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Zitnik\Desktop\URBAN  HEYDUK\2025\Prostá rekonstrukce trati v úseku Milotice nad Opavou – Brantice – 2.etapa\1 KONEČNÝ\"/>
    </mc:Choice>
  </mc:AlternateContent>
  <xr:revisionPtr revIDLastSave="0" documentId="13_ncr:1_{2C1C4E35-21D5-409B-B0A5-F903108B5805}" xr6:coauthVersionLast="47" xr6:coauthVersionMax="47" xr10:uidLastSave="{00000000-0000-0000-0000-000000000000}"/>
  <bookViews>
    <workbookView xWindow="-108" yWindow="-108" windowWidth="23256" windowHeight="12456" xr2:uid="{00000000-000D-0000-FFFF-FFFF00000000}"/>
  </bookViews>
  <sheets>
    <sheet name="Rekapitulace stavby" sheetId="1" r:id="rId1"/>
    <sheet name="SO 01.1 - Železniční svrš..." sheetId="2" r:id="rId2"/>
    <sheet name="SO 01.2.1 - Sborník ÚOŽI ..." sheetId="3" r:id="rId3"/>
    <sheet name="SO 01.2.2 - ÚRS - Železni..." sheetId="4" r:id="rId4"/>
    <sheet name="SO 01.3.1 - Sborník ÚOŽI ..." sheetId="5" r:id="rId5"/>
    <sheet name="SO 01.4 - Železniční svrš..." sheetId="6" r:id="rId6"/>
    <sheet name="SO 01.5 - Rekonstrukce dv..." sheetId="7" r:id="rId7"/>
    <sheet name="SO 01.6 - Oprava nástupiš..." sheetId="8" r:id="rId8"/>
    <sheet name="SO 01.7 - Následná úprava..." sheetId="9" r:id="rId9"/>
    <sheet name="SO 02.1.1 - železniční sv..." sheetId="10" r:id="rId10"/>
    <sheet name="SO 02.1.2 - most" sheetId="11" r:id="rId11"/>
    <sheet name="SO 02.2.1 - železniční sv..." sheetId="12" r:id="rId12"/>
    <sheet name="SO 02.2.2 - most" sheetId="13" r:id="rId13"/>
    <sheet name="SO 02.3.1 - propustek" sheetId="14" r:id="rId14"/>
    <sheet name="SO 02.4.1 - Úprava železn..." sheetId="15" r:id="rId15"/>
    <sheet name="SO 02.4.2 -  most" sheetId="16" r:id="rId16"/>
    <sheet name="SO 02.4.3 - Úprava účelov..." sheetId="17" r:id="rId17"/>
    <sheet name="SO 02.5.1 - železniční sv..." sheetId="18" r:id="rId18"/>
    <sheet name="SO 02.5.2 - most" sheetId="19" r:id="rId19"/>
    <sheet name="SO 02.6.1 - železniční sp..." sheetId="20" r:id="rId20"/>
    <sheet name="SO 02.7.1 - propustek" sheetId="21" r:id="rId21"/>
    <sheet name="SO 02.7.2 - Provizorní ko..." sheetId="22" r:id="rId22"/>
    <sheet name="SO 02.8.1 - železniční sp..." sheetId="23" r:id="rId23"/>
    <sheet name="SO 02.9.1 - propustek" sheetId="24" r:id="rId24"/>
    <sheet name="SO 02.10.1 - železniční s..." sheetId="25" r:id="rId25"/>
    <sheet name="SO 02.11.1 - železniční s..." sheetId="26" r:id="rId26"/>
    <sheet name="SO 02.12.1 - železniční s..." sheetId="27" r:id="rId27"/>
    <sheet name="SO 02.13.1 - železniční s..." sheetId="28" r:id="rId28"/>
    <sheet name="SO 02.14.1 - železniční s..." sheetId="29" r:id="rId29"/>
    <sheet name="SO 02.14.2 - železniční s..." sheetId="30" r:id="rId30"/>
    <sheet name="SO 02.15.1 - propustek" sheetId="31" r:id="rId31"/>
    <sheet name="SO 02.16.1 - příkop" sheetId="32" r:id="rId32"/>
    <sheet name="SO 02.17.1 - demolice" sheetId="33" r:id="rId33"/>
    <sheet name="SO 02.18.1 - Přeložky a o..." sheetId="34" r:id="rId34"/>
    <sheet name="SO3.1.1.1 - Elektromontáže " sheetId="35" r:id="rId35"/>
    <sheet name="SO3.1.1.2 - Zemní práce" sheetId="36" r:id="rId36"/>
    <sheet name="PS3.1.2 - ŽST Milotice n...." sheetId="37" r:id="rId37"/>
    <sheet name="SO03.2.1 - ZAST Zátor, ve..." sheetId="38" r:id="rId38"/>
    <sheet name="SO03.2.2 - ZAST Zátor, ve..." sheetId="39" r:id="rId39"/>
    <sheet name="SO03.3.1.1 - EOV" sheetId="40" r:id="rId40"/>
    <sheet name="SO03.3.1.2 - Zemní práce" sheetId="41" r:id="rId41"/>
    <sheet name="PS03.3.2.1 - Přenosový sy..." sheetId="42" r:id="rId42"/>
    <sheet name="PS03.3.2.2 - Zemní práce" sheetId="43" r:id="rId43"/>
    <sheet name="PS 01.01 - Sborník ÚOŽI" sheetId="44" r:id="rId44"/>
    <sheet name="PS 01.02 - ÚRS" sheetId="45" r:id="rId45"/>
    <sheet name="PS 01.100.01 - Sborník UOŽI" sheetId="46" r:id="rId46"/>
    <sheet name="PS 01.100.02 - ÚRS" sheetId="47" r:id="rId47"/>
    <sheet name="VON - Vedlejší rozpočtové..." sheetId="48" r:id="rId48"/>
    <sheet name="VRN SMT - Vedlejší rozpoč..." sheetId="49" r:id="rId49"/>
    <sheet name="Seznam figur" sheetId="50" r:id="rId50"/>
  </sheets>
  <definedNames>
    <definedName name="_xlnm._FilterDatabase" localSheetId="43" hidden="1">'PS 01.01 - Sborník ÚOŽI'!$C$126:$K$342</definedName>
    <definedName name="_xlnm._FilterDatabase" localSheetId="44" hidden="1">'PS 01.02 - ÚRS'!$C$123:$K$152</definedName>
    <definedName name="_xlnm._FilterDatabase" localSheetId="45" hidden="1">'PS 01.100.01 - Sborník UOŽI'!$C$125:$K$279</definedName>
    <definedName name="_xlnm._FilterDatabase" localSheetId="46" hidden="1">'PS 01.100.02 - ÚRS'!$C$123:$K$186</definedName>
    <definedName name="_xlnm._FilterDatabase" localSheetId="41" hidden="1">'PS03.3.2.1 - Přenosový sy...'!$C$123:$K$285</definedName>
    <definedName name="_xlnm._FilterDatabase" localSheetId="42" hidden="1">'PS03.3.2.2 - Zemní práce'!$C$126:$K$140</definedName>
    <definedName name="_xlnm._FilterDatabase" localSheetId="36" hidden="1">'PS3.1.2 - ŽST Milotice n....'!$C$126:$K$182</definedName>
    <definedName name="_xlnm._FilterDatabase" localSheetId="1" hidden="1">'SO 01.1 - Železniční svrš...'!$C$122:$K$286</definedName>
    <definedName name="_xlnm._FilterDatabase" localSheetId="2" hidden="1">'SO 01.2.1 - Sborník ÚOŽI ...'!$C$126:$K$366</definedName>
    <definedName name="_xlnm._FilterDatabase" localSheetId="3" hidden="1">'SO 01.2.2 - ÚRS - Železni...'!$C$125:$K$207</definedName>
    <definedName name="_xlnm._FilterDatabase" localSheetId="4" hidden="1">'SO 01.3.1 - Sborník ÚOŽI ...'!$C$126:$K$287</definedName>
    <definedName name="_xlnm._FilterDatabase" localSheetId="5" hidden="1">'SO 01.4 - Železniční svrš...'!$C$122:$K$642</definedName>
    <definedName name="_xlnm._FilterDatabase" localSheetId="6" hidden="1">'SO 01.5 - Rekonstrukce dv...'!$C$122:$K$236</definedName>
    <definedName name="_xlnm._FilterDatabase" localSheetId="7" hidden="1">'SO 01.6 - Oprava nástupiš...'!$C$122:$K$302</definedName>
    <definedName name="_xlnm._FilterDatabase" localSheetId="8" hidden="1">'SO 01.7 - Následná úprava...'!$C$122:$K$170</definedName>
    <definedName name="_xlnm._FilterDatabase" localSheetId="9" hidden="1">'SO 02.1.1 - železniční sv...'!$C$126:$K$177</definedName>
    <definedName name="_xlnm._FilterDatabase" localSheetId="10" hidden="1">'SO 02.1.2 - most'!$C$139:$K$957</definedName>
    <definedName name="_xlnm._FilterDatabase" localSheetId="24" hidden="1">'SO 02.10.1 - železniční s...'!$C$130:$K$229</definedName>
    <definedName name="_xlnm._FilterDatabase" localSheetId="25" hidden="1">'SO 02.11.1 - železniční s...'!$C$129:$K$215</definedName>
    <definedName name="_xlnm._FilterDatabase" localSheetId="26" hidden="1">'SO 02.12.1 - železniční s...'!$C$128:$K$215</definedName>
    <definedName name="_xlnm._FilterDatabase" localSheetId="27" hidden="1">'SO 02.13.1 - železniční s...'!$C$128:$K$209</definedName>
    <definedName name="_xlnm._FilterDatabase" localSheetId="28" hidden="1">'SO 02.14.1 - železniční s...'!$C$126:$K$178</definedName>
    <definedName name="_xlnm._FilterDatabase" localSheetId="29" hidden="1">'SO 02.14.2 - železniční s...'!$C$128:$K$201</definedName>
    <definedName name="_xlnm._FilterDatabase" localSheetId="30" hidden="1">'SO 02.15.1 - propustek'!$C$132:$K$298</definedName>
    <definedName name="_xlnm._FilterDatabase" localSheetId="31" hidden="1">'SO 02.16.1 - příkop'!$C$137:$K$480</definedName>
    <definedName name="_xlnm._FilterDatabase" localSheetId="32" hidden="1">'SO 02.17.1 - demolice'!$C$130:$K$264</definedName>
    <definedName name="_xlnm._FilterDatabase" localSheetId="33" hidden="1">'SO 02.18.1 - Přeložky a o...'!$C$125:$K$154</definedName>
    <definedName name="_xlnm._FilterDatabase" localSheetId="11" hidden="1">'SO 02.2.1 - železniční sv...'!$C$127:$K$242</definedName>
    <definedName name="_xlnm._FilterDatabase" localSheetId="12" hidden="1">'SO 02.2.2 - most'!$C$139:$K$1185</definedName>
    <definedName name="_xlnm._FilterDatabase" localSheetId="13" hidden="1">'SO 02.3.1 - propustek'!$C$136:$K$706</definedName>
    <definedName name="_xlnm._FilterDatabase" localSheetId="14" hidden="1">'SO 02.4.1 - Úprava železn...'!$C$126:$K$228</definedName>
    <definedName name="_xlnm._FilterDatabase" localSheetId="15" hidden="1">'SO 02.4.2 -  most'!$C$139:$K$1069</definedName>
    <definedName name="_xlnm._FilterDatabase" localSheetId="16" hidden="1">'SO 02.4.3 - Úprava účelov...'!$C$130:$K$283</definedName>
    <definedName name="_xlnm._FilterDatabase" localSheetId="17" hidden="1">'SO 02.5.1 - železniční sv...'!$C$126:$K$181</definedName>
    <definedName name="_xlnm._FilterDatabase" localSheetId="18" hidden="1">'SO 02.5.2 - most'!$C$139:$K$920</definedName>
    <definedName name="_xlnm._FilterDatabase" localSheetId="19" hidden="1">'SO 02.6.1 - železniční sp...'!$C$128:$K$200</definedName>
    <definedName name="_xlnm._FilterDatabase" localSheetId="20" hidden="1">'SO 02.7.1 - propustek'!$C$135:$K$364</definedName>
    <definedName name="_xlnm._FilterDatabase" localSheetId="21" hidden="1">'SO 02.7.2 - Provizorní ko...'!$C$129:$K$181</definedName>
    <definedName name="_xlnm._FilterDatabase" localSheetId="22" hidden="1">'SO 02.8.1 - železniční sp...'!$C$128:$K$201</definedName>
    <definedName name="_xlnm._FilterDatabase" localSheetId="23" hidden="1">'SO 02.9.1 - propustek'!$C$134:$K$325</definedName>
    <definedName name="_xlnm._FilterDatabase" localSheetId="37" hidden="1">'SO03.2.1 - ZAST Zátor, ve...'!$C$124:$K$226</definedName>
    <definedName name="_xlnm._FilterDatabase" localSheetId="38" hidden="1">'SO03.2.2 - ZAST Zátor, ve...'!$C$123:$K$150</definedName>
    <definedName name="_xlnm._FilterDatabase" localSheetId="39" hidden="1">'SO03.3.1.1 - EOV'!$C$125:$K$251</definedName>
    <definedName name="_xlnm._FilterDatabase" localSheetId="40" hidden="1">'SO03.3.1.2 - Zemní práce'!$C$132:$K$200</definedName>
    <definedName name="_xlnm._FilterDatabase" localSheetId="34" hidden="1">'SO3.1.1.1 - Elektromontáže '!$C$127:$K$264</definedName>
    <definedName name="_xlnm._FilterDatabase" localSheetId="35" hidden="1">'SO3.1.1.2 - Zemní práce'!$C$124:$K$166</definedName>
    <definedName name="_xlnm._FilterDatabase" localSheetId="47" hidden="1">'VON - Vedlejší rozpočtové...'!$C$120:$K$160</definedName>
    <definedName name="_xlnm._FilterDatabase" localSheetId="48" hidden="1">'VRN SMT - Vedlejší rozpoč...'!$C$126:$K$354</definedName>
    <definedName name="_xlnm.Print_Titles" localSheetId="43">'PS 01.01 - Sborník ÚOŽI'!$126:$126</definedName>
    <definedName name="_xlnm.Print_Titles" localSheetId="44">'PS 01.02 - ÚRS'!$123:$123</definedName>
    <definedName name="_xlnm.Print_Titles" localSheetId="45">'PS 01.100.01 - Sborník UOŽI'!$125:$125</definedName>
    <definedName name="_xlnm.Print_Titles" localSheetId="46">'PS 01.100.02 - ÚRS'!$123:$123</definedName>
    <definedName name="_xlnm.Print_Titles" localSheetId="41">'PS03.3.2.1 - Přenosový sy...'!$123:$123</definedName>
    <definedName name="_xlnm.Print_Titles" localSheetId="42">'PS03.3.2.2 - Zemní práce'!$126:$126</definedName>
    <definedName name="_xlnm.Print_Titles" localSheetId="36">'PS3.1.2 - ŽST Milotice n....'!$126:$126</definedName>
    <definedName name="_xlnm.Print_Titles" localSheetId="0">'Rekapitulace stavby'!$92:$92</definedName>
    <definedName name="_xlnm.Print_Titles" localSheetId="49">'Seznam figur'!$9:$9</definedName>
    <definedName name="_xlnm.Print_Titles" localSheetId="1">'SO 01.1 - Železniční svrš...'!$122:$122</definedName>
    <definedName name="_xlnm.Print_Titles" localSheetId="2">'SO 01.2.1 - Sborník ÚOŽI ...'!$126:$126</definedName>
    <definedName name="_xlnm.Print_Titles" localSheetId="3">'SO 01.2.2 - ÚRS - Železni...'!$125:$125</definedName>
    <definedName name="_xlnm.Print_Titles" localSheetId="4">'SO 01.3.1 - Sborník ÚOŽI ...'!$126:$126</definedName>
    <definedName name="_xlnm.Print_Titles" localSheetId="5">'SO 01.4 - Železniční svrš...'!$122:$122</definedName>
    <definedName name="_xlnm.Print_Titles" localSheetId="6">'SO 01.5 - Rekonstrukce dv...'!$122:$122</definedName>
    <definedName name="_xlnm.Print_Titles" localSheetId="7">'SO 01.6 - Oprava nástupiš...'!$122:$122</definedName>
    <definedName name="_xlnm.Print_Titles" localSheetId="8">'SO 01.7 - Následná úprava...'!$122:$122</definedName>
    <definedName name="_xlnm.Print_Titles" localSheetId="9">'SO 02.1.1 - železniční sv...'!$126:$126</definedName>
    <definedName name="_xlnm.Print_Titles" localSheetId="10">'SO 02.1.2 - most'!$139:$139</definedName>
    <definedName name="_xlnm.Print_Titles" localSheetId="24">'SO 02.10.1 - železniční s...'!$130:$130</definedName>
    <definedName name="_xlnm.Print_Titles" localSheetId="25">'SO 02.11.1 - železniční s...'!$129:$129</definedName>
    <definedName name="_xlnm.Print_Titles" localSheetId="26">'SO 02.12.1 - železniční s...'!$128:$128</definedName>
    <definedName name="_xlnm.Print_Titles" localSheetId="27">'SO 02.13.1 - železniční s...'!$128:$128</definedName>
    <definedName name="_xlnm.Print_Titles" localSheetId="28">'SO 02.14.1 - železniční s...'!$126:$126</definedName>
    <definedName name="_xlnm.Print_Titles" localSheetId="29">'SO 02.14.2 - železniční s...'!$128:$128</definedName>
    <definedName name="_xlnm.Print_Titles" localSheetId="30">'SO 02.15.1 - propustek'!$132:$132</definedName>
    <definedName name="_xlnm.Print_Titles" localSheetId="31">'SO 02.16.1 - příkop'!$137:$137</definedName>
    <definedName name="_xlnm.Print_Titles" localSheetId="32">'SO 02.17.1 - demolice'!$130:$130</definedName>
    <definedName name="_xlnm.Print_Titles" localSheetId="33">'SO 02.18.1 - Přeložky a o...'!$125:$125</definedName>
    <definedName name="_xlnm.Print_Titles" localSheetId="11">'SO 02.2.1 - železniční sv...'!$127:$127</definedName>
    <definedName name="_xlnm.Print_Titles" localSheetId="12">'SO 02.2.2 - most'!$139:$139</definedName>
    <definedName name="_xlnm.Print_Titles" localSheetId="13">'SO 02.3.1 - propustek'!$136:$136</definedName>
    <definedName name="_xlnm.Print_Titles" localSheetId="14">'SO 02.4.1 - Úprava železn...'!$126:$126</definedName>
    <definedName name="_xlnm.Print_Titles" localSheetId="15">'SO 02.4.2 -  most'!$139:$139</definedName>
    <definedName name="_xlnm.Print_Titles" localSheetId="16">'SO 02.4.3 - Úprava účelov...'!$130:$130</definedName>
    <definedName name="_xlnm.Print_Titles" localSheetId="17">'SO 02.5.1 - železniční sv...'!$126:$126</definedName>
    <definedName name="_xlnm.Print_Titles" localSheetId="18">'SO 02.5.2 - most'!$139:$139</definedName>
    <definedName name="_xlnm.Print_Titles" localSheetId="19">'SO 02.6.1 - železniční sp...'!$128:$128</definedName>
    <definedName name="_xlnm.Print_Titles" localSheetId="20">'SO 02.7.1 - propustek'!$135:$135</definedName>
    <definedName name="_xlnm.Print_Titles" localSheetId="21">'SO 02.7.2 - Provizorní ko...'!$129:$129</definedName>
    <definedName name="_xlnm.Print_Titles" localSheetId="22">'SO 02.8.1 - železniční sp...'!$128:$128</definedName>
    <definedName name="_xlnm.Print_Titles" localSheetId="23">'SO 02.9.1 - propustek'!$134:$134</definedName>
    <definedName name="_xlnm.Print_Titles" localSheetId="37">'SO03.2.1 - ZAST Zátor, ve...'!$124:$124</definedName>
    <definedName name="_xlnm.Print_Titles" localSheetId="38">'SO03.2.2 - ZAST Zátor, ve...'!$123:$123</definedName>
    <definedName name="_xlnm.Print_Titles" localSheetId="39">'SO03.3.1.1 - EOV'!$125:$125</definedName>
    <definedName name="_xlnm.Print_Titles" localSheetId="40">'SO03.3.1.2 - Zemní práce'!$132:$132</definedName>
    <definedName name="_xlnm.Print_Titles" localSheetId="34">'SO3.1.1.1 - Elektromontáže '!$127:$127</definedName>
    <definedName name="_xlnm.Print_Titles" localSheetId="35">'SO3.1.1.2 - Zemní práce'!$124:$124</definedName>
    <definedName name="_xlnm.Print_Titles" localSheetId="47">'VON - Vedlejší rozpočtové...'!$120:$120</definedName>
    <definedName name="_xlnm.Print_Titles" localSheetId="48">'VRN SMT - Vedlejší rozpoč...'!$126:$126</definedName>
    <definedName name="_xlnm.Print_Area" localSheetId="43">'PS 01.01 - Sborník ÚOŽI'!$C$4:$J$43,'PS 01.01 - Sborník ÚOŽI'!$C$50:$J$76,'PS 01.01 - Sborník ÚOŽI'!$C$82:$J$104,'PS 01.01 - Sborník ÚOŽI'!$C$110:$K$342</definedName>
    <definedName name="_xlnm.Print_Area" localSheetId="44">'PS 01.02 - ÚRS'!$C$4:$J$43,'PS 01.02 - ÚRS'!$C$50:$J$76,'PS 01.02 - ÚRS'!$C$82:$J$101,'PS 01.02 - ÚRS'!$C$107:$K$152</definedName>
    <definedName name="_xlnm.Print_Area" localSheetId="45">'PS 01.100.01 - Sborník UOŽI'!$C$4:$J$43,'PS 01.100.01 - Sborník UOŽI'!$C$50:$J$76,'PS 01.100.01 - Sborník UOŽI'!$C$82:$J$103,'PS 01.100.01 - Sborník UOŽI'!$C$109:$K$279</definedName>
    <definedName name="_xlnm.Print_Area" localSheetId="46">'PS 01.100.02 - ÚRS'!$C$4:$J$43,'PS 01.100.02 - ÚRS'!$C$50:$J$76,'PS 01.100.02 - ÚRS'!$C$82:$J$101,'PS 01.100.02 - ÚRS'!$C$107:$K$186</definedName>
    <definedName name="_xlnm.Print_Area" localSheetId="41">'PS03.3.2.1 - Přenosový sy...'!$C$4:$J$43,'PS03.3.2.1 - Přenosový sy...'!$C$50:$J$76,'PS03.3.2.1 - Přenosový sy...'!$C$82:$J$101,'PS03.3.2.1 - Přenosový sy...'!$C$107:$K$285</definedName>
    <definedName name="_xlnm.Print_Area" localSheetId="42">'PS03.3.2.2 - Zemní práce'!$C$4:$J$43,'PS03.3.2.2 - Zemní práce'!$C$50:$J$76,'PS03.3.2.2 - Zemní práce'!$C$82:$J$104,'PS03.3.2.2 - Zemní práce'!$C$110:$K$140</definedName>
    <definedName name="_xlnm.Print_Area" localSheetId="36">'PS3.1.2 - ŽST Milotice n....'!$C$4:$J$43,'PS3.1.2 - ŽST Milotice n....'!$C$50:$J$76,'PS3.1.2 - ŽST Milotice n....'!$C$82:$J$104,'PS3.1.2 - ŽST Milotice n....'!$C$110:$K$182</definedName>
    <definedName name="_xlnm.Print_Area" localSheetId="0">'Rekapitulace stavby'!$D$4:$AO$76,'Rekapitulace stavby'!$C$82:$AQ$176</definedName>
    <definedName name="_xlnm.Print_Area" localSheetId="49">'Seznam figur'!$C$4:$G$267</definedName>
    <definedName name="_xlnm.Print_Area" localSheetId="1">'SO 01.1 - Železniční svrš...'!$C$4:$J$41,'SO 01.1 - Železniční svrš...'!$C$50:$J$76,'SO 01.1 - Železniční svrš...'!$C$82:$J$102,'SO 01.1 - Železniční svrš...'!$C$108:$K$286</definedName>
    <definedName name="_xlnm.Print_Area" localSheetId="2">'SO 01.2.1 - Sborník ÚOŽI ...'!$C$4:$J$43,'SO 01.2.1 - Sborník ÚOŽI ...'!$C$50:$J$76,'SO 01.2.1 - Sborník ÚOŽI ...'!$C$82:$J$104,'SO 01.2.1 - Sborník ÚOŽI ...'!$C$110:$K$366</definedName>
    <definedName name="_xlnm.Print_Area" localSheetId="3">'SO 01.2.2 - ÚRS - Železni...'!$C$4:$J$43,'SO 01.2.2 - ÚRS - Železni...'!$C$50:$J$76,'SO 01.2.2 - ÚRS - Železni...'!$C$82:$J$103,'SO 01.2.2 - ÚRS - Železni...'!$C$109:$K$207</definedName>
    <definedName name="_xlnm.Print_Area" localSheetId="4">'SO 01.3.1 - Sborník ÚOŽI ...'!$C$4:$J$43,'SO 01.3.1 - Sborník ÚOŽI ...'!$C$50:$J$76,'SO 01.3.1 - Sborník ÚOŽI ...'!$C$82:$J$104,'SO 01.3.1 - Sborník ÚOŽI ...'!$C$110:$K$287</definedName>
    <definedName name="_xlnm.Print_Area" localSheetId="5">'SO 01.4 - Železniční svrš...'!$C$4:$J$41,'SO 01.4 - Železniční svrš...'!$C$50:$J$76,'SO 01.4 - Železniční svrš...'!$C$82:$J$102,'SO 01.4 - Železniční svrš...'!$C$108:$K$642</definedName>
    <definedName name="_xlnm.Print_Area" localSheetId="6">'SO 01.5 - Rekonstrukce dv...'!$C$4:$J$41,'SO 01.5 - Rekonstrukce dv...'!$C$50:$J$76,'SO 01.5 - Rekonstrukce dv...'!$C$82:$J$102,'SO 01.5 - Rekonstrukce dv...'!$C$108:$K$236</definedName>
    <definedName name="_xlnm.Print_Area" localSheetId="7">'SO 01.6 - Oprava nástupiš...'!$C$4:$J$41,'SO 01.6 - Oprava nástupiš...'!$C$50:$J$76,'SO 01.6 - Oprava nástupiš...'!$C$82:$J$102,'SO 01.6 - Oprava nástupiš...'!$C$108:$K$302</definedName>
    <definedName name="_xlnm.Print_Area" localSheetId="8">'SO 01.7 - Následná úprava...'!$C$4:$J$41,'SO 01.7 - Následná úprava...'!$C$50:$J$76,'SO 01.7 - Následná úprava...'!$C$82:$J$102,'SO 01.7 - Následná úprava...'!$C$108:$K$170</definedName>
    <definedName name="_xlnm.Print_Area" localSheetId="9">'SO 02.1.1 - železniční sv...'!$C$4:$J$43,'SO 02.1.1 - železniční sv...'!$C$50:$J$76,'SO 02.1.1 - železniční sv...'!$C$82:$J$104,'SO 02.1.1 - železniční sv...'!$C$110:$K$177</definedName>
    <definedName name="_xlnm.Print_Area" localSheetId="10">'SO 02.1.2 - most'!$C$4:$J$43,'SO 02.1.2 - most'!$C$50:$J$76,'SO 02.1.2 - most'!$C$82:$J$117,'SO 02.1.2 - most'!$C$123:$K$957</definedName>
    <definedName name="_xlnm.Print_Area" localSheetId="24">'SO 02.10.1 - železniční s...'!$C$4:$J$43,'SO 02.10.1 - železniční s...'!$C$50:$J$76,'SO 02.10.1 - železniční s...'!$C$82:$J$108,'SO 02.10.1 - železniční s...'!$C$114:$K$229</definedName>
    <definedName name="_xlnm.Print_Area" localSheetId="25">'SO 02.11.1 - železniční s...'!$C$4:$J$43,'SO 02.11.1 - železniční s...'!$C$50:$J$76,'SO 02.11.1 - železniční s...'!$C$82:$J$107,'SO 02.11.1 - železniční s...'!$C$113:$K$215</definedName>
    <definedName name="_xlnm.Print_Area" localSheetId="26">'SO 02.12.1 - železniční s...'!$C$4:$J$43,'SO 02.12.1 - železniční s...'!$C$50:$J$76,'SO 02.12.1 - železniční s...'!$C$82:$J$106,'SO 02.12.1 - železniční s...'!$C$112:$K$215</definedName>
    <definedName name="_xlnm.Print_Area" localSheetId="27">'SO 02.13.1 - železniční s...'!$C$4:$J$43,'SO 02.13.1 - železniční s...'!$C$50:$J$76,'SO 02.13.1 - železniční s...'!$C$82:$J$106,'SO 02.13.1 - železniční s...'!$C$112:$K$209</definedName>
    <definedName name="_xlnm.Print_Area" localSheetId="28">'SO 02.14.1 - železniční s...'!$C$4:$J$43,'SO 02.14.1 - železniční s...'!$C$50:$J$76,'SO 02.14.1 - železniční s...'!$C$82:$J$104,'SO 02.14.1 - železniční s...'!$C$110:$K$178</definedName>
    <definedName name="_xlnm.Print_Area" localSheetId="29">'SO 02.14.2 - železniční s...'!$C$4:$J$43,'SO 02.14.2 - železniční s...'!$C$50:$J$76,'SO 02.14.2 - železniční s...'!$C$82:$J$106,'SO 02.14.2 - železniční s...'!$C$112:$K$201</definedName>
    <definedName name="_xlnm.Print_Area" localSheetId="30">'SO 02.15.1 - propustek'!$C$4:$J$43,'SO 02.15.1 - propustek'!$C$50:$J$76,'SO 02.15.1 - propustek'!$C$82:$J$110,'SO 02.15.1 - propustek'!$C$116:$K$298</definedName>
    <definedName name="_xlnm.Print_Area" localSheetId="31">'SO 02.16.1 - příkop'!$C$4:$J$43,'SO 02.16.1 - příkop'!$C$50:$J$76,'SO 02.16.1 - příkop'!$C$82:$J$115,'SO 02.16.1 - příkop'!$C$121:$K$480</definedName>
    <definedName name="_xlnm.Print_Area" localSheetId="32">'SO 02.17.1 - demolice'!$C$4:$J$43,'SO 02.17.1 - demolice'!$C$50:$J$76,'SO 02.17.1 - demolice'!$C$82:$J$108,'SO 02.17.1 - demolice'!$C$114:$K$264</definedName>
    <definedName name="_xlnm.Print_Area" localSheetId="33">'SO 02.18.1 - Přeložky a o...'!$C$4:$J$43,'SO 02.18.1 - Přeložky a o...'!$C$50:$J$76,'SO 02.18.1 - Přeložky a o...'!$C$82:$J$103,'SO 02.18.1 - Přeložky a o...'!$C$109:$K$154</definedName>
    <definedName name="_xlnm.Print_Area" localSheetId="11">'SO 02.2.1 - železniční sv...'!$C$4:$J$43,'SO 02.2.1 - železniční sv...'!$C$50:$J$76,'SO 02.2.1 - železniční sv...'!$C$82:$J$105,'SO 02.2.1 - železniční sv...'!$C$111:$K$242</definedName>
    <definedName name="_xlnm.Print_Area" localSheetId="12">'SO 02.2.2 - most'!$C$4:$J$43,'SO 02.2.2 - most'!$C$50:$J$76,'SO 02.2.2 - most'!$C$82:$J$117,'SO 02.2.2 - most'!$C$123:$K$1185</definedName>
    <definedName name="_xlnm.Print_Area" localSheetId="13">'SO 02.3.1 - propustek'!$C$4:$J$43,'SO 02.3.1 - propustek'!$C$50:$J$76,'SO 02.3.1 - propustek'!$C$82:$J$114,'SO 02.3.1 - propustek'!$C$120:$K$706</definedName>
    <definedName name="_xlnm.Print_Area" localSheetId="14">'SO 02.4.1 - Úprava železn...'!$C$4:$J$43,'SO 02.4.1 - Úprava železn...'!$C$50:$J$76,'SO 02.4.1 - Úprava železn...'!$C$82:$J$104,'SO 02.4.1 - Úprava železn...'!$C$110:$K$228</definedName>
    <definedName name="_xlnm.Print_Area" localSheetId="15">'SO 02.4.2 -  most'!$C$4:$J$43,'SO 02.4.2 -  most'!$C$50:$J$76,'SO 02.4.2 -  most'!$C$82:$J$117,'SO 02.4.2 -  most'!$C$123:$K$1069</definedName>
    <definedName name="_xlnm.Print_Area" localSheetId="16">'SO 02.4.3 - Úprava účelov...'!$C$4:$J$43,'SO 02.4.3 - Úprava účelov...'!$C$50:$J$76,'SO 02.4.3 - Úprava účelov...'!$C$82:$J$108,'SO 02.4.3 - Úprava účelov...'!$C$114:$K$283</definedName>
    <definedName name="_xlnm.Print_Area" localSheetId="17">'SO 02.5.1 - železniční sv...'!$C$4:$J$43,'SO 02.5.1 - železniční sv...'!$C$50:$J$76,'SO 02.5.1 - železniční sv...'!$C$82:$J$104,'SO 02.5.1 - železniční sv...'!$C$110:$K$181</definedName>
    <definedName name="_xlnm.Print_Area" localSheetId="18">'SO 02.5.2 - most'!$C$4:$J$43,'SO 02.5.2 - most'!$C$50:$J$76,'SO 02.5.2 - most'!$C$82:$J$117,'SO 02.5.2 - most'!$C$123:$K$920</definedName>
    <definedName name="_xlnm.Print_Area" localSheetId="19">'SO 02.6.1 - železniční sp...'!$C$4:$J$43,'SO 02.6.1 - železniční sp...'!$C$50:$J$76,'SO 02.6.1 - železniční sp...'!$C$82:$J$106,'SO 02.6.1 - železniční sp...'!$C$112:$K$200</definedName>
    <definedName name="_xlnm.Print_Area" localSheetId="20">'SO 02.7.1 - propustek'!$C$4:$J$43,'SO 02.7.1 - propustek'!$C$50:$J$76,'SO 02.7.1 - propustek'!$C$82:$J$113,'SO 02.7.1 - propustek'!$C$119:$K$364</definedName>
    <definedName name="_xlnm.Print_Area" localSheetId="21">'SO 02.7.2 - Provizorní ko...'!$C$4:$J$43,'SO 02.7.2 - Provizorní ko...'!$C$50:$J$76,'SO 02.7.2 - Provizorní ko...'!$C$82:$J$107,'SO 02.7.2 - Provizorní ko...'!$C$113:$K$181</definedName>
    <definedName name="_xlnm.Print_Area" localSheetId="22">'SO 02.8.1 - železniční sp...'!$C$4:$J$43,'SO 02.8.1 - železniční sp...'!$C$50:$J$76,'SO 02.8.1 - železniční sp...'!$C$82:$J$106,'SO 02.8.1 - železniční sp...'!$C$112:$K$201</definedName>
    <definedName name="_xlnm.Print_Area" localSheetId="23">'SO 02.9.1 - propustek'!$C$4:$J$43,'SO 02.9.1 - propustek'!$C$50:$J$76,'SO 02.9.1 - propustek'!$C$82:$J$112,'SO 02.9.1 - propustek'!$C$118:$K$325</definedName>
    <definedName name="_xlnm.Print_Area" localSheetId="37">'SO03.2.1 - ZAST Zátor, ve...'!$C$4:$J$43,'SO03.2.1 - ZAST Zátor, ve...'!$C$50:$J$76,'SO03.2.1 - ZAST Zátor, ve...'!$C$82:$J$102,'SO03.2.1 - ZAST Zátor, ve...'!$C$108:$K$226</definedName>
    <definedName name="_xlnm.Print_Area" localSheetId="38">'SO03.2.2 - ZAST Zátor, ve...'!$C$4:$J$43,'SO03.2.2 - ZAST Zátor, ve...'!$C$50:$J$76,'SO03.2.2 - ZAST Zátor, ve...'!$C$82:$J$101,'SO03.2.2 - ZAST Zátor, ve...'!$C$107:$K$150</definedName>
    <definedName name="_xlnm.Print_Area" localSheetId="39">'SO03.3.1.1 - EOV'!$C$4:$J$43,'SO03.3.1.1 - EOV'!$C$50:$J$76,'SO03.3.1.1 - EOV'!$C$82:$J$103,'SO03.3.1.1 - EOV'!$C$109:$K$251</definedName>
    <definedName name="_xlnm.Print_Area" localSheetId="40">'SO03.3.1.2 - Zemní práce'!$C$4:$J$43,'SO03.3.1.2 - Zemní práce'!$C$50:$J$76,'SO03.3.1.2 - Zemní práce'!$C$82:$J$110,'SO03.3.1.2 - Zemní práce'!$C$116:$K$200</definedName>
    <definedName name="_xlnm.Print_Area" localSheetId="34">'SO3.1.1.1 - Elektromontáže '!$C$4:$J$43,'SO3.1.1.1 - Elektromontáže '!$C$50:$J$76,'SO3.1.1.1 - Elektromontáže '!$C$82:$J$105,'SO3.1.1.1 - Elektromontáže '!$C$111:$K$264</definedName>
    <definedName name="_xlnm.Print_Area" localSheetId="35">'SO3.1.1.2 - Zemní práce'!$C$4:$J$43,'SO3.1.1.2 - Zemní práce'!$C$50:$J$76,'SO3.1.1.2 - Zemní práce'!$C$82:$J$102,'SO3.1.1.2 - Zemní práce'!$C$108:$K$166</definedName>
    <definedName name="_xlnm.Print_Area" localSheetId="47">'VON - Vedlejší rozpočtové...'!$C$4:$J$41,'VON - Vedlejší rozpočtové...'!$C$50:$J$76,'VON - Vedlejší rozpočtové...'!$C$82:$J$100,'VON - Vedlejší rozpočtové...'!$C$106:$K$160</definedName>
    <definedName name="_xlnm.Print_Area" localSheetId="48">'VRN SMT - Vedlejší rozpoč...'!$C$4:$J$41,'VRN SMT - Vedlejší rozpoč...'!$C$50:$J$76,'VRN SMT - Vedlejší rozpoč...'!$C$82:$J$106,'VRN SMT - Vedlejší rozpoč...'!$C$112:$K$354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50" l="1"/>
  <c r="J39" i="49"/>
  <c r="J38" i="49"/>
  <c r="AY175" i="1"/>
  <c r="J37" i="49"/>
  <c r="AX175" i="1" s="1"/>
  <c r="BI348" i="49"/>
  <c r="BH348" i="49"/>
  <c r="BG348" i="49"/>
  <c r="BF348" i="49"/>
  <c r="T348" i="49"/>
  <c r="T347" i="49" s="1"/>
  <c r="R348" i="49"/>
  <c r="R347" i="49" s="1"/>
  <c r="P348" i="49"/>
  <c r="P347" i="49"/>
  <c r="BI342" i="49"/>
  <c r="BH342" i="49"/>
  <c r="BG342" i="49"/>
  <c r="BF342" i="49"/>
  <c r="T342" i="49"/>
  <c r="T341" i="49"/>
  <c r="R342" i="49"/>
  <c r="R341" i="49" s="1"/>
  <c r="P342" i="49"/>
  <c r="P341" i="49" s="1"/>
  <c r="BI336" i="49"/>
  <c r="BH336" i="49"/>
  <c r="BG336" i="49"/>
  <c r="BF336" i="49"/>
  <c r="T336" i="49"/>
  <c r="R336" i="49"/>
  <c r="P336" i="49"/>
  <c r="BI316" i="49"/>
  <c r="BH316" i="49"/>
  <c r="BG316" i="49"/>
  <c r="BF316" i="49"/>
  <c r="T316" i="49"/>
  <c r="R316" i="49"/>
  <c r="P316" i="49"/>
  <c r="BI310" i="49"/>
  <c r="BH310" i="49"/>
  <c r="BG310" i="49"/>
  <c r="BF310" i="49"/>
  <c r="T310" i="49"/>
  <c r="R310" i="49"/>
  <c r="P310" i="49"/>
  <c r="BI303" i="49"/>
  <c r="BH303" i="49"/>
  <c r="BG303" i="49"/>
  <c r="BF303" i="49"/>
  <c r="T303" i="49"/>
  <c r="R303" i="49"/>
  <c r="P303" i="49"/>
  <c r="BI297" i="49"/>
  <c r="BH297" i="49"/>
  <c r="BG297" i="49"/>
  <c r="BF297" i="49"/>
  <c r="T297" i="49"/>
  <c r="R297" i="49"/>
  <c r="P297" i="49"/>
  <c r="BI262" i="49"/>
  <c r="BH262" i="49"/>
  <c r="BG262" i="49"/>
  <c r="BF262" i="49"/>
  <c r="T262" i="49"/>
  <c r="R262" i="49"/>
  <c r="P262" i="49"/>
  <c r="BI255" i="49"/>
  <c r="BH255" i="49"/>
  <c r="BG255" i="49"/>
  <c r="BF255" i="49"/>
  <c r="T255" i="49"/>
  <c r="T254" i="49" s="1"/>
  <c r="R255" i="49"/>
  <c r="R254" i="49"/>
  <c r="P255" i="49"/>
  <c r="P254" i="49" s="1"/>
  <c r="BI249" i="49"/>
  <c r="BH249" i="49"/>
  <c r="BG249" i="49"/>
  <c r="BF249" i="49"/>
  <c r="T249" i="49"/>
  <c r="R249" i="49"/>
  <c r="P249" i="49"/>
  <c r="BI244" i="49"/>
  <c r="BH244" i="49"/>
  <c r="BG244" i="49"/>
  <c r="BF244" i="49"/>
  <c r="T244" i="49"/>
  <c r="R244" i="49"/>
  <c r="P244" i="49"/>
  <c r="BI239" i="49"/>
  <c r="BH239" i="49"/>
  <c r="BG239" i="49"/>
  <c r="BF239" i="49"/>
  <c r="T239" i="49"/>
  <c r="R239" i="49"/>
  <c r="P239" i="49"/>
  <c r="BI232" i="49"/>
  <c r="BH232" i="49"/>
  <c r="BG232" i="49"/>
  <c r="BF232" i="49"/>
  <c r="T232" i="49"/>
  <c r="R232" i="49"/>
  <c r="P232" i="49"/>
  <c r="BI217" i="49"/>
  <c r="BH217" i="49"/>
  <c r="BG217" i="49"/>
  <c r="BF217" i="49"/>
  <c r="T217" i="49"/>
  <c r="R217" i="49"/>
  <c r="P217" i="49"/>
  <c r="BI210" i="49"/>
  <c r="BH210" i="49"/>
  <c r="BG210" i="49"/>
  <c r="BF210" i="49"/>
  <c r="T210" i="49"/>
  <c r="R210" i="49"/>
  <c r="P210" i="49"/>
  <c r="BI200" i="49"/>
  <c r="BH200" i="49"/>
  <c r="BG200" i="49"/>
  <c r="BF200" i="49"/>
  <c r="T200" i="49"/>
  <c r="R200" i="49"/>
  <c r="P200" i="49"/>
  <c r="BI190" i="49"/>
  <c r="BH190" i="49"/>
  <c r="BG190" i="49"/>
  <c r="BF190" i="49"/>
  <c r="T190" i="49"/>
  <c r="R190" i="49"/>
  <c r="P190" i="49"/>
  <c r="BI186" i="49"/>
  <c r="BH186" i="49"/>
  <c r="BG186" i="49"/>
  <c r="BF186" i="49"/>
  <c r="T186" i="49"/>
  <c r="R186" i="49"/>
  <c r="P186" i="49"/>
  <c r="BI181" i="49"/>
  <c r="BH181" i="49"/>
  <c r="BG181" i="49"/>
  <c r="BF181" i="49"/>
  <c r="T181" i="49"/>
  <c r="R181" i="49"/>
  <c r="P181" i="49"/>
  <c r="BI173" i="49"/>
  <c r="BH173" i="49"/>
  <c r="BG173" i="49"/>
  <c r="BF173" i="49"/>
  <c r="T173" i="49"/>
  <c r="R173" i="49"/>
  <c r="P173" i="49"/>
  <c r="BI165" i="49"/>
  <c r="BH165" i="49"/>
  <c r="BG165" i="49"/>
  <c r="BF165" i="49"/>
  <c r="T165" i="49"/>
  <c r="R165" i="49"/>
  <c r="P165" i="49"/>
  <c r="BI160" i="49"/>
  <c r="BH160" i="49"/>
  <c r="BG160" i="49"/>
  <c r="BF160" i="49"/>
  <c r="T160" i="49"/>
  <c r="R160" i="49"/>
  <c r="P160" i="49"/>
  <c r="BI140" i="49"/>
  <c r="BH140" i="49"/>
  <c r="BG140" i="49"/>
  <c r="BF140" i="49"/>
  <c r="T140" i="49"/>
  <c r="R140" i="49"/>
  <c r="P140" i="49"/>
  <c r="BI135" i="49"/>
  <c r="BH135" i="49"/>
  <c r="BG135" i="49"/>
  <c r="BF135" i="49"/>
  <c r="T135" i="49"/>
  <c r="R135" i="49"/>
  <c r="P135" i="49"/>
  <c r="BI130" i="49"/>
  <c r="BH130" i="49"/>
  <c r="BG130" i="49"/>
  <c r="BF130" i="49"/>
  <c r="T130" i="49"/>
  <c r="R130" i="49"/>
  <c r="P130" i="49"/>
  <c r="F123" i="49"/>
  <c r="F121" i="49"/>
  <c r="E119" i="49"/>
  <c r="F93" i="49"/>
  <c r="F91" i="49"/>
  <c r="E89" i="49"/>
  <c r="J26" i="49"/>
  <c r="E26" i="49"/>
  <c r="J124" i="49" s="1"/>
  <c r="J25" i="49"/>
  <c r="J23" i="49"/>
  <c r="E23" i="49"/>
  <c r="J123" i="49"/>
  <c r="J22" i="49"/>
  <c r="J20" i="49"/>
  <c r="E20" i="49"/>
  <c r="F124" i="49" s="1"/>
  <c r="J19" i="49"/>
  <c r="J14" i="49"/>
  <c r="J121" i="49" s="1"/>
  <c r="E7" i="49"/>
  <c r="E115" i="49"/>
  <c r="J39" i="48"/>
  <c r="J38" i="48"/>
  <c r="AY174" i="1"/>
  <c r="J37" i="48"/>
  <c r="AX174" i="1" s="1"/>
  <c r="BI158" i="48"/>
  <c r="BH158" i="48"/>
  <c r="BG158" i="48"/>
  <c r="BF158" i="48"/>
  <c r="T158" i="48"/>
  <c r="R158" i="48"/>
  <c r="P158" i="48"/>
  <c r="BI155" i="48"/>
  <c r="BH155" i="48"/>
  <c r="BG155" i="48"/>
  <c r="BF155" i="48"/>
  <c r="T155" i="48"/>
  <c r="R155" i="48"/>
  <c r="P155" i="48"/>
  <c r="BI152" i="48"/>
  <c r="BH152" i="48"/>
  <c r="BG152" i="48"/>
  <c r="BF152" i="48"/>
  <c r="T152" i="48"/>
  <c r="R152" i="48"/>
  <c r="P152" i="48"/>
  <c r="BI149" i="48"/>
  <c r="BH149" i="48"/>
  <c r="BG149" i="48"/>
  <c r="BF149" i="48"/>
  <c r="T149" i="48"/>
  <c r="R149" i="48"/>
  <c r="P149" i="48"/>
  <c r="BI146" i="48"/>
  <c r="BH146" i="48"/>
  <c r="BG146" i="48"/>
  <c r="BF146" i="48"/>
  <c r="T146" i="48"/>
  <c r="R146" i="48"/>
  <c r="P146" i="48"/>
  <c r="BI142" i="48"/>
  <c r="BH142" i="48"/>
  <c r="BG142" i="48"/>
  <c r="BF142" i="48"/>
  <c r="T142" i="48"/>
  <c r="R142" i="48"/>
  <c r="P142" i="48"/>
  <c r="BI138" i="48"/>
  <c r="BH138" i="48"/>
  <c r="BG138" i="48"/>
  <c r="BF138" i="48"/>
  <c r="T138" i="48"/>
  <c r="R138" i="48"/>
  <c r="P138" i="48"/>
  <c r="BI135" i="48"/>
  <c r="BH135" i="48"/>
  <c r="BG135" i="48"/>
  <c r="BF135" i="48"/>
  <c r="T135" i="48"/>
  <c r="R135" i="48"/>
  <c r="P135" i="48"/>
  <c r="BI132" i="48"/>
  <c r="BH132" i="48"/>
  <c r="BG132" i="48"/>
  <c r="BF132" i="48"/>
  <c r="T132" i="48"/>
  <c r="R132" i="48"/>
  <c r="P132" i="48"/>
  <c r="BI129" i="48"/>
  <c r="BH129" i="48"/>
  <c r="BG129" i="48"/>
  <c r="BF129" i="48"/>
  <c r="T129" i="48"/>
  <c r="R129" i="48"/>
  <c r="P129" i="48"/>
  <c r="BI126" i="48"/>
  <c r="BH126" i="48"/>
  <c r="BG126" i="48"/>
  <c r="BF126" i="48"/>
  <c r="T126" i="48"/>
  <c r="R126" i="48"/>
  <c r="P126" i="48"/>
  <c r="BI123" i="48"/>
  <c r="BH123" i="48"/>
  <c r="BG123" i="48"/>
  <c r="BF123" i="48"/>
  <c r="T123" i="48"/>
  <c r="R123" i="48"/>
  <c r="P123" i="48"/>
  <c r="F117" i="48"/>
  <c r="F115" i="48"/>
  <c r="E113" i="48"/>
  <c r="F93" i="48"/>
  <c r="F91" i="48"/>
  <c r="E89" i="48"/>
  <c r="J26" i="48"/>
  <c r="E26" i="48"/>
  <c r="J94" i="48"/>
  <c r="J25" i="48"/>
  <c r="J23" i="48"/>
  <c r="E23" i="48"/>
  <c r="J93" i="48"/>
  <c r="J22" i="48"/>
  <c r="J20" i="48"/>
  <c r="E20" i="48"/>
  <c r="F118" i="48" s="1"/>
  <c r="J19" i="48"/>
  <c r="J14" i="48"/>
  <c r="J115" i="48"/>
  <c r="E7" i="48"/>
  <c r="E85" i="48"/>
  <c r="J41" i="47"/>
  <c r="J40" i="47"/>
  <c r="AY172" i="1"/>
  <c r="J39" i="47"/>
  <c r="AX172" i="1" s="1"/>
  <c r="BI182" i="47"/>
  <c r="BH182" i="47"/>
  <c r="BG182" i="47"/>
  <c r="BF182" i="47"/>
  <c r="T182" i="47"/>
  <c r="R182" i="47"/>
  <c r="P182" i="47"/>
  <c r="BI180" i="47"/>
  <c r="BH180" i="47"/>
  <c r="BG180" i="47"/>
  <c r="BF180" i="47"/>
  <c r="T180" i="47"/>
  <c r="R180" i="47"/>
  <c r="P180" i="47"/>
  <c r="BI178" i="47"/>
  <c r="BH178" i="47"/>
  <c r="BG178" i="47"/>
  <c r="BF178" i="47"/>
  <c r="T178" i="47"/>
  <c r="R178" i="47"/>
  <c r="P178" i="47"/>
  <c r="BI172" i="47"/>
  <c r="BH172" i="47"/>
  <c r="BG172" i="47"/>
  <c r="BF172" i="47"/>
  <c r="T172" i="47"/>
  <c r="R172" i="47"/>
  <c r="P172" i="47"/>
  <c r="BI162" i="47"/>
  <c r="BH162" i="47"/>
  <c r="BG162" i="47"/>
  <c r="BF162" i="47"/>
  <c r="T162" i="47"/>
  <c r="R162" i="47"/>
  <c r="P162" i="47"/>
  <c r="BI156" i="47"/>
  <c r="BH156" i="47"/>
  <c r="BG156" i="47"/>
  <c r="BF156" i="47"/>
  <c r="T156" i="47"/>
  <c r="R156" i="47"/>
  <c r="P156" i="47"/>
  <c r="BI148" i="47"/>
  <c r="BH148" i="47"/>
  <c r="BG148" i="47"/>
  <c r="BF148" i="47"/>
  <c r="T148" i="47"/>
  <c r="R148" i="47"/>
  <c r="P148" i="47"/>
  <c r="BI144" i="47"/>
  <c r="BH144" i="47"/>
  <c r="BG144" i="47"/>
  <c r="BF144" i="47"/>
  <c r="T144" i="47"/>
  <c r="R144" i="47"/>
  <c r="P144" i="47"/>
  <c r="BI136" i="47"/>
  <c r="BH136" i="47"/>
  <c r="BG136" i="47"/>
  <c r="BF136" i="47"/>
  <c r="T136" i="47"/>
  <c r="R136" i="47"/>
  <c r="P136" i="47"/>
  <c r="BI131" i="47"/>
  <c r="BH131" i="47"/>
  <c r="BG131" i="47"/>
  <c r="BF131" i="47"/>
  <c r="T131" i="47"/>
  <c r="R131" i="47"/>
  <c r="P131" i="47"/>
  <c r="BI125" i="47"/>
  <c r="BH125" i="47"/>
  <c r="BG125" i="47"/>
  <c r="BF125" i="47"/>
  <c r="T125" i="47"/>
  <c r="R125" i="47"/>
  <c r="P125" i="47"/>
  <c r="J121" i="47"/>
  <c r="F120" i="47"/>
  <c r="F118" i="47"/>
  <c r="E116" i="47"/>
  <c r="J96" i="47"/>
  <c r="F95" i="47"/>
  <c r="F93" i="47"/>
  <c r="E91" i="47"/>
  <c r="J25" i="47"/>
  <c r="E25" i="47"/>
  <c r="J120" i="47" s="1"/>
  <c r="J24" i="47"/>
  <c r="J22" i="47"/>
  <c r="E22" i="47"/>
  <c r="F121" i="47" s="1"/>
  <c r="J21" i="47"/>
  <c r="J16" i="47"/>
  <c r="J118" i="47"/>
  <c r="E7" i="47"/>
  <c r="E110" i="47" s="1"/>
  <c r="J41" i="46"/>
  <c r="J40" i="46"/>
  <c r="AY171" i="1"/>
  <c r="J39" i="46"/>
  <c r="AX171" i="1"/>
  <c r="BI278" i="46"/>
  <c r="BH278" i="46"/>
  <c r="BG278" i="46"/>
  <c r="BF278" i="46"/>
  <c r="T278" i="46"/>
  <c r="R278" i="46"/>
  <c r="P278" i="46"/>
  <c r="BI276" i="46"/>
  <c r="BH276" i="46"/>
  <c r="BG276" i="46"/>
  <c r="BF276" i="46"/>
  <c r="T276" i="46"/>
  <c r="R276" i="46"/>
  <c r="P276" i="46"/>
  <c r="BI272" i="46"/>
  <c r="BH272" i="46"/>
  <c r="BG272" i="46"/>
  <c r="BF272" i="46"/>
  <c r="T272" i="46"/>
  <c r="R272" i="46"/>
  <c r="P272" i="46"/>
  <c r="BI265" i="46"/>
  <c r="BH265" i="46"/>
  <c r="BG265" i="46"/>
  <c r="BF265" i="46"/>
  <c r="T265" i="46"/>
  <c r="R265" i="46"/>
  <c r="P265" i="46"/>
  <c r="BI253" i="46"/>
  <c r="BH253" i="46"/>
  <c r="BG253" i="46"/>
  <c r="BF253" i="46"/>
  <c r="T253" i="46"/>
  <c r="R253" i="46"/>
  <c r="P253" i="46"/>
  <c r="BI248" i="46"/>
  <c r="BH248" i="46"/>
  <c r="BG248" i="46"/>
  <c r="BF248" i="46"/>
  <c r="T248" i="46"/>
  <c r="R248" i="46"/>
  <c r="P248" i="46"/>
  <c r="BI241" i="46"/>
  <c r="BH241" i="46"/>
  <c r="BG241" i="46"/>
  <c r="BF241" i="46"/>
  <c r="T241" i="46"/>
  <c r="R241" i="46"/>
  <c r="P241" i="46"/>
  <c r="BI238" i="46"/>
  <c r="BH238" i="46"/>
  <c r="BG238" i="46"/>
  <c r="BF238" i="46"/>
  <c r="T238" i="46"/>
  <c r="R238" i="46"/>
  <c r="P238" i="46"/>
  <c r="BI233" i="46"/>
  <c r="BH233" i="46"/>
  <c r="BG233" i="46"/>
  <c r="BF233" i="46"/>
  <c r="T233" i="46"/>
  <c r="R233" i="46"/>
  <c r="P233" i="46"/>
  <c r="BI230" i="46"/>
  <c r="BH230" i="46"/>
  <c r="BG230" i="46"/>
  <c r="BF230" i="46"/>
  <c r="T230" i="46"/>
  <c r="R230" i="46"/>
  <c r="P230" i="46"/>
  <c r="BI222" i="46"/>
  <c r="BH222" i="46"/>
  <c r="BG222" i="46"/>
  <c r="BF222" i="46"/>
  <c r="T222" i="46"/>
  <c r="R222" i="46"/>
  <c r="P222" i="46"/>
  <c r="BI220" i="46"/>
  <c r="BH220" i="46"/>
  <c r="BG220" i="46"/>
  <c r="BF220" i="46"/>
  <c r="T220" i="46"/>
  <c r="R220" i="46"/>
  <c r="P220" i="46"/>
  <c r="BI216" i="46"/>
  <c r="BH216" i="46"/>
  <c r="BG216" i="46"/>
  <c r="BF216" i="46"/>
  <c r="T216" i="46"/>
  <c r="R216" i="46"/>
  <c r="P216" i="46"/>
  <c r="BI210" i="46"/>
  <c r="BH210" i="46"/>
  <c r="BG210" i="46"/>
  <c r="BF210" i="46"/>
  <c r="T210" i="46"/>
  <c r="R210" i="46"/>
  <c r="P210" i="46"/>
  <c r="BI204" i="46"/>
  <c r="BH204" i="46"/>
  <c r="BG204" i="46"/>
  <c r="BF204" i="46"/>
  <c r="T204" i="46"/>
  <c r="R204" i="46"/>
  <c r="P204" i="46"/>
  <c r="BI202" i="46"/>
  <c r="BH202" i="46"/>
  <c r="BG202" i="46"/>
  <c r="BF202" i="46"/>
  <c r="T202" i="46"/>
  <c r="R202" i="46"/>
  <c r="P202" i="46"/>
  <c r="BI192" i="46"/>
  <c r="BH192" i="46"/>
  <c r="BG192" i="46"/>
  <c r="BF192" i="46"/>
  <c r="T192" i="46"/>
  <c r="R192" i="46"/>
  <c r="P192" i="46"/>
  <c r="BI190" i="46"/>
  <c r="BH190" i="46"/>
  <c r="BG190" i="46"/>
  <c r="BF190" i="46"/>
  <c r="T190" i="46"/>
  <c r="R190" i="46"/>
  <c r="P190" i="46"/>
  <c r="BI185" i="46"/>
  <c r="BH185" i="46"/>
  <c r="BG185" i="46"/>
  <c r="BF185" i="46"/>
  <c r="T185" i="46"/>
  <c r="R185" i="46"/>
  <c r="P185" i="46"/>
  <c r="BI183" i="46"/>
  <c r="BH183" i="46"/>
  <c r="BG183" i="46"/>
  <c r="BF183" i="46"/>
  <c r="T183" i="46"/>
  <c r="R183" i="46"/>
  <c r="P183" i="46"/>
  <c r="BI175" i="46"/>
  <c r="BH175" i="46"/>
  <c r="BG175" i="46"/>
  <c r="BF175" i="46"/>
  <c r="T175" i="46"/>
  <c r="R175" i="46"/>
  <c r="P175" i="46"/>
  <c r="BI170" i="46"/>
  <c r="BH170" i="46"/>
  <c r="BG170" i="46"/>
  <c r="BF170" i="46"/>
  <c r="T170" i="46"/>
  <c r="R170" i="46"/>
  <c r="P170" i="46"/>
  <c r="BI168" i="46"/>
  <c r="BH168" i="46"/>
  <c r="BG168" i="46"/>
  <c r="BF168" i="46"/>
  <c r="T168" i="46"/>
  <c r="R168" i="46"/>
  <c r="P168" i="46"/>
  <c r="BI163" i="46"/>
  <c r="BH163" i="46"/>
  <c r="BG163" i="46"/>
  <c r="BF163" i="46"/>
  <c r="T163" i="46"/>
  <c r="R163" i="46"/>
  <c r="P163" i="46"/>
  <c r="BI161" i="46"/>
  <c r="BH161" i="46"/>
  <c r="BG161" i="46"/>
  <c r="BF161" i="46"/>
  <c r="T161" i="46"/>
  <c r="R161" i="46"/>
  <c r="P161" i="46"/>
  <c r="BI155" i="46"/>
  <c r="BH155" i="46"/>
  <c r="BG155" i="46"/>
  <c r="BF155" i="46"/>
  <c r="T155" i="46"/>
  <c r="R155" i="46"/>
  <c r="P155" i="46"/>
  <c r="BI150" i="46"/>
  <c r="BH150" i="46"/>
  <c r="BG150" i="46"/>
  <c r="BF150" i="46"/>
  <c r="T150" i="46"/>
  <c r="R150" i="46"/>
  <c r="P150" i="46"/>
  <c r="BI145" i="46"/>
  <c r="BH145" i="46"/>
  <c r="BG145" i="46"/>
  <c r="BF145" i="46"/>
  <c r="T145" i="46"/>
  <c r="R145" i="46"/>
  <c r="P145" i="46"/>
  <c r="BI141" i="46"/>
  <c r="BH141" i="46"/>
  <c r="BG141" i="46"/>
  <c r="BF141" i="46"/>
  <c r="T141" i="46"/>
  <c r="R141" i="46"/>
  <c r="P141" i="46"/>
  <c r="BI139" i="46"/>
  <c r="BH139" i="46"/>
  <c r="BG139" i="46"/>
  <c r="BF139" i="46"/>
  <c r="T139" i="46"/>
  <c r="R139" i="46"/>
  <c r="P139" i="46"/>
  <c r="BI137" i="46"/>
  <c r="BH137" i="46"/>
  <c r="BG137" i="46"/>
  <c r="BF137" i="46"/>
  <c r="T137" i="46"/>
  <c r="R137" i="46"/>
  <c r="P137" i="46"/>
  <c r="BI132" i="46"/>
  <c r="BH132" i="46"/>
  <c r="BG132" i="46"/>
  <c r="BF132" i="46"/>
  <c r="T132" i="46"/>
  <c r="R132" i="46"/>
  <c r="P132" i="46"/>
  <c r="BI130" i="46"/>
  <c r="BH130" i="46"/>
  <c r="BG130" i="46"/>
  <c r="BF130" i="46"/>
  <c r="T130" i="46"/>
  <c r="R130" i="46"/>
  <c r="P130" i="46"/>
  <c r="BI128" i="46"/>
  <c r="BH128" i="46"/>
  <c r="BG128" i="46"/>
  <c r="BF128" i="46"/>
  <c r="T128" i="46"/>
  <c r="R128" i="46"/>
  <c r="P128" i="46"/>
  <c r="J123" i="46"/>
  <c r="F122" i="46"/>
  <c r="F120" i="46"/>
  <c r="E118" i="46"/>
  <c r="J96" i="46"/>
  <c r="F95" i="46"/>
  <c r="F93" i="46"/>
  <c r="E91" i="46"/>
  <c r="J25" i="46"/>
  <c r="E25" i="46"/>
  <c r="J122" i="46" s="1"/>
  <c r="J24" i="46"/>
  <c r="J22" i="46"/>
  <c r="E22" i="46"/>
  <c r="F123" i="46"/>
  <c r="J21" i="46"/>
  <c r="J16" i="46"/>
  <c r="J120" i="46"/>
  <c r="E7" i="46"/>
  <c r="E85" i="46"/>
  <c r="J41" i="45"/>
  <c r="J40" i="45"/>
  <c r="AY169" i="1"/>
  <c r="J39" i="45"/>
  <c r="AX169" i="1"/>
  <c r="BI151" i="45"/>
  <c r="BH151" i="45"/>
  <c r="BG151" i="45"/>
  <c r="BF151" i="45"/>
  <c r="T151" i="45"/>
  <c r="R151" i="45"/>
  <c r="P151" i="45"/>
  <c r="BI149" i="45"/>
  <c r="BH149" i="45"/>
  <c r="BG149" i="45"/>
  <c r="BF149" i="45"/>
  <c r="T149" i="45"/>
  <c r="R149" i="45"/>
  <c r="P149" i="45"/>
  <c r="BI147" i="45"/>
  <c r="BH147" i="45"/>
  <c r="BG147" i="45"/>
  <c r="BF147" i="45"/>
  <c r="T147" i="45"/>
  <c r="R147" i="45"/>
  <c r="P147" i="45"/>
  <c r="BI145" i="45"/>
  <c r="BH145" i="45"/>
  <c r="BG145" i="45"/>
  <c r="BF145" i="45"/>
  <c r="T145" i="45"/>
  <c r="R145" i="45"/>
  <c r="P145" i="45"/>
  <c r="BI140" i="45"/>
  <c r="BH140" i="45"/>
  <c r="BG140" i="45"/>
  <c r="BF140" i="45"/>
  <c r="T140" i="45"/>
  <c r="R140" i="45"/>
  <c r="P140" i="45"/>
  <c r="BI138" i="45"/>
  <c r="BH138" i="45"/>
  <c r="BG138" i="45"/>
  <c r="BF138" i="45"/>
  <c r="T138" i="45"/>
  <c r="R138" i="45"/>
  <c r="P138" i="45"/>
  <c r="BI136" i="45"/>
  <c r="BH136" i="45"/>
  <c r="BG136" i="45"/>
  <c r="BF136" i="45"/>
  <c r="T136" i="45"/>
  <c r="R136" i="45"/>
  <c r="P136" i="45"/>
  <c r="BI131" i="45"/>
  <c r="BH131" i="45"/>
  <c r="BG131" i="45"/>
  <c r="BF131" i="45"/>
  <c r="T131" i="45"/>
  <c r="R131" i="45"/>
  <c r="P131" i="45"/>
  <c r="BI129" i="45"/>
  <c r="BH129" i="45"/>
  <c r="BG129" i="45"/>
  <c r="BF129" i="45"/>
  <c r="T129" i="45"/>
  <c r="R129" i="45"/>
  <c r="P129" i="45"/>
  <c r="BI127" i="45"/>
  <c r="BH127" i="45"/>
  <c r="BG127" i="45"/>
  <c r="BF127" i="45"/>
  <c r="T127" i="45"/>
  <c r="R127" i="45"/>
  <c r="P127" i="45"/>
  <c r="BI125" i="45"/>
  <c r="BH125" i="45"/>
  <c r="BG125" i="45"/>
  <c r="BF125" i="45"/>
  <c r="T125" i="45"/>
  <c r="R125" i="45"/>
  <c r="P125" i="45"/>
  <c r="J121" i="45"/>
  <c r="F120" i="45"/>
  <c r="F118" i="45"/>
  <c r="E116" i="45"/>
  <c r="J96" i="45"/>
  <c r="F95" i="45"/>
  <c r="F93" i="45"/>
  <c r="E91" i="45"/>
  <c r="J25" i="45"/>
  <c r="E25" i="45"/>
  <c r="J120" i="45"/>
  <c r="J24" i="45"/>
  <c r="J22" i="45"/>
  <c r="E22" i="45"/>
  <c r="F121" i="45" s="1"/>
  <c r="J21" i="45"/>
  <c r="J16" i="45"/>
  <c r="J118" i="45" s="1"/>
  <c r="E7" i="45"/>
  <c r="E110" i="45"/>
  <c r="J41" i="44"/>
  <c r="J40" i="44"/>
  <c r="AY168" i="1"/>
  <c r="J39" i="44"/>
  <c r="AX168" i="1"/>
  <c r="BI341" i="44"/>
  <c r="BH341" i="44"/>
  <c r="BG341" i="44"/>
  <c r="BF341" i="44"/>
  <c r="T341" i="44"/>
  <c r="R341" i="44"/>
  <c r="P341" i="44"/>
  <c r="BI339" i="44"/>
  <c r="BH339" i="44"/>
  <c r="BG339" i="44"/>
  <c r="BF339" i="44"/>
  <c r="T339" i="44"/>
  <c r="R339" i="44"/>
  <c r="P339" i="44"/>
  <c r="BI337" i="44"/>
  <c r="BH337" i="44"/>
  <c r="BG337" i="44"/>
  <c r="BF337" i="44"/>
  <c r="T337" i="44"/>
  <c r="R337" i="44"/>
  <c r="P337" i="44"/>
  <c r="BI335" i="44"/>
  <c r="BH335" i="44"/>
  <c r="BG335" i="44"/>
  <c r="BF335" i="44"/>
  <c r="T335" i="44"/>
  <c r="R335" i="44"/>
  <c r="P335" i="44"/>
  <c r="BI333" i="44"/>
  <c r="BH333" i="44"/>
  <c r="BG333" i="44"/>
  <c r="BF333" i="44"/>
  <c r="T333" i="44"/>
  <c r="R333" i="44"/>
  <c r="P333" i="44"/>
  <c r="BI329" i="44"/>
  <c r="BH329" i="44"/>
  <c r="BG329" i="44"/>
  <c r="BF329" i="44"/>
  <c r="T329" i="44"/>
  <c r="R329" i="44"/>
  <c r="P329" i="44"/>
  <c r="BI326" i="44"/>
  <c r="BH326" i="44"/>
  <c r="BG326" i="44"/>
  <c r="BF326" i="44"/>
  <c r="T326" i="44"/>
  <c r="R326" i="44"/>
  <c r="P326" i="44"/>
  <c r="BI323" i="44"/>
  <c r="BH323" i="44"/>
  <c r="BG323" i="44"/>
  <c r="BF323" i="44"/>
  <c r="T323" i="44"/>
  <c r="R323" i="44"/>
  <c r="P323" i="44"/>
  <c r="BI321" i="44"/>
  <c r="BH321" i="44"/>
  <c r="BG321" i="44"/>
  <c r="BF321" i="44"/>
  <c r="T321" i="44"/>
  <c r="R321" i="44"/>
  <c r="P321" i="44"/>
  <c r="BI319" i="44"/>
  <c r="BH319" i="44"/>
  <c r="BG319" i="44"/>
  <c r="BF319" i="44"/>
  <c r="T319" i="44"/>
  <c r="R319" i="44"/>
  <c r="P319" i="44"/>
  <c r="BI317" i="44"/>
  <c r="BH317" i="44"/>
  <c r="BG317" i="44"/>
  <c r="BF317" i="44"/>
  <c r="T317" i="44"/>
  <c r="R317" i="44"/>
  <c r="P317" i="44"/>
  <c r="BI315" i="44"/>
  <c r="BH315" i="44"/>
  <c r="BG315" i="44"/>
  <c r="BF315" i="44"/>
  <c r="T315" i="44"/>
  <c r="R315" i="44"/>
  <c r="P315" i="44"/>
  <c r="BI312" i="44"/>
  <c r="BH312" i="44"/>
  <c r="BG312" i="44"/>
  <c r="BF312" i="44"/>
  <c r="T312" i="44"/>
  <c r="R312" i="44"/>
  <c r="P312" i="44"/>
  <c r="BI309" i="44"/>
  <c r="BH309" i="44"/>
  <c r="BG309" i="44"/>
  <c r="BF309" i="44"/>
  <c r="T309" i="44"/>
  <c r="R309" i="44"/>
  <c r="P309" i="44"/>
  <c r="BI306" i="44"/>
  <c r="BH306" i="44"/>
  <c r="BG306" i="44"/>
  <c r="BF306" i="44"/>
  <c r="T306" i="44"/>
  <c r="R306" i="44"/>
  <c r="P306" i="44"/>
  <c r="BI303" i="44"/>
  <c r="BH303" i="44"/>
  <c r="BG303" i="44"/>
  <c r="BF303" i="44"/>
  <c r="T303" i="44"/>
  <c r="R303" i="44"/>
  <c r="P303" i="44"/>
  <c r="BI300" i="44"/>
  <c r="BH300" i="44"/>
  <c r="BG300" i="44"/>
  <c r="BF300" i="44"/>
  <c r="T300" i="44"/>
  <c r="R300" i="44"/>
  <c r="P300" i="44"/>
  <c r="BI297" i="44"/>
  <c r="BH297" i="44"/>
  <c r="BG297" i="44"/>
  <c r="BF297" i="44"/>
  <c r="T297" i="44"/>
  <c r="R297" i="44"/>
  <c r="P297" i="44"/>
  <c r="BI295" i="44"/>
  <c r="BH295" i="44"/>
  <c r="BG295" i="44"/>
  <c r="BF295" i="44"/>
  <c r="T295" i="44"/>
  <c r="R295" i="44"/>
  <c r="P295" i="44"/>
  <c r="BI293" i="44"/>
  <c r="BH293" i="44"/>
  <c r="BG293" i="44"/>
  <c r="BF293" i="44"/>
  <c r="T293" i="44"/>
  <c r="R293" i="44"/>
  <c r="P293" i="44"/>
  <c r="BI291" i="44"/>
  <c r="BH291" i="44"/>
  <c r="BG291" i="44"/>
  <c r="BF291" i="44"/>
  <c r="T291" i="44"/>
  <c r="R291" i="44"/>
  <c r="P291" i="44"/>
  <c r="BI289" i="44"/>
  <c r="BH289" i="44"/>
  <c r="BG289" i="44"/>
  <c r="BF289" i="44"/>
  <c r="T289" i="44"/>
  <c r="R289" i="44"/>
  <c r="P289" i="44"/>
  <c r="BI287" i="44"/>
  <c r="BH287" i="44"/>
  <c r="BG287" i="44"/>
  <c r="BF287" i="44"/>
  <c r="T287" i="44"/>
  <c r="R287" i="44"/>
  <c r="P287" i="44"/>
  <c r="BI284" i="44"/>
  <c r="BH284" i="44"/>
  <c r="BG284" i="44"/>
  <c r="BF284" i="44"/>
  <c r="T284" i="44"/>
  <c r="R284" i="44"/>
  <c r="P284" i="44"/>
  <c r="BI281" i="44"/>
  <c r="BH281" i="44"/>
  <c r="BG281" i="44"/>
  <c r="BF281" i="44"/>
  <c r="T281" i="44"/>
  <c r="R281" i="44"/>
  <c r="P281" i="44"/>
  <c r="BI278" i="44"/>
  <c r="BH278" i="44"/>
  <c r="BG278" i="44"/>
  <c r="BF278" i="44"/>
  <c r="T278" i="44"/>
  <c r="R278" i="44"/>
  <c r="P278" i="44"/>
  <c r="BI275" i="44"/>
  <c r="BH275" i="44"/>
  <c r="BG275" i="44"/>
  <c r="BF275" i="44"/>
  <c r="T275" i="44"/>
  <c r="R275" i="44"/>
  <c r="P275" i="44"/>
  <c r="BI273" i="44"/>
  <c r="BH273" i="44"/>
  <c r="BG273" i="44"/>
  <c r="BF273" i="44"/>
  <c r="T273" i="44"/>
  <c r="R273" i="44"/>
  <c r="P273" i="44"/>
  <c r="BI271" i="44"/>
  <c r="BH271" i="44"/>
  <c r="BG271" i="44"/>
  <c r="BF271" i="44"/>
  <c r="T271" i="44"/>
  <c r="R271" i="44"/>
  <c r="P271" i="44"/>
  <c r="BI268" i="44"/>
  <c r="BH268" i="44"/>
  <c r="BG268" i="44"/>
  <c r="BF268" i="44"/>
  <c r="T268" i="44"/>
  <c r="R268" i="44"/>
  <c r="P268" i="44"/>
  <c r="BI265" i="44"/>
  <c r="BH265" i="44"/>
  <c r="BG265" i="44"/>
  <c r="BF265" i="44"/>
  <c r="T265" i="44"/>
  <c r="R265" i="44"/>
  <c r="P265" i="44"/>
  <c r="BI262" i="44"/>
  <c r="BH262" i="44"/>
  <c r="BG262" i="44"/>
  <c r="BF262" i="44"/>
  <c r="T262" i="44"/>
  <c r="R262" i="44"/>
  <c r="P262" i="44"/>
  <c r="BI260" i="44"/>
  <c r="BH260" i="44"/>
  <c r="BG260" i="44"/>
  <c r="BF260" i="44"/>
  <c r="T260" i="44"/>
  <c r="R260" i="44"/>
  <c r="P260" i="44"/>
  <c r="BI258" i="44"/>
  <c r="BH258" i="44"/>
  <c r="BG258" i="44"/>
  <c r="BF258" i="44"/>
  <c r="T258" i="44"/>
  <c r="R258" i="44"/>
  <c r="P258" i="44"/>
  <c r="BI256" i="44"/>
  <c r="BH256" i="44"/>
  <c r="BG256" i="44"/>
  <c r="BF256" i="44"/>
  <c r="T256" i="44"/>
  <c r="R256" i="44"/>
  <c r="P256" i="44"/>
  <c r="BI254" i="44"/>
  <c r="BH254" i="44"/>
  <c r="BG254" i="44"/>
  <c r="BF254" i="44"/>
  <c r="T254" i="44"/>
  <c r="R254" i="44"/>
  <c r="P254" i="44"/>
  <c r="BI252" i="44"/>
  <c r="BH252" i="44"/>
  <c r="BG252" i="44"/>
  <c r="BF252" i="44"/>
  <c r="T252" i="44"/>
  <c r="R252" i="44"/>
  <c r="P252" i="44"/>
  <c r="BI250" i="44"/>
  <c r="BH250" i="44"/>
  <c r="BG250" i="44"/>
  <c r="BF250" i="44"/>
  <c r="T250" i="44"/>
  <c r="R250" i="44"/>
  <c r="P250" i="44"/>
  <c r="BI248" i="44"/>
  <c r="BH248" i="44"/>
  <c r="BG248" i="44"/>
  <c r="BF248" i="44"/>
  <c r="T248" i="44"/>
  <c r="R248" i="44"/>
  <c r="P248" i="44"/>
  <c r="BI246" i="44"/>
  <c r="BH246" i="44"/>
  <c r="BG246" i="44"/>
  <c r="BF246" i="44"/>
  <c r="T246" i="44"/>
  <c r="R246" i="44"/>
  <c r="P246" i="44"/>
  <c r="BI244" i="44"/>
  <c r="BH244" i="44"/>
  <c r="BG244" i="44"/>
  <c r="BF244" i="44"/>
  <c r="T244" i="44"/>
  <c r="R244" i="44"/>
  <c r="P244" i="44"/>
  <c r="BI242" i="44"/>
  <c r="BH242" i="44"/>
  <c r="BG242" i="44"/>
  <c r="BF242" i="44"/>
  <c r="T242" i="44"/>
  <c r="R242" i="44"/>
  <c r="P242" i="44"/>
  <c r="BI240" i="44"/>
  <c r="BH240" i="44"/>
  <c r="BG240" i="44"/>
  <c r="BF240" i="44"/>
  <c r="T240" i="44"/>
  <c r="R240" i="44"/>
  <c r="P240" i="44"/>
  <c r="BI238" i="44"/>
  <c r="BH238" i="44"/>
  <c r="BG238" i="44"/>
  <c r="BF238" i="44"/>
  <c r="T238" i="44"/>
  <c r="R238" i="44"/>
  <c r="P238" i="44"/>
  <c r="BI236" i="44"/>
  <c r="BH236" i="44"/>
  <c r="BG236" i="44"/>
  <c r="BF236" i="44"/>
  <c r="T236" i="44"/>
  <c r="R236" i="44"/>
  <c r="P236" i="44"/>
  <c r="BI234" i="44"/>
  <c r="BH234" i="44"/>
  <c r="BG234" i="44"/>
  <c r="BF234" i="44"/>
  <c r="T234" i="44"/>
  <c r="R234" i="44"/>
  <c r="P234" i="44"/>
  <c r="BI232" i="44"/>
  <c r="BH232" i="44"/>
  <c r="BG232" i="44"/>
  <c r="BF232" i="44"/>
  <c r="T232" i="44"/>
  <c r="R232" i="44"/>
  <c r="P232" i="44"/>
  <c r="BI230" i="44"/>
  <c r="BH230" i="44"/>
  <c r="BG230" i="44"/>
  <c r="BF230" i="44"/>
  <c r="T230" i="44"/>
  <c r="R230" i="44"/>
  <c r="P230" i="44"/>
  <c r="BI228" i="44"/>
  <c r="BH228" i="44"/>
  <c r="BG228" i="44"/>
  <c r="BF228" i="44"/>
  <c r="T228" i="44"/>
  <c r="R228" i="44"/>
  <c r="P228" i="44"/>
  <c r="BI226" i="44"/>
  <c r="BH226" i="44"/>
  <c r="BG226" i="44"/>
  <c r="BF226" i="44"/>
  <c r="T226" i="44"/>
  <c r="R226" i="44"/>
  <c r="P226" i="44"/>
  <c r="BI221" i="44"/>
  <c r="BH221" i="44"/>
  <c r="BG221" i="44"/>
  <c r="BF221" i="44"/>
  <c r="T221" i="44"/>
  <c r="R221" i="44"/>
  <c r="P221" i="44"/>
  <c r="BI219" i="44"/>
  <c r="BH219" i="44"/>
  <c r="BG219" i="44"/>
  <c r="BF219" i="44"/>
  <c r="T219" i="44"/>
  <c r="R219" i="44"/>
  <c r="P219" i="44"/>
  <c r="BI217" i="44"/>
  <c r="BH217" i="44"/>
  <c r="BG217" i="44"/>
  <c r="BF217" i="44"/>
  <c r="T217" i="44"/>
  <c r="R217" i="44"/>
  <c r="P217" i="44"/>
  <c r="BI215" i="44"/>
  <c r="BH215" i="44"/>
  <c r="BG215" i="44"/>
  <c r="BF215" i="44"/>
  <c r="T215" i="44"/>
  <c r="R215" i="44"/>
  <c r="P215" i="44"/>
  <c r="BI213" i="44"/>
  <c r="BH213" i="44"/>
  <c r="BG213" i="44"/>
  <c r="BF213" i="44"/>
  <c r="T213" i="44"/>
  <c r="R213" i="44"/>
  <c r="P213" i="44"/>
  <c r="BI211" i="44"/>
  <c r="BH211" i="44"/>
  <c r="BG211" i="44"/>
  <c r="BF211" i="44"/>
  <c r="T211" i="44"/>
  <c r="R211" i="44"/>
  <c r="P211" i="44"/>
  <c r="BI209" i="44"/>
  <c r="BH209" i="44"/>
  <c r="BG209" i="44"/>
  <c r="BF209" i="44"/>
  <c r="T209" i="44"/>
  <c r="R209" i="44"/>
  <c r="P209" i="44"/>
  <c r="BI207" i="44"/>
  <c r="BH207" i="44"/>
  <c r="BG207" i="44"/>
  <c r="BF207" i="44"/>
  <c r="T207" i="44"/>
  <c r="R207" i="44"/>
  <c r="P207" i="44"/>
  <c r="BI205" i="44"/>
  <c r="BH205" i="44"/>
  <c r="BG205" i="44"/>
  <c r="BF205" i="44"/>
  <c r="T205" i="44"/>
  <c r="R205" i="44"/>
  <c r="P205" i="44"/>
  <c r="BI203" i="44"/>
  <c r="BH203" i="44"/>
  <c r="BG203" i="44"/>
  <c r="BF203" i="44"/>
  <c r="T203" i="44"/>
  <c r="R203" i="44"/>
  <c r="P203" i="44"/>
  <c r="BI201" i="44"/>
  <c r="BH201" i="44"/>
  <c r="BG201" i="44"/>
  <c r="BF201" i="44"/>
  <c r="T201" i="44"/>
  <c r="R201" i="44"/>
  <c r="P201" i="44"/>
  <c r="BI199" i="44"/>
  <c r="BH199" i="44"/>
  <c r="BG199" i="44"/>
  <c r="BF199" i="44"/>
  <c r="T199" i="44"/>
  <c r="R199" i="44"/>
  <c r="P199" i="44"/>
  <c r="BI197" i="44"/>
  <c r="BH197" i="44"/>
  <c r="BG197" i="44"/>
  <c r="BF197" i="44"/>
  <c r="T197" i="44"/>
  <c r="R197" i="44"/>
  <c r="P197" i="44"/>
  <c r="BI195" i="44"/>
  <c r="BH195" i="44"/>
  <c r="BG195" i="44"/>
  <c r="BF195" i="44"/>
  <c r="T195" i="44"/>
  <c r="R195" i="44"/>
  <c r="P195" i="44"/>
  <c r="BI193" i="44"/>
  <c r="BH193" i="44"/>
  <c r="BG193" i="44"/>
  <c r="BF193" i="44"/>
  <c r="T193" i="44"/>
  <c r="R193" i="44"/>
  <c r="P193" i="44"/>
  <c r="BI191" i="44"/>
  <c r="BH191" i="44"/>
  <c r="BG191" i="44"/>
  <c r="BF191" i="44"/>
  <c r="T191" i="44"/>
  <c r="R191" i="44"/>
  <c r="P191" i="44"/>
  <c r="BI189" i="44"/>
  <c r="BH189" i="44"/>
  <c r="BG189" i="44"/>
  <c r="BF189" i="44"/>
  <c r="T189" i="44"/>
  <c r="R189" i="44"/>
  <c r="P189" i="44"/>
  <c r="BI187" i="44"/>
  <c r="BH187" i="44"/>
  <c r="BG187" i="44"/>
  <c r="BF187" i="44"/>
  <c r="T187" i="44"/>
  <c r="R187" i="44"/>
  <c r="P187" i="44"/>
  <c r="BI185" i="44"/>
  <c r="BH185" i="44"/>
  <c r="BG185" i="44"/>
  <c r="BF185" i="44"/>
  <c r="T185" i="44"/>
  <c r="R185" i="44"/>
  <c r="P185" i="44"/>
  <c r="BI183" i="44"/>
  <c r="BH183" i="44"/>
  <c r="BG183" i="44"/>
  <c r="BF183" i="44"/>
  <c r="T183" i="44"/>
  <c r="R183" i="44"/>
  <c r="P183" i="44"/>
  <c r="BI181" i="44"/>
  <c r="BH181" i="44"/>
  <c r="BG181" i="44"/>
  <c r="BF181" i="44"/>
  <c r="T181" i="44"/>
  <c r="R181" i="44"/>
  <c r="P181" i="44"/>
  <c r="BI179" i="44"/>
  <c r="BH179" i="44"/>
  <c r="BG179" i="44"/>
  <c r="BF179" i="44"/>
  <c r="T179" i="44"/>
  <c r="R179" i="44"/>
  <c r="P179" i="44"/>
  <c r="BI175" i="44"/>
  <c r="BH175" i="44"/>
  <c r="BG175" i="44"/>
  <c r="BF175" i="44"/>
  <c r="T175" i="44"/>
  <c r="R175" i="44"/>
  <c r="P175" i="44"/>
  <c r="BI171" i="44"/>
  <c r="BH171" i="44"/>
  <c r="BG171" i="44"/>
  <c r="BF171" i="44"/>
  <c r="T171" i="44"/>
  <c r="R171" i="44"/>
  <c r="P171" i="44"/>
  <c r="BI169" i="44"/>
  <c r="BH169" i="44"/>
  <c r="BG169" i="44"/>
  <c r="BF169" i="44"/>
  <c r="T169" i="44"/>
  <c r="R169" i="44"/>
  <c r="P169" i="44"/>
  <c r="BI167" i="44"/>
  <c r="BH167" i="44"/>
  <c r="BG167" i="44"/>
  <c r="BF167" i="44"/>
  <c r="T167" i="44"/>
  <c r="R167" i="44"/>
  <c r="P167" i="44"/>
  <c r="BI165" i="44"/>
  <c r="BH165" i="44"/>
  <c r="BG165" i="44"/>
  <c r="BF165" i="44"/>
  <c r="T165" i="44"/>
  <c r="R165" i="44"/>
  <c r="P165" i="44"/>
  <c r="BI163" i="44"/>
  <c r="BH163" i="44"/>
  <c r="BG163" i="44"/>
  <c r="BF163" i="44"/>
  <c r="T163" i="44"/>
  <c r="R163" i="44"/>
  <c r="P163" i="44"/>
  <c r="BI161" i="44"/>
  <c r="BH161" i="44"/>
  <c r="BG161" i="44"/>
  <c r="BF161" i="44"/>
  <c r="T161" i="44"/>
  <c r="R161" i="44"/>
  <c r="P161" i="44"/>
  <c r="BI159" i="44"/>
  <c r="BH159" i="44"/>
  <c r="BG159" i="44"/>
  <c r="BF159" i="44"/>
  <c r="T159" i="44"/>
  <c r="R159" i="44"/>
  <c r="P159" i="44"/>
  <c r="BI157" i="44"/>
  <c r="BH157" i="44"/>
  <c r="BG157" i="44"/>
  <c r="BF157" i="44"/>
  <c r="T157" i="44"/>
  <c r="R157" i="44"/>
  <c r="P157" i="44"/>
  <c r="BI155" i="44"/>
  <c r="BH155" i="44"/>
  <c r="BG155" i="44"/>
  <c r="BF155" i="44"/>
  <c r="T155" i="44"/>
  <c r="R155" i="44"/>
  <c r="P155" i="44"/>
  <c r="BI150" i="44"/>
  <c r="BH150" i="44"/>
  <c r="BG150" i="44"/>
  <c r="BF150" i="44"/>
  <c r="T150" i="44"/>
  <c r="R150" i="44"/>
  <c r="P150" i="44"/>
  <c r="BI148" i="44"/>
  <c r="BH148" i="44"/>
  <c r="BG148" i="44"/>
  <c r="BF148" i="44"/>
  <c r="T148" i="44"/>
  <c r="R148" i="44"/>
  <c r="P148" i="44"/>
  <c r="BI144" i="44"/>
  <c r="BH144" i="44"/>
  <c r="BG144" i="44"/>
  <c r="BF144" i="44"/>
  <c r="T144" i="44"/>
  <c r="R144" i="44"/>
  <c r="P144" i="44"/>
  <c r="BI139" i="44"/>
  <c r="BH139" i="44"/>
  <c r="BG139" i="44"/>
  <c r="BF139" i="44"/>
  <c r="T139" i="44"/>
  <c r="R139" i="44"/>
  <c r="P139" i="44"/>
  <c r="BI137" i="44"/>
  <c r="BH137" i="44"/>
  <c r="BG137" i="44"/>
  <c r="BF137" i="44"/>
  <c r="T137" i="44"/>
  <c r="R137" i="44"/>
  <c r="P137" i="44"/>
  <c r="BI135" i="44"/>
  <c r="BH135" i="44"/>
  <c r="BG135" i="44"/>
  <c r="BF135" i="44"/>
  <c r="T135" i="44"/>
  <c r="R135" i="44"/>
  <c r="P135" i="44"/>
  <c r="BI133" i="44"/>
  <c r="BH133" i="44"/>
  <c r="BG133" i="44"/>
  <c r="BF133" i="44"/>
  <c r="T133" i="44"/>
  <c r="R133" i="44"/>
  <c r="P133" i="44"/>
  <c r="BI131" i="44"/>
  <c r="BH131" i="44"/>
  <c r="BG131" i="44"/>
  <c r="BF131" i="44"/>
  <c r="T131" i="44"/>
  <c r="R131" i="44"/>
  <c r="P131" i="44"/>
  <c r="BI129" i="44"/>
  <c r="BH129" i="44"/>
  <c r="BG129" i="44"/>
  <c r="BF129" i="44"/>
  <c r="T129" i="44"/>
  <c r="R129" i="44"/>
  <c r="P129" i="44"/>
  <c r="J124" i="44"/>
  <c r="F123" i="44"/>
  <c r="F121" i="44"/>
  <c r="E119" i="44"/>
  <c r="J96" i="44"/>
  <c r="F95" i="44"/>
  <c r="F93" i="44"/>
  <c r="E91" i="44"/>
  <c r="J25" i="44"/>
  <c r="E25" i="44"/>
  <c r="J95" i="44"/>
  <c r="J24" i="44"/>
  <c r="J22" i="44"/>
  <c r="E22" i="44"/>
  <c r="F124" i="44" s="1"/>
  <c r="J21" i="44"/>
  <c r="J16" i="44"/>
  <c r="J93" i="44"/>
  <c r="E7" i="44"/>
  <c r="E113" i="44" s="1"/>
  <c r="J41" i="43"/>
  <c r="J40" i="43"/>
  <c r="AY165" i="1"/>
  <c r="J39" i="43"/>
  <c r="AX165" i="1" s="1"/>
  <c r="BI139" i="43"/>
  <c r="BH139" i="43"/>
  <c r="BG139" i="43"/>
  <c r="BF139" i="43"/>
  <c r="T139" i="43"/>
  <c r="T138" i="43"/>
  <c r="T137" i="43" s="1"/>
  <c r="R139" i="43"/>
  <c r="R138" i="43" s="1"/>
  <c r="R137" i="43" s="1"/>
  <c r="P139" i="43"/>
  <c r="P138" i="43" s="1"/>
  <c r="P137" i="43" s="1"/>
  <c r="BI135" i="43"/>
  <c r="BH135" i="43"/>
  <c r="BG135" i="43"/>
  <c r="BF135" i="43"/>
  <c r="T135" i="43"/>
  <c r="R135" i="43"/>
  <c r="P135" i="43"/>
  <c r="BI133" i="43"/>
  <c r="BH133" i="43"/>
  <c r="BG133" i="43"/>
  <c r="BF133" i="43"/>
  <c r="T133" i="43"/>
  <c r="R133" i="43"/>
  <c r="P133" i="43"/>
  <c r="BI131" i="43"/>
  <c r="BH131" i="43"/>
  <c r="BG131" i="43"/>
  <c r="BF131" i="43"/>
  <c r="T131" i="43"/>
  <c r="R131" i="43"/>
  <c r="P131" i="43"/>
  <c r="BI129" i="43"/>
  <c r="BH129" i="43"/>
  <c r="BG129" i="43"/>
  <c r="BF129" i="43"/>
  <c r="T129" i="43"/>
  <c r="R129" i="43"/>
  <c r="P129" i="43"/>
  <c r="J124" i="43"/>
  <c r="J123" i="43"/>
  <c r="F123" i="43"/>
  <c r="F121" i="43"/>
  <c r="E119" i="43"/>
  <c r="J96" i="43"/>
  <c r="J95" i="43"/>
  <c r="F95" i="43"/>
  <c r="F93" i="43"/>
  <c r="E91" i="43"/>
  <c r="J22" i="43"/>
  <c r="E22" i="43"/>
  <c r="F124" i="43"/>
  <c r="J21" i="43"/>
  <c r="J16" i="43"/>
  <c r="J93" i="43" s="1"/>
  <c r="E7" i="43"/>
  <c r="E113" i="43" s="1"/>
  <c r="J41" i="42"/>
  <c r="J40" i="42"/>
  <c r="AY164" i="1" s="1"/>
  <c r="J39" i="42"/>
  <c r="AX164" i="1" s="1"/>
  <c r="BI284" i="42"/>
  <c r="BH284" i="42"/>
  <c r="BG284" i="42"/>
  <c r="BF284" i="42"/>
  <c r="T284" i="42"/>
  <c r="R284" i="42"/>
  <c r="P284" i="42"/>
  <c r="BI281" i="42"/>
  <c r="BH281" i="42"/>
  <c r="BG281" i="42"/>
  <c r="BF281" i="42"/>
  <c r="T281" i="42"/>
  <c r="R281" i="42"/>
  <c r="P281" i="42"/>
  <c r="BI278" i="42"/>
  <c r="BH278" i="42"/>
  <c r="BG278" i="42"/>
  <c r="BF278" i="42"/>
  <c r="T278" i="42"/>
  <c r="R278" i="42"/>
  <c r="P278" i="42"/>
  <c r="BI276" i="42"/>
  <c r="BH276" i="42"/>
  <c r="BG276" i="42"/>
  <c r="BF276" i="42"/>
  <c r="T276" i="42"/>
  <c r="R276" i="42"/>
  <c r="P276" i="42"/>
  <c r="BI274" i="42"/>
  <c r="BH274" i="42"/>
  <c r="BG274" i="42"/>
  <c r="BF274" i="42"/>
  <c r="T274" i="42"/>
  <c r="R274" i="42"/>
  <c r="P274" i="42"/>
  <c r="BI272" i="42"/>
  <c r="BH272" i="42"/>
  <c r="BG272" i="42"/>
  <c r="BF272" i="42"/>
  <c r="T272" i="42"/>
  <c r="R272" i="42"/>
  <c r="P272" i="42"/>
  <c r="BI269" i="42"/>
  <c r="BH269" i="42"/>
  <c r="BG269" i="42"/>
  <c r="BF269" i="42"/>
  <c r="T269" i="42"/>
  <c r="R269" i="42"/>
  <c r="P269" i="42"/>
  <c r="BI267" i="42"/>
  <c r="BH267" i="42"/>
  <c r="BG267" i="42"/>
  <c r="BF267" i="42"/>
  <c r="T267" i="42"/>
  <c r="R267" i="42"/>
  <c r="P267" i="42"/>
  <c r="BI265" i="42"/>
  <c r="BH265" i="42"/>
  <c r="BG265" i="42"/>
  <c r="BF265" i="42"/>
  <c r="T265" i="42"/>
  <c r="R265" i="42"/>
  <c r="P265" i="42"/>
  <c r="BI263" i="42"/>
  <c r="BH263" i="42"/>
  <c r="BG263" i="42"/>
  <c r="BF263" i="42"/>
  <c r="T263" i="42"/>
  <c r="R263" i="42"/>
  <c r="P263" i="42"/>
  <c r="BI260" i="42"/>
  <c r="BH260" i="42"/>
  <c r="BG260" i="42"/>
  <c r="BF260" i="42"/>
  <c r="T260" i="42"/>
  <c r="R260" i="42"/>
  <c r="P260" i="42"/>
  <c r="BI257" i="42"/>
  <c r="BH257" i="42"/>
  <c r="BG257" i="42"/>
  <c r="BF257" i="42"/>
  <c r="T257" i="42"/>
  <c r="R257" i="42"/>
  <c r="P257" i="42"/>
  <c r="BI254" i="42"/>
  <c r="BH254" i="42"/>
  <c r="BG254" i="42"/>
  <c r="BF254" i="42"/>
  <c r="T254" i="42"/>
  <c r="R254" i="42"/>
  <c r="P254" i="42"/>
  <c r="BI251" i="42"/>
  <c r="BH251" i="42"/>
  <c r="BG251" i="42"/>
  <c r="BF251" i="42"/>
  <c r="T251" i="42"/>
  <c r="R251" i="42"/>
  <c r="P251" i="42"/>
  <c r="BI248" i="42"/>
  <c r="BH248" i="42"/>
  <c r="BG248" i="42"/>
  <c r="BF248" i="42"/>
  <c r="T248" i="42"/>
  <c r="R248" i="42"/>
  <c r="P248" i="42"/>
  <c r="BI245" i="42"/>
  <c r="BH245" i="42"/>
  <c r="BG245" i="42"/>
  <c r="BF245" i="42"/>
  <c r="T245" i="42"/>
  <c r="R245" i="42"/>
  <c r="P245" i="42"/>
  <c r="BI243" i="42"/>
  <c r="BH243" i="42"/>
  <c r="BG243" i="42"/>
  <c r="BF243" i="42"/>
  <c r="T243" i="42"/>
  <c r="R243" i="42"/>
  <c r="P243" i="42"/>
  <c r="BI240" i="42"/>
  <c r="BH240" i="42"/>
  <c r="BG240" i="42"/>
  <c r="BF240" i="42"/>
  <c r="T240" i="42"/>
  <c r="R240" i="42"/>
  <c r="P240" i="42"/>
  <c r="BI237" i="42"/>
  <c r="BH237" i="42"/>
  <c r="BG237" i="42"/>
  <c r="BF237" i="42"/>
  <c r="T237" i="42"/>
  <c r="R237" i="42"/>
  <c r="P237" i="42"/>
  <c r="BI234" i="42"/>
  <c r="BH234" i="42"/>
  <c r="BG234" i="42"/>
  <c r="BF234" i="42"/>
  <c r="T234" i="42"/>
  <c r="R234" i="42"/>
  <c r="P234" i="42"/>
  <c r="BI231" i="42"/>
  <c r="BH231" i="42"/>
  <c r="BG231" i="42"/>
  <c r="BF231" i="42"/>
  <c r="T231" i="42"/>
  <c r="R231" i="42"/>
  <c r="P231" i="42"/>
  <c r="BI228" i="42"/>
  <c r="BH228" i="42"/>
  <c r="BG228" i="42"/>
  <c r="BF228" i="42"/>
  <c r="T228" i="42"/>
  <c r="R228" i="42"/>
  <c r="P228" i="42"/>
  <c r="BI225" i="42"/>
  <c r="BH225" i="42"/>
  <c r="BG225" i="42"/>
  <c r="BF225" i="42"/>
  <c r="T225" i="42"/>
  <c r="R225" i="42"/>
  <c r="P225" i="42"/>
  <c r="BI222" i="42"/>
  <c r="BH222" i="42"/>
  <c r="BG222" i="42"/>
  <c r="BF222" i="42"/>
  <c r="T222" i="42"/>
  <c r="R222" i="42"/>
  <c r="P222" i="42"/>
  <c r="BI219" i="42"/>
  <c r="BH219" i="42"/>
  <c r="BG219" i="42"/>
  <c r="BF219" i="42"/>
  <c r="T219" i="42"/>
  <c r="R219" i="42"/>
  <c r="P219" i="42"/>
  <c r="BI216" i="42"/>
  <c r="BH216" i="42"/>
  <c r="BG216" i="42"/>
  <c r="BF216" i="42"/>
  <c r="T216" i="42"/>
  <c r="R216" i="42"/>
  <c r="P216" i="42"/>
  <c r="BI213" i="42"/>
  <c r="BH213" i="42"/>
  <c r="BG213" i="42"/>
  <c r="BF213" i="42"/>
  <c r="T213" i="42"/>
  <c r="R213" i="42"/>
  <c r="P213" i="42"/>
  <c r="BI210" i="42"/>
  <c r="BH210" i="42"/>
  <c r="BG210" i="42"/>
  <c r="BF210" i="42"/>
  <c r="T210" i="42"/>
  <c r="R210" i="42"/>
  <c r="P210" i="42"/>
  <c r="BI207" i="42"/>
  <c r="BH207" i="42"/>
  <c r="BG207" i="42"/>
  <c r="BF207" i="42"/>
  <c r="T207" i="42"/>
  <c r="R207" i="42"/>
  <c r="P207" i="42"/>
  <c r="BI205" i="42"/>
  <c r="BH205" i="42"/>
  <c r="BG205" i="42"/>
  <c r="BF205" i="42"/>
  <c r="T205" i="42"/>
  <c r="R205" i="42"/>
  <c r="P205" i="42"/>
  <c r="BI203" i="42"/>
  <c r="BH203" i="42"/>
  <c r="BG203" i="42"/>
  <c r="BF203" i="42"/>
  <c r="T203" i="42"/>
  <c r="R203" i="42"/>
  <c r="P203" i="42"/>
  <c r="BI201" i="42"/>
  <c r="BH201" i="42"/>
  <c r="BG201" i="42"/>
  <c r="BF201" i="42"/>
  <c r="T201" i="42"/>
  <c r="R201" i="42"/>
  <c r="P201" i="42"/>
  <c r="BI199" i="42"/>
  <c r="BH199" i="42"/>
  <c r="BG199" i="42"/>
  <c r="BF199" i="42"/>
  <c r="T199" i="42"/>
  <c r="R199" i="42"/>
  <c r="P199" i="42"/>
  <c r="BI197" i="42"/>
  <c r="BH197" i="42"/>
  <c r="BG197" i="42"/>
  <c r="BF197" i="42"/>
  <c r="T197" i="42"/>
  <c r="R197" i="42"/>
  <c r="P197" i="42"/>
  <c r="BI195" i="42"/>
  <c r="BH195" i="42"/>
  <c r="BG195" i="42"/>
  <c r="BF195" i="42"/>
  <c r="T195" i="42"/>
  <c r="R195" i="42"/>
  <c r="P195" i="42"/>
  <c r="BI193" i="42"/>
  <c r="BH193" i="42"/>
  <c r="BG193" i="42"/>
  <c r="BF193" i="42"/>
  <c r="T193" i="42"/>
  <c r="R193" i="42"/>
  <c r="P193" i="42"/>
  <c r="BI190" i="42"/>
  <c r="BH190" i="42"/>
  <c r="BG190" i="42"/>
  <c r="BF190" i="42"/>
  <c r="T190" i="42"/>
  <c r="R190" i="42"/>
  <c r="P190" i="42"/>
  <c r="BI188" i="42"/>
  <c r="BH188" i="42"/>
  <c r="BG188" i="42"/>
  <c r="BF188" i="42"/>
  <c r="T188" i="42"/>
  <c r="R188" i="42"/>
  <c r="P188" i="42"/>
  <c r="BI186" i="42"/>
  <c r="BH186" i="42"/>
  <c r="BG186" i="42"/>
  <c r="BF186" i="42"/>
  <c r="T186" i="42"/>
  <c r="R186" i="42"/>
  <c r="P186" i="42"/>
  <c r="BI184" i="42"/>
  <c r="BH184" i="42"/>
  <c r="BG184" i="42"/>
  <c r="BF184" i="42"/>
  <c r="T184" i="42"/>
  <c r="R184" i="42"/>
  <c r="P184" i="42"/>
  <c r="BI182" i="42"/>
  <c r="BH182" i="42"/>
  <c r="BG182" i="42"/>
  <c r="BF182" i="42"/>
  <c r="T182" i="42"/>
  <c r="R182" i="42"/>
  <c r="P182" i="42"/>
  <c r="BI180" i="42"/>
  <c r="BH180" i="42"/>
  <c r="BG180" i="42"/>
  <c r="BF180" i="42"/>
  <c r="T180" i="42"/>
  <c r="R180" i="42"/>
  <c r="P180" i="42"/>
  <c r="BI178" i="42"/>
  <c r="BH178" i="42"/>
  <c r="BG178" i="42"/>
  <c r="BF178" i="42"/>
  <c r="T178" i="42"/>
  <c r="R178" i="42"/>
  <c r="P178" i="42"/>
  <c r="BI176" i="42"/>
  <c r="BH176" i="42"/>
  <c r="BG176" i="42"/>
  <c r="BF176" i="42"/>
  <c r="T176" i="42"/>
  <c r="R176" i="42"/>
  <c r="P176" i="42"/>
  <c r="BI174" i="42"/>
  <c r="BH174" i="42"/>
  <c r="BG174" i="42"/>
  <c r="BF174" i="42"/>
  <c r="T174" i="42"/>
  <c r="R174" i="42"/>
  <c r="P174" i="42"/>
  <c r="BI171" i="42"/>
  <c r="BH171" i="42"/>
  <c r="BG171" i="42"/>
  <c r="BF171" i="42"/>
  <c r="T171" i="42"/>
  <c r="R171" i="42"/>
  <c r="P171" i="42"/>
  <c r="BI169" i="42"/>
  <c r="BH169" i="42"/>
  <c r="BG169" i="42"/>
  <c r="BF169" i="42"/>
  <c r="T169" i="42"/>
  <c r="R169" i="42"/>
  <c r="P169" i="42"/>
  <c r="BI167" i="42"/>
  <c r="BH167" i="42"/>
  <c r="BG167" i="42"/>
  <c r="BF167" i="42"/>
  <c r="T167" i="42"/>
  <c r="R167" i="42"/>
  <c r="P167" i="42"/>
  <c r="BI165" i="42"/>
  <c r="BH165" i="42"/>
  <c r="BG165" i="42"/>
  <c r="BF165" i="42"/>
  <c r="T165" i="42"/>
  <c r="R165" i="42"/>
  <c r="P165" i="42"/>
  <c r="BI163" i="42"/>
  <c r="BH163" i="42"/>
  <c r="BG163" i="42"/>
  <c r="BF163" i="42"/>
  <c r="T163" i="42"/>
  <c r="R163" i="42"/>
  <c r="P163" i="42"/>
  <c r="BI161" i="42"/>
  <c r="BH161" i="42"/>
  <c r="BG161" i="42"/>
  <c r="BF161" i="42"/>
  <c r="T161" i="42"/>
  <c r="R161" i="42"/>
  <c r="P161" i="42"/>
  <c r="BI159" i="42"/>
  <c r="BH159" i="42"/>
  <c r="BG159" i="42"/>
  <c r="BF159" i="42"/>
  <c r="T159" i="42"/>
  <c r="R159" i="42"/>
  <c r="P159" i="42"/>
  <c r="BI156" i="42"/>
  <c r="BH156" i="42"/>
  <c r="BG156" i="42"/>
  <c r="BF156" i="42"/>
  <c r="T156" i="42"/>
  <c r="R156" i="42"/>
  <c r="P156" i="42"/>
  <c r="BI153" i="42"/>
  <c r="BH153" i="42"/>
  <c r="BG153" i="42"/>
  <c r="BF153" i="42"/>
  <c r="T153" i="42"/>
  <c r="R153" i="42"/>
  <c r="P153" i="42"/>
  <c r="BI150" i="42"/>
  <c r="BH150" i="42"/>
  <c r="BG150" i="42"/>
  <c r="BF150" i="42"/>
  <c r="T150" i="42"/>
  <c r="R150" i="42"/>
  <c r="P150" i="42"/>
  <c r="BI148" i="42"/>
  <c r="BH148" i="42"/>
  <c r="BG148" i="42"/>
  <c r="BF148" i="42"/>
  <c r="T148" i="42"/>
  <c r="R148" i="42"/>
  <c r="P148" i="42"/>
  <c r="BI146" i="42"/>
  <c r="BH146" i="42"/>
  <c r="BG146" i="42"/>
  <c r="BF146" i="42"/>
  <c r="T146" i="42"/>
  <c r="R146" i="42"/>
  <c r="P146" i="42"/>
  <c r="BI144" i="42"/>
  <c r="BH144" i="42"/>
  <c r="BG144" i="42"/>
  <c r="BF144" i="42"/>
  <c r="T144" i="42"/>
  <c r="R144" i="42"/>
  <c r="P144" i="42"/>
  <c r="BI142" i="42"/>
  <c r="BH142" i="42"/>
  <c r="BG142" i="42"/>
  <c r="BF142" i="42"/>
  <c r="T142" i="42"/>
  <c r="R142" i="42"/>
  <c r="P142" i="42"/>
  <c r="BI140" i="42"/>
  <c r="BH140" i="42"/>
  <c r="BG140" i="42"/>
  <c r="BF140" i="42"/>
  <c r="T140" i="42"/>
  <c r="R140" i="42"/>
  <c r="P140" i="42"/>
  <c r="BI137" i="42"/>
  <c r="BH137" i="42"/>
  <c r="BG137" i="42"/>
  <c r="BF137" i="42"/>
  <c r="T137" i="42"/>
  <c r="R137" i="42"/>
  <c r="P137" i="42"/>
  <c r="BI134" i="42"/>
  <c r="BH134" i="42"/>
  <c r="BG134" i="42"/>
  <c r="BF134" i="42"/>
  <c r="T134" i="42"/>
  <c r="R134" i="42"/>
  <c r="P134" i="42"/>
  <c r="BI131" i="42"/>
  <c r="BH131" i="42"/>
  <c r="BG131" i="42"/>
  <c r="BF131" i="42"/>
  <c r="T131" i="42"/>
  <c r="R131" i="42"/>
  <c r="P131" i="42"/>
  <c r="BI129" i="42"/>
  <c r="BH129" i="42"/>
  <c r="BG129" i="42"/>
  <c r="BF129" i="42"/>
  <c r="T129" i="42"/>
  <c r="R129" i="42"/>
  <c r="P129" i="42"/>
  <c r="BI127" i="42"/>
  <c r="BH127" i="42"/>
  <c r="BG127" i="42"/>
  <c r="BF127" i="42"/>
  <c r="T127" i="42"/>
  <c r="R127" i="42"/>
  <c r="P127" i="42"/>
  <c r="BI125" i="42"/>
  <c r="BH125" i="42"/>
  <c r="BG125" i="42"/>
  <c r="BF125" i="42"/>
  <c r="T125" i="42"/>
  <c r="R125" i="42"/>
  <c r="P125" i="42"/>
  <c r="J121" i="42"/>
  <c r="J120" i="42"/>
  <c r="F120" i="42"/>
  <c r="F118" i="42"/>
  <c r="E116" i="42"/>
  <c r="J96" i="42"/>
  <c r="J95" i="42"/>
  <c r="F95" i="42"/>
  <c r="F93" i="42"/>
  <c r="E91" i="42"/>
  <c r="J22" i="42"/>
  <c r="E22" i="42"/>
  <c r="F121" i="42" s="1"/>
  <c r="J21" i="42"/>
  <c r="J16" i="42"/>
  <c r="J118" i="42" s="1"/>
  <c r="E7" i="42"/>
  <c r="E85" i="42" s="1"/>
  <c r="J41" i="41"/>
  <c r="J40" i="41"/>
  <c r="AY162" i="1" s="1"/>
  <c r="J39" i="41"/>
  <c r="AX162" i="1" s="1"/>
  <c r="BI199" i="41"/>
  <c r="BH199" i="41"/>
  <c r="BG199" i="41"/>
  <c r="BF199" i="41"/>
  <c r="T199" i="41"/>
  <c r="R199" i="41"/>
  <c r="P199" i="41"/>
  <c r="BI197" i="41"/>
  <c r="BH197" i="41"/>
  <c r="BG197" i="41"/>
  <c r="BF197" i="41"/>
  <c r="T197" i="41"/>
  <c r="R197" i="41"/>
  <c r="P197" i="41"/>
  <c r="BI195" i="41"/>
  <c r="BH195" i="41"/>
  <c r="BG195" i="41"/>
  <c r="BF195" i="41"/>
  <c r="T195" i="41"/>
  <c r="R195" i="41"/>
  <c r="P195" i="41"/>
  <c r="BI191" i="41"/>
  <c r="BH191" i="41"/>
  <c r="BG191" i="41"/>
  <c r="BF191" i="41"/>
  <c r="T191" i="41"/>
  <c r="R191" i="41"/>
  <c r="P191" i="41"/>
  <c r="BI189" i="41"/>
  <c r="BH189" i="41"/>
  <c r="BG189" i="41"/>
  <c r="BF189" i="41"/>
  <c r="T189" i="41"/>
  <c r="R189" i="41"/>
  <c r="P189" i="41"/>
  <c r="BI185" i="41"/>
  <c r="BH185" i="41"/>
  <c r="BG185" i="41"/>
  <c r="BF185" i="41"/>
  <c r="T185" i="41"/>
  <c r="R185" i="41"/>
  <c r="P185" i="41"/>
  <c r="BI183" i="41"/>
  <c r="BH183" i="41"/>
  <c r="BG183" i="41"/>
  <c r="BF183" i="41"/>
  <c r="T183" i="41"/>
  <c r="R183" i="41"/>
  <c r="P183" i="41"/>
  <c r="BI180" i="41"/>
  <c r="BH180" i="41"/>
  <c r="BG180" i="41"/>
  <c r="BF180" i="41"/>
  <c r="T180" i="41"/>
  <c r="R180" i="41"/>
  <c r="P180" i="41"/>
  <c r="BI178" i="41"/>
  <c r="BH178" i="41"/>
  <c r="BG178" i="41"/>
  <c r="BF178" i="41"/>
  <c r="T178" i="41"/>
  <c r="R178" i="41"/>
  <c r="P178" i="41"/>
  <c r="BI176" i="41"/>
  <c r="BH176" i="41"/>
  <c r="BG176" i="41"/>
  <c r="BF176" i="41"/>
  <c r="T176" i="41"/>
  <c r="R176" i="41"/>
  <c r="P176" i="41"/>
  <c r="BI174" i="41"/>
  <c r="BH174" i="41"/>
  <c r="BG174" i="41"/>
  <c r="BF174" i="41"/>
  <c r="T174" i="41"/>
  <c r="R174" i="41"/>
  <c r="P174" i="41"/>
  <c r="BI172" i="41"/>
  <c r="BH172" i="41"/>
  <c r="BG172" i="41"/>
  <c r="BF172" i="41"/>
  <c r="T172" i="41"/>
  <c r="R172" i="41"/>
  <c r="P172" i="41"/>
  <c r="BI170" i="41"/>
  <c r="BH170" i="41"/>
  <c r="BG170" i="41"/>
  <c r="BF170" i="41"/>
  <c r="T170" i="41"/>
  <c r="R170" i="41"/>
  <c r="P170" i="41"/>
  <c r="BI167" i="41"/>
  <c r="BH167" i="41"/>
  <c r="BG167" i="41"/>
  <c r="BF167" i="41"/>
  <c r="T167" i="41"/>
  <c r="R167" i="41"/>
  <c r="P167" i="41"/>
  <c r="BI165" i="41"/>
  <c r="BH165" i="41"/>
  <c r="BG165" i="41"/>
  <c r="BF165" i="41"/>
  <c r="T165" i="41"/>
  <c r="R165" i="41"/>
  <c r="P165" i="41"/>
  <c r="BI163" i="41"/>
  <c r="BH163" i="41"/>
  <c r="BG163" i="41"/>
  <c r="BF163" i="41"/>
  <c r="T163" i="41"/>
  <c r="R163" i="41"/>
  <c r="P163" i="41"/>
  <c r="BI161" i="41"/>
  <c r="BH161" i="41"/>
  <c r="BG161" i="41"/>
  <c r="BF161" i="41"/>
  <c r="T161" i="41"/>
  <c r="R161" i="41"/>
  <c r="P161" i="41"/>
  <c r="BI159" i="41"/>
  <c r="BH159" i="41"/>
  <c r="BG159" i="41"/>
  <c r="BF159" i="41"/>
  <c r="T159" i="41"/>
  <c r="R159" i="41"/>
  <c r="P159" i="41"/>
  <c r="BI156" i="41"/>
  <c r="BH156" i="41"/>
  <c r="BG156" i="41"/>
  <c r="BF156" i="41"/>
  <c r="T156" i="41"/>
  <c r="R156" i="41"/>
  <c r="P156" i="41"/>
  <c r="BI154" i="41"/>
  <c r="BH154" i="41"/>
  <c r="BG154" i="41"/>
  <c r="BF154" i="41"/>
  <c r="T154" i="41"/>
  <c r="R154" i="41"/>
  <c r="P154" i="41"/>
  <c r="BI152" i="41"/>
  <c r="BH152" i="41"/>
  <c r="BG152" i="41"/>
  <c r="BF152" i="41"/>
  <c r="T152" i="41"/>
  <c r="R152" i="41"/>
  <c r="P152" i="41"/>
  <c r="BI150" i="41"/>
  <c r="BH150" i="41"/>
  <c r="BG150" i="41"/>
  <c r="BF150" i="41"/>
  <c r="T150" i="41"/>
  <c r="R150" i="41"/>
  <c r="P150" i="41"/>
  <c r="BI148" i="41"/>
  <c r="BH148" i="41"/>
  <c r="BG148" i="41"/>
  <c r="BF148" i="41"/>
  <c r="T148" i="41"/>
  <c r="R148" i="41"/>
  <c r="P148" i="41"/>
  <c r="BI146" i="41"/>
  <c r="BH146" i="41"/>
  <c r="BG146" i="41"/>
  <c r="BF146" i="41"/>
  <c r="T146" i="41"/>
  <c r="R146" i="41"/>
  <c r="P146" i="41"/>
  <c r="BI144" i="41"/>
  <c r="BH144" i="41"/>
  <c r="BG144" i="41"/>
  <c r="BF144" i="41"/>
  <c r="T144" i="41"/>
  <c r="R144" i="41"/>
  <c r="P144" i="41"/>
  <c r="BI142" i="41"/>
  <c r="BH142" i="41"/>
  <c r="BG142" i="41"/>
  <c r="BF142" i="41"/>
  <c r="T142" i="41"/>
  <c r="R142" i="41"/>
  <c r="P142" i="41"/>
  <c r="BI140" i="41"/>
  <c r="BH140" i="41"/>
  <c r="BG140" i="41"/>
  <c r="BF140" i="41"/>
  <c r="T140" i="41"/>
  <c r="R140" i="41"/>
  <c r="P140" i="41"/>
  <c r="BI138" i="41"/>
  <c r="BH138" i="41"/>
  <c r="BG138" i="41"/>
  <c r="BF138" i="41"/>
  <c r="T138" i="41"/>
  <c r="R138" i="41"/>
  <c r="P138" i="41"/>
  <c r="BI136" i="41"/>
  <c r="BH136" i="41"/>
  <c r="BG136" i="41"/>
  <c r="BF136" i="41"/>
  <c r="T136" i="41"/>
  <c r="R136" i="41"/>
  <c r="P136" i="41"/>
  <c r="J130" i="41"/>
  <c r="J129" i="41"/>
  <c r="F129" i="41"/>
  <c r="F127" i="41"/>
  <c r="E125" i="41"/>
  <c r="J96" i="41"/>
  <c r="J95" i="41"/>
  <c r="F95" i="41"/>
  <c r="F93" i="41"/>
  <c r="E91" i="41"/>
  <c r="J22" i="41"/>
  <c r="E22" i="41"/>
  <c r="F130" i="41" s="1"/>
  <c r="J21" i="41"/>
  <c r="J16" i="41"/>
  <c r="J127" i="41" s="1"/>
  <c r="E7" i="41"/>
  <c r="E119" i="41" s="1"/>
  <c r="J127" i="40"/>
  <c r="J41" i="40"/>
  <c r="J40" i="40"/>
  <c r="AY161" i="1"/>
  <c r="J39" i="40"/>
  <c r="AX161" i="1"/>
  <c r="BI250" i="40"/>
  <c r="BH250" i="40"/>
  <c r="BG250" i="40"/>
  <c r="BF250" i="40"/>
  <c r="T250" i="40"/>
  <c r="R250" i="40"/>
  <c r="P250" i="40"/>
  <c r="BI248" i="40"/>
  <c r="BH248" i="40"/>
  <c r="BG248" i="40"/>
  <c r="BF248" i="40"/>
  <c r="T248" i="40"/>
  <c r="R248" i="40"/>
  <c r="P248" i="40"/>
  <c r="BI246" i="40"/>
  <c r="BH246" i="40"/>
  <c r="BG246" i="40"/>
  <c r="BF246" i="40"/>
  <c r="T246" i="40"/>
  <c r="R246" i="40"/>
  <c r="P246" i="40"/>
  <c r="BI244" i="40"/>
  <c r="BH244" i="40"/>
  <c r="BG244" i="40"/>
  <c r="BF244" i="40"/>
  <c r="T244" i="40"/>
  <c r="R244" i="40"/>
  <c r="P244" i="40"/>
  <c r="BI242" i="40"/>
  <c r="BH242" i="40"/>
  <c r="BG242" i="40"/>
  <c r="BF242" i="40"/>
  <c r="T242" i="40"/>
  <c r="R242" i="40"/>
  <c r="P242" i="40"/>
  <c r="BI240" i="40"/>
  <c r="BH240" i="40"/>
  <c r="BG240" i="40"/>
  <c r="BF240" i="40"/>
  <c r="T240" i="40"/>
  <c r="R240" i="40"/>
  <c r="P240" i="40"/>
  <c r="BI238" i="40"/>
  <c r="BH238" i="40"/>
  <c r="BG238" i="40"/>
  <c r="BF238" i="40"/>
  <c r="T238" i="40"/>
  <c r="R238" i="40"/>
  <c r="P238" i="40"/>
  <c r="BI236" i="40"/>
  <c r="BH236" i="40"/>
  <c r="BG236" i="40"/>
  <c r="BF236" i="40"/>
  <c r="T236" i="40"/>
  <c r="R236" i="40"/>
  <c r="P236" i="40"/>
  <c r="BI234" i="40"/>
  <c r="BH234" i="40"/>
  <c r="BG234" i="40"/>
  <c r="BF234" i="40"/>
  <c r="T234" i="40"/>
  <c r="R234" i="40"/>
  <c r="P234" i="40"/>
  <c r="BI232" i="40"/>
  <c r="BH232" i="40"/>
  <c r="BG232" i="40"/>
  <c r="BF232" i="40"/>
  <c r="T232" i="40"/>
  <c r="R232" i="40"/>
  <c r="P232" i="40"/>
  <c r="BI230" i="40"/>
  <c r="BH230" i="40"/>
  <c r="BG230" i="40"/>
  <c r="BF230" i="40"/>
  <c r="T230" i="40"/>
  <c r="R230" i="40"/>
  <c r="P230" i="40"/>
  <c r="BI228" i="40"/>
  <c r="BH228" i="40"/>
  <c r="BG228" i="40"/>
  <c r="BF228" i="40"/>
  <c r="T228" i="40"/>
  <c r="R228" i="40"/>
  <c r="P228" i="40"/>
  <c r="BI226" i="40"/>
  <c r="BH226" i="40"/>
  <c r="BG226" i="40"/>
  <c r="BF226" i="40"/>
  <c r="T226" i="40"/>
  <c r="R226" i="40"/>
  <c r="P226" i="40"/>
  <c r="BI224" i="40"/>
  <c r="BH224" i="40"/>
  <c r="BG224" i="40"/>
  <c r="BF224" i="40"/>
  <c r="T224" i="40"/>
  <c r="R224" i="40"/>
  <c r="P224" i="40"/>
  <c r="BI222" i="40"/>
  <c r="BH222" i="40"/>
  <c r="BG222" i="40"/>
  <c r="BF222" i="40"/>
  <c r="T222" i="40"/>
  <c r="R222" i="40"/>
  <c r="P222" i="40"/>
  <c r="BI220" i="40"/>
  <c r="BH220" i="40"/>
  <c r="BG220" i="40"/>
  <c r="BF220" i="40"/>
  <c r="T220" i="40"/>
  <c r="R220" i="40"/>
  <c r="P220" i="40"/>
  <c r="BI218" i="40"/>
  <c r="BH218" i="40"/>
  <c r="BG218" i="40"/>
  <c r="BF218" i="40"/>
  <c r="T218" i="40"/>
  <c r="R218" i="40"/>
  <c r="P218" i="40"/>
  <c r="BI216" i="40"/>
  <c r="BH216" i="40"/>
  <c r="BG216" i="40"/>
  <c r="BF216" i="40"/>
  <c r="T216" i="40"/>
  <c r="R216" i="40"/>
  <c r="P216" i="40"/>
  <c r="BI214" i="40"/>
  <c r="BH214" i="40"/>
  <c r="BG214" i="40"/>
  <c r="BF214" i="40"/>
  <c r="T214" i="40"/>
  <c r="R214" i="40"/>
  <c r="P214" i="40"/>
  <c r="BI212" i="40"/>
  <c r="BH212" i="40"/>
  <c r="BG212" i="40"/>
  <c r="BF212" i="40"/>
  <c r="T212" i="40"/>
  <c r="R212" i="40"/>
  <c r="P212" i="40"/>
  <c r="BI210" i="40"/>
  <c r="BH210" i="40"/>
  <c r="BG210" i="40"/>
  <c r="BF210" i="40"/>
  <c r="T210" i="40"/>
  <c r="R210" i="40"/>
  <c r="P210" i="40"/>
  <c r="BI208" i="40"/>
  <c r="BH208" i="40"/>
  <c r="BG208" i="40"/>
  <c r="BF208" i="40"/>
  <c r="T208" i="40"/>
  <c r="R208" i="40"/>
  <c r="P208" i="40"/>
  <c r="BI206" i="40"/>
  <c r="BH206" i="40"/>
  <c r="BG206" i="40"/>
  <c r="BF206" i="40"/>
  <c r="T206" i="40"/>
  <c r="R206" i="40"/>
  <c r="P206" i="40"/>
  <c r="BI204" i="40"/>
  <c r="BH204" i="40"/>
  <c r="BG204" i="40"/>
  <c r="BF204" i="40"/>
  <c r="T204" i="40"/>
  <c r="R204" i="40"/>
  <c r="P204" i="40"/>
  <c r="BI202" i="40"/>
  <c r="BH202" i="40"/>
  <c r="BG202" i="40"/>
  <c r="BF202" i="40"/>
  <c r="T202" i="40"/>
  <c r="R202" i="40"/>
  <c r="P202" i="40"/>
  <c r="BI200" i="40"/>
  <c r="BH200" i="40"/>
  <c r="BG200" i="40"/>
  <c r="BF200" i="40"/>
  <c r="T200" i="40"/>
  <c r="R200" i="40"/>
  <c r="P200" i="40"/>
  <c r="BI198" i="40"/>
  <c r="BH198" i="40"/>
  <c r="BG198" i="40"/>
  <c r="BF198" i="40"/>
  <c r="T198" i="40"/>
  <c r="R198" i="40"/>
  <c r="P198" i="40"/>
  <c r="BI196" i="40"/>
  <c r="BH196" i="40"/>
  <c r="BG196" i="40"/>
  <c r="BF196" i="40"/>
  <c r="T196" i="40"/>
  <c r="R196" i="40"/>
  <c r="P196" i="40"/>
  <c r="BI194" i="40"/>
  <c r="BH194" i="40"/>
  <c r="BG194" i="40"/>
  <c r="BF194" i="40"/>
  <c r="T194" i="40"/>
  <c r="R194" i="40"/>
  <c r="P194" i="40"/>
  <c r="BI192" i="40"/>
  <c r="BH192" i="40"/>
  <c r="BG192" i="40"/>
  <c r="BF192" i="40"/>
  <c r="T192" i="40"/>
  <c r="R192" i="40"/>
  <c r="P192" i="40"/>
  <c r="BI190" i="40"/>
  <c r="BH190" i="40"/>
  <c r="BG190" i="40"/>
  <c r="BF190" i="40"/>
  <c r="T190" i="40"/>
  <c r="R190" i="40"/>
  <c r="P190" i="40"/>
  <c r="BI188" i="40"/>
  <c r="BH188" i="40"/>
  <c r="BG188" i="40"/>
  <c r="BF188" i="40"/>
  <c r="T188" i="40"/>
  <c r="R188" i="40"/>
  <c r="P188" i="40"/>
  <c r="BI186" i="40"/>
  <c r="BH186" i="40"/>
  <c r="BG186" i="40"/>
  <c r="BF186" i="40"/>
  <c r="T186" i="40"/>
  <c r="R186" i="40"/>
  <c r="P186" i="40"/>
  <c r="BI184" i="40"/>
  <c r="BH184" i="40"/>
  <c r="BG184" i="40"/>
  <c r="BF184" i="40"/>
  <c r="T184" i="40"/>
  <c r="R184" i="40"/>
  <c r="P184" i="40"/>
  <c r="BI182" i="40"/>
  <c r="BH182" i="40"/>
  <c r="BG182" i="40"/>
  <c r="BF182" i="40"/>
  <c r="T182" i="40"/>
  <c r="R182" i="40"/>
  <c r="P182" i="40"/>
  <c r="BI180" i="40"/>
  <c r="BH180" i="40"/>
  <c r="BG180" i="40"/>
  <c r="BF180" i="40"/>
  <c r="T180" i="40"/>
  <c r="R180" i="40"/>
  <c r="P180" i="40"/>
  <c r="BI178" i="40"/>
  <c r="BH178" i="40"/>
  <c r="BG178" i="40"/>
  <c r="BF178" i="40"/>
  <c r="T178" i="40"/>
  <c r="R178" i="40"/>
  <c r="P178" i="40"/>
  <c r="BI176" i="40"/>
  <c r="BH176" i="40"/>
  <c r="BG176" i="40"/>
  <c r="BF176" i="40"/>
  <c r="T176" i="40"/>
  <c r="R176" i="40"/>
  <c r="P176" i="40"/>
  <c r="BI174" i="40"/>
  <c r="BH174" i="40"/>
  <c r="BG174" i="40"/>
  <c r="BF174" i="40"/>
  <c r="T174" i="40"/>
  <c r="R174" i="40"/>
  <c r="P174" i="40"/>
  <c r="BI171" i="40"/>
  <c r="BH171" i="40"/>
  <c r="BG171" i="40"/>
  <c r="BF171" i="40"/>
  <c r="T171" i="40"/>
  <c r="R171" i="40"/>
  <c r="P171" i="40"/>
  <c r="BI168" i="40"/>
  <c r="BH168" i="40"/>
  <c r="BG168" i="40"/>
  <c r="BF168" i="40"/>
  <c r="T168" i="40"/>
  <c r="R168" i="40"/>
  <c r="P168" i="40"/>
  <c r="BI165" i="40"/>
  <c r="BH165" i="40"/>
  <c r="BG165" i="40"/>
  <c r="BF165" i="40"/>
  <c r="T165" i="40"/>
  <c r="R165" i="40"/>
  <c r="P165" i="40"/>
  <c r="BI163" i="40"/>
  <c r="BH163" i="40"/>
  <c r="BG163" i="40"/>
  <c r="BF163" i="40"/>
  <c r="T163" i="40"/>
  <c r="R163" i="40"/>
  <c r="P163" i="40"/>
  <c r="BI161" i="40"/>
  <c r="BH161" i="40"/>
  <c r="BG161" i="40"/>
  <c r="BF161" i="40"/>
  <c r="T161" i="40"/>
  <c r="R161" i="40"/>
  <c r="P161" i="40"/>
  <c r="BI159" i="40"/>
  <c r="BH159" i="40"/>
  <c r="BG159" i="40"/>
  <c r="BF159" i="40"/>
  <c r="T159" i="40"/>
  <c r="R159" i="40"/>
  <c r="P159" i="40"/>
  <c r="BI157" i="40"/>
  <c r="BH157" i="40"/>
  <c r="BG157" i="40"/>
  <c r="BF157" i="40"/>
  <c r="T157" i="40"/>
  <c r="R157" i="40"/>
  <c r="P157" i="40"/>
  <c r="BI155" i="40"/>
  <c r="BH155" i="40"/>
  <c r="BG155" i="40"/>
  <c r="BF155" i="40"/>
  <c r="T155" i="40"/>
  <c r="R155" i="40"/>
  <c r="P155" i="40"/>
  <c r="BI153" i="40"/>
  <c r="BH153" i="40"/>
  <c r="BG153" i="40"/>
  <c r="BF153" i="40"/>
  <c r="T153" i="40"/>
  <c r="R153" i="40"/>
  <c r="P153" i="40"/>
  <c r="BI151" i="40"/>
  <c r="BH151" i="40"/>
  <c r="BG151" i="40"/>
  <c r="BF151" i="40"/>
  <c r="T151" i="40"/>
  <c r="R151" i="40"/>
  <c r="P151" i="40"/>
  <c r="BI149" i="40"/>
  <c r="BH149" i="40"/>
  <c r="BG149" i="40"/>
  <c r="BF149" i="40"/>
  <c r="T149" i="40"/>
  <c r="R149" i="40"/>
  <c r="P149" i="40"/>
  <c r="BI147" i="40"/>
  <c r="BH147" i="40"/>
  <c r="BG147" i="40"/>
  <c r="BF147" i="40"/>
  <c r="T147" i="40"/>
  <c r="R147" i="40"/>
  <c r="P147" i="40"/>
  <c r="BI145" i="40"/>
  <c r="BH145" i="40"/>
  <c r="BG145" i="40"/>
  <c r="BF145" i="40"/>
  <c r="T145" i="40"/>
  <c r="R145" i="40"/>
  <c r="P145" i="40"/>
  <c r="BI143" i="40"/>
  <c r="BH143" i="40"/>
  <c r="BG143" i="40"/>
  <c r="BF143" i="40"/>
  <c r="T143" i="40"/>
  <c r="R143" i="40"/>
  <c r="P143" i="40"/>
  <c r="BI141" i="40"/>
  <c r="BH141" i="40"/>
  <c r="BG141" i="40"/>
  <c r="BF141" i="40"/>
  <c r="T141" i="40"/>
  <c r="R141" i="40"/>
  <c r="P141" i="40"/>
  <c r="BI139" i="40"/>
  <c r="BH139" i="40"/>
  <c r="BG139" i="40"/>
  <c r="BF139" i="40"/>
  <c r="T139" i="40"/>
  <c r="R139" i="40"/>
  <c r="P139" i="40"/>
  <c r="BI137" i="40"/>
  <c r="BH137" i="40"/>
  <c r="BG137" i="40"/>
  <c r="BF137" i="40"/>
  <c r="T137" i="40"/>
  <c r="R137" i="40"/>
  <c r="P137" i="40"/>
  <c r="BI135" i="40"/>
  <c r="BH135" i="40"/>
  <c r="BG135" i="40"/>
  <c r="BF135" i="40"/>
  <c r="T135" i="40"/>
  <c r="R135" i="40"/>
  <c r="P135" i="40"/>
  <c r="BI133" i="40"/>
  <c r="BH133" i="40"/>
  <c r="BG133" i="40"/>
  <c r="BF133" i="40"/>
  <c r="T133" i="40"/>
  <c r="R133" i="40"/>
  <c r="P133" i="40"/>
  <c r="BI131" i="40"/>
  <c r="BH131" i="40"/>
  <c r="BG131" i="40"/>
  <c r="BF131" i="40"/>
  <c r="T131" i="40"/>
  <c r="R131" i="40"/>
  <c r="P131" i="40"/>
  <c r="BI129" i="40"/>
  <c r="BH129" i="40"/>
  <c r="BG129" i="40"/>
  <c r="BF129" i="40"/>
  <c r="T129" i="40"/>
  <c r="R129" i="40"/>
  <c r="P129" i="40"/>
  <c r="J101" i="40"/>
  <c r="J123" i="40"/>
  <c r="J122" i="40"/>
  <c r="F122" i="40"/>
  <c r="F120" i="40"/>
  <c r="E118" i="40"/>
  <c r="J96" i="40"/>
  <c r="J95" i="40"/>
  <c r="F95" i="40"/>
  <c r="F93" i="40"/>
  <c r="E91" i="40"/>
  <c r="J22" i="40"/>
  <c r="E22" i="40"/>
  <c r="F123" i="40"/>
  <c r="J21" i="40"/>
  <c r="J16" i="40"/>
  <c r="J93" i="40" s="1"/>
  <c r="E7" i="40"/>
  <c r="E112" i="40" s="1"/>
  <c r="J41" i="39"/>
  <c r="J40" i="39"/>
  <c r="AY158" i="1"/>
  <c r="J39" i="39"/>
  <c r="AX158" i="1"/>
  <c r="BI149" i="39"/>
  <c r="BH149" i="39"/>
  <c r="BG149" i="39"/>
  <c r="BF149" i="39"/>
  <c r="T149" i="39"/>
  <c r="R149" i="39"/>
  <c r="P149" i="39"/>
  <c r="BI146" i="39"/>
  <c r="BH146" i="39"/>
  <c r="BG146" i="39"/>
  <c r="BF146" i="39"/>
  <c r="T146" i="39"/>
  <c r="R146" i="39"/>
  <c r="P146" i="39"/>
  <c r="BI142" i="39"/>
  <c r="BH142" i="39"/>
  <c r="BG142" i="39"/>
  <c r="BF142" i="39"/>
  <c r="T142" i="39"/>
  <c r="R142" i="39"/>
  <c r="P142" i="39"/>
  <c r="BI138" i="39"/>
  <c r="BH138" i="39"/>
  <c r="BG138" i="39"/>
  <c r="BF138" i="39"/>
  <c r="T138" i="39"/>
  <c r="R138" i="39"/>
  <c r="P138" i="39"/>
  <c r="BI134" i="39"/>
  <c r="BH134" i="39"/>
  <c r="BG134" i="39"/>
  <c r="BF134" i="39"/>
  <c r="T134" i="39"/>
  <c r="R134" i="39"/>
  <c r="P134" i="39"/>
  <c r="BI132" i="39"/>
  <c r="BH132" i="39"/>
  <c r="BG132" i="39"/>
  <c r="BF132" i="39"/>
  <c r="T132" i="39"/>
  <c r="R132" i="39"/>
  <c r="P132" i="39"/>
  <c r="BI130" i="39"/>
  <c r="BH130" i="39"/>
  <c r="BG130" i="39"/>
  <c r="BF130" i="39"/>
  <c r="T130" i="39"/>
  <c r="R130" i="39"/>
  <c r="P130" i="39"/>
  <c r="BI125" i="39"/>
  <c r="BH125" i="39"/>
  <c r="BG125" i="39"/>
  <c r="BF125" i="39"/>
  <c r="T125" i="39"/>
  <c r="R125" i="39"/>
  <c r="P125" i="39"/>
  <c r="J121" i="39"/>
  <c r="J120" i="39"/>
  <c r="F120" i="39"/>
  <c r="F118" i="39"/>
  <c r="E116" i="39"/>
  <c r="J96" i="39"/>
  <c r="J95" i="39"/>
  <c r="F95" i="39"/>
  <c r="F93" i="39"/>
  <c r="E91" i="39"/>
  <c r="J22" i="39"/>
  <c r="E22" i="39"/>
  <c r="F121" i="39"/>
  <c r="J21" i="39"/>
  <c r="J16" i="39"/>
  <c r="J118" i="39"/>
  <c r="E7" i="39"/>
  <c r="E110" i="39"/>
  <c r="J41" i="38"/>
  <c r="J40" i="38"/>
  <c r="AY157" i="1" s="1"/>
  <c r="J39" i="38"/>
  <c r="AX157" i="1"/>
  <c r="BI220" i="38"/>
  <c r="BH220" i="38"/>
  <c r="BG220" i="38"/>
  <c r="BF220" i="38"/>
  <c r="T220" i="38"/>
  <c r="R220" i="38"/>
  <c r="P220" i="38"/>
  <c r="BI218" i="38"/>
  <c r="BH218" i="38"/>
  <c r="BG218" i="38"/>
  <c r="BF218" i="38"/>
  <c r="T218" i="38"/>
  <c r="R218" i="38"/>
  <c r="P218" i="38"/>
  <c r="BI215" i="38"/>
  <c r="BH215" i="38"/>
  <c r="BG215" i="38"/>
  <c r="BF215" i="38"/>
  <c r="T215" i="38"/>
  <c r="R215" i="38"/>
  <c r="P215" i="38"/>
  <c r="BI213" i="38"/>
  <c r="BH213" i="38"/>
  <c r="BG213" i="38"/>
  <c r="BF213" i="38"/>
  <c r="T213" i="38"/>
  <c r="R213" i="38"/>
  <c r="P213" i="38"/>
  <c r="BI211" i="38"/>
  <c r="BH211" i="38"/>
  <c r="BG211" i="38"/>
  <c r="BF211" i="38"/>
  <c r="T211" i="38"/>
  <c r="R211" i="38"/>
  <c r="P211" i="38"/>
  <c r="BI209" i="38"/>
  <c r="BH209" i="38"/>
  <c r="BG209" i="38"/>
  <c r="BF209" i="38"/>
  <c r="T209" i="38"/>
  <c r="R209" i="38"/>
  <c r="P209" i="38"/>
  <c r="BI207" i="38"/>
  <c r="BH207" i="38"/>
  <c r="BG207" i="38"/>
  <c r="BF207" i="38"/>
  <c r="T207" i="38"/>
  <c r="R207" i="38"/>
  <c r="P207" i="38"/>
  <c r="BI205" i="38"/>
  <c r="BH205" i="38"/>
  <c r="BG205" i="38"/>
  <c r="BF205" i="38"/>
  <c r="T205" i="38"/>
  <c r="R205" i="38"/>
  <c r="P205" i="38"/>
  <c r="BI203" i="38"/>
  <c r="BH203" i="38"/>
  <c r="BG203" i="38"/>
  <c r="BF203" i="38"/>
  <c r="T203" i="38"/>
  <c r="R203" i="38"/>
  <c r="P203" i="38"/>
  <c r="BI201" i="38"/>
  <c r="BH201" i="38"/>
  <c r="BG201" i="38"/>
  <c r="BF201" i="38"/>
  <c r="T201" i="38"/>
  <c r="R201" i="38"/>
  <c r="P201" i="38"/>
  <c r="BI199" i="38"/>
  <c r="BH199" i="38"/>
  <c r="BG199" i="38"/>
  <c r="BF199" i="38"/>
  <c r="T199" i="38"/>
  <c r="R199" i="38"/>
  <c r="P199" i="38"/>
  <c r="BI197" i="38"/>
  <c r="BH197" i="38"/>
  <c r="BG197" i="38"/>
  <c r="BF197" i="38"/>
  <c r="T197" i="38"/>
  <c r="R197" i="38"/>
  <c r="P197" i="38"/>
  <c r="BI195" i="38"/>
  <c r="BH195" i="38"/>
  <c r="BG195" i="38"/>
  <c r="BF195" i="38"/>
  <c r="T195" i="38"/>
  <c r="R195" i="38"/>
  <c r="P195" i="38"/>
  <c r="BI193" i="38"/>
  <c r="BH193" i="38"/>
  <c r="BG193" i="38"/>
  <c r="BF193" i="38"/>
  <c r="T193" i="38"/>
  <c r="R193" i="38"/>
  <c r="P193" i="38"/>
  <c r="BI191" i="38"/>
  <c r="BH191" i="38"/>
  <c r="BG191" i="38"/>
  <c r="BF191" i="38"/>
  <c r="T191" i="38"/>
  <c r="R191" i="38"/>
  <c r="P191" i="38"/>
  <c r="BI189" i="38"/>
  <c r="BH189" i="38"/>
  <c r="BG189" i="38"/>
  <c r="BF189" i="38"/>
  <c r="T189" i="38"/>
  <c r="R189" i="38"/>
  <c r="P189" i="38"/>
  <c r="BI187" i="38"/>
  <c r="BH187" i="38"/>
  <c r="BG187" i="38"/>
  <c r="BF187" i="38"/>
  <c r="T187" i="38"/>
  <c r="R187" i="38"/>
  <c r="P187" i="38"/>
  <c r="BI185" i="38"/>
  <c r="BH185" i="38"/>
  <c r="BG185" i="38"/>
  <c r="BF185" i="38"/>
  <c r="T185" i="38"/>
  <c r="R185" i="38"/>
  <c r="P185" i="38"/>
  <c r="BI183" i="38"/>
  <c r="BH183" i="38"/>
  <c r="BG183" i="38"/>
  <c r="BF183" i="38"/>
  <c r="T183" i="38"/>
  <c r="R183" i="38"/>
  <c r="P183" i="38"/>
  <c r="BI181" i="38"/>
  <c r="BH181" i="38"/>
  <c r="BG181" i="38"/>
  <c r="BF181" i="38"/>
  <c r="T181" i="38"/>
  <c r="R181" i="38"/>
  <c r="P181" i="38"/>
  <c r="BI179" i="38"/>
  <c r="BH179" i="38"/>
  <c r="BG179" i="38"/>
  <c r="BF179" i="38"/>
  <c r="T179" i="38"/>
  <c r="R179" i="38"/>
  <c r="P179" i="38"/>
  <c r="BI176" i="38"/>
  <c r="BH176" i="38"/>
  <c r="BG176" i="38"/>
  <c r="BF176" i="38"/>
  <c r="T176" i="38"/>
  <c r="R176" i="38"/>
  <c r="P176" i="38"/>
  <c r="BI174" i="38"/>
  <c r="BH174" i="38"/>
  <c r="BG174" i="38"/>
  <c r="BF174" i="38"/>
  <c r="T174" i="38"/>
  <c r="R174" i="38"/>
  <c r="P174" i="38"/>
  <c r="BI170" i="38"/>
  <c r="BH170" i="38"/>
  <c r="BG170" i="38"/>
  <c r="BF170" i="38"/>
  <c r="T170" i="38"/>
  <c r="R170" i="38"/>
  <c r="P170" i="38"/>
  <c r="BI168" i="38"/>
  <c r="BH168" i="38"/>
  <c r="BG168" i="38"/>
  <c r="BF168" i="38"/>
  <c r="T168" i="38"/>
  <c r="R168" i="38"/>
  <c r="P168" i="38"/>
  <c r="BI166" i="38"/>
  <c r="BH166" i="38"/>
  <c r="BG166" i="38"/>
  <c r="BF166" i="38"/>
  <c r="T166" i="38"/>
  <c r="R166" i="38"/>
  <c r="P166" i="38"/>
  <c r="BI164" i="38"/>
  <c r="BH164" i="38"/>
  <c r="BG164" i="38"/>
  <c r="BF164" i="38"/>
  <c r="T164" i="38"/>
  <c r="R164" i="38"/>
  <c r="P164" i="38"/>
  <c r="BI162" i="38"/>
  <c r="BH162" i="38"/>
  <c r="BG162" i="38"/>
  <c r="BF162" i="38"/>
  <c r="T162" i="38"/>
  <c r="R162" i="38"/>
  <c r="P162" i="38"/>
  <c r="BI160" i="38"/>
  <c r="BH160" i="38"/>
  <c r="BG160" i="38"/>
  <c r="BF160" i="38"/>
  <c r="T160" i="38"/>
  <c r="R160" i="38"/>
  <c r="P160" i="38"/>
  <c r="BI158" i="38"/>
  <c r="BH158" i="38"/>
  <c r="BG158" i="38"/>
  <c r="BF158" i="38"/>
  <c r="T158" i="38"/>
  <c r="R158" i="38"/>
  <c r="P158" i="38"/>
  <c r="BI156" i="38"/>
  <c r="BH156" i="38"/>
  <c r="BG156" i="38"/>
  <c r="BF156" i="38"/>
  <c r="T156" i="38"/>
  <c r="R156" i="38"/>
  <c r="P156" i="38"/>
  <c r="BI154" i="38"/>
  <c r="BH154" i="38"/>
  <c r="BG154" i="38"/>
  <c r="BF154" i="38"/>
  <c r="T154" i="38"/>
  <c r="R154" i="38"/>
  <c r="P154" i="38"/>
  <c r="BI152" i="38"/>
  <c r="BH152" i="38"/>
  <c r="BG152" i="38"/>
  <c r="BF152" i="38"/>
  <c r="T152" i="38"/>
  <c r="R152" i="38"/>
  <c r="P152" i="38"/>
  <c r="BI150" i="38"/>
  <c r="BH150" i="38"/>
  <c r="BG150" i="38"/>
  <c r="BF150" i="38"/>
  <c r="T150" i="38"/>
  <c r="R150" i="38"/>
  <c r="P150" i="38"/>
  <c r="BI148" i="38"/>
  <c r="BH148" i="38"/>
  <c r="BG148" i="38"/>
  <c r="BF148" i="38"/>
  <c r="T148" i="38"/>
  <c r="R148" i="38"/>
  <c r="P148" i="38"/>
  <c r="BI146" i="38"/>
  <c r="BH146" i="38"/>
  <c r="BG146" i="38"/>
  <c r="BF146" i="38"/>
  <c r="T146" i="38"/>
  <c r="R146" i="38"/>
  <c r="P146" i="38"/>
  <c r="BI144" i="38"/>
  <c r="BH144" i="38"/>
  <c r="BG144" i="38"/>
  <c r="BF144" i="38"/>
  <c r="T144" i="38"/>
  <c r="R144" i="38"/>
  <c r="P144" i="38"/>
  <c r="BI142" i="38"/>
  <c r="BH142" i="38"/>
  <c r="BG142" i="38"/>
  <c r="BF142" i="38"/>
  <c r="T142" i="38"/>
  <c r="R142" i="38"/>
  <c r="P142" i="38"/>
  <c r="BI140" i="38"/>
  <c r="BH140" i="38"/>
  <c r="BG140" i="38"/>
  <c r="BF140" i="38"/>
  <c r="T140" i="38"/>
  <c r="R140" i="38"/>
  <c r="P140" i="38"/>
  <c r="BI138" i="38"/>
  <c r="BH138" i="38"/>
  <c r="BG138" i="38"/>
  <c r="BF138" i="38"/>
  <c r="T138" i="38"/>
  <c r="R138" i="38"/>
  <c r="P138" i="38"/>
  <c r="BI136" i="38"/>
  <c r="BH136" i="38"/>
  <c r="BG136" i="38"/>
  <c r="BF136" i="38"/>
  <c r="T136" i="38"/>
  <c r="R136" i="38"/>
  <c r="P136" i="38"/>
  <c r="BI134" i="38"/>
  <c r="BH134" i="38"/>
  <c r="BG134" i="38"/>
  <c r="BF134" i="38"/>
  <c r="T134" i="38"/>
  <c r="R134" i="38"/>
  <c r="P134" i="38"/>
  <c r="BI132" i="38"/>
  <c r="BH132" i="38"/>
  <c r="BG132" i="38"/>
  <c r="BF132" i="38"/>
  <c r="T132" i="38"/>
  <c r="R132" i="38"/>
  <c r="P132" i="38"/>
  <c r="BI130" i="38"/>
  <c r="BH130" i="38"/>
  <c r="BG130" i="38"/>
  <c r="BF130" i="38"/>
  <c r="T130" i="38"/>
  <c r="R130" i="38"/>
  <c r="P130" i="38"/>
  <c r="BI128" i="38"/>
  <c r="BH128" i="38"/>
  <c r="BG128" i="38"/>
  <c r="BF128" i="38"/>
  <c r="T128" i="38"/>
  <c r="R128" i="38"/>
  <c r="P128" i="38"/>
  <c r="BI126" i="38"/>
  <c r="BH126" i="38"/>
  <c r="BG126" i="38"/>
  <c r="BF126" i="38"/>
  <c r="T126" i="38"/>
  <c r="R126" i="38"/>
  <c r="P126" i="38"/>
  <c r="J122" i="38"/>
  <c r="J121" i="38"/>
  <c r="F121" i="38"/>
  <c r="F119" i="38"/>
  <c r="E117" i="38"/>
  <c r="J96" i="38"/>
  <c r="J95" i="38"/>
  <c r="F95" i="38"/>
  <c r="F93" i="38"/>
  <c r="E91" i="38"/>
  <c r="J22" i="38"/>
  <c r="E22" i="38"/>
  <c r="F96" i="38" s="1"/>
  <c r="J21" i="38"/>
  <c r="J16" i="38"/>
  <c r="J119" i="38"/>
  <c r="E7" i="38"/>
  <c r="E111" i="38" s="1"/>
  <c r="J41" i="37"/>
  <c r="J40" i="37"/>
  <c r="AY155" i="1"/>
  <c r="J39" i="37"/>
  <c r="AX155" i="1" s="1"/>
  <c r="BI181" i="37"/>
  <c r="BH181" i="37"/>
  <c r="BG181" i="37"/>
  <c r="BF181" i="37"/>
  <c r="T181" i="37"/>
  <c r="R181" i="37"/>
  <c r="P181" i="37"/>
  <c r="BI179" i="37"/>
  <c r="BH179" i="37"/>
  <c r="BG179" i="37"/>
  <c r="BF179" i="37"/>
  <c r="T179" i="37"/>
  <c r="R179" i="37"/>
  <c r="P179" i="37"/>
  <c r="BI177" i="37"/>
  <c r="BH177" i="37"/>
  <c r="BG177" i="37"/>
  <c r="BF177" i="37"/>
  <c r="T177" i="37"/>
  <c r="R177" i="37"/>
  <c r="P177" i="37"/>
  <c r="BI175" i="37"/>
  <c r="BH175" i="37"/>
  <c r="BG175" i="37"/>
  <c r="BF175" i="37"/>
  <c r="T175" i="37"/>
  <c r="R175" i="37"/>
  <c r="P175" i="37"/>
  <c r="BI173" i="37"/>
  <c r="BH173" i="37"/>
  <c r="BG173" i="37"/>
  <c r="BF173" i="37"/>
  <c r="T173" i="37"/>
  <c r="R173" i="37"/>
  <c r="P173" i="37"/>
  <c r="BI171" i="37"/>
  <c r="BH171" i="37"/>
  <c r="BG171" i="37"/>
  <c r="BF171" i="37"/>
  <c r="T171" i="37"/>
  <c r="R171" i="37"/>
  <c r="P171" i="37"/>
  <c r="BI169" i="37"/>
  <c r="BH169" i="37"/>
  <c r="BG169" i="37"/>
  <c r="BF169" i="37"/>
  <c r="T169" i="37"/>
  <c r="R169" i="37"/>
  <c r="P169" i="37"/>
  <c r="BI167" i="37"/>
  <c r="BH167" i="37"/>
  <c r="BG167" i="37"/>
  <c r="BF167" i="37"/>
  <c r="T167" i="37"/>
  <c r="R167" i="37"/>
  <c r="P167" i="37"/>
  <c r="BI165" i="37"/>
  <c r="BH165" i="37"/>
  <c r="BG165" i="37"/>
  <c r="BF165" i="37"/>
  <c r="T165" i="37"/>
  <c r="R165" i="37"/>
  <c r="P165" i="37"/>
  <c r="BI163" i="37"/>
  <c r="BH163" i="37"/>
  <c r="BG163" i="37"/>
  <c r="BF163" i="37"/>
  <c r="T163" i="37"/>
  <c r="R163" i="37"/>
  <c r="P163" i="37"/>
  <c r="BI161" i="37"/>
  <c r="BH161" i="37"/>
  <c r="BG161" i="37"/>
  <c r="BF161" i="37"/>
  <c r="T161" i="37"/>
  <c r="R161" i="37"/>
  <c r="P161" i="37"/>
  <c r="BI159" i="37"/>
  <c r="BH159" i="37"/>
  <c r="BG159" i="37"/>
  <c r="BF159" i="37"/>
  <c r="T159" i="37"/>
  <c r="R159" i="37"/>
  <c r="P159" i="37"/>
  <c r="BI157" i="37"/>
  <c r="BH157" i="37"/>
  <c r="BG157" i="37"/>
  <c r="BF157" i="37"/>
  <c r="T157" i="37"/>
  <c r="R157" i="37"/>
  <c r="P157" i="37"/>
  <c r="BI154" i="37"/>
  <c r="BH154" i="37"/>
  <c r="BG154" i="37"/>
  <c r="BF154" i="37"/>
  <c r="T154" i="37"/>
  <c r="R154" i="37"/>
  <c r="P154" i="37"/>
  <c r="BI152" i="37"/>
  <c r="BH152" i="37"/>
  <c r="BG152" i="37"/>
  <c r="BF152" i="37"/>
  <c r="T152" i="37"/>
  <c r="R152" i="37"/>
  <c r="P152" i="37"/>
  <c r="BI150" i="37"/>
  <c r="BH150" i="37"/>
  <c r="BG150" i="37"/>
  <c r="BF150" i="37"/>
  <c r="T150" i="37"/>
  <c r="R150" i="37"/>
  <c r="P150" i="37"/>
  <c r="BI148" i="37"/>
  <c r="BH148" i="37"/>
  <c r="BG148" i="37"/>
  <c r="BF148" i="37"/>
  <c r="T148" i="37"/>
  <c r="R148" i="37"/>
  <c r="P148" i="37"/>
  <c r="BI146" i="37"/>
  <c r="BH146" i="37"/>
  <c r="BG146" i="37"/>
  <c r="BF146" i="37"/>
  <c r="T146" i="37"/>
  <c r="R146" i="37"/>
  <c r="P146" i="37"/>
  <c r="BI144" i="37"/>
  <c r="BH144" i="37"/>
  <c r="BG144" i="37"/>
  <c r="BF144" i="37"/>
  <c r="T144" i="37"/>
  <c r="R144" i="37"/>
  <c r="P144" i="37"/>
  <c r="BI142" i="37"/>
  <c r="BH142" i="37"/>
  <c r="BG142" i="37"/>
  <c r="BF142" i="37"/>
  <c r="T142" i="37"/>
  <c r="R142" i="37"/>
  <c r="P142" i="37"/>
  <c r="BI140" i="37"/>
  <c r="BH140" i="37"/>
  <c r="BG140" i="37"/>
  <c r="BF140" i="37"/>
  <c r="T140" i="37"/>
  <c r="R140" i="37"/>
  <c r="P140" i="37"/>
  <c r="BI138" i="37"/>
  <c r="BH138" i="37"/>
  <c r="BG138" i="37"/>
  <c r="BF138" i="37"/>
  <c r="T138" i="37"/>
  <c r="R138" i="37"/>
  <c r="P138" i="37"/>
  <c r="BI136" i="37"/>
  <c r="BH136" i="37"/>
  <c r="BG136" i="37"/>
  <c r="BF136" i="37"/>
  <c r="T136" i="37"/>
  <c r="R136" i="37"/>
  <c r="P136" i="37"/>
  <c r="BI134" i="37"/>
  <c r="BH134" i="37"/>
  <c r="BG134" i="37"/>
  <c r="BF134" i="37"/>
  <c r="T134" i="37"/>
  <c r="R134" i="37"/>
  <c r="P134" i="37"/>
  <c r="BI132" i="37"/>
  <c r="BH132" i="37"/>
  <c r="BG132" i="37"/>
  <c r="BF132" i="37"/>
  <c r="T132" i="37"/>
  <c r="R132" i="37"/>
  <c r="P132" i="37"/>
  <c r="BI130" i="37"/>
  <c r="BH130" i="37"/>
  <c r="BG130" i="37"/>
  <c r="BF130" i="37"/>
  <c r="T130" i="37"/>
  <c r="R130" i="37"/>
  <c r="P130" i="37"/>
  <c r="J124" i="37"/>
  <c r="J123" i="37"/>
  <c r="F123" i="37"/>
  <c r="F121" i="37"/>
  <c r="E119" i="37"/>
  <c r="J96" i="37"/>
  <c r="J95" i="37"/>
  <c r="F95" i="37"/>
  <c r="F93" i="37"/>
  <c r="E91" i="37"/>
  <c r="J22" i="37"/>
  <c r="E22" i="37"/>
  <c r="F96" i="37"/>
  <c r="J21" i="37"/>
  <c r="J16" i="37"/>
  <c r="J93" i="37"/>
  <c r="E7" i="37"/>
  <c r="E85" i="37" s="1"/>
  <c r="J41" i="36"/>
  <c r="J40" i="36"/>
  <c r="AY154" i="1"/>
  <c r="J39" i="36"/>
  <c r="AX154" i="1" s="1"/>
  <c r="BI165" i="36"/>
  <c r="BH165" i="36"/>
  <c r="BG165" i="36"/>
  <c r="BF165" i="36"/>
  <c r="T165" i="36"/>
  <c r="R165" i="36"/>
  <c r="P165" i="36"/>
  <c r="BI163" i="36"/>
  <c r="BH163" i="36"/>
  <c r="BG163" i="36"/>
  <c r="BF163" i="36"/>
  <c r="T163" i="36"/>
  <c r="R163" i="36"/>
  <c r="P163" i="36"/>
  <c r="BI161" i="36"/>
  <c r="BH161" i="36"/>
  <c r="BG161" i="36"/>
  <c r="BF161" i="36"/>
  <c r="T161" i="36"/>
  <c r="R161" i="36"/>
  <c r="P161" i="36"/>
  <c r="BI159" i="36"/>
  <c r="BH159" i="36"/>
  <c r="BG159" i="36"/>
  <c r="BF159" i="36"/>
  <c r="T159" i="36"/>
  <c r="R159" i="36"/>
  <c r="P159" i="36"/>
  <c r="BI157" i="36"/>
  <c r="BH157" i="36"/>
  <c r="BG157" i="36"/>
  <c r="BF157" i="36"/>
  <c r="T157" i="36"/>
  <c r="R157" i="36"/>
  <c r="P157" i="36"/>
  <c r="BI155" i="36"/>
  <c r="BH155" i="36"/>
  <c r="BG155" i="36"/>
  <c r="BF155" i="36"/>
  <c r="T155" i="36"/>
  <c r="R155" i="36"/>
  <c r="P155" i="36"/>
  <c r="BI153" i="36"/>
  <c r="BH153" i="36"/>
  <c r="BG153" i="36"/>
  <c r="BF153" i="36"/>
  <c r="T153" i="36"/>
  <c r="R153" i="36"/>
  <c r="P153" i="36"/>
  <c r="BI150" i="36"/>
  <c r="BH150" i="36"/>
  <c r="BG150" i="36"/>
  <c r="BF150" i="36"/>
  <c r="T150" i="36"/>
  <c r="R150" i="36"/>
  <c r="P150" i="36"/>
  <c r="BI148" i="36"/>
  <c r="BH148" i="36"/>
  <c r="BG148" i="36"/>
  <c r="BF148" i="36"/>
  <c r="T148" i="36"/>
  <c r="R148" i="36"/>
  <c r="P148" i="36"/>
  <c r="BI145" i="36"/>
  <c r="BH145" i="36"/>
  <c r="BG145" i="36"/>
  <c r="BF145" i="36"/>
  <c r="T145" i="36"/>
  <c r="R145" i="36"/>
  <c r="P145" i="36"/>
  <c r="BI142" i="36"/>
  <c r="BH142" i="36"/>
  <c r="BG142" i="36"/>
  <c r="BF142" i="36"/>
  <c r="T142" i="36"/>
  <c r="R142" i="36"/>
  <c r="P142" i="36"/>
  <c r="BI139" i="36"/>
  <c r="BH139" i="36"/>
  <c r="BG139" i="36"/>
  <c r="BF139" i="36"/>
  <c r="T139" i="36"/>
  <c r="R139" i="36"/>
  <c r="P139" i="36"/>
  <c r="BI137" i="36"/>
  <c r="BH137" i="36"/>
  <c r="BG137" i="36"/>
  <c r="BF137" i="36"/>
  <c r="T137" i="36"/>
  <c r="R137" i="36"/>
  <c r="P137" i="36"/>
  <c r="BI135" i="36"/>
  <c r="BH135" i="36"/>
  <c r="BG135" i="36"/>
  <c r="BF135" i="36"/>
  <c r="T135" i="36"/>
  <c r="R135" i="36"/>
  <c r="P135" i="36"/>
  <c r="BI133" i="36"/>
  <c r="BH133" i="36"/>
  <c r="BG133" i="36"/>
  <c r="BF133" i="36"/>
  <c r="T133" i="36"/>
  <c r="R133" i="36"/>
  <c r="P133" i="36"/>
  <c r="BI131" i="36"/>
  <c r="BH131" i="36"/>
  <c r="BG131" i="36"/>
  <c r="BF131" i="36"/>
  <c r="T131" i="36"/>
  <c r="R131" i="36"/>
  <c r="P131" i="36"/>
  <c r="BI129" i="36"/>
  <c r="BH129" i="36"/>
  <c r="BG129" i="36"/>
  <c r="BF129" i="36"/>
  <c r="T129" i="36"/>
  <c r="R129" i="36"/>
  <c r="P129" i="36"/>
  <c r="BI127" i="36"/>
  <c r="BH127" i="36"/>
  <c r="BG127" i="36"/>
  <c r="BF127" i="36"/>
  <c r="T127" i="36"/>
  <c r="R127" i="36"/>
  <c r="P127" i="36"/>
  <c r="J122" i="36"/>
  <c r="J121" i="36"/>
  <c r="F121" i="36"/>
  <c r="F119" i="36"/>
  <c r="E117" i="36"/>
  <c r="J96" i="36"/>
  <c r="J95" i="36"/>
  <c r="F95" i="36"/>
  <c r="F93" i="36"/>
  <c r="E91" i="36"/>
  <c r="J22" i="36"/>
  <c r="E22" i="36"/>
  <c r="F96" i="36" s="1"/>
  <c r="J21" i="36"/>
  <c r="J16" i="36"/>
  <c r="J119" i="36"/>
  <c r="E7" i="36"/>
  <c r="E111" i="36" s="1"/>
  <c r="J41" i="35"/>
  <c r="J40" i="35"/>
  <c r="AY153" i="1" s="1"/>
  <c r="J39" i="35"/>
  <c r="AX153" i="1"/>
  <c r="BI263" i="35"/>
  <c r="BH263" i="35"/>
  <c r="BG263" i="35"/>
  <c r="BF263" i="35"/>
  <c r="T263" i="35"/>
  <c r="R263" i="35"/>
  <c r="P263" i="35"/>
  <c r="BI261" i="35"/>
  <c r="BH261" i="35"/>
  <c r="BG261" i="35"/>
  <c r="BF261" i="35"/>
  <c r="T261" i="35"/>
  <c r="R261" i="35"/>
  <c r="P261" i="35"/>
  <c r="BI258" i="35"/>
  <c r="BH258" i="35"/>
  <c r="BG258" i="35"/>
  <c r="BF258" i="35"/>
  <c r="T258" i="35"/>
  <c r="R258" i="35"/>
  <c r="P258" i="35"/>
  <c r="BI256" i="35"/>
  <c r="BH256" i="35"/>
  <c r="BG256" i="35"/>
  <c r="BF256" i="35"/>
  <c r="T256" i="35"/>
  <c r="R256" i="35"/>
  <c r="P256" i="35"/>
  <c r="BI254" i="35"/>
  <c r="BH254" i="35"/>
  <c r="BG254" i="35"/>
  <c r="BF254" i="35"/>
  <c r="T254" i="35"/>
  <c r="R254" i="35"/>
  <c r="P254" i="35"/>
  <c r="BI252" i="35"/>
  <c r="BH252" i="35"/>
  <c r="BG252" i="35"/>
  <c r="BF252" i="35"/>
  <c r="T252" i="35"/>
  <c r="R252" i="35"/>
  <c r="P252" i="35"/>
  <c r="BI250" i="35"/>
  <c r="BH250" i="35"/>
  <c r="BG250" i="35"/>
  <c r="BF250" i="35"/>
  <c r="T250" i="35"/>
  <c r="R250" i="35"/>
  <c r="P250" i="35"/>
  <c r="BI248" i="35"/>
  <c r="BH248" i="35"/>
  <c r="BG248" i="35"/>
  <c r="BF248" i="35"/>
  <c r="T248" i="35"/>
  <c r="R248" i="35"/>
  <c r="P248" i="35"/>
  <c r="BI246" i="35"/>
  <c r="BH246" i="35"/>
  <c r="BG246" i="35"/>
  <c r="BF246" i="35"/>
  <c r="T246" i="35"/>
  <c r="R246" i="35"/>
  <c r="P246" i="35"/>
  <c r="BI244" i="35"/>
  <c r="BH244" i="35"/>
  <c r="BG244" i="35"/>
  <c r="BF244" i="35"/>
  <c r="T244" i="35"/>
  <c r="R244" i="35"/>
  <c r="P244" i="35"/>
  <c r="BI242" i="35"/>
  <c r="BH242" i="35"/>
  <c r="BG242" i="35"/>
  <c r="BF242" i="35"/>
  <c r="T242" i="35"/>
  <c r="R242" i="35"/>
  <c r="P242" i="35"/>
  <c r="BI240" i="35"/>
  <c r="BH240" i="35"/>
  <c r="BG240" i="35"/>
  <c r="BF240" i="35"/>
  <c r="T240" i="35"/>
  <c r="R240" i="35"/>
  <c r="P240" i="35"/>
  <c r="BI238" i="35"/>
  <c r="BH238" i="35"/>
  <c r="BG238" i="35"/>
  <c r="BF238" i="35"/>
  <c r="T238" i="35"/>
  <c r="R238" i="35"/>
  <c r="P238" i="35"/>
  <c r="BI236" i="35"/>
  <c r="BH236" i="35"/>
  <c r="BG236" i="35"/>
  <c r="BF236" i="35"/>
  <c r="T236" i="35"/>
  <c r="R236" i="35"/>
  <c r="P236" i="35"/>
  <c r="BI234" i="35"/>
  <c r="BH234" i="35"/>
  <c r="BG234" i="35"/>
  <c r="BF234" i="35"/>
  <c r="T234" i="35"/>
  <c r="R234" i="35"/>
  <c r="P234" i="35"/>
  <c r="BI232" i="35"/>
  <c r="BH232" i="35"/>
  <c r="BG232" i="35"/>
  <c r="BF232" i="35"/>
  <c r="T232" i="35"/>
  <c r="R232" i="35"/>
  <c r="P232" i="35"/>
  <c r="BI230" i="35"/>
  <c r="BH230" i="35"/>
  <c r="BG230" i="35"/>
  <c r="BF230" i="35"/>
  <c r="T230" i="35"/>
  <c r="R230" i="35"/>
  <c r="P230" i="35"/>
  <c r="BI228" i="35"/>
  <c r="BH228" i="35"/>
  <c r="BG228" i="35"/>
  <c r="BF228" i="35"/>
  <c r="T228" i="35"/>
  <c r="R228" i="35"/>
  <c r="P228" i="35"/>
  <c r="BI226" i="35"/>
  <c r="BH226" i="35"/>
  <c r="BG226" i="35"/>
  <c r="BF226" i="35"/>
  <c r="T226" i="35"/>
  <c r="R226" i="35"/>
  <c r="P226" i="35"/>
  <c r="BI224" i="35"/>
  <c r="BH224" i="35"/>
  <c r="BG224" i="35"/>
  <c r="BF224" i="35"/>
  <c r="T224" i="35"/>
  <c r="R224" i="35"/>
  <c r="P224" i="35"/>
  <c r="BI222" i="35"/>
  <c r="BH222" i="35"/>
  <c r="BG222" i="35"/>
  <c r="BF222" i="35"/>
  <c r="T222" i="35"/>
  <c r="R222" i="35"/>
  <c r="P222" i="35"/>
  <c r="BI220" i="35"/>
  <c r="BH220" i="35"/>
  <c r="BG220" i="35"/>
  <c r="BF220" i="35"/>
  <c r="T220" i="35"/>
  <c r="R220" i="35"/>
  <c r="P220" i="35"/>
  <c r="BI218" i="35"/>
  <c r="BH218" i="35"/>
  <c r="BG218" i="35"/>
  <c r="BF218" i="35"/>
  <c r="T218" i="35"/>
  <c r="R218" i="35"/>
  <c r="P218" i="35"/>
  <c r="BI216" i="35"/>
  <c r="BH216" i="35"/>
  <c r="BG216" i="35"/>
  <c r="BF216" i="35"/>
  <c r="T216" i="35"/>
  <c r="R216" i="35"/>
  <c r="P216" i="35"/>
  <c r="BI214" i="35"/>
  <c r="BH214" i="35"/>
  <c r="BG214" i="35"/>
  <c r="BF214" i="35"/>
  <c r="T214" i="35"/>
  <c r="R214" i="35"/>
  <c r="P214" i="35"/>
  <c r="BI212" i="35"/>
  <c r="BH212" i="35"/>
  <c r="BG212" i="35"/>
  <c r="BF212" i="35"/>
  <c r="T212" i="35"/>
  <c r="R212" i="35"/>
  <c r="P212" i="35"/>
  <c r="BI210" i="35"/>
  <c r="BH210" i="35"/>
  <c r="BG210" i="35"/>
  <c r="BF210" i="35"/>
  <c r="T210" i="35"/>
  <c r="R210" i="35"/>
  <c r="P210" i="35"/>
  <c r="BI208" i="35"/>
  <c r="BH208" i="35"/>
  <c r="BG208" i="35"/>
  <c r="BF208" i="35"/>
  <c r="T208" i="35"/>
  <c r="R208" i="35"/>
  <c r="P208" i="35"/>
  <c r="BI206" i="35"/>
  <c r="BH206" i="35"/>
  <c r="BG206" i="35"/>
  <c r="BF206" i="35"/>
  <c r="T206" i="35"/>
  <c r="R206" i="35"/>
  <c r="P206" i="35"/>
  <c r="BI204" i="35"/>
  <c r="BH204" i="35"/>
  <c r="BG204" i="35"/>
  <c r="BF204" i="35"/>
  <c r="T204" i="35"/>
  <c r="R204" i="35"/>
  <c r="P204" i="35"/>
  <c r="BI202" i="35"/>
  <c r="BH202" i="35"/>
  <c r="BG202" i="35"/>
  <c r="BF202" i="35"/>
  <c r="T202" i="35"/>
  <c r="R202" i="35"/>
  <c r="P202" i="35"/>
  <c r="BI200" i="35"/>
  <c r="BH200" i="35"/>
  <c r="BG200" i="35"/>
  <c r="BF200" i="35"/>
  <c r="T200" i="35"/>
  <c r="R200" i="35"/>
  <c r="P200" i="35"/>
  <c r="BI198" i="35"/>
  <c r="BH198" i="35"/>
  <c r="BG198" i="35"/>
  <c r="BF198" i="35"/>
  <c r="T198" i="35"/>
  <c r="R198" i="35"/>
  <c r="P198" i="35"/>
  <c r="BI196" i="35"/>
  <c r="BH196" i="35"/>
  <c r="BG196" i="35"/>
  <c r="BF196" i="35"/>
  <c r="T196" i="35"/>
  <c r="R196" i="35"/>
  <c r="P196" i="35"/>
  <c r="BI194" i="35"/>
  <c r="BH194" i="35"/>
  <c r="BG194" i="35"/>
  <c r="BF194" i="35"/>
  <c r="T194" i="35"/>
  <c r="R194" i="35"/>
  <c r="P194" i="35"/>
  <c r="BI192" i="35"/>
  <c r="BH192" i="35"/>
  <c r="BG192" i="35"/>
  <c r="BF192" i="35"/>
  <c r="T192" i="35"/>
  <c r="R192" i="35"/>
  <c r="P192" i="35"/>
  <c r="BI190" i="35"/>
  <c r="BH190" i="35"/>
  <c r="BG190" i="35"/>
  <c r="BF190" i="35"/>
  <c r="T190" i="35"/>
  <c r="R190" i="35"/>
  <c r="P190" i="35"/>
  <c r="BI188" i="35"/>
  <c r="BH188" i="35"/>
  <c r="BG188" i="35"/>
  <c r="BF188" i="35"/>
  <c r="T188" i="35"/>
  <c r="R188" i="35"/>
  <c r="P188" i="35"/>
  <c r="BI186" i="35"/>
  <c r="BH186" i="35"/>
  <c r="BG186" i="35"/>
  <c r="BF186" i="35"/>
  <c r="T186" i="35"/>
  <c r="R186" i="35"/>
  <c r="P186" i="35"/>
  <c r="BI184" i="35"/>
  <c r="BH184" i="35"/>
  <c r="BG184" i="35"/>
  <c r="BF184" i="35"/>
  <c r="T184" i="35"/>
  <c r="R184" i="35"/>
  <c r="P184" i="35"/>
  <c r="BI182" i="35"/>
  <c r="BH182" i="35"/>
  <c r="BG182" i="35"/>
  <c r="BF182" i="35"/>
  <c r="T182" i="35"/>
  <c r="R182" i="35"/>
  <c r="P182" i="35"/>
  <c r="BI180" i="35"/>
  <c r="BH180" i="35"/>
  <c r="BG180" i="35"/>
  <c r="BF180" i="35"/>
  <c r="T180" i="35"/>
  <c r="R180" i="35"/>
  <c r="P180" i="35"/>
  <c r="BI178" i="35"/>
  <c r="BH178" i="35"/>
  <c r="BG178" i="35"/>
  <c r="BF178" i="35"/>
  <c r="T178" i="35"/>
  <c r="R178" i="35"/>
  <c r="P178" i="35"/>
  <c r="BI176" i="35"/>
  <c r="BH176" i="35"/>
  <c r="BG176" i="35"/>
  <c r="BF176" i="35"/>
  <c r="T176" i="35"/>
  <c r="R176" i="35"/>
  <c r="P176" i="35"/>
  <c r="BI174" i="35"/>
  <c r="BH174" i="35"/>
  <c r="BG174" i="35"/>
  <c r="BF174" i="35"/>
  <c r="T174" i="35"/>
  <c r="R174" i="35"/>
  <c r="P174" i="35"/>
  <c r="BI172" i="35"/>
  <c r="BH172" i="35"/>
  <c r="BG172" i="35"/>
  <c r="BF172" i="35"/>
  <c r="T172" i="35"/>
  <c r="R172" i="35"/>
  <c r="P172" i="35"/>
  <c r="BI170" i="35"/>
  <c r="BH170" i="35"/>
  <c r="BG170" i="35"/>
  <c r="BF170" i="35"/>
  <c r="T170" i="35"/>
  <c r="R170" i="35"/>
  <c r="P170" i="35"/>
  <c r="BI168" i="35"/>
  <c r="BH168" i="35"/>
  <c r="BG168" i="35"/>
  <c r="BF168" i="35"/>
  <c r="T168" i="35"/>
  <c r="R168" i="35"/>
  <c r="P168" i="35"/>
  <c r="BI166" i="35"/>
  <c r="BH166" i="35"/>
  <c r="BG166" i="35"/>
  <c r="BF166" i="35"/>
  <c r="T166" i="35"/>
  <c r="R166" i="35"/>
  <c r="P166" i="35"/>
  <c r="BI164" i="35"/>
  <c r="BH164" i="35"/>
  <c r="BG164" i="35"/>
  <c r="BF164" i="35"/>
  <c r="T164" i="35"/>
  <c r="R164" i="35"/>
  <c r="P164" i="35"/>
  <c r="BI162" i="35"/>
  <c r="BH162" i="35"/>
  <c r="BG162" i="35"/>
  <c r="BF162" i="35"/>
  <c r="T162" i="35"/>
  <c r="R162" i="35"/>
  <c r="P162" i="35"/>
  <c r="BI160" i="35"/>
  <c r="BH160" i="35"/>
  <c r="BG160" i="35"/>
  <c r="BF160" i="35"/>
  <c r="T160" i="35"/>
  <c r="R160" i="35"/>
  <c r="P160" i="35"/>
  <c r="BI158" i="35"/>
  <c r="BH158" i="35"/>
  <c r="BG158" i="35"/>
  <c r="BF158" i="35"/>
  <c r="T158" i="35"/>
  <c r="R158" i="35"/>
  <c r="P158" i="35"/>
  <c r="BI156" i="35"/>
  <c r="BH156" i="35"/>
  <c r="BG156" i="35"/>
  <c r="BF156" i="35"/>
  <c r="T156" i="35"/>
  <c r="R156" i="35"/>
  <c r="P156" i="35"/>
  <c r="BI154" i="35"/>
  <c r="BH154" i="35"/>
  <c r="BG154" i="35"/>
  <c r="BF154" i="35"/>
  <c r="T154" i="35"/>
  <c r="R154" i="35"/>
  <c r="P154" i="35"/>
  <c r="BI152" i="35"/>
  <c r="BH152" i="35"/>
  <c r="BG152" i="35"/>
  <c r="BF152" i="35"/>
  <c r="T152" i="35"/>
  <c r="R152" i="35"/>
  <c r="P152" i="35"/>
  <c r="BI149" i="35"/>
  <c r="BH149" i="35"/>
  <c r="BG149" i="35"/>
  <c r="BF149" i="35"/>
  <c r="T149" i="35"/>
  <c r="R149" i="35"/>
  <c r="P149" i="35"/>
  <c r="BI147" i="35"/>
  <c r="BH147" i="35"/>
  <c r="BG147" i="35"/>
  <c r="BF147" i="35"/>
  <c r="T147" i="35"/>
  <c r="R147" i="35"/>
  <c r="P147" i="35"/>
  <c r="BI145" i="35"/>
  <c r="BH145" i="35"/>
  <c r="BG145" i="35"/>
  <c r="BF145" i="35"/>
  <c r="T145" i="35"/>
  <c r="R145" i="35"/>
  <c r="P145" i="35"/>
  <c r="BI143" i="35"/>
  <c r="BH143" i="35"/>
  <c r="BG143" i="35"/>
  <c r="BF143" i="35"/>
  <c r="T143" i="35"/>
  <c r="R143" i="35"/>
  <c r="P143" i="35"/>
  <c r="BI141" i="35"/>
  <c r="BH141" i="35"/>
  <c r="BG141" i="35"/>
  <c r="BF141" i="35"/>
  <c r="T141" i="35"/>
  <c r="R141" i="35"/>
  <c r="P141" i="35"/>
  <c r="BI139" i="35"/>
  <c r="BH139" i="35"/>
  <c r="BG139" i="35"/>
  <c r="BF139" i="35"/>
  <c r="T139" i="35"/>
  <c r="R139" i="35"/>
  <c r="P139" i="35"/>
  <c r="BI137" i="35"/>
  <c r="BH137" i="35"/>
  <c r="BG137" i="35"/>
  <c r="BF137" i="35"/>
  <c r="T137" i="35"/>
  <c r="R137" i="35"/>
  <c r="P137" i="35"/>
  <c r="BI135" i="35"/>
  <c r="BH135" i="35"/>
  <c r="BG135" i="35"/>
  <c r="BF135" i="35"/>
  <c r="T135" i="35"/>
  <c r="R135" i="35"/>
  <c r="P135" i="35"/>
  <c r="BI133" i="35"/>
  <c r="BH133" i="35"/>
  <c r="BG133" i="35"/>
  <c r="BF133" i="35"/>
  <c r="T133" i="35"/>
  <c r="R133" i="35"/>
  <c r="P133" i="35"/>
  <c r="BI131" i="35"/>
  <c r="BH131" i="35"/>
  <c r="BG131" i="35"/>
  <c r="BF131" i="35"/>
  <c r="T131" i="35"/>
  <c r="R131" i="35"/>
  <c r="P131" i="35"/>
  <c r="J125" i="35"/>
  <c r="J124" i="35"/>
  <c r="F124" i="35"/>
  <c r="F122" i="35"/>
  <c r="E120" i="35"/>
  <c r="J96" i="35"/>
  <c r="J95" i="35"/>
  <c r="F95" i="35"/>
  <c r="F93" i="35"/>
  <c r="E91" i="35"/>
  <c r="J22" i="35"/>
  <c r="E22" i="35"/>
  <c r="F96" i="35" s="1"/>
  <c r="J21" i="35"/>
  <c r="J16" i="35"/>
  <c r="J93" i="35" s="1"/>
  <c r="E7" i="35"/>
  <c r="E114" i="35"/>
  <c r="J41" i="34"/>
  <c r="J40" i="34"/>
  <c r="AY149" i="1" s="1"/>
  <c r="J39" i="34"/>
  <c r="AX149" i="1"/>
  <c r="BI153" i="34"/>
  <c r="BH153" i="34"/>
  <c r="BG153" i="34"/>
  <c r="BF153" i="34"/>
  <c r="T153" i="34"/>
  <c r="R153" i="34"/>
  <c r="P153" i="34"/>
  <c r="BI151" i="34"/>
  <c r="BH151" i="34"/>
  <c r="BG151" i="34"/>
  <c r="BF151" i="34"/>
  <c r="T151" i="34"/>
  <c r="R151" i="34"/>
  <c r="P151" i="34"/>
  <c r="BI149" i="34"/>
  <c r="BH149" i="34"/>
  <c r="BG149" i="34"/>
  <c r="BF149" i="34"/>
  <c r="T149" i="34"/>
  <c r="R149" i="34"/>
  <c r="P149" i="34"/>
  <c r="BI147" i="34"/>
  <c r="BH147" i="34"/>
  <c r="BG147" i="34"/>
  <c r="BF147" i="34"/>
  <c r="T147" i="34"/>
  <c r="R147" i="34"/>
  <c r="P147" i="34"/>
  <c r="BI145" i="34"/>
  <c r="BH145" i="34"/>
  <c r="BG145" i="34"/>
  <c r="BF145" i="34"/>
  <c r="T145" i="34"/>
  <c r="R145" i="34"/>
  <c r="P145" i="34"/>
  <c r="BI143" i="34"/>
  <c r="BH143" i="34"/>
  <c r="BG143" i="34"/>
  <c r="BF143" i="34"/>
  <c r="T143" i="34"/>
  <c r="R143" i="34"/>
  <c r="P143" i="34"/>
  <c r="BI141" i="34"/>
  <c r="BH141" i="34"/>
  <c r="BG141" i="34"/>
  <c r="BF141" i="34"/>
  <c r="T141" i="34"/>
  <c r="R141" i="34"/>
  <c r="P141" i="34"/>
  <c r="BI139" i="34"/>
  <c r="BH139" i="34"/>
  <c r="BG139" i="34"/>
  <c r="BF139" i="34"/>
  <c r="T139" i="34"/>
  <c r="R139" i="34"/>
  <c r="P139" i="34"/>
  <c r="BI136" i="34"/>
  <c r="BH136" i="34"/>
  <c r="BG136" i="34"/>
  <c r="BF136" i="34"/>
  <c r="T136" i="34"/>
  <c r="R136" i="34"/>
  <c r="P136" i="34"/>
  <c r="BI134" i="34"/>
  <c r="BH134" i="34"/>
  <c r="BG134" i="34"/>
  <c r="BF134" i="34"/>
  <c r="T134" i="34"/>
  <c r="R134" i="34"/>
  <c r="P134" i="34"/>
  <c r="BI131" i="34"/>
  <c r="BH131" i="34"/>
  <c r="BG131" i="34"/>
  <c r="BF131" i="34"/>
  <c r="T131" i="34"/>
  <c r="R131" i="34"/>
  <c r="P131" i="34"/>
  <c r="BI129" i="34"/>
  <c r="BH129" i="34"/>
  <c r="BG129" i="34"/>
  <c r="BF129" i="34"/>
  <c r="T129" i="34"/>
  <c r="R129" i="34"/>
  <c r="P129" i="34"/>
  <c r="F122" i="34"/>
  <c r="F120" i="34"/>
  <c r="E118" i="34"/>
  <c r="F95" i="34"/>
  <c r="F93" i="34"/>
  <c r="E91" i="34"/>
  <c r="J28" i="34"/>
  <c r="E28" i="34"/>
  <c r="J123" i="34" s="1"/>
  <c r="J27" i="34"/>
  <c r="J25" i="34"/>
  <c r="E25" i="34"/>
  <c r="J122" i="34" s="1"/>
  <c r="J24" i="34"/>
  <c r="J22" i="34"/>
  <c r="E22" i="34"/>
  <c r="F123" i="34" s="1"/>
  <c r="J21" i="34"/>
  <c r="J16" i="34"/>
  <c r="J120" i="34" s="1"/>
  <c r="E7" i="34"/>
  <c r="E112" i="34" s="1"/>
  <c r="J41" i="33"/>
  <c r="J40" i="33"/>
  <c r="AY147" i="1" s="1"/>
  <c r="J39" i="33"/>
  <c r="AX147" i="1" s="1"/>
  <c r="BI263" i="33"/>
  <c r="BH263" i="33"/>
  <c r="BG263" i="33"/>
  <c r="BF263" i="33"/>
  <c r="T263" i="33"/>
  <c r="T262" i="33" s="1"/>
  <c r="R263" i="33"/>
  <c r="R262" i="33"/>
  <c r="P263" i="33"/>
  <c r="P262" i="33" s="1"/>
  <c r="BI247" i="33"/>
  <c r="BH247" i="33"/>
  <c r="BG247" i="33"/>
  <c r="BF247" i="33"/>
  <c r="T247" i="33"/>
  <c r="R247" i="33"/>
  <c r="P247" i="33"/>
  <c r="BI240" i="33"/>
  <c r="BH240" i="33"/>
  <c r="BG240" i="33"/>
  <c r="BF240" i="33"/>
  <c r="T240" i="33"/>
  <c r="R240" i="33"/>
  <c r="P240" i="33"/>
  <c r="BI232" i="33"/>
  <c r="BH232" i="33"/>
  <c r="BG232" i="33"/>
  <c r="BF232" i="33"/>
  <c r="T232" i="33"/>
  <c r="R232" i="33"/>
  <c r="P232" i="33"/>
  <c r="BI227" i="33"/>
  <c r="BH227" i="33"/>
  <c r="BG227" i="33"/>
  <c r="BF227" i="33"/>
  <c r="T227" i="33"/>
  <c r="R227" i="33"/>
  <c r="P227" i="33"/>
  <c r="BI222" i="33"/>
  <c r="BH222" i="33"/>
  <c r="BG222" i="33"/>
  <c r="BF222" i="33"/>
  <c r="T222" i="33"/>
  <c r="R222" i="33"/>
  <c r="P222" i="33"/>
  <c r="BI209" i="33"/>
  <c r="BH209" i="33"/>
  <c r="BG209" i="33"/>
  <c r="BF209" i="33"/>
  <c r="T209" i="33"/>
  <c r="R209" i="33"/>
  <c r="P209" i="33"/>
  <c r="BI203" i="33"/>
  <c r="BH203" i="33"/>
  <c r="BG203" i="33"/>
  <c r="BF203" i="33"/>
  <c r="T203" i="33"/>
  <c r="R203" i="33"/>
  <c r="P203" i="33"/>
  <c r="BI201" i="33"/>
  <c r="BH201" i="33"/>
  <c r="BG201" i="33"/>
  <c r="BF201" i="33"/>
  <c r="T201" i="33"/>
  <c r="R201" i="33"/>
  <c r="P201" i="33"/>
  <c r="BI195" i="33"/>
  <c r="BH195" i="33"/>
  <c r="BG195" i="33"/>
  <c r="BF195" i="33"/>
  <c r="T195" i="33"/>
  <c r="R195" i="33"/>
  <c r="P195" i="33"/>
  <c r="BI188" i="33"/>
  <c r="BH188" i="33"/>
  <c r="BG188" i="33"/>
  <c r="BF188" i="33"/>
  <c r="T188" i="33"/>
  <c r="R188" i="33"/>
  <c r="P188" i="33"/>
  <c r="BI182" i="33"/>
  <c r="BH182" i="33"/>
  <c r="BG182" i="33"/>
  <c r="BF182" i="33"/>
  <c r="T182" i="33"/>
  <c r="R182" i="33"/>
  <c r="P182" i="33"/>
  <c r="BI177" i="33"/>
  <c r="BH177" i="33"/>
  <c r="BG177" i="33"/>
  <c r="BF177" i="33"/>
  <c r="T177" i="33"/>
  <c r="T176" i="33"/>
  <c r="R177" i="33"/>
  <c r="R176" i="33" s="1"/>
  <c r="P177" i="33"/>
  <c r="P176" i="33" s="1"/>
  <c r="BI172" i="33"/>
  <c r="BH172" i="33"/>
  <c r="BG172" i="33"/>
  <c r="BF172" i="33"/>
  <c r="T172" i="33"/>
  <c r="T171" i="33" s="1"/>
  <c r="R172" i="33"/>
  <c r="R171" i="33"/>
  <c r="P172" i="33"/>
  <c r="P171" i="33" s="1"/>
  <c r="BI165" i="33"/>
  <c r="BH165" i="33"/>
  <c r="BG165" i="33"/>
  <c r="BF165" i="33"/>
  <c r="T165" i="33"/>
  <c r="R165" i="33"/>
  <c r="P165" i="33"/>
  <c r="BI159" i="33"/>
  <c r="BH159" i="33"/>
  <c r="BG159" i="33"/>
  <c r="BF159" i="33"/>
  <c r="T159" i="33"/>
  <c r="R159" i="33"/>
  <c r="P159" i="33"/>
  <c r="BI157" i="33"/>
  <c r="BH157" i="33"/>
  <c r="BG157" i="33"/>
  <c r="BF157" i="33"/>
  <c r="T157" i="33"/>
  <c r="R157" i="33"/>
  <c r="P157" i="33"/>
  <c r="BI151" i="33"/>
  <c r="BH151" i="33"/>
  <c r="BG151" i="33"/>
  <c r="BF151" i="33"/>
  <c r="T151" i="33"/>
  <c r="R151" i="33"/>
  <c r="P151" i="33"/>
  <c r="BI147" i="33"/>
  <c r="BH147" i="33"/>
  <c r="BG147" i="33"/>
  <c r="BF147" i="33"/>
  <c r="T147" i="33"/>
  <c r="R147" i="33"/>
  <c r="P147" i="33"/>
  <c r="BI142" i="33"/>
  <c r="BH142" i="33"/>
  <c r="BG142" i="33"/>
  <c r="BF142" i="33"/>
  <c r="T142" i="33"/>
  <c r="R142" i="33"/>
  <c r="P142" i="33"/>
  <c r="BI138" i="33"/>
  <c r="BH138" i="33"/>
  <c r="BG138" i="33"/>
  <c r="BF138" i="33"/>
  <c r="T138" i="33"/>
  <c r="R138" i="33"/>
  <c r="P138" i="33"/>
  <c r="BI134" i="33"/>
  <c r="BH134" i="33"/>
  <c r="BG134" i="33"/>
  <c r="BF134" i="33"/>
  <c r="T134" i="33"/>
  <c r="R134" i="33"/>
  <c r="P134" i="33"/>
  <c r="F127" i="33"/>
  <c r="F125" i="33"/>
  <c r="E123" i="33"/>
  <c r="F95" i="33"/>
  <c r="F93" i="33"/>
  <c r="E91" i="33"/>
  <c r="J28" i="33"/>
  <c r="E28" i="33"/>
  <c r="J96" i="33"/>
  <c r="J27" i="33"/>
  <c r="J25" i="33"/>
  <c r="E25" i="33"/>
  <c r="J127" i="33"/>
  <c r="J24" i="33"/>
  <c r="J22" i="33"/>
  <c r="E22" i="33"/>
  <c r="F96" i="33" s="1"/>
  <c r="J21" i="33"/>
  <c r="J16" i="33"/>
  <c r="J93" i="33"/>
  <c r="E7" i="33"/>
  <c r="E117" i="33" s="1"/>
  <c r="J41" i="32"/>
  <c r="J40" i="32"/>
  <c r="AY145" i="1"/>
  <c r="J39" i="32"/>
  <c r="AX145" i="1" s="1"/>
  <c r="BI476" i="32"/>
  <c r="BH476" i="32"/>
  <c r="BG476" i="32"/>
  <c r="BF476" i="32"/>
  <c r="T476" i="32"/>
  <c r="R476" i="32"/>
  <c r="P476" i="32"/>
  <c r="BI471" i="32"/>
  <c r="BH471" i="32"/>
  <c r="BG471" i="32"/>
  <c r="BF471" i="32"/>
  <c r="T471" i="32"/>
  <c r="R471" i="32"/>
  <c r="P471" i="32"/>
  <c r="BI466" i="32"/>
  <c r="BH466" i="32"/>
  <c r="BG466" i="32"/>
  <c r="BF466" i="32"/>
  <c r="T466" i="32"/>
  <c r="R466" i="32"/>
  <c r="P466" i="32"/>
  <c r="BI464" i="32"/>
  <c r="BH464" i="32"/>
  <c r="BG464" i="32"/>
  <c r="BF464" i="32"/>
  <c r="T464" i="32"/>
  <c r="R464" i="32"/>
  <c r="P464" i="32"/>
  <c r="BI462" i="32"/>
  <c r="BH462" i="32"/>
  <c r="BG462" i="32"/>
  <c r="BF462" i="32"/>
  <c r="T462" i="32"/>
  <c r="R462" i="32"/>
  <c r="P462" i="32"/>
  <c r="BI457" i="32"/>
  <c r="BH457" i="32"/>
  <c r="BG457" i="32"/>
  <c r="BF457" i="32"/>
  <c r="T457" i="32"/>
  <c r="R457" i="32"/>
  <c r="P457" i="32"/>
  <c r="BI454" i="32"/>
  <c r="BH454" i="32"/>
  <c r="BG454" i="32"/>
  <c r="BF454" i="32"/>
  <c r="T454" i="32"/>
  <c r="R454" i="32"/>
  <c r="P454" i="32"/>
  <c r="BI448" i="32"/>
  <c r="BH448" i="32"/>
  <c r="BG448" i="32"/>
  <c r="BF448" i="32"/>
  <c r="T448" i="32"/>
  <c r="R448" i="32"/>
  <c r="P448" i="32"/>
  <c r="BI443" i="32"/>
  <c r="BH443" i="32"/>
  <c r="BG443" i="32"/>
  <c r="BF443" i="32"/>
  <c r="T443" i="32"/>
  <c r="R443" i="32"/>
  <c r="P443" i="32"/>
  <c r="BI438" i="32"/>
  <c r="BH438" i="32"/>
  <c r="BG438" i="32"/>
  <c r="BF438" i="32"/>
  <c r="T438" i="32"/>
  <c r="R438" i="32"/>
  <c r="P438" i="32"/>
  <c r="BI433" i="32"/>
  <c r="BH433" i="32"/>
  <c r="BG433" i="32"/>
  <c r="BF433" i="32"/>
  <c r="T433" i="32"/>
  <c r="R433" i="32"/>
  <c r="P433" i="32"/>
  <c r="BI427" i="32"/>
  <c r="BH427" i="32"/>
  <c r="BG427" i="32"/>
  <c r="BF427" i="32"/>
  <c r="T427" i="32"/>
  <c r="R427" i="32"/>
  <c r="P427" i="32"/>
  <c r="BI422" i="32"/>
  <c r="BH422" i="32"/>
  <c r="BG422" i="32"/>
  <c r="BF422" i="32"/>
  <c r="T422" i="32"/>
  <c r="R422" i="32"/>
  <c r="P422" i="32"/>
  <c r="BI417" i="32"/>
  <c r="BH417" i="32"/>
  <c r="BG417" i="32"/>
  <c r="BF417" i="32"/>
  <c r="T417" i="32"/>
  <c r="R417" i="32"/>
  <c r="P417" i="32"/>
  <c r="BI412" i="32"/>
  <c r="BH412" i="32"/>
  <c r="BG412" i="32"/>
  <c r="BF412" i="32"/>
  <c r="T412" i="32"/>
  <c r="R412" i="32"/>
  <c r="P412" i="32"/>
  <c r="BI408" i="32"/>
  <c r="BH408" i="32"/>
  <c r="BG408" i="32"/>
  <c r="BF408" i="32"/>
  <c r="T408" i="32"/>
  <c r="R408" i="32"/>
  <c r="P408" i="32"/>
  <c r="BI404" i="32"/>
  <c r="BH404" i="32"/>
  <c r="BG404" i="32"/>
  <c r="BF404" i="32"/>
  <c r="T404" i="32"/>
  <c r="R404" i="32"/>
  <c r="P404" i="32"/>
  <c r="BI401" i="32"/>
  <c r="BH401" i="32"/>
  <c r="BG401" i="32"/>
  <c r="BF401" i="32"/>
  <c r="T401" i="32"/>
  <c r="R401" i="32"/>
  <c r="P401" i="32"/>
  <c r="BI393" i="32"/>
  <c r="BH393" i="32"/>
  <c r="BG393" i="32"/>
  <c r="BF393" i="32"/>
  <c r="T393" i="32"/>
  <c r="R393" i="32"/>
  <c r="P393" i="32"/>
  <c r="BI391" i="32"/>
  <c r="BH391" i="32"/>
  <c r="BG391" i="32"/>
  <c r="BF391" i="32"/>
  <c r="T391" i="32"/>
  <c r="R391" i="32"/>
  <c r="P391" i="32"/>
  <c r="BI384" i="32"/>
  <c r="BH384" i="32"/>
  <c r="BG384" i="32"/>
  <c r="BF384" i="32"/>
  <c r="T384" i="32"/>
  <c r="R384" i="32"/>
  <c r="P384" i="32"/>
  <c r="BI380" i="32"/>
  <c r="BH380" i="32"/>
  <c r="BG380" i="32"/>
  <c r="BF380" i="32"/>
  <c r="T380" i="32"/>
  <c r="T379" i="32" s="1"/>
  <c r="R380" i="32"/>
  <c r="R379" i="32" s="1"/>
  <c r="P380" i="32"/>
  <c r="P379" i="32" s="1"/>
  <c r="BI373" i="32"/>
  <c r="BH373" i="32"/>
  <c r="BG373" i="32"/>
  <c r="BF373" i="32"/>
  <c r="T373" i="32"/>
  <c r="R373" i="32"/>
  <c r="P373" i="32"/>
  <c r="BI369" i="32"/>
  <c r="BH369" i="32"/>
  <c r="BG369" i="32"/>
  <c r="BF369" i="32"/>
  <c r="T369" i="32"/>
  <c r="R369" i="32"/>
  <c r="P369" i="32"/>
  <c r="BI365" i="32"/>
  <c r="BH365" i="32"/>
  <c r="BG365" i="32"/>
  <c r="BF365" i="32"/>
  <c r="T365" i="32"/>
  <c r="R365" i="32"/>
  <c r="P365" i="32"/>
  <c r="BI361" i="32"/>
  <c r="BH361" i="32"/>
  <c r="BG361" i="32"/>
  <c r="BF361" i="32"/>
  <c r="T361" i="32"/>
  <c r="R361" i="32"/>
  <c r="P361" i="32"/>
  <c r="BI359" i="32"/>
  <c r="BH359" i="32"/>
  <c r="BG359" i="32"/>
  <c r="BF359" i="32"/>
  <c r="T359" i="32"/>
  <c r="R359" i="32"/>
  <c r="P359" i="32"/>
  <c r="BI357" i="32"/>
  <c r="BH357" i="32"/>
  <c r="BG357" i="32"/>
  <c r="BF357" i="32"/>
  <c r="T357" i="32"/>
  <c r="R357" i="32"/>
  <c r="P357" i="32"/>
  <c r="BI355" i="32"/>
  <c r="BH355" i="32"/>
  <c r="BG355" i="32"/>
  <c r="BF355" i="32"/>
  <c r="T355" i="32"/>
  <c r="R355" i="32"/>
  <c r="P355" i="32"/>
  <c r="BI346" i="32"/>
  <c r="BH346" i="32"/>
  <c r="BG346" i="32"/>
  <c r="BF346" i="32"/>
  <c r="T346" i="32"/>
  <c r="R346" i="32"/>
  <c r="P346" i="32"/>
  <c r="BI342" i="32"/>
  <c r="BH342" i="32"/>
  <c r="BG342" i="32"/>
  <c r="BF342" i="32"/>
  <c r="T342" i="32"/>
  <c r="R342" i="32"/>
  <c r="P342" i="32"/>
  <c r="BI340" i="32"/>
  <c r="BH340" i="32"/>
  <c r="BG340" i="32"/>
  <c r="BF340" i="32"/>
  <c r="T340" i="32"/>
  <c r="R340" i="32"/>
  <c r="P340" i="32"/>
  <c r="BI338" i="32"/>
  <c r="BH338" i="32"/>
  <c r="BG338" i="32"/>
  <c r="BF338" i="32"/>
  <c r="T338" i="32"/>
  <c r="R338" i="32"/>
  <c r="P338" i="32"/>
  <c r="BI336" i="32"/>
  <c r="BH336" i="32"/>
  <c r="BG336" i="32"/>
  <c r="BF336" i="32"/>
  <c r="T336" i="32"/>
  <c r="R336" i="32"/>
  <c r="P336" i="32"/>
  <c r="BI331" i="32"/>
  <c r="BH331" i="32"/>
  <c r="BG331" i="32"/>
  <c r="BF331" i="32"/>
  <c r="T331" i="32"/>
  <c r="T330" i="32" s="1"/>
  <c r="R331" i="32"/>
  <c r="R330" i="32" s="1"/>
  <c r="P331" i="32"/>
  <c r="P330" i="32" s="1"/>
  <c r="BI326" i="32"/>
  <c r="BH326" i="32"/>
  <c r="BG326" i="32"/>
  <c r="BF326" i="32"/>
  <c r="T326" i="32"/>
  <c r="R326" i="32"/>
  <c r="P326" i="32"/>
  <c r="BI324" i="32"/>
  <c r="BH324" i="32"/>
  <c r="BG324" i="32"/>
  <c r="BF324" i="32"/>
  <c r="T324" i="32"/>
  <c r="R324" i="32"/>
  <c r="P324" i="32"/>
  <c r="BI319" i="32"/>
  <c r="BH319" i="32"/>
  <c r="BG319" i="32"/>
  <c r="BF319" i="32"/>
  <c r="T319" i="32"/>
  <c r="R319" i="32"/>
  <c r="P319" i="32"/>
  <c r="BI313" i="32"/>
  <c r="BH313" i="32"/>
  <c r="BG313" i="32"/>
  <c r="BF313" i="32"/>
  <c r="T313" i="32"/>
  <c r="R313" i="32"/>
  <c r="P313" i="32"/>
  <c r="BI311" i="32"/>
  <c r="BH311" i="32"/>
  <c r="BG311" i="32"/>
  <c r="BF311" i="32"/>
  <c r="T311" i="32"/>
  <c r="R311" i="32"/>
  <c r="P311" i="32"/>
  <c r="BI309" i="32"/>
  <c r="BH309" i="32"/>
  <c r="BG309" i="32"/>
  <c r="BF309" i="32"/>
  <c r="T309" i="32"/>
  <c r="R309" i="32"/>
  <c r="P309" i="32"/>
  <c r="BI305" i="32"/>
  <c r="BH305" i="32"/>
  <c r="BG305" i="32"/>
  <c r="BF305" i="32"/>
  <c r="T305" i="32"/>
  <c r="R305" i="32"/>
  <c r="P305" i="32"/>
  <c r="BI301" i="32"/>
  <c r="BH301" i="32"/>
  <c r="BG301" i="32"/>
  <c r="BF301" i="32"/>
  <c r="T301" i="32"/>
  <c r="R301" i="32"/>
  <c r="P301" i="32"/>
  <c r="BI297" i="32"/>
  <c r="BH297" i="32"/>
  <c r="BG297" i="32"/>
  <c r="BF297" i="32"/>
  <c r="T297" i="32"/>
  <c r="R297" i="32"/>
  <c r="P297" i="32"/>
  <c r="BI295" i="32"/>
  <c r="BH295" i="32"/>
  <c r="BG295" i="32"/>
  <c r="BF295" i="32"/>
  <c r="T295" i="32"/>
  <c r="R295" i="32"/>
  <c r="P295" i="32"/>
  <c r="BI290" i="32"/>
  <c r="BH290" i="32"/>
  <c r="BG290" i="32"/>
  <c r="BF290" i="32"/>
  <c r="T290" i="32"/>
  <c r="R290" i="32"/>
  <c r="P290" i="32"/>
  <c r="BI288" i="32"/>
  <c r="BH288" i="32"/>
  <c r="BG288" i="32"/>
  <c r="BF288" i="32"/>
  <c r="T288" i="32"/>
  <c r="R288" i="32"/>
  <c r="P288" i="32"/>
  <c r="BI286" i="32"/>
  <c r="BH286" i="32"/>
  <c r="BG286" i="32"/>
  <c r="BF286" i="32"/>
  <c r="T286" i="32"/>
  <c r="R286" i="32"/>
  <c r="P286" i="32"/>
  <c r="BI281" i="32"/>
  <c r="BH281" i="32"/>
  <c r="BG281" i="32"/>
  <c r="BF281" i="32"/>
  <c r="T281" i="32"/>
  <c r="R281" i="32"/>
  <c r="P281" i="32"/>
  <c r="BI275" i="32"/>
  <c r="BH275" i="32"/>
  <c r="BG275" i="32"/>
  <c r="BF275" i="32"/>
  <c r="T275" i="32"/>
  <c r="R275" i="32"/>
  <c r="P275" i="32"/>
  <c r="BI271" i="32"/>
  <c r="BH271" i="32"/>
  <c r="BG271" i="32"/>
  <c r="BF271" i="32"/>
  <c r="T271" i="32"/>
  <c r="R271" i="32"/>
  <c r="P271" i="32"/>
  <c r="BI267" i="32"/>
  <c r="BH267" i="32"/>
  <c r="BG267" i="32"/>
  <c r="BF267" i="32"/>
  <c r="T267" i="32"/>
  <c r="R267" i="32"/>
  <c r="P267" i="32"/>
  <c r="BI263" i="32"/>
  <c r="BH263" i="32"/>
  <c r="BG263" i="32"/>
  <c r="BF263" i="32"/>
  <c r="T263" i="32"/>
  <c r="R263" i="32"/>
  <c r="P263" i="32"/>
  <c r="BI259" i="32"/>
  <c r="BH259" i="32"/>
  <c r="BG259" i="32"/>
  <c r="BF259" i="32"/>
  <c r="T259" i="32"/>
  <c r="R259" i="32"/>
  <c r="P259" i="32"/>
  <c r="BI253" i="32"/>
  <c r="BH253" i="32"/>
  <c r="BG253" i="32"/>
  <c r="BF253" i="32"/>
  <c r="T253" i="32"/>
  <c r="R253" i="32"/>
  <c r="P253" i="32"/>
  <c r="BI247" i="32"/>
  <c r="BH247" i="32"/>
  <c r="BG247" i="32"/>
  <c r="BF247" i="32"/>
  <c r="T247" i="32"/>
  <c r="R247" i="32"/>
  <c r="P247" i="32"/>
  <c r="BI242" i="32"/>
  <c r="BH242" i="32"/>
  <c r="BG242" i="32"/>
  <c r="BF242" i="32"/>
  <c r="T242" i="32"/>
  <c r="R242" i="32"/>
  <c r="P242" i="32"/>
  <c r="BI240" i="32"/>
  <c r="BH240" i="32"/>
  <c r="BG240" i="32"/>
  <c r="BF240" i="32"/>
  <c r="T240" i="32"/>
  <c r="R240" i="32"/>
  <c r="P240" i="32"/>
  <c r="BI237" i="32"/>
  <c r="BH237" i="32"/>
  <c r="BG237" i="32"/>
  <c r="BF237" i="32"/>
  <c r="T237" i="32"/>
  <c r="R237" i="32"/>
  <c r="P237" i="32"/>
  <c r="BI235" i="32"/>
  <c r="BH235" i="32"/>
  <c r="BG235" i="32"/>
  <c r="BF235" i="32"/>
  <c r="T235" i="32"/>
  <c r="R235" i="32"/>
  <c r="P235" i="32"/>
  <c r="BI230" i="32"/>
  <c r="BH230" i="32"/>
  <c r="BG230" i="32"/>
  <c r="BF230" i="32"/>
  <c r="T230" i="32"/>
  <c r="R230" i="32"/>
  <c r="P230" i="32"/>
  <c r="BI225" i="32"/>
  <c r="BH225" i="32"/>
  <c r="BG225" i="32"/>
  <c r="BF225" i="32"/>
  <c r="T225" i="32"/>
  <c r="R225" i="32"/>
  <c r="P225" i="32"/>
  <c r="BI222" i="32"/>
  <c r="BH222" i="32"/>
  <c r="BG222" i="32"/>
  <c r="BF222" i="32"/>
  <c r="T222" i="32"/>
  <c r="R222" i="32"/>
  <c r="P222" i="32"/>
  <c r="BI220" i="32"/>
  <c r="BH220" i="32"/>
  <c r="BG220" i="32"/>
  <c r="BF220" i="32"/>
  <c r="T220" i="32"/>
  <c r="R220" i="32"/>
  <c r="P220" i="32"/>
  <c r="BI217" i="32"/>
  <c r="BH217" i="32"/>
  <c r="BG217" i="32"/>
  <c r="BF217" i="32"/>
  <c r="T217" i="32"/>
  <c r="R217" i="32"/>
  <c r="P217" i="32"/>
  <c r="BI215" i="32"/>
  <c r="BH215" i="32"/>
  <c r="BG215" i="32"/>
  <c r="BF215" i="32"/>
  <c r="T215" i="32"/>
  <c r="R215" i="32"/>
  <c r="P215" i="32"/>
  <c r="BI213" i="32"/>
  <c r="BH213" i="32"/>
  <c r="BG213" i="32"/>
  <c r="BF213" i="32"/>
  <c r="T213" i="32"/>
  <c r="R213" i="32"/>
  <c r="P213" i="32"/>
  <c r="BI209" i="32"/>
  <c r="BH209" i="32"/>
  <c r="BG209" i="32"/>
  <c r="BF209" i="32"/>
  <c r="T209" i="32"/>
  <c r="R209" i="32"/>
  <c r="P209" i="32"/>
  <c r="BI205" i="32"/>
  <c r="BH205" i="32"/>
  <c r="BG205" i="32"/>
  <c r="BF205" i="32"/>
  <c r="T205" i="32"/>
  <c r="R205" i="32"/>
  <c r="P205" i="32"/>
  <c r="BI199" i="32"/>
  <c r="BH199" i="32"/>
  <c r="BG199" i="32"/>
  <c r="BF199" i="32"/>
  <c r="T199" i="32"/>
  <c r="R199" i="32"/>
  <c r="P199" i="32"/>
  <c r="BI195" i="32"/>
  <c r="BH195" i="32"/>
  <c r="BG195" i="32"/>
  <c r="BF195" i="32"/>
  <c r="T195" i="32"/>
  <c r="R195" i="32"/>
  <c r="P195" i="32"/>
  <c r="BI191" i="32"/>
  <c r="BH191" i="32"/>
  <c r="BG191" i="32"/>
  <c r="BF191" i="32"/>
  <c r="T191" i="32"/>
  <c r="R191" i="32"/>
  <c r="P191" i="32"/>
  <c r="BI187" i="32"/>
  <c r="BH187" i="32"/>
  <c r="BG187" i="32"/>
  <c r="BF187" i="32"/>
  <c r="T187" i="32"/>
  <c r="R187" i="32"/>
  <c r="P187" i="32"/>
  <c r="BI180" i="32"/>
  <c r="BH180" i="32"/>
  <c r="BG180" i="32"/>
  <c r="BF180" i="32"/>
  <c r="T180" i="32"/>
  <c r="R180" i="32"/>
  <c r="P180" i="32"/>
  <c r="BI176" i="32"/>
  <c r="BH176" i="32"/>
  <c r="BG176" i="32"/>
  <c r="BF176" i="32"/>
  <c r="T176" i="32"/>
  <c r="R176" i="32"/>
  <c r="P176" i="32"/>
  <c r="BI172" i="32"/>
  <c r="BH172" i="32"/>
  <c r="BG172" i="32"/>
  <c r="BF172" i="32"/>
  <c r="T172" i="32"/>
  <c r="R172" i="32"/>
  <c r="P172" i="32"/>
  <c r="BI168" i="32"/>
  <c r="BH168" i="32"/>
  <c r="BG168" i="32"/>
  <c r="BF168" i="32"/>
  <c r="T168" i="32"/>
  <c r="R168" i="32"/>
  <c r="P168" i="32"/>
  <c r="BI166" i="32"/>
  <c r="BH166" i="32"/>
  <c r="BG166" i="32"/>
  <c r="BF166" i="32"/>
  <c r="T166" i="32"/>
  <c r="R166" i="32"/>
  <c r="P166" i="32"/>
  <c r="BI161" i="32"/>
  <c r="BH161" i="32"/>
  <c r="BG161" i="32"/>
  <c r="BF161" i="32"/>
  <c r="T161" i="32"/>
  <c r="R161" i="32"/>
  <c r="P161" i="32"/>
  <c r="BI159" i="32"/>
  <c r="BH159" i="32"/>
  <c r="BG159" i="32"/>
  <c r="BF159" i="32"/>
  <c r="T159" i="32"/>
  <c r="R159" i="32"/>
  <c r="P159" i="32"/>
  <c r="BI155" i="32"/>
  <c r="BH155" i="32"/>
  <c r="BG155" i="32"/>
  <c r="BF155" i="32"/>
  <c r="T155" i="32"/>
  <c r="R155" i="32"/>
  <c r="P155" i="32"/>
  <c r="BI153" i="32"/>
  <c r="BH153" i="32"/>
  <c r="BG153" i="32"/>
  <c r="BF153" i="32"/>
  <c r="T153" i="32"/>
  <c r="R153" i="32"/>
  <c r="P153" i="32"/>
  <c r="BI151" i="32"/>
  <c r="BH151" i="32"/>
  <c r="BG151" i="32"/>
  <c r="BF151" i="32"/>
  <c r="T151" i="32"/>
  <c r="R151" i="32"/>
  <c r="P151" i="32"/>
  <c r="BI149" i="32"/>
  <c r="BH149" i="32"/>
  <c r="BG149" i="32"/>
  <c r="BF149" i="32"/>
  <c r="T149" i="32"/>
  <c r="R149" i="32"/>
  <c r="P149" i="32"/>
  <c r="BI147" i="32"/>
  <c r="BH147" i="32"/>
  <c r="BG147" i="32"/>
  <c r="BF147" i="32"/>
  <c r="T147" i="32"/>
  <c r="R147" i="32"/>
  <c r="P147" i="32"/>
  <c r="BI145" i="32"/>
  <c r="BH145" i="32"/>
  <c r="BG145" i="32"/>
  <c r="BF145" i="32"/>
  <c r="T145" i="32"/>
  <c r="R145" i="32"/>
  <c r="P145" i="32"/>
  <c r="BI143" i="32"/>
  <c r="BH143" i="32"/>
  <c r="BG143" i="32"/>
  <c r="BF143" i="32"/>
  <c r="T143" i="32"/>
  <c r="R143" i="32"/>
  <c r="P143" i="32"/>
  <c r="BI141" i="32"/>
  <c r="BH141" i="32"/>
  <c r="BG141" i="32"/>
  <c r="BF141" i="32"/>
  <c r="T141" i="32"/>
  <c r="R141" i="32"/>
  <c r="P141" i="32"/>
  <c r="F134" i="32"/>
  <c r="F132" i="32"/>
  <c r="E130" i="32"/>
  <c r="F95" i="32"/>
  <c r="F93" i="32"/>
  <c r="E91" i="32"/>
  <c r="J28" i="32"/>
  <c r="E28" i="32"/>
  <c r="J135" i="32" s="1"/>
  <c r="J27" i="32"/>
  <c r="J25" i="32"/>
  <c r="E25" i="32"/>
  <c r="J95" i="32" s="1"/>
  <c r="J24" i="32"/>
  <c r="J22" i="32"/>
  <c r="E22" i="32"/>
  <c r="F135" i="32" s="1"/>
  <c r="J21" i="32"/>
  <c r="J16" i="32"/>
  <c r="J93" i="32"/>
  <c r="E7" i="32"/>
  <c r="E124" i="32" s="1"/>
  <c r="J41" i="31"/>
  <c r="J40" i="31"/>
  <c r="AY143" i="1"/>
  <c r="J39" i="31"/>
  <c r="AX143" i="1" s="1"/>
  <c r="BI297" i="31"/>
  <c r="BH297" i="31"/>
  <c r="BG297" i="31"/>
  <c r="BF297" i="31"/>
  <c r="T297" i="31"/>
  <c r="T296" i="31" s="1"/>
  <c r="R297" i="31"/>
  <c r="R296" i="31" s="1"/>
  <c r="P297" i="31"/>
  <c r="P296" i="31"/>
  <c r="BI291" i="31"/>
  <c r="BH291" i="31"/>
  <c r="BG291" i="31"/>
  <c r="BF291" i="31"/>
  <c r="T291" i="31"/>
  <c r="R291" i="31"/>
  <c r="P291" i="31"/>
  <c r="BI286" i="31"/>
  <c r="BH286" i="31"/>
  <c r="BG286" i="31"/>
  <c r="BF286" i="31"/>
  <c r="T286" i="31"/>
  <c r="R286" i="31"/>
  <c r="P286" i="31"/>
  <c r="BI277" i="31"/>
  <c r="BH277" i="31"/>
  <c r="BG277" i="31"/>
  <c r="BF277" i="31"/>
  <c r="T277" i="31"/>
  <c r="R277" i="31"/>
  <c r="P277" i="31"/>
  <c r="BI273" i="31"/>
  <c r="BH273" i="31"/>
  <c r="BG273" i="31"/>
  <c r="BF273" i="31"/>
  <c r="T273" i="31"/>
  <c r="R273" i="31"/>
  <c r="P273" i="31"/>
  <c r="BI266" i="31"/>
  <c r="BH266" i="31"/>
  <c r="BG266" i="31"/>
  <c r="BF266" i="31"/>
  <c r="T266" i="31"/>
  <c r="R266" i="31"/>
  <c r="P266" i="31"/>
  <c r="BI262" i="31"/>
  <c r="BH262" i="31"/>
  <c r="BG262" i="31"/>
  <c r="BF262" i="31"/>
  <c r="T262" i="31"/>
  <c r="R262" i="31"/>
  <c r="P262" i="31"/>
  <c r="BI258" i="31"/>
  <c r="BH258" i="31"/>
  <c r="BG258" i="31"/>
  <c r="BF258" i="31"/>
  <c r="T258" i="31"/>
  <c r="R258" i="31"/>
  <c r="P258" i="31"/>
  <c r="BI251" i="31"/>
  <c r="BH251" i="31"/>
  <c r="BG251" i="31"/>
  <c r="BF251" i="31"/>
  <c r="T251" i="31"/>
  <c r="R251" i="31"/>
  <c r="P251" i="31"/>
  <c r="BI248" i="31"/>
  <c r="BH248" i="31"/>
  <c r="BG248" i="31"/>
  <c r="BF248" i="31"/>
  <c r="T248" i="31"/>
  <c r="R248" i="31"/>
  <c r="P248" i="31"/>
  <c r="BI244" i="31"/>
  <c r="BH244" i="31"/>
  <c r="BG244" i="31"/>
  <c r="BF244" i="31"/>
  <c r="T244" i="31"/>
  <c r="R244" i="31"/>
  <c r="P244" i="31"/>
  <c r="BI242" i="31"/>
  <c r="BH242" i="31"/>
  <c r="BG242" i="31"/>
  <c r="BF242" i="31"/>
  <c r="T242" i="31"/>
  <c r="R242" i="31"/>
  <c r="P242" i="31"/>
  <c r="BI240" i="31"/>
  <c r="BH240" i="31"/>
  <c r="BG240" i="31"/>
  <c r="BF240" i="31"/>
  <c r="T240" i="31"/>
  <c r="R240" i="31"/>
  <c r="P240" i="31"/>
  <c r="BI236" i="31"/>
  <c r="BH236" i="31"/>
  <c r="BG236" i="31"/>
  <c r="BF236" i="31"/>
  <c r="T236" i="31"/>
  <c r="R236" i="31"/>
  <c r="P236" i="31"/>
  <c r="BI234" i="31"/>
  <c r="BH234" i="31"/>
  <c r="BG234" i="31"/>
  <c r="BF234" i="31"/>
  <c r="T234" i="31"/>
  <c r="R234" i="31"/>
  <c r="P234" i="31"/>
  <c r="BI228" i="31"/>
  <c r="BH228" i="31"/>
  <c r="BG228" i="31"/>
  <c r="BF228" i="31"/>
  <c r="T228" i="31"/>
  <c r="T227" i="31" s="1"/>
  <c r="R228" i="31"/>
  <c r="R227" i="31" s="1"/>
  <c r="P228" i="31"/>
  <c r="P227" i="31"/>
  <c r="BI225" i="31"/>
  <c r="BH225" i="31"/>
  <c r="BG225" i="31"/>
  <c r="BF225" i="31"/>
  <c r="T225" i="31"/>
  <c r="R225" i="31"/>
  <c r="P225" i="31"/>
  <c r="BI223" i="31"/>
  <c r="BH223" i="31"/>
  <c r="BG223" i="31"/>
  <c r="BF223" i="31"/>
  <c r="T223" i="31"/>
  <c r="R223" i="31"/>
  <c r="P223" i="31"/>
  <c r="BI221" i="31"/>
  <c r="BH221" i="31"/>
  <c r="BG221" i="31"/>
  <c r="BF221" i="31"/>
  <c r="T221" i="31"/>
  <c r="R221" i="31"/>
  <c r="P221" i="31"/>
  <c r="BI216" i="31"/>
  <c r="BH216" i="31"/>
  <c r="BG216" i="31"/>
  <c r="BF216" i="31"/>
  <c r="T216" i="31"/>
  <c r="R216" i="31"/>
  <c r="P216" i="31"/>
  <c r="BI211" i="31"/>
  <c r="BH211" i="31"/>
  <c r="BG211" i="31"/>
  <c r="BF211" i="31"/>
  <c r="T211" i="31"/>
  <c r="R211" i="31"/>
  <c r="P211" i="31"/>
  <c r="BI208" i="31"/>
  <c r="BH208" i="31"/>
  <c r="BG208" i="31"/>
  <c r="BF208" i="31"/>
  <c r="T208" i="31"/>
  <c r="R208" i="31"/>
  <c r="P208" i="31"/>
  <c r="BI205" i="31"/>
  <c r="BH205" i="31"/>
  <c r="BG205" i="31"/>
  <c r="BF205" i="31"/>
  <c r="T205" i="31"/>
  <c r="R205" i="31"/>
  <c r="P205" i="31"/>
  <c r="BI203" i="31"/>
  <c r="BH203" i="31"/>
  <c r="BG203" i="31"/>
  <c r="BF203" i="31"/>
  <c r="T203" i="31"/>
  <c r="R203" i="31"/>
  <c r="P203" i="31"/>
  <c r="BI199" i="31"/>
  <c r="BH199" i="31"/>
  <c r="BG199" i="31"/>
  <c r="BF199" i="31"/>
  <c r="T199" i="31"/>
  <c r="R199" i="31"/>
  <c r="P199" i="31"/>
  <c r="BI195" i="31"/>
  <c r="BH195" i="31"/>
  <c r="BG195" i="31"/>
  <c r="BF195" i="31"/>
  <c r="T195" i="31"/>
  <c r="R195" i="31"/>
  <c r="P195" i="31"/>
  <c r="BI192" i="31"/>
  <c r="BH192" i="31"/>
  <c r="BG192" i="31"/>
  <c r="BF192" i="31"/>
  <c r="T192" i="31"/>
  <c r="R192" i="31"/>
  <c r="P192" i="31"/>
  <c r="BI188" i="31"/>
  <c r="BH188" i="31"/>
  <c r="BG188" i="31"/>
  <c r="BF188" i="31"/>
  <c r="T188" i="31"/>
  <c r="R188" i="31"/>
  <c r="P188" i="31"/>
  <c r="BI184" i="31"/>
  <c r="BH184" i="31"/>
  <c r="BG184" i="31"/>
  <c r="BF184" i="31"/>
  <c r="T184" i="31"/>
  <c r="R184" i="31"/>
  <c r="P184" i="31"/>
  <c r="BI180" i="31"/>
  <c r="BH180" i="31"/>
  <c r="BG180" i="31"/>
  <c r="BF180" i="31"/>
  <c r="T180" i="31"/>
  <c r="R180" i="31"/>
  <c r="P180" i="31"/>
  <c r="BI176" i="31"/>
  <c r="BH176" i="31"/>
  <c r="BG176" i="31"/>
  <c r="BF176" i="31"/>
  <c r="T176" i="31"/>
  <c r="R176" i="31"/>
  <c r="P176" i="31"/>
  <c r="BI172" i="31"/>
  <c r="BH172" i="31"/>
  <c r="BG172" i="31"/>
  <c r="BF172" i="31"/>
  <c r="T172" i="31"/>
  <c r="R172" i="31"/>
  <c r="P172" i="31"/>
  <c r="BI167" i="31"/>
  <c r="BH167" i="31"/>
  <c r="BG167" i="31"/>
  <c r="BF167" i="31"/>
  <c r="T167" i="31"/>
  <c r="R167" i="31"/>
  <c r="P167" i="31"/>
  <c r="BI162" i="31"/>
  <c r="BH162" i="31"/>
  <c r="BG162" i="31"/>
  <c r="BF162" i="31"/>
  <c r="T162" i="31"/>
  <c r="R162" i="31"/>
  <c r="P162" i="31"/>
  <c r="BI160" i="31"/>
  <c r="BH160" i="31"/>
  <c r="BG160" i="31"/>
  <c r="BF160" i="31"/>
  <c r="T160" i="31"/>
  <c r="R160" i="31"/>
  <c r="P160" i="31"/>
  <c r="BI157" i="31"/>
  <c r="BH157" i="31"/>
  <c r="BG157" i="31"/>
  <c r="BF157" i="31"/>
  <c r="T157" i="31"/>
  <c r="R157" i="31"/>
  <c r="P157" i="31"/>
  <c r="BI153" i="31"/>
  <c r="BH153" i="31"/>
  <c r="BG153" i="31"/>
  <c r="BF153" i="31"/>
  <c r="T153" i="31"/>
  <c r="R153" i="31"/>
  <c r="P153" i="31"/>
  <c r="BI151" i="31"/>
  <c r="BH151" i="31"/>
  <c r="BG151" i="31"/>
  <c r="BF151" i="31"/>
  <c r="T151" i="31"/>
  <c r="R151" i="31"/>
  <c r="P151" i="31"/>
  <c r="BI148" i="31"/>
  <c r="BH148" i="31"/>
  <c r="BG148" i="31"/>
  <c r="BF148" i="31"/>
  <c r="T148" i="31"/>
  <c r="R148" i="31"/>
  <c r="P148" i="31"/>
  <c r="BI144" i="31"/>
  <c r="BH144" i="31"/>
  <c r="BG144" i="31"/>
  <c r="BF144" i="31"/>
  <c r="T144" i="31"/>
  <c r="R144" i="31"/>
  <c r="P144" i="31"/>
  <c r="BI140" i="31"/>
  <c r="BH140" i="31"/>
  <c r="BG140" i="31"/>
  <c r="BF140" i="31"/>
  <c r="T140" i="31"/>
  <c r="R140" i="31"/>
  <c r="P140" i="31"/>
  <c r="BI138" i="31"/>
  <c r="BH138" i="31"/>
  <c r="BG138" i="31"/>
  <c r="BF138" i="31"/>
  <c r="T138" i="31"/>
  <c r="R138" i="31"/>
  <c r="P138" i="31"/>
  <c r="BI136" i="31"/>
  <c r="BH136" i="31"/>
  <c r="BG136" i="31"/>
  <c r="BF136" i="31"/>
  <c r="T136" i="31"/>
  <c r="R136" i="31"/>
  <c r="P136" i="31"/>
  <c r="F129" i="31"/>
  <c r="F127" i="31"/>
  <c r="E125" i="31"/>
  <c r="F95" i="31"/>
  <c r="F93" i="31"/>
  <c r="E91" i="31"/>
  <c r="J28" i="31"/>
  <c r="E28" i="31"/>
  <c r="J96" i="31"/>
  <c r="J27" i="31"/>
  <c r="J25" i="31"/>
  <c r="E25" i="31"/>
  <c r="J129" i="31" s="1"/>
  <c r="J24" i="31"/>
  <c r="J22" i="31"/>
  <c r="E22" i="31"/>
  <c r="F96" i="31" s="1"/>
  <c r="J21" i="31"/>
  <c r="J16" i="31"/>
  <c r="J93" i="31" s="1"/>
  <c r="E7" i="31"/>
  <c r="E85" i="31"/>
  <c r="J41" i="30"/>
  <c r="J40" i="30"/>
  <c r="AY141" i="1" s="1"/>
  <c r="J39" i="30"/>
  <c r="AX141" i="1"/>
  <c r="BI200" i="30"/>
  <c r="BH200" i="30"/>
  <c r="BG200" i="30"/>
  <c r="BF200" i="30"/>
  <c r="T200" i="30"/>
  <c r="T199" i="30"/>
  <c r="R200" i="30"/>
  <c r="R199" i="30" s="1"/>
  <c r="P200" i="30"/>
  <c r="P199" i="30" s="1"/>
  <c r="BI195" i="30"/>
  <c r="BH195" i="30"/>
  <c r="BG195" i="30"/>
  <c r="BF195" i="30"/>
  <c r="T195" i="30"/>
  <c r="R195" i="30"/>
  <c r="P195" i="30"/>
  <c r="BI190" i="30"/>
  <c r="BH190" i="30"/>
  <c r="BG190" i="30"/>
  <c r="BF190" i="30"/>
  <c r="T190" i="30"/>
  <c r="R190" i="30"/>
  <c r="P190" i="30"/>
  <c r="BI183" i="30"/>
  <c r="BH183" i="30"/>
  <c r="BG183" i="30"/>
  <c r="BF183" i="30"/>
  <c r="T183" i="30"/>
  <c r="R183" i="30"/>
  <c r="P183" i="30"/>
  <c r="BI179" i="30"/>
  <c r="BH179" i="30"/>
  <c r="BG179" i="30"/>
  <c r="BF179" i="30"/>
  <c r="T179" i="30"/>
  <c r="R179" i="30"/>
  <c r="P179" i="30"/>
  <c r="BI175" i="30"/>
  <c r="BH175" i="30"/>
  <c r="BG175" i="30"/>
  <c r="BF175" i="30"/>
  <c r="T175" i="30"/>
  <c r="R175" i="30"/>
  <c r="P175" i="30"/>
  <c r="BI171" i="30"/>
  <c r="BH171" i="30"/>
  <c r="BG171" i="30"/>
  <c r="BF171" i="30"/>
  <c r="T171" i="30"/>
  <c r="R171" i="30"/>
  <c r="P171" i="30"/>
  <c r="BI166" i="30"/>
  <c r="BH166" i="30"/>
  <c r="BG166" i="30"/>
  <c r="BF166" i="30"/>
  <c r="T166" i="30"/>
  <c r="R166" i="30"/>
  <c r="R158" i="30"/>
  <c r="P166" i="30"/>
  <c r="P158" i="30" s="1"/>
  <c r="BI159" i="30"/>
  <c r="BH159" i="30"/>
  <c r="BG159" i="30"/>
  <c r="BF159" i="30"/>
  <c r="T159" i="30"/>
  <c r="T158" i="30" s="1"/>
  <c r="R159" i="30"/>
  <c r="P159" i="30"/>
  <c r="BI154" i="30"/>
  <c r="BH154" i="30"/>
  <c r="BG154" i="30"/>
  <c r="BF154" i="30"/>
  <c r="T154" i="30"/>
  <c r="R154" i="30"/>
  <c r="P154" i="30"/>
  <c r="BI150" i="30"/>
  <c r="BH150" i="30"/>
  <c r="BG150" i="30"/>
  <c r="BF150" i="30"/>
  <c r="T150" i="30"/>
  <c r="R150" i="30"/>
  <c r="P150" i="30"/>
  <c r="BI143" i="30"/>
  <c r="BH143" i="30"/>
  <c r="BG143" i="30"/>
  <c r="BF143" i="30"/>
  <c r="T143" i="30"/>
  <c r="R143" i="30"/>
  <c r="P143" i="30"/>
  <c r="BI138" i="30"/>
  <c r="BH138" i="30"/>
  <c r="BG138" i="30"/>
  <c r="BF138" i="30"/>
  <c r="T138" i="30"/>
  <c r="R138" i="30"/>
  <c r="P138" i="30"/>
  <c r="BI132" i="30"/>
  <c r="BH132" i="30"/>
  <c r="BG132" i="30"/>
  <c r="BF132" i="30"/>
  <c r="T132" i="30"/>
  <c r="R132" i="30"/>
  <c r="P132" i="30"/>
  <c r="F125" i="30"/>
  <c r="F123" i="30"/>
  <c r="E121" i="30"/>
  <c r="F95" i="30"/>
  <c r="F93" i="30"/>
  <c r="E91" i="30"/>
  <c r="J28" i="30"/>
  <c r="E28" i="30"/>
  <c r="J126" i="30" s="1"/>
  <c r="J27" i="30"/>
  <c r="J25" i="30"/>
  <c r="E25" i="30"/>
  <c r="J95" i="30" s="1"/>
  <c r="J24" i="30"/>
  <c r="J22" i="30"/>
  <c r="E22" i="30"/>
  <c r="F96" i="30" s="1"/>
  <c r="J21" i="30"/>
  <c r="J16" i="30"/>
  <c r="J93" i="30" s="1"/>
  <c r="E7" i="30"/>
  <c r="E115" i="30"/>
  <c r="J41" i="29"/>
  <c r="J40" i="29"/>
  <c r="AY140" i="1"/>
  <c r="J39" i="29"/>
  <c r="AX140" i="1"/>
  <c r="BI174" i="29"/>
  <c r="BH174" i="29"/>
  <c r="BG174" i="29"/>
  <c r="BF174" i="29"/>
  <c r="T174" i="29"/>
  <c r="R174" i="29"/>
  <c r="P174" i="29"/>
  <c r="BI169" i="29"/>
  <c r="BH169" i="29"/>
  <c r="BG169" i="29"/>
  <c r="BF169" i="29"/>
  <c r="T169" i="29"/>
  <c r="R169" i="29"/>
  <c r="P169" i="29"/>
  <c r="BI164" i="29"/>
  <c r="BH164" i="29"/>
  <c r="BG164" i="29"/>
  <c r="BF164" i="29"/>
  <c r="T164" i="29"/>
  <c r="R164" i="29"/>
  <c r="P164" i="29"/>
  <c r="BI159" i="29"/>
  <c r="BH159" i="29"/>
  <c r="BG159" i="29"/>
  <c r="BF159" i="29"/>
  <c r="T159" i="29"/>
  <c r="R159" i="29"/>
  <c r="P159" i="29"/>
  <c r="BI156" i="29"/>
  <c r="BH156" i="29"/>
  <c r="BG156" i="29"/>
  <c r="BF156" i="29"/>
  <c r="T156" i="29"/>
  <c r="R156" i="29"/>
  <c r="P156" i="29"/>
  <c r="BI154" i="29"/>
  <c r="BH154" i="29"/>
  <c r="BG154" i="29"/>
  <c r="BF154" i="29"/>
  <c r="T154" i="29"/>
  <c r="R154" i="29"/>
  <c r="P154" i="29"/>
  <c r="BI152" i="29"/>
  <c r="BH152" i="29"/>
  <c r="BG152" i="29"/>
  <c r="BF152" i="29"/>
  <c r="T152" i="29"/>
  <c r="R152" i="29"/>
  <c r="P152" i="29"/>
  <c r="BI150" i="29"/>
  <c r="BH150" i="29"/>
  <c r="BG150" i="29"/>
  <c r="BF150" i="29"/>
  <c r="T150" i="29"/>
  <c r="R150" i="29"/>
  <c r="P150" i="29"/>
  <c r="BI146" i="29"/>
  <c r="BH146" i="29"/>
  <c r="BG146" i="29"/>
  <c r="BF146" i="29"/>
  <c r="T146" i="29"/>
  <c r="R146" i="29"/>
  <c r="P146" i="29"/>
  <c r="BI142" i="29"/>
  <c r="BH142" i="29"/>
  <c r="BG142" i="29"/>
  <c r="BF142" i="29"/>
  <c r="T142" i="29"/>
  <c r="R142" i="29"/>
  <c r="P142" i="29"/>
  <c r="BI140" i="29"/>
  <c r="BH140" i="29"/>
  <c r="BG140" i="29"/>
  <c r="BF140" i="29"/>
  <c r="T140" i="29"/>
  <c r="R140" i="29"/>
  <c r="P140" i="29"/>
  <c r="BI136" i="29"/>
  <c r="BH136" i="29"/>
  <c r="BG136" i="29"/>
  <c r="BF136" i="29"/>
  <c r="T136" i="29"/>
  <c r="R136" i="29"/>
  <c r="P136" i="29"/>
  <c r="BI134" i="29"/>
  <c r="BH134" i="29"/>
  <c r="BG134" i="29"/>
  <c r="BF134" i="29"/>
  <c r="T134" i="29"/>
  <c r="R134" i="29"/>
  <c r="P134" i="29"/>
  <c r="BI130" i="29"/>
  <c r="BH130" i="29"/>
  <c r="BG130" i="29"/>
  <c r="BF130" i="29"/>
  <c r="T130" i="29"/>
  <c r="R130" i="29"/>
  <c r="P130" i="29"/>
  <c r="F123" i="29"/>
  <c r="F121" i="29"/>
  <c r="E119" i="29"/>
  <c r="F95" i="29"/>
  <c r="F93" i="29"/>
  <c r="E91" i="29"/>
  <c r="J28" i="29"/>
  <c r="E28" i="29"/>
  <c r="J96" i="29" s="1"/>
  <c r="J27" i="29"/>
  <c r="J25" i="29"/>
  <c r="E25" i="29"/>
  <c r="J123" i="29" s="1"/>
  <c r="J24" i="29"/>
  <c r="J22" i="29"/>
  <c r="E22" i="29"/>
  <c r="F96" i="29"/>
  <c r="J21" i="29"/>
  <c r="J16" i="29"/>
  <c r="J121" i="29"/>
  <c r="E7" i="29"/>
  <c r="E113" i="29"/>
  <c r="J41" i="28"/>
  <c r="J40" i="28"/>
  <c r="AY138" i="1" s="1"/>
  <c r="J39" i="28"/>
  <c r="AX138" i="1" s="1"/>
  <c r="BI208" i="28"/>
  <c r="BH208" i="28"/>
  <c r="BG208" i="28"/>
  <c r="BF208" i="28"/>
  <c r="T208" i="28"/>
  <c r="T207" i="28" s="1"/>
  <c r="R208" i="28"/>
  <c r="R207" i="28"/>
  <c r="P208" i="28"/>
  <c r="P207" i="28" s="1"/>
  <c r="BI203" i="28"/>
  <c r="BH203" i="28"/>
  <c r="BG203" i="28"/>
  <c r="BF203" i="28"/>
  <c r="T203" i="28"/>
  <c r="R203" i="28"/>
  <c r="P203" i="28"/>
  <c r="BI198" i="28"/>
  <c r="BH198" i="28"/>
  <c r="BG198" i="28"/>
  <c r="BF198" i="28"/>
  <c r="T198" i="28"/>
  <c r="R198" i="28"/>
  <c r="P198" i="28"/>
  <c r="BI193" i="28"/>
  <c r="BH193" i="28"/>
  <c r="BG193" i="28"/>
  <c r="BF193" i="28"/>
  <c r="T193" i="28"/>
  <c r="R193" i="28"/>
  <c r="P193" i="28"/>
  <c r="BI189" i="28"/>
  <c r="BH189" i="28"/>
  <c r="BG189" i="28"/>
  <c r="BF189" i="28"/>
  <c r="T189" i="28"/>
  <c r="R189" i="28"/>
  <c r="P189" i="28"/>
  <c r="BI185" i="28"/>
  <c r="BH185" i="28"/>
  <c r="BG185" i="28"/>
  <c r="BF185" i="28"/>
  <c r="T185" i="28"/>
  <c r="R185" i="28"/>
  <c r="P185" i="28"/>
  <c r="BI180" i="28"/>
  <c r="BH180" i="28"/>
  <c r="BG180" i="28"/>
  <c r="BF180" i="28"/>
  <c r="T180" i="28"/>
  <c r="R180" i="28"/>
  <c r="P180" i="28"/>
  <c r="BI174" i="28"/>
  <c r="BH174" i="28"/>
  <c r="BG174" i="28"/>
  <c r="BF174" i="28"/>
  <c r="T174" i="28"/>
  <c r="R174" i="28"/>
  <c r="P174" i="28"/>
  <c r="BI169" i="28"/>
  <c r="BH169" i="28"/>
  <c r="BG169" i="28"/>
  <c r="BF169" i="28"/>
  <c r="T169" i="28"/>
  <c r="R169" i="28"/>
  <c r="P169" i="28"/>
  <c r="BI163" i="28"/>
  <c r="BH163" i="28"/>
  <c r="BG163" i="28"/>
  <c r="BF163" i="28"/>
  <c r="T163" i="28"/>
  <c r="R163" i="28"/>
  <c r="P163" i="28"/>
  <c r="BI157" i="28"/>
  <c r="BH157" i="28"/>
  <c r="BG157" i="28"/>
  <c r="BF157" i="28"/>
  <c r="T157" i="28"/>
  <c r="R157" i="28"/>
  <c r="P157" i="28"/>
  <c r="BI152" i="28"/>
  <c r="BH152" i="28"/>
  <c r="BG152" i="28"/>
  <c r="BF152" i="28"/>
  <c r="T152" i="28"/>
  <c r="R152" i="28"/>
  <c r="P152" i="28"/>
  <c r="BI146" i="28"/>
  <c r="BH146" i="28"/>
  <c r="BG146" i="28"/>
  <c r="BF146" i="28"/>
  <c r="T146" i="28"/>
  <c r="R146" i="28"/>
  <c r="P146" i="28"/>
  <c r="BI142" i="28"/>
  <c r="BH142" i="28"/>
  <c r="BG142" i="28"/>
  <c r="BF142" i="28"/>
  <c r="T142" i="28"/>
  <c r="R142" i="28"/>
  <c r="P142" i="28"/>
  <c r="BI137" i="28"/>
  <c r="BH137" i="28"/>
  <c r="BG137" i="28"/>
  <c r="BF137" i="28"/>
  <c r="T137" i="28"/>
  <c r="R137" i="28"/>
  <c r="P137" i="28"/>
  <c r="BI132" i="28"/>
  <c r="BH132" i="28"/>
  <c r="BG132" i="28"/>
  <c r="BF132" i="28"/>
  <c r="T132" i="28"/>
  <c r="R132" i="28"/>
  <c r="P132" i="28"/>
  <c r="F125" i="28"/>
  <c r="F123" i="28"/>
  <c r="E121" i="28"/>
  <c r="F95" i="28"/>
  <c r="F93" i="28"/>
  <c r="E91" i="28"/>
  <c r="J28" i="28"/>
  <c r="E28" i="28"/>
  <c r="J126" i="28" s="1"/>
  <c r="J27" i="28"/>
  <c r="J25" i="28"/>
  <c r="E25" i="28"/>
  <c r="J95" i="28"/>
  <c r="J24" i="28"/>
  <c r="J22" i="28"/>
  <c r="E22" i="28"/>
  <c r="F96" i="28" s="1"/>
  <c r="J21" i="28"/>
  <c r="J16" i="28"/>
  <c r="J123" i="28"/>
  <c r="E7" i="28"/>
  <c r="E115" i="28" s="1"/>
  <c r="J41" i="27"/>
  <c r="J40" i="27"/>
  <c r="AY136" i="1"/>
  <c r="J39" i="27"/>
  <c r="AX136" i="1" s="1"/>
  <c r="BI214" i="27"/>
  <c r="BH214" i="27"/>
  <c r="BG214" i="27"/>
  <c r="BF214" i="27"/>
  <c r="T214" i="27"/>
  <c r="T213" i="27" s="1"/>
  <c r="R214" i="27"/>
  <c r="R213" i="27" s="1"/>
  <c r="P214" i="27"/>
  <c r="P213" i="27"/>
  <c r="BI211" i="27"/>
  <c r="BH211" i="27"/>
  <c r="BG211" i="27"/>
  <c r="BF211" i="27"/>
  <c r="T211" i="27"/>
  <c r="R211" i="27"/>
  <c r="P211" i="27"/>
  <c r="BI206" i="27"/>
  <c r="BH206" i="27"/>
  <c r="BG206" i="27"/>
  <c r="BF206" i="27"/>
  <c r="T206" i="27"/>
  <c r="R206" i="27"/>
  <c r="P206" i="27"/>
  <c r="BI201" i="27"/>
  <c r="BH201" i="27"/>
  <c r="BG201" i="27"/>
  <c r="BF201" i="27"/>
  <c r="T201" i="27"/>
  <c r="R201" i="27"/>
  <c r="P201" i="27"/>
  <c r="BI197" i="27"/>
  <c r="BH197" i="27"/>
  <c r="BG197" i="27"/>
  <c r="BF197" i="27"/>
  <c r="T197" i="27"/>
  <c r="R197" i="27"/>
  <c r="P197" i="27"/>
  <c r="BI193" i="27"/>
  <c r="BH193" i="27"/>
  <c r="BG193" i="27"/>
  <c r="BF193" i="27"/>
  <c r="T193" i="27"/>
  <c r="R193" i="27"/>
  <c r="P193" i="27"/>
  <c r="BI189" i="27"/>
  <c r="BH189" i="27"/>
  <c r="BG189" i="27"/>
  <c r="BF189" i="27"/>
  <c r="T189" i="27"/>
  <c r="R189" i="27"/>
  <c r="P189" i="27"/>
  <c r="BI183" i="27"/>
  <c r="BH183" i="27"/>
  <c r="BG183" i="27"/>
  <c r="BF183" i="27"/>
  <c r="T183" i="27"/>
  <c r="R183" i="27"/>
  <c r="P183" i="27"/>
  <c r="BI178" i="27"/>
  <c r="BH178" i="27"/>
  <c r="BG178" i="27"/>
  <c r="BF178" i="27"/>
  <c r="T178" i="27"/>
  <c r="R178" i="27"/>
  <c r="P178" i="27"/>
  <c r="BI172" i="27"/>
  <c r="BH172" i="27"/>
  <c r="BG172" i="27"/>
  <c r="BF172" i="27"/>
  <c r="T172" i="27"/>
  <c r="R172" i="27"/>
  <c r="P172" i="27"/>
  <c r="BI166" i="27"/>
  <c r="BH166" i="27"/>
  <c r="BG166" i="27"/>
  <c r="BF166" i="27"/>
  <c r="T166" i="27"/>
  <c r="R166" i="27"/>
  <c r="P166" i="27"/>
  <c r="BI161" i="27"/>
  <c r="BH161" i="27"/>
  <c r="BG161" i="27"/>
  <c r="BF161" i="27"/>
  <c r="T161" i="27"/>
  <c r="R161" i="27"/>
  <c r="P161" i="27"/>
  <c r="BI157" i="27"/>
  <c r="BH157" i="27"/>
  <c r="BG157" i="27"/>
  <c r="BF157" i="27"/>
  <c r="T157" i="27"/>
  <c r="R157" i="27"/>
  <c r="P157" i="27"/>
  <c r="BI152" i="27"/>
  <c r="BH152" i="27"/>
  <c r="BG152" i="27"/>
  <c r="BF152" i="27"/>
  <c r="T152" i="27"/>
  <c r="R152" i="27"/>
  <c r="P152" i="27"/>
  <c r="BI147" i="27"/>
  <c r="BH147" i="27"/>
  <c r="BG147" i="27"/>
  <c r="BF147" i="27"/>
  <c r="T147" i="27"/>
  <c r="R147" i="27"/>
  <c r="P147" i="27"/>
  <c r="BI143" i="27"/>
  <c r="BH143" i="27"/>
  <c r="BG143" i="27"/>
  <c r="BF143" i="27"/>
  <c r="T143" i="27"/>
  <c r="R143" i="27"/>
  <c r="P143" i="27"/>
  <c r="BI138" i="27"/>
  <c r="BH138" i="27"/>
  <c r="BG138" i="27"/>
  <c r="BF138" i="27"/>
  <c r="T138" i="27"/>
  <c r="R138" i="27"/>
  <c r="P138" i="27"/>
  <c r="BI132" i="27"/>
  <c r="BH132" i="27"/>
  <c r="BG132" i="27"/>
  <c r="BF132" i="27"/>
  <c r="T132" i="27"/>
  <c r="R132" i="27"/>
  <c r="P132" i="27"/>
  <c r="F125" i="27"/>
  <c r="F123" i="27"/>
  <c r="E121" i="27"/>
  <c r="F95" i="27"/>
  <c r="F93" i="27"/>
  <c r="E91" i="27"/>
  <c r="J28" i="27"/>
  <c r="E28" i="27"/>
  <c r="J126" i="27" s="1"/>
  <c r="J27" i="27"/>
  <c r="J25" i="27"/>
  <c r="E25" i="27"/>
  <c r="J125" i="27"/>
  <c r="J24" i="27"/>
  <c r="J22" i="27"/>
  <c r="E22" i="27"/>
  <c r="F126" i="27" s="1"/>
  <c r="J21" i="27"/>
  <c r="J16" i="27"/>
  <c r="J123" i="27"/>
  <c r="E7" i="27"/>
  <c r="E85" i="27" s="1"/>
  <c r="J41" i="26"/>
  <c r="J40" i="26"/>
  <c r="AY134" i="1"/>
  <c r="J39" i="26"/>
  <c r="AX134" i="1" s="1"/>
  <c r="BI214" i="26"/>
  <c r="BH214" i="26"/>
  <c r="BG214" i="26"/>
  <c r="BF214" i="26"/>
  <c r="T214" i="26"/>
  <c r="T213" i="26" s="1"/>
  <c r="R214" i="26"/>
  <c r="R213" i="26" s="1"/>
  <c r="P214" i="26"/>
  <c r="P213" i="26"/>
  <c r="BI209" i="26"/>
  <c r="BH209" i="26"/>
  <c r="BG209" i="26"/>
  <c r="BF209" i="26"/>
  <c r="T209" i="26"/>
  <c r="R209" i="26"/>
  <c r="P209" i="26"/>
  <c r="BI204" i="26"/>
  <c r="BH204" i="26"/>
  <c r="BG204" i="26"/>
  <c r="BF204" i="26"/>
  <c r="T204" i="26"/>
  <c r="R204" i="26"/>
  <c r="P204" i="26"/>
  <c r="BI199" i="26"/>
  <c r="BH199" i="26"/>
  <c r="BG199" i="26"/>
  <c r="BF199" i="26"/>
  <c r="T199" i="26"/>
  <c r="R199" i="26"/>
  <c r="P199" i="26"/>
  <c r="BI195" i="26"/>
  <c r="BH195" i="26"/>
  <c r="BG195" i="26"/>
  <c r="BF195" i="26"/>
  <c r="T195" i="26"/>
  <c r="R195" i="26"/>
  <c r="P195" i="26"/>
  <c r="BI191" i="26"/>
  <c r="BH191" i="26"/>
  <c r="BG191" i="26"/>
  <c r="BF191" i="26"/>
  <c r="T191" i="26"/>
  <c r="R191" i="26"/>
  <c r="P191" i="26"/>
  <c r="BI187" i="26"/>
  <c r="BH187" i="26"/>
  <c r="BG187" i="26"/>
  <c r="BF187" i="26"/>
  <c r="T187" i="26"/>
  <c r="R187" i="26"/>
  <c r="P187" i="26"/>
  <c r="BI185" i="26"/>
  <c r="BH185" i="26"/>
  <c r="BG185" i="26"/>
  <c r="BF185" i="26"/>
  <c r="T185" i="26"/>
  <c r="R185" i="26"/>
  <c r="P185" i="26"/>
  <c r="BI179" i="26"/>
  <c r="BH179" i="26"/>
  <c r="BG179" i="26"/>
  <c r="BF179" i="26"/>
  <c r="T179" i="26"/>
  <c r="R179" i="26"/>
  <c r="P179" i="26"/>
  <c r="BI172" i="26"/>
  <c r="BH172" i="26"/>
  <c r="BG172" i="26"/>
  <c r="BF172" i="26"/>
  <c r="T172" i="26"/>
  <c r="R172" i="26"/>
  <c r="P172" i="26"/>
  <c r="BI166" i="26"/>
  <c r="BH166" i="26"/>
  <c r="BG166" i="26"/>
  <c r="BF166" i="26"/>
  <c r="T166" i="26"/>
  <c r="T165" i="26"/>
  <c r="R166" i="26"/>
  <c r="R165" i="26"/>
  <c r="P166" i="26"/>
  <c r="P165" i="26" s="1"/>
  <c r="BI160" i="26"/>
  <c r="BH160" i="26"/>
  <c r="BG160" i="26"/>
  <c r="BF160" i="26"/>
  <c r="T160" i="26"/>
  <c r="R160" i="26"/>
  <c r="P160" i="26"/>
  <c r="BI154" i="26"/>
  <c r="BH154" i="26"/>
  <c r="BG154" i="26"/>
  <c r="BF154" i="26"/>
  <c r="T154" i="26"/>
  <c r="R154" i="26"/>
  <c r="P154" i="26"/>
  <c r="BI150" i="26"/>
  <c r="BH150" i="26"/>
  <c r="BG150" i="26"/>
  <c r="BF150" i="26"/>
  <c r="T150" i="26"/>
  <c r="R150" i="26"/>
  <c r="P150" i="26"/>
  <c r="BI144" i="26"/>
  <c r="BH144" i="26"/>
  <c r="BG144" i="26"/>
  <c r="BF144" i="26"/>
  <c r="T144" i="26"/>
  <c r="R144" i="26"/>
  <c r="P144" i="26"/>
  <c r="BI139" i="26"/>
  <c r="BH139" i="26"/>
  <c r="BG139" i="26"/>
  <c r="BF139" i="26"/>
  <c r="T139" i="26"/>
  <c r="R139" i="26"/>
  <c r="P139" i="26"/>
  <c r="BI133" i="26"/>
  <c r="BH133" i="26"/>
  <c r="BG133" i="26"/>
  <c r="BF133" i="26"/>
  <c r="T133" i="26"/>
  <c r="R133" i="26"/>
  <c r="P133" i="26"/>
  <c r="F126" i="26"/>
  <c r="F124" i="26"/>
  <c r="E122" i="26"/>
  <c r="F95" i="26"/>
  <c r="F93" i="26"/>
  <c r="E91" i="26"/>
  <c r="J28" i="26"/>
  <c r="E28" i="26"/>
  <c r="J127" i="26"/>
  <c r="J27" i="26"/>
  <c r="J25" i="26"/>
  <c r="E25" i="26"/>
  <c r="J95" i="26" s="1"/>
  <c r="J24" i="26"/>
  <c r="J22" i="26"/>
  <c r="E22" i="26"/>
  <c r="F127" i="26"/>
  <c r="J21" i="26"/>
  <c r="J16" i="26"/>
  <c r="J93" i="26" s="1"/>
  <c r="E7" i="26"/>
  <c r="E85" i="26" s="1"/>
  <c r="J41" i="25"/>
  <c r="J40" i="25"/>
  <c r="AY132" i="1" s="1"/>
  <c r="J39" i="25"/>
  <c r="AX132" i="1" s="1"/>
  <c r="BI228" i="25"/>
  <c r="BH228" i="25"/>
  <c r="BG228" i="25"/>
  <c r="BF228" i="25"/>
  <c r="T228" i="25"/>
  <c r="T227" i="25"/>
  <c r="R228" i="25"/>
  <c r="R227" i="25"/>
  <c r="P228" i="25"/>
  <c r="P227" i="25" s="1"/>
  <c r="BI223" i="25"/>
  <c r="BH223" i="25"/>
  <c r="BG223" i="25"/>
  <c r="BF223" i="25"/>
  <c r="T223" i="25"/>
  <c r="R223" i="25"/>
  <c r="P223" i="25"/>
  <c r="BI218" i="25"/>
  <c r="BH218" i="25"/>
  <c r="BG218" i="25"/>
  <c r="BF218" i="25"/>
  <c r="T218" i="25"/>
  <c r="R218" i="25"/>
  <c r="P218" i="25"/>
  <c r="BI213" i="25"/>
  <c r="BH213" i="25"/>
  <c r="BG213" i="25"/>
  <c r="BF213" i="25"/>
  <c r="T213" i="25"/>
  <c r="R213" i="25"/>
  <c r="P213" i="25"/>
  <c r="BI209" i="25"/>
  <c r="BH209" i="25"/>
  <c r="BG209" i="25"/>
  <c r="BF209" i="25"/>
  <c r="T209" i="25"/>
  <c r="R209" i="25"/>
  <c r="P209" i="25"/>
  <c r="BI205" i="25"/>
  <c r="BH205" i="25"/>
  <c r="BG205" i="25"/>
  <c r="BF205" i="25"/>
  <c r="T205" i="25"/>
  <c r="R205" i="25"/>
  <c r="P205" i="25"/>
  <c r="BI201" i="25"/>
  <c r="BH201" i="25"/>
  <c r="BG201" i="25"/>
  <c r="BF201" i="25"/>
  <c r="T201" i="25"/>
  <c r="R201" i="25"/>
  <c r="P201" i="25"/>
  <c r="BI195" i="25"/>
  <c r="BH195" i="25"/>
  <c r="BG195" i="25"/>
  <c r="BF195" i="25"/>
  <c r="T195" i="25"/>
  <c r="R195" i="25"/>
  <c r="P195" i="25"/>
  <c r="BI188" i="25"/>
  <c r="BH188" i="25"/>
  <c r="BG188" i="25"/>
  <c r="BF188" i="25"/>
  <c r="T188" i="25"/>
  <c r="R188" i="25"/>
  <c r="P188" i="25"/>
  <c r="BI182" i="25"/>
  <c r="BH182" i="25"/>
  <c r="BG182" i="25"/>
  <c r="BF182" i="25"/>
  <c r="T182" i="25"/>
  <c r="T181" i="25" s="1"/>
  <c r="R182" i="25"/>
  <c r="R181" i="25"/>
  <c r="P182" i="25"/>
  <c r="P181" i="25" s="1"/>
  <c r="BI177" i="25"/>
  <c r="BH177" i="25"/>
  <c r="BG177" i="25"/>
  <c r="BF177" i="25"/>
  <c r="T177" i="25"/>
  <c r="R177" i="25"/>
  <c r="P177" i="25"/>
  <c r="BI172" i="25"/>
  <c r="BH172" i="25"/>
  <c r="BG172" i="25"/>
  <c r="BF172" i="25"/>
  <c r="T172" i="25"/>
  <c r="R172" i="25"/>
  <c r="P172" i="25"/>
  <c r="BI167" i="25"/>
  <c r="BH167" i="25"/>
  <c r="BG167" i="25"/>
  <c r="BF167" i="25"/>
  <c r="T167" i="25"/>
  <c r="R167" i="25"/>
  <c r="P167" i="25"/>
  <c r="BI160" i="25"/>
  <c r="BH160" i="25"/>
  <c r="BG160" i="25"/>
  <c r="BF160" i="25"/>
  <c r="T160" i="25"/>
  <c r="R160" i="25"/>
  <c r="P160" i="25"/>
  <c r="BI156" i="25"/>
  <c r="BH156" i="25"/>
  <c r="BG156" i="25"/>
  <c r="BF156" i="25"/>
  <c r="T156" i="25"/>
  <c r="R156" i="25"/>
  <c r="P156" i="25"/>
  <c r="BI151" i="25"/>
  <c r="BH151" i="25"/>
  <c r="BG151" i="25"/>
  <c r="BF151" i="25"/>
  <c r="T151" i="25"/>
  <c r="R151" i="25"/>
  <c r="P151" i="25"/>
  <c r="BI146" i="25"/>
  <c r="BH146" i="25"/>
  <c r="BG146" i="25"/>
  <c r="BF146" i="25"/>
  <c r="T146" i="25"/>
  <c r="R146" i="25"/>
  <c r="P146" i="25"/>
  <c r="BI139" i="25"/>
  <c r="BH139" i="25"/>
  <c r="BG139" i="25"/>
  <c r="BF139" i="25"/>
  <c r="T139" i="25"/>
  <c r="R139" i="25"/>
  <c r="P139" i="25"/>
  <c r="BI134" i="25"/>
  <c r="BH134" i="25"/>
  <c r="BG134" i="25"/>
  <c r="BF134" i="25"/>
  <c r="T134" i="25"/>
  <c r="R134" i="25"/>
  <c r="P134" i="25"/>
  <c r="F127" i="25"/>
  <c r="F125" i="25"/>
  <c r="E123" i="25"/>
  <c r="F95" i="25"/>
  <c r="F93" i="25"/>
  <c r="E91" i="25"/>
  <c r="J28" i="25"/>
  <c r="E28" i="25"/>
  <c r="J96" i="25" s="1"/>
  <c r="J27" i="25"/>
  <c r="J25" i="25"/>
  <c r="E25" i="25"/>
  <c r="J127" i="25"/>
  <c r="J24" i="25"/>
  <c r="J22" i="25"/>
  <c r="E22" i="25"/>
  <c r="F128" i="25" s="1"/>
  <c r="J21" i="25"/>
  <c r="J16" i="25"/>
  <c r="J93" i="25" s="1"/>
  <c r="E7" i="25"/>
  <c r="E85" i="25" s="1"/>
  <c r="J41" i="24"/>
  <c r="J40" i="24"/>
  <c r="AY130" i="1"/>
  <c r="J39" i="24"/>
  <c r="AX130" i="1" s="1"/>
  <c r="BI322" i="24"/>
  <c r="BH322" i="24"/>
  <c r="BG322" i="24"/>
  <c r="BF322" i="24"/>
  <c r="T322" i="24"/>
  <c r="R322" i="24"/>
  <c r="P322" i="24"/>
  <c r="BI318" i="24"/>
  <c r="BH318" i="24"/>
  <c r="BG318" i="24"/>
  <c r="BF318" i="24"/>
  <c r="T318" i="24"/>
  <c r="R318" i="24"/>
  <c r="P318" i="24"/>
  <c r="BI314" i="24"/>
  <c r="BH314" i="24"/>
  <c r="BG314" i="24"/>
  <c r="BF314" i="24"/>
  <c r="T314" i="24"/>
  <c r="R314" i="24"/>
  <c r="P314" i="24"/>
  <c r="BI310" i="24"/>
  <c r="BH310" i="24"/>
  <c r="BG310" i="24"/>
  <c r="BF310" i="24"/>
  <c r="T310" i="24"/>
  <c r="R310" i="24"/>
  <c r="P310" i="24"/>
  <c r="BI306" i="24"/>
  <c r="BH306" i="24"/>
  <c r="BG306" i="24"/>
  <c r="BF306" i="24"/>
  <c r="T306" i="24"/>
  <c r="R306" i="24"/>
  <c r="P306" i="24"/>
  <c r="BI304" i="24"/>
  <c r="BH304" i="24"/>
  <c r="BG304" i="24"/>
  <c r="BF304" i="24"/>
  <c r="T304" i="24"/>
  <c r="R304" i="24"/>
  <c r="P304" i="24"/>
  <c r="BI298" i="24"/>
  <c r="BH298" i="24"/>
  <c r="BG298" i="24"/>
  <c r="BF298" i="24"/>
  <c r="T298" i="24"/>
  <c r="R298" i="24"/>
  <c r="P298" i="24"/>
  <c r="BI293" i="24"/>
  <c r="BH293" i="24"/>
  <c r="BG293" i="24"/>
  <c r="BF293" i="24"/>
  <c r="T293" i="24"/>
  <c r="R293" i="24"/>
  <c r="P293" i="24"/>
  <c r="BI288" i="24"/>
  <c r="BH288" i="24"/>
  <c r="BG288" i="24"/>
  <c r="BF288" i="24"/>
  <c r="T288" i="24"/>
  <c r="R288" i="24"/>
  <c r="P288" i="24"/>
  <c r="BI285" i="24"/>
  <c r="BH285" i="24"/>
  <c r="BG285" i="24"/>
  <c r="BF285" i="24"/>
  <c r="T285" i="24"/>
  <c r="R285" i="24"/>
  <c r="P285" i="24"/>
  <c r="BI280" i="24"/>
  <c r="BH280" i="24"/>
  <c r="BG280" i="24"/>
  <c r="BF280" i="24"/>
  <c r="T280" i="24"/>
  <c r="R280" i="24"/>
  <c r="P280" i="24"/>
  <c r="BI277" i="24"/>
  <c r="BH277" i="24"/>
  <c r="BG277" i="24"/>
  <c r="BF277" i="24"/>
  <c r="T277" i="24"/>
  <c r="R277" i="24"/>
  <c r="P277" i="24"/>
  <c r="BI275" i="24"/>
  <c r="BH275" i="24"/>
  <c r="BG275" i="24"/>
  <c r="BF275" i="24"/>
  <c r="T275" i="24"/>
  <c r="R275" i="24"/>
  <c r="P275" i="24"/>
  <c r="BI272" i="24"/>
  <c r="BH272" i="24"/>
  <c r="BG272" i="24"/>
  <c r="BF272" i="24"/>
  <c r="T272" i="24"/>
  <c r="R272" i="24"/>
  <c r="P272" i="24"/>
  <c r="BI270" i="24"/>
  <c r="BH270" i="24"/>
  <c r="BG270" i="24"/>
  <c r="BF270" i="24"/>
  <c r="T270" i="24"/>
  <c r="R270" i="24"/>
  <c r="P270" i="24"/>
  <c r="BI268" i="24"/>
  <c r="BH268" i="24"/>
  <c r="BG268" i="24"/>
  <c r="BF268" i="24"/>
  <c r="T268" i="24"/>
  <c r="R268" i="24"/>
  <c r="P268" i="24"/>
  <c r="BI263" i="24"/>
  <c r="BH263" i="24"/>
  <c r="BG263" i="24"/>
  <c r="BF263" i="24"/>
  <c r="T263" i="24"/>
  <c r="R263" i="24"/>
  <c r="P263" i="24"/>
  <c r="BI257" i="24"/>
  <c r="BH257" i="24"/>
  <c r="BG257" i="24"/>
  <c r="BF257" i="24"/>
  <c r="T257" i="24"/>
  <c r="R257" i="24"/>
  <c r="P257" i="24"/>
  <c r="BI252" i="24"/>
  <c r="BH252" i="24"/>
  <c r="BG252" i="24"/>
  <c r="BF252" i="24"/>
  <c r="T252" i="24"/>
  <c r="R252" i="24"/>
  <c r="P252" i="24"/>
  <c r="BI247" i="24"/>
  <c r="BH247" i="24"/>
  <c r="BG247" i="24"/>
  <c r="BF247" i="24"/>
  <c r="T247" i="24"/>
  <c r="R247" i="24"/>
  <c r="P247" i="24"/>
  <c r="BI243" i="24"/>
  <c r="BH243" i="24"/>
  <c r="BG243" i="24"/>
  <c r="BF243" i="24"/>
  <c r="T243" i="24"/>
  <c r="R243" i="24"/>
  <c r="P243" i="24"/>
  <c r="BI238" i="24"/>
  <c r="BH238" i="24"/>
  <c r="BG238" i="24"/>
  <c r="BF238" i="24"/>
  <c r="T238" i="24"/>
  <c r="R238" i="24"/>
  <c r="P238" i="24"/>
  <c r="BI233" i="24"/>
  <c r="BH233" i="24"/>
  <c r="BG233" i="24"/>
  <c r="BF233" i="24"/>
  <c r="T233" i="24"/>
  <c r="R233" i="24"/>
  <c r="P233" i="24"/>
  <c r="BI227" i="24"/>
  <c r="BH227" i="24"/>
  <c r="BG227" i="24"/>
  <c r="BF227" i="24"/>
  <c r="T227" i="24"/>
  <c r="T226" i="24"/>
  <c r="R227" i="24"/>
  <c r="R226" i="24" s="1"/>
  <c r="P227" i="24"/>
  <c r="P226" i="24"/>
  <c r="BI222" i="24"/>
  <c r="BH222" i="24"/>
  <c r="BG222" i="24"/>
  <c r="BF222" i="24"/>
  <c r="T222" i="24"/>
  <c r="R222" i="24"/>
  <c r="P222" i="24"/>
  <c r="BI218" i="24"/>
  <c r="BH218" i="24"/>
  <c r="BG218" i="24"/>
  <c r="BF218" i="24"/>
  <c r="T218" i="24"/>
  <c r="R218" i="24"/>
  <c r="P218" i="24"/>
  <c r="BI213" i="24"/>
  <c r="BH213" i="24"/>
  <c r="BG213" i="24"/>
  <c r="BF213" i="24"/>
  <c r="T213" i="24"/>
  <c r="R213" i="24"/>
  <c r="P213" i="24"/>
  <c r="BI210" i="24"/>
  <c r="BH210" i="24"/>
  <c r="BG210" i="24"/>
  <c r="BF210" i="24"/>
  <c r="T210" i="24"/>
  <c r="R210" i="24"/>
  <c r="P210" i="24"/>
  <c r="BI208" i="24"/>
  <c r="BH208" i="24"/>
  <c r="BG208" i="24"/>
  <c r="BF208" i="24"/>
  <c r="T208" i="24"/>
  <c r="R208" i="24"/>
  <c r="P208" i="24"/>
  <c r="BI206" i="24"/>
  <c r="BH206" i="24"/>
  <c r="BG206" i="24"/>
  <c r="BF206" i="24"/>
  <c r="T206" i="24"/>
  <c r="R206" i="24"/>
  <c r="P206" i="24"/>
  <c r="BI200" i="24"/>
  <c r="BH200" i="24"/>
  <c r="BG200" i="24"/>
  <c r="BF200" i="24"/>
  <c r="T200" i="24"/>
  <c r="R200" i="24"/>
  <c r="P200" i="24"/>
  <c r="BI195" i="24"/>
  <c r="BH195" i="24"/>
  <c r="BG195" i="24"/>
  <c r="BF195" i="24"/>
  <c r="T195" i="24"/>
  <c r="R195" i="24"/>
  <c r="P195" i="24"/>
  <c r="BI191" i="24"/>
  <c r="BH191" i="24"/>
  <c r="BG191" i="24"/>
  <c r="BF191" i="24"/>
  <c r="T191" i="24"/>
  <c r="R191" i="24"/>
  <c r="P191" i="24"/>
  <c r="BI187" i="24"/>
  <c r="BH187" i="24"/>
  <c r="BG187" i="24"/>
  <c r="BF187" i="24"/>
  <c r="T187" i="24"/>
  <c r="R187" i="24"/>
  <c r="P187" i="24"/>
  <c r="BI183" i="24"/>
  <c r="BH183" i="24"/>
  <c r="BG183" i="24"/>
  <c r="BF183" i="24"/>
  <c r="T183" i="24"/>
  <c r="R183" i="24"/>
  <c r="P183" i="24"/>
  <c r="BI179" i="24"/>
  <c r="BH179" i="24"/>
  <c r="BG179" i="24"/>
  <c r="BF179" i="24"/>
  <c r="T179" i="24"/>
  <c r="R179" i="24"/>
  <c r="P179" i="24"/>
  <c r="BI173" i="24"/>
  <c r="BH173" i="24"/>
  <c r="BG173" i="24"/>
  <c r="BF173" i="24"/>
  <c r="T173" i="24"/>
  <c r="R173" i="24"/>
  <c r="P173" i="24"/>
  <c r="BI170" i="24"/>
  <c r="BH170" i="24"/>
  <c r="BG170" i="24"/>
  <c r="BF170" i="24"/>
  <c r="T170" i="24"/>
  <c r="R170" i="24"/>
  <c r="P170" i="24"/>
  <c r="BI165" i="24"/>
  <c r="BH165" i="24"/>
  <c r="BG165" i="24"/>
  <c r="BF165" i="24"/>
  <c r="T165" i="24"/>
  <c r="R165" i="24"/>
  <c r="P165" i="24"/>
  <c r="BI158" i="24"/>
  <c r="BH158" i="24"/>
  <c r="BG158" i="24"/>
  <c r="BF158" i="24"/>
  <c r="T158" i="24"/>
  <c r="R158" i="24"/>
  <c r="P158" i="24"/>
  <c r="BI155" i="24"/>
  <c r="BH155" i="24"/>
  <c r="BG155" i="24"/>
  <c r="BF155" i="24"/>
  <c r="T155" i="24"/>
  <c r="R155" i="24"/>
  <c r="P155" i="24"/>
  <c r="BI151" i="24"/>
  <c r="BH151" i="24"/>
  <c r="BG151" i="24"/>
  <c r="BF151" i="24"/>
  <c r="T151" i="24"/>
  <c r="R151" i="24"/>
  <c r="P151" i="24"/>
  <c r="BI147" i="24"/>
  <c r="BH147" i="24"/>
  <c r="BG147" i="24"/>
  <c r="BF147" i="24"/>
  <c r="T147" i="24"/>
  <c r="R147" i="24"/>
  <c r="P147" i="24"/>
  <c r="BI145" i="24"/>
  <c r="BH145" i="24"/>
  <c r="BG145" i="24"/>
  <c r="BF145" i="24"/>
  <c r="T145" i="24"/>
  <c r="R145" i="24"/>
  <c r="P145" i="24"/>
  <c r="BI143" i="24"/>
  <c r="BH143" i="24"/>
  <c r="BG143" i="24"/>
  <c r="BF143" i="24"/>
  <c r="T143" i="24"/>
  <c r="R143" i="24"/>
  <c r="P143" i="24"/>
  <c r="BI138" i="24"/>
  <c r="BH138" i="24"/>
  <c r="BG138" i="24"/>
  <c r="BF138" i="24"/>
  <c r="T138" i="24"/>
  <c r="R138" i="24"/>
  <c r="P138" i="24"/>
  <c r="F131" i="24"/>
  <c r="F129" i="24"/>
  <c r="E127" i="24"/>
  <c r="F95" i="24"/>
  <c r="F93" i="24"/>
  <c r="E91" i="24"/>
  <c r="J28" i="24"/>
  <c r="E28" i="24"/>
  <c r="J132" i="24"/>
  <c r="J27" i="24"/>
  <c r="J25" i="24"/>
  <c r="E25" i="24"/>
  <c r="J131" i="24" s="1"/>
  <c r="J24" i="24"/>
  <c r="J22" i="24"/>
  <c r="E22" i="24"/>
  <c r="F132" i="24" s="1"/>
  <c r="J21" i="24"/>
  <c r="J16" i="24"/>
  <c r="J129" i="24" s="1"/>
  <c r="E7" i="24"/>
  <c r="E85" i="24"/>
  <c r="J41" i="23"/>
  <c r="J40" i="23"/>
  <c r="AY128" i="1" s="1"/>
  <c r="J39" i="23"/>
  <c r="AX128" i="1"/>
  <c r="BI200" i="23"/>
  <c r="BH200" i="23"/>
  <c r="BG200" i="23"/>
  <c r="BF200" i="23"/>
  <c r="T200" i="23"/>
  <c r="T199" i="23"/>
  <c r="R200" i="23"/>
  <c r="R199" i="23" s="1"/>
  <c r="P200" i="23"/>
  <c r="P199" i="23" s="1"/>
  <c r="BI197" i="23"/>
  <c r="BH197" i="23"/>
  <c r="BG197" i="23"/>
  <c r="BF197" i="23"/>
  <c r="T197" i="23"/>
  <c r="R197" i="23"/>
  <c r="P197" i="23"/>
  <c r="BI192" i="23"/>
  <c r="BH192" i="23"/>
  <c r="BG192" i="23"/>
  <c r="BF192" i="23"/>
  <c r="T192" i="23"/>
  <c r="R192" i="23"/>
  <c r="P192" i="23"/>
  <c r="BI188" i="23"/>
  <c r="BH188" i="23"/>
  <c r="BG188" i="23"/>
  <c r="BF188" i="23"/>
  <c r="T188" i="23"/>
  <c r="R188" i="23"/>
  <c r="P188" i="23"/>
  <c r="BI184" i="23"/>
  <c r="BH184" i="23"/>
  <c r="BG184" i="23"/>
  <c r="BF184" i="23"/>
  <c r="T184" i="23"/>
  <c r="R184" i="23"/>
  <c r="P184" i="23"/>
  <c r="BI182" i="23"/>
  <c r="BH182" i="23"/>
  <c r="BG182" i="23"/>
  <c r="BF182" i="23"/>
  <c r="T182" i="23"/>
  <c r="R182" i="23"/>
  <c r="P182" i="23"/>
  <c r="BI179" i="23"/>
  <c r="BH179" i="23"/>
  <c r="BG179" i="23"/>
  <c r="BF179" i="23"/>
  <c r="T179" i="23"/>
  <c r="R179" i="23"/>
  <c r="P179" i="23"/>
  <c r="BI173" i="23"/>
  <c r="BH173" i="23"/>
  <c r="BG173" i="23"/>
  <c r="BF173" i="23"/>
  <c r="T173" i="23"/>
  <c r="R173" i="23"/>
  <c r="P173" i="23"/>
  <c r="BI168" i="23"/>
  <c r="BH168" i="23"/>
  <c r="BG168" i="23"/>
  <c r="BF168" i="23"/>
  <c r="T168" i="23"/>
  <c r="R168" i="23"/>
  <c r="P168" i="23"/>
  <c r="BI163" i="23"/>
  <c r="BH163" i="23"/>
  <c r="BG163" i="23"/>
  <c r="BF163" i="23"/>
  <c r="T163" i="23"/>
  <c r="R163" i="23"/>
  <c r="P163" i="23"/>
  <c r="BI160" i="23"/>
  <c r="BH160" i="23"/>
  <c r="BG160" i="23"/>
  <c r="BF160" i="23"/>
  <c r="T160" i="23"/>
  <c r="R160" i="23"/>
  <c r="P160" i="23"/>
  <c r="BI155" i="23"/>
  <c r="BH155" i="23"/>
  <c r="BG155" i="23"/>
  <c r="BF155" i="23"/>
  <c r="T155" i="23"/>
  <c r="R155" i="23"/>
  <c r="P155" i="23"/>
  <c r="BI151" i="23"/>
  <c r="BH151" i="23"/>
  <c r="BG151" i="23"/>
  <c r="BF151" i="23"/>
  <c r="T151" i="23"/>
  <c r="R151" i="23"/>
  <c r="P151" i="23"/>
  <c r="BI147" i="23"/>
  <c r="BH147" i="23"/>
  <c r="BG147" i="23"/>
  <c r="BF147" i="23"/>
  <c r="T147" i="23"/>
  <c r="R147" i="23"/>
  <c r="P147" i="23"/>
  <c r="BI142" i="23"/>
  <c r="BH142" i="23"/>
  <c r="BG142" i="23"/>
  <c r="BF142" i="23"/>
  <c r="T142" i="23"/>
  <c r="R142" i="23"/>
  <c r="P142" i="23"/>
  <c r="BI137" i="23"/>
  <c r="BH137" i="23"/>
  <c r="BG137" i="23"/>
  <c r="BF137" i="23"/>
  <c r="T137" i="23"/>
  <c r="R137" i="23"/>
  <c r="P137" i="23"/>
  <c r="BI132" i="23"/>
  <c r="BH132" i="23"/>
  <c r="BG132" i="23"/>
  <c r="BF132" i="23"/>
  <c r="T132" i="23"/>
  <c r="R132" i="23"/>
  <c r="P132" i="23"/>
  <c r="F125" i="23"/>
  <c r="F123" i="23"/>
  <c r="E121" i="23"/>
  <c r="F95" i="23"/>
  <c r="F93" i="23"/>
  <c r="E91" i="23"/>
  <c r="J28" i="23"/>
  <c r="E28" i="23"/>
  <c r="J96" i="23"/>
  <c r="J27" i="23"/>
  <c r="J25" i="23"/>
  <c r="E25" i="23"/>
  <c r="J125" i="23" s="1"/>
  <c r="J24" i="23"/>
  <c r="J22" i="23"/>
  <c r="E22" i="23"/>
  <c r="F126" i="23"/>
  <c r="J21" i="23"/>
  <c r="J16" i="23"/>
  <c r="J123" i="23" s="1"/>
  <c r="E7" i="23"/>
  <c r="E85" i="23"/>
  <c r="J41" i="22"/>
  <c r="J40" i="22"/>
  <c r="AY126" i="1" s="1"/>
  <c r="J39" i="22"/>
  <c r="AX126" i="1" s="1"/>
  <c r="BI180" i="22"/>
  <c r="BH180" i="22"/>
  <c r="BG180" i="22"/>
  <c r="BF180" i="22"/>
  <c r="T180" i="22"/>
  <c r="T179" i="22"/>
  <c r="R180" i="22"/>
  <c r="R179" i="22" s="1"/>
  <c r="P180" i="22"/>
  <c r="P179" i="22" s="1"/>
  <c r="BI175" i="22"/>
  <c r="BH175" i="22"/>
  <c r="BG175" i="22"/>
  <c r="BF175" i="22"/>
  <c r="T175" i="22"/>
  <c r="R175" i="22"/>
  <c r="P175" i="22"/>
  <c r="BI170" i="22"/>
  <c r="BH170" i="22"/>
  <c r="BG170" i="22"/>
  <c r="BF170" i="22"/>
  <c r="T170" i="22"/>
  <c r="R170" i="22"/>
  <c r="P170" i="22"/>
  <c r="BI166" i="22"/>
  <c r="BH166" i="22"/>
  <c r="BG166" i="22"/>
  <c r="BF166" i="22"/>
  <c r="T166" i="22"/>
  <c r="R166" i="22"/>
  <c r="P166" i="22"/>
  <c r="BI162" i="22"/>
  <c r="BH162" i="22"/>
  <c r="BG162" i="22"/>
  <c r="BF162" i="22"/>
  <c r="T162" i="22"/>
  <c r="R162" i="22"/>
  <c r="P162" i="22"/>
  <c r="BI158" i="22"/>
  <c r="BH158" i="22"/>
  <c r="BG158" i="22"/>
  <c r="BF158" i="22"/>
  <c r="T158" i="22"/>
  <c r="R158" i="22"/>
  <c r="P158" i="22"/>
  <c r="BI152" i="22"/>
  <c r="BH152" i="22"/>
  <c r="BG152" i="22"/>
  <c r="BF152" i="22"/>
  <c r="T152" i="22"/>
  <c r="T151" i="22" s="1"/>
  <c r="R152" i="22"/>
  <c r="R151" i="22" s="1"/>
  <c r="P152" i="22"/>
  <c r="P151" i="22"/>
  <c r="BI146" i="22"/>
  <c r="BH146" i="22"/>
  <c r="BG146" i="22"/>
  <c r="BF146" i="22"/>
  <c r="T146" i="22"/>
  <c r="R146" i="22"/>
  <c r="P146" i="22"/>
  <c r="BI144" i="22"/>
  <c r="BH144" i="22"/>
  <c r="BG144" i="22"/>
  <c r="BF144" i="22"/>
  <c r="T144" i="22"/>
  <c r="R144" i="22"/>
  <c r="P144" i="22"/>
  <c r="BI137" i="22"/>
  <c r="BH137" i="22"/>
  <c r="BG137" i="22"/>
  <c r="BF137" i="22"/>
  <c r="T137" i="22"/>
  <c r="R137" i="22"/>
  <c r="P137" i="22"/>
  <c r="BI133" i="22"/>
  <c r="BH133" i="22"/>
  <c r="BG133" i="22"/>
  <c r="BF133" i="22"/>
  <c r="T133" i="22"/>
  <c r="R133" i="22"/>
  <c r="P133" i="22"/>
  <c r="F126" i="22"/>
  <c r="F124" i="22"/>
  <c r="E122" i="22"/>
  <c r="F95" i="22"/>
  <c r="F93" i="22"/>
  <c r="E91" i="22"/>
  <c r="J28" i="22"/>
  <c r="E28" i="22"/>
  <c r="J96" i="22" s="1"/>
  <c r="J27" i="22"/>
  <c r="J25" i="22"/>
  <c r="E25" i="22"/>
  <c r="J126" i="22" s="1"/>
  <c r="J24" i="22"/>
  <c r="J22" i="22"/>
  <c r="E22" i="22"/>
  <c r="F127" i="22" s="1"/>
  <c r="J21" i="22"/>
  <c r="J16" i="22"/>
  <c r="J124" i="22"/>
  <c r="E7" i="22"/>
  <c r="E85" i="22" s="1"/>
  <c r="J41" i="21"/>
  <c r="J40" i="21"/>
  <c r="AY125" i="1" s="1"/>
  <c r="J39" i="21"/>
  <c r="AX125" i="1"/>
  <c r="BI363" i="21"/>
  <c r="BH363" i="21"/>
  <c r="BG363" i="21"/>
  <c r="BF363" i="21"/>
  <c r="T363" i="21"/>
  <c r="R363" i="21"/>
  <c r="P363" i="21"/>
  <c r="BI359" i="21"/>
  <c r="BH359" i="21"/>
  <c r="BG359" i="21"/>
  <c r="BF359" i="21"/>
  <c r="T359" i="21"/>
  <c r="R359" i="21"/>
  <c r="P359" i="21"/>
  <c r="BI355" i="21"/>
  <c r="BH355" i="21"/>
  <c r="BG355" i="21"/>
  <c r="BF355" i="21"/>
  <c r="T355" i="21"/>
  <c r="R355" i="21"/>
  <c r="P355" i="21"/>
  <c r="BI351" i="21"/>
  <c r="BH351" i="21"/>
  <c r="BG351" i="21"/>
  <c r="BF351" i="21"/>
  <c r="T351" i="21"/>
  <c r="R351" i="21"/>
  <c r="P351" i="21"/>
  <c r="BI346" i="21"/>
  <c r="BH346" i="21"/>
  <c r="BG346" i="21"/>
  <c r="BF346" i="21"/>
  <c r="T346" i="21"/>
  <c r="R346" i="21"/>
  <c r="P346" i="21"/>
  <c r="BI342" i="21"/>
  <c r="BH342" i="21"/>
  <c r="BG342" i="21"/>
  <c r="BF342" i="21"/>
  <c r="T342" i="21"/>
  <c r="T341" i="21"/>
  <c r="R342" i="21"/>
  <c r="R341" i="21" s="1"/>
  <c r="P342" i="21"/>
  <c r="P341" i="21" s="1"/>
  <c r="BI336" i="21"/>
  <c r="BH336" i="21"/>
  <c r="BG336" i="21"/>
  <c r="BF336" i="21"/>
  <c r="T336" i="21"/>
  <c r="R336" i="21"/>
  <c r="P336" i="21"/>
  <c r="BI331" i="21"/>
  <c r="BH331" i="21"/>
  <c r="BG331" i="21"/>
  <c r="BF331" i="21"/>
  <c r="T331" i="21"/>
  <c r="R331" i="21"/>
  <c r="P331" i="21"/>
  <c r="BI321" i="21"/>
  <c r="BH321" i="21"/>
  <c r="BG321" i="21"/>
  <c r="BF321" i="21"/>
  <c r="T321" i="21"/>
  <c r="R321" i="21"/>
  <c r="P321" i="21"/>
  <c r="BI314" i="21"/>
  <c r="BH314" i="21"/>
  <c r="BG314" i="21"/>
  <c r="BF314" i="21"/>
  <c r="T314" i="21"/>
  <c r="R314" i="21"/>
  <c r="P314" i="21"/>
  <c r="BI310" i="21"/>
  <c r="BH310" i="21"/>
  <c r="BG310" i="21"/>
  <c r="BF310" i="21"/>
  <c r="T310" i="21"/>
  <c r="R310" i="21"/>
  <c r="P310" i="21"/>
  <c r="BI306" i="21"/>
  <c r="BH306" i="21"/>
  <c r="BG306" i="21"/>
  <c r="BF306" i="21"/>
  <c r="T306" i="21"/>
  <c r="R306" i="21"/>
  <c r="P306" i="21"/>
  <c r="BI299" i="21"/>
  <c r="BH299" i="21"/>
  <c r="BG299" i="21"/>
  <c r="BF299" i="21"/>
  <c r="T299" i="21"/>
  <c r="R299" i="21"/>
  <c r="P299" i="21"/>
  <c r="BI297" i="21"/>
  <c r="BH297" i="21"/>
  <c r="BG297" i="21"/>
  <c r="BF297" i="21"/>
  <c r="T297" i="21"/>
  <c r="R297" i="21"/>
  <c r="P297" i="21"/>
  <c r="BI294" i="21"/>
  <c r="BH294" i="21"/>
  <c r="BG294" i="21"/>
  <c r="BF294" i="21"/>
  <c r="T294" i="21"/>
  <c r="R294" i="21"/>
  <c r="P294" i="21"/>
  <c r="BI290" i="21"/>
  <c r="BH290" i="21"/>
  <c r="BG290" i="21"/>
  <c r="BF290" i="21"/>
  <c r="T290" i="21"/>
  <c r="R290" i="21"/>
  <c r="P290" i="21"/>
  <c r="BI286" i="21"/>
  <c r="BH286" i="21"/>
  <c r="BG286" i="21"/>
  <c r="BF286" i="21"/>
  <c r="T286" i="21"/>
  <c r="R286" i="21"/>
  <c r="P286" i="21"/>
  <c r="BI282" i="21"/>
  <c r="BH282" i="21"/>
  <c r="BG282" i="21"/>
  <c r="BF282" i="21"/>
  <c r="T282" i="21"/>
  <c r="R282" i="21"/>
  <c r="P282" i="21"/>
  <c r="BI276" i="21"/>
  <c r="BH276" i="21"/>
  <c r="BG276" i="21"/>
  <c r="BF276" i="21"/>
  <c r="T276" i="21"/>
  <c r="R276" i="21"/>
  <c r="P276" i="21"/>
  <c r="BI272" i="21"/>
  <c r="BH272" i="21"/>
  <c r="BG272" i="21"/>
  <c r="BF272" i="21"/>
  <c r="T272" i="21"/>
  <c r="R272" i="21"/>
  <c r="P272" i="21"/>
  <c r="BI267" i="21"/>
  <c r="BH267" i="21"/>
  <c r="BG267" i="21"/>
  <c r="BF267" i="21"/>
  <c r="T267" i="21"/>
  <c r="R267" i="21"/>
  <c r="P267" i="21"/>
  <c r="BI261" i="21"/>
  <c r="BH261" i="21"/>
  <c r="BG261" i="21"/>
  <c r="BF261" i="21"/>
  <c r="T261" i="21"/>
  <c r="T260" i="21"/>
  <c r="R261" i="21"/>
  <c r="R260" i="21"/>
  <c r="P261" i="21"/>
  <c r="P260" i="21"/>
  <c r="BI258" i="21"/>
  <c r="BH258" i="21"/>
  <c r="BG258" i="21"/>
  <c r="BF258" i="21"/>
  <c r="T258" i="21"/>
  <c r="R258" i="21"/>
  <c r="P258" i="21"/>
  <c r="BI256" i="21"/>
  <c r="BH256" i="21"/>
  <c r="BG256" i="21"/>
  <c r="BF256" i="21"/>
  <c r="T256" i="21"/>
  <c r="R256" i="21"/>
  <c r="P256" i="21"/>
  <c r="BI254" i="21"/>
  <c r="BH254" i="21"/>
  <c r="BG254" i="21"/>
  <c r="BF254" i="21"/>
  <c r="T254" i="21"/>
  <c r="R254" i="21"/>
  <c r="P254" i="21"/>
  <c r="BI249" i="21"/>
  <c r="BH249" i="21"/>
  <c r="BG249" i="21"/>
  <c r="BF249" i="21"/>
  <c r="T249" i="21"/>
  <c r="R249" i="21"/>
  <c r="P249" i="21"/>
  <c r="BI245" i="21"/>
  <c r="BH245" i="21"/>
  <c r="BG245" i="21"/>
  <c r="BF245" i="21"/>
  <c r="T245" i="21"/>
  <c r="R245" i="21"/>
  <c r="P245" i="21"/>
  <c r="BI242" i="21"/>
  <c r="BH242" i="21"/>
  <c r="BG242" i="21"/>
  <c r="BF242" i="21"/>
  <c r="T242" i="21"/>
  <c r="R242" i="21"/>
  <c r="P242" i="21"/>
  <c r="BI239" i="21"/>
  <c r="BH239" i="21"/>
  <c r="BG239" i="21"/>
  <c r="BF239" i="21"/>
  <c r="T239" i="21"/>
  <c r="R239" i="21"/>
  <c r="P239" i="21"/>
  <c r="BI236" i="21"/>
  <c r="BH236" i="21"/>
  <c r="BG236" i="21"/>
  <c r="BF236" i="21"/>
  <c r="T236" i="21"/>
  <c r="R236" i="21"/>
  <c r="P236" i="21"/>
  <c r="BI234" i="21"/>
  <c r="BH234" i="21"/>
  <c r="BG234" i="21"/>
  <c r="BF234" i="21"/>
  <c r="T234" i="21"/>
  <c r="R234" i="21"/>
  <c r="P234" i="21"/>
  <c r="BI232" i="21"/>
  <c r="BH232" i="21"/>
  <c r="BG232" i="21"/>
  <c r="BF232" i="21"/>
  <c r="T232" i="21"/>
  <c r="R232" i="21"/>
  <c r="P232" i="21"/>
  <c r="BI230" i="21"/>
  <c r="BH230" i="21"/>
  <c r="BG230" i="21"/>
  <c r="BF230" i="21"/>
  <c r="T230" i="21"/>
  <c r="R230" i="21"/>
  <c r="P230" i="21"/>
  <c r="BI228" i="21"/>
  <c r="BH228" i="21"/>
  <c r="BG228" i="21"/>
  <c r="BF228" i="21"/>
  <c r="T228" i="21"/>
  <c r="R228" i="21"/>
  <c r="P228" i="21"/>
  <c r="BI222" i="21"/>
  <c r="BH222" i="21"/>
  <c r="BG222" i="21"/>
  <c r="BF222" i="21"/>
  <c r="T222" i="21"/>
  <c r="R222" i="21"/>
  <c r="P222" i="21"/>
  <c r="BI217" i="21"/>
  <c r="BH217" i="21"/>
  <c r="BG217" i="21"/>
  <c r="BF217" i="21"/>
  <c r="T217" i="21"/>
  <c r="R217" i="21"/>
  <c r="P217" i="21"/>
  <c r="BI213" i="21"/>
  <c r="BH213" i="21"/>
  <c r="BG213" i="21"/>
  <c r="BF213" i="21"/>
  <c r="T213" i="21"/>
  <c r="R213" i="21"/>
  <c r="P213" i="21"/>
  <c r="BI211" i="21"/>
  <c r="BH211" i="21"/>
  <c r="BG211" i="21"/>
  <c r="BF211" i="21"/>
  <c r="T211" i="21"/>
  <c r="R211" i="21"/>
  <c r="P211" i="21"/>
  <c r="BI207" i="21"/>
  <c r="BH207" i="21"/>
  <c r="BG207" i="21"/>
  <c r="BF207" i="21"/>
  <c r="T207" i="21"/>
  <c r="R207" i="21"/>
  <c r="P207" i="21"/>
  <c r="BI205" i="21"/>
  <c r="BH205" i="21"/>
  <c r="BG205" i="21"/>
  <c r="BF205" i="21"/>
  <c r="T205" i="21"/>
  <c r="R205" i="21"/>
  <c r="P205" i="21"/>
  <c r="BI200" i="21"/>
  <c r="BH200" i="21"/>
  <c r="BG200" i="21"/>
  <c r="BF200" i="21"/>
  <c r="T200" i="21"/>
  <c r="R200" i="21"/>
  <c r="P200" i="21"/>
  <c r="BI195" i="21"/>
  <c r="BH195" i="21"/>
  <c r="BG195" i="21"/>
  <c r="BF195" i="21"/>
  <c r="T195" i="21"/>
  <c r="R195" i="21"/>
  <c r="P195" i="21"/>
  <c r="BI188" i="21"/>
  <c r="BH188" i="21"/>
  <c r="BG188" i="21"/>
  <c r="BF188" i="21"/>
  <c r="T188" i="21"/>
  <c r="R188" i="21"/>
  <c r="P188" i="21"/>
  <c r="BI182" i="21"/>
  <c r="BH182" i="21"/>
  <c r="BG182" i="21"/>
  <c r="BF182" i="21"/>
  <c r="T182" i="21"/>
  <c r="R182" i="21"/>
  <c r="P182" i="21"/>
  <c r="BI173" i="21"/>
  <c r="BH173" i="21"/>
  <c r="BG173" i="21"/>
  <c r="BF173" i="21"/>
  <c r="T173" i="21"/>
  <c r="R173" i="21"/>
  <c r="P173" i="21"/>
  <c r="BI169" i="21"/>
  <c r="BH169" i="21"/>
  <c r="BG169" i="21"/>
  <c r="BF169" i="21"/>
  <c r="T169" i="21"/>
  <c r="R169" i="21"/>
  <c r="P169" i="21"/>
  <c r="BI165" i="21"/>
  <c r="BH165" i="21"/>
  <c r="BG165" i="21"/>
  <c r="BF165" i="21"/>
  <c r="T165" i="21"/>
  <c r="R165" i="21"/>
  <c r="P165" i="21"/>
  <c r="BI160" i="21"/>
  <c r="BH160" i="21"/>
  <c r="BG160" i="21"/>
  <c r="BF160" i="21"/>
  <c r="T160" i="21"/>
  <c r="R160" i="21"/>
  <c r="P160" i="21"/>
  <c r="BI153" i="21"/>
  <c r="BH153" i="21"/>
  <c r="BG153" i="21"/>
  <c r="BF153" i="21"/>
  <c r="T153" i="21"/>
  <c r="R153" i="21"/>
  <c r="P153" i="21"/>
  <c r="BI149" i="21"/>
  <c r="BH149" i="21"/>
  <c r="BG149" i="21"/>
  <c r="BF149" i="21"/>
  <c r="T149" i="21"/>
  <c r="R149" i="21"/>
  <c r="P149" i="21"/>
  <c r="BI147" i="21"/>
  <c r="BH147" i="21"/>
  <c r="BG147" i="21"/>
  <c r="BF147" i="21"/>
  <c r="T147" i="21"/>
  <c r="R147" i="21"/>
  <c r="P147" i="21"/>
  <c r="BI145" i="21"/>
  <c r="BH145" i="21"/>
  <c r="BG145" i="21"/>
  <c r="BF145" i="21"/>
  <c r="T145" i="21"/>
  <c r="R145" i="21"/>
  <c r="P145" i="21"/>
  <c r="BI143" i="21"/>
  <c r="BH143" i="21"/>
  <c r="BG143" i="21"/>
  <c r="BF143" i="21"/>
  <c r="T143" i="21"/>
  <c r="R143" i="21"/>
  <c r="P143" i="21"/>
  <c r="BI139" i="21"/>
  <c r="BH139" i="21"/>
  <c r="BG139" i="21"/>
  <c r="BF139" i="21"/>
  <c r="T139" i="21"/>
  <c r="R139" i="21"/>
  <c r="P139" i="21"/>
  <c r="F132" i="21"/>
  <c r="F130" i="21"/>
  <c r="E128" i="21"/>
  <c r="F95" i="21"/>
  <c r="F93" i="21"/>
  <c r="E91" i="21"/>
  <c r="J28" i="21"/>
  <c r="E28" i="21"/>
  <c r="J96" i="21" s="1"/>
  <c r="J27" i="21"/>
  <c r="J25" i="21"/>
  <c r="E25" i="21"/>
  <c r="J132" i="21" s="1"/>
  <c r="J24" i="21"/>
  <c r="J22" i="21"/>
  <c r="E22" i="21"/>
  <c r="F133" i="21"/>
  <c r="J21" i="21"/>
  <c r="J16" i="21"/>
  <c r="J130" i="21" s="1"/>
  <c r="E7" i="21"/>
  <c r="E85" i="21" s="1"/>
  <c r="J41" i="20"/>
  <c r="J40" i="20"/>
  <c r="AY123" i="1" s="1"/>
  <c r="J39" i="20"/>
  <c r="AX123" i="1" s="1"/>
  <c r="BI199" i="20"/>
  <c r="BH199" i="20"/>
  <c r="BG199" i="20"/>
  <c r="BF199" i="20"/>
  <c r="T199" i="20"/>
  <c r="T198" i="20"/>
  <c r="R199" i="20"/>
  <c r="R198" i="20"/>
  <c r="P199" i="20"/>
  <c r="P198" i="20" s="1"/>
  <c r="BI196" i="20"/>
  <c r="BH196" i="20"/>
  <c r="BG196" i="20"/>
  <c r="BF196" i="20"/>
  <c r="T196" i="20"/>
  <c r="R196" i="20"/>
  <c r="P196" i="20"/>
  <c r="BI191" i="20"/>
  <c r="BH191" i="20"/>
  <c r="BG191" i="20"/>
  <c r="BF191" i="20"/>
  <c r="T191" i="20"/>
  <c r="R191" i="20"/>
  <c r="P191" i="20"/>
  <c r="BI187" i="20"/>
  <c r="BH187" i="20"/>
  <c r="BG187" i="20"/>
  <c r="BF187" i="20"/>
  <c r="T187" i="20"/>
  <c r="R187" i="20"/>
  <c r="P187" i="20"/>
  <c r="BI183" i="20"/>
  <c r="BH183" i="20"/>
  <c r="BG183" i="20"/>
  <c r="BF183" i="20"/>
  <c r="T183" i="20"/>
  <c r="R183" i="20"/>
  <c r="P183" i="20"/>
  <c r="BI181" i="20"/>
  <c r="BH181" i="20"/>
  <c r="BG181" i="20"/>
  <c r="BF181" i="20"/>
  <c r="T181" i="20"/>
  <c r="R181" i="20"/>
  <c r="P181" i="20"/>
  <c r="BI174" i="20"/>
  <c r="BH174" i="20"/>
  <c r="BG174" i="20"/>
  <c r="BF174" i="20"/>
  <c r="T174" i="20"/>
  <c r="T167" i="20" s="1"/>
  <c r="R174" i="20"/>
  <c r="P174" i="20"/>
  <c r="BI168" i="20"/>
  <c r="BH168" i="20"/>
  <c r="BG168" i="20"/>
  <c r="BF168" i="20"/>
  <c r="T168" i="20"/>
  <c r="R168" i="20"/>
  <c r="R167" i="20" s="1"/>
  <c r="P168" i="20"/>
  <c r="P167" i="20" s="1"/>
  <c r="BI163" i="20"/>
  <c r="BH163" i="20"/>
  <c r="BG163" i="20"/>
  <c r="BF163" i="20"/>
  <c r="T163" i="20"/>
  <c r="R163" i="20"/>
  <c r="P163" i="20"/>
  <c r="BI157" i="20"/>
  <c r="BH157" i="20"/>
  <c r="BG157" i="20"/>
  <c r="BF157" i="20"/>
  <c r="T157" i="20"/>
  <c r="R157" i="20"/>
  <c r="P157" i="20"/>
  <c r="BI152" i="20"/>
  <c r="BH152" i="20"/>
  <c r="BG152" i="20"/>
  <c r="BF152" i="20"/>
  <c r="T152" i="20"/>
  <c r="R152" i="20"/>
  <c r="P152" i="20"/>
  <c r="BI147" i="20"/>
  <c r="BH147" i="20"/>
  <c r="BG147" i="20"/>
  <c r="BF147" i="20"/>
  <c r="T147" i="20"/>
  <c r="R147" i="20"/>
  <c r="P147" i="20"/>
  <c r="BI142" i="20"/>
  <c r="BH142" i="20"/>
  <c r="BG142" i="20"/>
  <c r="BF142" i="20"/>
  <c r="T142" i="20"/>
  <c r="R142" i="20"/>
  <c r="P142" i="20"/>
  <c r="BI137" i="20"/>
  <c r="BH137" i="20"/>
  <c r="BG137" i="20"/>
  <c r="BF137" i="20"/>
  <c r="T137" i="20"/>
  <c r="R137" i="20"/>
  <c r="P137" i="20"/>
  <c r="BI132" i="20"/>
  <c r="BH132" i="20"/>
  <c r="BG132" i="20"/>
  <c r="BF132" i="20"/>
  <c r="T132" i="20"/>
  <c r="R132" i="20"/>
  <c r="P132" i="20"/>
  <c r="F125" i="20"/>
  <c r="F123" i="20"/>
  <c r="E121" i="20"/>
  <c r="F95" i="20"/>
  <c r="F93" i="20"/>
  <c r="E91" i="20"/>
  <c r="J28" i="20"/>
  <c r="E28" i="20"/>
  <c r="J126" i="20" s="1"/>
  <c r="J27" i="20"/>
  <c r="J25" i="20"/>
  <c r="E25" i="20"/>
  <c r="J95" i="20" s="1"/>
  <c r="J24" i="20"/>
  <c r="J22" i="20"/>
  <c r="E22" i="20"/>
  <c r="F96" i="20"/>
  <c r="J21" i="20"/>
  <c r="J16" i="20"/>
  <c r="J93" i="20" s="1"/>
  <c r="E7" i="20"/>
  <c r="E85" i="20"/>
  <c r="J41" i="19"/>
  <c r="J40" i="19"/>
  <c r="AY121" i="1" s="1"/>
  <c r="J39" i="19"/>
  <c r="AX121" i="1" s="1"/>
  <c r="BI919" i="19"/>
  <c r="BH919" i="19"/>
  <c r="BG919" i="19"/>
  <c r="BF919" i="19"/>
  <c r="T919" i="19"/>
  <c r="R919" i="19"/>
  <c r="P919" i="19"/>
  <c r="BI916" i="19"/>
  <c r="BH916" i="19"/>
  <c r="BG916" i="19"/>
  <c r="BF916" i="19"/>
  <c r="T916" i="19"/>
  <c r="R916" i="19"/>
  <c r="P916" i="19"/>
  <c r="BI911" i="19"/>
  <c r="BH911" i="19"/>
  <c r="BG911" i="19"/>
  <c r="BF911" i="19"/>
  <c r="T911" i="19"/>
  <c r="R911" i="19"/>
  <c r="P911" i="19"/>
  <c r="BI904" i="19"/>
  <c r="BH904" i="19"/>
  <c r="BG904" i="19"/>
  <c r="BF904" i="19"/>
  <c r="T904" i="19"/>
  <c r="R904" i="19"/>
  <c r="P904" i="19"/>
  <c r="BI898" i="19"/>
  <c r="BH898" i="19"/>
  <c r="BG898" i="19"/>
  <c r="BF898" i="19"/>
  <c r="T898" i="19"/>
  <c r="R898" i="19"/>
  <c r="P898" i="19"/>
  <c r="BI893" i="19"/>
  <c r="BH893" i="19"/>
  <c r="BG893" i="19"/>
  <c r="BF893" i="19"/>
  <c r="T893" i="19"/>
  <c r="R893" i="19"/>
  <c r="P893" i="19"/>
  <c r="BI888" i="19"/>
  <c r="BH888" i="19"/>
  <c r="BG888" i="19"/>
  <c r="BF888" i="19"/>
  <c r="T888" i="19"/>
  <c r="R888" i="19"/>
  <c r="P888" i="19"/>
  <c r="BI882" i="19"/>
  <c r="BH882" i="19"/>
  <c r="BG882" i="19"/>
  <c r="BF882" i="19"/>
  <c r="T882" i="19"/>
  <c r="R882" i="19"/>
  <c r="P882" i="19"/>
  <c r="BI875" i="19"/>
  <c r="BH875" i="19"/>
  <c r="BG875" i="19"/>
  <c r="BF875" i="19"/>
  <c r="T875" i="19"/>
  <c r="R875" i="19"/>
  <c r="P875" i="19"/>
  <c r="BI868" i="19"/>
  <c r="BH868" i="19"/>
  <c r="BG868" i="19"/>
  <c r="BF868" i="19"/>
  <c r="T868" i="19"/>
  <c r="R868" i="19"/>
  <c r="P868" i="19"/>
  <c r="BI860" i="19"/>
  <c r="BH860" i="19"/>
  <c r="BG860" i="19"/>
  <c r="BF860" i="19"/>
  <c r="T860" i="19"/>
  <c r="R860" i="19"/>
  <c r="P860" i="19"/>
  <c r="BI854" i="19"/>
  <c r="BH854" i="19"/>
  <c r="BG854" i="19"/>
  <c r="BF854" i="19"/>
  <c r="T854" i="19"/>
  <c r="R854" i="19"/>
  <c r="P854" i="19"/>
  <c r="BI848" i="19"/>
  <c r="BH848" i="19"/>
  <c r="BG848" i="19"/>
  <c r="BF848" i="19"/>
  <c r="T848" i="19"/>
  <c r="R848" i="19"/>
  <c r="P848" i="19"/>
  <c r="BI842" i="19"/>
  <c r="BH842" i="19"/>
  <c r="BG842" i="19"/>
  <c r="BF842" i="19"/>
  <c r="T842" i="19"/>
  <c r="T841" i="19"/>
  <c r="R842" i="19"/>
  <c r="R841" i="19"/>
  <c r="P842" i="19"/>
  <c r="P841" i="19" s="1"/>
  <c r="BI839" i="19"/>
  <c r="BH839" i="19"/>
  <c r="BG839" i="19"/>
  <c r="BF839" i="19"/>
  <c r="T839" i="19"/>
  <c r="R839" i="19"/>
  <c r="P839" i="19"/>
  <c r="BI836" i="19"/>
  <c r="BH836" i="19"/>
  <c r="BG836" i="19"/>
  <c r="BF836" i="19"/>
  <c r="T836" i="19"/>
  <c r="R836" i="19"/>
  <c r="P836" i="19"/>
  <c r="BI832" i="19"/>
  <c r="BH832" i="19"/>
  <c r="BG832" i="19"/>
  <c r="BF832" i="19"/>
  <c r="T832" i="19"/>
  <c r="R832" i="19"/>
  <c r="P832" i="19"/>
  <c r="BI829" i="19"/>
  <c r="BH829" i="19"/>
  <c r="BG829" i="19"/>
  <c r="BF829" i="19"/>
  <c r="T829" i="19"/>
  <c r="R829" i="19"/>
  <c r="P829" i="19"/>
  <c r="BI823" i="19"/>
  <c r="BH823" i="19"/>
  <c r="BG823" i="19"/>
  <c r="BF823" i="19"/>
  <c r="T823" i="19"/>
  <c r="R823" i="19"/>
  <c r="P823" i="19"/>
  <c r="BI817" i="19"/>
  <c r="BH817" i="19"/>
  <c r="BG817" i="19"/>
  <c r="BF817" i="19"/>
  <c r="T817" i="19"/>
  <c r="R817" i="19"/>
  <c r="P817" i="19"/>
  <c r="BI814" i="19"/>
  <c r="BH814" i="19"/>
  <c r="BG814" i="19"/>
  <c r="BF814" i="19"/>
  <c r="T814" i="19"/>
  <c r="R814" i="19"/>
  <c r="P814" i="19"/>
  <c r="BI809" i="19"/>
  <c r="BH809" i="19"/>
  <c r="BG809" i="19"/>
  <c r="BF809" i="19"/>
  <c r="T809" i="19"/>
  <c r="R809" i="19"/>
  <c r="P809" i="19"/>
  <c r="BI804" i="19"/>
  <c r="BH804" i="19"/>
  <c r="BG804" i="19"/>
  <c r="BF804" i="19"/>
  <c r="T804" i="19"/>
  <c r="R804" i="19"/>
  <c r="P804" i="19"/>
  <c r="BI796" i="19"/>
  <c r="BH796" i="19"/>
  <c r="BG796" i="19"/>
  <c r="BF796" i="19"/>
  <c r="T796" i="19"/>
  <c r="R796" i="19"/>
  <c r="P796" i="19"/>
  <c r="BI793" i="19"/>
  <c r="BH793" i="19"/>
  <c r="BG793" i="19"/>
  <c r="BF793" i="19"/>
  <c r="T793" i="19"/>
  <c r="R793" i="19"/>
  <c r="P793" i="19"/>
  <c r="BI789" i="19"/>
  <c r="BH789" i="19"/>
  <c r="BG789" i="19"/>
  <c r="BF789" i="19"/>
  <c r="T789" i="19"/>
  <c r="R789" i="19"/>
  <c r="P789" i="19"/>
  <c r="BI782" i="19"/>
  <c r="BH782" i="19"/>
  <c r="BG782" i="19"/>
  <c r="BF782" i="19"/>
  <c r="T782" i="19"/>
  <c r="R782" i="19"/>
  <c r="P782" i="19"/>
  <c r="BI778" i="19"/>
  <c r="BH778" i="19"/>
  <c r="BG778" i="19"/>
  <c r="BF778" i="19"/>
  <c r="T778" i="19"/>
  <c r="R778" i="19"/>
  <c r="P778" i="19"/>
  <c r="BI772" i="19"/>
  <c r="BH772" i="19"/>
  <c r="BG772" i="19"/>
  <c r="BF772" i="19"/>
  <c r="T772" i="19"/>
  <c r="R772" i="19"/>
  <c r="P772" i="19"/>
  <c r="BI757" i="19"/>
  <c r="BH757" i="19"/>
  <c r="BG757" i="19"/>
  <c r="BF757" i="19"/>
  <c r="T757" i="19"/>
  <c r="R757" i="19"/>
  <c r="P757" i="19"/>
  <c r="BI748" i="19"/>
  <c r="BH748" i="19"/>
  <c r="BG748" i="19"/>
  <c r="BF748" i="19"/>
  <c r="T748" i="19"/>
  <c r="R748" i="19"/>
  <c r="P748" i="19"/>
  <c r="BI744" i="19"/>
  <c r="BH744" i="19"/>
  <c r="BG744" i="19"/>
  <c r="BF744" i="19"/>
  <c r="T744" i="19"/>
  <c r="R744" i="19"/>
  <c r="P744" i="19"/>
  <c r="BI729" i="19"/>
  <c r="BH729" i="19"/>
  <c r="BG729" i="19"/>
  <c r="BF729" i="19"/>
  <c r="T729" i="19"/>
  <c r="R729" i="19"/>
  <c r="P729" i="19"/>
  <c r="BI720" i="19"/>
  <c r="BH720" i="19"/>
  <c r="BG720" i="19"/>
  <c r="BF720" i="19"/>
  <c r="T720" i="19"/>
  <c r="R720" i="19"/>
  <c r="P720" i="19"/>
  <c r="BI716" i="19"/>
  <c r="BH716" i="19"/>
  <c r="BG716" i="19"/>
  <c r="BF716" i="19"/>
  <c r="T716" i="19"/>
  <c r="R716" i="19"/>
  <c r="P716" i="19"/>
  <c r="BI712" i="19"/>
  <c r="BH712" i="19"/>
  <c r="BG712" i="19"/>
  <c r="BF712" i="19"/>
  <c r="T712" i="19"/>
  <c r="R712" i="19"/>
  <c r="P712" i="19"/>
  <c r="BI704" i="19"/>
  <c r="BH704" i="19"/>
  <c r="BG704" i="19"/>
  <c r="BF704" i="19"/>
  <c r="T704" i="19"/>
  <c r="R704" i="19"/>
  <c r="P704" i="19"/>
  <c r="BI700" i="19"/>
  <c r="BH700" i="19"/>
  <c r="BG700" i="19"/>
  <c r="BF700" i="19"/>
  <c r="T700" i="19"/>
  <c r="R700" i="19"/>
  <c r="P700" i="19"/>
  <c r="BI680" i="19"/>
  <c r="BH680" i="19"/>
  <c r="BG680" i="19"/>
  <c r="BF680" i="19"/>
  <c r="T680" i="19"/>
  <c r="R680" i="19"/>
  <c r="P680" i="19"/>
  <c r="BI669" i="19"/>
  <c r="BH669" i="19"/>
  <c r="BG669" i="19"/>
  <c r="BF669" i="19"/>
  <c r="T669" i="19"/>
  <c r="R669" i="19"/>
  <c r="P669" i="19"/>
  <c r="BI665" i="19"/>
  <c r="BH665" i="19"/>
  <c r="BG665" i="19"/>
  <c r="BF665" i="19"/>
  <c r="T665" i="19"/>
  <c r="T664" i="19"/>
  <c r="R665" i="19"/>
  <c r="R664" i="19"/>
  <c r="P665" i="19"/>
  <c r="P664" i="19" s="1"/>
  <c r="BI660" i="19"/>
  <c r="BH660" i="19"/>
  <c r="BG660" i="19"/>
  <c r="BF660" i="19"/>
  <c r="T660" i="19"/>
  <c r="R660" i="19"/>
  <c r="P660" i="19"/>
  <c r="BI658" i="19"/>
  <c r="BH658" i="19"/>
  <c r="BG658" i="19"/>
  <c r="BF658" i="19"/>
  <c r="T658" i="19"/>
  <c r="R658" i="19"/>
  <c r="P658" i="19"/>
  <c r="BI655" i="19"/>
  <c r="BH655" i="19"/>
  <c r="BG655" i="19"/>
  <c r="BF655" i="19"/>
  <c r="T655" i="19"/>
  <c r="R655" i="19"/>
  <c r="P655" i="19"/>
  <c r="BI653" i="19"/>
  <c r="BH653" i="19"/>
  <c r="BG653" i="19"/>
  <c r="BF653" i="19"/>
  <c r="T653" i="19"/>
  <c r="R653" i="19"/>
  <c r="P653" i="19"/>
  <c r="BI651" i="19"/>
  <c r="BH651" i="19"/>
  <c r="BG651" i="19"/>
  <c r="BF651" i="19"/>
  <c r="T651" i="19"/>
  <c r="R651" i="19"/>
  <c r="P651" i="19"/>
  <c r="BI645" i="19"/>
  <c r="BH645" i="19"/>
  <c r="BG645" i="19"/>
  <c r="BF645" i="19"/>
  <c r="T645" i="19"/>
  <c r="R645" i="19"/>
  <c r="P645" i="19"/>
  <c r="BI641" i="19"/>
  <c r="BH641" i="19"/>
  <c r="BG641" i="19"/>
  <c r="BF641" i="19"/>
  <c r="T641" i="19"/>
  <c r="R641" i="19"/>
  <c r="P641" i="19"/>
  <c r="BI637" i="19"/>
  <c r="BH637" i="19"/>
  <c r="BG637" i="19"/>
  <c r="BF637" i="19"/>
  <c r="T637" i="19"/>
  <c r="R637" i="19"/>
  <c r="P637" i="19"/>
  <c r="BI633" i="19"/>
  <c r="BH633" i="19"/>
  <c r="BG633" i="19"/>
  <c r="BF633" i="19"/>
  <c r="T633" i="19"/>
  <c r="R633" i="19"/>
  <c r="P633" i="19"/>
  <c r="BI627" i="19"/>
  <c r="BH627" i="19"/>
  <c r="BG627" i="19"/>
  <c r="BF627" i="19"/>
  <c r="T627" i="19"/>
  <c r="R627" i="19"/>
  <c r="P627" i="19"/>
  <c r="BI622" i="19"/>
  <c r="BH622" i="19"/>
  <c r="BG622" i="19"/>
  <c r="BF622" i="19"/>
  <c r="T622" i="19"/>
  <c r="R622" i="19"/>
  <c r="P622" i="19"/>
  <c r="BI619" i="19"/>
  <c r="BH619" i="19"/>
  <c r="BG619" i="19"/>
  <c r="BF619" i="19"/>
  <c r="T619" i="19"/>
  <c r="R619" i="19"/>
  <c r="P619" i="19"/>
  <c r="BI614" i="19"/>
  <c r="BH614" i="19"/>
  <c r="BG614" i="19"/>
  <c r="BF614" i="19"/>
  <c r="T614" i="19"/>
  <c r="R614" i="19"/>
  <c r="P614" i="19"/>
  <c r="BI610" i="19"/>
  <c r="BH610" i="19"/>
  <c r="BG610" i="19"/>
  <c r="BF610" i="19"/>
  <c r="T610" i="19"/>
  <c r="R610" i="19"/>
  <c r="P610" i="19"/>
  <c r="BI606" i="19"/>
  <c r="BH606" i="19"/>
  <c r="BG606" i="19"/>
  <c r="BF606" i="19"/>
  <c r="T606" i="19"/>
  <c r="R606" i="19"/>
  <c r="P606" i="19"/>
  <c r="BI603" i="19"/>
  <c r="BH603" i="19"/>
  <c r="BG603" i="19"/>
  <c r="BF603" i="19"/>
  <c r="T603" i="19"/>
  <c r="R603" i="19"/>
  <c r="P603" i="19"/>
  <c r="BI597" i="19"/>
  <c r="BH597" i="19"/>
  <c r="BG597" i="19"/>
  <c r="BF597" i="19"/>
  <c r="T597" i="19"/>
  <c r="R597" i="19"/>
  <c r="P597" i="19"/>
  <c r="BI593" i="19"/>
  <c r="BH593" i="19"/>
  <c r="BG593" i="19"/>
  <c r="BF593" i="19"/>
  <c r="T593" i="19"/>
  <c r="R593" i="19"/>
  <c r="P593" i="19"/>
  <c r="BI589" i="19"/>
  <c r="BH589" i="19"/>
  <c r="BG589" i="19"/>
  <c r="BF589" i="19"/>
  <c r="T589" i="19"/>
  <c r="R589" i="19"/>
  <c r="P589" i="19"/>
  <c r="BI585" i="19"/>
  <c r="BH585" i="19"/>
  <c r="BG585" i="19"/>
  <c r="BF585" i="19"/>
  <c r="T585" i="19"/>
  <c r="R585" i="19"/>
  <c r="P585" i="19"/>
  <c r="BI582" i="19"/>
  <c r="BH582" i="19"/>
  <c r="BG582" i="19"/>
  <c r="BF582" i="19"/>
  <c r="T582" i="19"/>
  <c r="R582" i="19"/>
  <c r="P582" i="19"/>
  <c r="BI576" i="19"/>
  <c r="BH576" i="19"/>
  <c r="BG576" i="19"/>
  <c r="BF576" i="19"/>
  <c r="T576" i="19"/>
  <c r="R576" i="19"/>
  <c r="P576" i="19"/>
  <c r="BI565" i="19"/>
  <c r="BH565" i="19"/>
  <c r="BG565" i="19"/>
  <c r="BF565" i="19"/>
  <c r="T565" i="19"/>
  <c r="R565" i="19"/>
  <c r="P565" i="19"/>
  <c r="BI557" i="19"/>
  <c r="BH557" i="19"/>
  <c r="BG557" i="19"/>
  <c r="BF557" i="19"/>
  <c r="T557" i="19"/>
  <c r="R557" i="19"/>
  <c r="P557" i="19"/>
  <c r="BI553" i="19"/>
  <c r="BH553" i="19"/>
  <c r="BG553" i="19"/>
  <c r="BF553" i="19"/>
  <c r="T553" i="19"/>
  <c r="R553" i="19"/>
  <c r="P553" i="19"/>
  <c r="BI548" i="19"/>
  <c r="BH548" i="19"/>
  <c r="BG548" i="19"/>
  <c r="BF548" i="19"/>
  <c r="T548" i="19"/>
  <c r="R548" i="19"/>
  <c r="P548" i="19"/>
  <c r="BI545" i="19"/>
  <c r="BH545" i="19"/>
  <c r="BG545" i="19"/>
  <c r="BF545" i="19"/>
  <c r="T545" i="19"/>
  <c r="R545" i="19"/>
  <c r="P545" i="19"/>
  <c r="BI542" i="19"/>
  <c r="BH542" i="19"/>
  <c r="BG542" i="19"/>
  <c r="BF542" i="19"/>
  <c r="T542" i="19"/>
  <c r="R542" i="19"/>
  <c r="P542" i="19"/>
  <c r="BI540" i="19"/>
  <c r="BH540" i="19"/>
  <c r="BG540" i="19"/>
  <c r="BF540" i="19"/>
  <c r="T540" i="19"/>
  <c r="R540" i="19"/>
  <c r="P540" i="19"/>
  <c r="BI538" i="19"/>
  <c r="BH538" i="19"/>
  <c r="BG538" i="19"/>
  <c r="BF538" i="19"/>
  <c r="T538" i="19"/>
  <c r="R538" i="19"/>
  <c r="P538" i="19"/>
  <c r="BI535" i="19"/>
  <c r="BH535" i="19"/>
  <c r="BG535" i="19"/>
  <c r="BF535" i="19"/>
  <c r="T535" i="19"/>
  <c r="R535" i="19"/>
  <c r="P535" i="19"/>
  <c r="BI533" i="19"/>
  <c r="BH533" i="19"/>
  <c r="BG533" i="19"/>
  <c r="BF533" i="19"/>
  <c r="T533" i="19"/>
  <c r="R533" i="19"/>
  <c r="P533" i="19"/>
  <c r="BI529" i="19"/>
  <c r="BH529" i="19"/>
  <c r="BG529" i="19"/>
  <c r="BF529" i="19"/>
  <c r="T529" i="19"/>
  <c r="R529" i="19"/>
  <c r="P529" i="19"/>
  <c r="BI523" i="19"/>
  <c r="BH523" i="19"/>
  <c r="BG523" i="19"/>
  <c r="BF523" i="19"/>
  <c r="T523" i="19"/>
  <c r="R523" i="19"/>
  <c r="P523" i="19"/>
  <c r="BI517" i="19"/>
  <c r="BH517" i="19"/>
  <c r="BG517" i="19"/>
  <c r="BF517" i="19"/>
  <c r="T517" i="19"/>
  <c r="R517" i="19"/>
  <c r="P517" i="19"/>
  <c r="BI513" i="19"/>
  <c r="BH513" i="19"/>
  <c r="BG513" i="19"/>
  <c r="BF513" i="19"/>
  <c r="T513" i="19"/>
  <c r="R513" i="19"/>
  <c r="P513" i="19"/>
  <c r="BI508" i="19"/>
  <c r="BH508" i="19"/>
  <c r="BG508" i="19"/>
  <c r="BF508" i="19"/>
  <c r="T508" i="19"/>
  <c r="R508" i="19"/>
  <c r="P508" i="19"/>
  <c r="BI498" i="19"/>
  <c r="BH498" i="19"/>
  <c r="BG498" i="19"/>
  <c r="BF498" i="19"/>
  <c r="T498" i="19"/>
  <c r="R498" i="19"/>
  <c r="P498" i="19"/>
  <c r="BI494" i="19"/>
  <c r="BH494" i="19"/>
  <c r="BG494" i="19"/>
  <c r="BF494" i="19"/>
  <c r="T494" i="19"/>
  <c r="R494" i="19"/>
  <c r="P494" i="19"/>
  <c r="BI484" i="19"/>
  <c r="BH484" i="19"/>
  <c r="BG484" i="19"/>
  <c r="BF484" i="19"/>
  <c r="T484" i="19"/>
  <c r="R484" i="19"/>
  <c r="P484" i="19"/>
  <c r="BI474" i="19"/>
  <c r="BH474" i="19"/>
  <c r="BG474" i="19"/>
  <c r="BF474" i="19"/>
  <c r="T474" i="19"/>
  <c r="R474" i="19"/>
  <c r="P474" i="19"/>
  <c r="BI464" i="19"/>
  <c r="BH464" i="19"/>
  <c r="BG464" i="19"/>
  <c r="BF464" i="19"/>
  <c r="T464" i="19"/>
  <c r="R464" i="19"/>
  <c r="P464" i="19"/>
  <c r="BI454" i="19"/>
  <c r="BH454" i="19"/>
  <c r="BG454" i="19"/>
  <c r="BF454" i="19"/>
  <c r="T454" i="19"/>
  <c r="R454" i="19"/>
  <c r="P454" i="19"/>
  <c r="BI444" i="19"/>
  <c r="BH444" i="19"/>
  <c r="BG444" i="19"/>
  <c r="BF444" i="19"/>
  <c r="T444" i="19"/>
  <c r="R444" i="19"/>
  <c r="P444" i="19"/>
  <c r="BI436" i="19"/>
  <c r="BH436" i="19"/>
  <c r="BG436" i="19"/>
  <c r="BF436" i="19"/>
  <c r="T436" i="19"/>
  <c r="T435" i="19"/>
  <c r="R436" i="19"/>
  <c r="R435" i="19" s="1"/>
  <c r="P436" i="19"/>
  <c r="P435" i="19" s="1"/>
  <c r="BI433" i="19"/>
  <c r="BH433" i="19"/>
  <c r="BG433" i="19"/>
  <c r="BF433" i="19"/>
  <c r="T433" i="19"/>
  <c r="R433" i="19"/>
  <c r="P433" i="19"/>
  <c r="BI430" i="19"/>
  <c r="BH430" i="19"/>
  <c r="BG430" i="19"/>
  <c r="BF430" i="19"/>
  <c r="T430" i="19"/>
  <c r="R430" i="19"/>
  <c r="P430" i="19"/>
  <c r="BI428" i="19"/>
  <c r="BH428" i="19"/>
  <c r="BG428" i="19"/>
  <c r="BF428" i="19"/>
  <c r="T428" i="19"/>
  <c r="R428" i="19"/>
  <c r="P428" i="19"/>
  <c r="BI426" i="19"/>
  <c r="BH426" i="19"/>
  <c r="BG426" i="19"/>
  <c r="BF426" i="19"/>
  <c r="T426" i="19"/>
  <c r="R426" i="19"/>
  <c r="P426" i="19"/>
  <c r="BI423" i="19"/>
  <c r="BH423" i="19"/>
  <c r="BG423" i="19"/>
  <c r="BF423" i="19"/>
  <c r="T423" i="19"/>
  <c r="R423" i="19"/>
  <c r="P423" i="19"/>
  <c r="BI420" i="19"/>
  <c r="BH420" i="19"/>
  <c r="BG420" i="19"/>
  <c r="BF420" i="19"/>
  <c r="T420" i="19"/>
  <c r="R420" i="19"/>
  <c r="P420" i="19"/>
  <c r="BI418" i="19"/>
  <c r="BH418" i="19"/>
  <c r="BG418" i="19"/>
  <c r="BF418" i="19"/>
  <c r="T418" i="19"/>
  <c r="R418" i="19"/>
  <c r="P418" i="19"/>
  <c r="BI416" i="19"/>
  <c r="BH416" i="19"/>
  <c r="BG416" i="19"/>
  <c r="BF416" i="19"/>
  <c r="T416" i="19"/>
  <c r="R416" i="19"/>
  <c r="P416" i="19"/>
  <c r="BI414" i="19"/>
  <c r="BH414" i="19"/>
  <c r="BG414" i="19"/>
  <c r="BF414" i="19"/>
  <c r="T414" i="19"/>
  <c r="R414" i="19"/>
  <c r="P414" i="19"/>
  <c r="BI411" i="19"/>
  <c r="BH411" i="19"/>
  <c r="BG411" i="19"/>
  <c r="BF411" i="19"/>
  <c r="T411" i="19"/>
  <c r="R411" i="19"/>
  <c r="P411" i="19"/>
  <c r="BI406" i="19"/>
  <c r="BH406" i="19"/>
  <c r="BG406" i="19"/>
  <c r="BF406" i="19"/>
  <c r="T406" i="19"/>
  <c r="R406" i="19"/>
  <c r="P406" i="19"/>
  <c r="BI399" i="19"/>
  <c r="BH399" i="19"/>
  <c r="BG399" i="19"/>
  <c r="BF399" i="19"/>
  <c r="T399" i="19"/>
  <c r="R399" i="19"/>
  <c r="P399" i="19"/>
  <c r="BI391" i="19"/>
  <c r="BH391" i="19"/>
  <c r="BG391" i="19"/>
  <c r="BF391" i="19"/>
  <c r="T391" i="19"/>
  <c r="R391" i="19"/>
  <c r="P391" i="19"/>
  <c r="BI385" i="19"/>
  <c r="BH385" i="19"/>
  <c r="BG385" i="19"/>
  <c r="BF385" i="19"/>
  <c r="T385" i="19"/>
  <c r="R385" i="19"/>
  <c r="P385" i="19"/>
  <c r="BI374" i="19"/>
  <c r="BH374" i="19"/>
  <c r="BG374" i="19"/>
  <c r="BF374" i="19"/>
  <c r="T374" i="19"/>
  <c r="R374" i="19"/>
  <c r="P374" i="19"/>
  <c r="BI363" i="19"/>
  <c r="BH363" i="19"/>
  <c r="BG363" i="19"/>
  <c r="BF363" i="19"/>
  <c r="T363" i="19"/>
  <c r="R363" i="19"/>
  <c r="P363" i="19"/>
  <c r="BI359" i="19"/>
  <c r="BH359" i="19"/>
  <c r="BG359" i="19"/>
  <c r="BF359" i="19"/>
  <c r="T359" i="19"/>
  <c r="R359" i="19"/>
  <c r="P359" i="19"/>
  <c r="BI355" i="19"/>
  <c r="BH355" i="19"/>
  <c r="BG355" i="19"/>
  <c r="BF355" i="19"/>
  <c r="T355" i="19"/>
  <c r="R355" i="19"/>
  <c r="P355" i="19"/>
  <c r="BI351" i="19"/>
  <c r="BH351" i="19"/>
  <c r="BG351" i="19"/>
  <c r="BF351" i="19"/>
  <c r="T351" i="19"/>
  <c r="R351" i="19"/>
  <c r="P351" i="19"/>
  <c r="BI347" i="19"/>
  <c r="BH347" i="19"/>
  <c r="BG347" i="19"/>
  <c r="BF347" i="19"/>
  <c r="T347" i="19"/>
  <c r="R347" i="19"/>
  <c r="P347" i="19"/>
  <c r="BI343" i="19"/>
  <c r="BH343" i="19"/>
  <c r="BG343" i="19"/>
  <c r="BF343" i="19"/>
  <c r="T343" i="19"/>
  <c r="R343" i="19"/>
  <c r="P343" i="19"/>
  <c r="BI339" i="19"/>
  <c r="BH339" i="19"/>
  <c r="BG339" i="19"/>
  <c r="BF339" i="19"/>
  <c r="T339" i="19"/>
  <c r="R339" i="19"/>
  <c r="P339" i="19"/>
  <c r="BI332" i="19"/>
  <c r="BH332" i="19"/>
  <c r="BG332" i="19"/>
  <c r="BF332" i="19"/>
  <c r="T332" i="19"/>
  <c r="R332" i="19"/>
  <c r="P332" i="19"/>
  <c r="BI325" i="19"/>
  <c r="BH325" i="19"/>
  <c r="BG325" i="19"/>
  <c r="BF325" i="19"/>
  <c r="T325" i="19"/>
  <c r="R325" i="19"/>
  <c r="P325" i="19"/>
  <c r="BI323" i="19"/>
  <c r="BH323" i="19"/>
  <c r="BG323" i="19"/>
  <c r="BF323" i="19"/>
  <c r="T323" i="19"/>
  <c r="R323" i="19"/>
  <c r="P323" i="19"/>
  <c r="BI319" i="19"/>
  <c r="BH319" i="19"/>
  <c r="BG319" i="19"/>
  <c r="BF319" i="19"/>
  <c r="T319" i="19"/>
  <c r="R319" i="19"/>
  <c r="P319" i="19"/>
  <c r="BI315" i="19"/>
  <c r="BH315" i="19"/>
  <c r="BG315" i="19"/>
  <c r="BF315" i="19"/>
  <c r="T315" i="19"/>
  <c r="R315" i="19"/>
  <c r="P315" i="19"/>
  <c r="BI309" i="19"/>
  <c r="BH309" i="19"/>
  <c r="BG309" i="19"/>
  <c r="BF309" i="19"/>
  <c r="T309" i="19"/>
  <c r="R309" i="19"/>
  <c r="P309" i="19"/>
  <c r="BI303" i="19"/>
  <c r="BH303" i="19"/>
  <c r="BG303" i="19"/>
  <c r="BF303" i="19"/>
  <c r="T303" i="19"/>
  <c r="R303" i="19"/>
  <c r="P303" i="19"/>
  <c r="BI300" i="19"/>
  <c r="BH300" i="19"/>
  <c r="BG300" i="19"/>
  <c r="BF300" i="19"/>
  <c r="T300" i="19"/>
  <c r="R300" i="19"/>
  <c r="P300" i="19"/>
  <c r="BI296" i="19"/>
  <c r="BH296" i="19"/>
  <c r="BG296" i="19"/>
  <c r="BF296" i="19"/>
  <c r="T296" i="19"/>
  <c r="R296" i="19"/>
  <c r="P296" i="19"/>
  <c r="BI275" i="19"/>
  <c r="BH275" i="19"/>
  <c r="BG275" i="19"/>
  <c r="BF275" i="19"/>
  <c r="T275" i="19"/>
  <c r="R275" i="19"/>
  <c r="P275" i="19"/>
  <c r="BI270" i="19"/>
  <c r="BH270" i="19"/>
  <c r="BG270" i="19"/>
  <c r="BF270" i="19"/>
  <c r="T270" i="19"/>
  <c r="R270" i="19"/>
  <c r="P270" i="19"/>
  <c r="BI267" i="19"/>
  <c r="BH267" i="19"/>
  <c r="BG267" i="19"/>
  <c r="BF267" i="19"/>
  <c r="T267" i="19"/>
  <c r="R267" i="19"/>
  <c r="P267" i="19"/>
  <c r="BI263" i="19"/>
  <c r="BH263" i="19"/>
  <c r="BG263" i="19"/>
  <c r="BF263" i="19"/>
  <c r="T263" i="19"/>
  <c r="R263" i="19"/>
  <c r="P263" i="19"/>
  <c r="BI259" i="19"/>
  <c r="BH259" i="19"/>
  <c r="BG259" i="19"/>
  <c r="BF259" i="19"/>
  <c r="T259" i="19"/>
  <c r="R259" i="19"/>
  <c r="P259" i="19"/>
  <c r="BI255" i="19"/>
  <c r="BH255" i="19"/>
  <c r="BG255" i="19"/>
  <c r="BF255" i="19"/>
  <c r="T255" i="19"/>
  <c r="R255" i="19"/>
  <c r="P255" i="19"/>
  <c r="BI251" i="19"/>
  <c r="BH251" i="19"/>
  <c r="BG251" i="19"/>
  <c r="BF251" i="19"/>
  <c r="T251" i="19"/>
  <c r="R251" i="19"/>
  <c r="P251" i="19"/>
  <c r="BI247" i="19"/>
  <c r="BH247" i="19"/>
  <c r="BG247" i="19"/>
  <c r="BF247" i="19"/>
  <c r="T247" i="19"/>
  <c r="R247" i="19"/>
  <c r="P247" i="19"/>
  <c r="BI242" i="19"/>
  <c r="BH242" i="19"/>
  <c r="BG242" i="19"/>
  <c r="BF242" i="19"/>
  <c r="T242" i="19"/>
  <c r="R242" i="19"/>
  <c r="P242" i="19"/>
  <c r="BI238" i="19"/>
  <c r="BH238" i="19"/>
  <c r="BG238" i="19"/>
  <c r="BF238" i="19"/>
  <c r="T238" i="19"/>
  <c r="R238" i="19"/>
  <c r="P238" i="19"/>
  <c r="BI234" i="19"/>
  <c r="BH234" i="19"/>
  <c r="BG234" i="19"/>
  <c r="BF234" i="19"/>
  <c r="T234" i="19"/>
  <c r="R234" i="19"/>
  <c r="P234" i="19"/>
  <c r="BI226" i="19"/>
  <c r="BH226" i="19"/>
  <c r="BG226" i="19"/>
  <c r="BF226" i="19"/>
  <c r="T226" i="19"/>
  <c r="R226" i="19"/>
  <c r="P226" i="19"/>
  <c r="BI221" i="19"/>
  <c r="BH221" i="19"/>
  <c r="BG221" i="19"/>
  <c r="BF221" i="19"/>
  <c r="T221" i="19"/>
  <c r="R221" i="19"/>
  <c r="P221" i="19"/>
  <c r="BI218" i="19"/>
  <c r="BH218" i="19"/>
  <c r="BG218" i="19"/>
  <c r="BF218" i="19"/>
  <c r="T218" i="19"/>
  <c r="R218" i="19"/>
  <c r="P218" i="19"/>
  <c r="BI209" i="19"/>
  <c r="BH209" i="19"/>
  <c r="BG209" i="19"/>
  <c r="BF209" i="19"/>
  <c r="T209" i="19"/>
  <c r="R209" i="19"/>
  <c r="P209" i="19"/>
  <c r="BI201" i="19"/>
  <c r="BH201" i="19"/>
  <c r="BG201" i="19"/>
  <c r="BF201" i="19"/>
  <c r="T201" i="19"/>
  <c r="R201" i="19"/>
  <c r="P201" i="19"/>
  <c r="BI195" i="19"/>
  <c r="BH195" i="19"/>
  <c r="BG195" i="19"/>
  <c r="BF195" i="19"/>
  <c r="T195" i="19"/>
  <c r="R195" i="19"/>
  <c r="P195" i="19"/>
  <c r="BI191" i="19"/>
  <c r="BH191" i="19"/>
  <c r="BG191" i="19"/>
  <c r="BF191" i="19"/>
  <c r="T191" i="19"/>
  <c r="R191" i="19"/>
  <c r="P191" i="19"/>
  <c r="BI188" i="19"/>
  <c r="BH188" i="19"/>
  <c r="BG188" i="19"/>
  <c r="BF188" i="19"/>
  <c r="T188" i="19"/>
  <c r="R188" i="19"/>
  <c r="P188" i="19"/>
  <c r="BI185" i="19"/>
  <c r="BH185" i="19"/>
  <c r="BG185" i="19"/>
  <c r="BF185" i="19"/>
  <c r="T185" i="19"/>
  <c r="R185" i="19"/>
  <c r="P185" i="19"/>
  <c r="BI181" i="19"/>
  <c r="BH181" i="19"/>
  <c r="BG181" i="19"/>
  <c r="BF181" i="19"/>
  <c r="T181" i="19"/>
  <c r="R181" i="19"/>
  <c r="P181" i="19"/>
  <c r="BI178" i="19"/>
  <c r="BH178" i="19"/>
  <c r="BG178" i="19"/>
  <c r="BF178" i="19"/>
  <c r="T178" i="19"/>
  <c r="R178" i="19"/>
  <c r="P178" i="19"/>
  <c r="BI174" i="19"/>
  <c r="BH174" i="19"/>
  <c r="BG174" i="19"/>
  <c r="BF174" i="19"/>
  <c r="T174" i="19"/>
  <c r="R174" i="19"/>
  <c r="P174" i="19"/>
  <c r="BI171" i="19"/>
  <c r="BH171" i="19"/>
  <c r="BG171" i="19"/>
  <c r="BF171" i="19"/>
  <c r="T171" i="19"/>
  <c r="R171" i="19"/>
  <c r="P171" i="19"/>
  <c r="BI168" i="19"/>
  <c r="BH168" i="19"/>
  <c r="BG168" i="19"/>
  <c r="BF168" i="19"/>
  <c r="T168" i="19"/>
  <c r="R168" i="19"/>
  <c r="P168" i="19"/>
  <c r="BI165" i="19"/>
  <c r="BH165" i="19"/>
  <c r="BG165" i="19"/>
  <c r="BF165" i="19"/>
  <c r="T165" i="19"/>
  <c r="R165" i="19"/>
  <c r="P165" i="19"/>
  <c r="BI162" i="19"/>
  <c r="BH162" i="19"/>
  <c r="BG162" i="19"/>
  <c r="BF162" i="19"/>
  <c r="T162" i="19"/>
  <c r="R162" i="19"/>
  <c r="P162" i="19"/>
  <c r="BI159" i="19"/>
  <c r="BH159" i="19"/>
  <c r="BG159" i="19"/>
  <c r="BF159" i="19"/>
  <c r="T159" i="19"/>
  <c r="R159" i="19"/>
  <c r="P159" i="19"/>
  <c r="BI156" i="19"/>
  <c r="BH156" i="19"/>
  <c r="BG156" i="19"/>
  <c r="BF156" i="19"/>
  <c r="T156" i="19"/>
  <c r="R156" i="19"/>
  <c r="P156" i="19"/>
  <c r="BI148" i="19"/>
  <c r="BH148" i="19"/>
  <c r="BG148" i="19"/>
  <c r="BF148" i="19"/>
  <c r="T148" i="19"/>
  <c r="R148" i="19"/>
  <c r="P148" i="19"/>
  <c r="BI143" i="19"/>
  <c r="BH143" i="19"/>
  <c r="BG143" i="19"/>
  <c r="BF143" i="19"/>
  <c r="T143" i="19"/>
  <c r="R143" i="19"/>
  <c r="P143" i="19"/>
  <c r="J137" i="19"/>
  <c r="J136" i="19"/>
  <c r="F136" i="19"/>
  <c r="F134" i="19"/>
  <c r="E132" i="19"/>
  <c r="J96" i="19"/>
  <c r="J95" i="19"/>
  <c r="F95" i="19"/>
  <c r="F93" i="19"/>
  <c r="E91" i="19"/>
  <c r="J22" i="19"/>
  <c r="E22" i="19"/>
  <c r="F96" i="19"/>
  <c r="J21" i="19"/>
  <c r="J16" i="19"/>
  <c r="J134" i="19" s="1"/>
  <c r="E7" i="19"/>
  <c r="E85" i="19"/>
  <c r="J41" i="18"/>
  <c r="J40" i="18"/>
  <c r="AY120" i="1" s="1"/>
  <c r="J39" i="18"/>
  <c r="AX120" i="1" s="1"/>
  <c r="BI177" i="18"/>
  <c r="BH177" i="18"/>
  <c r="BG177" i="18"/>
  <c r="BF177" i="18"/>
  <c r="T177" i="18"/>
  <c r="R177" i="18"/>
  <c r="P177" i="18"/>
  <c r="BI173" i="18"/>
  <c r="BH173" i="18"/>
  <c r="BG173" i="18"/>
  <c r="BF173" i="18"/>
  <c r="T173" i="18"/>
  <c r="R173" i="18"/>
  <c r="P173" i="18"/>
  <c r="BI168" i="18"/>
  <c r="BH168" i="18"/>
  <c r="BG168" i="18"/>
  <c r="BF168" i="18"/>
  <c r="T168" i="18"/>
  <c r="R168" i="18"/>
  <c r="P168" i="18"/>
  <c r="BI164" i="18"/>
  <c r="BH164" i="18"/>
  <c r="BG164" i="18"/>
  <c r="BF164" i="18"/>
  <c r="T164" i="18"/>
  <c r="R164" i="18"/>
  <c r="P164" i="18"/>
  <c r="BI160" i="18"/>
  <c r="BH160" i="18"/>
  <c r="BG160" i="18"/>
  <c r="BF160" i="18"/>
  <c r="T160" i="18"/>
  <c r="R160" i="18"/>
  <c r="P160" i="18"/>
  <c r="BI155" i="18"/>
  <c r="BH155" i="18"/>
  <c r="BG155" i="18"/>
  <c r="BF155" i="18"/>
  <c r="T155" i="18"/>
  <c r="R155" i="18"/>
  <c r="P155" i="18"/>
  <c r="BI150" i="18"/>
  <c r="BH150" i="18"/>
  <c r="BG150" i="18"/>
  <c r="BF150" i="18"/>
  <c r="T150" i="18"/>
  <c r="R150" i="18"/>
  <c r="P150" i="18"/>
  <c r="BI148" i="18"/>
  <c r="BH148" i="18"/>
  <c r="BG148" i="18"/>
  <c r="BF148" i="18"/>
  <c r="T148" i="18"/>
  <c r="R148" i="18"/>
  <c r="P148" i="18"/>
  <c r="BI143" i="18"/>
  <c r="BH143" i="18"/>
  <c r="BG143" i="18"/>
  <c r="BF143" i="18"/>
  <c r="T143" i="18"/>
  <c r="R143" i="18"/>
  <c r="P143" i="18"/>
  <c r="BI138" i="18"/>
  <c r="BH138" i="18"/>
  <c r="BG138" i="18"/>
  <c r="BF138" i="18"/>
  <c r="T138" i="18"/>
  <c r="R138" i="18"/>
  <c r="P138" i="18"/>
  <c r="BI136" i="18"/>
  <c r="BH136" i="18"/>
  <c r="BG136" i="18"/>
  <c r="BF136" i="18"/>
  <c r="T136" i="18"/>
  <c r="R136" i="18"/>
  <c r="P136" i="18"/>
  <c r="BI134" i="18"/>
  <c r="BH134" i="18"/>
  <c r="BG134" i="18"/>
  <c r="BF134" i="18"/>
  <c r="T134" i="18"/>
  <c r="R134" i="18"/>
  <c r="P134" i="18"/>
  <c r="BI130" i="18"/>
  <c r="BH130" i="18"/>
  <c r="BG130" i="18"/>
  <c r="BF130" i="18"/>
  <c r="T130" i="18"/>
  <c r="R130" i="18"/>
  <c r="P130" i="18"/>
  <c r="F123" i="18"/>
  <c r="F121" i="18"/>
  <c r="E119" i="18"/>
  <c r="F95" i="18"/>
  <c r="F93" i="18"/>
  <c r="E91" i="18"/>
  <c r="J28" i="18"/>
  <c r="E28" i="18"/>
  <c r="J124" i="18" s="1"/>
  <c r="J27" i="18"/>
  <c r="J25" i="18"/>
  <c r="E25" i="18"/>
  <c r="J95" i="18"/>
  <c r="J24" i="18"/>
  <c r="J22" i="18"/>
  <c r="E22" i="18"/>
  <c r="F124" i="18" s="1"/>
  <c r="J21" i="18"/>
  <c r="J16" i="18"/>
  <c r="J121" i="18"/>
  <c r="E7" i="18"/>
  <c r="E85" i="18" s="1"/>
  <c r="J41" i="17"/>
  <c r="J40" i="17"/>
  <c r="AY118" i="1"/>
  <c r="J39" i="17"/>
  <c r="AX118" i="1" s="1"/>
  <c r="BI282" i="17"/>
  <c r="BH282" i="17"/>
  <c r="BG282" i="17"/>
  <c r="BF282" i="17"/>
  <c r="T282" i="17"/>
  <c r="R282" i="17"/>
  <c r="P282" i="17"/>
  <c r="BI280" i="17"/>
  <c r="BH280" i="17"/>
  <c r="BG280" i="17"/>
  <c r="BF280" i="17"/>
  <c r="T280" i="17"/>
  <c r="R280" i="17"/>
  <c r="P280" i="17"/>
  <c r="BI275" i="17"/>
  <c r="BH275" i="17"/>
  <c r="BG275" i="17"/>
  <c r="BF275" i="17"/>
  <c r="T275" i="17"/>
  <c r="R275" i="17"/>
  <c r="P275" i="17"/>
  <c r="BI271" i="17"/>
  <c r="BH271" i="17"/>
  <c r="BG271" i="17"/>
  <c r="BF271" i="17"/>
  <c r="T271" i="17"/>
  <c r="R271" i="17"/>
  <c r="P271" i="17"/>
  <c r="BI267" i="17"/>
  <c r="BH267" i="17"/>
  <c r="BG267" i="17"/>
  <c r="BF267" i="17"/>
  <c r="T267" i="17"/>
  <c r="R267" i="17"/>
  <c r="P267" i="17"/>
  <c r="BI263" i="17"/>
  <c r="BH263" i="17"/>
  <c r="BG263" i="17"/>
  <c r="BF263" i="17"/>
  <c r="T263" i="17"/>
  <c r="R263" i="17"/>
  <c r="P263" i="17"/>
  <c r="BI261" i="17"/>
  <c r="BH261" i="17"/>
  <c r="BG261" i="17"/>
  <c r="BF261" i="17"/>
  <c r="T261" i="17"/>
  <c r="R261" i="17"/>
  <c r="P261" i="17"/>
  <c r="BI257" i="17"/>
  <c r="BH257" i="17"/>
  <c r="BG257" i="17"/>
  <c r="BF257" i="17"/>
  <c r="T257" i="17"/>
  <c r="R257" i="17"/>
  <c r="P257" i="17"/>
  <c r="BI251" i="17"/>
  <c r="BH251" i="17"/>
  <c r="BG251" i="17"/>
  <c r="BF251" i="17"/>
  <c r="T251" i="17"/>
  <c r="R251" i="17"/>
  <c r="P251" i="17"/>
  <c r="BI246" i="17"/>
  <c r="BH246" i="17"/>
  <c r="BG246" i="17"/>
  <c r="BF246" i="17"/>
  <c r="T246" i="17"/>
  <c r="R246" i="17"/>
  <c r="P246" i="17"/>
  <c r="BI242" i="17"/>
  <c r="BH242" i="17"/>
  <c r="BG242" i="17"/>
  <c r="BF242" i="17"/>
  <c r="T242" i="17"/>
  <c r="R242" i="17"/>
  <c r="P242" i="17"/>
  <c r="BI237" i="17"/>
  <c r="BH237" i="17"/>
  <c r="BG237" i="17"/>
  <c r="BF237" i="17"/>
  <c r="T237" i="17"/>
  <c r="R237" i="17"/>
  <c r="P237" i="17"/>
  <c r="BI232" i="17"/>
  <c r="BH232" i="17"/>
  <c r="BG232" i="17"/>
  <c r="BF232" i="17"/>
  <c r="T232" i="17"/>
  <c r="R232" i="17"/>
  <c r="P232" i="17"/>
  <c r="BI229" i="17"/>
  <c r="BH229" i="17"/>
  <c r="BG229" i="17"/>
  <c r="BF229" i="17"/>
  <c r="T229" i="17"/>
  <c r="R229" i="17"/>
  <c r="P229" i="17"/>
  <c r="BI224" i="17"/>
  <c r="BH224" i="17"/>
  <c r="BG224" i="17"/>
  <c r="BF224" i="17"/>
  <c r="T224" i="17"/>
  <c r="R224" i="17"/>
  <c r="P224" i="17"/>
  <c r="BI221" i="17"/>
  <c r="BH221" i="17"/>
  <c r="BG221" i="17"/>
  <c r="BF221" i="17"/>
  <c r="T221" i="17"/>
  <c r="R221" i="17"/>
  <c r="P221" i="17"/>
  <c r="BI216" i="17"/>
  <c r="BH216" i="17"/>
  <c r="BG216" i="17"/>
  <c r="BF216" i="17"/>
  <c r="T216" i="17"/>
  <c r="R216" i="17"/>
  <c r="P216" i="17"/>
  <c r="BI212" i="17"/>
  <c r="BH212" i="17"/>
  <c r="BG212" i="17"/>
  <c r="BF212" i="17"/>
  <c r="T212" i="17"/>
  <c r="R212" i="17"/>
  <c r="P212" i="17"/>
  <c r="BI208" i="17"/>
  <c r="BH208" i="17"/>
  <c r="BG208" i="17"/>
  <c r="BF208" i="17"/>
  <c r="T208" i="17"/>
  <c r="R208" i="17"/>
  <c r="P208" i="17"/>
  <c r="BI204" i="17"/>
  <c r="BH204" i="17"/>
  <c r="BG204" i="17"/>
  <c r="BF204" i="17"/>
  <c r="T204" i="17"/>
  <c r="R204" i="17"/>
  <c r="P204" i="17"/>
  <c r="BI200" i="17"/>
  <c r="BH200" i="17"/>
  <c r="BG200" i="17"/>
  <c r="BF200" i="17"/>
  <c r="T200" i="17"/>
  <c r="R200" i="17"/>
  <c r="P200" i="17"/>
  <c r="BI196" i="17"/>
  <c r="BH196" i="17"/>
  <c r="BG196" i="17"/>
  <c r="BF196" i="17"/>
  <c r="T196" i="17"/>
  <c r="R196" i="17"/>
  <c r="P196" i="17"/>
  <c r="BI192" i="17"/>
  <c r="BH192" i="17"/>
  <c r="BG192" i="17"/>
  <c r="BF192" i="17"/>
  <c r="T192" i="17"/>
  <c r="R192" i="17"/>
  <c r="P192" i="17"/>
  <c r="BI188" i="17"/>
  <c r="BH188" i="17"/>
  <c r="BG188" i="17"/>
  <c r="BF188" i="17"/>
  <c r="T188" i="17"/>
  <c r="R188" i="17"/>
  <c r="P188" i="17"/>
  <c r="BI182" i="17"/>
  <c r="BH182" i="17"/>
  <c r="BG182" i="17"/>
  <c r="BF182" i="17"/>
  <c r="T182" i="17"/>
  <c r="R182" i="17"/>
  <c r="P182" i="17"/>
  <c r="BI180" i="17"/>
  <c r="BH180" i="17"/>
  <c r="BG180" i="17"/>
  <c r="BF180" i="17"/>
  <c r="T180" i="17"/>
  <c r="R180" i="17"/>
  <c r="P180" i="17"/>
  <c r="BI176" i="17"/>
  <c r="BH176" i="17"/>
  <c r="BG176" i="17"/>
  <c r="BF176" i="17"/>
  <c r="T176" i="17"/>
  <c r="R176" i="17"/>
  <c r="P176" i="17"/>
  <c r="BI171" i="17"/>
  <c r="BH171" i="17"/>
  <c r="BG171" i="17"/>
  <c r="BF171" i="17"/>
  <c r="T171" i="17"/>
  <c r="R171" i="17"/>
  <c r="P171" i="17"/>
  <c r="BI166" i="17"/>
  <c r="BH166" i="17"/>
  <c r="BG166" i="17"/>
  <c r="BF166" i="17"/>
  <c r="T166" i="17"/>
  <c r="R166" i="17"/>
  <c r="P166" i="17"/>
  <c r="BI161" i="17"/>
  <c r="BH161" i="17"/>
  <c r="BG161" i="17"/>
  <c r="BF161" i="17"/>
  <c r="T161" i="17"/>
  <c r="R161" i="17"/>
  <c r="P161" i="17"/>
  <c r="BI156" i="17"/>
  <c r="BH156" i="17"/>
  <c r="BG156" i="17"/>
  <c r="BF156" i="17"/>
  <c r="T156" i="17"/>
  <c r="R156" i="17"/>
  <c r="P156" i="17"/>
  <c r="BI152" i="17"/>
  <c r="BH152" i="17"/>
  <c r="BG152" i="17"/>
  <c r="BF152" i="17"/>
  <c r="T152" i="17"/>
  <c r="R152" i="17"/>
  <c r="P152" i="17"/>
  <c r="BI147" i="17"/>
  <c r="BH147" i="17"/>
  <c r="BG147" i="17"/>
  <c r="BF147" i="17"/>
  <c r="T147" i="17"/>
  <c r="R147" i="17"/>
  <c r="P147" i="17"/>
  <c r="BI143" i="17"/>
  <c r="BH143" i="17"/>
  <c r="BG143" i="17"/>
  <c r="BF143" i="17"/>
  <c r="T143" i="17"/>
  <c r="R143" i="17"/>
  <c r="P143" i="17"/>
  <c r="BI138" i="17"/>
  <c r="BH138" i="17"/>
  <c r="BG138" i="17"/>
  <c r="BF138" i="17"/>
  <c r="T138" i="17"/>
  <c r="R138" i="17"/>
  <c r="P138" i="17"/>
  <c r="BI134" i="17"/>
  <c r="BH134" i="17"/>
  <c r="BG134" i="17"/>
  <c r="BF134" i="17"/>
  <c r="T134" i="17"/>
  <c r="R134" i="17"/>
  <c r="P134" i="17"/>
  <c r="J128" i="17"/>
  <c r="J127" i="17"/>
  <c r="F127" i="17"/>
  <c r="F125" i="17"/>
  <c r="E123" i="17"/>
  <c r="J96" i="17"/>
  <c r="J95" i="17"/>
  <c r="F95" i="17"/>
  <c r="F93" i="17"/>
  <c r="E91" i="17"/>
  <c r="J22" i="17"/>
  <c r="E22" i="17"/>
  <c r="F96" i="17" s="1"/>
  <c r="J21" i="17"/>
  <c r="J16" i="17"/>
  <c r="J125" i="17"/>
  <c r="E7" i="17"/>
  <c r="E117" i="17" s="1"/>
  <c r="J41" i="16"/>
  <c r="J40" i="16"/>
  <c r="AY117" i="1"/>
  <c r="J39" i="16"/>
  <c r="AX117" i="1" s="1"/>
  <c r="BI1063" i="16"/>
  <c r="BH1063" i="16"/>
  <c r="BG1063" i="16"/>
  <c r="BF1063" i="16"/>
  <c r="T1063" i="16"/>
  <c r="R1063" i="16"/>
  <c r="P1063" i="16"/>
  <c r="BI1057" i="16"/>
  <c r="BH1057" i="16"/>
  <c r="BG1057" i="16"/>
  <c r="BF1057" i="16"/>
  <c r="T1057" i="16"/>
  <c r="R1057" i="16"/>
  <c r="P1057" i="16"/>
  <c r="BI1052" i="16"/>
  <c r="BH1052" i="16"/>
  <c r="BG1052" i="16"/>
  <c r="BF1052" i="16"/>
  <c r="T1052" i="16"/>
  <c r="R1052" i="16"/>
  <c r="P1052" i="16"/>
  <c r="BI1036" i="16"/>
  <c r="BH1036" i="16"/>
  <c r="BG1036" i="16"/>
  <c r="BF1036" i="16"/>
  <c r="T1036" i="16"/>
  <c r="R1036" i="16"/>
  <c r="P1036" i="16"/>
  <c r="BI1020" i="16"/>
  <c r="BH1020" i="16"/>
  <c r="BG1020" i="16"/>
  <c r="BF1020" i="16"/>
  <c r="T1020" i="16"/>
  <c r="R1020" i="16"/>
  <c r="P1020" i="16"/>
  <c r="BI996" i="16"/>
  <c r="BH996" i="16"/>
  <c r="BG996" i="16"/>
  <c r="BF996" i="16"/>
  <c r="T996" i="16"/>
  <c r="R996" i="16"/>
  <c r="P996" i="16"/>
  <c r="BI991" i="16"/>
  <c r="BH991" i="16"/>
  <c r="BG991" i="16"/>
  <c r="BF991" i="16"/>
  <c r="T991" i="16"/>
  <c r="R991" i="16"/>
  <c r="P991" i="16"/>
  <c r="BI975" i="16"/>
  <c r="BH975" i="16"/>
  <c r="BG975" i="16"/>
  <c r="BF975" i="16"/>
  <c r="T975" i="16"/>
  <c r="R975" i="16"/>
  <c r="P975" i="16"/>
  <c r="BI969" i="16"/>
  <c r="BH969" i="16"/>
  <c r="BG969" i="16"/>
  <c r="BF969" i="16"/>
  <c r="T969" i="16"/>
  <c r="R969" i="16"/>
  <c r="P969" i="16"/>
  <c r="BI953" i="16"/>
  <c r="BH953" i="16"/>
  <c r="BG953" i="16"/>
  <c r="BF953" i="16"/>
  <c r="T953" i="16"/>
  <c r="R953" i="16"/>
  <c r="P953" i="16"/>
  <c r="BI942" i="16"/>
  <c r="BH942" i="16"/>
  <c r="BG942" i="16"/>
  <c r="BF942" i="16"/>
  <c r="T942" i="16"/>
  <c r="R942" i="16"/>
  <c r="P942" i="16"/>
  <c r="BI933" i="16"/>
  <c r="BH933" i="16"/>
  <c r="BG933" i="16"/>
  <c r="BF933" i="16"/>
  <c r="T933" i="16"/>
  <c r="R933" i="16"/>
  <c r="P933" i="16"/>
  <c r="BI928" i="16"/>
  <c r="BH928" i="16"/>
  <c r="BG928" i="16"/>
  <c r="BF928" i="16"/>
  <c r="T928" i="16"/>
  <c r="T927" i="16"/>
  <c r="R928" i="16"/>
  <c r="R927" i="16"/>
  <c r="P928" i="16"/>
  <c r="P927" i="16"/>
  <c r="BI925" i="16"/>
  <c r="BH925" i="16"/>
  <c r="BG925" i="16"/>
  <c r="BF925" i="16"/>
  <c r="T925" i="16"/>
  <c r="R925" i="16"/>
  <c r="P925" i="16"/>
  <c r="BI921" i="16"/>
  <c r="BH921" i="16"/>
  <c r="BG921" i="16"/>
  <c r="BF921" i="16"/>
  <c r="T921" i="16"/>
  <c r="R921" i="16"/>
  <c r="P921" i="16"/>
  <c r="BI918" i="16"/>
  <c r="BH918" i="16"/>
  <c r="BG918" i="16"/>
  <c r="BF918" i="16"/>
  <c r="T918" i="16"/>
  <c r="R918" i="16"/>
  <c r="P918" i="16"/>
  <c r="BI913" i="16"/>
  <c r="BH913" i="16"/>
  <c r="BG913" i="16"/>
  <c r="BF913" i="16"/>
  <c r="T913" i="16"/>
  <c r="R913" i="16"/>
  <c r="P913" i="16"/>
  <c r="BI900" i="16"/>
  <c r="BH900" i="16"/>
  <c r="BG900" i="16"/>
  <c r="BF900" i="16"/>
  <c r="T900" i="16"/>
  <c r="R900" i="16"/>
  <c r="P900" i="16"/>
  <c r="BI889" i="16"/>
  <c r="BH889" i="16"/>
  <c r="BG889" i="16"/>
  <c r="BF889" i="16"/>
  <c r="T889" i="16"/>
  <c r="R889" i="16"/>
  <c r="P889" i="16"/>
  <c r="BI886" i="16"/>
  <c r="BH886" i="16"/>
  <c r="BG886" i="16"/>
  <c r="BF886" i="16"/>
  <c r="T886" i="16"/>
  <c r="R886" i="16"/>
  <c r="P886" i="16"/>
  <c r="BI882" i="16"/>
  <c r="BH882" i="16"/>
  <c r="BG882" i="16"/>
  <c r="BF882" i="16"/>
  <c r="T882" i="16"/>
  <c r="R882" i="16"/>
  <c r="P882" i="16"/>
  <c r="BI876" i="16"/>
  <c r="BH876" i="16"/>
  <c r="BG876" i="16"/>
  <c r="BF876" i="16"/>
  <c r="T876" i="16"/>
  <c r="R876" i="16"/>
  <c r="P876" i="16"/>
  <c r="BI866" i="16"/>
  <c r="BH866" i="16"/>
  <c r="BG866" i="16"/>
  <c r="BF866" i="16"/>
  <c r="T866" i="16"/>
  <c r="R866" i="16"/>
  <c r="P866" i="16"/>
  <c r="BI859" i="16"/>
  <c r="BH859" i="16"/>
  <c r="BG859" i="16"/>
  <c r="BF859" i="16"/>
  <c r="T859" i="16"/>
  <c r="R859" i="16"/>
  <c r="P859" i="16"/>
  <c r="BI838" i="16"/>
  <c r="BH838" i="16"/>
  <c r="BG838" i="16"/>
  <c r="BF838" i="16"/>
  <c r="T838" i="16"/>
  <c r="R838" i="16"/>
  <c r="P838" i="16"/>
  <c r="BI828" i="16"/>
  <c r="BH828" i="16"/>
  <c r="BG828" i="16"/>
  <c r="BF828" i="16"/>
  <c r="T828" i="16"/>
  <c r="R828" i="16"/>
  <c r="P828" i="16"/>
  <c r="BI816" i="16"/>
  <c r="BH816" i="16"/>
  <c r="BG816" i="16"/>
  <c r="BF816" i="16"/>
  <c r="T816" i="16"/>
  <c r="R816" i="16"/>
  <c r="P816" i="16"/>
  <c r="BI809" i="16"/>
  <c r="BH809" i="16"/>
  <c r="BG809" i="16"/>
  <c r="BF809" i="16"/>
  <c r="T809" i="16"/>
  <c r="R809" i="16"/>
  <c r="P809" i="16"/>
  <c r="BI803" i="16"/>
  <c r="BH803" i="16"/>
  <c r="BG803" i="16"/>
  <c r="BF803" i="16"/>
  <c r="T803" i="16"/>
  <c r="R803" i="16"/>
  <c r="P803" i="16"/>
  <c r="BI793" i="16"/>
  <c r="BH793" i="16"/>
  <c r="BG793" i="16"/>
  <c r="BF793" i="16"/>
  <c r="T793" i="16"/>
  <c r="R793" i="16"/>
  <c r="P793" i="16"/>
  <c r="BI780" i="16"/>
  <c r="BH780" i="16"/>
  <c r="BG780" i="16"/>
  <c r="BF780" i="16"/>
  <c r="T780" i="16"/>
  <c r="R780" i="16"/>
  <c r="P780" i="16"/>
  <c r="BI775" i="16"/>
  <c r="BH775" i="16"/>
  <c r="BG775" i="16"/>
  <c r="BF775" i="16"/>
  <c r="T775" i="16"/>
  <c r="R775" i="16"/>
  <c r="P775" i="16"/>
  <c r="BI765" i="16"/>
  <c r="BH765" i="16"/>
  <c r="BG765" i="16"/>
  <c r="BF765" i="16"/>
  <c r="T765" i="16"/>
  <c r="R765" i="16"/>
  <c r="P765" i="16"/>
  <c r="BI760" i="16"/>
  <c r="BH760" i="16"/>
  <c r="BG760" i="16"/>
  <c r="BF760" i="16"/>
  <c r="T760" i="16"/>
  <c r="R760" i="16"/>
  <c r="P760" i="16"/>
  <c r="BI747" i="16"/>
  <c r="BH747" i="16"/>
  <c r="BG747" i="16"/>
  <c r="BF747" i="16"/>
  <c r="T747" i="16"/>
  <c r="R747" i="16"/>
  <c r="P747" i="16"/>
  <c r="BI735" i="16"/>
  <c r="BH735" i="16"/>
  <c r="BG735" i="16"/>
  <c r="BF735" i="16"/>
  <c r="T735" i="16"/>
  <c r="R735" i="16"/>
  <c r="P735" i="16"/>
  <c r="BI731" i="16"/>
  <c r="BH731" i="16"/>
  <c r="BG731" i="16"/>
  <c r="BF731" i="16"/>
  <c r="T731" i="16"/>
  <c r="T730" i="16"/>
  <c r="R731" i="16"/>
  <c r="R730" i="16"/>
  <c r="P731" i="16"/>
  <c r="P730" i="16" s="1"/>
  <c r="BI725" i="16"/>
  <c r="BH725" i="16"/>
  <c r="BG725" i="16"/>
  <c r="BF725" i="16"/>
  <c r="T725" i="16"/>
  <c r="R725" i="16"/>
  <c r="P725" i="16"/>
  <c r="BI719" i="16"/>
  <c r="BH719" i="16"/>
  <c r="BG719" i="16"/>
  <c r="BF719" i="16"/>
  <c r="T719" i="16"/>
  <c r="R719" i="16"/>
  <c r="P719" i="16"/>
  <c r="BI715" i="16"/>
  <c r="BH715" i="16"/>
  <c r="BG715" i="16"/>
  <c r="BF715" i="16"/>
  <c r="T715" i="16"/>
  <c r="R715" i="16"/>
  <c r="P715" i="16"/>
  <c r="BI709" i="16"/>
  <c r="BH709" i="16"/>
  <c r="BG709" i="16"/>
  <c r="BF709" i="16"/>
  <c r="T709" i="16"/>
  <c r="R709" i="16"/>
  <c r="P709" i="16"/>
  <c r="BI705" i="16"/>
  <c r="BH705" i="16"/>
  <c r="BG705" i="16"/>
  <c r="BF705" i="16"/>
  <c r="T705" i="16"/>
  <c r="R705" i="16"/>
  <c r="P705" i="16"/>
  <c r="BI701" i="16"/>
  <c r="BH701" i="16"/>
  <c r="BG701" i="16"/>
  <c r="BF701" i="16"/>
  <c r="T701" i="16"/>
  <c r="R701" i="16"/>
  <c r="P701" i="16"/>
  <c r="BI696" i="16"/>
  <c r="BH696" i="16"/>
  <c r="BG696" i="16"/>
  <c r="BF696" i="16"/>
  <c r="T696" i="16"/>
  <c r="R696" i="16"/>
  <c r="P696" i="16"/>
  <c r="BI688" i="16"/>
  <c r="BH688" i="16"/>
  <c r="BG688" i="16"/>
  <c r="BF688" i="16"/>
  <c r="T688" i="16"/>
  <c r="R688" i="16"/>
  <c r="P688" i="16"/>
  <c r="BI684" i="16"/>
  <c r="BH684" i="16"/>
  <c r="BG684" i="16"/>
  <c r="BF684" i="16"/>
  <c r="T684" i="16"/>
  <c r="R684" i="16"/>
  <c r="P684" i="16"/>
  <c r="BI682" i="16"/>
  <c r="BH682" i="16"/>
  <c r="BG682" i="16"/>
  <c r="BF682" i="16"/>
  <c r="T682" i="16"/>
  <c r="R682" i="16"/>
  <c r="P682" i="16"/>
  <c r="BI678" i="16"/>
  <c r="BH678" i="16"/>
  <c r="BG678" i="16"/>
  <c r="BF678" i="16"/>
  <c r="T678" i="16"/>
  <c r="R678" i="16"/>
  <c r="P678" i="16"/>
  <c r="BI671" i="16"/>
  <c r="BH671" i="16"/>
  <c r="BG671" i="16"/>
  <c r="BF671" i="16"/>
  <c r="T671" i="16"/>
  <c r="R671" i="16"/>
  <c r="P671" i="16"/>
  <c r="BI664" i="16"/>
  <c r="BH664" i="16"/>
  <c r="BG664" i="16"/>
  <c r="BF664" i="16"/>
  <c r="T664" i="16"/>
  <c r="R664" i="16"/>
  <c r="P664" i="16"/>
  <c r="BI662" i="16"/>
  <c r="BH662" i="16"/>
  <c r="BG662" i="16"/>
  <c r="BF662" i="16"/>
  <c r="T662" i="16"/>
  <c r="R662" i="16"/>
  <c r="P662" i="16"/>
  <c r="BI659" i="16"/>
  <c r="BH659" i="16"/>
  <c r="BG659" i="16"/>
  <c r="BF659" i="16"/>
  <c r="T659" i="16"/>
  <c r="R659" i="16"/>
  <c r="P659" i="16"/>
  <c r="BI655" i="16"/>
  <c r="BH655" i="16"/>
  <c r="BG655" i="16"/>
  <c r="BF655" i="16"/>
  <c r="T655" i="16"/>
  <c r="R655" i="16"/>
  <c r="P655" i="16"/>
  <c r="BI651" i="16"/>
  <c r="BH651" i="16"/>
  <c r="BG651" i="16"/>
  <c r="BF651" i="16"/>
  <c r="T651" i="16"/>
  <c r="R651" i="16"/>
  <c r="P651" i="16"/>
  <c r="BI646" i="16"/>
  <c r="BH646" i="16"/>
  <c r="BG646" i="16"/>
  <c r="BF646" i="16"/>
  <c r="T646" i="16"/>
  <c r="R646" i="16"/>
  <c r="P646" i="16"/>
  <c r="BI642" i="16"/>
  <c r="BH642" i="16"/>
  <c r="BG642" i="16"/>
  <c r="BF642" i="16"/>
  <c r="T642" i="16"/>
  <c r="R642" i="16"/>
  <c r="P642" i="16"/>
  <c r="BI638" i="16"/>
  <c r="BH638" i="16"/>
  <c r="BG638" i="16"/>
  <c r="BF638" i="16"/>
  <c r="T638" i="16"/>
  <c r="R638" i="16"/>
  <c r="P638" i="16"/>
  <c r="BI634" i="16"/>
  <c r="BH634" i="16"/>
  <c r="BG634" i="16"/>
  <c r="BF634" i="16"/>
  <c r="T634" i="16"/>
  <c r="R634" i="16"/>
  <c r="P634" i="16"/>
  <c r="BI630" i="16"/>
  <c r="BH630" i="16"/>
  <c r="BG630" i="16"/>
  <c r="BF630" i="16"/>
  <c r="T630" i="16"/>
  <c r="R630" i="16"/>
  <c r="P630" i="16"/>
  <c r="BI626" i="16"/>
  <c r="BH626" i="16"/>
  <c r="BG626" i="16"/>
  <c r="BF626" i="16"/>
  <c r="T626" i="16"/>
  <c r="R626" i="16"/>
  <c r="P626" i="16"/>
  <c r="BI622" i="16"/>
  <c r="BH622" i="16"/>
  <c r="BG622" i="16"/>
  <c r="BF622" i="16"/>
  <c r="T622" i="16"/>
  <c r="R622" i="16"/>
  <c r="P622" i="16"/>
  <c r="BI616" i="16"/>
  <c r="BH616" i="16"/>
  <c r="BG616" i="16"/>
  <c r="BF616" i="16"/>
  <c r="T616" i="16"/>
  <c r="R616" i="16"/>
  <c r="P616" i="16"/>
  <c r="BI612" i="16"/>
  <c r="BH612" i="16"/>
  <c r="BG612" i="16"/>
  <c r="BF612" i="16"/>
  <c r="T612" i="16"/>
  <c r="R612" i="16"/>
  <c r="P612" i="16"/>
  <c r="BI608" i="16"/>
  <c r="BH608" i="16"/>
  <c r="BG608" i="16"/>
  <c r="BF608" i="16"/>
  <c r="T608" i="16"/>
  <c r="R608" i="16"/>
  <c r="P608" i="16"/>
  <c r="BI602" i="16"/>
  <c r="BH602" i="16"/>
  <c r="BG602" i="16"/>
  <c r="BF602" i="16"/>
  <c r="T602" i="16"/>
  <c r="R602" i="16"/>
  <c r="P602" i="16"/>
  <c r="BI600" i="16"/>
  <c r="BH600" i="16"/>
  <c r="BG600" i="16"/>
  <c r="BF600" i="16"/>
  <c r="T600" i="16"/>
  <c r="R600" i="16"/>
  <c r="P600" i="16"/>
  <c r="BI598" i="16"/>
  <c r="BH598" i="16"/>
  <c r="BG598" i="16"/>
  <c r="BF598" i="16"/>
  <c r="T598" i="16"/>
  <c r="R598" i="16"/>
  <c r="P598" i="16"/>
  <c r="BI594" i="16"/>
  <c r="BH594" i="16"/>
  <c r="BG594" i="16"/>
  <c r="BF594" i="16"/>
  <c r="T594" i="16"/>
  <c r="R594" i="16"/>
  <c r="P594" i="16"/>
  <c r="BI590" i="16"/>
  <c r="BH590" i="16"/>
  <c r="BG590" i="16"/>
  <c r="BF590" i="16"/>
  <c r="T590" i="16"/>
  <c r="R590" i="16"/>
  <c r="P590" i="16"/>
  <c r="BI586" i="16"/>
  <c r="BH586" i="16"/>
  <c r="BG586" i="16"/>
  <c r="BF586" i="16"/>
  <c r="T586" i="16"/>
  <c r="R586" i="16"/>
  <c r="P586" i="16"/>
  <c r="BI582" i="16"/>
  <c r="BH582" i="16"/>
  <c r="BG582" i="16"/>
  <c r="BF582" i="16"/>
  <c r="T582" i="16"/>
  <c r="R582" i="16"/>
  <c r="P582" i="16"/>
  <c r="BI578" i="16"/>
  <c r="BH578" i="16"/>
  <c r="BG578" i="16"/>
  <c r="BF578" i="16"/>
  <c r="T578" i="16"/>
  <c r="R578" i="16"/>
  <c r="P578" i="16"/>
  <c r="BI574" i="16"/>
  <c r="BH574" i="16"/>
  <c r="BG574" i="16"/>
  <c r="BF574" i="16"/>
  <c r="T574" i="16"/>
  <c r="R574" i="16"/>
  <c r="P574" i="16"/>
  <c r="BI570" i="16"/>
  <c r="BH570" i="16"/>
  <c r="BG570" i="16"/>
  <c r="BF570" i="16"/>
  <c r="T570" i="16"/>
  <c r="R570" i="16"/>
  <c r="P570" i="16"/>
  <c r="BI566" i="16"/>
  <c r="BH566" i="16"/>
  <c r="BG566" i="16"/>
  <c r="BF566" i="16"/>
  <c r="T566" i="16"/>
  <c r="R566" i="16"/>
  <c r="P566" i="16"/>
  <c r="BI556" i="16"/>
  <c r="BH556" i="16"/>
  <c r="BG556" i="16"/>
  <c r="BF556" i="16"/>
  <c r="T556" i="16"/>
  <c r="R556" i="16"/>
  <c r="P556" i="16"/>
  <c r="BI552" i="16"/>
  <c r="BH552" i="16"/>
  <c r="BG552" i="16"/>
  <c r="BF552" i="16"/>
  <c r="T552" i="16"/>
  <c r="R552" i="16"/>
  <c r="P552" i="16"/>
  <c r="BI541" i="16"/>
  <c r="BH541" i="16"/>
  <c r="BG541" i="16"/>
  <c r="BF541" i="16"/>
  <c r="T541" i="16"/>
  <c r="R541" i="16"/>
  <c r="P541" i="16"/>
  <c r="BI530" i="16"/>
  <c r="BH530" i="16"/>
  <c r="BG530" i="16"/>
  <c r="BF530" i="16"/>
  <c r="T530" i="16"/>
  <c r="R530" i="16"/>
  <c r="P530" i="16"/>
  <c r="BI525" i="16"/>
  <c r="BH525" i="16"/>
  <c r="BG525" i="16"/>
  <c r="BF525" i="16"/>
  <c r="T525" i="16"/>
  <c r="R525" i="16"/>
  <c r="P525" i="16"/>
  <c r="BI514" i="16"/>
  <c r="BH514" i="16"/>
  <c r="BG514" i="16"/>
  <c r="BF514" i="16"/>
  <c r="T514" i="16"/>
  <c r="R514" i="16"/>
  <c r="P514" i="16"/>
  <c r="BI503" i="16"/>
  <c r="BH503" i="16"/>
  <c r="BG503" i="16"/>
  <c r="BF503" i="16"/>
  <c r="T503" i="16"/>
  <c r="R503" i="16"/>
  <c r="P503" i="16"/>
  <c r="BI497" i="16"/>
  <c r="BH497" i="16"/>
  <c r="BG497" i="16"/>
  <c r="BF497" i="16"/>
  <c r="T497" i="16"/>
  <c r="R497" i="16"/>
  <c r="P497" i="16"/>
  <c r="BI492" i="16"/>
  <c r="BH492" i="16"/>
  <c r="BG492" i="16"/>
  <c r="BF492" i="16"/>
  <c r="T492" i="16"/>
  <c r="R492" i="16"/>
  <c r="P492" i="16"/>
  <c r="BI489" i="16"/>
  <c r="BH489" i="16"/>
  <c r="BG489" i="16"/>
  <c r="BF489" i="16"/>
  <c r="T489" i="16"/>
  <c r="R489" i="16"/>
  <c r="P489" i="16"/>
  <c r="BI486" i="16"/>
  <c r="BH486" i="16"/>
  <c r="BG486" i="16"/>
  <c r="BF486" i="16"/>
  <c r="T486" i="16"/>
  <c r="R486" i="16"/>
  <c r="P486" i="16"/>
  <c r="BI478" i="16"/>
  <c r="BH478" i="16"/>
  <c r="BG478" i="16"/>
  <c r="BF478" i="16"/>
  <c r="T478" i="16"/>
  <c r="R478" i="16"/>
  <c r="P478" i="16"/>
  <c r="BI474" i="16"/>
  <c r="BH474" i="16"/>
  <c r="BG474" i="16"/>
  <c r="BF474" i="16"/>
  <c r="T474" i="16"/>
  <c r="R474" i="16"/>
  <c r="P474" i="16"/>
  <c r="BI467" i="16"/>
  <c r="BH467" i="16"/>
  <c r="BG467" i="16"/>
  <c r="BF467" i="16"/>
  <c r="T467" i="16"/>
  <c r="R467" i="16"/>
  <c r="P467" i="16"/>
  <c r="BI465" i="16"/>
  <c r="BH465" i="16"/>
  <c r="BG465" i="16"/>
  <c r="BF465" i="16"/>
  <c r="T465" i="16"/>
  <c r="R465" i="16"/>
  <c r="P465" i="16"/>
  <c r="BI459" i="16"/>
  <c r="BH459" i="16"/>
  <c r="BG459" i="16"/>
  <c r="BF459" i="16"/>
  <c r="T459" i="16"/>
  <c r="R459" i="16"/>
  <c r="P459" i="16"/>
  <c r="BI453" i="16"/>
  <c r="BH453" i="16"/>
  <c r="BG453" i="16"/>
  <c r="BF453" i="16"/>
  <c r="T453" i="16"/>
  <c r="R453" i="16"/>
  <c r="P453" i="16"/>
  <c r="BI447" i="16"/>
  <c r="BH447" i="16"/>
  <c r="BG447" i="16"/>
  <c r="BF447" i="16"/>
  <c r="T447" i="16"/>
  <c r="R447" i="16"/>
  <c r="P447" i="16"/>
  <c r="BI441" i="16"/>
  <c r="BH441" i="16"/>
  <c r="BG441" i="16"/>
  <c r="BF441" i="16"/>
  <c r="T441" i="16"/>
  <c r="R441" i="16"/>
  <c r="P441" i="16"/>
  <c r="BI439" i="16"/>
  <c r="BH439" i="16"/>
  <c r="BG439" i="16"/>
  <c r="BF439" i="16"/>
  <c r="T439" i="16"/>
  <c r="R439" i="16"/>
  <c r="P439" i="16"/>
  <c r="BI434" i="16"/>
  <c r="BH434" i="16"/>
  <c r="BG434" i="16"/>
  <c r="BF434" i="16"/>
  <c r="T434" i="16"/>
  <c r="R434" i="16"/>
  <c r="P434" i="16"/>
  <c r="BI429" i="16"/>
  <c r="BH429" i="16"/>
  <c r="BG429" i="16"/>
  <c r="BF429" i="16"/>
  <c r="T429" i="16"/>
  <c r="R429" i="16"/>
  <c r="P429" i="16"/>
  <c r="BI424" i="16"/>
  <c r="BH424" i="16"/>
  <c r="BG424" i="16"/>
  <c r="BF424" i="16"/>
  <c r="T424" i="16"/>
  <c r="R424" i="16"/>
  <c r="P424" i="16"/>
  <c r="BI419" i="16"/>
  <c r="BH419" i="16"/>
  <c r="BG419" i="16"/>
  <c r="BF419" i="16"/>
  <c r="T419" i="16"/>
  <c r="R419" i="16"/>
  <c r="P419" i="16"/>
  <c r="BI411" i="16"/>
  <c r="BH411" i="16"/>
  <c r="BG411" i="16"/>
  <c r="BF411" i="16"/>
  <c r="T411" i="16"/>
  <c r="R411" i="16"/>
  <c r="P411" i="16"/>
  <c r="BI404" i="16"/>
  <c r="BH404" i="16"/>
  <c r="BG404" i="16"/>
  <c r="BF404" i="16"/>
  <c r="T404" i="16"/>
  <c r="R404" i="16"/>
  <c r="P404" i="16"/>
  <c r="BI397" i="16"/>
  <c r="BH397" i="16"/>
  <c r="BG397" i="16"/>
  <c r="BF397" i="16"/>
  <c r="T397" i="16"/>
  <c r="R397" i="16"/>
  <c r="P397" i="16"/>
  <c r="BI395" i="16"/>
  <c r="BH395" i="16"/>
  <c r="BG395" i="16"/>
  <c r="BF395" i="16"/>
  <c r="T395" i="16"/>
  <c r="R395" i="16"/>
  <c r="P395" i="16"/>
  <c r="BI388" i="16"/>
  <c r="BH388" i="16"/>
  <c r="BG388" i="16"/>
  <c r="BF388" i="16"/>
  <c r="T388" i="16"/>
  <c r="R388" i="16"/>
  <c r="P388" i="16"/>
  <c r="BI383" i="16"/>
  <c r="BH383" i="16"/>
  <c r="BG383" i="16"/>
  <c r="BF383" i="16"/>
  <c r="T383" i="16"/>
  <c r="R383" i="16"/>
  <c r="P383" i="16"/>
  <c r="BI381" i="16"/>
  <c r="BH381" i="16"/>
  <c r="BG381" i="16"/>
  <c r="BF381" i="16"/>
  <c r="T381" i="16"/>
  <c r="R381" i="16"/>
  <c r="P381" i="16"/>
  <c r="BI376" i="16"/>
  <c r="BH376" i="16"/>
  <c r="BG376" i="16"/>
  <c r="BF376" i="16"/>
  <c r="T376" i="16"/>
  <c r="R376" i="16"/>
  <c r="P376" i="16"/>
  <c r="BI374" i="16"/>
  <c r="BH374" i="16"/>
  <c r="BG374" i="16"/>
  <c r="BF374" i="16"/>
  <c r="T374" i="16"/>
  <c r="R374" i="16"/>
  <c r="P374" i="16"/>
  <c r="BI369" i="16"/>
  <c r="BH369" i="16"/>
  <c r="BG369" i="16"/>
  <c r="BF369" i="16"/>
  <c r="T369" i="16"/>
  <c r="R369" i="16"/>
  <c r="P369" i="16"/>
  <c r="BI367" i="16"/>
  <c r="BH367" i="16"/>
  <c r="BG367" i="16"/>
  <c r="BF367" i="16"/>
  <c r="T367" i="16"/>
  <c r="R367" i="16"/>
  <c r="P367" i="16"/>
  <c r="BI365" i="16"/>
  <c r="BH365" i="16"/>
  <c r="BG365" i="16"/>
  <c r="BF365" i="16"/>
  <c r="T365" i="16"/>
  <c r="R365" i="16"/>
  <c r="P365" i="16"/>
  <c r="BI356" i="16"/>
  <c r="BH356" i="16"/>
  <c r="BG356" i="16"/>
  <c r="BF356" i="16"/>
  <c r="T356" i="16"/>
  <c r="R356" i="16"/>
  <c r="P356" i="16"/>
  <c r="BI350" i="16"/>
  <c r="BH350" i="16"/>
  <c r="BG350" i="16"/>
  <c r="BF350" i="16"/>
  <c r="T350" i="16"/>
  <c r="R350" i="16"/>
  <c r="P350" i="16"/>
  <c r="BI344" i="16"/>
  <c r="BH344" i="16"/>
  <c r="BG344" i="16"/>
  <c r="BF344" i="16"/>
  <c r="T344" i="16"/>
  <c r="R344" i="16"/>
  <c r="P344" i="16"/>
  <c r="BI342" i="16"/>
  <c r="BH342" i="16"/>
  <c r="BG342" i="16"/>
  <c r="BF342" i="16"/>
  <c r="T342" i="16"/>
  <c r="R342" i="16"/>
  <c r="P342" i="16"/>
  <c r="BI337" i="16"/>
  <c r="BH337" i="16"/>
  <c r="BG337" i="16"/>
  <c r="BF337" i="16"/>
  <c r="T337" i="16"/>
  <c r="R337" i="16"/>
  <c r="P337" i="16"/>
  <c r="BI335" i="16"/>
  <c r="BH335" i="16"/>
  <c r="BG335" i="16"/>
  <c r="BF335" i="16"/>
  <c r="T335" i="16"/>
  <c r="R335" i="16"/>
  <c r="P335" i="16"/>
  <c r="BI330" i="16"/>
  <c r="BH330" i="16"/>
  <c r="BG330" i="16"/>
  <c r="BF330" i="16"/>
  <c r="T330" i="16"/>
  <c r="R330" i="16"/>
  <c r="P330" i="16"/>
  <c r="BI327" i="16"/>
  <c r="BH327" i="16"/>
  <c r="BG327" i="16"/>
  <c r="BF327" i="16"/>
  <c r="T327" i="16"/>
  <c r="R327" i="16"/>
  <c r="P327" i="16"/>
  <c r="BI320" i="16"/>
  <c r="BH320" i="16"/>
  <c r="BG320" i="16"/>
  <c r="BF320" i="16"/>
  <c r="T320" i="16"/>
  <c r="R320" i="16"/>
  <c r="P320" i="16"/>
  <c r="BI299" i="16"/>
  <c r="BH299" i="16"/>
  <c r="BG299" i="16"/>
  <c r="BF299" i="16"/>
  <c r="T299" i="16"/>
  <c r="R299" i="16"/>
  <c r="P299" i="16"/>
  <c r="BI297" i="16"/>
  <c r="BH297" i="16"/>
  <c r="BG297" i="16"/>
  <c r="BF297" i="16"/>
  <c r="T297" i="16"/>
  <c r="R297" i="16"/>
  <c r="P297" i="16"/>
  <c r="BI281" i="16"/>
  <c r="BH281" i="16"/>
  <c r="BG281" i="16"/>
  <c r="BF281" i="16"/>
  <c r="T281" i="16"/>
  <c r="R281" i="16"/>
  <c r="P281" i="16"/>
  <c r="BI279" i="16"/>
  <c r="BH279" i="16"/>
  <c r="BG279" i="16"/>
  <c r="BF279" i="16"/>
  <c r="T279" i="16"/>
  <c r="R279" i="16"/>
  <c r="P279" i="16"/>
  <c r="BI272" i="16"/>
  <c r="BH272" i="16"/>
  <c r="BG272" i="16"/>
  <c r="BF272" i="16"/>
  <c r="T272" i="16"/>
  <c r="R272" i="16"/>
  <c r="P272" i="16"/>
  <c r="BI268" i="16"/>
  <c r="BH268" i="16"/>
  <c r="BG268" i="16"/>
  <c r="BF268" i="16"/>
  <c r="T268" i="16"/>
  <c r="R268" i="16"/>
  <c r="P268" i="16"/>
  <c r="BI261" i="16"/>
  <c r="BH261" i="16"/>
  <c r="BG261" i="16"/>
  <c r="BF261" i="16"/>
  <c r="T261" i="16"/>
  <c r="R261" i="16"/>
  <c r="P261" i="16"/>
  <c r="BI254" i="16"/>
  <c r="BH254" i="16"/>
  <c r="BG254" i="16"/>
  <c r="BF254" i="16"/>
  <c r="T254" i="16"/>
  <c r="R254" i="16"/>
  <c r="P254" i="16"/>
  <c r="BI248" i="16"/>
  <c r="BH248" i="16"/>
  <c r="BG248" i="16"/>
  <c r="BF248" i="16"/>
  <c r="T248" i="16"/>
  <c r="R248" i="16"/>
  <c r="P248" i="16"/>
  <c r="BI241" i="16"/>
  <c r="BH241" i="16"/>
  <c r="BG241" i="16"/>
  <c r="BF241" i="16"/>
  <c r="T241" i="16"/>
  <c r="R241" i="16"/>
  <c r="P241" i="16"/>
  <c r="BI238" i="16"/>
  <c r="BH238" i="16"/>
  <c r="BG238" i="16"/>
  <c r="BF238" i="16"/>
  <c r="T238" i="16"/>
  <c r="R238" i="16"/>
  <c r="P238" i="16"/>
  <c r="BI233" i="16"/>
  <c r="BH233" i="16"/>
  <c r="BG233" i="16"/>
  <c r="BF233" i="16"/>
  <c r="T233" i="16"/>
  <c r="R233" i="16"/>
  <c r="P233" i="16"/>
  <c r="BI226" i="16"/>
  <c r="BH226" i="16"/>
  <c r="BG226" i="16"/>
  <c r="BF226" i="16"/>
  <c r="T226" i="16"/>
  <c r="R226" i="16"/>
  <c r="P226" i="16"/>
  <c r="BI212" i="16"/>
  <c r="BH212" i="16"/>
  <c r="BG212" i="16"/>
  <c r="BF212" i="16"/>
  <c r="T212" i="16"/>
  <c r="R212" i="16"/>
  <c r="P212" i="16"/>
  <c r="BI207" i="16"/>
  <c r="BH207" i="16"/>
  <c r="BG207" i="16"/>
  <c r="BF207" i="16"/>
  <c r="T207" i="16"/>
  <c r="R207" i="16"/>
  <c r="P207" i="16"/>
  <c r="BI202" i="16"/>
  <c r="BH202" i="16"/>
  <c r="BG202" i="16"/>
  <c r="BF202" i="16"/>
  <c r="T202" i="16"/>
  <c r="R202" i="16"/>
  <c r="P202" i="16"/>
  <c r="BI196" i="16"/>
  <c r="BH196" i="16"/>
  <c r="BG196" i="16"/>
  <c r="BF196" i="16"/>
  <c r="T196" i="16"/>
  <c r="R196" i="16"/>
  <c r="P196" i="16"/>
  <c r="BI192" i="16"/>
  <c r="BH192" i="16"/>
  <c r="BG192" i="16"/>
  <c r="BF192" i="16"/>
  <c r="T192" i="16"/>
  <c r="R192" i="16"/>
  <c r="P192" i="16"/>
  <c r="BI187" i="16"/>
  <c r="BH187" i="16"/>
  <c r="BG187" i="16"/>
  <c r="BF187" i="16"/>
  <c r="T187" i="16"/>
  <c r="R187" i="16"/>
  <c r="P187" i="16"/>
  <c r="BI182" i="16"/>
  <c r="BH182" i="16"/>
  <c r="BG182" i="16"/>
  <c r="BF182" i="16"/>
  <c r="T182" i="16"/>
  <c r="R182" i="16"/>
  <c r="P182" i="16"/>
  <c r="BI170" i="16"/>
  <c r="BH170" i="16"/>
  <c r="BG170" i="16"/>
  <c r="BF170" i="16"/>
  <c r="T170" i="16"/>
  <c r="R170" i="16"/>
  <c r="P170" i="16"/>
  <c r="BI165" i="16"/>
  <c r="BH165" i="16"/>
  <c r="BG165" i="16"/>
  <c r="BF165" i="16"/>
  <c r="T165" i="16"/>
  <c r="R165" i="16"/>
  <c r="P165" i="16"/>
  <c r="BI161" i="16"/>
  <c r="BH161" i="16"/>
  <c r="BG161" i="16"/>
  <c r="BF161" i="16"/>
  <c r="T161" i="16"/>
  <c r="R161" i="16"/>
  <c r="P161" i="16"/>
  <c r="BI147" i="16"/>
  <c r="BH147" i="16"/>
  <c r="BG147" i="16"/>
  <c r="BF147" i="16"/>
  <c r="T147" i="16"/>
  <c r="R147" i="16"/>
  <c r="P147" i="16"/>
  <c r="BI143" i="16"/>
  <c r="BH143" i="16"/>
  <c r="BG143" i="16"/>
  <c r="BF143" i="16"/>
  <c r="T143" i="16"/>
  <c r="R143" i="16"/>
  <c r="P143" i="16"/>
  <c r="J137" i="16"/>
  <c r="J136" i="16"/>
  <c r="F136" i="16"/>
  <c r="F134" i="16"/>
  <c r="E132" i="16"/>
  <c r="J96" i="16"/>
  <c r="J95" i="16"/>
  <c r="F95" i="16"/>
  <c r="F93" i="16"/>
  <c r="E91" i="16"/>
  <c r="J22" i="16"/>
  <c r="E22" i="16"/>
  <c r="F96" i="16" s="1"/>
  <c r="J21" i="16"/>
  <c r="J16" i="16"/>
  <c r="J93" i="16"/>
  <c r="E7" i="16"/>
  <c r="E126" i="16" s="1"/>
  <c r="J41" i="15"/>
  <c r="J40" i="15"/>
  <c r="AY116" i="1"/>
  <c r="J39" i="15"/>
  <c r="AX116" i="1" s="1"/>
  <c r="BI223" i="15"/>
  <c r="BH223" i="15"/>
  <c r="BG223" i="15"/>
  <c r="BF223" i="15"/>
  <c r="T223" i="15"/>
  <c r="R223" i="15"/>
  <c r="P223" i="15"/>
  <c r="BI212" i="15"/>
  <c r="BH212" i="15"/>
  <c r="BG212" i="15"/>
  <c r="BF212" i="15"/>
  <c r="T212" i="15"/>
  <c r="R212" i="15"/>
  <c r="P212" i="15"/>
  <c r="BI200" i="15"/>
  <c r="BH200" i="15"/>
  <c r="BG200" i="15"/>
  <c r="BF200" i="15"/>
  <c r="T200" i="15"/>
  <c r="R200" i="15"/>
  <c r="P200" i="15"/>
  <c r="BI188" i="15"/>
  <c r="BH188" i="15"/>
  <c r="BG188" i="15"/>
  <c r="BF188" i="15"/>
  <c r="T188" i="15"/>
  <c r="R188" i="15"/>
  <c r="P188" i="15"/>
  <c r="BI182" i="15"/>
  <c r="BH182" i="15"/>
  <c r="BG182" i="15"/>
  <c r="BF182" i="15"/>
  <c r="T182" i="15"/>
  <c r="R182" i="15"/>
  <c r="P182" i="15"/>
  <c r="BI177" i="15"/>
  <c r="BH177" i="15"/>
  <c r="BG177" i="15"/>
  <c r="BF177" i="15"/>
  <c r="T177" i="15"/>
  <c r="R177" i="15"/>
  <c r="P177" i="15"/>
  <c r="BI172" i="15"/>
  <c r="BH172" i="15"/>
  <c r="BG172" i="15"/>
  <c r="BF172" i="15"/>
  <c r="T172" i="15"/>
  <c r="R172" i="15"/>
  <c r="P172" i="15"/>
  <c r="BI168" i="15"/>
  <c r="BH168" i="15"/>
  <c r="BG168" i="15"/>
  <c r="BF168" i="15"/>
  <c r="T168" i="15"/>
  <c r="R168" i="15"/>
  <c r="P168" i="15"/>
  <c r="BI161" i="15"/>
  <c r="BH161" i="15"/>
  <c r="BG161" i="15"/>
  <c r="BF161" i="15"/>
  <c r="T161" i="15"/>
  <c r="R161" i="15"/>
  <c r="P161" i="15"/>
  <c r="BI155" i="15"/>
  <c r="BH155" i="15"/>
  <c r="BG155" i="15"/>
  <c r="BF155" i="15"/>
  <c r="T155" i="15"/>
  <c r="R155" i="15"/>
  <c r="P155" i="15"/>
  <c r="BI148" i="15"/>
  <c r="BH148" i="15"/>
  <c r="BG148" i="15"/>
  <c r="BF148" i="15"/>
  <c r="T148" i="15"/>
  <c r="R148" i="15"/>
  <c r="P148" i="15"/>
  <c r="BI144" i="15"/>
  <c r="BH144" i="15"/>
  <c r="BG144" i="15"/>
  <c r="BF144" i="15"/>
  <c r="T144" i="15"/>
  <c r="R144" i="15"/>
  <c r="P144" i="15"/>
  <c r="BI140" i="15"/>
  <c r="BH140" i="15"/>
  <c r="BG140" i="15"/>
  <c r="BF140" i="15"/>
  <c r="T140" i="15"/>
  <c r="R140" i="15"/>
  <c r="P140" i="15"/>
  <c r="BI135" i="15"/>
  <c r="BH135" i="15"/>
  <c r="BG135" i="15"/>
  <c r="BF135" i="15"/>
  <c r="T135" i="15"/>
  <c r="R135" i="15"/>
  <c r="P135" i="15"/>
  <c r="BI130" i="15"/>
  <c r="BH130" i="15"/>
  <c r="BG130" i="15"/>
  <c r="BF130" i="15"/>
  <c r="T130" i="15"/>
  <c r="R130" i="15"/>
  <c r="P130" i="15"/>
  <c r="J124" i="15"/>
  <c r="J123" i="15"/>
  <c r="F123" i="15"/>
  <c r="F121" i="15"/>
  <c r="E119" i="15"/>
  <c r="J96" i="15"/>
  <c r="J95" i="15"/>
  <c r="F95" i="15"/>
  <c r="F93" i="15"/>
  <c r="E91" i="15"/>
  <c r="J22" i="15"/>
  <c r="E22" i="15"/>
  <c r="F96" i="15"/>
  <c r="J21" i="15"/>
  <c r="J16" i="15"/>
  <c r="J121" i="15"/>
  <c r="E7" i="15"/>
  <c r="E113" i="15"/>
  <c r="J41" i="14"/>
  <c r="J40" i="14"/>
  <c r="AY114" i="1"/>
  <c r="J39" i="14"/>
  <c r="AX114" i="1"/>
  <c r="BI702" i="14"/>
  <c r="BH702" i="14"/>
  <c r="BG702" i="14"/>
  <c r="BF702" i="14"/>
  <c r="T702" i="14"/>
  <c r="R702" i="14"/>
  <c r="P702" i="14"/>
  <c r="BI697" i="14"/>
  <c r="BH697" i="14"/>
  <c r="BG697" i="14"/>
  <c r="BF697" i="14"/>
  <c r="T697" i="14"/>
  <c r="R697" i="14"/>
  <c r="P697" i="14"/>
  <c r="BI691" i="14"/>
  <c r="BH691" i="14"/>
  <c r="BG691" i="14"/>
  <c r="BF691" i="14"/>
  <c r="T691" i="14"/>
  <c r="R691" i="14"/>
  <c r="P691" i="14"/>
  <c r="BI685" i="14"/>
  <c r="BH685" i="14"/>
  <c r="BG685" i="14"/>
  <c r="BF685" i="14"/>
  <c r="T685" i="14"/>
  <c r="R685" i="14"/>
  <c r="P685" i="14"/>
  <c r="BI679" i="14"/>
  <c r="BH679" i="14"/>
  <c r="BG679" i="14"/>
  <c r="BF679" i="14"/>
  <c r="T679" i="14"/>
  <c r="R679" i="14"/>
  <c r="P679" i="14"/>
  <c r="BI674" i="14"/>
  <c r="BH674" i="14"/>
  <c r="BG674" i="14"/>
  <c r="BF674" i="14"/>
  <c r="T674" i="14"/>
  <c r="R674" i="14"/>
  <c r="P674" i="14"/>
  <c r="BI668" i="14"/>
  <c r="BH668" i="14"/>
  <c r="BG668" i="14"/>
  <c r="BF668" i="14"/>
  <c r="T668" i="14"/>
  <c r="R668" i="14"/>
  <c r="P668" i="14"/>
  <c r="BI663" i="14"/>
  <c r="BH663" i="14"/>
  <c r="BG663" i="14"/>
  <c r="BF663" i="14"/>
  <c r="T663" i="14"/>
  <c r="R663" i="14"/>
  <c r="P663" i="14"/>
  <c r="BI657" i="14"/>
  <c r="BH657" i="14"/>
  <c r="BG657" i="14"/>
  <c r="BF657" i="14"/>
  <c r="T657" i="14"/>
  <c r="R657" i="14"/>
  <c r="P657" i="14"/>
  <c r="BI654" i="14"/>
  <c r="BH654" i="14"/>
  <c r="BG654" i="14"/>
  <c r="BF654" i="14"/>
  <c r="T654" i="14"/>
  <c r="R654" i="14"/>
  <c r="P654" i="14"/>
  <c r="BI646" i="14"/>
  <c r="BH646" i="14"/>
  <c r="BG646" i="14"/>
  <c r="BF646" i="14"/>
  <c r="T646" i="14"/>
  <c r="R646" i="14"/>
  <c r="P646" i="14"/>
  <c r="BI640" i="14"/>
  <c r="BH640" i="14"/>
  <c r="BG640" i="14"/>
  <c r="BF640" i="14"/>
  <c r="T640" i="14"/>
  <c r="R640" i="14"/>
  <c r="P640" i="14"/>
  <c r="BI636" i="14"/>
  <c r="BH636" i="14"/>
  <c r="BG636" i="14"/>
  <c r="BF636" i="14"/>
  <c r="T636" i="14"/>
  <c r="R636" i="14"/>
  <c r="P636" i="14"/>
  <c r="BI632" i="14"/>
  <c r="BH632" i="14"/>
  <c r="BG632" i="14"/>
  <c r="BF632" i="14"/>
  <c r="T632" i="14"/>
  <c r="R632" i="14"/>
  <c r="P632" i="14"/>
  <c r="BI627" i="14"/>
  <c r="BH627" i="14"/>
  <c r="BG627" i="14"/>
  <c r="BF627" i="14"/>
  <c r="T627" i="14"/>
  <c r="R627" i="14"/>
  <c r="P627" i="14"/>
  <c r="BI622" i="14"/>
  <c r="BH622" i="14"/>
  <c r="BG622" i="14"/>
  <c r="BF622" i="14"/>
  <c r="T622" i="14"/>
  <c r="R622" i="14"/>
  <c r="P622" i="14"/>
  <c r="BI618" i="14"/>
  <c r="BH618" i="14"/>
  <c r="BG618" i="14"/>
  <c r="BF618" i="14"/>
  <c r="T618" i="14"/>
  <c r="R618" i="14"/>
  <c r="P618" i="14"/>
  <c r="BI613" i="14"/>
  <c r="BH613" i="14"/>
  <c r="BG613" i="14"/>
  <c r="BF613" i="14"/>
  <c r="T613" i="14"/>
  <c r="R613" i="14"/>
  <c r="P613" i="14"/>
  <c r="BI608" i="14"/>
  <c r="BH608" i="14"/>
  <c r="BG608" i="14"/>
  <c r="BF608" i="14"/>
  <c r="T608" i="14"/>
  <c r="R608" i="14"/>
  <c r="P608" i="14"/>
  <c r="BI604" i="14"/>
  <c r="BH604" i="14"/>
  <c r="BG604" i="14"/>
  <c r="BF604" i="14"/>
  <c r="T604" i="14"/>
  <c r="R604" i="14"/>
  <c r="P604" i="14"/>
  <c r="BI596" i="14"/>
  <c r="BH596" i="14"/>
  <c r="BG596" i="14"/>
  <c r="BF596" i="14"/>
  <c r="T596" i="14"/>
  <c r="R596" i="14"/>
  <c r="P596" i="14"/>
  <c r="BI589" i="14"/>
  <c r="BH589" i="14"/>
  <c r="BG589" i="14"/>
  <c r="BF589" i="14"/>
  <c r="T589" i="14"/>
  <c r="R589" i="14"/>
  <c r="P589" i="14"/>
  <c r="BI582" i="14"/>
  <c r="BH582" i="14"/>
  <c r="BG582" i="14"/>
  <c r="BF582" i="14"/>
  <c r="T582" i="14"/>
  <c r="R582" i="14"/>
  <c r="P582" i="14"/>
  <c r="BI578" i="14"/>
  <c r="BH578" i="14"/>
  <c r="BG578" i="14"/>
  <c r="BF578" i="14"/>
  <c r="T578" i="14"/>
  <c r="R578" i="14"/>
  <c r="P578" i="14"/>
  <c r="BI574" i="14"/>
  <c r="BH574" i="14"/>
  <c r="BG574" i="14"/>
  <c r="BF574" i="14"/>
  <c r="T574" i="14"/>
  <c r="R574" i="14"/>
  <c r="P574" i="14"/>
  <c r="BI570" i="14"/>
  <c r="BH570" i="14"/>
  <c r="BG570" i="14"/>
  <c r="BF570" i="14"/>
  <c r="T570" i="14"/>
  <c r="R570" i="14"/>
  <c r="P570" i="14"/>
  <c r="BI562" i="14"/>
  <c r="BH562" i="14"/>
  <c r="BG562" i="14"/>
  <c r="BF562" i="14"/>
  <c r="T562" i="14"/>
  <c r="R562" i="14"/>
  <c r="P562" i="14"/>
  <c r="BI558" i="14"/>
  <c r="BH558" i="14"/>
  <c r="BG558" i="14"/>
  <c r="BF558" i="14"/>
  <c r="T558" i="14"/>
  <c r="R558" i="14"/>
  <c r="P558" i="14"/>
  <c r="BI552" i="14"/>
  <c r="BH552" i="14"/>
  <c r="BG552" i="14"/>
  <c r="BF552" i="14"/>
  <c r="T552" i="14"/>
  <c r="R552" i="14"/>
  <c r="P552" i="14"/>
  <c r="BI546" i="14"/>
  <c r="BH546" i="14"/>
  <c r="BG546" i="14"/>
  <c r="BF546" i="14"/>
  <c r="T546" i="14"/>
  <c r="R546" i="14"/>
  <c r="P546" i="14"/>
  <c r="BI542" i="14"/>
  <c r="BH542" i="14"/>
  <c r="BG542" i="14"/>
  <c r="BF542" i="14"/>
  <c r="T542" i="14"/>
  <c r="R542" i="14"/>
  <c r="P542" i="14"/>
  <c r="BI540" i="14"/>
  <c r="BH540" i="14"/>
  <c r="BG540" i="14"/>
  <c r="BF540" i="14"/>
  <c r="T540" i="14"/>
  <c r="R540" i="14"/>
  <c r="P540" i="14"/>
  <c r="BI536" i="14"/>
  <c r="BH536" i="14"/>
  <c r="BG536" i="14"/>
  <c r="BF536" i="14"/>
  <c r="T536" i="14"/>
  <c r="R536" i="14"/>
  <c r="P536" i="14"/>
  <c r="BI530" i="14"/>
  <c r="BH530" i="14"/>
  <c r="BG530" i="14"/>
  <c r="BF530" i="14"/>
  <c r="T530" i="14"/>
  <c r="R530" i="14"/>
  <c r="P530" i="14"/>
  <c r="BI524" i="14"/>
  <c r="BH524" i="14"/>
  <c r="BG524" i="14"/>
  <c r="BF524" i="14"/>
  <c r="T524" i="14"/>
  <c r="R524" i="14"/>
  <c r="P524" i="14"/>
  <c r="BI520" i="14"/>
  <c r="BH520" i="14"/>
  <c r="BG520" i="14"/>
  <c r="BF520" i="14"/>
  <c r="T520" i="14"/>
  <c r="R520" i="14"/>
  <c r="P520" i="14"/>
  <c r="BI517" i="14"/>
  <c r="BH517" i="14"/>
  <c r="BG517" i="14"/>
  <c r="BF517" i="14"/>
  <c r="T517" i="14"/>
  <c r="R517" i="14"/>
  <c r="P517" i="14"/>
  <c r="BI515" i="14"/>
  <c r="BH515" i="14"/>
  <c r="BG515" i="14"/>
  <c r="BF515" i="14"/>
  <c r="T515" i="14"/>
  <c r="R515" i="14"/>
  <c r="P515" i="14"/>
  <c r="BI509" i="14"/>
  <c r="BH509" i="14"/>
  <c r="BG509" i="14"/>
  <c r="BF509" i="14"/>
  <c r="T509" i="14"/>
  <c r="R509" i="14"/>
  <c r="P509" i="14"/>
  <c r="BI505" i="14"/>
  <c r="BH505" i="14"/>
  <c r="BG505" i="14"/>
  <c r="BF505" i="14"/>
  <c r="T505" i="14"/>
  <c r="R505" i="14"/>
  <c r="P505" i="14"/>
  <c r="BI497" i="14"/>
  <c r="BH497" i="14"/>
  <c r="BG497" i="14"/>
  <c r="BF497" i="14"/>
  <c r="T497" i="14"/>
  <c r="R497" i="14"/>
  <c r="P497" i="14"/>
  <c r="BI495" i="14"/>
  <c r="BH495" i="14"/>
  <c r="BG495" i="14"/>
  <c r="BF495" i="14"/>
  <c r="T495" i="14"/>
  <c r="R495" i="14"/>
  <c r="P495" i="14"/>
  <c r="BI490" i="14"/>
  <c r="BH490" i="14"/>
  <c r="BG490" i="14"/>
  <c r="BF490" i="14"/>
  <c r="T490" i="14"/>
  <c r="R490" i="14"/>
  <c r="P490" i="14"/>
  <c r="BI487" i="14"/>
  <c r="BH487" i="14"/>
  <c r="BG487" i="14"/>
  <c r="BF487" i="14"/>
  <c r="T487" i="14"/>
  <c r="R487" i="14"/>
  <c r="P487" i="14"/>
  <c r="BI483" i="14"/>
  <c r="BH483" i="14"/>
  <c r="BG483" i="14"/>
  <c r="BF483" i="14"/>
  <c r="T483" i="14"/>
  <c r="R483" i="14"/>
  <c r="P483" i="14"/>
  <c r="BI479" i="14"/>
  <c r="BH479" i="14"/>
  <c r="BG479" i="14"/>
  <c r="BF479" i="14"/>
  <c r="T479" i="14"/>
  <c r="R479" i="14"/>
  <c r="P479" i="14"/>
  <c r="BI477" i="14"/>
  <c r="BH477" i="14"/>
  <c r="BG477" i="14"/>
  <c r="BF477" i="14"/>
  <c r="T477" i="14"/>
  <c r="R477" i="14"/>
  <c r="P477" i="14"/>
  <c r="BI473" i="14"/>
  <c r="BH473" i="14"/>
  <c r="BG473" i="14"/>
  <c r="BF473" i="14"/>
  <c r="T473" i="14"/>
  <c r="R473" i="14"/>
  <c r="P473" i="14"/>
  <c r="BI471" i="14"/>
  <c r="BH471" i="14"/>
  <c r="BG471" i="14"/>
  <c r="BF471" i="14"/>
  <c r="T471" i="14"/>
  <c r="R471" i="14"/>
  <c r="P471" i="14"/>
  <c r="BI466" i="14"/>
  <c r="BH466" i="14"/>
  <c r="BG466" i="14"/>
  <c r="BF466" i="14"/>
  <c r="T466" i="14"/>
  <c r="R466" i="14"/>
  <c r="P466" i="14"/>
  <c r="BI462" i="14"/>
  <c r="BH462" i="14"/>
  <c r="BG462" i="14"/>
  <c r="BF462" i="14"/>
  <c r="T462" i="14"/>
  <c r="R462" i="14"/>
  <c r="P462" i="14"/>
  <c r="BI458" i="14"/>
  <c r="BH458" i="14"/>
  <c r="BG458" i="14"/>
  <c r="BF458" i="14"/>
  <c r="T458" i="14"/>
  <c r="R458" i="14"/>
  <c r="P458" i="14"/>
  <c r="BI454" i="14"/>
  <c r="BH454" i="14"/>
  <c r="BG454" i="14"/>
  <c r="BF454" i="14"/>
  <c r="T454" i="14"/>
  <c r="R454" i="14"/>
  <c r="P454" i="14"/>
  <c r="BI448" i="14"/>
  <c r="BH448" i="14"/>
  <c r="BG448" i="14"/>
  <c r="BF448" i="14"/>
  <c r="T448" i="14"/>
  <c r="R448" i="14"/>
  <c r="P448" i="14"/>
  <c r="BI443" i="14"/>
  <c r="BH443" i="14"/>
  <c r="BG443" i="14"/>
  <c r="BF443" i="14"/>
  <c r="T443" i="14"/>
  <c r="R443" i="14"/>
  <c r="P443" i="14"/>
  <c r="BI439" i="14"/>
  <c r="BH439" i="14"/>
  <c r="BG439" i="14"/>
  <c r="BF439" i="14"/>
  <c r="T439" i="14"/>
  <c r="R439" i="14"/>
  <c r="P439" i="14"/>
  <c r="BI435" i="14"/>
  <c r="BH435" i="14"/>
  <c r="BG435" i="14"/>
  <c r="BF435" i="14"/>
  <c r="T435" i="14"/>
  <c r="R435" i="14"/>
  <c r="P435" i="14"/>
  <c r="BI429" i="14"/>
  <c r="BH429" i="14"/>
  <c r="BG429" i="14"/>
  <c r="BF429" i="14"/>
  <c r="T429" i="14"/>
  <c r="T428" i="14"/>
  <c r="R429" i="14"/>
  <c r="R428" i="14" s="1"/>
  <c r="P429" i="14"/>
  <c r="P428" i="14"/>
  <c r="BI426" i="14"/>
  <c r="BH426" i="14"/>
  <c r="BG426" i="14"/>
  <c r="BF426" i="14"/>
  <c r="T426" i="14"/>
  <c r="R426" i="14"/>
  <c r="P426" i="14"/>
  <c r="BI422" i="14"/>
  <c r="BH422" i="14"/>
  <c r="BG422" i="14"/>
  <c r="BF422" i="14"/>
  <c r="T422" i="14"/>
  <c r="R422" i="14"/>
  <c r="P422" i="14"/>
  <c r="BI418" i="14"/>
  <c r="BH418" i="14"/>
  <c r="BG418" i="14"/>
  <c r="BF418" i="14"/>
  <c r="T418" i="14"/>
  <c r="R418" i="14"/>
  <c r="P418" i="14"/>
  <c r="BI414" i="14"/>
  <c r="BH414" i="14"/>
  <c r="BG414" i="14"/>
  <c r="BF414" i="14"/>
  <c r="T414" i="14"/>
  <c r="R414" i="14"/>
  <c r="P414" i="14"/>
  <c r="BI410" i="14"/>
  <c r="BH410" i="14"/>
  <c r="BG410" i="14"/>
  <c r="BF410" i="14"/>
  <c r="T410" i="14"/>
  <c r="R410" i="14"/>
  <c r="P410" i="14"/>
  <c r="BI406" i="14"/>
  <c r="BH406" i="14"/>
  <c r="BG406" i="14"/>
  <c r="BF406" i="14"/>
  <c r="T406" i="14"/>
  <c r="R406" i="14"/>
  <c r="P406" i="14"/>
  <c r="BI402" i="14"/>
  <c r="BH402" i="14"/>
  <c r="BG402" i="14"/>
  <c r="BF402" i="14"/>
  <c r="T402" i="14"/>
  <c r="R402" i="14"/>
  <c r="P402" i="14"/>
  <c r="BI398" i="14"/>
  <c r="BH398" i="14"/>
  <c r="BG398" i="14"/>
  <c r="BF398" i="14"/>
  <c r="T398" i="14"/>
  <c r="R398" i="14"/>
  <c r="P398" i="14"/>
  <c r="BI394" i="14"/>
  <c r="BH394" i="14"/>
  <c r="BG394" i="14"/>
  <c r="BF394" i="14"/>
  <c r="T394" i="14"/>
  <c r="R394" i="14"/>
  <c r="P394" i="14"/>
  <c r="BI388" i="14"/>
  <c r="BH388" i="14"/>
  <c r="BG388" i="14"/>
  <c r="BF388" i="14"/>
  <c r="T388" i="14"/>
  <c r="R388" i="14"/>
  <c r="P388" i="14"/>
  <c r="BI383" i="14"/>
  <c r="BH383" i="14"/>
  <c r="BG383" i="14"/>
  <c r="BF383" i="14"/>
  <c r="T383" i="14"/>
  <c r="R383" i="14"/>
  <c r="P383" i="14"/>
  <c r="BI379" i="14"/>
  <c r="BH379" i="14"/>
  <c r="BG379" i="14"/>
  <c r="BF379" i="14"/>
  <c r="T379" i="14"/>
  <c r="R379" i="14"/>
  <c r="P379" i="14"/>
  <c r="BI375" i="14"/>
  <c r="BH375" i="14"/>
  <c r="BG375" i="14"/>
  <c r="BF375" i="14"/>
  <c r="T375" i="14"/>
  <c r="R375" i="14"/>
  <c r="P375" i="14"/>
  <c r="BI370" i="14"/>
  <c r="BH370" i="14"/>
  <c r="BG370" i="14"/>
  <c r="BF370" i="14"/>
  <c r="T370" i="14"/>
  <c r="R370" i="14"/>
  <c r="P370" i="14"/>
  <c r="BI366" i="14"/>
  <c r="BH366" i="14"/>
  <c r="BG366" i="14"/>
  <c r="BF366" i="14"/>
  <c r="T366" i="14"/>
  <c r="R366" i="14"/>
  <c r="P366" i="14"/>
  <c r="BI362" i="14"/>
  <c r="BH362" i="14"/>
  <c r="BG362" i="14"/>
  <c r="BF362" i="14"/>
  <c r="T362" i="14"/>
  <c r="R362" i="14"/>
  <c r="P362" i="14"/>
  <c r="BI357" i="14"/>
  <c r="BH357" i="14"/>
  <c r="BG357" i="14"/>
  <c r="BF357" i="14"/>
  <c r="T357" i="14"/>
  <c r="R357" i="14"/>
  <c r="P357" i="14"/>
  <c r="BI353" i="14"/>
  <c r="BH353" i="14"/>
  <c r="BG353" i="14"/>
  <c r="BF353" i="14"/>
  <c r="T353" i="14"/>
  <c r="R353" i="14"/>
  <c r="P353" i="14"/>
  <c r="BI348" i="14"/>
  <c r="BH348" i="14"/>
  <c r="BG348" i="14"/>
  <c r="BF348" i="14"/>
  <c r="T348" i="14"/>
  <c r="R348" i="14"/>
  <c r="P348" i="14"/>
  <c r="BI343" i="14"/>
  <c r="BH343" i="14"/>
  <c r="BG343" i="14"/>
  <c r="BF343" i="14"/>
  <c r="T343" i="14"/>
  <c r="R343" i="14"/>
  <c r="P343" i="14"/>
  <c r="BI339" i="14"/>
  <c r="BH339" i="14"/>
  <c r="BG339" i="14"/>
  <c r="BF339" i="14"/>
  <c r="T339" i="14"/>
  <c r="R339" i="14"/>
  <c r="P339" i="14"/>
  <c r="BI335" i="14"/>
  <c r="BH335" i="14"/>
  <c r="BG335" i="14"/>
  <c r="BF335" i="14"/>
  <c r="T335" i="14"/>
  <c r="R335" i="14"/>
  <c r="P335" i="14"/>
  <c r="BI330" i="14"/>
  <c r="BH330" i="14"/>
  <c r="BG330" i="14"/>
  <c r="BF330" i="14"/>
  <c r="T330" i="14"/>
  <c r="R330" i="14"/>
  <c r="P330" i="14"/>
  <c r="BI325" i="14"/>
  <c r="BH325" i="14"/>
  <c r="BG325" i="14"/>
  <c r="BF325" i="14"/>
  <c r="T325" i="14"/>
  <c r="R325" i="14"/>
  <c r="P325" i="14"/>
  <c r="BI321" i="14"/>
  <c r="BH321" i="14"/>
  <c r="BG321" i="14"/>
  <c r="BF321" i="14"/>
  <c r="T321" i="14"/>
  <c r="R321" i="14"/>
  <c r="P321" i="14"/>
  <c r="BI317" i="14"/>
  <c r="BH317" i="14"/>
  <c r="BG317" i="14"/>
  <c r="BF317" i="14"/>
  <c r="T317" i="14"/>
  <c r="R317" i="14"/>
  <c r="P317" i="14"/>
  <c r="BI315" i="14"/>
  <c r="BH315" i="14"/>
  <c r="BG315" i="14"/>
  <c r="BF315" i="14"/>
  <c r="T315" i="14"/>
  <c r="R315" i="14"/>
  <c r="P315" i="14"/>
  <c r="BI310" i="14"/>
  <c r="BH310" i="14"/>
  <c r="BG310" i="14"/>
  <c r="BF310" i="14"/>
  <c r="T310" i="14"/>
  <c r="R310" i="14"/>
  <c r="P310" i="14"/>
  <c r="BI305" i="14"/>
  <c r="BH305" i="14"/>
  <c r="BG305" i="14"/>
  <c r="BF305" i="14"/>
  <c r="T305" i="14"/>
  <c r="R305" i="14"/>
  <c r="P305" i="14"/>
  <c r="BI300" i="14"/>
  <c r="BH300" i="14"/>
  <c r="BG300" i="14"/>
  <c r="BF300" i="14"/>
  <c r="T300" i="14"/>
  <c r="R300" i="14"/>
  <c r="P300" i="14"/>
  <c r="BI298" i="14"/>
  <c r="BH298" i="14"/>
  <c r="BG298" i="14"/>
  <c r="BF298" i="14"/>
  <c r="T298" i="14"/>
  <c r="R298" i="14"/>
  <c r="P298" i="14"/>
  <c r="BI292" i="14"/>
  <c r="BH292" i="14"/>
  <c r="BG292" i="14"/>
  <c r="BF292" i="14"/>
  <c r="T292" i="14"/>
  <c r="R292" i="14"/>
  <c r="P292" i="14"/>
  <c r="BI290" i="14"/>
  <c r="BH290" i="14"/>
  <c r="BG290" i="14"/>
  <c r="BF290" i="14"/>
  <c r="T290" i="14"/>
  <c r="R290" i="14"/>
  <c r="P290" i="14"/>
  <c r="BI284" i="14"/>
  <c r="BH284" i="14"/>
  <c r="BG284" i="14"/>
  <c r="BF284" i="14"/>
  <c r="T284" i="14"/>
  <c r="R284" i="14"/>
  <c r="P284" i="14"/>
  <c r="BI277" i="14"/>
  <c r="BH277" i="14"/>
  <c r="BG277" i="14"/>
  <c r="BF277" i="14"/>
  <c r="T277" i="14"/>
  <c r="R277" i="14"/>
  <c r="P277" i="14"/>
  <c r="BI275" i="14"/>
  <c r="BH275" i="14"/>
  <c r="BG275" i="14"/>
  <c r="BF275" i="14"/>
  <c r="T275" i="14"/>
  <c r="R275" i="14"/>
  <c r="P275" i="14"/>
  <c r="BI266" i="14"/>
  <c r="BH266" i="14"/>
  <c r="BG266" i="14"/>
  <c r="BF266" i="14"/>
  <c r="T266" i="14"/>
  <c r="R266" i="14"/>
  <c r="P266" i="14"/>
  <c r="BI261" i="14"/>
  <c r="BH261" i="14"/>
  <c r="BG261" i="14"/>
  <c r="BF261" i="14"/>
  <c r="T261" i="14"/>
  <c r="R261" i="14"/>
  <c r="P261" i="14"/>
  <c r="BI259" i="14"/>
  <c r="BH259" i="14"/>
  <c r="BG259" i="14"/>
  <c r="BF259" i="14"/>
  <c r="T259" i="14"/>
  <c r="R259" i="14"/>
  <c r="P259" i="14"/>
  <c r="BI252" i="14"/>
  <c r="BH252" i="14"/>
  <c r="BG252" i="14"/>
  <c r="BF252" i="14"/>
  <c r="T252" i="14"/>
  <c r="R252" i="14"/>
  <c r="P252" i="14"/>
  <c r="BI247" i="14"/>
  <c r="BH247" i="14"/>
  <c r="BG247" i="14"/>
  <c r="BF247" i="14"/>
  <c r="T247" i="14"/>
  <c r="R247" i="14"/>
  <c r="P247" i="14"/>
  <c r="BI243" i="14"/>
  <c r="BH243" i="14"/>
  <c r="BG243" i="14"/>
  <c r="BF243" i="14"/>
  <c r="T243" i="14"/>
  <c r="R243" i="14"/>
  <c r="P243" i="14"/>
  <c r="BI241" i="14"/>
  <c r="BH241" i="14"/>
  <c r="BG241" i="14"/>
  <c r="BF241" i="14"/>
  <c r="T241" i="14"/>
  <c r="R241" i="14"/>
  <c r="P241" i="14"/>
  <c r="BI237" i="14"/>
  <c r="BH237" i="14"/>
  <c r="BG237" i="14"/>
  <c r="BF237" i="14"/>
  <c r="T237" i="14"/>
  <c r="R237" i="14"/>
  <c r="P237" i="14"/>
  <c r="BI235" i="14"/>
  <c r="BH235" i="14"/>
  <c r="BG235" i="14"/>
  <c r="BF235" i="14"/>
  <c r="T235" i="14"/>
  <c r="R235" i="14"/>
  <c r="P235" i="14"/>
  <c r="BI231" i="14"/>
  <c r="BH231" i="14"/>
  <c r="BG231" i="14"/>
  <c r="BF231" i="14"/>
  <c r="T231" i="14"/>
  <c r="R231" i="14"/>
  <c r="P231" i="14"/>
  <c r="BI228" i="14"/>
  <c r="BH228" i="14"/>
  <c r="BG228" i="14"/>
  <c r="BF228" i="14"/>
  <c r="T228" i="14"/>
  <c r="R228" i="14"/>
  <c r="P228" i="14"/>
  <c r="BI225" i="14"/>
  <c r="BH225" i="14"/>
  <c r="BG225" i="14"/>
  <c r="BF225" i="14"/>
  <c r="T225" i="14"/>
  <c r="R225" i="14"/>
  <c r="P225" i="14"/>
  <c r="BI221" i="14"/>
  <c r="BH221" i="14"/>
  <c r="BG221" i="14"/>
  <c r="BF221" i="14"/>
  <c r="T221" i="14"/>
  <c r="R221" i="14"/>
  <c r="P221" i="14"/>
  <c r="BI217" i="14"/>
  <c r="BH217" i="14"/>
  <c r="BG217" i="14"/>
  <c r="BF217" i="14"/>
  <c r="T217" i="14"/>
  <c r="R217" i="14"/>
  <c r="P217" i="14"/>
  <c r="BI213" i="14"/>
  <c r="BH213" i="14"/>
  <c r="BG213" i="14"/>
  <c r="BF213" i="14"/>
  <c r="T213" i="14"/>
  <c r="R213" i="14"/>
  <c r="P213" i="14"/>
  <c r="BI209" i="14"/>
  <c r="BH209" i="14"/>
  <c r="BG209" i="14"/>
  <c r="BF209" i="14"/>
  <c r="T209" i="14"/>
  <c r="R209" i="14"/>
  <c r="P209" i="14"/>
  <c r="BI202" i="14"/>
  <c r="BH202" i="14"/>
  <c r="BG202" i="14"/>
  <c r="BF202" i="14"/>
  <c r="T202" i="14"/>
  <c r="R202" i="14"/>
  <c r="P202" i="14"/>
  <c r="BI198" i="14"/>
  <c r="BH198" i="14"/>
  <c r="BG198" i="14"/>
  <c r="BF198" i="14"/>
  <c r="T198" i="14"/>
  <c r="R198" i="14"/>
  <c r="P198" i="14"/>
  <c r="BI193" i="14"/>
  <c r="BH193" i="14"/>
  <c r="BG193" i="14"/>
  <c r="BF193" i="14"/>
  <c r="T193" i="14"/>
  <c r="R193" i="14"/>
  <c r="P193" i="14"/>
  <c r="BI189" i="14"/>
  <c r="BH189" i="14"/>
  <c r="BG189" i="14"/>
  <c r="BF189" i="14"/>
  <c r="T189" i="14"/>
  <c r="R189" i="14"/>
  <c r="P189" i="14"/>
  <c r="BI185" i="14"/>
  <c r="BH185" i="14"/>
  <c r="BG185" i="14"/>
  <c r="BF185" i="14"/>
  <c r="T185" i="14"/>
  <c r="R185" i="14"/>
  <c r="P185" i="14"/>
  <c r="BI179" i="14"/>
  <c r="BH179" i="14"/>
  <c r="BG179" i="14"/>
  <c r="BF179" i="14"/>
  <c r="T179" i="14"/>
  <c r="R179" i="14"/>
  <c r="P179" i="14"/>
  <c r="BI175" i="14"/>
  <c r="BH175" i="14"/>
  <c r="BG175" i="14"/>
  <c r="BF175" i="14"/>
  <c r="T175" i="14"/>
  <c r="R175" i="14"/>
  <c r="P175" i="14"/>
  <c r="BI164" i="14"/>
  <c r="BH164" i="14"/>
  <c r="BG164" i="14"/>
  <c r="BF164" i="14"/>
  <c r="T164" i="14"/>
  <c r="R164" i="14"/>
  <c r="P164" i="14"/>
  <c r="BI159" i="14"/>
  <c r="BH159" i="14"/>
  <c r="BG159" i="14"/>
  <c r="BF159" i="14"/>
  <c r="T159" i="14"/>
  <c r="R159" i="14"/>
  <c r="P159" i="14"/>
  <c r="BI156" i="14"/>
  <c r="BH156" i="14"/>
  <c r="BG156" i="14"/>
  <c r="BF156" i="14"/>
  <c r="T156" i="14"/>
  <c r="R156" i="14"/>
  <c r="P156" i="14"/>
  <c r="BI153" i="14"/>
  <c r="BH153" i="14"/>
  <c r="BG153" i="14"/>
  <c r="BF153" i="14"/>
  <c r="T153" i="14"/>
  <c r="R153" i="14"/>
  <c r="P153" i="14"/>
  <c r="BI148" i="14"/>
  <c r="BH148" i="14"/>
  <c r="BG148" i="14"/>
  <c r="BF148" i="14"/>
  <c r="T148" i="14"/>
  <c r="R148" i="14"/>
  <c r="P148" i="14"/>
  <c r="BI144" i="14"/>
  <c r="BH144" i="14"/>
  <c r="BG144" i="14"/>
  <c r="BF144" i="14"/>
  <c r="T144" i="14"/>
  <c r="R144" i="14"/>
  <c r="P144" i="14"/>
  <c r="BI140" i="14"/>
  <c r="BH140" i="14"/>
  <c r="BG140" i="14"/>
  <c r="BF140" i="14"/>
  <c r="T140" i="14"/>
  <c r="R140" i="14"/>
  <c r="P140" i="14"/>
  <c r="F133" i="14"/>
  <c r="F131" i="14"/>
  <c r="E129" i="14"/>
  <c r="F95" i="14"/>
  <c r="F93" i="14"/>
  <c r="E91" i="14"/>
  <c r="J28" i="14"/>
  <c r="E28" i="14"/>
  <c r="J134" i="14" s="1"/>
  <c r="J27" i="14"/>
  <c r="J25" i="14"/>
  <c r="E25" i="14"/>
  <c r="J133" i="14"/>
  <c r="J24" i="14"/>
  <c r="J22" i="14"/>
  <c r="E22" i="14"/>
  <c r="F96" i="14"/>
  <c r="J21" i="14"/>
  <c r="J16" i="14"/>
  <c r="J131" i="14"/>
  <c r="E7" i="14"/>
  <c r="E123" i="14"/>
  <c r="J41" i="13"/>
  <c r="J40" i="13"/>
  <c r="AY112" i="1"/>
  <c r="J39" i="13"/>
  <c r="AX112" i="1"/>
  <c r="BI1184" i="13"/>
  <c r="BH1184" i="13"/>
  <c r="BG1184" i="13"/>
  <c r="BF1184" i="13"/>
  <c r="T1184" i="13"/>
  <c r="R1184" i="13"/>
  <c r="P1184" i="13"/>
  <c r="BI1181" i="13"/>
  <c r="BH1181" i="13"/>
  <c r="BG1181" i="13"/>
  <c r="BF1181" i="13"/>
  <c r="T1181" i="13"/>
  <c r="R1181" i="13"/>
  <c r="P1181" i="13"/>
  <c r="BI1145" i="13"/>
  <c r="BH1145" i="13"/>
  <c r="BG1145" i="13"/>
  <c r="BF1145" i="13"/>
  <c r="T1145" i="13"/>
  <c r="R1145" i="13"/>
  <c r="P1145" i="13"/>
  <c r="BI1139" i="13"/>
  <c r="BH1139" i="13"/>
  <c r="BG1139" i="13"/>
  <c r="BF1139" i="13"/>
  <c r="T1139" i="13"/>
  <c r="R1139" i="13"/>
  <c r="P1139" i="13"/>
  <c r="BI1133" i="13"/>
  <c r="BH1133" i="13"/>
  <c r="BG1133" i="13"/>
  <c r="BF1133" i="13"/>
  <c r="T1133" i="13"/>
  <c r="R1133" i="13"/>
  <c r="P1133" i="13"/>
  <c r="BI1128" i="13"/>
  <c r="BH1128" i="13"/>
  <c r="BG1128" i="13"/>
  <c r="BF1128" i="13"/>
  <c r="T1128" i="13"/>
  <c r="R1128" i="13"/>
  <c r="P1128" i="13"/>
  <c r="BI1123" i="13"/>
  <c r="BH1123" i="13"/>
  <c r="BG1123" i="13"/>
  <c r="BF1123" i="13"/>
  <c r="T1123" i="13"/>
  <c r="R1123" i="13"/>
  <c r="P1123" i="13"/>
  <c r="BI1117" i="13"/>
  <c r="BH1117" i="13"/>
  <c r="BG1117" i="13"/>
  <c r="BF1117" i="13"/>
  <c r="T1117" i="13"/>
  <c r="R1117" i="13"/>
  <c r="P1117" i="13"/>
  <c r="BI1112" i="13"/>
  <c r="BH1112" i="13"/>
  <c r="BG1112" i="13"/>
  <c r="BF1112" i="13"/>
  <c r="T1112" i="13"/>
  <c r="R1112" i="13"/>
  <c r="P1112" i="13"/>
  <c r="BI1106" i="13"/>
  <c r="BH1106" i="13"/>
  <c r="BG1106" i="13"/>
  <c r="BF1106" i="13"/>
  <c r="T1106" i="13"/>
  <c r="R1106" i="13"/>
  <c r="P1106" i="13"/>
  <c r="BI1099" i="13"/>
  <c r="BH1099" i="13"/>
  <c r="BG1099" i="13"/>
  <c r="BF1099" i="13"/>
  <c r="T1099" i="13"/>
  <c r="R1099" i="13"/>
  <c r="P1099" i="13"/>
  <c r="BI1092" i="13"/>
  <c r="BH1092" i="13"/>
  <c r="BG1092" i="13"/>
  <c r="BF1092" i="13"/>
  <c r="T1092" i="13"/>
  <c r="R1092" i="13"/>
  <c r="P1092" i="13"/>
  <c r="BI1055" i="13"/>
  <c r="BH1055" i="13"/>
  <c r="BG1055" i="13"/>
  <c r="BF1055" i="13"/>
  <c r="T1055" i="13"/>
  <c r="R1055" i="13"/>
  <c r="P1055" i="13"/>
  <c r="BI1049" i="13"/>
  <c r="BH1049" i="13"/>
  <c r="BG1049" i="13"/>
  <c r="BF1049" i="13"/>
  <c r="T1049" i="13"/>
  <c r="T1048" i="13" s="1"/>
  <c r="R1049" i="13"/>
  <c r="R1048" i="13"/>
  <c r="P1049" i="13"/>
  <c r="P1048" i="13"/>
  <c r="BI1046" i="13"/>
  <c r="BH1046" i="13"/>
  <c r="BG1046" i="13"/>
  <c r="BF1046" i="13"/>
  <c r="T1046" i="13"/>
  <c r="R1046" i="13"/>
  <c r="P1046" i="13"/>
  <c r="BI1044" i="13"/>
  <c r="BH1044" i="13"/>
  <c r="BG1044" i="13"/>
  <c r="BF1044" i="13"/>
  <c r="T1044" i="13"/>
  <c r="R1044" i="13"/>
  <c r="P1044" i="13"/>
  <c r="BI1040" i="13"/>
  <c r="BH1040" i="13"/>
  <c r="BG1040" i="13"/>
  <c r="BF1040" i="13"/>
  <c r="T1040" i="13"/>
  <c r="R1040" i="13"/>
  <c r="P1040" i="13"/>
  <c r="BI1037" i="13"/>
  <c r="BH1037" i="13"/>
  <c r="BG1037" i="13"/>
  <c r="BF1037" i="13"/>
  <c r="T1037" i="13"/>
  <c r="R1037" i="13"/>
  <c r="P1037" i="13"/>
  <c r="BI1032" i="13"/>
  <c r="BH1032" i="13"/>
  <c r="BG1032" i="13"/>
  <c r="BF1032" i="13"/>
  <c r="T1032" i="13"/>
  <c r="R1032" i="13"/>
  <c r="P1032" i="13"/>
  <c r="BI1027" i="13"/>
  <c r="BH1027" i="13"/>
  <c r="BG1027" i="13"/>
  <c r="BF1027" i="13"/>
  <c r="T1027" i="13"/>
  <c r="R1027" i="13"/>
  <c r="P1027" i="13"/>
  <c r="BI1023" i="13"/>
  <c r="BH1023" i="13"/>
  <c r="BG1023" i="13"/>
  <c r="BF1023" i="13"/>
  <c r="T1023" i="13"/>
  <c r="R1023" i="13"/>
  <c r="P1023" i="13"/>
  <c r="BI1018" i="13"/>
  <c r="BH1018" i="13"/>
  <c r="BG1018" i="13"/>
  <c r="BF1018" i="13"/>
  <c r="T1018" i="13"/>
  <c r="R1018" i="13"/>
  <c r="P1018" i="13"/>
  <c r="BI1014" i="13"/>
  <c r="BH1014" i="13"/>
  <c r="BG1014" i="13"/>
  <c r="BF1014" i="13"/>
  <c r="T1014" i="13"/>
  <c r="R1014" i="13"/>
  <c r="P1014" i="13"/>
  <c r="BI1009" i="13"/>
  <c r="BH1009" i="13"/>
  <c r="BG1009" i="13"/>
  <c r="BF1009" i="13"/>
  <c r="T1009" i="13"/>
  <c r="R1009" i="13"/>
  <c r="P1009" i="13"/>
  <c r="BI1004" i="13"/>
  <c r="BH1004" i="13"/>
  <c r="BG1004" i="13"/>
  <c r="BF1004" i="13"/>
  <c r="T1004" i="13"/>
  <c r="R1004" i="13"/>
  <c r="P1004" i="13"/>
  <c r="BI1001" i="13"/>
  <c r="BH1001" i="13"/>
  <c r="BG1001" i="13"/>
  <c r="BF1001" i="13"/>
  <c r="T1001" i="13"/>
  <c r="R1001" i="13"/>
  <c r="P1001" i="13"/>
  <c r="BI998" i="13"/>
  <c r="BH998" i="13"/>
  <c r="BG998" i="13"/>
  <c r="BF998" i="13"/>
  <c r="T998" i="13"/>
  <c r="R998" i="13"/>
  <c r="P998" i="13"/>
  <c r="BI994" i="13"/>
  <c r="BH994" i="13"/>
  <c r="BG994" i="13"/>
  <c r="BF994" i="13"/>
  <c r="T994" i="13"/>
  <c r="R994" i="13"/>
  <c r="P994" i="13"/>
  <c r="BI981" i="13"/>
  <c r="BH981" i="13"/>
  <c r="BG981" i="13"/>
  <c r="BF981" i="13"/>
  <c r="T981" i="13"/>
  <c r="R981" i="13"/>
  <c r="P981" i="13"/>
  <c r="BI978" i="13"/>
  <c r="BH978" i="13"/>
  <c r="BG978" i="13"/>
  <c r="BF978" i="13"/>
  <c r="T978" i="13"/>
  <c r="R978" i="13"/>
  <c r="P978" i="13"/>
  <c r="BI973" i="13"/>
  <c r="BH973" i="13"/>
  <c r="BG973" i="13"/>
  <c r="BF973" i="13"/>
  <c r="T973" i="13"/>
  <c r="R973" i="13"/>
  <c r="P973" i="13"/>
  <c r="BI969" i="13"/>
  <c r="BH969" i="13"/>
  <c r="BG969" i="13"/>
  <c r="BF969" i="13"/>
  <c r="T969" i="13"/>
  <c r="R969" i="13"/>
  <c r="P969" i="13"/>
  <c r="BI963" i="13"/>
  <c r="BH963" i="13"/>
  <c r="BG963" i="13"/>
  <c r="BF963" i="13"/>
  <c r="T963" i="13"/>
  <c r="R963" i="13"/>
  <c r="P963" i="13"/>
  <c r="BI951" i="13"/>
  <c r="BH951" i="13"/>
  <c r="BG951" i="13"/>
  <c r="BF951" i="13"/>
  <c r="T951" i="13"/>
  <c r="R951" i="13"/>
  <c r="P951" i="13"/>
  <c r="BI939" i="13"/>
  <c r="BH939" i="13"/>
  <c r="BG939" i="13"/>
  <c r="BF939" i="13"/>
  <c r="T939" i="13"/>
  <c r="R939" i="13"/>
  <c r="P939" i="13"/>
  <c r="BI936" i="13"/>
  <c r="BH936" i="13"/>
  <c r="BG936" i="13"/>
  <c r="BF936" i="13"/>
  <c r="T936" i="13"/>
  <c r="R936" i="13"/>
  <c r="P936" i="13"/>
  <c r="BI931" i="13"/>
  <c r="BH931" i="13"/>
  <c r="BG931" i="13"/>
  <c r="BF931" i="13"/>
  <c r="T931" i="13"/>
  <c r="R931" i="13"/>
  <c r="P931" i="13"/>
  <c r="BI926" i="13"/>
  <c r="BH926" i="13"/>
  <c r="BG926" i="13"/>
  <c r="BF926" i="13"/>
  <c r="T926" i="13"/>
  <c r="R926" i="13"/>
  <c r="P926" i="13"/>
  <c r="BI901" i="13"/>
  <c r="BH901" i="13"/>
  <c r="BG901" i="13"/>
  <c r="BF901" i="13"/>
  <c r="T901" i="13"/>
  <c r="R901" i="13"/>
  <c r="P901" i="13"/>
  <c r="BI891" i="13"/>
  <c r="BH891" i="13"/>
  <c r="BG891" i="13"/>
  <c r="BF891" i="13"/>
  <c r="T891" i="13"/>
  <c r="R891" i="13"/>
  <c r="P891" i="13"/>
  <c r="BI885" i="13"/>
  <c r="BH885" i="13"/>
  <c r="BG885" i="13"/>
  <c r="BF885" i="13"/>
  <c r="T885" i="13"/>
  <c r="R885" i="13"/>
  <c r="P885" i="13"/>
  <c r="BI877" i="13"/>
  <c r="BH877" i="13"/>
  <c r="BG877" i="13"/>
  <c r="BF877" i="13"/>
  <c r="T877" i="13"/>
  <c r="R877" i="13"/>
  <c r="P877" i="13"/>
  <c r="BI872" i="13"/>
  <c r="BH872" i="13"/>
  <c r="BG872" i="13"/>
  <c r="BF872" i="13"/>
  <c r="T872" i="13"/>
  <c r="R872" i="13"/>
  <c r="P872" i="13"/>
  <c r="BI868" i="13"/>
  <c r="BH868" i="13"/>
  <c r="BG868" i="13"/>
  <c r="BF868" i="13"/>
  <c r="T868" i="13"/>
  <c r="R868" i="13"/>
  <c r="P868" i="13"/>
  <c r="BI864" i="13"/>
  <c r="BH864" i="13"/>
  <c r="BG864" i="13"/>
  <c r="BF864" i="13"/>
  <c r="T864" i="13"/>
  <c r="R864" i="13"/>
  <c r="P864" i="13"/>
  <c r="BI834" i="13"/>
  <c r="BH834" i="13"/>
  <c r="BG834" i="13"/>
  <c r="BF834" i="13"/>
  <c r="T834" i="13"/>
  <c r="R834" i="13"/>
  <c r="P834" i="13"/>
  <c r="BI823" i="13"/>
  <c r="BH823" i="13"/>
  <c r="BG823" i="13"/>
  <c r="BF823" i="13"/>
  <c r="T823" i="13"/>
  <c r="R823" i="13"/>
  <c r="P823" i="13"/>
  <c r="BI819" i="13"/>
  <c r="BH819" i="13"/>
  <c r="BG819" i="13"/>
  <c r="BF819" i="13"/>
  <c r="T819" i="13"/>
  <c r="T818" i="13"/>
  <c r="R819" i="13"/>
  <c r="R818" i="13" s="1"/>
  <c r="P819" i="13"/>
  <c r="P818" i="13" s="1"/>
  <c r="BI815" i="13"/>
  <c r="BH815" i="13"/>
  <c r="BG815" i="13"/>
  <c r="BF815" i="13"/>
  <c r="T815" i="13"/>
  <c r="R815" i="13"/>
  <c r="P815" i="13"/>
  <c r="BI812" i="13"/>
  <c r="BH812" i="13"/>
  <c r="BG812" i="13"/>
  <c r="BF812" i="13"/>
  <c r="T812" i="13"/>
  <c r="R812" i="13"/>
  <c r="P812" i="13"/>
  <c r="BI808" i="13"/>
  <c r="BH808" i="13"/>
  <c r="BG808" i="13"/>
  <c r="BF808" i="13"/>
  <c r="T808" i="13"/>
  <c r="R808" i="13"/>
  <c r="P808" i="13"/>
  <c r="BI805" i="13"/>
  <c r="BH805" i="13"/>
  <c r="BG805" i="13"/>
  <c r="BF805" i="13"/>
  <c r="T805" i="13"/>
  <c r="R805" i="13"/>
  <c r="P805" i="13"/>
  <c r="BI798" i="13"/>
  <c r="BH798" i="13"/>
  <c r="BG798" i="13"/>
  <c r="BF798" i="13"/>
  <c r="T798" i="13"/>
  <c r="R798" i="13"/>
  <c r="P798" i="13"/>
  <c r="BI795" i="13"/>
  <c r="BH795" i="13"/>
  <c r="BG795" i="13"/>
  <c r="BF795" i="13"/>
  <c r="T795" i="13"/>
  <c r="R795" i="13"/>
  <c r="P795" i="13"/>
  <c r="BI790" i="13"/>
  <c r="BH790" i="13"/>
  <c r="BG790" i="13"/>
  <c r="BF790" i="13"/>
  <c r="T790" i="13"/>
  <c r="R790" i="13"/>
  <c r="P790" i="13"/>
  <c r="BI785" i="13"/>
  <c r="BH785" i="13"/>
  <c r="BG785" i="13"/>
  <c r="BF785" i="13"/>
  <c r="T785" i="13"/>
  <c r="R785" i="13"/>
  <c r="P785" i="13"/>
  <c r="BI780" i="13"/>
  <c r="BH780" i="13"/>
  <c r="BG780" i="13"/>
  <c r="BF780" i="13"/>
  <c r="T780" i="13"/>
  <c r="R780" i="13"/>
  <c r="P780" i="13"/>
  <c r="BI778" i="13"/>
  <c r="BH778" i="13"/>
  <c r="BG778" i="13"/>
  <c r="BF778" i="13"/>
  <c r="T778" i="13"/>
  <c r="R778" i="13"/>
  <c r="P778" i="13"/>
  <c r="BI773" i="13"/>
  <c r="BH773" i="13"/>
  <c r="BG773" i="13"/>
  <c r="BF773" i="13"/>
  <c r="T773" i="13"/>
  <c r="R773" i="13"/>
  <c r="P773" i="13"/>
  <c r="BI770" i="13"/>
  <c r="BH770" i="13"/>
  <c r="BG770" i="13"/>
  <c r="BF770" i="13"/>
  <c r="T770" i="13"/>
  <c r="R770" i="13"/>
  <c r="P770" i="13"/>
  <c r="BI767" i="13"/>
  <c r="BH767" i="13"/>
  <c r="BG767" i="13"/>
  <c r="BF767" i="13"/>
  <c r="T767" i="13"/>
  <c r="R767" i="13"/>
  <c r="P767" i="13"/>
  <c r="BI764" i="13"/>
  <c r="BH764" i="13"/>
  <c r="BG764" i="13"/>
  <c r="BF764" i="13"/>
  <c r="T764" i="13"/>
  <c r="R764" i="13"/>
  <c r="P764" i="13"/>
  <c r="BI761" i="13"/>
  <c r="BH761" i="13"/>
  <c r="BG761" i="13"/>
  <c r="BF761" i="13"/>
  <c r="T761" i="13"/>
  <c r="R761" i="13"/>
  <c r="P761" i="13"/>
  <c r="BI751" i="13"/>
  <c r="BH751" i="13"/>
  <c r="BG751" i="13"/>
  <c r="BF751" i="13"/>
  <c r="T751" i="13"/>
  <c r="R751" i="13"/>
  <c r="P751" i="13"/>
  <c r="BI741" i="13"/>
  <c r="BH741" i="13"/>
  <c r="BG741" i="13"/>
  <c r="BF741" i="13"/>
  <c r="T741" i="13"/>
  <c r="R741" i="13"/>
  <c r="P741" i="13"/>
  <c r="BI731" i="13"/>
  <c r="BH731" i="13"/>
  <c r="BG731" i="13"/>
  <c r="BF731" i="13"/>
  <c r="T731" i="13"/>
  <c r="R731" i="13"/>
  <c r="P731" i="13"/>
  <c r="BI721" i="13"/>
  <c r="BH721" i="13"/>
  <c r="BG721" i="13"/>
  <c r="BF721" i="13"/>
  <c r="T721" i="13"/>
  <c r="R721" i="13"/>
  <c r="P721" i="13"/>
  <c r="BI702" i="13"/>
  <c r="BH702" i="13"/>
  <c r="BG702" i="13"/>
  <c r="BF702" i="13"/>
  <c r="T702" i="13"/>
  <c r="R702" i="13"/>
  <c r="P702" i="13"/>
  <c r="BI693" i="13"/>
  <c r="BH693" i="13"/>
  <c r="BG693" i="13"/>
  <c r="BF693" i="13"/>
  <c r="T693" i="13"/>
  <c r="R693" i="13"/>
  <c r="P693" i="13"/>
  <c r="BI688" i="13"/>
  <c r="BH688" i="13"/>
  <c r="BG688" i="13"/>
  <c r="BF688" i="13"/>
  <c r="T688" i="13"/>
  <c r="R688" i="13"/>
  <c r="P688" i="13"/>
  <c r="BI683" i="13"/>
  <c r="BH683" i="13"/>
  <c r="BG683" i="13"/>
  <c r="BF683" i="13"/>
  <c r="T683" i="13"/>
  <c r="R683" i="13"/>
  <c r="P683" i="13"/>
  <c r="BI676" i="13"/>
  <c r="BH676" i="13"/>
  <c r="BG676" i="13"/>
  <c r="BF676" i="13"/>
  <c r="T676" i="13"/>
  <c r="R676" i="13"/>
  <c r="P676" i="13"/>
  <c r="BI673" i="13"/>
  <c r="BH673" i="13"/>
  <c r="BG673" i="13"/>
  <c r="BF673" i="13"/>
  <c r="T673" i="13"/>
  <c r="R673" i="13"/>
  <c r="P673" i="13"/>
  <c r="BI669" i="13"/>
  <c r="BH669" i="13"/>
  <c r="BG669" i="13"/>
  <c r="BF669" i="13"/>
  <c r="T669" i="13"/>
  <c r="R669" i="13"/>
  <c r="P669" i="13"/>
  <c r="BI666" i="13"/>
  <c r="BH666" i="13"/>
  <c r="BG666" i="13"/>
  <c r="BF666" i="13"/>
  <c r="T666" i="13"/>
  <c r="R666" i="13"/>
  <c r="P666" i="13"/>
  <c r="BI663" i="13"/>
  <c r="BH663" i="13"/>
  <c r="BG663" i="13"/>
  <c r="BF663" i="13"/>
  <c r="T663" i="13"/>
  <c r="R663" i="13"/>
  <c r="P663" i="13"/>
  <c r="BI647" i="13"/>
  <c r="BH647" i="13"/>
  <c r="BG647" i="13"/>
  <c r="BF647" i="13"/>
  <c r="T647" i="13"/>
  <c r="R647" i="13"/>
  <c r="P647" i="13"/>
  <c r="BI643" i="13"/>
  <c r="BH643" i="13"/>
  <c r="BG643" i="13"/>
  <c r="BF643" i="13"/>
  <c r="T643" i="13"/>
  <c r="R643" i="13"/>
  <c r="P643" i="13"/>
  <c r="BI627" i="13"/>
  <c r="BH627" i="13"/>
  <c r="BG627" i="13"/>
  <c r="BF627" i="13"/>
  <c r="T627" i="13"/>
  <c r="R627" i="13"/>
  <c r="P627" i="13"/>
  <c r="BI624" i="13"/>
  <c r="BH624" i="13"/>
  <c r="BG624" i="13"/>
  <c r="BF624" i="13"/>
  <c r="T624" i="13"/>
  <c r="R624" i="13"/>
  <c r="P624" i="13"/>
  <c r="BI608" i="13"/>
  <c r="BH608" i="13"/>
  <c r="BG608" i="13"/>
  <c r="BF608" i="13"/>
  <c r="T608" i="13"/>
  <c r="R608" i="13"/>
  <c r="P608" i="13"/>
  <c r="BI592" i="13"/>
  <c r="BH592" i="13"/>
  <c r="BG592" i="13"/>
  <c r="BF592" i="13"/>
  <c r="T592" i="13"/>
  <c r="R592" i="13"/>
  <c r="P592" i="13"/>
  <c r="BI575" i="13"/>
  <c r="BH575" i="13"/>
  <c r="BG575" i="13"/>
  <c r="BF575" i="13"/>
  <c r="T575" i="13"/>
  <c r="R575" i="13"/>
  <c r="P575" i="13"/>
  <c r="BI558" i="13"/>
  <c r="BH558" i="13"/>
  <c r="BG558" i="13"/>
  <c r="BF558" i="13"/>
  <c r="T558" i="13"/>
  <c r="R558" i="13"/>
  <c r="P558" i="13"/>
  <c r="BI556" i="13"/>
  <c r="BH556" i="13"/>
  <c r="BG556" i="13"/>
  <c r="BF556" i="13"/>
  <c r="T556" i="13"/>
  <c r="R556" i="13"/>
  <c r="P556" i="13"/>
  <c r="BI554" i="13"/>
  <c r="BH554" i="13"/>
  <c r="BG554" i="13"/>
  <c r="BF554" i="13"/>
  <c r="T554" i="13"/>
  <c r="R554" i="13"/>
  <c r="P554" i="13"/>
  <c r="BI552" i="13"/>
  <c r="BH552" i="13"/>
  <c r="BG552" i="13"/>
  <c r="BF552" i="13"/>
  <c r="T552" i="13"/>
  <c r="R552" i="13"/>
  <c r="P552" i="13"/>
  <c r="BI539" i="13"/>
  <c r="BH539" i="13"/>
  <c r="BG539" i="13"/>
  <c r="BF539" i="13"/>
  <c r="T539" i="13"/>
  <c r="R539" i="13"/>
  <c r="P539" i="13"/>
  <c r="BI535" i="13"/>
  <c r="BH535" i="13"/>
  <c r="BG535" i="13"/>
  <c r="BF535" i="13"/>
  <c r="T535" i="13"/>
  <c r="R535" i="13"/>
  <c r="P535" i="13"/>
  <c r="BI530" i="13"/>
  <c r="BH530" i="13"/>
  <c r="BG530" i="13"/>
  <c r="BF530" i="13"/>
  <c r="T530" i="13"/>
  <c r="R530" i="13"/>
  <c r="P530" i="13"/>
  <c r="BI526" i="13"/>
  <c r="BH526" i="13"/>
  <c r="BG526" i="13"/>
  <c r="BF526" i="13"/>
  <c r="T526" i="13"/>
  <c r="R526" i="13"/>
  <c r="P526" i="13"/>
  <c r="BI523" i="13"/>
  <c r="BH523" i="13"/>
  <c r="BG523" i="13"/>
  <c r="BF523" i="13"/>
  <c r="T523" i="13"/>
  <c r="R523" i="13"/>
  <c r="P523" i="13"/>
  <c r="BI520" i="13"/>
  <c r="BH520" i="13"/>
  <c r="BG520" i="13"/>
  <c r="BF520" i="13"/>
  <c r="T520" i="13"/>
  <c r="R520" i="13"/>
  <c r="P520" i="13"/>
  <c r="BI517" i="13"/>
  <c r="BH517" i="13"/>
  <c r="BG517" i="13"/>
  <c r="BF517" i="13"/>
  <c r="T517" i="13"/>
  <c r="R517" i="13"/>
  <c r="P517" i="13"/>
  <c r="BI513" i="13"/>
  <c r="BH513" i="13"/>
  <c r="BG513" i="13"/>
  <c r="BF513" i="13"/>
  <c r="T513" i="13"/>
  <c r="R513" i="13"/>
  <c r="P513" i="13"/>
  <c r="BI501" i="13"/>
  <c r="BH501" i="13"/>
  <c r="BG501" i="13"/>
  <c r="BF501" i="13"/>
  <c r="T501" i="13"/>
  <c r="R501" i="13"/>
  <c r="P501" i="13"/>
  <c r="BI482" i="13"/>
  <c r="BH482" i="13"/>
  <c r="BG482" i="13"/>
  <c r="BF482" i="13"/>
  <c r="T482" i="13"/>
  <c r="R482" i="13"/>
  <c r="P482" i="13"/>
  <c r="BI465" i="13"/>
  <c r="BH465" i="13"/>
  <c r="BG465" i="13"/>
  <c r="BF465" i="13"/>
  <c r="T465" i="13"/>
  <c r="R465" i="13"/>
  <c r="P465" i="13"/>
  <c r="BI454" i="13"/>
  <c r="BH454" i="13"/>
  <c r="BG454" i="13"/>
  <c r="BF454" i="13"/>
  <c r="T454" i="13"/>
  <c r="R454" i="13"/>
  <c r="P454" i="13"/>
  <c r="BI452" i="13"/>
  <c r="BH452" i="13"/>
  <c r="BG452" i="13"/>
  <c r="BF452" i="13"/>
  <c r="T452" i="13"/>
  <c r="R452" i="13"/>
  <c r="P452" i="13"/>
  <c r="BI435" i="13"/>
  <c r="BH435" i="13"/>
  <c r="BG435" i="13"/>
  <c r="BF435" i="13"/>
  <c r="T435" i="13"/>
  <c r="R435" i="13"/>
  <c r="P435" i="13"/>
  <c r="BI424" i="13"/>
  <c r="BH424" i="13"/>
  <c r="BG424" i="13"/>
  <c r="BF424" i="13"/>
  <c r="T424" i="13"/>
  <c r="T423" i="13"/>
  <c r="R424" i="13"/>
  <c r="R423" i="13" s="1"/>
  <c r="P424" i="13"/>
  <c r="P423" i="13"/>
  <c r="BI421" i="13"/>
  <c r="BH421" i="13"/>
  <c r="BG421" i="13"/>
  <c r="BF421" i="13"/>
  <c r="T421" i="13"/>
  <c r="R421" i="13"/>
  <c r="P421" i="13"/>
  <c r="BI419" i="13"/>
  <c r="BH419" i="13"/>
  <c r="BG419" i="13"/>
  <c r="BF419" i="13"/>
  <c r="T419" i="13"/>
  <c r="R419" i="13"/>
  <c r="P419" i="13"/>
  <c r="BI417" i="13"/>
  <c r="BH417" i="13"/>
  <c r="BG417" i="13"/>
  <c r="BF417" i="13"/>
  <c r="T417" i="13"/>
  <c r="R417" i="13"/>
  <c r="P417" i="13"/>
  <c r="BI413" i="13"/>
  <c r="BH413" i="13"/>
  <c r="BG413" i="13"/>
  <c r="BF413" i="13"/>
  <c r="T413" i="13"/>
  <c r="R413" i="13"/>
  <c r="P413" i="13"/>
  <c r="BI406" i="13"/>
  <c r="BH406" i="13"/>
  <c r="BG406" i="13"/>
  <c r="BF406" i="13"/>
  <c r="T406" i="13"/>
  <c r="R406" i="13"/>
  <c r="P406" i="13"/>
  <c r="BI403" i="13"/>
  <c r="BH403" i="13"/>
  <c r="BG403" i="13"/>
  <c r="BF403" i="13"/>
  <c r="T403" i="13"/>
  <c r="R403" i="13"/>
  <c r="P403" i="13"/>
  <c r="BI400" i="13"/>
  <c r="BH400" i="13"/>
  <c r="BG400" i="13"/>
  <c r="BF400" i="13"/>
  <c r="T400" i="13"/>
  <c r="R400" i="13"/>
  <c r="P400" i="13"/>
  <c r="BI397" i="13"/>
  <c r="BH397" i="13"/>
  <c r="BG397" i="13"/>
  <c r="BF397" i="13"/>
  <c r="T397" i="13"/>
  <c r="R397" i="13"/>
  <c r="P397" i="13"/>
  <c r="BI394" i="13"/>
  <c r="BH394" i="13"/>
  <c r="BG394" i="13"/>
  <c r="BF394" i="13"/>
  <c r="T394" i="13"/>
  <c r="R394" i="13"/>
  <c r="P394" i="13"/>
  <c r="BI391" i="13"/>
  <c r="BH391" i="13"/>
  <c r="BG391" i="13"/>
  <c r="BF391" i="13"/>
  <c r="T391" i="13"/>
  <c r="R391" i="13"/>
  <c r="P391" i="13"/>
  <c r="BI385" i="13"/>
  <c r="BH385" i="13"/>
  <c r="BG385" i="13"/>
  <c r="BF385" i="13"/>
  <c r="T385" i="13"/>
  <c r="R385" i="13"/>
  <c r="P385" i="13"/>
  <c r="BI377" i="13"/>
  <c r="BH377" i="13"/>
  <c r="BG377" i="13"/>
  <c r="BF377" i="13"/>
  <c r="T377" i="13"/>
  <c r="R377" i="13"/>
  <c r="P377" i="13"/>
  <c r="BI372" i="13"/>
  <c r="BH372" i="13"/>
  <c r="BG372" i="13"/>
  <c r="BF372" i="13"/>
  <c r="T372" i="13"/>
  <c r="R372" i="13"/>
  <c r="P372" i="13"/>
  <c r="BI367" i="13"/>
  <c r="BH367" i="13"/>
  <c r="BG367" i="13"/>
  <c r="BF367" i="13"/>
  <c r="T367" i="13"/>
  <c r="R367" i="13"/>
  <c r="P367" i="13"/>
  <c r="BI360" i="13"/>
  <c r="BH360" i="13"/>
  <c r="BG360" i="13"/>
  <c r="BF360" i="13"/>
  <c r="T360" i="13"/>
  <c r="R360" i="13"/>
  <c r="P360" i="13"/>
  <c r="BI353" i="13"/>
  <c r="BH353" i="13"/>
  <c r="BG353" i="13"/>
  <c r="BF353" i="13"/>
  <c r="T353" i="13"/>
  <c r="R353" i="13"/>
  <c r="P353" i="13"/>
  <c r="BI348" i="13"/>
  <c r="BH348" i="13"/>
  <c r="BG348" i="13"/>
  <c r="BF348" i="13"/>
  <c r="T348" i="13"/>
  <c r="R348" i="13"/>
  <c r="P348" i="13"/>
  <c r="BI343" i="13"/>
  <c r="BH343" i="13"/>
  <c r="BG343" i="13"/>
  <c r="BF343" i="13"/>
  <c r="T343" i="13"/>
  <c r="R343" i="13"/>
  <c r="P343" i="13"/>
  <c r="BI338" i="13"/>
  <c r="BH338" i="13"/>
  <c r="BG338" i="13"/>
  <c r="BF338" i="13"/>
  <c r="T338" i="13"/>
  <c r="R338" i="13"/>
  <c r="P338" i="13"/>
  <c r="BI333" i="13"/>
  <c r="BH333" i="13"/>
  <c r="BG333" i="13"/>
  <c r="BF333" i="13"/>
  <c r="T333" i="13"/>
  <c r="R333" i="13"/>
  <c r="P333" i="13"/>
  <c r="BI328" i="13"/>
  <c r="BH328" i="13"/>
  <c r="BG328" i="13"/>
  <c r="BF328" i="13"/>
  <c r="T328" i="13"/>
  <c r="R328" i="13"/>
  <c r="P328" i="13"/>
  <c r="BI323" i="13"/>
  <c r="BH323" i="13"/>
  <c r="BG323" i="13"/>
  <c r="BF323" i="13"/>
  <c r="T323" i="13"/>
  <c r="R323" i="13"/>
  <c r="P323" i="13"/>
  <c r="BI318" i="13"/>
  <c r="BH318" i="13"/>
  <c r="BG318" i="13"/>
  <c r="BF318" i="13"/>
  <c r="T318" i="13"/>
  <c r="R318" i="13"/>
  <c r="P318" i="13"/>
  <c r="BI301" i="13"/>
  <c r="BH301" i="13"/>
  <c r="BG301" i="13"/>
  <c r="BF301" i="13"/>
  <c r="T301" i="13"/>
  <c r="R301" i="13"/>
  <c r="P301" i="13"/>
  <c r="BI284" i="13"/>
  <c r="BH284" i="13"/>
  <c r="BG284" i="13"/>
  <c r="BF284" i="13"/>
  <c r="T284" i="13"/>
  <c r="R284" i="13"/>
  <c r="P284" i="13"/>
  <c r="BI279" i="13"/>
  <c r="BH279" i="13"/>
  <c r="BG279" i="13"/>
  <c r="BF279" i="13"/>
  <c r="T279" i="13"/>
  <c r="R279" i="13"/>
  <c r="P279" i="13"/>
  <c r="BI274" i="13"/>
  <c r="BH274" i="13"/>
  <c r="BG274" i="13"/>
  <c r="BF274" i="13"/>
  <c r="T274" i="13"/>
  <c r="R274" i="13"/>
  <c r="P274" i="13"/>
  <c r="BI271" i="13"/>
  <c r="BH271" i="13"/>
  <c r="BG271" i="13"/>
  <c r="BF271" i="13"/>
  <c r="T271" i="13"/>
  <c r="R271" i="13"/>
  <c r="P271" i="13"/>
  <c r="BI265" i="13"/>
  <c r="BH265" i="13"/>
  <c r="BG265" i="13"/>
  <c r="BF265" i="13"/>
  <c r="T265" i="13"/>
  <c r="R265" i="13"/>
  <c r="P265" i="13"/>
  <c r="BI259" i="13"/>
  <c r="BH259" i="13"/>
  <c r="BG259" i="13"/>
  <c r="BF259" i="13"/>
  <c r="T259" i="13"/>
  <c r="R259" i="13"/>
  <c r="P259" i="13"/>
  <c r="BI254" i="13"/>
  <c r="BH254" i="13"/>
  <c r="BG254" i="13"/>
  <c r="BF254" i="13"/>
  <c r="T254" i="13"/>
  <c r="R254" i="13"/>
  <c r="P254" i="13"/>
  <c r="BI249" i="13"/>
  <c r="BH249" i="13"/>
  <c r="BG249" i="13"/>
  <c r="BF249" i="13"/>
  <c r="T249" i="13"/>
  <c r="R249" i="13"/>
  <c r="P249" i="13"/>
  <c r="BI245" i="13"/>
  <c r="BH245" i="13"/>
  <c r="BG245" i="13"/>
  <c r="BF245" i="13"/>
  <c r="T245" i="13"/>
  <c r="R245" i="13"/>
  <c r="P245" i="13"/>
  <c r="BI237" i="13"/>
  <c r="BH237" i="13"/>
  <c r="BG237" i="13"/>
  <c r="BF237" i="13"/>
  <c r="T237" i="13"/>
  <c r="R237" i="13"/>
  <c r="P237" i="13"/>
  <c r="BI235" i="13"/>
  <c r="BH235" i="13"/>
  <c r="BG235" i="13"/>
  <c r="BF235" i="13"/>
  <c r="T235" i="13"/>
  <c r="R235" i="13"/>
  <c r="P235" i="13"/>
  <c r="BI230" i="13"/>
  <c r="BH230" i="13"/>
  <c r="BG230" i="13"/>
  <c r="BF230" i="13"/>
  <c r="T230" i="13"/>
  <c r="R230" i="13"/>
  <c r="P230" i="13"/>
  <c r="BI227" i="13"/>
  <c r="BH227" i="13"/>
  <c r="BG227" i="13"/>
  <c r="BF227" i="13"/>
  <c r="T227" i="13"/>
  <c r="R227" i="13"/>
  <c r="P227" i="13"/>
  <c r="BI222" i="13"/>
  <c r="BH222" i="13"/>
  <c r="BG222" i="13"/>
  <c r="BF222" i="13"/>
  <c r="T222" i="13"/>
  <c r="R222" i="13"/>
  <c r="P222" i="13"/>
  <c r="BI217" i="13"/>
  <c r="BH217" i="13"/>
  <c r="BG217" i="13"/>
  <c r="BF217" i="13"/>
  <c r="T217" i="13"/>
  <c r="R217" i="13"/>
  <c r="P217" i="13"/>
  <c r="BI214" i="13"/>
  <c r="BH214" i="13"/>
  <c r="BG214" i="13"/>
  <c r="BF214" i="13"/>
  <c r="T214" i="13"/>
  <c r="R214" i="13"/>
  <c r="P214" i="13"/>
  <c r="BI210" i="13"/>
  <c r="BH210" i="13"/>
  <c r="BG210" i="13"/>
  <c r="BF210" i="13"/>
  <c r="T210" i="13"/>
  <c r="R210" i="13"/>
  <c r="P210" i="13"/>
  <c r="BI205" i="13"/>
  <c r="BH205" i="13"/>
  <c r="BG205" i="13"/>
  <c r="BF205" i="13"/>
  <c r="T205" i="13"/>
  <c r="R205" i="13"/>
  <c r="P205" i="13"/>
  <c r="BI189" i="13"/>
  <c r="BH189" i="13"/>
  <c r="BG189" i="13"/>
  <c r="BF189" i="13"/>
  <c r="T189" i="13"/>
  <c r="R189" i="13"/>
  <c r="P189" i="13"/>
  <c r="BI186" i="13"/>
  <c r="BH186" i="13"/>
  <c r="BG186" i="13"/>
  <c r="BF186" i="13"/>
  <c r="T186" i="13"/>
  <c r="R186" i="13"/>
  <c r="P186" i="13"/>
  <c r="BI184" i="13"/>
  <c r="BH184" i="13"/>
  <c r="BG184" i="13"/>
  <c r="BF184" i="13"/>
  <c r="T184" i="13"/>
  <c r="R184" i="13"/>
  <c r="P184" i="13"/>
  <c r="BI181" i="13"/>
  <c r="BH181" i="13"/>
  <c r="BG181" i="13"/>
  <c r="BF181" i="13"/>
  <c r="T181" i="13"/>
  <c r="R181" i="13"/>
  <c r="P181" i="13"/>
  <c r="BI176" i="13"/>
  <c r="BH176" i="13"/>
  <c r="BG176" i="13"/>
  <c r="BF176" i="13"/>
  <c r="T176" i="13"/>
  <c r="R176" i="13"/>
  <c r="P176" i="13"/>
  <c r="BI169" i="13"/>
  <c r="BH169" i="13"/>
  <c r="BG169" i="13"/>
  <c r="BF169" i="13"/>
  <c r="T169" i="13"/>
  <c r="R169" i="13"/>
  <c r="P169" i="13"/>
  <c r="BI164" i="13"/>
  <c r="BH164" i="13"/>
  <c r="BG164" i="13"/>
  <c r="BF164" i="13"/>
  <c r="T164" i="13"/>
  <c r="R164" i="13"/>
  <c r="P164" i="13"/>
  <c r="BI156" i="13"/>
  <c r="BH156" i="13"/>
  <c r="BG156" i="13"/>
  <c r="BF156" i="13"/>
  <c r="T156" i="13"/>
  <c r="R156" i="13"/>
  <c r="P156" i="13"/>
  <c r="BI151" i="13"/>
  <c r="BH151" i="13"/>
  <c r="BG151" i="13"/>
  <c r="BF151" i="13"/>
  <c r="T151" i="13"/>
  <c r="R151" i="13"/>
  <c r="P151" i="13"/>
  <c r="BI143" i="13"/>
  <c r="BH143" i="13"/>
  <c r="BG143" i="13"/>
  <c r="BF143" i="13"/>
  <c r="T143" i="13"/>
  <c r="R143" i="13"/>
  <c r="P143" i="13"/>
  <c r="F136" i="13"/>
  <c r="F134" i="13"/>
  <c r="E132" i="13"/>
  <c r="F95" i="13"/>
  <c r="F93" i="13"/>
  <c r="E91" i="13"/>
  <c r="J28" i="13"/>
  <c r="E28" i="13"/>
  <c r="J137" i="13" s="1"/>
  <c r="J27" i="13"/>
  <c r="J25" i="13"/>
  <c r="E25" i="13"/>
  <c r="J136" i="13" s="1"/>
  <c r="J24" i="13"/>
  <c r="J22" i="13"/>
  <c r="E22" i="13"/>
  <c r="F137" i="13"/>
  <c r="J21" i="13"/>
  <c r="J16" i="13"/>
  <c r="J93" i="13"/>
  <c r="E7" i="13"/>
  <c r="E85" i="13"/>
  <c r="J41" i="12"/>
  <c r="J40" i="12"/>
  <c r="AY111" i="1" s="1"/>
  <c r="J39" i="12"/>
  <c r="AX111" i="1"/>
  <c r="BI238" i="12"/>
  <c r="BH238" i="12"/>
  <c r="BG238" i="12"/>
  <c r="BF238" i="12"/>
  <c r="T238" i="12"/>
  <c r="R238" i="12"/>
  <c r="P238" i="12"/>
  <c r="BI231" i="12"/>
  <c r="BH231" i="12"/>
  <c r="BG231" i="12"/>
  <c r="BF231" i="12"/>
  <c r="T231" i="12"/>
  <c r="R231" i="12"/>
  <c r="P231" i="12"/>
  <c r="BI226" i="12"/>
  <c r="BH226" i="12"/>
  <c r="BG226" i="12"/>
  <c r="BF226" i="12"/>
  <c r="T226" i="12"/>
  <c r="R226" i="12"/>
  <c r="P226" i="12"/>
  <c r="BI221" i="12"/>
  <c r="BH221" i="12"/>
  <c r="BG221" i="12"/>
  <c r="BF221" i="12"/>
  <c r="T221" i="12"/>
  <c r="R221" i="12"/>
  <c r="P221" i="12"/>
  <c r="BI212" i="12"/>
  <c r="BH212" i="12"/>
  <c r="BG212" i="12"/>
  <c r="BF212" i="12"/>
  <c r="T212" i="12"/>
  <c r="R212" i="12"/>
  <c r="P212" i="12"/>
  <c r="BI205" i="12"/>
  <c r="BH205" i="12"/>
  <c r="BG205" i="12"/>
  <c r="BF205" i="12"/>
  <c r="T205" i="12"/>
  <c r="R205" i="12"/>
  <c r="P205" i="12"/>
  <c r="BI199" i="12"/>
  <c r="BH199" i="12"/>
  <c r="BG199" i="12"/>
  <c r="BF199" i="12"/>
  <c r="T199" i="12"/>
  <c r="T198" i="12"/>
  <c r="R199" i="12"/>
  <c r="R198" i="12"/>
  <c r="P199" i="12"/>
  <c r="P198" i="12" s="1"/>
  <c r="BI195" i="12"/>
  <c r="BH195" i="12"/>
  <c r="BG195" i="12"/>
  <c r="BF195" i="12"/>
  <c r="T195" i="12"/>
  <c r="R195" i="12"/>
  <c r="P195" i="12"/>
  <c r="BI192" i="12"/>
  <c r="BH192" i="12"/>
  <c r="BG192" i="12"/>
  <c r="BF192" i="12"/>
  <c r="T192" i="12"/>
  <c r="R192" i="12"/>
  <c r="P192" i="12"/>
  <c r="BI187" i="12"/>
  <c r="BH187" i="12"/>
  <c r="BG187" i="12"/>
  <c r="BF187" i="12"/>
  <c r="T187" i="12"/>
  <c r="R187" i="12"/>
  <c r="P187" i="12"/>
  <c r="BI185" i="12"/>
  <c r="BH185" i="12"/>
  <c r="BG185" i="12"/>
  <c r="BF185" i="12"/>
  <c r="T185" i="12"/>
  <c r="R185" i="12"/>
  <c r="P185" i="12"/>
  <c r="BI181" i="12"/>
  <c r="BH181" i="12"/>
  <c r="BG181" i="12"/>
  <c r="BF181" i="12"/>
  <c r="T181" i="12"/>
  <c r="R181" i="12"/>
  <c r="P181" i="12"/>
  <c r="BI176" i="12"/>
  <c r="BH176" i="12"/>
  <c r="BG176" i="12"/>
  <c r="BF176" i="12"/>
  <c r="T176" i="12"/>
  <c r="R176" i="12"/>
  <c r="P176" i="12"/>
  <c r="BI169" i="12"/>
  <c r="BH169" i="12"/>
  <c r="BG169" i="12"/>
  <c r="BF169" i="12"/>
  <c r="T169" i="12"/>
  <c r="R169" i="12"/>
  <c r="P169" i="12"/>
  <c r="BI164" i="12"/>
  <c r="BH164" i="12"/>
  <c r="BG164" i="12"/>
  <c r="BF164" i="12"/>
  <c r="T164" i="12"/>
  <c r="R164" i="12"/>
  <c r="P164" i="12"/>
  <c r="BI156" i="12"/>
  <c r="BH156" i="12"/>
  <c r="BG156" i="12"/>
  <c r="BF156" i="12"/>
  <c r="T156" i="12"/>
  <c r="R156" i="12"/>
  <c r="P156" i="12"/>
  <c r="BI150" i="12"/>
  <c r="BH150" i="12"/>
  <c r="BG150" i="12"/>
  <c r="BF150" i="12"/>
  <c r="T150" i="12"/>
  <c r="R150" i="12"/>
  <c r="P150" i="12"/>
  <c r="BI143" i="12"/>
  <c r="BH143" i="12"/>
  <c r="BG143" i="12"/>
  <c r="BF143" i="12"/>
  <c r="T143" i="12"/>
  <c r="R143" i="12"/>
  <c r="P143" i="12"/>
  <c r="BI137" i="12"/>
  <c r="BH137" i="12"/>
  <c r="BG137" i="12"/>
  <c r="BF137" i="12"/>
  <c r="T137" i="12"/>
  <c r="R137" i="12"/>
  <c r="P137" i="12"/>
  <c r="BI131" i="12"/>
  <c r="BH131" i="12"/>
  <c r="BG131" i="12"/>
  <c r="BF131" i="12"/>
  <c r="T131" i="12"/>
  <c r="R131" i="12"/>
  <c r="P131" i="12"/>
  <c r="F124" i="12"/>
  <c r="F122" i="12"/>
  <c r="E120" i="12"/>
  <c r="F95" i="12"/>
  <c r="F93" i="12"/>
  <c r="E91" i="12"/>
  <c r="J28" i="12"/>
  <c r="E28" i="12"/>
  <c r="J125" i="12" s="1"/>
  <c r="J27" i="12"/>
  <c r="J25" i="12"/>
  <c r="E25" i="12"/>
  <c r="J124" i="12"/>
  <c r="J24" i="12"/>
  <c r="J22" i="12"/>
  <c r="E22" i="12"/>
  <c r="F125" i="12" s="1"/>
  <c r="J21" i="12"/>
  <c r="J16" i="12"/>
  <c r="J93" i="12"/>
  <c r="E7" i="12"/>
  <c r="E85" i="12"/>
  <c r="J41" i="11"/>
  <c r="J40" i="11"/>
  <c r="AY109" i="1"/>
  <c r="J39" i="11"/>
  <c r="AX109" i="1"/>
  <c r="BI956" i="11"/>
  <c r="BH956" i="11"/>
  <c r="BG956" i="11"/>
  <c r="BF956" i="11"/>
  <c r="T956" i="11"/>
  <c r="R956" i="11"/>
  <c r="P956" i="11"/>
  <c r="BI953" i="11"/>
  <c r="BH953" i="11"/>
  <c r="BG953" i="11"/>
  <c r="BF953" i="11"/>
  <c r="T953" i="11"/>
  <c r="R953" i="11"/>
  <c r="P953" i="11"/>
  <c r="BI948" i="11"/>
  <c r="BH948" i="11"/>
  <c r="BG948" i="11"/>
  <c r="BF948" i="11"/>
  <c r="T948" i="11"/>
  <c r="R948" i="11"/>
  <c r="P948" i="11"/>
  <c r="BI941" i="11"/>
  <c r="BH941" i="11"/>
  <c r="BG941" i="11"/>
  <c r="BF941" i="11"/>
  <c r="T941" i="11"/>
  <c r="R941" i="11"/>
  <c r="P941" i="11"/>
  <c r="BI935" i="11"/>
  <c r="BH935" i="11"/>
  <c r="BG935" i="11"/>
  <c r="BF935" i="11"/>
  <c r="T935" i="11"/>
  <c r="R935" i="11"/>
  <c r="P935" i="11"/>
  <c r="BI930" i="11"/>
  <c r="BH930" i="11"/>
  <c r="BG930" i="11"/>
  <c r="BF930" i="11"/>
  <c r="T930" i="11"/>
  <c r="R930" i="11"/>
  <c r="P930" i="11"/>
  <c r="BI925" i="11"/>
  <c r="BH925" i="11"/>
  <c r="BG925" i="11"/>
  <c r="BF925" i="11"/>
  <c r="T925" i="11"/>
  <c r="R925" i="11"/>
  <c r="P925" i="11"/>
  <c r="BI919" i="11"/>
  <c r="BH919" i="11"/>
  <c r="BG919" i="11"/>
  <c r="BF919" i="11"/>
  <c r="T919" i="11"/>
  <c r="R919" i="11"/>
  <c r="P919" i="11"/>
  <c r="BI912" i="11"/>
  <c r="BH912" i="11"/>
  <c r="BG912" i="11"/>
  <c r="BF912" i="11"/>
  <c r="T912" i="11"/>
  <c r="R912" i="11"/>
  <c r="P912" i="11"/>
  <c r="BI905" i="11"/>
  <c r="BH905" i="11"/>
  <c r="BG905" i="11"/>
  <c r="BF905" i="11"/>
  <c r="T905" i="11"/>
  <c r="R905" i="11"/>
  <c r="P905" i="11"/>
  <c r="BI897" i="11"/>
  <c r="BH897" i="11"/>
  <c r="BG897" i="11"/>
  <c r="BF897" i="11"/>
  <c r="T897" i="11"/>
  <c r="R897" i="11"/>
  <c r="P897" i="11"/>
  <c r="BI891" i="11"/>
  <c r="BH891" i="11"/>
  <c r="BG891" i="11"/>
  <c r="BF891" i="11"/>
  <c r="T891" i="11"/>
  <c r="R891" i="11"/>
  <c r="P891" i="11"/>
  <c r="BI885" i="11"/>
  <c r="BH885" i="11"/>
  <c r="BG885" i="11"/>
  <c r="BF885" i="11"/>
  <c r="T885" i="11"/>
  <c r="R885" i="11"/>
  <c r="P885" i="11"/>
  <c r="BI879" i="11"/>
  <c r="BH879" i="11"/>
  <c r="BG879" i="11"/>
  <c r="BF879" i="11"/>
  <c r="T879" i="11"/>
  <c r="T878" i="11" s="1"/>
  <c r="R879" i="11"/>
  <c r="R878" i="11"/>
  <c r="P879" i="11"/>
  <c r="P878" i="11"/>
  <c r="BI876" i="11"/>
  <c r="BH876" i="11"/>
  <c r="BG876" i="11"/>
  <c r="BF876" i="11"/>
  <c r="T876" i="11"/>
  <c r="R876" i="11"/>
  <c r="P876" i="11"/>
  <c r="BI873" i="11"/>
  <c r="BH873" i="11"/>
  <c r="BG873" i="11"/>
  <c r="BF873" i="11"/>
  <c r="T873" i="11"/>
  <c r="R873" i="11"/>
  <c r="P873" i="11"/>
  <c r="BI869" i="11"/>
  <c r="BH869" i="11"/>
  <c r="BG869" i="11"/>
  <c r="BF869" i="11"/>
  <c r="T869" i="11"/>
  <c r="R869" i="11"/>
  <c r="P869" i="11"/>
  <c r="BI866" i="11"/>
  <c r="BH866" i="11"/>
  <c r="BG866" i="11"/>
  <c r="BF866" i="11"/>
  <c r="T866" i="11"/>
  <c r="R866" i="11"/>
  <c r="P866" i="11"/>
  <c r="BI860" i="11"/>
  <c r="BH860" i="11"/>
  <c r="BG860" i="11"/>
  <c r="BF860" i="11"/>
  <c r="T860" i="11"/>
  <c r="R860" i="11"/>
  <c r="P860" i="11"/>
  <c r="BI854" i="11"/>
  <c r="BH854" i="11"/>
  <c r="BG854" i="11"/>
  <c r="BF854" i="11"/>
  <c r="T854" i="11"/>
  <c r="R854" i="11"/>
  <c r="P854" i="11"/>
  <c r="BI851" i="11"/>
  <c r="BH851" i="11"/>
  <c r="BG851" i="11"/>
  <c r="BF851" i="11"/>
  <c r="T851" i="11"/>
  <c r="R851" i="11"/>
  <c r="P851" i="11"/>
  <c r="BI846" i="11"/>
  <c r="BH846" i="11"/>
  <c r="BG846" i="11"/>
  <c r="BF846" i="11"/>
  <c r="T846" i="11"/>
  <c r="R846" i="11"/>
  <c r="P846" i="11"/>
  <c r="BI841" i="11"/>
  <c r="BH841" i="11"/>
  <c r="BG841" i="11"/>
  <c r="BF841" i="11"/>
  <c r="T841" i="11"/>
  <c r="R841" i="11"/>
  <c r="P841" i="11"/>
  <c r="BI833" i="11"/>
  <c r="BH833" i="11"/>
  <c r="BG833" i="11"/>
  <c r="BF833" i="11"/>
  <c r="T833" i="11"/>
  <c r="R833" i="11"/>
  <c r="P833" i="11"/>
  <c r="BI830" i="11"/>
  <c r="BH830" i="11"/>
  <c r="BG830" i="11"/>
  <c r="BF830" i="11"/>
  <c r="T830" i="11"/>
  <c r="R830" i="11"/>
  <c r="P830" i="11"/>
  <c r="BI823" i="11"/>
  <c r="BH823" i="11"/>
  <c r="BG823" i="11"/>
  <c r="BF823" i="11"/>
  <c r="T823" i="11"/>
  <c r="R823" i="11"/>
  <c r="P823" i="11"/>
  <c r="BI819" i="11"/>
  <c r="BH819" i="11"/>
  <c r="BG819" i="11"/>
  <c r="BF819" i="11"/>
  <c r="T819" i="11"/>
  <c r="R819" i="11"/>
  <c r="P819" i="11"/>
  <c r="BI813" i="11"/>
  <c r="BH813" i="11"/>
  <c r="BG813" i="11"/>
  <c r="BF813" i="11"/>
  <c r="T813" i="11"/>
  <c r="R813" i="11"/>
  <c r="P813" i="11"/>
  <c r="BI809" i="11"/>
  <c r="BH809" i="11"/>
  <c r="BG809" i="11"/>
  <c r="BF809" i="11"/>
  <c r="T809" i="11"/>
  <c r="R809" i="11"/>
  <c r="P809" i="11"/>
  <c r="BI794" i="11"/>
  <c r="BH794" i="11"/>
  <c r="BG794" i="11"/>
  <c r="BF794" i="11"/>
  <c r="T794" i="11"/>
  <c r="R794" i="11"/>
  <c r="P794" i="11"/>
  <c r="BI785" i="11"/>
  <c r="BH785" i="11"/>
  <c r="BG785" i="11"/>
  <c r="BF785" i="11"/>
  <c r="T785" i="11"/>
  <c r="R785" i="11"/>
  <c r="P785" i="11"/>
  <c r="BI781" i="11"/>
  <c r="BH781" i="11"/>
  <c r="BG781" i="11"/>
  <c r="BF781" i="11"/>
  <c r="T781" i="11"/>
  <c r="R781" i="11"/>
  <c r="P781" i="11"/>
  <c r="BI766" i="11"/>
  <c r="BH766" i="11"/>
  <c r="BG766" i="11"/>
  <c r="BF766" i="11"/>
  <c r="T766" i="11"/>
  <c r="R766" i="11"/>
  <c r="P766" i="11"/>
  <c r="BI757" i="11"/>
  <c r="BH757" i="11"/>
  <c r="BG757" i="11"/>
  <c r="BF757" i="11"/>
  <c r="T757" i="11"/>
  <c r="R757" i="11"/>
  <c r="P757" i="11"/>
  <c r="BI753" i="11"/>
  <c r="BH753" i="11"/>
  <c r="BG753" i="11"/>
  <c r="BF753" i="11"/>
  <c r="T753" i="11"/>
  <c r="R753" i="11"/>
  <c r="P753" i="11"/>
  <c r="BI748" i="11"/>
  <c r="BH748" i="11"/>
  <c r="BG748" i="11"/>
  <c r="BF748" i="11"/>
  <c r="T748" i="11"/>
  <c r="R748" i="11"/>
  <c r="P748" i="11"/>
  <c r="BI740" i="11"/>
  <c r="BH740" i="11"/>
  <c r="BG740" i="11"/>
  <c r="BF740" i="11"/>
  <c r="T740" i="11"/>
  <c r="R740" i="11"/>
  <c r="P740" i="11"/>
  <c r="BI736" i="11"/>
  <c r="BH736" i="11"/>
  <c r="BG736" i="11"/>
  <c r="BF736" i="11"/>
  <c r="T736" i="11"/>
  <c r="R736" i="11"/>
  <c r="P736" i="11"/>
  <c r="BI716" i="11"/>
  <c r="BH716" i="11"/>
  <c r="BG716" i="11"/>
  <c r="BF716" i="11"/>
  <c r="T716" i="11"/>
  <c r="R716" i="11"/>
  <c r="P716" i="11"/>
  <c r="BI705" i="11"/>
  <c r="BH705" i="11"/>
  <c r="BG705" i="11"/>
  <c r="BF705" i="11"/>
  <c r="T705" i="11"/>
  <c r="R705" i="11"/>
  <c r="P705" i="11"/>
  <c r="BI701" i="11"/>
  <c r="BH701" i="11"/>
  <c r="BG701" i="11"/>
  <c r="BF701" i="11"/>
  <c r="T701" i="11"/>
  <c r="T700" i="11" s="1"/>
  <c r="R701" i="11"/>
  <c r="R700" i="11"/>
  <c r="P701" i="11"/>
  <c r="P700" i="11"/>
  <c r="BI696" i="11"/>
  <c r="BH696" i="11"/>
  <c r="BG696" i="11"/>
  <c r="BF696" i="11"/>
  <c r="T696" i="11"/>
  <c r="R696" i="11"/>
  <c r="P696" i="11"/>
  <c r="BI694" i="11"/>
  <c r="BH694" i="11"/>
  <c r="BG694" i="11"/>
  <c r="BF694" i="11"/>
  <c r="T694" i="11"/>
  <c r="R694" i="11"/>
  <c r="P694" i="11"/>
  <c r="BI691" i="11"/>
  <c r="BH691" i="11"/>
  <c r="BG691" i="11"/>
  <c r="BF691" i="11"/>
  <c r="T691" i="11"/>
  <c r="R691" i="11"/>
  <c r="P691" i="11"/>
  <c r="BI689" i="11"/>
  <c r="BH689" i="11"/>
  <c r="BG689" i="11"/>
  <c r="BF689" i="11"/>
  <c r="T689" i="11"/>
  <c r="R689" i="11"/>
  <c r="P689" i="11"/>
  <c r="BI687" i="11"/>
  <c r="BH687" i="11"/>
  <c r="BG687" i="11"/>
  <c r="BF687" i="11"/>
  <c r="T687" i="11"/>
  <c r="R687" i="11"/>
  <c r="P687" i="11"/>
  <c r="BI681" i="11"/>
  <c r="BH681" i="11"/>
  <c r="BG681" i="11"/>
  <c r="BF681" i="11"/>
  <c r="T681" i="11"/>
  <c r="R681" i="11"/>
  <c r="P681" i="11"/>
  <c r="BI677" i="11"/>
  <c r="BH677" i="11"/>
  <c r="BG677" i="11"/>
  <c r="BF677" i="11"/>
  <c r="T677" i="11"/>
  <c r="R677" i="11"/>
  <c r="P677" i="11"/>
  <c r="BI673" i="11"/>
  <c r="BH673" i="11"/>
  <c r="BG673" i="11"/>
  <c r="BF673" i="11"/>
  <c r="T673" i="11"/>
  <c r="R673" i="11"/>
  <c r="P673" i="11"/>
  <c r="BI669" i="11"/>
  <c r="BH669" i="11"/>
  <c r="BG669" i="11"/>
  <c r="BF669" i="11"/>
  <c r="T669" i="11"/>
  <c r="R669" i="11"/>
  <c r="P669" i="11"/>
  <c r="BI663" i="11"/>
  <c r="BH663" i="11"/>
  <c r="BG663" i="11"/>
  <c r="BF663" i="11"/>
  <c r="T663" i="11"/>
  <c r="R663" i="11"/>
  <c r="P663" i="11"/>
  <c r="BI659" i="11"/>
  <c r="BH659" i="11"/>
  <c r="BG659" i="11"/>
  <c r="BF659" i="11"/>
  <c r="T659" i="11"/>
  <c r="R659" i="11"/>
  <c r="P659" i="11"/>
  <c r="BI653" i="11"/>
  <c r="BH653" i="11"/>
  <c r="BG653" i="11"/>
  <c r="BF653" i="11"/>
  <c r="T653" i="11"/>
  <c r="R653" i="11"/>
  <c r="P653" i="11"/>
  <c r="BI647" i="11"/>
  <c r="BH647" i="11"/>
  <c r="BG647" i="11"/>
  <c r="BF647" i="11"/>
  <c r="T647" i="11"/>
  <c r="R647" i="11"/>
  <c r="P647" i="11"/>
  <c r="BI644" i="11"/>
  <c r="BH644" i="11"/>
  <c r="BG644" i="11"/>
  <c r="BF644" i="11"/>
  <c r="T644" i="11"/>
  <c r="R644" i="11"/>
  <c r="P644" i="11"/>
  <c r="BI638" i="11"/>
  <c r="BH638" i="11"/>
  <c r="BG638" i="11"/>
  <c r="BF638" i="11"/>
  <c r="T638" i="11"/>
  <c r="R638" i="11"/>
  <c r="P638" i="11"/>
  <c r="BI634" i="11"/>
  <c r="BH634" i="11"/>
  <c r="BG634" i="11"/>
  <c r="BF634" i="11"/>
  <c r="T634" i="11"/>
  <c r="R634" i="11"/>
  <c r="P634" i="11"/>
  <c r="BI630" i="11"/>
  <c r="BH630" i="11"/>
  <c r="BG630" i="11"/>
  <c r="BF630" i="11"/>
  <c r="T630" i="11"/>
  <c r="R630" i="11"/>
  <c r="P630" i="11"/>
  <c r="BI627" i="11"/>
  <c r="BH627" i="11"/>
  <c r="BG627" i="11"/>
  <c r="BF627" i="11"/>
  <c r="T627" i="11"/>
  <c r="R627" i="11"/>
  <c r="P627" i="11"/>
  <c r="BI621" i="11"/>
  <c r="BH621" i="11"/>
  <c r="BG621" i="11"/>
  <c r="BF621" i="11"/>
  <c r="T621" i="11"/>
  <c r="R621" i="11"/>
  <c r="P621" i="11"/>
  <c r="BI617" i="11"/>
  <c r="BH617" i="11"/>
  <c r="BG617" i="11"/>
  <c r="BF617" i="11"/>
  <c r="T617" i="11"/>
  <c r="R617" i="11"/>
  <c r="P617" i="11"/>
  <c r="BI612" i="11"/>
  <c r="BH612" i="11"/>
  <c r="BG612" i="11"/>
  <c r="BF612" i="11"/>
  <c r="T612" i="11"/>
  <c r="R612" i="11"/>
  <c r="P612" i="11"/>
  <c r="BI608" i="11"/>
  <c r="BH608" i="11"/>
  <c r="BG608" i="11"/>
  <c r="BF608" i="11"/>
  <c r="T608" i="11"/>
  <c r="R608" i="11"/>
  <c r="P608" i="11"/>
  <c r="BI604" i="11"/>
  <c r="BH604" i="11"/>
  <c r="BG604" i="11"/>
  <c r="BF604" i="11"/>
  <c r="T604" i="11"/>
  <c r="R604" i="11"/>
  <c r="P604" i="11"/>
  <c r="BI601" i="11"/>
  <c r="BH601" i="11"/>
  <c r="BG601" i="11"/>
  <c r="BF601" i="11"/>
  <c r="T601" i="11"/>
  <c r="R601" i="11"/>
  <c r="P601" i="11"/>
  <c r="BI590" i="11"/>
  <c r="BH590" i="11"/>
  <c r="BG590" i="11"/>
  <c r="BF590" i="11"/>
  <c r="T590" i="11"/>
  <c r="R590" i="11"/>
  <c r="P590" i="11"/>
  <c r="BI582" i="11"/>
  <c r="BH582" i="11"/>
  <c r="BG582" i="11"/>
  <c r="BF582" i="11"/>
  <c r="T582" i="11"/>
  <c r="R582" i="11"/>
  <c r="P582" i="11"/>
  <c r="BI578" i="11"/>
  <c r="BH578" i="11"/>
  <c r="BG578" i="11"/>
  <c r="BF578" i="11"/>
  <c r="T578" i="11"/>
  <c r="R578" i="11"/>
  <c r="P578" i="11"/>
  <c r="BI573" i="11"/>
  <c r="BH573" i="11"/>
  <c r="BG573" i="11"/>
  <c r="BF573" i="11"/>
  <c r="T573" i="11"/>
  <c r="R573" i="11"/>
  <c r="P573" i="11"/>
  <c r="BI570" i="11"/>
  <c r="BH570" i="11"/>
  <c r="BG570" i="11"/>
  <c r="BF570" i="11"/>
  <c r="T570" i="11"/>
  <c r="R570" i="11"/>
  <c r="P570" i="11"/>
  <c r="BI567" i="11"/>
  <c r="BH567" i="11"/>
  <c r="BG567" i="11"/>
  <c r="BF567" i="11"/>
  <c r="T567" i="11"/>
  <c r="R567" i="11"/>
  <c r="P567" i="11"/>
  <c r="BI565" i="11"/>
  <c r="BH565" i="11"/>
  <c r="BG565" i="11"/>
  <c r="BF565" i="11"/>
  <c r="T565" i="11"/>
  <c r="R565" i="11"/>
  <c r="P565" i="11"/>
  <c r="BI563" i="11"/>
  <c r="BH563" i="11"/>
  <c r="BG563" i="11"/>
  <c r="BF563" i="11"/>
  <c r="T563" i="11"/>
  <c r="R563" i="11"/>
  <c r="P563" i="11"/>
  <c r="BI550" i="11"/>
  <c r="BH550" i="11"/>
  <c r="BG550" i="11"/>
  <c r="BF550" i="11"/>
  <c r="T550" i="11"/>
  <c r="R550" i="11"/>
  <c r="P550" i="11"/>
  <c r="BI548" i="11"/>
  <c r="BH548" i="11"/>
  <c r="BG548" i="11"/>
  <c r="BF548" i="11"/>
  <c r="T548" i="11"/>
  <c r="R548" i="11"/>
  <c r="P548" i="11"/>
  <c r="BI544" i="11"/>
  <c r="BH544" i="11"/>
  <c r="BG544" i="11"/>
  <c r="BF544" i="11"/>
  <c r="T544" i="11"/>
  <c r="R544" i="11"/>
  <c r="P544" i="11"/>
  <c r="BI538" i="11"/>
  <c r="BH538" i="11"/>
  <c r="BG538" i="11"/>
  <c r="BF538" i="11"/>
  <c r="T538" i="11"/>
  <c r="R538" i="11"/>
  <c r="P538" i="11"/>
  <c r="BI533" i="11"/>
  <c r="BH533" i="11"/>
  <c r="BG533" i="11"/>
  <c r="BF533" i="11"/>
  <c r="T533" i="11"/>
  <c r="R533" i="11"/>
  <c r="P533" i="11"/>
  <c r="BI523" i="11"/>
  <c r="BH523" i="11"/>
  <c r="BG523" i="11"/>
  <c r="BF523" i="11"/>
  <c r="T523" i="11"/>
  <c r="R523" i="11"/>
  <c r="P523" i="11"/>
  <c r="BI519" i="11"/>
  <c r="BH519" i="11"/>
  <c r="BG519" i="11"/>
  <c r="BF519" i="11"/>
  <c r="T519" i="11"/>
  <c r="R519" i="11"/>
  <c r="P519" i="11"/>
  <c r="BI509" i="11"/>
  <c r="BH509" i="11"/>
  <c r="BG509" i="11"/>
  <c r="BF509" i="11"/>
  <c r="T509" i="11"/>
  <c r="R509" i="11"/>
  <c r="P509" i="11"/>
  <c r="BI499" i="11"/>
  <c r="BH499" i="11"/>
  <c r="BG499" i="11"/>
  <c r="BF499" i="11"/>
  <c r="T499" i="11"/>
  <c r="R499" i="11"/>
  <c r="P499" i="11"/>
  <c r="BI489" i="11"/>
  <c r="BH489" i="11"/>
  <c r="BG489" i="11"/>
  <c r="BF489" i="11"/>
  <c r="T489" i="11"/>
  <c r="R489" i="11"/>
  <c r="P489" i="11"/>
  <c r="BI485" i="11"/>
  <c r="BH485" i="11"/>
  <c r="BG485" i="11"/>
  <c r="BF485" i="11"/>
  <c r="T485" i="11"/>
  <c r="R485" i="11"/>
  <c r="P485" i="11"/>
  <c r="BI481" i="11"/>
  <c r="BH481" i="11"/>
  <c r="BG481" i="11"/>
  <c r="BF481" i="11"/>
  <c r="T481" i="11"/>
  <c r="R481" i="11"/>
  <c r="P481" i="11"/>
  <c r="BI471" i="11"/>
  <c r="BH471" i="11"/>
  <c r="BG471" i="11"/>
  <c r="BF471" i="11"/>
  <c r="T471" i="11"/>
  <c r="R471" i="11"/>
  <c r="P471" i="11"/>
  <c r="BI461" i="11"/>
  <c r="BH461" i="11"/>
  <c r="BG461" i="11"/>
  <c r="BF461" i="11"/>
  <c r="T461" i="11"/>
  <c r="R461" i="11"/>
  <c r="P461" i="11"/>
  <c r="BI453" i="11"/>
  <c r="BH453" i="11"/>
  <c r="BG453" i="11"/>
  <c r="BF453" i="11"/>
  <c r="T453" i="11"/>
  <c r="T452" i="11"/>
  <c r="R453" i="11"/>
  <c r="R452" i="11"/>
  <c r="P453" i="11"/>
  <c r="P452" i="11" s="1"/>
  <c r="BI450" i="11"/>
  <c r="BH450" i="11"/>
  <c r="BG450" i="11"/>
  <c r="BF450" i="11"/>
  <c r="T450" i="11"/>
  <c r="R450" i="11"/>
  <c r="P450" i="11"/>
  <c r="BI447" i="11"/>
  <c r="BH447" i="11"/>
  <c r="BG447" i="11"/>
  <c r="BF447" i="11"/>
  <c r="T447" i="11"/>
  <c r="R447" i="11"/>
  <c r="P447" i="11"/>
  <c r="BI445" i="11"/>
  <c r="BH445" i="11"/>
  <c r="BG445" i="11"/>
  <c r="BF445" i="11"/>
  <c r="T445" i="11"/>
  <c r="R445" i="11"/>
  <c r="P445" i="11"/>
  <c r="BI443" i="11"/>
  <c r="BH443" i="11"/>
  <c r="BG443" i="11"/>
  <c r="BF443" i="11"/>
  <c r="T443" i="11"/>
  <c r="R443" i="11"/>
  <c r="P443" i="11"/>
  <c r="BI440" i="11"/>
  <c r="BH440" i="11"/>
  <c r="BG440" i="11"/>
  <c r="BF440" i="11"/>
  <c r="T440" i="11"/>
  <c r="R440" i="11"/>
  <c r="P440" i="11"/>
  <c r="BI437" i="11"/>
  <c r="BH437" i="11"/>
  <c r="BG437" i="11"/>
  <c r="BF437" i="11"/>
  <c r="T437" i="11"/>
  <c r="R437" i="11"/>
  <c r="P437" i="11"/>
  <c r="BI435" i="11"/>
  <c r="BH435" i="11"/>
  <c r="BG435" i="11"/>
  <c r="BF435" i="11"/>
  <c r="T435" i="11"/>
  <c r="R435" i="11"/>
  <c r="P435" i="11"/>
  <c r="BI433" i="11"/>
  <c r="BH433" i="11"/>
  <c r="BG433" i="11"/>
  <c r="BF433" i="11"/>
  <c r="T433" i="11"/>
  <c r="R433" i="11"/>
  <c r="P433" i="11"/>
  <c r="BI431" i="11"/>
  <c r="BH431" i="11"/>
  <c r="BG431" i="11"/>
  <c r="BF431" i="11"/>
  <c r="T431" i="11"/>
  <c r="R431" i="11"/>
  <c r="P431" i="11"/>
  <c r="BI428" i="11"/>
  <c r="BH428" i="11"/>
  <c r="BG428" i="11"/>
  <c r="BF428" i="11"/>
  <c r="T428" i="11"/>
  <c r="R428" i="11"/>
  <c r="P428" i="11"/>
  <c r="BI421" i="11"/>
  <c r="BH421" i="11"/>
  <c r="BG421" i="11"/>
  <c r="BF421" i="11"/>
  <c r="T421" i="11"/>
  <c r="R421" i="11"/>
  <c r="P421" i="11"/>
  <c r="BI414" i="11"/>
  <c r="BH414" i="11"/>
  <c r="BG414" i="11"/>
  <c r="BF414" i="11"/>
  <c r="T414" i="11"/>
  <c r="R414" i="11"/>
  <c r="P414" i="11"/>
  <c r="BI406" i="11"/>
  <c r="BH406" i="11"/>
  <c r="BG406" i="11"/>
  <c r="BF406" i="11"/>
  <c r="T406" i="11"/>
  <c r="R406" i="11"/>
  <c r="P406" i="11"/>
  <c r="BI400" i="11"/>
  <c r="BH400" i="11"/>
  <c r="BG400" i="11"/>
  <c r="BF400" i="11"/>
  <c r="T400" i="11"/>
  <c r="R400" i="11"/>
  <c r="P400" i="11"/>
  <c r="BI389" i="11"/>
  <c r="BH389" i="11"/>
  <c r="BG389" i="11"/>
  <c r="BF389" i="11"/>
  <c r="T389" i="11"/>
  <c r="R389" i="11"/>
  <c r="P389" i="11"/>
  <c r="BI378" i="11"/>
  <c r="BH378" i="11"/>
  <c r="BG378" i="11"/>
  <c r="BF378" i="11"/>
  <c r="T378" i="11"/>
  <c r="R378" i="11"/>
  <c r="P378" i="11"/>
  <c r="BI374" i="11"/>
  <c r="BH374" i="11"/>
  <c r="BG374" i="11"/>
  <c r="BF374" i="11"/>
  <c r="T374" i="11"/>
  <c r="R374" i="11"/>
  <c r="P374" i="11"/>
  <c r="BI370" i="11"/>
  <c r="BH370" i="11"/>
  <c r="BG370" i="11"/>
  <c r="BF370" i="11"/>
  <c r="T370" i="11"/>
  <c r="R370" i="11"/>
  <c r="P370" i="11"/>
  <c r="BI366" i="11"/>
  <c r="BH366" i="11"/>
  <c r="BG366" i="11"/>
  <c r="BF366" i="11"/>
  <c r="T366" i="11"/>
  <c r="R366" i="11"/>
  <c r="P366" i="11"/>
  <c r="BI362" i="11"/>
  <c r="BH362" i="11"/>
  <c r="BG362" i="11"/>
  <c r="BF362" i="11"/>
  <c r="T362" i="11"/>
  <c r="R362" i="11"/>
  <c r="P362" i="11"/>
  <c r="BI358" i="11"/>
  <c r="BH358" i="11"/>
  <c r="BG358" i="11"/>
  <c r="BF358" i="11"/>
  <c r="T358" i="11"/>
  <c r="R358" i="11"/>
  <c r="P358" i="11"/>
  <c r="BI354" i="11"/>
  <c r="BH354" i="11"/>
  <c r="BG354" i="11"/>
  <c r="BF354" i="11"/>
  <c r="T354" i="11"/>
  <c r="R354" i="11"/>
  <c r="P354" i="11"/>
  <c r="BI350" i="11"/>
  <c r="BH350" i="11"/>
  <c r="BG350" i="11"/>
  <c r="BF350" i="11"/>
  <c r="T350" i="11"/>
  <c r="R350" i="11"/>
  <c r="P350" i="11"/>
  <c r="BI348" i="11"/>
  <c r="BH348" i="11"/>
  <c r="BG348" i="11"/>
  <c r="BF348" i="11"/>
  <c r="T348" i="11"/>
  <c r="R348" i="11"/>
  <c r="P348" i="11"/>
  <c r="BI339" i="11"/>
  <c r="BH339" i="11"/>
  <c r="BG339" i="11"/>
  <c r="BF339" i="11"/>
  <c r="T339" i="11"/>
  <c r="R339" i="11"/>
  <c r="P339" i="11"/>
  <c r="BI335" i="11"/>
  <c r="BH335" i="11"/>
  <c r="BG335" i="11"/>
  <c r="BF335" i="11"/>
  <c r="T335" i="11"/>
  <c r="R335" i="11"/>
  <c r="P335" i="11"/>
  <c r="BI329" i="11"/>
  <c r="BH329" i="11"/>
  <c r="BG329" i="11"/>
  <c r="BF329" i="11"/>
  <c r="T329" i="11"/>
  <c r="R329" i="11"/>
  <c r="P329" i="11"/>
  <c r="BI323" i="11"/>
  <c r="BH323" i="11"/>
  <c r="BG323" i="11"/>
  <c r="BF323" i="11"/>
  <c r="T323" i="11"/>
  <c r="R323" i="11"/>
  <c r="P323" i="11"/>
  <c r="BI320" i="11"/>
  <c r="BH320" i="11"/>
  <c r="BG320" i="11"/>
  <c r="BF320" i="11"/>
  <c r="T320" i="11"/>
  <c r="R320" i="11"/>
  <c r="P320" i="11"/>
  <c r="BI316" i="11"/>
  <c r="BH316" i="11"/>
  <c r="BG316" i="11"/>
  <c r="BF316" i="11"/>
  <c r="T316" i="11"/>
  <c r="R316" i="11"/>
  <c r="P316" i="11"/>
  <c r="BI295" i="11"/>
  <c r="BH295" i="11"/>
  <c r="BG295" i="11"/>
  <c r="BF295" i="11"/>
  <c r="T295" i="11"/>
  <c r="R295" i="11"/>
  <c r="P295" i="11"/>
  <c r="BI292" i="11"/>
  <c r="BH292" i="11"/>
  <c r="BG292" i="11"/>
  <c r="BF292" i="11"/>
  <c r="T292" i="11"/>
  <c r="R292" i="11"/>
  <c r="P292" i="11"/>
  <c r="BI289" i="11"/>
  <c r="BH289" i="11"/>
  <c r="BG289" i="11"/>
  <c r="BF289" i="11"/>
  <c r="T289" i="11"/>
  <c r="R289" i="11"/>
  <c r="P289" i="11"/>
  <c r="BI285" i="11"/>
  <c r="BH285" i="11"/>
  <c r="BG285" i="11"/>
  <c r="BF285" i="11"/>
  <c r="T285" i="11"/>
  <c r="R285" i="11"/>
  <c r="P285" i="11"/>
  <c r="BI281" i="11"/>
  <c r="BH281" i="11"/>
  <c r="BG281" i="11"/>
  <c r="BF281" i="11"/>
  <c r="T281" i="11"/>
  <c r="R281" i="11"/>
  <c r="P281" i="11"/>
  <c r="BI277" i="11"/>
  <c r="BH277" i="11"/>
  <c r="BG277" i="11"/>
  <c r="BF277" i="11"/>
  <c r="T277" i="11"/>
  <c r="R277" i="11"/>
  <c r="P277" i="11"/>
  <c r="BI273" i="11"/>
  <c r="BH273" i="11"/>
  <c r="BG273" i="11"/>
  <c r="BF273" i="11"/>
  <c r="T273" i="11"/>
  <c r="R273" i="11"/>
  <c r="P273" i="11"/>
  <c r="BI269" i="11"/>
  <c r="BH269" i="11"/>
  <c r="BG269" i="11"/>
  <c r="BF269" i="11"/>
  <c r="T269" i="11"/>
  <c r="R269" i="11"/>
  <c r="P269" i="11"/>
  <c r="BI264" i="11"/>
  <c r="BH264" i="11"/>
  <c r="BG264" i="11"/>
  <c r="BF264" i="11"/>
  <c r="T264" i="11"/>
  <c r="R264" i="11"/>
  <c r="P264" i="11"/>
  <c r="BI260" i="11"/>
  <c r="BH260" i="11"/>
  <c r="BG260" i="11"/>
  <c r="BF260" i="11"/>
  <c r="T260" i="11"/>
  <c r="R260" i="11"/>
  <c r="P260" i="11"/>
  <c r="BI256" i="11"/>
  <c r="BH256" i="11"/>
  <c r="BG256" i="11"/>
  <c r="BF256" i="11"/>
  <c r="T256" i="11"/>
  <c r="R256" i="11"/>
  <c r="P256" i="11"/>
  <c r="BI248" i="11"/>
  <c r="BH248" i="11"/>
  <c r="BG248" i="11"/>
  <c r="BF248" i="11"/>
  <c r="T248" i="11"/>
  <c r="R248" i="11"/>
  <c r="P248" i="11"/>
  <c r="BI243" i="11"/>
  <c r="BH243" i="11"/>
  <c r="BG243" i="11"/>
  <c r="BF243" i="11"/>
  <c r="T243" i="11"/>
  <c r="R243" i="11"/>
  <c r="P243" i="11"/>
  <c r="BI240" i="11"/>
  <c r="BH240" i="11"/>
  <c r="BG240" i="11"/>
  <c r="BF240" i="11"/>
  <c r="T240" i="11"/>
  <c r="R240" i="11"/>
  <c r="P240" i="11"/>
  <c r="BI231" i="11"/>
  <c r="BH231" i="11"/>
  <c r="BG231" i="11"/>
  <c r="BF231" i="11"/>
  <c r="T231" i="11"/>
  <c r="R231" i="11"/>
  <c r="P231" i="11"/>
  <c r="BI223" i="11"/>
  <c r="BH223" i="11"/>
  <c r="BG223" i="11"/>
  <c r="BF223" i="11"/>
  <c r="T223" i="11"/>
  <c r="R223" i="11"/>
  <c r="P223" i="11"/>
  <c r="BI217" i="11"/>
  <c r="BH217" i="11"/>
  <c r="BG217" i="11"/>
  <c r="BF217" i="11"/>
  <c r="T217" i="11"/>
  <c r="R217" i="11"/>
  <c r="P217" i="11"/>
  <c r="BI213" i="11"/>
  <c r="BH213" i="11"/>
  <c r="BG213" i="11"/>
  <c r="BF213" i="11"/>
  <c r="T213" i="11"/>
  <c r="R213" i="11"/>
  <c r="P213" i="11"/>
  <c r="BI210" i="11"/>
  <c r="BH210" i="11"/>
  <c r="BG210" i="11"/>
  <c r="BF210" i="11"/>
  <c r="T210" i="11"/>
  <c r="R210" i="11"/>
  <c r="P210" i="11"/>
  <c r="BI207" i="11"/>
  <c r="BH207" i="11"/>
  <c r="BG207" i="11"/>
  <c r="BF207" i="11"/>
  <c r="T207" i="11"/>
  <c r="R207" i="11"/>
  <c r="P207" i="11"/>
  <c r="BI203" i="11"/>
  <c r="BH203" i="11"/>
  <c r="BG203" i="11"/>
  <c r="BF203" i="11"/>
  <c r="T203" i="11"/>
  <c r="R203" i="11"/>
  <c r="P203" i="11"/>
  <c r="BI199" i="11"/>
  <c r="BH199" i="11"/>
  <c r="BG199" i="11"/>
  <c r="BF199" i="11"/>
  <c r="T199" i="11"/>
  <c r="R199" i="11"/>
  <c r="P199" i="11"/>
  <c r="BI194" i="11"/>
  <c r="BH194" i="11"/>
  <c r="BG194" i="11"/>
  <c r="BF194" i="11"/>
  <c r="T194" i="11"/>
  <c r="R194" i="11"/>
  <c r="P194" i="11"/>
  <c r="BI181" i="11"/>
  <c r="BH181" i="11"/>
  <c r="BG181" i="11"/>
  <c r="BF181" i="11"/>
  <c r="T181" i="11"/>
  <c r="R181" i="11"/>
  <c r="P181" i="11"/>
  <c r="BI178" i="11"/>
  <c r="BH178" i="11"/>
  <c r="BG178" i="11"/>
  <c r="BF178" i="11"/>
  <c r="T178" i="11"/>
  <c r="R178" i="11"/>
  <c r="P178" i="11"/>
  <c r="BI174" i="11"/>
  <c r="BH174" i="11"/>
  <c r="BG174" i="11"/>
  <c r="BF174" i="11"/>
  <c r="T174" i="11"/>
  <c r="R174" i="11"/>
  <c r="P174" i="11"/>
  <c r="BI171" i="11"/>
  <c r="BH171" i="11"/>
  <c r="BG171" i="11"/>
  <c r="BF171" i="11"/>
  <c r="T171" i="11"/>
  <c r="R171" i="11"/>
  <c r="P171" i="11"/>
  <c r="BI167" i="11"/>
  <c r="BH167" i="11"/>
  <c r="BG167" i="11"/>
  <c r="BF167" i="11"/>
  <c r="T167" i="11"/>
  <c r="R167" i="11"/>
  <c r="P167" i="11"/>
  <c r="BI164" i="11"/>
  <c r="BH164" i="11"/>
  <c r="BG164" i="11"/>
  <c r="BF164" i="11"/>
  <c r="T164" i="11"/>
  <c r="R164" i="11"/>
  <c r="P164" i="11"/>
  <c r="BI156" i="11"/>
  <c r="BH156" i="11"/>
  <c r="BG156" i="11"/>
  <c r="BF156" i="11"/>
  <c r="T156" i="11"/>
  <c r="R156" i="11"/>
  <c r="P156" i="11"/>
  <c r="BI143" i="11"/>
  <c r="BH143" i="11"/>
  <c r="BG143" i="11"/>
  <c r="BF143" i="11"/>
  <c r="T143" i="11"/>
  <c r="R143" i="11"/>
  <c r="P143" i="11"/>
  <c r="J137" i="11"/>
  <c r="J136" i="11"/>
  <c r="F136" i="11"/>
  <c r="F134" i="11"/>
  <c r="E132" i="11"/>
  <c r="J96" i="11"/>
  <c r="J95" i="11"/>
  <c r="F95" i="11"/>
  <c r="F93" i="11"/>
  <c r="E91" i="11"/>
  <c r="J22" i="11"/>
  <c r="E22" i="11"/>
  <c r="F96" i="11" s="1"/>
  <c r="J21" i="11"/>
  <c r="J16" i="11"/>
  <c r="J93" i="11"/>
  <c r="E7" i="11"/>
  <c r="E126" i="11" s="1"/>
  <c r="J41" i="10"/>
  <c r="J40" i="10"/>
  <c r="AY108" i="1"/>
  <c r="J39" i="10"/>
  <c r="AX108" i="1"/>
  <c r="BI173" i="10"/>
  <c r="BH173" i="10"/>
  <c r="BG173" i="10"/>
  <c r="BF173" i="10"/>
  <c r="T173" i="10"/>
  <c r="R173" i="10"/>
  <c r="P173" i="10"/>
  <c r="BI168" i="10"/>
  <c r="BH168" i="10"/>
  <c r="BG168" i="10"/>
  <c r="BF168" i="10"/>
  <c r="T168" i="10"/>
  <c r="R168" i="10"/>
  <c r="R163" i="10" s="1"/>
  <c r="P168" i="10"/>
  <c r="P163" i="10" s="1"/>
  <c r="BI164" i="10"/>
  <c r="BH164" i="10"/>
  <c r="BG164" i="10"/>
  <c r="BF164" i="10"/>
  <c r="T164" i="10"/>
  <c r="T163" i="10" s="1"/>
  <c r="R164" i="10"/>
  <c r="P164" i="10"/>
  <c r="BI160" i="10"/>
  <c r="BH160" i="10"/>
  <c r="BG160" i="10"/>
  <c r="BF160" i="10"/>
  <c r="T160" i="10"/>
  <c r="R160" i="10"/>
  <c r="P160" i="10"/>
  <c r="BI155" i="10"/>
  <c r="BH155" i="10"/>
  <c r="BG155" i="10"/>
  <c r="BF155" i="10"/>
  <c r="T155" i="10"/>
  <c r="R155" i="10"/>
  <c r="P155" i="10"/>
  <c r="BI150" i="10"/>
  <c r="BH150" i="10"/>
  <c r="BG150" i="10"/>
  <c r="BF150" i="10"/>
  <c r="T150" i="10"/>
  <c r="R150" i="10"/>
  <c r="P150" i="10"/>
  <c r="BI148" i="10"/>
  <c r="BH148" i="10"/>
  <c r="BG148" i="10"/>
  <c r="BF148" i="10"/>
  <c r="T148" i="10"/>
  <c r="R148" i="10"/>
  <c r="P148" i="10"/>
  <c r="BI143" i="10"/>
  <c r="BH143" i="10"/>
  <c r="BG143" i="10"/>
  <c r="BF143" i="10"/>
  <c r="T143" i="10"/>
  <c r="R143" i="10"/>
  <c r="P143" i="10"/>
  <c r="BI138" i="10"/>
  <c r="BH138" i="10"/>
  <c r="BG138" i="10"/>
  <c r="BF138" i="10"/>
  <c r="T138" i="10"/>
  <c r="R138" i="10"/>
  <c r="P138" i="10"/>
  <c r="BI136" i="10"/>
  <c r="BH136" i="10"/>
  <c r="BG136" i="10"/>
  <c r="BF136" i="10"/>
  <c r="T136" i="10"/>
  <c r="R136" i="10"/>
  <c r="P136" i="10"/>
  <c r="BI134" i="10"/>
  <c r="BH134" i="10"/>
  <c r="BG134" i="10"/>
  <c r="BF134" i="10"/>
  <c r="T134" i="10"/>
  <c r="R134" i="10"/>
  <c r="P134" i="10"/>
  <c r="BI130" i="10"/>
  <c r="BH130" i="10"/>
  <c r="BG130" i="10"/>
  <c r="BF130" i="10"/>
  <c r="T130" i="10"/>
  <c r="R130" i="10"/>
  <c r="P130" i="10"/>
  <c r="F123" i="10"/>
  <c r="F121" i="10"/>
  <c r="E119" i="10"/>
  <c r="F95" i="10"/>
  <c r="F93" i="10"/>
  <c r="E91" i="10"/>
  <c r="J28" i="10"/>
  <c r="E28" i="10"/>
  <c r="J96" i="10"/>
  <c r="J27" i="10"/>
  <c r="J25" i="10"/>
  <c r="E25" i="10"/>
  <c r="J95" i="10"/>
  <c r="J24" i="10"/>
  <c r="J22" i="10"/>
  <c r="E22" i="10"/>
  <c r="F96" i="10"/>
  <c r="J21" i="10"/>
  <c r="J16" i="10"/>
  <c r="J121" i="10" s="1"/>
  <c r="E7" i="10"/>
  <c r="E85" i="10" s="1"/>
  <c r="J39" i="9"/>
  <c r="J38" i="9"/>
  <c r="AY105" i="1"/>
  <c r="J37" i="9"/>
  <c r="AX105" i="1" s="1"/>
  <c r="BI168" i="9"/>
  <c r="BH168" i="9"/>
  <c r="BG168" i="9"/>
  <c r="BF168" i="9"/>
  <c r="T168" i="9"/>
  <c r="R168" i="9"/>
  <c r="P168" i="9"/>
  <c r="BI165" i="9"/>
  <c r="BH165" i="9"/>
  <c r="BG165" i="9"/>
  <c r="BF165" i="9"/>
  <c r="T165" i="9"/>
  <c r="R165" i="9"/>
  <c r="P165" i="9"/>
  <c r="BI162" i="9"/>
  <c r="BH162" i="9"/>
  <c r="BG162" i="9"/>
  <c r="BF162" i="9"/>
  <c r="T162" i="9"/>
  <c r="R162" i="9"/>
  <c r="P162" i="9"/>
  <c r="BI159" i="9"/>
  <c r="BH159" i="9"/>
  <c r="BG159" i="9"/>
  <c r="BF159" i="9"/>
  <c r="T159" i="9"/>
  <c r="R159" i="9"/>
  <c r="P159" i="9"/>
  <c r="BI155" i="9"/>
  <c r="BH155" i="9"/>
  <c r="BG155" i="9"/>
  <c r="BF155" i="9"/>
  <c r="T155" i="9"/>
  <c r="R155" i="9"/>
  <c r="P155" i="9"/>
  <c r="BI151" i="9"/>
  <c r="BH151" i="9"/>
  <c r="BG151" i="9"/>
  <c r="BF151" i="9"/>
  <c r="T151" i="9"/>
  <c r="R151" i="9"/>
  <c r="P151" i="9"/>
  <c r="BI149" i="9"/>
  <c r="BH149" i="9"/>
  <c r="BG149" i="9"/>
  <c r="BF149" i="9"/>
  <c r="T149" i="9"/>
  <c r="R149" i="9"/>
  <c r="P149" i="9"/>
  <c r="BI147" i="9"/>
  <c r="BH147" i="9"/>
  <c r="BG147" i="9"/>
  <c r="BF147" i="9"/>
  <c r="T147" i="9"/>
  <c r="R147" i="9"/>
  <c r="P147" i="9"/>
  <c r="BI144" i="9"/>
  <c r="BH144" i="9"/>
  <c r="BG144" i="9"/>
  <c r="BF144" i="9"/>
  <c r="T144" i="9"/>
  <c r="R144" i="9"/>
  <c r="P144" i="9"/>
  <c r="BI141" i="9"/>
  <c r="BH141" i="9"/>
  <c r="BG141" i="9"/>
  <c r="BF141" i="9"/>
  <c r="T141" i="9"/>
  <c r="R141" i="9"/>
  <c r="P141" i="9"/>
  <c r="BI138" i="9"/>
  <c r="BH138" i="9"/>
  <c r="BG138" i="9"/>
  <c r="BF138" i="9"/>
  <c r="T138" i="9"/>
  <c r="R138" i="9"/>
  <c r="P138" i="9"/>
  <c r="BI135" i="9"/>
  <c r="BH135" i="9"/>
  <c r="BG135" i="9"/>
  <c r="BF135" i="9"/>
  <c r="T135" i="9"/>
  <c r="R135" i="9"/>
  <c r="P135" i="9"/>
  <c r="BI133" i="9"/>
  <c r="BH133" i="9"/>
  <c r="BG133" i="9"/>
  <c r="BF133" i="9"/>
  <c r="T133" i="9"/>
  <c r="R133" i="9"/>
  <c r="P133" i="9"/>
  <c r="BI130" i="9"/>
  <c r="BH130" i="9"/>
  <c r="BG130" i="9"/>
  <c r="BF130" i="9"/>
  <c r="T130" i="9"/>
  <c r="R130" i="9"/>
  <c r="P130" i="9"/>
  <c r="BI126" i="9"/>
  <c r="BH126" i="9"/>
  <c r="BG126" i="9"/>
  <c r="BF126" i="9"/>
  <c r="T126" i="9"/>
  <c r="R126" i="9"/>
  <c r="P126" i="9"/>
  <c r="F119" i="9"/>
  <c r="F117" i="9"/>
  <c r="E115" i="9"/>
  <c r="F93" i="9"/>
  <c r="F91" i="9"/>
  <c r="E89" i="9"/>
  <c r="J26" i="9"/>
  <c r="E26" i="9"/>
  <c r="J120" i="9" s="1"/>
  <c r="J25" i="9"/>
  <c r="J23" i="9"/>
  <c r="E23" i="9"/>
  <c r="J93" i="9"/>
  <c r="J22" i="9"/>
  <c r="J20" i="9"/>
  <c r="E20" i="9"/>
  <c r="F120" i="9"/>
  <c r="J19" i="9"/>
  <c r="J14" i="9"/>
  <c r="J91" i="9" s="1"/>
  <c r="E7" i="9"/>
  <c r="E111" i="9" s="1"/>
  <c r="J39" i="8"/>
  <c r="J38" i="8"/>
  <c r="AY104" i="1"/>
  <c r="J37" i="8"/>
  <c r="AX104" i="1" s="1"/>
  <c r="BI300" i="8"/>
  <c r="BH300" i="8"/>
  <c r="BG300" i="8"/>
  <c r="BF300" i="8"/>
  <c r="T300" i="8"/>
  <c r="R300" i="8"/>
  <c r="P300" i="8"/>
  <c r="BI297" i="8"/>
  <c r="BH297" i="8"/>
  <c r="BG297" i="8"/>
  <c r="BF297" i="8"/>
  <c r="T297" i="8"/>
  <c r="R297" i="8"/>
  <c r="P297" i="8"/>
  <c r="BI294" i="8"/>
  <c r="BH294" i="8"/>
  <c r="BG294" i="8"/>
  <c r="BF294" i="8"/>
  <c r="T294" i="8"/>
  <c r="R294" i="8"/>
  <c r="P294" i="8"/>
  <c r="BI291" i="8"/>
  <c r="BH291" i="8"/>
  <c r="BG291" i="8"/>
  <c r="BF291" i="8"/>
  <c r="T291" i="8"/>
  <c r="R291" i="8"/>
  <c r="P291" i="8"/>
  <c r="BI288" i="8"/>
  <c r="BH288" i="8"/>
  <c r="BG288" i="8"/>
  <c r="BF288" i="8"/>
  <c r="T288" i="8"/>
  <c r="R288" i="8"/>
  <c r="P288" i="8"/>
  <c r="BI285" i="8"/>
  <c r="BH285" i="8"/>
  <c r="BG285" i="8"/>
  <c r="BF285" i="8"/>
  <c r="T285" i="8"/>
  <c r="R285" i="8"/>
  <c r="P285" i="8"/>
  <c r="BI282" i="8"/>
  <c r="BH282" i="8"/>
  <c r="BG282" i="8"/>
  <c r="BF282" i="8"/>
  <c r="T282" i="8"/>
  <c r="R282" i="8"/>
  <c r="P282" i="8"/>
  <c r="BI279" i="8"/>
  <c r="BH279" i="8"/>
  <c r="BG279" i="8"/>
  <c r="BF279" i="8"/>
  <c r="T279" i="8"/>
  <c r="R279" i="8"/>
  <c r="P279" i="8"/>
  <c r="BI276" i="8"/>
  <c r="BH276" i="8"/>
  <c r="BG276" i="8"/>
  <c r="BF276" i="8"/>
  <c r="T276" i="8"/>
  <c r="R276" i="8"/>
  <c r="P276" i="8"/>
  <c r="BI273" i="8"/>
  <c r="BH273" i="8"/>
  <c r="BG273" i="8"/>
  <c r="BF273" i="8"/>
  <c r="T273" i="8"/>
  <c r="R273" i="8"/>
  <c r="P273" i="8"/>
  <c r="BI270" i="8"/>
  <c r="BH270" i="8"/>
  <c r="BG270" i="8"/>
  <c r="BF270" i="8"/>
  <c r="T270" i="8"/>
  <c r="R270" i="8"/>
  <c r="P270" i="8"/>
  <c r="BI267" i="8"/>
  <c r="BH267" i="8"/>
  <c r="BG267" i="8"/>
  <c r="BF267" i="8"/>
  <c r="T267" i="8"/>
  <c r="R267" i="8"/>
  <c r="P267" i="8"/>
  <c r="BI264" i="8"/>
  <c r="BH264" i="8"/>
  <c r="BG264" i="8"/>
  <c r="BF264" i="8"/>
  <c r="T264" i="8"/>
  <c r="R264" i="8"/>
  <c r="P264" i="8"/>
  <c r="BI257" i="8"/>
  <c r="BH257" i="8"/>
  <c r="BG257" i="8"/>
  <c r="BF257" i="8"/>
  <c r="T257" i="8"/>
  <c r="R257" i="8"/>
  <c r="P257" i="8"/>
  <c r="BI250" i="8"/>
  <c r="BH250" i="8"/>
  <c r="BG250" i="8"/>
  <c r="BF250" i="8"/>
  <c r="T250" i="8"/>
  <c r="R250" i="8"/>
  <c r="P250" i="8"/>
  <c r="BI243" i="8"/>
  <c r="BH243" i="8"/>
  <c r="BG243" i="8"/>
  <c r="BF243" i="8"/>
  <c r="T243" i="8"/>
  <c r="R243" i="8"/>
  <c r="P243" i="8"/>
  <c r="BI240" i="8"/>
  <c r="BH240" i="8"/>
  <c r="BG240" i="8"/>
  <c r="BF240" i="8"/>
  <c r="T240" i="8"/>
  <c r="R240" i="8"/>
  <c r="P240" i="8"/>
  <c r="BI237" i="8"/>
  <c r="BH237" i="8"/>
  <c r="BG237" i="8"/>
  <c r="BF237" i="8"/>
  <c r="T237" i="8"/>
  <c r="R237" i="8"/>
  <c r="P237" i="8"/>
  <c r="BI234" i="8"/>
  <c r="BH234" i="8"/>
  <c r="BG234" i="8"/>
  <c r="BF234" i="8"/>
  <c r="T234" i="8"/>
  <c r="R234" i="8"/>
  <c r="P234" i="8"/>
  <c r="BI231" i="8"/>
  <c r="BH231" i="8"/>
  <c r="BG231" i="8"/>
  <c r="BF231" i="8"/>
  <c r="T231" i="8"/>
  <c r="R231" i="8"/>
  <c r="P231" i="8"/>
  <c r="BI226" i="8"/>
  <c r="BH226" i="8"/>
  <c r="BG226" i="8"/>
  <c r="BF226" i="8"/>
  <c r="T226" i="8"/>
  <c r="R226" i="8"/>
  <c r="P226" i="8"/>
  <c r="BI223" i="8"/>
  <c r="BH223" i="8"/>
  <c r="BG223" i="8"/>
  <c r="BF223" i="8"/>
  <c r="T223" i="8"/>
  <c r="R223" i="8"/>
  <c r="P223" i="8"/>
  <c r="BI221" i="8"/>
  <c r="BH221" i="8"/>
  <c r="BG221" i="8"/>
  <c r="BF221" i="8"/>
  <c r="T221" i="8"/>
  <c r="R221" i="8"/>
  <c r="P221" i="8"/>
  <c r="BI218" i="8"/>
  <c r="BH218" i="8"/>
  <c r="BG218" i="8"/>
  <c r="BF218" i="8"/>
  <c r="T218" i="8"/>
  <c r="R218" i="8"/>
  <c r="P218" i="8"/>
  <c r="BI215" i="8"/>
  <c r="BH215" i="8"/>
  <c r="BG215" i="8"/>
  <c r="BF215" i="8"/>
  <c r="T215" i="8"/>
  <c r="R215" i="8"/>
  <c r="P215" i="8"/>
  <c r="BI213" i="8"/>
  <c r="BH213" i="8"/>
  <c r="BG213" i="8"/>
  <c r="BF213" i="8"/>
  <c r="T213" i="8"/>
  <c r="R213" i="8"/>
  <c r="P213" i="8"/>
  <c r="BI211" i="8"/>
  <c r="BH211" i="8"/>
  <c r="BG211" i="8"/>
  <c r="BF211" i="8"/>
  <c r="T211" i="8"/>
  <c r="R211" i="8"/>
  <c r="P211" i="8"/>
  <c r="BI209" i="8"/>
  <c r="BH209" i="8"/>
  <c r="BG209" i="8"/>
  <c r="BF209" i="8"/>
  <c r="T209" i="8"/>
  <c r="R209" i="8"/>
  <c r="P209" i="8"/>
  <c r="BI207" i="8"/>
  <c r="BH207" i="8"/>
  <c r="BG207" i="8"/>
  <c r="BF207" i="8"/>
  <c r="T207" i="8"/>
  <c r="R207" i="8"/>
  <c r="P207" i="8"/>
  <c r="BI204" i="8"/>
  <c r="BH204" i="8"/>
  <c r="BG204" i="8"/>
  <c r="BF204" i="8"/>
  <c r="T204" i="8"/>
  <c r="R204" i="8"/>
  <c r="P204" i="8"/>
  <c r="BI201" i="8"/>
  <c r="BH201" i="8"/>
  <c r="BG201" i="8"/>
  <c r="BF201" i="8"/>
  <c r="T201" i="8"/>
  <c r="R201" i="8"/>
  <c r="P201" i="8"/>
  <c r="BI196" i="8"/>
  <c r="BH196" i="8"/>
  <c r="BG196" i="8"/>
  <c r="BF196" i="8"/>
  <c r="T196" i="8"/>
  <c r="R196" i="8"/>
  <c r="P196" i="8"/>
  <c r="BI193" i="8"/>
  <c r="BH193" i="8"/>
  <c r="BG193" i="8"/>
  <c r="BF193" i="8"/>
  <c r="T193" i="8"/>
  <c r="R193" i="8"/>
  <c r="P193" i="8"/>
  <c r="BI191" i="8"/>
  <c r="BH191" i="8"/>
  <c r="BG191" i="8"/>
  <c r="BF191" i="8"/>
  <c r="T191" i="8"/>
  <c r="R191" i="8"/>
  <c r="P191" i="8"/>
  <c r="BI188" i="8"/>
  <c r="BH188" i="8"/>
  <c r="BG188" i="8"/>
  <c r="BF188" i="8"/>
  <c r="T188" i="8"/>
  <c r="R188" i="8"/>
  <c r="P188" i="8"/>
  <c r="BI186" i="8"/>
  <c r="BH186" i="8"/>
  <c r="BG186" i="8"/>
  <c r="BF186" i="8"/>
  <c r="T186" i="8"/>
  <c r="R186" i="8"/>
  <c r="P186" i="8"/>
  <c r="BI183" i="8"/>
  <c r="BH183" i="8"/>
  <c r="BG183" i="8"/>
  <c r="BF183" i="8"/>
  <c r="T183" i="8"/>
  <c r="R183" i="8"/>
  <c r="P183" i="8"/>
  <c r="BI178" i="8"/>
  <c r="BH178" i="8"/>
  <c r="BG178" i="8"/>
  <c r="BF178" i="8"/>
  <c r="T178" i="8"/>
  <c r="R178" i="8"/>
  <c r="P178" i="8"/>
  <c r="BI173" i="8"/>
  <c r="BH173" i="8"/>
  <c r="BG173" i="8"/>
  <c r="BF173" i="8"/>
  <c r="T173" i="8"/>
  <c r="R173" i="8"/>
  <c r="P173" i="8"/>
  <c r="BI170" i="8"/>
  <c r="BH170" i="8"/>
  <c r="BG170" i="8"/>
  <c r="BF170" i="8"/>
  <c r="T170" i="8"/>
  <c r="R170" i="8"/>
  <c r="P170" i="8"/>
  <c r="BI168" i="8"/>
  <c r="BH168" i="8"/>
  <c r="BG168" i="8"/>
  <c r="BF168" i="8"/>
  <c r="T168" i="8"/>
  <c r="R168" i="8"/>
  <c r="P168" i="8"/>
  <c r="BI165" i="8"/>
  <c r="BH165" i="8"/>
  <c r="BG165" i="8"/>
  <c r="BF165" i="8"/>
  <c r="T165" i="8"/>
  <c r="R165" i="8"/>
  <c r="P165" i="8"/>
  <c r="BI162" i="8"/>
  <c r="BH162" i="8"/>
  <c r="BG162" i="8"/>
  <c r="BF162" i="8"/>
  <c r="T162" i="8"/>
  <c r="R162" i="8"/>
  <c r="P162" i="8"/>
  <c r="BI157" i="8"/>
  <c r="BH157" i="8"/>
  <c r="BG157" i="8"/>
  <c r="BF157" i="8"/>
  <c r="T157" i="8"/>
  <c r="R157" i="8"/>
  <c r="P157" i="8"/>
  <c r="BI152" i="8"/>
  <c r="BH152" i="8"/>
  <c r="BG152" i="8"/>
  <c r="BF152" i="8"/>
  <c r="T152" i="8"/>
  <c r="R152" i="8"/>
  <c r="P152" i="8"/>
  <c r="BI147" i="8"/>
  <c r="BH147" i="8"/>
  <c r="BG147" i="8"/>
  <c r="BF147" i="8"/>
  <c r="T147" i="8"/>
  <c r="R147" i="8"/>
  <c r="P147" i="8"/>
  <c r="BI144" i="8"/>
  <c r="BH144" i="8"/>
  <c r="BG144" i="8"/>
  <c r="BF144" i="8"/>
  <c r="T144" i="8"/>
  <c r="R144" i="8"/>
  <c r="P144" i="8"/>
  <c r="BI139" i="8"/>
  <c r="BH139" i="8"/>
  <c r="BG139" i="8"/>
  <c r="BF139" i="8"/>
  <c r="T139" i="8"/>
  <c r="R139" i="8"/>
  <c r="P139" i="8"/>
  <c r="BI133" i="8"/>
  <c r="BH133" i="8"/>
  <c r="BG133" i="8"/>
  <c r="BF133" i="8"/>
  <c r="T133" i="8"/>
  <c r="R133" i="8"/>
  <c r="P133" i="8"/>
  <c r="BI130" i="8"/>
  <c r="BH130" i="8"/>
  <c r="BG130" i="8"/>
  <c r="BF130" i="8"/>
  <c r="T130" i="8"/>
  <c r="R130" i="8"/>
  <c r="P130" i="8"/>
  <c r="BI128" i="8"/>
  <c r="BH128" i="8"/>
  <c r="BG128" i="8"/>
  <c r="BF128" i="8"/>
  <c r="T128" i="8"/>
  <c r="R128" i="8"/>
  <c r="P128" i="8"/>
  <c r="BI126" i="8"/>
  <c r="BH126" i="8"/>
  <c r="BG126" i="8"/>
  <c r="BF126" i="8"/>
  <c r="T126" i="8"/>
  <c r="R126" i="8"/>
  <c r="P126" i="8"/>
  <c r="F119" i="8"/>
  <c r="F117" i="8"/>
  <c r="E115" i="8"/>
  <c r="F93" i="8"/>
  <c r="F91" i="8"/>
  <c r="E89" i="8"/>
  <c r="J26" i="8"/>
  <c r="E26" i="8"/>
  <c r="J94" i="8" s="1"/>
  <c r="J25" i="8"/>
  <c r="J23" i="8"/>
  <c r="E23" i="8"/>
  <c r="J119" i="8" s="1"/>
  <c r="J22" i="8"/>
  <c r="J20" i="8"/>
  <c r="E20" i="8"/>
  <c r="F120" i="8"/>
  <c r="J19" i="8"/>
  <c r="J14" i="8"/>
  <c r="J91" i="8" s="1"/>
  <c r="E7" i="8"/>
  <c r="E111" i="8"/>
  <c r="J39" i="7"/>
  <c r="J38" i="7"/>
  <c r="AY103" i="1" s="1"/>
  <c r="J37" i="7"/>
  <c r="AX103" i="1" s="1"/>
  <c r="BI234" i="7"/>
  <c r="BH234" i="7"/>
  <c r="BG234" i="7"/>
  <c r="BF234" i="7"/>
  <c r="T234" i="7"/>
  <c r="R234" i="7"/>
  <c r="P234" i="7"/>
  <c r="BI231" i="7"/>
  <c r="BH231" i="7"/>
  <c r="BG231" i="7"/>
  <c r="BF231" i="7"/>
  <c r="T231" i="7"/>
  <c r="R231" i="7"/>
  <c r="P231" i="7"/>
  <c r="BI228" i="7"/>
  <c r="BH228" i="7"/>
  <c r="BG228" i="7"/>
  <c r="BF228" i="7"/>
  <c r="T228" i="7"/>
  <c r="R228" i="7"/>
  <c r="P228" i="7"/>
  <c r="BI225" i="7"/>
  <c r="BH225" i="7"/>
  <c r="BG225" i="7"/>
  <c r="BF225" i="7"/>
  <c r="T225" i="7"/>
  <c r="R225" i="7"/>
  <c r="P225" i="7"/>
  <c r="BI222" i="7"/>
  <c r="BH222" i="7"/>
  <c r="BG222" i="7"/>
  <c r="BF222" i="7"/>
  <c r="T222" i="7"/>
  <c r="R222" i="7"/>
  <c r="P222" i="7"/>
  <c r="BI219" i="7"/>
  <c r="BH219" i="7"/>
  <c r="BG219" i="7"/>
  <c r="BF219" i="7"/>
  <c r="T219" i="7"/>
  <c r="R219" i="7"/>
  <c r="P219" i="7"/>
  <c r="BI213" i="7"/>
  <c r="BH213" i="7"/>
  <c r="BG213" i="7"/>
  <c r="BF213" i="7"/>
  <c r="T213" i="7"/>
  <c r="R213" i="7"/>
  <c r="P213" i="7"/>
  <c r="BI207" i="7"/>
  <c r="BH207" i="7"/>
  <c r="BG207" i="7"/>
  <c r="BF207" i="7"/>
  <c r="T207" i="7"/>
  <c r="R207" i="7"/>
  <c r="P207" i="7"/>
  <c r="BI204" i="7"/>
  <c r="BH204" i="7"/>
  <c r="BG204" i="7"/>
  <c r="BF204" i="7"/>
  <c r="T204" i="7"/>
  <c r="R204" i="7"/>
  <c r="P204" i="7"/>
  <c r="BI201" i="7"/>
  <c r="BH201" i="7"/>
  <c r="BG201" i="7"/>
  <c r="BF201" i="7"/>
  <c r="T201" i="7"/>
  <c r="R201" i="7"/>
  <c r="P201" i="7"/>
  <c r="BI198" i="7"/>
  <c r="BH198" i="7"/>
  <c r="BG198" i="7"/>
  <c r="BF198" i="7"/>
  <c r="T198" i="7"/>
  <c r="R198" i="7"/>
  <c r="P198" i="7"/>
  <c r="BI195" i="7"/>
  <c r="BH195" i="7"/>
  <c r="BG195" i="7"/>
  <c r="BF195" i="7"/>
  <c r="T195" i="7"/>
  <c r="R195" i="7"/>
  <c r="P195" i="7"/>
  <c r="BI192" i="7"/>
  <c r="BH192" i="7"/>
  <c r="BG192" i="7"/>
  <c r="BF192" i="7"/>
  <c r="T192" i="7"/>
  <c r="R192" i="7"/>
  <c r="P192" i="7"/>
  <c r="BI189" i="7"/>
  <c r="BH189" i="7"/>
  <c r="BG189" i="7"/>
  <c r="BF189" i="7"/>
  <c r="T189" i="7"/>
  <c r="R189" i="7"/>
  <c r="P189" i="7"/>
  <c r="BI186" i="7"/>
  <c r="BH186" i="7"/>
  <c r="BG186" i="7"/>
  <c r="BF186" i="7"/>
  <c r="T186" i="7"/>
  <c r="R186" i="7"/>
  <c r="P186" i="7"/>
  <c r="BI183" i="7"/>
  <c r="BH183" i="7"/>
  <c r="BG183" i="7"/>
  <c r="BF183" i="7"/>
  <c r="T183" i="7"/>
  <c r="R183" i="7"/>
  <c r="P183" i="7"/>
  <c r="BI181" i="7"/>
  <c r="BH181" i="7"/>
  <c r="BG181" i="7"/>
  <c r="BF181" i="7"/>
  <c r="T181" i="7"/>
  <c r="R181" i="7"/>
  <c r="P181" i="7"/>
  <c r="BI178" i="7"/>
  <c r="BH178" i="7"/>
  <c r="BG178" i="7"/>
  <c r="BF178" i="7"/>
  <c r="T178" i="7"/>
  <c r="R178" i="7"/>
  <c r="P178" i="7"/>
  <c r="BI176" i="7"/>
  <c r="BH176" i="7"/>
  <c r="BG176" i="7"/>
  <c r="BF176" i="7"/>
  <c r="T176" i="7"/>
  <c r="R176" i="7"/>
  <c r="P176" i="7"/>
  <c r="BI174" i="7"/>
  <c r="BH174" i="7"/>
  <c r="BG174" i="7"/>
  <c r="BF174" i="7"/>
  <c r="T174" i="7"/>
  <c r="R174" i="7"/>
  <c r="P174" i="7"/>
  <c r="BI172" i="7"/>
  <c r="BH172" i="7"/>
  <c r="BG172" i="7"/>
  <c r="BF172" i="7"/>
  <c r="T172" i="7"/>
  <c r="R172" i="7"/>
  <c r="P172" i="7"/>
  <c r="BI169" i="7"/>
  <c r="BH169" i="7"/>
  <c r="BG169" i="7"/>
  <c r="BF169" i="7"/>
  <c r="T169" i="7"/>
  <c r="R169" i="7"/>
  <c r="P169" i="7"/>
  <c r="BI167" i="7"/>
  <c r="BH167" i="7"/>
  <c r="BG167" i="7"/>
  <c r="BF167" i="7"/>
  <c r="T167" i="7"/>
  <c r="R167" i="7"/>
  <c r="P167" i="7"/>
  <c r="BI165" i="7"/>
  <c r="BH165" i="7"/>
  <c r="BG165" i="7"/>
  <c r="BF165" i="7"/>
  <c r="T165" i="7"/>
  <c r="R165" i="7"/>
  <c r="P165" i="7"/>
  <c r="BI162" i="7"/>
  <c r="BH162" i="7"/>
  <c r="BG162" i="7"/>
  <c r="BF162" i="7"/>
  <c r="T162" i="7"/>
  <c r="R162" i="7"/>
  <c r="P162" i="7"/>
  <c r="BI159" i="7"/>
  <c r="BH159" i="7"/>
  <c r="BG159" i="7"/>
  <c r="BF159" i="7"/>
  <c r="T159" i="7"/>
  <c r="R159" i="7"/>
  <c r="P159" i="7"/>
  <c r="BI156" i="7"/>
  <c r="BH156" i="7"/>
  <c r="BG156" i="7"/>
  <c r="BF156" i="7"/>
  <c r="T156" i="7"/>
  <c r="R156" i="7"/>
  <c r="P156" i="7"/>
  <c r="BI153" i="7"/>
  <c r="BH153" i="7"/>
  <c r="BG153" i="7"/>
  <c r="BF153" i="7"/>
  <c r="T153" i="7"/>
  <c r="R153" i="7"/>
  <c r="P153" i="7"/>
  <c r="BI150" i="7"/>
  <c r="BH150" i="7"/>
  <c r="BG150" i="7"/>
  <c r="BF150" i="7"/>
  <c r="T150" i="7"/>
  <c r="R150" i="7"/>
  <c r="P150" i="7"/>
  <c r="BI147" i="7"/>
  <c r="BH147" i="7"/>
  <c r="BG147" i="7"/>
  <c r="BF147" i="7"/>
  <c r="T147" i="7"/>
  <c r="R147" i="7"/>
  <c r="P147" i="7"/>
  <c r="BI145" i="7"/>
  <c r="BH145" i="7"/>
  <c r="BG145" i="7"/>
  <c r="BF145" i="7"/>
  <c r="T145" i="7"/>
  <c r="R145" i="7"/>
  <c r="P145" i="7"/>
  <c r="BI142" i="7"/>
  <c r="BH142" i="7"/>
  <c r="BG142" i="7"/>
  <c r="BF142" i="7"/>
  <c r="T142" i="7"/>
  <c r="R142" i="7"/>
  <c r="P142" i="7"/>
  <c r="BI139" i="7"/>
  <c r="BH139" i="7"/>
  <c r="BG139" i="7"/>
  <c r="BF139" i="7"/>
  <c r="T139" i="7"/>
  <c r="R139" i="7"/>
  <c r="P139" i="7"/>
  <c r="BI136" i="7"/>
  <c r="BH136" i="7"/>
  <c r="BG136" i="7"/>
  <c r="BF136" i="7"/>
  <c r="T136" i="7"/>
  <c r="R136" i="7"/>
  <c r="P136" i="7"/>
  <c r="BI133" i="7"/>
  <c r="BH133" i="7"/>
  <c r="BG133" i="7"/>
  <c r="BF133" i="7"/>
  <c r="T133" i="7"/>
  <c r="R133" i="7"/>
  <c r="P133" i="7"/>
  <c r="BI130" i="7"/>
  <c r="BH130" i="7"/>
  <c r="BG130" i="7"/>
  <c r="BF130" i="7"/>
  <c r="T130" i="7"/>
  <c r="R130" i="7"/>
  <c r="P130" i="7"/>
  <c r="BI128" i="7"/>
  <c r="BH128" i="7"/>
  <c r="BG128" i="7"/>
  <c r="BF128" i="7"/>
  <c r="T128" i="7"/>
  <c r="R128" i="7"/>
  <c r="P128" i="7"/>
  <c r="BI126" i="7"/>
  <c r="BH126" i="7"/>
  <c r="BG126" i="7"/>
  <c r="BF126" i="7"/>
  <c r="T126" i="7"/>
  <c r="R126" i="7"/>
  <c r="P126" i="7"/>
  <c r="F119" i="7"/>
  <c r="F117" i="7"/>
  <c r="E115" i="7"/>
  <c r="F93" i="7"/>
  <c r="F91" i="7"/>
  <c r="E89" i="7"/>
  <c r="J26" i="7"/>
  <c r="E26" i="7"/>
  <c r="J120" i="7" s="1"/>
  <c r="J25" i="7"/>
  <c r="J23" i="7"/>
  <c r="E23" i="7"/>
  <c r="J119" i="7"/>
  <c r="J22" i="7"/>
  <c r="J20" i="7"/>
  <c r="E20" i="7"/>
  <c r="F120" i="7"/>
  <c r="J19" i="7"/>
  <c r="J14" i="7"/>
  <c r="J91" i="7" s="1"/>
  <c r="E7" i="7"/>
  <c r="E111" i="7" s="1"/>
  <c r="J39" i="6"/>
  <c r="J38" i="6"/>
  <c r="AY102" i="1"/>
  <c r="J37" i="6"/>
  <c r="AX102" i="1" s="1"/>
  <c r="BI640" i="6"/>
  <c r="BH640" i="6"/>
  <c r="BG640" i="6"/>
  <c r="BF640" i="6"/>
  <c r="T640" i="6"/>
  <c r="R640" i="6"/>
  <c r="P640" i="6"/>
  <c r="BI637" i="6"/>
  <c r="BH637" i="6"/>
  <c r="BG637" i="6"/>
  <c r="BF637" i="6"/>
  <c r="T637" i="6"/>
  <c r="R637" i="6"/>
  <c r="P637" i="6"/>
  <c r="BI634" i="6"/>
  <c r="BH634" i="6"/>
  <c r="BG634" i="6"/>
  <c r="BF634" i="6"/>
  <c r="T634" i="6"/>
  <c r="R634" i="6"/>
  <c r="P634" i="6"/>
  <c r="BI631" i="6"/>
  <c r="BH631" i="6"/>
  <c r="BG631" i="6"/>
  <c r="BF631" i="6"/>
  <c r="T631" i="6"/>
  <c r="R631" i="6"/>
  <c r="P631" i="6"/>
  <c r="BI628" i="6"/>
  <c r="BH628" i="6"/>
  <c r="BG628" i="6"/>
  <c r="BF628" i="6"/>
  <c r="T628" i="6"/>
  <c r="R628" i="6"/>
  <c r="P628" i="6"/>
  <c r="BI625" i="6"/>
  <c r="BH625" i="6"/>
  <c r="BG625" i="6"/>
  <c r="BF625" i="6"/>
  <c r="T625" i="6"/>
  <c r="R625" i="6"/>
  <c r="P625" i="6"/>
  <c r="BI622" i="6"/>
  <c r="BH622" i="6"/>
  <c r="BG622" i="6"/>
  <c r="BF622" i="6"/>
  <c r="T622" i="6"/>
  <c r="R622" i="6"/>
  <c r="P622" i="6"/>
  <c r="BI619" i="6"/>
  <c r="BH619" i="6"/>
  <c r="BG619" i="6"/>
  <c r="BF619" i="6"/>
  <c r="T619" i="6"/>
  <c r="R619" i="6"/>
  <c r="P619" i="6"/>
  <c r="BI616" i="6"/>
  <c r="BH616" i="6"/>
  <c r="BG616" i="6"/>
  <c r="BF616" i="6"/>
  <c r="T616" i="6"/>
  <c r="R616" i="6"/>
  <c r="P616" i="6"/>
  <c r="BI613" i="6"/>
  <c r="BH613" i="6"/>
  <c r="BG613" i="6"/>
  <c r="BF613" i="6"/>
  <c r="T613" i="6"/>
  <c r="R613" i="6"/>
  <c r="P613" i="6"/>
  <c r="BI610" i="6"/>
  <c r="BH610" i="6"/>
  <c r="BG610" i="6"/>
  <c r="BF610" i="6"/>
  <c r="T610" i="6"/>
  <c r="R610" i="6"/>
  <c r="P610" i="6"/>
  <c r="BI607" i="6"/>
  <c r="BH607" i="6"/>
  <c r="BG607" i="6"/>
  <c r="BF607" i="6"/>
  <c r="T607" i="6"/>
  <c r="R607" i="6"/>
  <c r="P607" i="6"/>
  <c r="BI604" i="6"/>
  <c r="BH604" i="6"/>
  <c r="BG604" i="6"/>
  <c r="BF604" i="6"/>
  <c r="T604" i="6"/>
  <c r="R604" i="6"/>
  <c r="P604" i="6"/>
  <c r="BI601" i="6"/>
  <c r="BH601" i="6"/>
  <c r="BG601" i="6"/>
  <c r="BF601" i="6"/>
  <c r="T601" i="6"/>
  <c r="R601" i="6"/>
  <c r="P601" i="6"/>
  <c r="BI598" i="6"/>
  <c r="BH598" i="6"/>
  <c r="BG598" i="6"/>
  <c r="BF598" i="6"/>
  <c r="T598" i="6"/>
  <c r="R598" i="6"/>
  <c r="P598" i="6"/>
  <c r="BI595" i="6"/>
  <c r="BH595" i="6"/>
  <c r="BG595" i="6"/>
  <c r="BF595" i="6"/>
  <c r="T595" i="6"/>
  <c r="R595" i="6"/>
  <c r="P595" i="6"/>
  <c r="BI592" i="6"/>
  <c r="BH592" i="6"/>
  <c r="BG592" i="6"/>
  <c r="BF592" i="6"/>
  <c r="T592" i="6"/>
  <c r="R592" i="6"/>
  <c r="P592" i="6"/>
  <c r="BI589" i="6"/>
  <c r="BH589" i="6"/>
  <c r="BG589" i="6"/>
  <c r="BF589" i="6"/>
  <c r="T589" i="6"/>
  <c r="R589" i="6"/>
  <c r="P589" i="6"/>
  <c r="BI586" i="6"/>
  <c r="BH586" i="6"/>
  <c r="BG586" i="6"/>
  <c r="BF586" i="6"/>
  <c r="T586" i="6"/>
  <c r="R586" i="6"/>
  <c r="P586" i="6"/>
  <c r="BI583" i="6"/>
  <c r="BH583" i="6"/>
  <c r="BG583" i="6"/>
  <c r="BF583" i="6"/>
  <c r="T583" i="6"/>
  <c r="R583" i="6"/>
  <c r="P583" i="6"/>
  <c r="BI576" i="6"/>
  <c r="BH576" i="6"/>
  <c r="BG576" i="6"/>
  <c r="BF576" i="6"/>
  <c r="T576" i="6"/>
  <c r="R576" i="6"/>
  <c r="P576" i="6"/>
  <c r="BI573" i="6"/>
  <c r="BH573" i="6"/>
  <c r="BG573" i="6"/>
  <c r="BF573" i="6"/>
  <c r="T573" i="6"/>
  <c r="R573" i="6"/>
  <c r="P573" i="6"/>
  <c r="BI553" i="6"/>
  <c r="BH553" i="6"/>
  <c r="BG553" i="6"/>
  <c r="BF553" i="6"/>
  <c r="T553" i="6"/>
  <c r="R553" i="6"/>
  <c r="P553" i="6"/>
  <c r="BI550" i="6"/>
  <c r="BH550" i="6"/>
  <c r="BG550" i="6"/>
  <c r="BF550" i="6"/>
  <c r="T550" i="6"/>
  <c r="R550" i="6"/>
  <c r="P550" i="6"/>
  <c r="BI547" i="6"/>
  <c r="BH547" i="6"/>
  <c r="BG547" i="6"/>
  <c r="BF547" i="6"/>
  <c r="T547" i="6"/>
  <c r="R547" i="6"/>
  <c r="P547" i="6"/>
  <c r="BI533" i="6"/>
  <c r="BH533" i="6"/>
  <c r="BG533" i="6"/>
  <c r="BF533" i="6"/>
  <c r="T533" i="6"/>
  <c r="R533" i="6"/>
  <c r="P533" i="6"/>
  <c r="BI530" i="6"/>
  <c r="BH530" i="6"/>
  <c r="BG530" i="6"/>
  <c r="BF530" i="6"/>
  <c r="T530" i="6"/>
  <c r="R530" i="6"/>
  <c r="P530" i="6"/>
  <c r="BI527" i="6"/>
  <c r="BH527" i="6"/>
  <c r="BG527" i="6"/>
  <c r="BF527" i="6"/>
  <c r="T527" i="6"/>
  <c r="R527" i="6"/>
  <c r="P527" i="6"/>
  <c r="BI524" i="6"/>
  <c r="BH524" i="6"/>
  <c r="BG524" i="6"/>
  <c r="BF524" i="6"/>
  <c r="T524" i="6"/>
  <c r="R524" i="6"/>
  <c r="P524" i="6"/>
  <c r="BI521" i="6"/>
  <c r="BH521" i="6"/>
  <c r="BG521" i="6"/>
  <c r="BF521" i="6"/>
  <c r="T521" i="6"/>
  <c r="R521" i="6"/>
  <c r="P521" i="6"/>
  <c r="BI518" i="6"/>
  <c r="BH518" i="6"/>
  <c r="BG518" i="6"/>
  <c r="BF518" i="6"/>
  <c r="T518" i="6"/>
  <c r="R518" i="6"/>
  <c r="P518" i="6"/>
  <c r="BI513" i="6"/>
  <c r="BH513" i="6"/>
  <c r="BG513" i="6"/>
  <c r="BF513" i="6"/>
  <c r="T513" i="6"/>
  <c r="R513" i="6"/>
  <c r="P513" i="6"/>
  <c r="BI508" i="6"/>
  <c r="BH508" i="6"/>
  <c r="BG508" i="6"/>
  <c r="BF508" i="6"/>
  <c r="T508" i="6"/>
  <c r="R508" i="6"/>
  <c r="P508" i="6"/>
  <c r="BI505" i="6"/>
  <c r="BH505" i="6"/>
  <c r="BG505" i="6"/>
  <c r="BF505" i="6"/>
  <c r="T505" i="6"/>
  <c r="R505" i="6"/>
  <c r="P505" i="6"/>
  <c r="BI502" i="6"/>
  <c r="BH502" i="6"/>
  <c r="BG502" i="6"/>
  <c r="BF502" i="6"/>
  <c r="T502" i="6"/>
  <c r="R502" i="6"/>
  <c r="P502" i="6"/>
  <c r="BI499" i="6"/>
  <c r="BH499" i="6"/>
  <c r="BG499" i="6"/>
  <c r="BF499" i="6"/>
  <c r="T499" i="6"/>
  <c r="R499" i="6"/>
  <c r="P499" i="6"/>
  <c r="BI495" i="6"/>
  <c r="BH495" i="6"/>
  <c r="BG495" i="6"/>
  <c r="BF495" i="6"/>
  <c r="T495" i="6"/>
  <c r="R495" i="6"/>
  <c r="P495" i="6"/>
  <c r="BI492" i="6"/>
  <c r="BH492" i="6"/>
  <c r="BG492" i="6"/>
  <c r="BF492" i="6"/>
  <c r="T492" i="6"/>
  <c r="R492" i="6"/>
  <c r="P492" i="6"/>
  <c r="BI490" i="6"/>
  <c r="BH490" i="6"/>
  <c r="BG490" i="6"/>
  <c r="BF490" i="6"/>
  <c r="T490" i="6"/>
  <c r="R490" i="6"/>
  <c r="P490" i="6"/>
  <c r="BI488" i="6"/>
  <c r="BH488" i="6"/>
  <c r="BG488" i="6"/>
  <c r="BF488" i="6"/>
  <c r="T488" i="6"/>
  <c r="R488" i="6"/>
  <c r="P488" i="6"/>
  <c r="BI486" i="6"/>
  <c r="BH486" i="6"/>
  <c r="BG486" i="6"/>
  <c r="BF486" i="6"/>
  <c r="T486" i="6"/>
  <c r="R486" i="6"/>
  <c r="P486" i="6"/>
  <c r="BI483" i="6"/>
  <c r="BH483" i="6"/>
  <c r="BG483" i="6"/>
  <c r="BF483" i="6"/>
  <c r="T483" i="6"/>
  <c r="R483" i="6"/>
  <c r="P483" i="6"/>
  <c r="BI480" i="6"/>
  <c r="BH480" i="6"/>
  <c r="BG480" i="6"/>
  <c r="BF480" i="6"/>
  <c r="T480" i="6"/>
  <c r="R480" i="6"/>
  <c r="P480" i="6"/>
  <c r="BI478" i="6"/>
  <c r="BH478" i="6"/>
  <c r="BG478" i="6"/>
  <c r="BF478" i="6"/>
  <c r="T478" i="6"/>
  <c r="R478" i="6"/>
  <c r="P478" i="6"/>
  <c r="BI475" i="6"/>
  <c r="BH475" i="6"/>
  <c r="BG475" i="6"/>
  <c r="BF475" i="6"/>
  <c r="T475" i="6"/>
  <c r="R475" i="6"/>
  <c r="P475" i="6"/>
  <c r="BI472" i="6"/>
  <c r="BH472" i="6"/>
  <c r="BG472" i="6"/>
  <c r="BF472" i="6"/>
  <c r="T472" i="6"/>
  <c r="R472" i="6"/>
  <c r="P472" i="6"/>
  <c r="BI469" i="6"/>
  <c r="BH469" i="6"/>
  <c r="BG469" i="6"/>
  <c r="BF469" i="6"/>
  <c r="T469" i="6"/>
  <c r="R469" i="6"/>
  <c r="P469" i="6"/>
  <c r="BI466" i="6"/>
  <c r="BH466" i="6"/>
  <c r="BG466" i="6"/>
  <c r="BF466" i="6"/>
  <c r="T466" i="6"/>
  <c r="R466" i="6"/>
  <c r="P466" i="6"/>
  <c r="BI463" i="6"/>
  <c r="BH463" i="6"/>
  <c r="BG463" i="6"/>
  <c r="BF463" i="6"/>
  <c r="T463" i="6"/>
  <c r="R463" i="6"/>
  <c r="P463" i="6"/>
  <c r="BI460" i="6"/>
  <c r="BH460" i="6"/>
  <c r="BG460" i="6"/>
  <c r="BF460" i="6"/>
  <c r="T460" i="6"/>
  <c r="R460" i="6"/>
  <c r="P460" i="6"/>
  <c r="BI457" i="6"/>
  <c r="BH457" i="6"/>
  <c r="BG457" i="6"/>
  <c r="BF457" i="6"/>
  <c r="T457" i="6"/>
  <c r="R457" i="6"/>
  <c r="P457" i="6"/>
  <c r="BI454" i="6"/>
  <c r="BH454" i="6"/>
  <c r="BG454" i="6"/>
  <c r="BF454" i="6"/>
  <c r="T454" i="6"/>
  <c r="R454" i="6"/>
  <c r="P454" i="6"/>
  <c r="BI451" i="6"/>
  <c r="BH451" i="6"/>
  <c r="BG451" i="6"/>
  <c r="BF451" i="6"/>
  <c r="T451" i="6"/>
  <c r="R451" i="6"/>
  <c r="P451" i="6"/>
  <c r="BI448" i="6"/>
  <c r="BH448" i="6"/>
  <c r="BG448" i="6"/>
  <c r="BF448" i="6"/>
  <c r="T448" i="6"/>
  <c r="R448" i="6"/>
  <c r="P448" i="6"/>
  <c r="BI446" i="6"/>
  <c r="BH446" i="6"/>
  <c r="BG446" i="6"/>
  <c r="BF446" i="6"/>
  <c r="T446" i="6"/>
  <c r="R446" i="6"/>
  <c r="P446" i="6"/>
  <c r="BI444" i="6"/>
  <c r="BH444" i="6"/>
  <c r="BG444" i="6"/>
  <c r="BF444" i="6"/>
  <c r="T444" i="6"/>
  <c r="R444" i="6"/>
  <c r="P444" i="6"/>
  <c r="BI441" i="6"/>
  <c r="BH441" i="6"/>
  <c r="BG441" i="6"/>
  <c r="BF441" i="6"/>
  <c r="T441" i="6"/>
  <c r="R441" i="6"/>
  <c r="P441" i="6"/>
  <c r="BI438" i="6"/>
  <c r="BH438" i="6"/>
  <c r="BG438" i="6"/>
  <c r="BF438" i="6"/>
  <c r="T438" i="6"/>
  <c r="R438" i="6"/>
  <c r="P438" i="6"/>
  <c r="BI435" i="6"/>
  <c r="BH435" i="6"/>
  <c r="BG435" i="6"/>
  <c r="BF435" i="6"/>
  <c r="T435" i="6"/>
  <c r="R435" i="6"/>
  <c r="P435" i="6"/>
  <c r="BI433" i="6"/>
  <c r="BH433" i="6"/>
  <c r="BG433" i="6"/>
  <c r="BF433" i="6"/>
  <c r="T433" i="6"/>
  <c r="R433" i="6"/>
  <c r="P433" i="6"/>
  <c r="BI428" i="6"/>
  <c r="BH428" i="6"/>
  <c r="BG428" i="6"/>
  <c r="BF428" i="6"/>
  <c r="T428" i="6"/>
  <c r="R428" i="6"/>
  <c r="P428" i="6"/>
  <c r="BI426" i="6"/>
  <c r="BH426" i="6"/>
  <c r="BG426" i="6"/>
  <c r="BF426" i="6"/>
  <c r="T426" i="6"/>
  <c r="R426" i="6"/>
  <c r="P426" i="6"/>
  <c r="BI424" i="6"/>
  <c r="BH424" i="6"/>
  <c r="BG424" i="6"/>
  <c r="BF424" i="6"/>
  <c r="T424" i="6"/>
  <c r="R424" i="6"/>
  <c r="P424" i="6"/>
  <c r="BI422" i="6"/>
  <c r="BH422" i="6"/>
  <c r="BG422" i="6"/>
  <c r="BF422" i="6"/>
  <c r="T422" i="6"/>
  <c r="R422" i="6"/>
  <c r="P422" i="6"/>
  <c r="BI420" i="6"/>
  <c r="BH420" i="6"/>
  <c r="BG420" i="6"/>
  <c r="BF420" i="6"/>
  <c r="T420" i="6"/>
  <c r="R420" i="6"/>
  <c r="P420" i="6"/>
  <c r="BI418" i="6"/>
  <c r="BH418" i="6"/>
  <c r="BG418" i="6"/>
  <c r="BF418" i="6"/>
  <c r="T418" i="6"/>
  <c r="R418" i="6"/>
  <c r="P418" i="6"/>
  <c r="BI415" i="6"/>
  <c r="BH415" i="6"/>
  <c r="BG415" i="6"/>
  <c r="BF415" i="6"/>
  <c r="T415" i="6"/>
  <c r="R415" i="6"/>
  <c r="P415" i="6"/>
  <c r="BI408" i="6"/>
  <c r="BH408" i="6"/>
  <c r="BG408" i="6"/>
  <c r="BF408" i="6"/>
  <c r="T408" i="6"/>
  <c r="R408" i="6"/>
  <c r="P408" i="6"/>
  <c r="BI406" i="6"/>
  <c r="BH406" i="6"/>
  <c r="BG406" i="6"/>
  <c r="BF406" i="6"/>
  <c r="T406" i="6"/>
  <c r="R406" i="6"/>
  <c r="P406" i="6"/>
  <c r="BI402" i="6"/>
  <c r="BH402" i="6"/>
  <c r="BG402" i="6"/>
  <c r="BF402" i="6"/>
  <c r="T402" i="6"/>
  <c r="R402" i="6"/>
  <c r="P402" i="6"/>
  <c r="BI398" i="6"/>
  <c r="BH398" i="6"/>
  <c r="BG398" i="6"/>
  <c r="BF398" i="6"/>
  <c r="T398" i="6"/>
  <c r="R398" i="6"/>
  <c r="P398" i="6"/>
  <c r="BI395" i="6"/>
  <c r="BH395" i="6"/>
  <c r="BG395" i="6"/>
  <c r="BF395" i="6"/>
  <c r="T395" i="6"/>
  <c r="R395" i="6"/>
  <c r="P395" i="6"/>
  <c r="BI392" i="6"/>
  <c r="BH392" i="6"/>
  <c r="BG392" i="6"/>
  <c r="BF392" i="6"/>
  <c r="T392" i="6"/>
  <c r="R392" i="6"/>
  <c r="P392" i="6"/>
  <c r="BI390" i="6"/>
  <c r="BH390" i="6"/>
  <c r="BG390" i="6"/>
  <c r="BF390" i="6"/>
  <c r="T390" i="6"/>
  <c r="R390" i="6"/>
  <c r="P390" i="6"/>
  <c r="BI388" i="6"/>
  <c r="BH388" i="6"/>
  <c r="BG388" i="6"/>
  <c r="BF388" i="6"/>
  <c r="T388" i="6"/>
  <c r="R388" i="6"/>
  <c r="P388" i="6"/>
  <c r="BI386" i="6"/>
  <c r="BH386" i="6"/>
  <c r="BG386" i="6"/>
  <c r="BF386" i="6"/>
  <c r="T386" i="6"/>
  <c r="R386" i="6"/>
  <c r="P386" i="6"/>
  <c r="BI383" i="6"/>
  <c r="BH383" i="6"/>
  <c r="BG383" i="6"/>
  <c r="BF383" i="6"/>
  <c r="T383" i="6"/>
  <c r="R383" i="6"/>
  <c r="P383" i="6"/>
  <c r="BI379" i="6"/>
  <c r="BH379" i="6"/>
  <c r="BG379" i="6"/>
  <c r="BF379" i="6"/>
  <c r="T379" i="6"/>
  <c r="R379" i="6"/>
  <c r="P379" i="6"/>
  <c r="BI375" i="6"/>
  <c r="BH375" i="6"/>
  <c r="BG375" i="6"/>
  <c r="BF375" i="6"/>
  <c r="T375" i="6"/>
  <c r="R375" i="6"/>
  <c r="P375" i="6"/>
  <c r="BI372" i="6"/>
  <c r="BH372" i="6"/>
  <c r="BG372" i="6"/>
  <c r="BF372" i="6"/>
  <c r="T372" i="6"/>
  <c r="R372" i="6"/>
  <c r="P372" i="6"/>
  <c r="BI370" i="6"/>
  <c r="BH370" i="6"/>
  <c r="BG370" i="6"/>
  <c r="BF370" i="6"/>
  <c r="T370" i="6"/>
  <c r="R370" i="6"/>
  <c r="P370" i="6"/>
  <c r="BI368" i="6"/>
  <c r="BH368" i="6"/>
  <c r="BG368" i="6"/>
  <c r="BF368" i="6"/>
  <c r="T368" i="6"/>
  <c r="R368" i="6"/>
  <c r="P368" i="6"/>
  <c r="BI366" i="6"/>
  <c r="BH366" i="6"/>
  <c r="BG366" i="6"/>
  <c r="BF366" i="6"/>
  <c r="T366" i="6"/>
  <c r="R366" i="6"/>
  <c r="P366" i="6"/>
  <c r="BI364" i="6"/>
  <c r="BH364" i="6"/>
  <c r="BG364" i="6"/>
  <c r="BF364" i="6"/>
  <c r="T364" i="6"/>
  <c r="R364" i="6"/>
  <c r="P364" i="6"/>
  <c r="BI362" i="6"/>
  <c r="BH362" i="6"/>
  <c r="BG362" i="6"/>
  <c r="BF362" i="6"/>
  <c r="T362" i="6"/>
  <c r="R362" i="6"/>
  <c r="P362" i="6"/>
  <c r="BI360" i="6"/>
  <c r="BH360" i="6"/>
  <c r="BG360" i="6"/>
  <c r="BF360" i="6"/>
  <c r="T360" i="6"/>
  <c r="R360" i="6"/>
  <c r="P360" i="6"/>
  <c r="BI358" i="6"/>
  <c r="BH358" i="6"/>
  <c r="BG358" i="6"/>
  <c r="BF358" i="6"/>
  <c r="T358" i="6"/>
  <c r="R358" i="6"/>
  <c r="P358" i="6"/>
  <c r="BI356" i="6"/>
  <c r="BH356" i="6"/>
  <c r="BG356" i="6"/>
  <c r="BF356" i="6"/>
  <c r="T356" i="6"/>
  <c r="R356" i="6"/>
  <c r="P356" i="6"/>
  <c r="BI354" i="6"/>
  <c r="BH354" i="6"/>
  <c r="BG354" i="6"/>
  <c r="BF354" i="6"/>
  <c r="T354" i="6"/>
  <c r="R354" i="6"/>
  <c r="P354" i="6"/>
  <c r="BI351" i="6"/>
  <c r="BH351" i="6"/>
  <c r="BG351" i="6"/>
  <c r="BF351" i="6"/>
  <c r="T351" i="6"/>
  <c r="R351" i="6"/>
  <c r="P351" i="6"/>
  <c r="BI348" i="6"/>
  <c r="BH348" i="6"/>
  <c r="BG348" i="6"/>
  <c r="BF348" i="6"/>
  <c r="T348" i="6"/>
  <c r="R348" i="6"/>
  <c r="P348" i="6"/>
  <c r="BI346" i="6"/>
  <c r="BH346" i="6"/>
  <c r="BG346" i="6"/>
  <c r="BF346" i="6"/>
  <c r="T346" i="6"/>
  <c r="R346" i="6"/>
  <c r="P346" i="6"/>
  <c r="BI344" i="6"/>
  <c r="BH344" i="6"/>
  <c r="BG344" i="6"/>
  <c r="BF344" i="6"/>
  <c r="T344" i="6"/>
  <c r="R344" i="6"/>
  <c r="P344" i="6"/>
  <c r="BI342" i="6"/>
  <c r="BH342" i="6"/>
  <c r="BG342" i="6"/>
  <c r="BF342" i="6"/>
  <c r="T342" i="6"/>
  <c r="R342" i="6"/>
  <c r="P342" i="6"/>
  <c r="BI339" i="6"/>
  <c r="BH339" i="6"/>
  <c r="BG339" i="6"/>
  <c r="BF339" i="6"/>
  <c r="T339" i="6"/>
  <c r="R339" i="6"/>
  <c r="P339" i="6"/>
  <c r="BI336" i="6"/>
  <c r="BH336" i="6"/>
  <c r="BG336" i="6"/>
  <c r="BF336" i="6"/>
  <c r="T336" i="6"/>
  <c r="R336" i="6"/>
  <c r="P336" i="6"/>
  <c r="BI333" i="6"/>
  <c r="BH333" i="6"/>
  <c r="BG333" i="6"/>
  <c r="BF333" i="6"/>
  <c r="T333" i="6"/>
  <c r="R333" i="6"/>
  <c r="P333" i="6"/>
  <c r="BI330" i="6"/>
  <c r="BH330" i="6"/>
  <c r="BG330" i="6"/>
  <c r="BF330" i="6"/>
  <c r="T330" i="6"/>
  <c r="R330" i="6"/>
  <c r="P330" i="6"/>
  <c r="BI327" i="6"/>
  <c r="BH327" i="6"/>
  <c r="BG327" i="6"/>
  <c r="BF327" i="6"/>
  <c r="T327" i="6"/>
  <c r="R327" i="6"/>
  <c r="P327" i="6"/>
  <c r="BI325" i="6"/>
  <c r="BH325" i="6"/>
  <c r="BG325" i="6"/>
  <c r="BF325" i="6"/>
  <c r="T325" i="6"/>
  <c r="R325" i="6"/>
  <c r="P325" i="6"/>
  <c r="BI323" i="6"/>
  <c r="BH323" i="6"/>
  <c r="BG323" i="6"/>
  <c r="BF323" i="6"/>
  <c r="T323" i="6"/>
  <c r="R323" i="6"/>
  <c r="P323" i="6"/>
  <c r="BI321" i="6"/>
  <c r="BH321" i="6"/>
  <c r="BG321" i="6"/>
  <c r="BF321" i="6"/>
  <c r="T321" i="6"/>
  <c r="R321" i="6"/>
  <c r="P321" i="6"/>
  <c r="BI319" i="6"/>
  <c r="BH319" i="6"/>
  <c r="BG319" i="6"/>
  <c r="BF319" i="6"/>
  <c r="T319" i="6"/>
  <c r="R319" i="6"/>
  <c r="P319" i="6"/>
  <c r="BI316" i="6"/>
  <c r="BH316" i="6"/>
  <c r="BG316" i="6"/>
  <c r="BF316" i="6"/>
  <c r="T316" i="6"/>
  <c r="R316" i="6"/>
  <c r="P316" i="6"/>
  <c r="BI313" i="6"/>
  <c r="BH313" i="6"/>
  <c r="BG313" i="6"/>
  <c r="BF313" i="6"/>
  <c r="T313" i="6"/>
  <c r="R313" i="6"/>
  <c r="P313" i="6"/>
  <c r="BI311" i="6"/>
  <c r="BH311" i="6"/>
  <c r="BG311" i="6"/>
  <c r="BF311" i="6"/>
  <c r="T311" i="6"/>
  <c r="R311" i="6"/>
  <c r="P311" i="6"/>
  <c r="BI309" i="6"/>
  <c r="BH309" i="6"/>
  <c r="BG309" i="6"/>
  <c r="BF309" i="6"/>
  <c r="T309" i="6"/>
  <c r="R309" i="6"/>
  <c r="P309" i="6"/>
  <c r="BI307" i="6"/>
  <c r="BH307" i="6"/>
  <c r="BG307" i="6"/>
  <c r="BF307" i="6"/>
  <c r="T307" i="6"/>
  <c r="R307" i="6"/>
  <c r="P307" i="6"/>
  <c r="BI305" i="6"/>
  <c r="BH305" i="6"/>
  <c r="BG305" i="6"/>
  <c r="BF305" i="6"/>
  <c r="T305" i="6"/>
  <c r="R305" i="6"/>
  <c r="P305" i="6"/>
  <c r="BI302" i="6"/>
  <c r="BH302" i="6"/>
  <c r="BG302" i="6"/>
  <c r="BF302" i="6"/>
  <c r="T302" i="6"/>
  <c r="R302" i="6"/>
  <c r="P302" i="6"/>
  <c r="BI300" i="6"/>
  <c r="BH300" i="6"/>
  <c r="BG300" i="6"/>
  <c r="BF300" i="6"/>
  <c r="T300" i="6"/>
  <c r="R300" i="6"/>
  <c r="P300" i="6"/>
  <c r="BI298" i="6"/>
  <c r="BH298" i="6"/>
  <c r="BG298" i="6"/>
  <c r="BF298" i="6"/>
  <c r="T298" i="6"/>
  <c r="R298" i="6"/>
  <c r="P298" i="6"/>
  <c r="BI296" i="6"/>
  <c r="BH296" i="6"/>
  <c r="BG296" i="6"/>
  <c r="BF296" i="6"/>
  <c r="T296" i="6"/>
  <c r="R296" i="6"/>
  <c r="P296" i="6"/>
  <c r="BI294" i="6"/>
  <c r="BH294" i="6"/>
  <c r="BG294" i="6"/>
  <c r="BF294" i="6"/>
  <c r="T294" i="6"/>
  <c r="R294" i="6"/>
  <c r="P294" i="6"/>
  <c r="BI291" i="6"/>
  <c r="BH291" i="6"/>
  <c r="BG291" i="6"/>
  <c r="BF291" i="6"/>
  <c r="T291" i="6"/>
  <c r="R291" i="6"/>
  <c r="P291" i="6"/>
  <c r="BI288" i="6"/>
  <c r="BH288" i="6"/>
  <c r="BG288" i="6"/>
  <c r="BF288" i="6"/>
  <c r="T288" i="6"/>
  <c r="R288" i="6"/>
  <c r="P288" i="6"/>
  <c r="BI285" i="6"/>
  <c r="BH285" i="6"/>
  <c r="BG285" i="6"/>
  <c r="BF285" i="6"/>
  <c r="T285" i="6"/>
  <c r="R285" i="6"/>
  <c r="P285" i="6"/>
  <c r="BI282" i="6"/>
  <c r="BH282" i="6"/>
  <c r="BG282" i="6"/>
  <c r="BF282" i="6"/>
  <c r="T282" i="6"/>
  <c r="R282" i="6"/>
  <c r="P282" i="6"/>
  <c r="BI279" i="6"/>
  <c r="BH279" i="6"/>
  <c r="BG279" i="6"/>
  <c r="BF279" i="6"/>
  <c r="T279" i="6"/>
  <c r="R279" i="6"/>
  <c r="P279" i="6"/>
  <c r="BI273" i="6"/>
  <c r="BH273" i="6"/>
  <c r="BG273" i="6"/>
  <c r="BF273" i="6"/>
  <c r="T273" i="6"/>
  <c r="R273" i="6"/>
  <c r="P273" i="6"/>
  <c r="BI261" i="6"/>
  <c r="BH261" i="6"/>
  <c r="BG261" i="6"/>
  <c r="BF261" i="6"/>
  <c r="T261" i="6"/>
  <c r="R261" i="6"/>
  <c r="P261" i="6"/>
  <c r="BI258" i="6"/>
  <c r="BH258" i="6"/>
  <c r="BG258" i="6"/>
  <c r="BF258" i="6"/>
  <c r="T258" i="6"/>
  <c r="R258" i="6"/>
  <c r="P258" i="6"/>
  <c r="BI256" i="6"/>
  <c r="BH256" i="6"/>
  <c r="BG256" i="6"/>
  <c r="BF256" i="6"/>
  <c r="T256" i="6"/>
  <c r="R256" i="6"/>
  <c r="P256" i="6"/>
  <c r="BI251" i="6"/>
  <c r="BH251" i="6"/>
  <c r="BG251" i="6"/>
  <c r="BF251" i="6"/>
  <c r="T251" i="6"/>
  <c r="R251" i="6"/>
  <c r="P251" i="6"/>
  <c r="BI248" i="6"/>
  <c r="BH248" i="6"/>
  <c r="BG248" i="6"/>
  <c r="BF248" i="6"/>
  <c r="T248" i="6"/>
  <c r="R248" i="6"/>
  <c r="P248" i="6"/>
  <c r="BI242" i="6"/>
  <c r="BH242" i="6"/>
  <c r="BG242" i="6"/>
  <c r="BF242" i="6"/>
  <c r="T242" i="6"/>
  <c r="R242" i="6"/>
  <c r="P242" i="6"/>
  <c r="BI239" i="6"/>
  <c r="BH239" i="6"/>
  <c r="BG239" i="6"/>
  <c r="BF239" i="6"/>
  <c r="T239" i="6"/>
  <c r="R239" i="6"/>
  <c r="P239" i="6"/>
  <c r="BI231" i="6"/>
  <c r="BH231" i="6"/>
  <c r="BG231" i="6"/>
  <c r="BF231" i="6"/>
  <c r="T231" i="6"/>
  <c r="R231" i="6"/>
  <c r="P231" i="6"/>
  <c r="BI221" i="6"/>
  <c r="BH221" i="6"/>
  <c r="BG221" i="6"/>
  <c r="BF221" i="6"/>
  <c r="T221" i="6"/>
  <c r="R221" i="6"/>
  <c r="P221" i="6"/>
  <c r="BI218" i="6"/>
  <c r="BH218" i="6"/>
  <c r="BG218" i="6"/>
  <c r="BF218" i="6"/>
  <c r="T218" i="6"/>
  <c r="R218" i="6"/>
  <c r="P218" i="6"/>
  <c r="BI215" i="6"/>
  <c r="BH215" i="6"/>
  <c r="BG215" i="6"/>
  <c r="BF215" i="6"/>
  <c r="T215" i="6"/>
  <c r="R215" i="6"/>
  <c r="P215" i="6"/>
  <c r="BI209" i="6"/>
  <c r="BH209" i="6"/>
  <c r="BG209" i="6"/>
  <c r="BF209" i="6"/>
  <c r="T209" i="6"/>
  <c r="R209" i="6"/>
  <c r="P209" i="6"/>
  <c r="BI203" i="6"/>
  <c r="BH203" i="6"/>
  <c r="BG203" i="6"/>
  <c r="BF203" i="6"/>
  <c r="T203" i="6"/>
  <c r="R203" i="6"/>
  <c r="P203" i="6"/>
  <c r="BI197" i="6"/>
  <c r="BH197" i="6"/>
  <c r="BG197" i="6"/>
  <c r="BF197" i="6"/>
  <c r="T197" i="6"/>
  <c r="R197" i="6"/>
  <c r="P197" i="6"/>
  <c r="BI195" i="6"/>
  <c r="BH195" i="6"/>
  <c r="BG195" i="6"/>
  <c r="BF195" i="6"/>
  <c r="T195" i="6"/>
  <c r="R195" i="6"/>
  <c r="P195" i="6"/>
  <c r="BI192" i="6"/>
  <c r="BH192" i="6"/>
  <c r="BG192" i="6"/>
  <c r="BF192" i="6"/>
  <c r="T192" i="6"/>
  <c r="R192" i="6"/>
  <c r="P192" i="6"/>
  <c r="BI189" i="6"/>
  <c r="BH189" i="6"/>
  <c r="BG189" i="6"/>
  <c r="BF189" i="6"/>
  <c r="T189" i="6"/>
  <c r="R189" i="6"/>
  <c r="P189" i="6"/>
  <c r="BI187" i="6"/>
  <c r="BH187" i="6"/>
  <c r="BG187" i="6"/>
  <c r="BF187" i="6"/>
  <c r="T187" i="6"/>
  <c r="R187" i="6"/>
  <c r="P187" i="6"/>
  <c r="BI184" i="6"/>
  <c r="BH184" i="6"/>
  <c r="BG184" i="6"/>
  <c r="BF184" i="6"/>
  <c r="T184" i="6"/>
  <c r="R184" i="6"/>
  <c r="P184" i="6"/>
  <c r="BI181" i="6"/>
  <c r="BH181" i="6"/>
  <c r="BG181" i="6"/>
  <c r="BF181" i="6"/>
  <c r="T181" i="6"/>
  <c r="R181" i="6"/>
  <c r="P181" i="6"/>
  <c r="BI164" i="6"/>
  <c r="BH164" i="6"/>
  <c r="BG164" i="6"/>
  <c r="BF164" i="6"/>
  <c r="T164" i="6"/>
  <c r="R164" i="6"/>
  <c r="P164" i="6"/>
  <c r="BI146" i="6"/>
  <c r="BH146" i="6"/>
  <c r="BG146" i="6"/>
  <c r="BF146" i="6"/>
  <c r="T146" i="6"/>
  <c r="R146" i="6"/>
  <c r="P146" i="6"/>
  <c r="BI143" i="6"/>
  <c r="BH143" i="6"/>
  <c r="BG143" i="6"/>
  <c r="BF143" i="6"/>
  <c r="T143" i="6"/>
  <c r="R143" i="6"/>
  <c r="P143" i="6"/>
  <c r="BI141" i="6"/>
  <c r="BH141" i="6"/>
  <c r="BG141" i="6"/>
  <c r="BF141" i="6"/>
  <c r="T141" i="6"/>
  <c r="R141" i="6"/>
  <c r="P141" i="6"/>
  <c r="BI139" i="6"/>
  <c r="BH139" i="6"/>
  <c r="BG139" i="6"/>
  <c r="BF139" i="6"/>
  <c r="T139" i="6"/>
  <c r="R139" i="6"/>
  <c r="P139" i="6"/>
  <c r="BI137" i="6"/>
  <c r="BH137" i="6"/>
  <c r="BG137" i="6"/>
  <c r="BF137" i="6"/>
  <c r="T137" i="6"/>
  <c r="R137" i="6"/>
  <c r="P137" i="6"/>
  <c r="BI135" i="6"/>
  <c r="BH135" i="6"/>
  <c r="BG135" i="6"/>
  <c r="BF135" i="6"/>
  <c r="T135" i="6"/>
  <c r="R135" i="6"/>
  <c r="P135" i="6"/>
  <c r="BI132" i="6"/>
  <c r="BH132" i="6"/>
  <c r="BG132" i="6"/>
  <c r="BF132" i="6"/>
  <c r="T132" i="6"/>
  <c r="R132" i="6"/>
  <c r="P132" i="6"/>
  <c r="BI130" i="6"/>
  <c r="BH130" i="6"/>
  <c r="BG130" i="6"/>
  <c r="BF130" i="6"/>
  <c r="T130" i="6"/>
  <c r="R130" i="6"/>
  <c r="P130" i="6"/>
  <c r="BI128" i="6"/>
  <c r="BH128" i="6"/>
  <c r="BG128" i="6"/>
  <c r="BF128" i="6"/>
  <c r="T128" i="6"/>
  <c r="R128" i="6"/>
  <c r="P128" i="6"/>
  <c r="BI126" i="6"/>
  <c r="BH126" i="6"/>
  <c r="BG126" i="6"/>
  <c r="BF126" i="6"/>
  <c r="T126" i="6"/>
  <c r="R126" i="6"/>
  <c r="P126" i="6"/>
  <c r="F119" i="6"/>
  <c r="F117" i="6"/>
  <c r="E115" i="6"/>
  <c r="F93" i="6"/>
  <c r="F91" i="6"/>
  <c r="E89" i="6"/>
  <c r="J26" i="6"/>
  <c r="E26" i="6"/>
  <c r="J94" i="6"/>
  <c r="J25" i="6"/>
  <c r="J23" i="6"/>
  <c r="E23" i="6"/>
  <c r="J93" i="6"/>
  <c r="J22" i="6"/>
  <c r="J20" i="6"/>
  <c r="E20" i="6"/>
  <c r="F94" i="6" s="1"/>
  <c r="J19" i="6"/>
  <c r="J14" i="6"/>
  <c r="J91" i="6"/>
  <c r="E7" i="6"/>
  <c r="E111" i="6"/>
  <c r="J41" i="5"/>
  <c r="J40" i="5"/>
  <c r="AY101" i="1"/>
  <c r="J39" i="5"/>
  <c r="AX101" i="1"/>
  <c r="BI285" i="5"/>
  <c r="BH285" i="5"/>
  <c r="BG285" i="5"/>
  <c r="BF285" i="5"/>
  <c r="T285" i="5"/>
  <c r="R285" i="5"/>
  <c r="P285" i="5"/>
  <c r="BI282" i="5"/>
  <c r="BH282" i="5"/>
  <c r="BG282" i="5"/>
  <c r="BF282" i="5"/>
  <c r="T282" i="5"/>
  <c r="R282" i="5"/>
  <c r="P282" i="5"/>
  <c r="BI279" i="5"/>
  <c r="BH279" i="5"/>
  <c r="BG279" i="5"/>
  <c r="BF279" i="5"/>
  <c r="T279" i="5"/>
  <c r="R279" i="5"/>
  <c r="P279" i="5"/>
  <c r="BI276" i="5"/>
  <c r="BH276" i="5"/>
  <c r="BG276" i="5"/>
  <c r="BF276" i="5"/>
  <c r="T276" i="5"/>
  <c r="R276" i="5"/>
  <c r="P276" i="5"/>
  <c r="BI273" i="5"/>
  <c r="BH273" i="5"/>
  <c r="BG273" i="5"/>
  <c r="BF273" i="5"/>
  <c r="T273" i="5"/>
  <c r="R273" i="5"/>
  <c r="P273" i="5"/>
  <c r="BI268" i="5"/>
  <c r="BH268" i="5"/>
  <c r="BG268" i="5"/>
  <c r="BF268" i="5"/>
  <c r="T268" i="5"/>
  <c r="R268" i="5"/>
  <c r="P268" i="5"/>
  <c r="BI263" i="5"/>
  <c r="BH263" i="5"/>
  <c r="BG263" i="5"/>
  <c r="BF263" i="5"/>
  <c r="T263" i="5"/>
  <c r="R263" i="5"/>
  <c r="P263" i="5"/>
  <c r="BI260" i="5"/>
  <c r="BH260" i="5"/>
  <c r="BG260" i="5"/>
  <c r="BF260" i="5"/>
  <c r="T260" i="5"/>
  <c r="R260" i="5"/>
  <c r="P260" i="5"/>
  <c r="BI257" i="5"/>
  <c r="BH257" i="5"/>
  <c r="BG257" i="5"/>
  <c r="BF257" i="5"/>
  <c r="T257" i="5"/>
  <c r="R257" i="5"/>
  <c r="P257" i="5"/>
  <c r="BI254" i="5"/>
  <c r="BH254" i="5"/>
  <c r="BG254" i="5"/>
  <c r="BF254" i="5"/>
  <c r="T254" i="5"/>
  <c r="R254" i="5"/>
  <c r="P254" i="5"/>
  <c r="BI251" i="5"/>
  <c r="BH251" i="5"/>
  <c r="BG251" i="5"/>
  <c r="BF251" i="5"/>
  <c r="T251" i="5"/>
  <c r="R251" i="5"/>
  <c r="P251" i="5"/>
  <c r="BI245" i="5"/>
  <c r="BH245" i="5"/>
  <c r="BG245" i="5"/>
  <c r="BF245" i="5"/>
  <c r="T245" i="5"/>
  <c r="R245" i="5"/>
  <c r="P245" i="5"/>
  <c r="BI242" i="5"/>
  <c r="BH242" i="5"/>
  <c r="BG242" i="5"/>
  <c r="BF242" i="5"/>
  <c r="T242" i="5"/>
  <c r="R242" i="5"/>
  <c r="P242" i="5"/>
  <c r="BI236" i="5"/>
  <c r="BH236" i="5"/>
  <c r="BG236" i="5"/>
  <c r="BF236" i="5"/>
  <c r="T236" i="5"/>
  <c r="R236" i="5"/>
  <c r="P236" i="5"/>
  <c r="BI230" i="5"/>
  <c r="BH230" i="5"/>
  <c r="BG230" i="5"/>
  <c r="BF230" i="5"/>
  <c r="T230" i="5"/>
  <c r="R230" i="5"/>
  <c r="P230" i="5"/>
  <c r="BI226" i="5"/>
  <c r="BH226" i="5"/>
  <c r="BG226" i="5"/>
  <c r="BF226" i="5"/>
  <c r="T226" i="5"/>
  <c r="R226" i="5"/>
  <c r="P226" i="5"/>
  <c r="BI223" i="5"/>
  <c r="BH223" i="5"/>
  <c r="BG223" i="5"/>
  <c r="BF223" i="5"/>
  <c r="T223" i="5"/>
  <c r="R223" i="5"/>
  <c r="P223" i="5"/>
  <c r="BI220" i="5"/>
  <c r="BH220" i="5"/>
  <c r="BG220" i="5"/>
  <c r="BF220" i="5"/>
  <c r="T220" i="5"/>
  <c r="R220" i="5"/>
  <c r="P220" i="5"/>
  <c r="BI217" i="5"/>
  <c r="BH217" i="5"/>
  <c r="BG217" i="5"/>
  <c r="BF217" i="5"/>
  <c r="T217" i="5"/>
  <c r="R217" i="5"/>
  <c r="P217" i="5"/>
  <c r="BI215" i="5"/>
  <c r="BH215" i="5"/>
  <c r="BG215" i="5"/>
  <c r="BF215" i="5"/>
  <c r="T215" i="5"/>
  <c r="R215" i="5"/>
  <c r="P215" i="5"/>
  <c r="BI213" i="5"/>
  <c r="BH213" i="5"/>
  <c r="BG213" i="5"/>
  <c r="BF213" i="5"/>
  <c r="T213" i="5"/>
  <c r="R213" i="5"/>
  <c r="P213" i="5"/>
  <c r="BI211" i="5"/>
  <c r="BH211" i="5"/>
  <c r="BG211" i="5"/>
  <c r="BF211" i="5"/>
  <c r="T211" i="5"/>
  <c r="R211" i="5"/>
  <c r="P211" i="5"/>
  <c r="BI208" i="5"/>
  <c r="BH208" i="5"/>
  <c r="BG208" i="5"/>
  <c r="BF208" i="5"/>
  <c r="T208" i="5"/>
  <c r="R208" i="5"/>
  <c r="P208" i="5"/>
  <c r="BI205" i="5"/>
  <c r="BH205" i="5"/>
  <c r="BG205" i="5"/>
  <c r="BF205" i="5"/>
  <c r="T205" i="5"/>
  <c r="R205" i="5"/>
  <c r="P205" i="5"/>
  <c r="BI202" i="5"/>
  <c r="BH202" i="5"/>
  <c r="BG202" i="5"/>
  <c r="BF202" i="5"/>
  <c r="T202" i="5"/>
  <c r="R202" i="5"/>
  <c r="P202" i="5"/>
  <c r="BI199" i="5"/>
  <c r="BH199" i="5"/>
  <c r="BG199" i="5"/>
  <c r="BF199" i="5"/>
  <c r="T199" i="5"/>
  <c r="R199" i="5"/>
  <c r="P199" i="5"/>
  <c r="BI196" i="5"/>
  <c r="BH196" i="5"/>
  <c r="BG196" i="5"/>
  <c r="BF196" i="5"/>
  <c r="T196" i="5"/>
  <c r="R196" i="5"/>
  <c r="P196" i="5"/>
  <c r="BI193" i="5"/>
  <c r="BH193" i="5"/>
  <c r="BG193" i="5"/>
  <c r="BF193" i="5"/>
  <c r="T193" i="5"/>
  <c r="R193" i="5"/>
  <c r="P193" i="5"/>
  <c r="BI190" i="5"/>
  <c r="BH190" i="5"/>
  <c r="BG190" i="5"/>
  <c r="BF190" i="5"/>
  <c r="T190" i="5"/>
  <c r="R190" i="5"/>
  <c r="P190" i="5"/>
  <c r="BI185" i="5"/>
  <c r="BH185" i="5"/>
  <c r="BG185" i="5"/>
  <c r="BF185" i="5"/>
  <c r="T185" i="5"/>
  <c r="R185" i="5"/>
  <c r="P185" i="5"/>
  <c r="BI183" i="5"/>
  <c r="BH183" i="5"/>
  <c r="BG183" i="5"/>
  <c r="BF183" i="5"/>
  <c r="T183" i="5"/>
  <c r="R183" i="5"/>
  <c r="P183" i="5"/>
  <c r="BI180" i="5"/>
  <c r="BH180" i="5"/>
  <c r="BG180" i="5"/>
  <c r="BF180" i="5"/>
  <c r="T180" i="5"/>
  <c r="R180" i="5"/>
  <c r="P180" i="5"/>
  <c r="BI175" i="5"/>
  <c r="BH175" i="5"/>
  <c r="BG175" i="5"/>
  <c r="BF175" i="5"/>
  <c r="T175" i="5"/>
  <c r="R175" i="5"/>
  <c r="P175" i="5"/>
  <c r="BI172" i="5"/>
  <c r="BH172" i="5"/>
  <c r="BG172" i="5"/>
  <c r="BF172" i="5"/>
  <c r="T172" i="5"/>
  <c r="R172" i="5"/>
  <c r="P172" i="5"/>
  <c r="BI170" i="5"/>
  <c r="BH170" i="5"/>
  <c r="BG170" i="5"/>
  <c r="BF170" i="5"/>
  <c r="T170" i="5"/>
  <c r="R170" i="5"/>
  <c r="P170" i="5"/>
  <c r="BI168" i="5"/>
  <c r="BH168" i="5"/>
  <c r="BG168" i="5"/>
  <c r="BF168" i="5"/>
  <c r="T168" i="5"/>
  <c r="R168" i="5"/>
  <c r="P168" i="5"/>
  <c r="BI165" i="5"/>
  <c r="BH165" i="5"/>
  <c r="BG165" i="5"/>
  <c r="BF165" i="5"/>
  <c r="T165" i="5"/>
  <c r="R165" i="5"/>
  <c r="P165" i="5"/>
  <c r="BI162" i="5"/>
  <c r="BH162" i="5"/>
  <c r="BG162" i="5"/>
  <c r="BF162" i="5"/>
  <c r="T162" i="5"/>
  <c r="R162" i="5"/>
  <c r="P162" i="5"/>
  <c r="BI159" i="5"/>
  <c r="BH159" i="5"/>
  <c r="BG159" i="5"/>
  <c r="BF159" i="5"/>
  <c r="T159" i="5"/>
  <c r="R159" i="5"/>
  <c r="P159" i="5"/>
  <c r="BI154" i="5"/>
  <c r="BH154" i="5"/>
  <c r="BG154" i="5"/>
  <c r="BF154" i="5"/>
  <c r="T154" i="5"/>
  <c r="R154" i="5"/>
  <c r="P154" i="5"/>
  <c r="BI152" i="5"/>
  <c r="BH152" i="5"/>
  <c r="BG152" i="5"/>
  <c r="BF152" i="5"/>
  <c r="T152" i="5"/>
  <c r="R152" i="5"/>
  <c r="P152" i="5"/>
  <c r="BI149" i="5"/>
  <c r="BH149" i="5"/>
  <c r="BG149" i="5"/>
  <c r="BF149" i="5"/>
  <c r="T149" i="5"/>
  <c r="R149" i="5"/>
  <c r="P149" i="5"/>
  <c r="BI146" i="5"/>
  <c r="BH146" i="5"/>
  <c r="BG146" i="5"/>
  <c r="BF146" i="5"/>
  <c r="T146" i="5"/>
  <c r="R146" i="5"/>
  <c r="P146" i="5"/>
  <c r="BI143" i="5"/>
  <c r="BH143" i="5"/>
  <c r="BG143" i="5"/>
  <c r="BF143" i="5"/>
  <c r="T143" i="5"/>
  <c r="R143" i="5"/>
  <c r="P143" i="5"/>
  <c r="BI137" i="5"/>
  <c r="BH137" i="5"/>
  <c r="BG137" i="5"/>
  <c r="BF137" i="5"/>
  <c r="T137" i="5"/>
  <c r="R137" i="5"/>
  <c r="P137" i="5"/>
  <c r="BI135" i="5"/>
  <c r="BH135" i="5"/>
  <c r="BG135" i="5"/>
  <c r="BF135" i="5"/>
  <c r="T135" i="5"/>
  <c r="R135" i="5"/>
  <c r="P135" i="5"/>
  <c r="BI132" i="5"/>
  <c r="BH132" i="5"/>
  <c r="BG132" i="5"/>
  <c r="BF132" i="5"/>
  <c r="T132" i="5"/>
  <c r="R132" i="5"/>
  <c r="P132" i="5"/>
  <c r="BI130" i="5"/>
  <c r="BH130" i="5"/>
  <c r="BG130" i="5"/>
  <c r="BF130" i="5"/>
  <c r="T130" i="5"/>
  <c r="R130" i="5"/>
  <c r="P130" i="5"/>
  <c r="F123" i="5"/>
  <c r="F121" i="5"/>
  <c r="E119" i="5"/>
  <c r="F95" i="5"/>
  <c r="F93" i="5"/>
  <c r="E91" i="5"/>
  <c r="J28" i="5"/>
  <c r="E28" i="5"/>
  <c r="J124" i="5" s="1"/>
  <c r="J27" i="5"/>
  <c r="J25" i="5"/>
  <c r="E25" i="5"/>
  <c r="J123" i="5" s="1"/>
  <c r="J24" i="5"/>
  <c r="J22" i="5"/>
  <c r="E22" i="5"/>
  <c r="F96" i="5"/>
  <c r="J21" i="5"/>
  <c r="J16" i="5"/>
  <c r="J121" i="5" s="1"/>
  <c r="E7" i="5"/>
  <c r="E113" i="5"/>
  <c r="J41" i="4"/>
  <c r="J40" i="4"/>
  <c r="AY99" i="1" s="1"/>
  <c r="J39" i="4"/>
  <c r="AX99" i="1"/>
  <c r="BI205" i="4"/>
  <c r="BH205" i="4"/>
  <c r="BG205" i="4"/>
  <c r="BF205" i="4"/>
  <c r="T205" i="4"/>
  <c r="R205" i="4"/>
  <c r="P205" i="4"/>
  <c r="BI203" i="4"/>
  <c r="BH203" i="4"/>
  <c r="BG203" i="4"/>
  <c r="BF203" i="4"/>
  <c r="T203" i="4"/>
  <c r="R203" i="4"/>
  <c r="P203" i="4"/>
  <c r="BI200" i="4"/>
  <c r="BH200" i="4"/>
  <c r="BG200" i="4"/>
  <c r="BF200" i="4"/>
  <c r="T200" i="4"/>
  <c r="R200" i="4"/>
  <c r="P200" i="4"/>
  <c r="BI197" i="4"/>
  <c r="BH197" i="4"/>
  <c r="BG197" i="4"/>
  <c r="BF197" i="4"/>
  <c r="T197" i="4"/>
  <c r="R197" i="4"/>
  <c r="P197" i="4"/>
  <c r="BI195" i="4"/>
  <c r="BH195" i="4"/>
  <c r="BG195" i="4"/>
  <c r="BF195" i="4"/>
  <c r="T195" i="4"/>
  <c r="R195" i="4"/>
  <c r="P195" i="4"/>
  <c r="BI192" i="4"/>
  <c r="BH192" i="4"/>
  <c r="BG192" i="4"/>
  <c r="BF192" i="4"/>
  <c r="T192" i="4"/>
  <c r="R192" i="4"/>
  <c r="P192" i="4"/>
  <c r="BI189" i="4"/>
  <c r="BH189" i="4"/>
  <c r="BG189" i="4"/>
  <c r="BF189" i="4"/>
  <c r="T189" i="4"/>
  <c r="R189" i="4"/>
  <c r="P189" i="4"/>
  <c r="BI186" i="4"/>
  <c r="BH186" i="4"/>
  <c r="BG186" i="4"/>
  <c r="BF186" i="4"/>
  <c r="T186" i="4"/>
  <c r="R186" i="4"/>
  <c r="P186" i="4"/>
  <c r="BI183" i="4"/>
  <c r="BH183" i="4"/>
  <c r="BG183" i="4"/>
  <c r="BF183" i="4"/>
  <c r="T183" i="4"/>
  <c r="R183" i="4"/>
  <c r="P183" i="4"/>
  <c r="BI177" i="4"/>
  <c r="BH177" i="4"/>
  <c r="BG177" i="4"/>
  <c r="BF177" i="4"/>
  <c r="T177" i="4"/>
  <c r="R177" i="4"/>
  <c r="P177" i="4"/>
  <c r="BI174" i="4"/>
  <c r="BH174" i="4"/>
  <c r="BG174" i="4"/>
  <c r="BF174" i="4"/>
  <c r="T174" i="4"/>
  <c r="R174" i="4"/>
  <c r="P174" i="4"/>
  <c r="BI171" i="4"/>
  <c r="BH171" i="4"/>
  <c r="BG171" i="4"/>
  <c r="BF171" i="4"/>
  <c r="T171" i="4"/>
  <c r="R171" i="4"/>
  <c r="P171" i="4"/>
  <c r="BI168" i="4"/>
  <c r="BH168" i="4"/>
  <c r="BG168" i="4"/>
  <c r="BF168" i="4"/>
  <c r="T168" i="4"/>
  <c r="R168" i="4"/>
  <c r="P168" i="4"/>
  <c r="BI164" i="4"/>
  <c r="BH164" i="4"/>
  <c r="BG164" i="4"/>
  <c r="BF164" i="4"/>
  <c r="T164" i="4"/>
  <c r="R164" i="4"/>
  <c r="P164" i="4"/>
  <c r="BI159" i="4"/>
  <c r="BH159" i="4"/>
  <c r="BG159" i="4"/>
  <c r="BF159" i="4"/>
  <c r="T159" i="4"/>
  <c r="R159" i="4"/>
  <c r="P159" i="4"/>
  <c r="BI156" i="4"/>
  <c r="BH156" i="4"/>
  <c r="BG156" i="4"/>
  <c r="BF156" i="4"/>
  <c r="T156" i="4"/>
  <c r="R156" i="4"/>
  <c r="P156" i="4"/>
  <c r="BI150" i="4"/>
  <c r="BH150" i="4"/>
  <c r="BG150" i="4"/>
  <c r="BF150" i="4"/>
  <c r="T150" i="4"/>
  <c r="R150" i="4"/>
  <c r="P150" i="4"/>
  <c r="BI146" i="4"/>
  <c r="BH146" i="4"/>
  <c r="BG146" i="4"/>
  <c r="BF146" i="4"/>
  <c r="T146" i="4"/>
  <c r="R146" i="4"/>
  <c r="P146" i="4"/>
  <c r="BI141" i="4"/>
  <c r="BH141" i="4"/>
  <c r="BG141" i="4"/>
  <c r="BF141" i="4"/>
  <c r="T141" i="4"/>
  <c r="R141" i="4"/>
  <c r="P141" i="4"/>
  <c r="BI138" i="4"/>
  <c r="BH138" i="4"/>
  <c r="BG138" i="4"/>
  <c r="BF138" i="4"/>
  <c r="T138" i="4"/>
  <c r="R138" i="4"/>
  <c r="P138" i="4"/>
  <c r="BI135" i="4"/>
  <c r="BH135" i="4"/>
  <c r="BG135" i="4"/>
  <c r="BF135" i="4"/>
  <c r="T135" i="4"/>
  <c r="R135" i="4"/>
  <c r="P135" i="4"/>
  <c r="BI132" i="4"/>
  <c r="BH132" i="4"/>
  <c r="BG132" i="4"/>
  <c r="BF132" i="4"/>
  <c r="T132" i="4"/>
  <c r="R132" i="4"/>
  <c r="P132" i="4"/>
  <c r="BI129" i="4"/>
  <c r="BH129" i="4"/>
  <c r="BG129" i="4"/>
  <c r="BF129" i="4"/>
  <c r="T129" i="4"/>
  <c r="R129" i="4"/>
  <c r="P129" i="4"/>
  <c r="F122" i="4"/>
  <c r="F120" i="4"/>
  <c r="E118" i="4"/>
  <c r="F95" i="4"/>
  <c r="F93" i="4"/>
  <c r="E91" i="4"/>
  <c r="J28" i="4"/>
  <c r="E28" i="4"/>
  <c r="J96" i="4"/>
  <c r="J27" i="4"/>
  <c r="J25" i="4"/>
  <c r="E25" i="4"/>
  <c r="J122" i="4" s="1"/>
  <c r="J24" i="4"/>
  <c r="J22" i="4"/>
  <c r="E22" i="4"/>
  <c r="F123" i="4" s="1"/>
  <c r="J21" i="4"/>
  <c r="J16" i="4"/>
  <c r="J120" i="4" s="1"/>
  <c r="E7" i="4"/>
  <c r="E112" i="4"/>
  <c r="J41" i="3"/>
  <c r="J40" i="3"/>
  <c r="AY98" i="1"/>
  <c r="J39" i="3"/>
  <c r="AX98" i="1" s="1"/>
  <c r="BI364" i="3"/>
  <c r="BH364" i="3"/>
  <c r="BG364" i="3"/>
  <c r="BF364" i="3"/>
  <c r="T364" i="3"/>
  <c r="R364" i="3"/>
  <c r="P364" i="3"/>
  <c r="BI361" i="3"/>
  <c r="BH361" i="3"/>
  <c r="BG361" i="3"/>
  <c r="BF361" i="3"/>
  <c r="T361" i="3"/>
  <c r="R361" i="3"/>
  <c r="P361" i="3"/>
  <c r="BI358" i="3"/>
  <c r="BH358" i="3"/>
  <c r="BG358" i="3"/>
  <c r="BF358" i="3"/>
  <c r="T358" i="3"/>
  <c r="R358" i="3"/>
  <c r="P358" i="3"/>
  <c r="BI355" i="3"/>
  <c r="BH355" i="3"/>
  <c r="BG355" i="3"/>
  <c r="BF355" i="3"/>
  <c r="T355" i="3"/>
  <c r="R355" i="3"/>
  <c r="P355" i="3"/>
  <c r="BI352" i="3"/>
  <c r="BH352" i="3"/>
  <c r="BG352" i="3"/>
  <c r="BF352" i="3"/>
  <c r="T352" i="3"/>
  <c r="R352" i="3"/>
  <c r="P352" i="3"/>
  <c r="BI349" i="3"/>
  <c r="BH349" i="3"/>
  <c r="BG349" i="3"/>
  <c r="BF349" i="3"/>
  <c r="T349" i="3"/>
  <c r="R349" i="3"/>
  <c r="P349" i="3"/>
  <c r="BI346" i="3"/>
  <c r="BH346" i="3"/>
  <c r="BG346" i="3"/>
  <c r="BF346" i="3"/>
  <c r="T346" i="3"/>
  <c r="R346" i="3"/>
  <c r="P346" i="3"/>
  <c r="BI343" i="3"/>
  <c r="BH343" i="3"/>
  <c r="BG343" i="3"/>
  <c r="BF343" i="3"/>
  <c r="T343" i="3"/>
  <c r="R343" i="3"/>
  <c r="P343" i="3"/>
  <c r="BI340" i="3"/>
  <c r="BH340" i="3"/>
  <c r="BG340" i="3"/>
  <c r="BF340" i="3"/>
  <c r="T340" i="3"/>
  <c r="R340" i="3"/>
  <c r="P340" i="3"/>
  <c r="BI337" i="3"/>
  <c r="BH337" i="3"/>
  <c r="BG337" i="3"/>
  <c r="BF337" i="3"/>
  <c r="T337" i="3"/>
  <c r="R337" i="3"/>
  <c r="P337" i="3"/>
  <c r="BI334" i="3"/>
  <c r="BH334" i="3"/>
  <c r="BG334" i="3"/>
  <c r="BF334" i="3"/>
  <c r="T334" i="3"/>
  <c r="R334" i="3"/>
  <c r="P334" i="3"/>
  <c r="BI330" i="3"/>
  <c r="BH330" i="3"/>
  <c r="BG330" i="3"/>
  <c r="BF330" i="3"/>
  <c r="T330" i="3"/>
  <c r="R330" i="3"/>
  <c r="P330" i="3"/>
  <c r="BI327" i="3"/>
  <c r="BH327" i="3"/>
  <c r="BG327" i="3"/>
  <c r="BF327" i="3"/>
  <c r="T327" i="3"/>
  <c r="R327" i="3"/>
  <c r="P327" i="3"/>
  <c r="BI324" i="3"/>
  <c r="BH324" i="3"/>
  <c r="BG324" i="3"/>
  <c r="BF324" i="3"/>
  <c r="T324" i="3"/>
  <c r="R324" i="3"/>
  <c r="P324" i="3"/>
  <c r="BI321" i="3"/>
  <c r="BH321" i="3"/>
  <c r="BG321" i="3"/>
  <c r="BF321" i="3"/>
  <c r="T321" i="3"/>
  <c r="R321" i="3"/>
  <c r="P321" i="3"/>
  <c r="BI318" i="3"/>
  <c r="BH318" i="3"/>
  <c r="BG318" i="3"/>
  <c r="BF318" i="3"/>
  <c r="T318" i="3"/>
  <c r="R318" i="3"/>
  <c r="P318" i="3"/>
  <c r="BI315" i="3"/>
  <c r="BH315" i="3"/>
  <c r="BG315" i="3"/>
  <c r="BF315" i="3"/>
  <c r="T315" i="3"/>
  <c r="R315" i="3"/>
  <c r="P315" i="3"/>
  <c r="BI313" i="3"/>
  <c r="BH313" i="3"/>
  <c r="BG313" i="3"/>
  <c r="BF313" i="3"/>
  <c r="T313" i="3"/>
  <c r="R313" i="3"/>
  <c r="P313" i="3"/>
  <c r="BI310" i="3"/>
  <c r="BH310" i="3"/>
  <c r="BG310" i="3"/>
  <c r="BF310" i="3"/>
  <c r="T310" i="3"/>
  <c r="R310" i="3"/>
  <c r="P310" i="3"/>
  <c r="BI307" i="3"/>
  <c r="BH307" i="3"/>
  <c r="BG307" i="3"/>
  <c r="BF307" i="3"/>
  <c r="T307" i="3"/>
  <c r="R307" i="3"/>
  <c r="P307" i="3"/>
  <c r="BI304" i="3"/>
  <c r="BH304" i="3"/>
  <c r="BG304" i="3"/>
  <c r="BF304" i="3"/>
  <c r="T304" i="3"/>
  <c r="R304" i="3"/>
  <c r="P304" i="3"/>
  <c r="BI301" i="3"/>
  <c r="BH301" i="3"/>
  <c r="BG301" i="3"/>
  <c r="BF301" i="3"/>
  <c r="T301" i="3"/>
  <c r="R301" i="3"/>
  <c r="P301" i="3"/>
  <c r="BI298" i="3"/>
  <c r="BH298" i="3"/>
  <c r="BG298" i="3"/>
  <c r="BF298" i="3"/>
  <c r="T298" i="3"/>
  <c r="R298" i="3"/>
  <c r="P298" i="3"/>
  <c r="BI295" i="3"/>
  <c r="BH295" i="3"/>
  <c r="BG295" i="3"/>
  <c r="BF295" i="3"/>
  <c r="T295" i="3"/>
  <c r="R295" i="3"/>
  <c r="P295" i="3"/>
  <c r="BI292" i="3"/>
  <c r="BH292" i="3"/>
  <c r="BG292" i="3"/>
  <c r="BF292" i="3"/>
  <c r="T292" i="3"/>
  <c r="R292" i="3"/>
  <c r="P292" i="3"/>
  <c r="BI287" i="3"/>
  <c r="BH287" i="3"/>
  <c r="BG287" i="3"/>
  <c r="BF287" i="3"/>
  <c r="T287" i="3"/>
  <c r="R287" i="3"/>
  <c r="P287" i="3"/>
  <c r="BI284" i="3"/>
  <c r="BH284" i="3"/>
  <c r="BG284" i="3"/>
  <c r="BF284" i="3"/>
  <c r="T284" i="3"/>
  <c r="R284" i="3"/>
  <c r="P284" i="3"/>
  <c r="BI279" i="3"/>
  <c r="BH279" i="3"/>
  <c r="BG279" i="3"/>
  <c r="BF279" i="3"/>
  <c r="T279" i="3"/>
  <c r="R279" i="3"/>
  <c r="P279" i="3"/>
  <c r="BI274" i="3"/>
  <c r="BH274" i="3"/>
  <c r="BG274" i="3"/>
  <c r="BF274" i="3"/>
  <c r="T274" i="3"/>
  <c r="R274" i="3"/>
  <c r="P274" i="3"/>
  <c r="BI272" i="3"/>
  <c r="BH272" i="3"/>
  <c r="BG272" i="3"/>
  <c r="BF272" i="3"/>
  <c r="T272" i="3"/>
  <c r="R272" i="3"/>
  <c r="P272" i="3"/>
  <c r="BI270" i="3"/>
  <c r="BH270" i="3"/>
  <c r="BG270" i="3"/>
  <c r="BF270" i="3"/>
  <c r="T270" i="3"/>
  <c r="R270" i="3"/>
  <c r="P270" i="3"/>
  <c r="BI268" i="3"/>
  <c r="BH268" i="3"/>
  <c r="BG268" i="3"/>
  <c r="BF268" i="3"/>
  <c r="T268" i="3"/>
  <c r="R268" i="3"/>
  <c r="P268" i="3"/>
  <c r="BI266" i="3"/>
  <c r="BH266" i="3"/>
  <c r="BG266" i="3"/>
  <c r="BF266" i="3"/>
  <c r="T266" i="3"/>
  <c r="R266" i="3"/>
  <c r="P266" i="3"/>
  <c r="BI263" i="3"/>
  <c r="BH263" i="3"/>
  <c r="BG263" i="3"/>
  <c r="BF263" i="3"/>
  <c r="T263" i="3"/>
  <c r="R263" i="3"/>
  <c r="P263" i="3"/>
  <c r="BI260" i="3"/>
  <c r="BH260" i="3"/>
  <c r="BG260" i="3"/>
  <c r="BF260" i="3"/>
  <c r="T260" i="3"/>
  <c r="R260" i="3"/>
  <c r="P260" i="3"/>
  <c r="BI255" i="3"/>
  <c r="BH255" i="3"/>
  <c r="BG255" i="3"/>
  <c r="BF255" i="3"/>
  <c r="T255" i="3"/>
  <c r="R255" i="3"/>
  <c r="P255" i="3"/>
  <c r="BI253" i="3"/>
  <c r="BH253" i="3"/>
  <c r="BG253" i="3"/>
  <c r="BF253" i="3"/>
  <c r="T253" i="3"/>
  <c r="R253" i="3"/>
  <c r="P253" i="3"/>
  <c r="BI251" i="3"/>
  <c r="BH251" i="3"/>
  <c r="BG251" i="3"/>
  <c r="BF251" i="3"/>
  <c r="T251" i="3"/>
  <c r="R251" i="3"/>
  <c r="P251" i="3"/>
  <c r="BI249" i="3"/>
  <c r="BH249" i="3"/>
  <c r="BG249" i="3"/>
  <c r="BF249" i="3"/>
  <c r="T249" i="3"/>
  <c r="R249" i="3"/>
  <c r="P249" i="3"/>
  <c r="BI247" i="3"/>
  <c r="BH247" i="3"/>
  <c r="BG247" i="3"/>
  <c r="BF247" i="3"/>
  <c r="T247" i="3"/>
  <c r="R247" i="3"/>
  <c r="P247" i="3"/>
  <c r="BI245" i="3"/>
  <c r="BH245" i="3"/>
  <c r="BG245" i="3"/>
  <c r="BF245" i="3"/>
  <c r="T245" i="3"/>
  <c r="R245" i="3"/>
  <c r="P245" i="3"/>
  <c r="BI242" i="3"/>
  <c r="BH242" i="3"/>
  <c r="BG242" i="3"/>
  <c r="BF242" i="3"/>
  <c r="T242" i="3"/>
  <c r="R242" i="3"/>
  <c r="P242" i="3"/>
  <c r="BI240" i="3"/>
  <c r="BH240" i="3"/>
  <c r="BG240" i="3"/>
  <c r="BF240" i="3"/>
  <c r="T240" i="3"/>
  <c r="R240" i="3"/>
  <c r="P240" i="3"/>
  <c r="BI238" i="3"/>
  <c r="BH238" i="3"/>
  <c r="BG238" i="3"/>
  <c r="BF238" i="3"/>
  <c r="T238" i="3"/>
  <c r="R238" i="3"/>
  <c r="P238" i="3"/>
  <c r="BI236" i="3"/>
  <c r="BH236" i="3"/>
  <c r="BG236" i="3"/>
  <c r="BF236" i="3"/>
  <c r="T236" i="3"/>
  <c r="R236" i="3"/>
  <c r="P236" i="3"/>
  <c r="BI233" i="3"/>
  <c r="BH233" i="3"/>
  <c r="BG233" i="3"/>
  <c r="BF233" i="3"/>
  <c r="T233" i="3"/>
  <c r="R233" i="3"/>
  <c r="P233" i="3"/>
  <c r="BI230" i="3"/>
  <c r="BH230" i="3"/>
  <c r="BG230" i="3"/>
  <c r="BF230" i="3"/>
  <c r="T230" i="3"/>
  <c r="R230" i="3"/>
  <c r="P230" i="3"/>
  <c r="BI227" i="3"/>
  <c r="BH227" i="3"/>
  <c r="BG227" i="3"/>
  <c r="BF227" i="3"/>
  <c r="T227" i="3"/>
  <c r="R227" i="3"/>
  <c r="P227" i="3"/>
  <c r="BI224" i="3"/>
  <c r="BH224" i="3"/>
  <c r="BG224" i="3"/>
  <c r="BF224" i="3"/>
  <c r="T224" i="3"/>
  <c r="R224" i="3"/>
  <c r="P224" i="3"/>
  <c r="BI222" i="3"/>
  <c r="BH222" i="3"/>
  <c r="BG222" i="3"/>
  <c r="BF222" i="3"/>
  <c r="T222" i="3"/>
  <c r="R222" i="3"/>
  <c r="P222" i="3"/>
  <c r="BI220" i="3"/>
  <c r="BH220" i="3"/>
  <c r="BG220" i="3"/>
  <c r="BF220" i="3"/>
  <c r="T220" i="3"/>
  <c r="R220" i="3"/>
  <c r="P220" i="3"/>
  <c r="BI217" i="3"/>
  <c r="BH217" i="3"/>
  <c r="BG217" i="3"/>
  <c r="BF217" i="3"/>
  <c r="T217" i="3"/>
  <c r="R217" i="3"/>
  <c r="P217" i="3"/>
  <c r="BI212" i="3"/>
  <c r="BH212" i="3"/>
  <c r="BG212" i="3"/>
  <c r="BF212" i="3"/>
  <c r="T212" i="3"/>
  <c r="R212" i="3"/>
  <c r="P212" i="3"/>
  <c r="BI207" i="3"/>
  <c r="BH207" i="3"/>
  <c r="BG207" i="3"/>
  <c r="BF207" i="3"/>
  <c r="T207" i="3"/>
  <c r="R207" i="3"/>
  <c r="P207" i="3"/>
  <c r="BI202" i="3"/>
  <c r="BH202" i="3"/>
  <c r="BG202" i="3"/>
  <c r="BF202" i="3"/>
  <c r="T202" i="3"/>
  <c r="R202" i="3"/>
  <c r="P202" i="3"/>
  <c r="BI199" i="3"/>
  <c r="BH199" i="3"/>
  <c r="BG199" i="3"/>
  <c r="BF199" i="3"/>
  <c r="T199" i="3"/>
  <c r="R199" i="3"/>
  <c r="P199" i="3"/>
  <c r="BI196" i="3"/>
  <c r="BH196" i="3"/>
  <c r="BG196" i="3"/>
  <c r="BF196" i="3"/>
  <c r="T196" i="3"/>
  <c r="R196" i="3"/>
  <c r="P196" i="3"/>
  <c r="BI193" i="3"/>
  <c r="BH193" i="3"/>
  <c r="BG193" i="3"/>
  <c r="BF193" i="3"/>
  <c r="T193" i="3"/>
  <c r="R193" i="3"/>
  <c r="P193" i="3"/>
  <c r="BI191" i="3"/>
  <c r="BH191" i="3"/>
  <c r="BG191" i="3"/>
  <c r="BF191" i="3"/>
  <c r="T191" i="3"/>
  <c r="R191" i="3"/>
  <c r="P191" i="3"/>
  <c r="BI189" i="3"/>
  <c r="BH189" i="3"/>
  <c r="BG189" i="3"/>
  <c r="BF189" i="3"/>
  <c r="T189" i="3"/>
  <c r="R189" i="3"/>
  <c r="P189" i="3"/>
  <c r="BI187" i="3"/>
  <c r="BH187" i="3"/>
  <c r="BG187" i="3"/>
  <c r="BF187" i="3"/>
  <c r="T187" i="3"/>
  <c r="R187" i="3"/>
  <c r="P187" i="3"/>
  <c r="BI184" i="3"/>
  <c r="BH184" i="3"/>
  <c r="BG184" i="3"/>
  <c r="BF184" i="3"/>
  <c r="T184" i="3"/>
  <c r="R184" i="3"/>
  <c r="P184" i="3"/>
  <c r="BI181" i="3"/>
  <c r="BH181" i="3"/>
  <c r="BG181" i="3"/>
  <c r="BF181" i="3"/>
  <c r="T181" i="3"/>
  <c r="R181" i="3"/>
  <c r="P181" i="3"/>
  <c r="BI178" i="3"/>
  <c r="BH178" i="3"/>
  <c r="BG178" i="3"/>
  <c r="BF178" i="3"/>
  <c r="T178" i="3"/>
  <c r="R178" i="3"/>
  <c r="P178" i="3"/>
  <c r="BI175" i="3"/>
  <c r="BH175" i="3"/>
  <c r="BG175" i="3"/>
  <c r="BF175" i="3"/>
  <c r="T175" i="3"/>
  <c r="R175" i="3"/>
  <c r="P175" i="3"/>
  <c r="BI173" i="3"/>
  <c r="BH173" i="3"/>
  <c r="BG173" i="3"/>
  <c r="BF173" i="3"/>
  <c r="T173" i="3"/>
  <c r="R173" i="3"/>
  <c r="P173" i="3"/>
  <c r="BI171" i="3"/>
  <c r="BH171" i="3"/>
  <c r="BG171" i="3"/>
  <c r="BF171" i="3"/>
  <c r="T171" i="3"/>
  <c r="R171" i="3"/>
  <c r="P171" i="3"/>
  <c r="BI169" i="3"/>
  <c r="BH169" i="3"/>
  <c r="BG169" i="3"/>
  <c r="BF169" i="3"/>
  <c r="T169" i="3"/>
  <c r="R169" i="3"/>
  <c r="P169" i="3"/>
  <c r="BI166" i="3"/>
  <c r="BH166" i="3"/>
  <c r="BG166" i="3"/>
  <c r="BF166" i="3"/>
  <c r="T166" i="3"/>
  <c r="R166" i="3"/>
  <c r="P166" i="3"/>
  <c r="BI164" i="3"/>
  <c r="BH164" i="3"/>
  <c r="BG164" i="3"/>
  <c r="BF164" i="3"/>
  <c r="T164" i="3"/>
  <c r="R164" i="3"/>
  <c r="P164" i="3"/>
  <c r="BI161" i="3"/>
  <c r="BH161" i="3"/>
  <c r="BG161" i="3"/>
  <c r="BF161" i="3"/>
  <c r="T161" i="3"/>
  <c r="R161" i="3"/>
  <c r="P161" i="3"/>
  <c r="BI159" i="3"/>
  <c r="BH159" i="3"/>
  <c r="BG159" i="3"/>
  <c r="BF159" i="3"/>
  <c r="T159" i="3"/>
  <c r="R159" i="3"/>
  <c r="P159" i="3"/>
  <c r="BI157" i="3"/>
  <c r="BH157" i="3"/>
  <c r="BG157" i="3"/>
  <c r="BF157" i="3"/>
  <c r="T157" i="3"/>
  <c r="R157" i="3"/>
  <c r="P157" i="3"/>
  <c r="BI155" i="3"/>
  <c r="BH155" i="3"/>
  <c r="BG155" i="3"/>
  <c r="BF155" i="3"/>
  <c r="T155" i="3"/>
  <c r="R155" i="3"/>
  <c r="P155" i="3"/>
  <c r="BI153" i="3"/>
  <c r="BH153" i="3"/>
  <c r="BG153" i="3"/>
  <c r="BF153" i="3"/>
  <c r="T153" i="3"/>
  <c r="R153" i="3"/>
  <c r="P153" i="3"/>
  <c r="BI151" i="3"/>
  <c r="BH151" i="3"/>
  <c r="BG151" i="3"/>
  <c r="BF151" i="3"/>
  <c r="T151" i="3"/>
  <c r="R151" i="3"/>
  <c r="P151" i="3"/>
  <c r="BI149" i="3"/>
  <c r="BH149" i="3"/>
  <c r="BG149" i="3"/>
  <c r="BF149" i="3"/>
  <c r="T149" i="3"/>
  <c r="R149" i="3"/>
  <c r="P149" i="3"/>
  <c r="BI146" i="3"/>
  <c r="BH146" i="3"/>
  <c r="BG146" i="3"/>
  <c r="BF146" i="3"/>
  <c r="T146" i="3"/>
  <c r="R146" i="3"/>
  <c r="P146" i="3"/>
  <c r="BI144" i="3"/>
  <c r="BH144" i="3"/>
  <c r="BG144" i="3"/>
  <c r="BF144" i="3"/>
  <c r="T144" i="3"/>
  <c r="R144" i="3"/>
  <c r="P144" i="3"/>
  <c r="BI141" i="3"/>
  <c r="BH141" i="3"/>
  <c r="BG141" i="3"/>
  <c r="BF141" i="3"/>
  <c r="T141" i="3"/>
  <c r="R141" i="3"/>
  <c r="P141" i="3"/>
  <c r="BI139" i="3"/>
  <c r="BH139" i="3"/>
  <c r="BG139" i="3"/>
  <c r="BF139" i="3"/>
  <c r="T139" i="3"/>
  <c r="R139" i="3"/>
  <c r="P139" i="3"/>
  <c r="BI136" i="3"/>
  <c r="BH136" i="3"/>
  <c r="BG136" i="3"/>
  <c r="BF136" i="3"/>
  <c r="T136" i="3"/>
  <c r="R136" i="3"/>
  <c r="P136" i="3"/>
  <c r="BI133" i="3"/>
  <c r="BH133" i="3"/>
  <c r="BG133" i="3"/>
  <c r="BF133" i="3"/>
  <c r="T133" i="3"/>
  <c r="R133" i="3"/>
  <c r="P133" i="3"/>
  <c r="BI130" i="3"/>
  <c r="BH130" i="3"/>
  <c r="BG130" i="3"/>
  <c r="BF130" i="3"/>
  <c r="T130" i="3"/>
  <c r="R130" i="3"/>
  <c r="P130" i="3"/>
  <c r="F123" i="3"/>
  <c r="F121" i="3"/>
  <c r="E119" i="3"/>
  <c r="F95" i="3"/>
  <c r="F93" i="3"/>
  <c r="E91" i="3"/>
  <c r="J28" i="3"/>
  <c r="E28" i="3"/>
  <c r="J96" i="3" s="1"/>
  <c r="J27" i="3"/>
  <c r="J25" i="3"/>
  <c r="E25" i="3"/>
  <c r="J95" i="3"/>
  <c r="J24" i="3"/>
  <c r="J22" i="3"/>
  <c r="E22" i="3"/>
  <c r="F124" i="3" s="1"/>
  <c r="J21" i="3"/>
  <c r="J16" i="3"/>
  <c r="J121" i="3"/>
  <c r="E7" i="3"/>
  <c r="E85" i="3" s="1"/>
  <c r="J39" i="2"/>
  <c r="J38" i="2"/>
  <c r="AY96" i="1"/>
  <c r="J37" i="2"/>
  <c r="AX96" i="1" s="1"/>
  <c r="BI284" i="2"/>
  <c r="BH284" i="2"/>
  <c r="BG284" i="2"/>
  <c r="BF284" i="2"/>
  <c r="T284" i="2"/>
  <c r="R284" i="2"/>
  <c r="P284" i="2"/>
  <c r="BI281" i="2"/>
  <c r="BH281" i="2"/>
  <c r="BG281" i="2"/>
  <c r="BF281" i="2"/>
  <c r="T281" i="2"/>
  <c r="R281" i="2"/>
  <c r="P281" i="2"/>
  <c r="BI278" i="2"/>
  <c r="BH278" i="2"/>
  <c r="BG278" i="2"/>
  <c r="BF278" i="2"/>
  <c r="T278" i="2"/>
  <c r="R278" i="2"/>
  <c r="P278" i="2"/>
  <c r="BI275" i="2"/>
  <c r="BH275" i="2"/>
  <c r="BG275" i="2"/>
  <c r="BF275" i="2"/>
  <c r="T275" i="2"/>
  <c r="R275" i="2"/>
  <c r="P275" i="2"/>
  <c r="BI272" i="2"/>
  <c r="BH272" i="2"/>
  <c r="BG272" i="2"/>
  <c r="BF272" i="2"/>
  <c r="T272" i="2"/>
  <c r="R272" i="2"/>
  <c r="P272" i="2"/>
  <c r="BI269" i="2"/>
  <c r="BH269" i="2"/>
  <c r="BG269" i="2"/>
  <c r="BF269" i="2"/>
  <c r="T269" i="2"/>
  <c r="R269" i="2"/>
  <c r="P269" i="2"/>
  <c r="BI266" i="2"/>
  <c r="BH266" i="2"/>
  <c r="BG266" i="2"/>
  <c r="BF266" i="2"/>
  <c r="T266" i="2"/>
  <c r="R266" i="2"/>
  <c r="P266" i="2"/>
  <c r="BI263" i="2"/>
  <c r="BH263" i="2"/>
  <c r="BG263" i="2"/>
  <c r="BF263" i="2"/>
  <c r="T263" i="2"/>
  <c r="R263" i="2"/>
  <c r="P263" i="2"/>
  <c r="BI261" i="2"/>
  <c r="BH261" i="2"/>
  <c r="BG261" i="2"/>
  <c r="BF261" i="2"/>
  <c r="T261" i="2"/>
  <c r="R261" i="2"/>
  <c r="P261" i="2"/>
  <c r="BI258" i="2"/>
  <c r="BH258" i="2"/>
  <c r="BG258" i="2"/>
  <c r="BF258" i="2"/>
  <c r="T258" i="2"/>
  <c r="R258" i="2"/>
  <c r="P258" i="2"/>
  <c r="BI255" i="2"/>
  <c r="BH255" i="2"/>
  <c r="BG255" i="2"/>
  <c r="BF255" i="2"/>
  <c r="T255" i="2"/>
  <c r="R255" i="2"/>
  <c r="P255" i="2"/>
  <c r="BI252" i="2"/>
  <c r="BH252" i="2"/>
  <c r="BG252" i="2"/>
  <c r="BF252" i="2"/>
  <c r="T252" i="2"/>
  <c r="R252" i="2"/>
  <c r="P252" i="2"/>
  <c r="BI249" i="2"/>
  <c r="BH249" i="2"/>
  <c r="BG249" i="2"/>
  <c r="BF249" i="2"/>
  <c r="T249" i="2"/>
  <c r="R249" i="2"/>
  <c r="P249" i="2"/>
  <c r="BI246" i="2"/>
  <c r="BH246" i="2"/>
  <c r="BG246" i="2"/>
  <c r="BF246" i="2"/>
  <c r="T246" i="2"/>
  <c r="R246" i="2"/>
  <c r="P246" i="2"/>
  <c r="BI243" i="2"/>
  <c r="BH243" i="2"/>
  <c r="BG243" i="2"/>
  <c r="BF243" i="2"/>
  <c r="T243" i="2"/>
  <c r="R243" i="2"/>
  <c r="P243" i="2"/>
  <c r="BI238" i="2"/>
  <c r="BH238" i="2"/>
  <c r="BG238" i="2"/>
  <c r="BF238" i="2"/>
  <c r="T238" i="2"/>
  <c r="R238" i="2"/>
  <c r="P238" i="2"/>
  <c r="BI233" i="2"/>
  <c r="BH233" i="2"/>
  <c r="BG233" i="2"/>
  <c r="BF233" i="2"/>
  <c r="T233" i="2"/>
  <c r="R233" i="2"/>
  <c r="P233" i="2"/>
  <c r="BI228" i="2"/>
  <c r="BH228" i="2"/>
  <c r="BG228" i="2"/>
  <c r="BF228" i="2"/>
  <c r="T228" i="2"/>
  <c r="R228" i="2"/>
  <c r="P228" i="2"/>
  <c r="BI223" i="2"/>
  <c r="BH223" i="2"/>
  <c r="BG223" i="2"/>
  <c r="BF223" i="2"/>
  <c r="T223" i="2"/>
  <c r="R223" i="2"/>
  <c r="P223" i="2"/>
  <c r="BI216" i="2"/>
  <c r="BH216" i="2"/>
  <c r="BG216" i="2"/>
  <c r="BF216" i="2"/>
  <c r="T216" i="2"/>
  <c r="R216" i="2"/>
  <c r="P216" i="2"/>
  <c r="BI213" i="2"/>
  <c r="BH213" i="2"/>
  <c r="BG213" i="2"/>
  <c r="BF213" i="2"/>
  <c r="T213" i="2"/>
  <c r="R213" i="2"/>
  <c r="P213" i="2"/>
  <c r="BI211" i="2"/>
  <c r="BH211" i="2"/>
  <c r="BG211" i="2"/>
  <c r="BF211" i="2"/>
  <c r="T211" i="2"/>
  <c r="R211" i="2"/>
  <c r="P211" i="2"/>
  <c r="BI209" i="2"/>
  <c r="BH209" i="2"/>
  <c r="BG209" i="2"/>
  <c r="BF209" i="2"/>
  <c r="T209" i="2"/>
  <c r="R209" i="2"/>
  <c r="P209" i="2"/>
  <c r="BI207" i="2"/>
  <c r="BH207" i="2"/>
  <c r="BG207" i="2"/>
  <c r="BF207" i="2"/>
  <c r="T207" i="2"/>
  <c r="R207" i="2"/>
  <c r="P207" i="2"/>
  <c r="BI205" i="2"/>
  <c r="BH205" i="2"/>
  <c r="BG205" i="2"/>
  <c r="BF205" i="2"/>
  <c r="T205" i="2"/>
  <c r="R205" i="2"/>
  <c r="P205" i="2"/>
  <c r="BI203" i="2"/>
  <c r="BH203" i="2"/>
  <c r="BG203" i="2"/>
  <c r="BF203" i="2"/>
  <c r="T203" i="2"/>
  <c r="R203" i="2"/>
  <c r="P203" i="2"/>
  <c r="BI201" i="2"/>
  <c r="BH201" i="2"/>
  <c r="BG201" i="2"/>
  <c r="BF201" i="2"/>
  <c r="T201" i="2"/>
  <c r="R201" i="2"/>
  <c r="P201" i="2"/>
  <c r="BI198" i="2"/>
  <c r="BH198" i="2"/>
  <c r="BG198" i="2"/>
  <c r="BF198" i="2"/>
  <c r="T198" i="2"/>
  <c r="R198" i="2"/>
  <c r="P198" i="2"/>
  <c r="BI195" i="2"/>
  <c r="BH195" i="2"/>
  <c r="BG195" i="2"/>
  <c r="BF195" i="2"/>
  <c r="T195" i="2"/>
  <c r="R195" i="2"/>
  <c r="P195" i="2"/>
  <c r="BI193" i="2"/>
  <c r="BH193" i="2"/>
  <c r="BG193" i="2"/>
  <c r="BF193" i="2"/>
  <c r="T193" i="2"/>
  <c r="R193" i="2"/>
  <c r="P193" i="2"/>
  <c r="BI189" i="2"/>
  <c r="BH189" i="2"/>
  <c r="BG189" i="2"/>
  <c r="BF189" i="2"/>
  <c r="T189" i="2"/>
  <c r="R189" i="2"/>
  <c r="P189" i="2"/>
  <c r="BI185" i="2"/>
  <c r="BH185" i="2"/>
  <c r="BG185" i="2"/>
  <c r="BF185" i="2"/>
  <c r="T185" i="2"/>
  <c r="R185" i="2"/>
  <c r="P185" i="2"/>
  <c r="BI181" i="2"/>
  <c r="BH181" i="2"/>
  <c r="BG181" i="2"/>
  <c r="BF181" i="2"/>
  <c r="T181" i="2"/>
  <c r="R181" i="2"/>
  <c r="P181" i="2"/>
  <c r="BI179" i="2"/>
  <c r="BH179" i="2"/>
  <c r="BG179" i="2"/>
  <c r="BF179" i="2"/>
  <c r="T179" i="2"/>
  <c r="R179" i="2"/>
  <c r="P179" i="2"/>
  <c r="BI177" i="2"/>
  <c r="BH177" i="2"/>
  <c r="BG177" i="2"/>
  <c r="BF177" i="2"/>
  <c r="T177" i="2"/>
  <c r="R177" i="2"/>
  <c r="P177" i="2"/>
  <c r="BI175" i="2"/>
  <c r="BH175" i="2"/>
  <c r="BG175" i="2"/>
  <c r="BF175" i="2"/>
  <c r="T175" i="2"/>
  <c r="R175" i="2"/>
  <c r="P175" i="2"/>
  <c r="BI172" i="2"/>
  <c r="BH172" i="2"/>
  <c r="BG172" i="2"/>
  <c r="BF172" i="2"/>
  <c r="T172" i="2"/>
  <c r="R172" i="2"/>
  <c r="P172" i="2"/>
  <c r="BI169" i="2"/>
  <c r="BH169" i="2"/>
  <c r="BG169" i="2"/>
  <c r="BF169" i="2"/>
  <c r="T169" i="2"/>
  <c r="R169" i="2"/>
  <c r="P169" i="2"/>
  <c r="BI167" i="2"/>
  <c r="BH167" i="2"/>
  <c r="BG167" i="2"/>
  <c r="BF167" i="2"/>
  <c r="T167" i="2"/>
  <c r="R167" i="2"/>
  <c r="P167" i="2"/>
  <c r="BI165" i="2"/>
  <c r="BH165" i="2"/>
  <c r="BG165" i="2"/>
  <c r="BF165" i="2"/>
  <c r="T165" i="2"/>
  <c r="R165" i="2"/>
  <c r="P165" i="2"/>
  <c r="BI163" i="2"/>
  <c r="BH163" i="2"/>
  <c r="BG163" i="2"/>
  <c r="BF163" i="2"/>
  <c r="T163" i="2"/>
  <c r="R163" i="2"/>
  <c r="P163" i="2"/>
  <c r="BI160" i="2"/>
  <c r="BH160" i="2"/>
  <c r="BG160" i="2"/>
  <c r="BF160" i="2"/>
  <c r="T160" i="2"/>
  <c r="R160" i="2"/>
  <c r="P160" i="2"/>
  <c r="BI157" i="2"/>
  <c r="BH157" i="2"/>
  <c r="BG157" i="2"/>
  <c r="BF157" i="2"/>
  <c r="T157" i="2"/>
  <c r="R157" i="2"/>
  <c r="P157" i="2"/>
  <c r="BI155" i="2"/>
  <c r="BH155" i="2"/>
  <c r="BG155" i="2"/>
  <c r="BF155" i="2"/>
  <c r="T155" i="2"/>
  <c r="R155" i="2"/>
  <c r="P155" i="2"/>
  <c r="BI152" i="2"/>
  <c r="BH152" i="2"/>
  <c r="BG152" i="2"/>
  <c r="BF152" i="2"/>
  <c r="T152" i="2"/>
  <c r="R152" i="2"/>
  <c r="P152" i="2"/>
  <c r="BI147" i="2"/>
  <c r="BH147" i="2"/>
  <c r="BG147" i="2"/>
  <c r="BF147" i="2"/>
  <c r="T147" i="2"/>
  <c r="R147" i="2"/>
  <c r="P147" i="2"/>
  <c r="BI144" i="2"/>
  <c r="BH144" i="2"/>
  <c r="BG144" i="2"/>
  <c r="BF144" i="2"/>
  <c r="T144" i="2"/>
  <c r="R144" i="2"/>
  <c r="P144" i="2"/>
  <c r="BI141" i="2"/>
  <c r="BH141" i="2"/>
  <c r="BG141" i="2"/>
  <c r="BF141" i="2"/>
  <c r="T141" i="2"/>
  <c r="R141" i="2"/>
  <c r="P141" i="2"/>
  <c r="BI138" i="2"/>
  <c r="BH138" i="2"/>
  <c r="BG138" i="2"/>
  <c r="BF138" i="2"/>
  <c r="T138" i="2"/>
  <c r="R138" i="2"/>
  <c r="P138" i="2"/>
  <c r="BI136" i="2"/>
  <c r="BH136" i="2"/>
  <c r="BG136" i="2"/>
  <c r="BF136" i="2"/>
  <c r="T136" i="2"/>
  <c r="R136" i="2"/>
  <c r="P136" i="2"/>
  <c r="BI134" i="2"/>
  <c r="BH134" i="2"/>
  <c r="BG134" i="2"/>
  <c r="BF134" i="2"/>
  <c r="T134" i="2"/>
  <c r="R134" i="2"/>
  <c r="P134" i="2"/>
  <c r="BI132" i="2"/>
  <c r="BH132" i="2"/>
  <c r="BG132" i="2"/>
  <c r="BF132" i="2"/>
  <c r="T132" i="2"/>
  <c r="R132" i="2"/>
  <c r="P132" i="2"/>
  <c r="BI129" i="2"/>
  <c r="BH129" i="2"/>
  <c r="BG129" i="2"/>
  <c r="BF129" i="2"/>
  <c r="T129" i="2"/>
  <c r="R129" i="2"/>
  <c r="P129" i="2"/>
  <c r="BI126" i="2"/>
  <c r="BH126" i="2"/>
  <c r="BG126" i="2"/>
  <c r="BF126" i="2"/>
  <c r="T126" i="2"/>
  <c r="R126" i="2"/>
  <c r="P126" i="2"/>
  <c r="F119" i="2"/>
  <c r="F117" i="2"/>
  <c r="E115" i="2"/>
  <c r="F93" i="2"/>
  <c r="F91" i="2"/>
  <c r="E89" i="2"/>
  <c r="J26" i="2"/>
  <c r="E26" i="2"/>
  <c r="J94" i="2"/>
  <c r="J25" i="2"/>
  <c r="J23" i="2"/>
  <c r="E23" i="2"/>
  <c r="J93" i="2"/>
  <c r="J22" i="2"/>
  <c r="J20" i="2"/>
  <c r="E20" i="2"/>
  <c r="F120" i="2" s="1"/>
  <c r="J19" i="2"/>
  <c r="J14" i="2"/>
  <c r="J117" i="2" s="1"/>
  <c r="E7" i="2"/>
  <c r="E85" i="2"/>
  <c r="L90" i="1"/>
  <c r="AM90" i="1"/>
  <c r="AM89" i="1"/>
  <c r="L89" i="1"/>
  <c r="AM87" i="1"/>
  <c r="L87" i="1"/>
  <c r="L85" i="1"/>
  <c r="L84" i="1"/>
  <c r="BK618" i="14"/>
  <c r="J497" i="14"/>
  <c r="J153" i="14"/>
  <c r="BK164" i="14"/>
  <c r="J509" i="14"/>
  <c r="BK298" i="14"/>
  <c r="J330" i="14"/>
  <c r="BK175" i="14"/>
  <c r="BK663" i="14"/>
  <c r="J192" i="16"/>
  <c r="J688" i="16"/>
  <c r="J356" i="16"/>
  <c r="J838" i="16"/>
  <c r="BK557" i="19"/>
  <c r="J259" i="19"/>
  <c r="BK748" i="19"/>
  <c r="BK517" i="19"/>
  <c r="BK355" i="19"/>
  <c r="BK660" i="19"/>
  <c r="BK464" i="19"/>
  <c r="BK181" i="19"/>
  <c r="BK882" i="19"/>
  <c r="J836" i="19"/>
  <c r="BK374" i="19"/>
  <c r="BK174" i="19"/>
  <c r="BK823" i="19"/>
  <c r="J651" i="19"/>
  <c r="BK553" i="19"/>
  <c r="BK420" i="19"/>
  <c r="J234" i="19"/>
  <c r="J860" i="19"/>
  <c r="BK793" i="19"/>
  <c r="BK603" i="19"/>
  <c r="J347" i="19"/>
  <c r="J911" i="19"/>
  <c r="J875" i="19"/>
  <c r="J842" i="19"/>
  <c r="BK744" i="19"/>
  <c r="J655" i="19"/>
  <c r="J426" i="19"/>
  <c r="J238" i="19"/>
  <c r="J162" i="19"/>
  <c r="J147" i="20"/>
  <c r="BK132" i="20"/>
  <c r="J152" i="20"/>
  <c r="BK142" i="20"/>
  <c r="J261" i="21"/>
  <c r="BK169" i="21"/>
  <c r="J294" i="21"/>
  <c r="J267" i="21"/>
  <c r="J286" i="21"/>
  <c r="J169" i="21"/>
  <c r="BK359" i="21"/>
  <c r="BK355" i="21"/>
  <c r="BK200" i="21"/>
  <c r="J236" i="21"/>
  <c r="BK149" i="21"/>
  <c r="BK228" i="21"/>
  <c r="BK162" i="22"/>
  <c r="J166" i="22"/>
  <c r="J137" i="22"/>
  <c r="BK155" i="23"/>
  <c r="J188" i="23"/>
  <c r="J151" i="23"/>
  <c r="BK275" i="24"/>
  <c r="BK179" i="24"/>
  <c r="BK218" i="24"/>
  <c r="J179" i="24"/>
  <c r="BK151" i="24"/>
  <c r="J270" i="24"/>
  <c r="BK222" i="24"/>
  <c r="BK304" i="24"/>
  <c r="BK285" i="24"/>
  <c r="BK206" i="24"/>
  <c r="BK322" i="24"/>
  <c r="BK310" i="24"/>
  <c r="J277" i="24"/>
  <c r="J263" i="24"/>
  <c r="BK233" i="24"/>
  <c r="J173" i="24"/>
  <c r="BK143" i="24"/>
  <c r="J322" i="24"/>
  <c r="BK280" i="24"/>
  <c r="J183" i="24"/>
  <c r="J314" i="24"/>
  <c r="J247" i="24"/>
  <c r="J222" i="24"/>
  <c r="BK155" i="24"/>
  <c r="BK318" i="24"/>
  <c r="J304" i="24"/>
  <c r="J288" i="24"/>
  <c r="BK272" i="24"/>
  <c r="J227" i="24"/>
  <c r="J210" i="24"/>
  <c r="J223" i="25"/>
  <c r="BK213" i="25"/>
  <c r="J209" i="25"/>
  <c r="J201" i="25"/>
  <c r="J177" i="25"/>
  <c r="BK134" i="25"/>
  <c r="BK177" i="25"/>
  <c r="J160" i="25"/>
  <c r="BK223" i="25"/>
  <c r="J218" i="25"/>
  <c r="BK209" i="25"/>
  <c r="BK201" i="25"/>
  <c r="J182" i="25"/>
  <c r="BK167" i="25"/>
  <c r="BK151" i="25"/>
  <c r="J151" i="25"/>
  <c r="BK182" i="25"/>
  <c r="BK156" i="25"/>
  <c r="J139" i="25"/>
  <c r="BK209" i="26"/>
  <c r="J191" i="26"/>
  <c r="BK172" i="26"/>
  <c r="BK154" i="26"/>
  <c r="J166" i="26"/>
  <c r="BK179" i="26"/>
  <c r="BK160" i="26"/>
  <c r="J133" i="26"/>
  <c r="BK191" i="26"/>
  <c r="BK144" i="26"/>
  <c r="J214" i="26"/>
  <c r="BK150" i="26"/>
  <c r="J160" i="26"/>
  <c r="J209" i="26"/>
  <c r="BK195" i="26"/>
  <c r="J179" i="26"/>
  <c r="J150" i="26"/>
  <c r="BK139" i="26"/>
  <c r="BK206" i="27"/>
  <c r="J189" i="27"/>
  <c r="BK172" i="27"/>
  <c r="J152" i="27"/>
  <c r="BK138" i="27"/>
  <c r="BK166" i="27"/>
  <c r="BK161" i="27"/>
  <c r="J143" i="27"/>
  <c r="J172" i="27"/>
  <c r="J183" i="27"/>
  <c r="J214" i="27"/>
  <c r="J178" i="27"/>
  <c r="BK211" i="27"/>
  <c r="BK197" i="27"/>
  <c r="J132" i="27"/>
  <c r="BK152" i="27"/>
  <c r="J161" i="27"/>
  <c r="BK147" i="27"/>
  <c r="BK193" i="28"/>
  <c r="J142" i="28"/>
  <c r="J193" i="28"/>
  <c r="J198" i="28"/>
  <c r="BK152" i="28"/>
  <c r="BK198" i="28"/>
  <c r="BK185" i="28"/>
  <c r="J189" i="28"/>
  <c r="BK203" i="28"/>
  <c r="BK174" i="28"/>
  <c r="J174" i="28"/>
  <c r="BK142" i="28"/>
  <c r="J159" i="29"/>
  <c r="J156" i="29"/>
  <c r="BK152" i="29"/>
  <c r="J142" i="29"/>
  <c r="J152" i="29"/>
  <c r="BK136" i="29"/>
  <c r="J164" i="29"/>
  <c r="BK150" i="29"/>
  <c r="BK130" i="29"/>
  <c r="J146" i="29"/>
  <c r="J183" i="30"/>
  <c r="J190" i="30"/>
  <c r="J166" i="30"/>
  <c r="BK195" i="30"/>
  <c r="J159" i="30"/>
  <c r="BK154" i="30"/>
  <c r="BK190" i="30"/>
  <c r="BK132" i="30"/>
  <c r="BK166" i="30"/>
  <c r="BK258" i="31"/>
  <c r="BK195" i="31"/>
  <c r="J153" i="31"/>
  <c r="BK160" i="31"/>
  <c r="J216" i="31"/>
  <c r="J192" i="31"/>
  <c r="BK240" i="31"/>
  <c r="J205" i="31"/>
  <c r="J273" i="31"/>
  <c r="BK244" i="31"/>
  <c r="BK167" i="31"/>
  <c r="BK144" i="31"/>
  <c r="BK242" i="31"/>
  <c r="J203" i="31"/>
  <c r="J184" i="31"/>
  <c r="BK203" i="31"/>
  <c r="BK291" i="31"/>
  <c r="BK266" i="31"/>
  <c r="J136" i="31"/>
  <c r="BK251" i="31"/>
  <c r="J225" i="31"/>
  <c r="J297" i="32"/>
  <c r="BK305" i="32"/>
  <c r="BK369" i="32"/>
  <c r="J240" i="32"/>
  <c r="BK147" i="32"/>
  <c r="J355" i="32"/>
  <c r="BK462" i="32"/>
  <c r="J220" i="35"/>
  <c r="J240" i="35"/>
  <c r="J204" i="35"/>
  <c r="J156" i="35"/>
  <c r="J258" i="35"/>
  <c r="BK240" i="35"/>
  <c r="BK165" i="36"/>
  <c r="J145" i="36"/>
  <c r="J139" i="36"/>
  <c r="J150" i="37"/>
  <c r="BK140" i="37"/>
  <c r="BK177" i="37"/>
  <c r="J142" i="38"/>
  <c r="J162" i="38"/>
  <c r="BK138" i="38"/>
  <c r="BK215" i="38"/>
  <c r="J160" i="38"/>
  <c r="J125" i="39"/>
  <c r="J180" i="40"/>
  <c r="J147" i="40"/>
  <c r="J155" i="40"/>
  <c r="BK131" i="40"/>
  <c r="BK186" i="40"/>
  <c r="BK246" i="40"/>
  <c r="BK218" i="40"/>
  <c r="BK157" i="40"/>
  <c r="BK165" i="41"/>
  <c r="BK146" i="41"/>
  <c r="J185" i="41"/>
  <c r="BK154" i="41"/>
  <c r="BK136" i="41"/>
  <c r="J167" i="41"/>
  <c r="J267" i="42"/>
  <c r="J167" i="42"/>
  <c r="BK284" i="42"/>
  <c r="BK207" i="42"/>
  <c r="BK165" i="42"/>
  <c r="J127" i="42"/>
  <c r="J245" i="42"/>
  <c r="J140" i="42"/>
  <c r="J142" i="42"/>
  <c r="J199" i="42"/>
  <c r="J190" i="42"/>
  <c r="J323" i="44"/>
  <c r="J268" i="44"/>
  <c r="BK281" i="44"/>
  <c r="BK329" i="44"/>
  <c r="BK211" i="44"/>
  <c r="J258" i="44"/>
  <c r="J163" i="44"/>
  <c r="J236" i="44"/>
  <c r="BK295" i="44"/>
  <c r="J144" i="44"/>
  <c r="BK335" i="44"/>
  <c r="J219" i="44"/>
  <c r="J211" i="44"/>
  <c r="BK133" i="44"/>
  <c r="BK230" i="44"/>
  <c r="J136" i="45"/>
  <c r="J151" i="45"/>
  <c r="BK241" i="46"/>
  <c r="J161" i="46"/>
  <c r="BK222" i="46"/>
  <c r="BK202" i="46"/>
  <c r="BK131" i="47"/>
  <c r="J182" i="47"/>
  <c r="J126" i="48"/>
  <c r="BK255" i="49"/>
  <c r="BK181" i="49"/>
  <c r="BK160" i="49"/>
  <c r="BK336" i="49"/>
  <c r="J284" i="2"/>
  <c r="J249" i="2"/>
  <c r="BK201" i="2"/>
  <c r="J138" i="2"/>
  <c r="J255" i="2"/>
  <c r="J195" i="2"/>
  <c r="J205" i="2"/>
  <c r="AS131" i="1"/>
  <c r="BK172" i="2"/>
  <c r="BK177" i="2"/>
  <c r="AS124" i="1"/>
  <c r="J261" i="2"/>
  <c r="J242" i="3"/>
  <c r="J240" i="3"/>
  <c r="J230" i="3"/>
  <c r="J224" i="3"/>
  <c r="J236" i="3"/>
  <c r="J175" i="3"/>
  <c r="J295" i="3"/>
  <c r="J292" i="3"/>
  <c r="J249" i="3"/>
  <c r="BK169" i="3"/>
  <c r="J245" i="3"/>
  <c r="BK301" i="3"/>
  <c r="J263" i="3"/>
  <c r="BK193" i="3"/>
  <c r="BK130" i="3"/>
  <c r="J346" i="3"/>
  <c r="J189" i="3"/>
  <c r="J352" i="3"/>
  <c r="BK330" i="3"/>
  <c r="J199" i="3"/>
  <c r="BK141" i="3"/>
  <c r="J315" i="3"/>
  <c r="J255" i="3"/>
  <c r="J157" i="3"/>
  <c r="BK197" i="4"/>
  <c r="J168" i="4"/>
  <c r="BK129" i="4"/>
  <c r="J135" i="4"/>
  <c r="BK171" i="4"/>
  <c r="J132" i="4"/>
  <c r="J129" i="4"/>
  <c r="J172" i="5"/>
  <c r="J180" i="5"/>
  <c r="J183" i="5"/>
  <c r="BK165" i="5"/>
  <c r="BK242" i="5"/>
  <c r="BK202" i="5"/>
  <c r="BK130" i="5"/>
  <c r="BK220" i="5"/>
  <c r="J196" i="5"/>
  <c r="BK162" i="5"/>
  <c r="J215" i="5"/>
  <c r="BK170" i="5"/>
  <c r="BK152" i="5"/>
  <c r="J245" i="5"/>
  <c r="J492" i="6"/>
  <c r="J426" i="6"/>
  <c r="J354" i="6"/>
  <c r="BK273" i="6"/>
  <c r="BK126" i="6"/>
  <c r="BK499" i="6"/>
  <c r="BK457" i="6"/>
  <c r="J379" i="6"/>
  <c r="J323" i="6"/>
  <c r="BK553" i="6"/>
  <c r="J342" i="6"/>
  <c r="J300" i="6"/>
  <c r="J218" i="6"/>
  <c r="J137" i="6"/>
  <c r="BK422" i="6"/>
  <c r="J248" i="6"/>
  <c r="BK625" i="6"/>
  <c r="BK486" i="6"/>
  <c r="J408" i="6"/>
  <c r="BK321" i="6"/>
  <c r="BK285" i="6"/>
  <c r="J550" i="6"/>
  <c r="BK406" i="6"/>
  <c r="J203" i="6"/>
  <c r="BK576" i="6"/>
  <c r="J502" i="6"/>
  <c r="J358" i="6"/>
  <c r="BK311" i="6"/>
  <c r="J135" i="6"/>
  <c r="J610" i="6"/>
  <c r="J469" i="6"/>
  <c r="BK426" i="6"/>
  <c r="J256" i="6"/>
  <c r="J634" i="6"/>
  <c r="J513" i="6"/>
  <c r="BK446" i="6"/>
  <c r="BK388" i="6"/>
  <c r="J305" i="6"/>
  <c r="J601" i="6"/>
  <c r="J424" i="6"/>
  <c r="BK141" i="6"/>
  <c r="BK583" i="6"/>
  <c r="J480" i="6"/>
  <c r="J368" i="6"/>
  <c r="J239" i="6"/>
  <c r="J435" i="6"/>
  <c r="J178" i="7"/>
  <c r="BK130" i="7"/>
  <c r="BK172" i="7"/>
  <c r="BK162" i="7"/>
  <c r="J234" i="7"/>
  <c r="BK222" i="7"/>
  <c r="J181" i="7"/>
  <c r="J291" i="8"/>
  <c r="J267" i="8"/>
  <c r="BK211" i="8"/>
  <c r="BK162" i="8"/>
  <c r="BK288" i="8"/>
  <c r="J162" i="8"/>
  <c r="BK130" i="8"/>
  <c r="BK257" i="8"/>
  <c r="BK270" i="8"/>
  <c r="J221" i="8"/>
  <c r="J168" i="8"/>
  <c r="J234" i="8"/>
  <c r="J170" i="8"/>
  <c r="J279" i="8"/>
  <c r="BK193" i="8"/>
  <c r="J165" i="9"/>
  <c r="BK144" i="9"/>
  <c r="BK126" i="9"/>
  <c r="J147" i="9"/>
  <c r="BK130" i="9"/>
  <c r="BK168" i="10"/>
  <c r="BK150" i="10"/>
  <c r="BK138" i="10"/>
  <c r="J136" i="10"/>
  <c r="BK794" i="11"/>
  <c r="J677" i="11"/>
  <c r="BK653" i="11"/>
  <c r="J544" i="11"/>
  <c r="J766" i="11"/>
  <c r="J567" i="11"/>
  <c r="BK335" i="11"/>
  <c r="J601" i="11"/>
  <c r="BK740" i="11"/>
  <c r="BK217" i="11"/>
  <c r="J435" i="11"/>
  <c r="J181" i="11"/>
  <c r="J453" i="11"/>
  <c r="BK273" i="11"/>
  <c r="J860" i="11"/>
  <c r="J421" i="11"/>
  <c r="J885" i="11"/>
  <c r="BK292" i="11"/>
  <c r="BK481" i="11"/>
  <c r="BK199" i="11"/>
  <c r="BK854" i="11"/>
  <c r="J694" i="11"/>
  <c r="BK354" i="11"/>
  <c r="BK935" i="11"/>
  <c r="BK785" i="11"/>
  <c r="J205" i="12"/>
  <c r="BK169" i="12"/>
  <c r="J150" i="12"/>
  <c r="J823" i="13"/>
  <c r="J372" i="13"/>
  <c r="J385" i="13"/>
  <c r="J693" i="13"/>
  <c r="BK523" i="13"/>
  <c r="BK517" i="13"/>
  <c r="BK169" i="13"/>
  <c r="BK265" i="13"/>
  <c r="BK819" i="13"/>
  <c r="BK530" i="13"/>
  <c r="BK274" i="13"/>
  <c r="J1099" i="13"/>
  <c r="BK643" i="13"/>
  <c r="J1092" i="13"/>
  <c r="BK435" i="13"/>
  <c r="J1145" i="13"/>
  <c r="BK1055" i="13"/>
  <c r="J608" i="13"/>
  <c r="J205" i="13"/>
  <c r="BK151" i="13"/>
  <c r="J795" i="13"/>
  <c r="J333" i="13"/>
  <c r="J574" i="14"/>
  <c r="BK225" i="14"/>
  <c r="BK375" i="14"/>
  <c r="J259" i="14"/>
  <c r="BK353" i="14"/>
  <c r="BK284" i="14"/>
  <c r="J175" i="14"/>
  <c r="J325" i="14"/>
  <c r="J277" i="14"/>
  <c r="J172" i="15"/>
  <c r="BK223" i="15"/>
  <c r="J200" i="15"/>
  <c r="BK155" i="15"/>
  <c r="J135" i="15"/>
  <c r="J602" i="16"/>
  <c r="J439" i="16"/>
  <c r="BK344" i="16"/>
  <c r="BK196" i="16"/>
  <c r="BK918" i="16"/>
  <c r="BK975" i="16"/>
  <c r="J646" i="16"/>
  <c r="BK913" i="16"/>
  <c r="J684" i="16"/>
  <c r="J622" i="16"/>
  <c r="J424" i="16"/>
  <c r="J165" i="16"/>
  <c r="BK574" i="16"/>
  <c r="BK942" i="16"/>
  <c r="J642" i="16"/>
  <c r="BK168" i="18"/>
  <c r="J619" i="19"/>
  <c r="J174" i="19"/>
  <c r="BK576" i="19"/>
  <c r="J414" i="19"/>
  <c r="J704" i="19"/>
  <c r="J374" i="19"/>
  <c r="BK627" i="19"/>
  <c r="BK165" i="19"/>
  <c r="BK533" i="19"/>
  <c r="J251" i="19"/>
  <c r="BK548" i="19"/>
  <c r="BK919" i="19"/>
  <c r="BK332" i="19"/>
  <c r="BK538" i="19"/>
  <c r="J221" i="19"/>
  <c r="J720" i="19"/>
  <c r="J319" i="19"/>
  <c r="BK868" i="19"/>
  <c r="J660" i="19"/>
  <c r="BK178" i="19"/>
  <c r="BK152" i="20"/>
  <c r="BK196" i="20"/>
  <c r="BK342" i="21"/>
  <c r="BK276" i="21"/>
  <c r="BK256" i="21"/>
  <c r="J299" i="21"/>
  <c r="J195" i="21"/>
  <c r="BK310" i="21"/>
  <c r="J342" i="21"/>
  <c r="J182" i="21"/>
  <c r="BK217" i="21"/>
  <c r="J232" i="21"/>
  <c r="J143" i="21"/>
  <c r="J180" i="22"/>
  <c r="BK180" i="22"/>
  <c r="J158" i="22"/>
  <c r="J160" i="23"/>
  <c r="J179" i="23"/>
  <c r="J168" i="23"/>
  <c r="J155" i="23"/>
  <c r="BK173" i="23"/>
  <c r="BK247" i="24"/>
  <c r="J238" i="24"/>
  <c r="J208" i="24"/>
  <c r="BK191" i="24"/>
  <c r="BK172" i="31"/>
  <c r="BK221" i="31"/>
  <c r="J266" i="31"/>
  <c r="J223" i="31"/>
  <c r="J244" i="31"/>
  <c r="J199" i="31"/>
  <c r="J331" i="32"/>
  <c r="BK263" i="32"/>
  <c r="J324" i="32"/>
  <c r="J161" i="32"/>
  <c r="J195" i="32"/>
  <c r="BK311" i="32"/>
  <c r="BK217" i="32"/>
  <c r="J427" i="32"/>
  <c r="BK209" i="32"/>
  <c r="BK199" i="32"/>
  <c r="BK373" i="32"/>
  <c r="BK204" i="35"/>
  <c r="BK226" i="35"/>
  <c r="BK196" i="35"/>
  <c r="BK139" i="35"/>
  <c r="J252" i="35"/>
  <c r="BK166" i="35"/>
  <c r="J137" i="36"/>
  <c r="BK137" i="36"/>
  <c r="J157" i="37"/>
  <c r="BK154" i="37"/>
  <c r="BK165" i="37"/>
  <c r="BK176" i="38"/>
  <c r="BK189" i="38"/>
  <c r="J128" i="38"/>
  <c r="J203" i="38"/>
  <c r="J215" i="38"/>
  <c r="BK140" i="38"/>
  <c r="BK232" i="40"/>
  <c r="BK163" i="40"/>
  <c r="BK165" i="40"/>
  <c r="BK200" i="40"/>
  <c r="J129" i="40"/>
  <c r="J232" i="40"/>
  <c r="BK153" i="42"/>
  <c r="BK129" i="42"/>
  <c r="J240" i="42"/>
  <c r="J125" i="42"/>
  <c r="J129" i="42"/>
  <c r="J281" i="42"/>
  <c r="J193" i="42"/>
  <c r="J309" i="44"/>
  <c r="J221" i="44"/>
  <c r="BK273" i="44"/>
  <c r="BK321" i="44"/>
  <c r="J232" i="44"/>
  <c r="J161" i="44"/>
  <c r="BK246" i="44"/>
  <c r="BK339" i="44"/>
  <c r="J230" i="44"/>
  <c r="J234" i="44"/>
  <c r="BK236" i="44"/>
  <c r="BK175" i="46"/>
  <c r="BK210" i="46"/>
  <c r="J163" i="46"/>
  <c r="J180" i="47"/>
  <c r="BK156" i="47"/>
  <c r="BK152" i="48"/>
  <c r="J173" i="49"/>
  <c r="BK140" i="49"/>
  <c r="J244" i="49"/>
  <c r="J181" i="49"/>
  <c r="BK281" i="2"/>
  <c r="BK263" i="2"/>
  <c r="BK238" i="2"/>
  <c r="J203" i="2"/>
  <c r="AS156" i="1"/>
  <c r="BK207" i="2"/>
  <c r="BK134" i="2"/>
  <c r="BK152" i="2"/>
  <c r="AS122" i="1"/>
  <c r="J179" i="2"/>
  <c r="J163" i="2"/>
  <c r="AS113" i="1"/>
  <c r="BK167" i="2"/>
  <c r="J211" i="2"/>
  <c r="J144" i="2"/>
  <c r="AS163" i="1"/>
  <c r="J134" i="2"/>
  <c r="BK185" i="2"/>
  <c r="AS110" i="1"/>
  <c r="J268" i="3"/>
  <c r="BK191" i="3"/>
  <c r="BK313" i="3"/>
  <c r="BK236" i="3"/>
  <c r="BK240" i="3"/>
  <c r="BK207" i="3"/>
  <c r="J136" i="3"/>
  <c r="BK189" i="3"/>
  <c r="BK136" i="3"/>
  <c r="J238" i="3"/>
  <c r="BK321" i="3"/>
  <c r="BK217" i="3"/>
  <c r="J149" i="3"/>
  <c r="J260" i="3"/>
  <c r="J355" i="3"/>
  <c r="J364" i="3"/>
  <c r="J279" i="3"/>
  <c r="BK327" i="3"/>
  <c r="BK245" i="3"/>
  <c r="J203" i="4"/>
  <c r="BK132" i="4"/>
  <c r="J200" i="4"/>
  <c r="BK138" i="4"/>
  <c r="J268" i="5"/>
  <c r="J170" i="5"/>
  <c r="J190" i="5"/>
  <c r="BK132" i="5"/>
  <c r="BK251" i="5"/>
  <c r="J154" i="5"/>
  <c r="BK273" i="5"/>
  <c r="J130" i="5"/>
  <c r="J199" i="5"/>
  <c r="BK383" i="6"/>
  <c r="J333" i="6"/>
  <c r="BK513" i="6"/>
  <c r="BK402" i="6"/>
  <c r="J302" i="6"/>
  <c r="BK490" i="6"/>
  <c r="J209" i="6"/>
  <c r="J351" i="6"/>
  <c r="J132" i="6"/>
  <c r="BK469" i="6"/>
  <c r="J258" i="6"/>
  <c r="BK339" i="6"/>
  <c r="BK344" i="6"/>
  <c r="J192" i="6"/>
  <c r="J576" i="6"/>
  <c r="BK379" i="6"/>
  <c r="BK495" i="6"/>
  <c r="J273" i="6"/>
  <c r="BK323" i="6"/>
  <c r="J499" i="6"/>
  <c r="BK300" i="6"/>
  <c r="BK463" i="6"/>
  <c r="BK142" i="7"/>
  <c r="J126" i="7"/>
  <c r="J142" i="7"/>
  <c r="J192" i="7"/>
  <c r="BK145" i="7"/>
  <c r="J172" i="7"/>
  <c r="J147" i="7"/>
  <c r="BK201" i="7"/>
  <c r="BK204" i="7"/>
  <c r="J145" i="7"/>
  <c r="J218" i="8"/>
  <c r="BK183" i="8"/>
  <c r="J257" i="8"/>
  <c r="J188" i="8"/>
  <c r="J300" i="8"/>
  <c r="BK191" i="8"/>
  <c r="BK128" i="8"/>
  <c r="J178" i="8"/>
  <c r="BK291" i="8"/>
  <c r="J237" i="8"/>
  <c r="J183" i="8"/>
  <c r="BK276" i="8"/>
  <c r="BK207" i="8"/>
  <c r="J130" i="8"/>
  <c r="J191" i="8"/>
  <c r="BK162" i="9"/>
  <c r="J159" i="9"/>
  <c r="J135" i="9"/>
  <c r="J149" i="9"/>
  <c r="J126" i="9"/>
  <c r="BK134" i="10"/>
  <c r="BK155" i="10"/>
  <c r="BK130" i="10"/>
  <c r="BK148" i="10"/>
  <c r="J830" i="11"/>
  <c r="BK681" i="11"/>
  <c r="BK638" i="11"/>
  <c r="J481" i="11"/>
  <c r="BK320" i="11"/>
  <c r="J813" i="11"/>
  <c r="BK689" i="11"/>
  <c r="J573" i="11"/>
  <c r="J447" i="11"/>
  <c r="BK370" i="11"/>
  <c r="J240" i="11"/>
  <c r="J663" i="11"/>
  <c r="J563" i="11"/>
  <c r="BK295" i="11"/>
  <c r="J681" i="11"/>
  <c r="BK563" i="11"/>
  <c r="J174" i="11"/>
  <c r="J499" i="11"/>
  <c r="BK443" i="11"/>
  <c r="J217" i="11"/>
  <c r="J156" i="11"/>
  <c r="BK538" i="11"/>
  <c r="J374" i="11"/>
  <c r="J213" i="11"/>
  <c r="J876" i="11"/>
  <c r="BK604" i="11"/>
  <c r="BK400" i="11"/>
  <c r="J930" i="11"/>
  <c r="BK860" i="11"/>
  <c r="BK582" i="11"/>
  <c r="J445" i="11"/>
  <c r="BK905" i="11"/>
  <c r="J691" i="11"/>
  <c r="BK544" i="11"/>
  <c r="J335" i="11"/>
  <c r="J948" i="11"/>
  <c r="BK781" i="11"/>
  <c r="BK691" i="11"/>
  <c r="BK590" i="11"/>
  <c r="BK431" i="11"/>
  <c r="BK285" i="11"/>
  <c r="BK243" i="11"/>
  <c r="BK925" i="11"/>
  <c r="J905" i="11"/>
  <c r="BK866" i="11"/>
  <c r="BK634" i="11"/>
  <c r="BK264" i="11"/>
  <c r="J169" i="12"/>
  <c r="J195" i="12"/>
  <c r="BK199" i="12"/>
  <c r="BK205" i="12"/>
  <c r="J226" i="12"/>
  <c r="BK231" i="12"/>
  <c r="J812" i="13"/>
  <c r="J624" i="13"/>
  <c r="J539" i="13"/>
  <c r="J318" i="13"/>
  <c r="J1014" i="13"/>
  <c r="BK761" i="13"/>
  <c r="BK891" i="13"/>
  <c r="BK663" i="13"/>
  <c r="J520" i="13"/>
  <c r="BK939" i="13"/>
  <c r="J419" i="13"/>
  <c r="BK217" i="13"/>
  <c r="J151" i="13"/>
  <c r="BK552" i="13"/>
  <c r="BK189" i="13"/>
  <c r="J323" i="13"/>
  <c r="BK978" i="13"/>
  <c r="BK823" i="13"/>
  <c r="J721" i="13"/>
  <c r="BK535" i="13"/>
  <c r="BK397" i="13"/>
  <c r="J265" i="13"/>
  <c r="J237" i="13"/>
  <c r="J1049" i="13"/>
  <c r="J819" i="13"/>
  <c r="J778" i="13"/>
  <c r="BK608" i="13"/>
  <c r="J403" i="13"/>
  <c r="J1112" i="13"/>
  <c r="BK790" i="13"/>
  <c r="J554" i="13"/>
  <c r="BK394" i="13"/>
  <c r="BK214" i="13"/>
  <c r="J1181" i="13"/>
  <c r="BK1123" i="13"/>
  <c r="BK1099" i="13"/>
  <c r="J1044" i="13"/>
  <c r="BK1032" i="13"/>
  <c r="BK994" i="13"/>
  <c r="J465" i="13"/>
  <c r="BK259" i="13"/>
  <c r="J1001" i="13"/>
  <c r="BK812" i="13"/>
  <c r="BK143" i="13"/>
  <c r="J901" i="13"/>
  <c r="BK731" i="13"/>
  <c r="J452" i="13"/>
  <c r="J301" i="13"/>
  <c r="J604" i="14"/>
  <c r="J536" i="14"/>
  <c r="J477" i="14"/>
  <c r="J179" i="14"/>
  <c r="BK536" i="14"/>
  <c r="BK487" i="14"/>
  <c r="BK325" i="14"/>
  <c r="J552" i="14"/>
  <c r="J471" i="14"/>
  <c r="BK422" i="14"/>
  <c r="BK596" i="14"/>
  <c r="BK582" i="14"/>
  <c r="J483" i="14"/>
  <c r="BK414" i="14"/>
  <c r="BK679" i="14"/>
  <c r="BK574" i="14"/>
  <c r="J505" i="14"/>
  <c r="BK418" i="14"/>
  <c r="J284" i="14"/>
  <c r="J454" i="14"/>
  <c r="J335" i="14"/>
  <c r="J702" i="14"/>
  <c r="J582" i="14"/>
  <c r="BK517" i="14"/>
  <c r="BK321" i="14"/>
  <c r="BK217" i="14"/>
  <c r="J697" i="14"/>
  <c r="J663" i="14"/>
  <c r="BK394" i="14"/>
  <c r="J290" i="14"/>
  <c r="BK228" i="14"/>
  <c r="BK153" i="14"/>
  <c r="J679" i="14"/>
  <c r="J646" i="14"/>
  <c r="J542" i="14"/>
  <c r="J426" i="14"/>
  <c r="BK379" i="14"/>
  <c r="BK300" i="14"/>
  <c r="J402" i="14"/>
  <c r="J317" i="14"/>
  <c r="J159" i="14"/>
  <c r="J310" i="14"/>
  <c r="J228" i="14"/>
  <c r="J168" i="15"/>
  <c r="J212" i="15"/>
  <c r="J177" i="15"/>
  <c r="BK140" i="15"/>
  <c r="J655" i="16"/>
  <c r="J566" i="16"/>
  <c r="J453" i="16"/>
  <c r="BK350" i="16"/>
  <c r="BK254" i="16"/>
  <c r="J143" i="16"/>
  <c r="J570" i="16"/>
  <c r="J731" i="16"/>
  <c r="BK434" i="16"/>
  <c r="J1052" i="16"/>
  <c r="BK608" i="16"/>
  <c r="BK207" i="16"/>
  <c r="BK556" i="16"/>
  <c r="BK397" i="16"/>
  <c r="BK747" i="16"/>
  <c r="BK374" i="16"/>
  <c r="BK838" i="16"/>
  <c r="BK297" i="16"/>
  <c r="J725" i="16"/>
  <c r="J246" i="17"/>
  <c r="J224" i="17"/>
  <c r="BK188" i="17"/>
  <c r="BK246" i="17"/>
  <c r="J147" i="17"/>
  <c r="J173" i="18"/>
  <c r="J143" i="18"/>
  <c r="J716" i="19"/>
  <c r="J420" i="19"/>
  <c r="BK653" i="19"/>
  <c r="J444" i="19"/>
  <c r="BK325" i="19"/>
  <c r="J428" i="19"/>
  <c r="J255" i="19"/>
  <c r="BK814" i="19"/>
  <c r="J585" i="19"/>
  <c r="BK267" i="19"/>
  <c r="J538" i="19"/>
  <c r="BK669" i="19"/>
  <c r="BK148" i="19"/>
  <c r="BK839" i="19"/>
  <c r="BK270" i="19"/>
  <c r="J778" i="19"/>
  <c r="BK494" i="19"/>
  <c r="J148" i="19"/>
  <c r="BK680" i="19"/>
  <c r="BK665" i="19"/>
  <c r="BK854" i="19"/>
  <c r="J653" i="19"/>
  <c r="J355" i="19"/>
  <c r="BK147" i="20"/>
  <c r="J137" i="20"/>
  <c r="BK234" i="21"/>
  <c r="BK139" i="21"/>
  <c r="J147" i="21"/>
  <c r="BK236" i="21"/>
  <c r="J256" i="21"/>
  <c r="J207" i="21"/>
  <c r="J258" i="21"/>
  <c r="J234" i="21"/>
  <c r="J282" i="21"/>
  <c r="J213" i="21"/>
  <c r="J146" i="22"/>
  <c r="BK166" i="22"/>
  <c r="J170" i="22"/>
  <c r="BK192" i="23"/>
  <c r="BK137" i="23"/>
  <c r="BK147" i="23"/>
  <c r="J147" i="23"/>
  <c r="BK195" i="24"/>
  <c r="BK173" i="24"/>
  <c r="J151" i="24"/>
  <c r="BK243" i="24"/>
  <c r="BK225" i="31"/>
  <c r="BK162" i="31"/>
  <c r="BK157" i="31"/>
  <c r="J297" i="31"/>
  <c r="BK236" i="31"/>
  <c r="J369" i="32"/>
  <c r="J290" i="32"/>
  <c r="BK168" i="32"/>
  <c r="J342" i="32"/>
  <c r="J145" i="32"/>
  <c r="J365" i="32"/>
  <c r="BK166" i="32"/>
  <c r="BK357" i="32"/>
  <c r="BK222" i="32"/>
  <c r="J464" i="32"/>
  <c r="J476" i="32"/>
  <c r="J309" i="32"/>
  <c r="BK288" i="32"/>
  <c r="J263" i="32"/>
  <c r="J217" i="32"/>
  <c r="BK213" i="32"/>
  <c r="BK172" i="32"/>
  <c r="J141" i="32"/>
  <c r="J454" i="32"/>
  <c r="BK422" i="32"/>
  <c r="BK401" i="32"/>
  <c r="BK338" i="32"/>
  <c r="BK297" i="32"/>
  <c r="J242" i="32"/>
  <c r="J180" i="32"/>
  <c r="J143" i="32"/>
  <c r="J462" i="32"/>
  <c r="BK454" i="32"/>
  <c r="J412" i="32"/>
  <c r="BK355" i="32"/>
  <c r="J286" i="32"/>
  <c r="J247" i="32"/>
  <c r="J225" i="32"/>
  <c r="BK205" i="32"/>
  <c r="BK195" i="32"/>
  <c r="BK404" i="32"/>
  <c r="J380" i="32"/>
  <c r="J338" i="32"/>
  <c r="BK290" i="32"/>
  <c r="J147" i="32"/>
  <c r="J240" i="33"/>
  <c r="BK232" i="33"/>
  <c r="J172" i="33"/>
  <c r="J247" i="33"/>
  <c r="BK182" i="33"/>
  <c r="BK227" i="33"/>
  <c r="J177" i="33"/>
  <c r="BK247" i="33"/>
  <c r="BK172" i="33"/>
  <c r="BK138" i="33"/>
  <c r="BK159" i="33"/>
  <c r="J195" i="33"/>
  <c r="BK151" i="33"/>
  <c r="J182" i="33"/>
  <c r="BK195" i="33"/>
  <c r="BK157" i="33"/>
  <c r="J151" i="34"/>
  <c r="BK143" i="34"/>
  <c r="J136" i="34"/>
  <c r="BK139" i="34"/>
  <c r="BK145" i="34"/>
  <c r="J143" i="34"/>
  <c r="BK141" i="34"/>
  <c r="BK147" i="34"/>
  <c r="BK136" i="34"/>
  <c r="BK254" i="35"/>
  <c r="J232" i="35"/>
  <c r="BK222" i="35"/>
  <c r="J212" i="35"/>
  <c r="BK192" i="35"/>
  <c r="BK180" i="35"/>
  <c r="J147" i="35"/>
  <c r="BK224" i="35"/>
  <c r="BK210" i="35"/>
  <c r="J188" i="35"/>
  <c r="J176" i="35"/>
  <c r="BK261" i="35"/>
  <c r="BK170" i="35"/>
  <c r="J152" i="35"/>
  <c r="BK248" i="35"/>
  <c r="BK158" i="35"/>
  <c r="BK163" i="36"/>
  <c r="J148" i="36"/>
  <c r="J161" i="36"/>
  <c r="BK131" i="36"/>
  <c r="J152" i="37"/>
  <c r="BK181" i="37"/>
  <c r="J148" i="37"/>
  <c r="J132" i="37"/>
  <c r="J189" i="38"/>
  <c r="BK168" i="38"/>
  <c r="BK181" i="38"/>
  <c r="BK150" i="38"/>
  <c r="J146" i="38"/>
  <c r="BK218" i="38"/>
  <c r="BK205" i="38"/>
  <c r="J152" i="38"/>
  <c r="BK160" i="38"/>
  <c r="BK146" i="39"/>
  <c r="J146" i="39"/>
  <c r="J214" i="40"/>
  <c r="BK149" i="40"/>
  <c r="J206" i="40"/>
  <c r="J163" i="40"/>
  <c r="J143" i="40"/>
  <c r="J149" i="40"/>
  <c r="J161" i="40"/>
  <c r="BK139" i="40"/>
  <c r="J183" i="41"/>
  <c r="J161" i="41"/>
  <c r="J136" i="41"/>
  <c r="J144" i="41"/>
  <c r="BK144" i="41"/>
  <c r="BK176" i="41"/>
  <c r="BK140" i="41"/>
  <c r="BK174" i="41"/>
  <c r="BK156" i="41"/>
  <c r="J170" i="41"/>
  <c r="BK159" i="41"/>
  <c r="BK269" i="42"/>
  <c r="J216" i="42"/>
  <c r="J169" i="42"/>
  <c r="BK146" i="42"/>
  <c r="BK278" i="42"/>
  <c r="J222" i="42"/>
  <c r="J171" i="42"/>
  <c r="J276" i="42"/>
  <c r="BK163" i="42"/>
  <c r="J153" i="42"/>
  <c r="J278" i="42"/>
  <c r="BK140" i="42"/>
  <c r="J213" i="42"/>
  <c r="J144" i="42"/>
  <c r="J228" i="42"/>
  <c r="BK184" i="42"/>
  <c r="J260" i="42"/>
  <c r="J234" i="42"/>
  <c r="J150" i="42"/>
  <c r="J205" i="42"/>
  <c r="J180" i="42"/>
  <c r="J184" i="42"/>
  <c r="BK131" i="43"/>
  <c r="BK129" i="43"/>
  <c r="J287" i="44"/>
  <c r="J159" i="44"/>
  <c r="J319" i="44"/>
  <c r="BK150" i="44"/>
  <c r="BK293" i="44"/>
  <c r="BK161" i="44"/>
  <c r="BK326" i="44"/>
  <c r="J271" i="44"/>
  <c r="BK219" i="44"/>
  <c r="BK189" i="44"/>
  <c r="BK303" i="44"/>
  <c r="J244" i="44"/>
  <c r="J185" i="44"/>
  <c r="BK131" i="44"/>
  <c r="BK278" i="44"/>
  <c r="BK155" i="44"/>
  <c r="BK337" i="44"/>
  <c r="BK309" i="44"/>
  <c r="BK226" i="44"/>
  <c r="BK165" i="44"/>
  <c r="J226" i="44"/>
  <c r="J167" i="44"/>
  <c r="BK250" i="44"/>
  <c r="J213" i="44"/>
  <c r="J165" i="44"/>
  <c r="BK151" i="45"/>
  <c r="BK125" i="45"/>
  <c r="BK149" i="45"/>
  <c r="BK276" i="46"/>
  <c r="BK216" i="46"/>
  <c r="J139" i="46"/>
  <c r="J130" i="46"/>
  <c r="J233" i="46"/>
  <c r="BK161" i="46"/>
  <c r="BK135" i="48"/>
  <c r="J123" i="48"/>
  <c r="J135" i="48"/>
  <c r="J186" i="49"/>
  <c r="J165" i="49"/>
  <c r="BK135" i="49"/>
  <c r="BK190" i="49"/>
  <c r="BK297" i="49"/>
  <c r="J281" i="2"/>
  <c r="J266" i="2"/>
  <c r="J252" i="2"/>
  <c r="BK243" i="2"/>
  <c r="BK205" i="2"/>
  <c r="BK155" i="2"/>
  <c r="BK198" i="2"/>
  <c r="BK163" i="2"/>
  <c r="BK278" i="2"/>
  <c r="BK269" i="2"/>
  <c r="J258" i="2"/>
  <c r="BK252" i="2"/>
  <c r="BK203" i="2"/>
  <c r="J189" i="2"/>
  <c r="AS133" i="1"/>
  <c r="BK216" i="2"/>
  <c r="J185" i="2"/>
  <c r="J129" i="2"/>
  <c r="J209" i="2"/>
  <c r="AS173" i="1"/>
  <c r="J167" i="2"/>
  <c r="AS137" i="1"/>
  <c r="J216" i="2"/>
  <c r="BK138" i="2"/>
  <c r="AS144" i="1"/>
  <c r="BK189" i="2"/>
  <c r="J172" i="2"/>
  <c r="AS167" i="1"/>
  <c r="J198" i="2"/>
  <c r="J160" i="2"/>
  <c r="BK132" i="2"/>
  <c r="AS107" i="1"/>
  <c r="BK147" i="2"/>
  <c r="J330" i="3"/>
  <c r="J270" i="3"/>
  <c r="BK196" i="3"/>
  <c r="J146" i="3"/>
  <c r="BK270" i="3"/>
  <c r="J181" i="3"/>
  <c r="J141" i="3"/>
  <c r="BK212" i="3"/>
  <c r="BK166" i="3"/>
  <c r="BK139" i="3"/>
  <c r="J191" i="3"/>
  <c r="BK159" i="3"/>
  <c r="J266" i="3"/>
  <c r="J196" i="3"/>
  <c r="J184" i="3"/>
  <c r="BK151" i="3"/>
  <c r="J324" i="3"/>
  <c r="BK279" i="3"/>
  <c r="BK304" i="3"/>
  <c r="J164" i="3"/>
  <c r="BK287" i="3"/>
  <c r="J253" i="3"/>
  <c r="BK202" i="3"/>
  <c r="BK153" i="3"/>
  <c r="BK352" i="3"/>
  <c r="BK315" i="3"/>
  <c r="BK224" i="3"/>
  <c r="BK358" i="3"/>
  <c r="BK337" i="3"/>
  <c r="BK227" i="3"/>
  <c r="J151" i="3"/>
  <c r="J337" i="3"/>
  <c r="BK268" i="3"/>
  <c r="J251" i="3"/>
  <c r="J178" i="3"/>
  <c r="J177" i="4"/>
  <c r="J164" i="4"/>
  <c r="J205" i="4"/>
  <c r="J171" i="4"/>
  <c r="J189" i="4"/>
  <c r="BK189" i="4"/>
  <c r="BK186" i="4"/>
  <c r="J141" i="4"/>
  <c r="J251" i="5"/>
  <c r="BK143" i="5"/>
  <c r="J223" i="5"/>
  <c r="BK149" i="5"/>
  <c r="BK205" i="5"/>
  <c r="J152" i="5"/>
  <c r="J254" i="5"/>
  <c r="J273" i="5"/>
  <c r="BK180" i="5"/>
  <c r="BK172" i="5"/>
  <c r="BK276" i="5"/>
  <c r="J276" i="5"/>
  <c r="BK185" i="5"/>
  <c r="J137" i="5"/>
  <c r="J595" i="6"/>
  <c r="J438" i="6"/>
  <c r="BK398" i="6"/>
  <c r="J346" i="6"/>
  <c r="BK181" i="6"/>
  <c r="J625" i="6"/>
  <c r="BK483" i="6"/>
  <c r="J433" i="6"/>
  <c r="J362" i="6"/>
  <c r="J311" i="6"/>
  <c r="J527" i="6"/>
  <c r="BK360" i="6"/>
  <c r="BK313" i="6"/>
  <c r="J242" i="6"/>
  <c r="BK184" i="6"/>
  <c r="BK502" i="6"/>
  <c r="BK231" i="6"/>
  <c r="BK128" i="6"/>
  <c r="J592" i="6"/>
  <c r="BK433" i="6"/>
  <c r="BK327" i="6"/>
  <c r="BK291" i="6"/>
  <c r="BK533" i="6"/>
  <c r="J418" i="6"/>
  <c r="BK366" i="6"/>
  <c r="BK242" i="6"/>
  <c r="BK610" i="6"/>
  <c r="BK527" i="6"/>
  <c r="J386" i="6"/>
  <c r="J261" i="6"/>
  <c r="J181" i="6"/>
  <c r="BK130" i="6"/>
  <c r="J616" i="6"/>
  <c r="BK550" i="6"/>
  <c r="BK475" i="6"/>
  <c r="J383" i="6"/>
  <c r="J197" i="6"/>
  <c r="BK135" i="6"/>
  <c r="BK595" i="6"/>
  <c r="J478" i="6"/>
  <c r="J420" i="6"/>
  <c r="BK354" i="6"/>
  <c r="BK256" i="6"/>
  <c r="BK444" i="6"/>
  <c r="J319" i="6"/>
  <c r="J607" i="6"/>
  <c r="BK460" i="6"/>
  <c r="BK418" i="6"/>
  <c r="BK309" i="6"/>
  <c r="J472" i="6"/>
  <c r="J348" i="6"/>
  <c r="BK165" i="7"/>
  <c r="J183" i="7"/>
  <c r="J195" i="7"/>
  <c r="BK147" i="7"/>
  <c r="BK195" i="7"/>
  <c r="J130" i="7"/>
  <c r="BK225" i="7"/>
  <c r="J207" i="7"/>
  <c r="J174" i="7"/>
  <c r="BK282" i="8"/>
  <c r="J213" i="8"/>
  <c r="BK157" i="8"/>
  <c r="BK240" i="8"/>
  <c r="J157" i="8"/>
  <c r="J226" i="8"/>
  <c r="BK170" i="8"/>
  <c r="BK186" i="8"/>
  <c r="BK188" i="8"/>
  <c r="BK221" i="8"/>
  <c r="BK250" i="8"/>
  <c r="J196" i="8"/>
  <c r="BK279" i="8"/>
  <c r="BK213" i="8"/>
  <c r="BK152" i="8"/>
  <c r="J264" i="8"/>
  <c r="J152" i="8"/>
  <c r="J155" i="9"/>
  <c r="BK155" i="9"/>
  <c r="BK165" i="9"/>
  <c r="J144" i="9"/>
  <c r="J173" i="10"/>
  <c r="BK164" i="10"/>
  <c r="J150" i="10"/>
  <c r="J134" i="10"/>
  <c r="BK143" i="10"/>
  <c r="J736" i="11"/>
  <c r="J612" i="11"/>
  <c r="J433" i="11"/>
  <c r="J833" i="11"/>
  <c r="J638" i="11"/>
  <c r="J570" i="11"/>
  <c r="J440" i="11"/>
  <c r="BK256" i="11"/>
  <c r="J757" i="11"/>
  <c r="J348" i="11"/>
  <c r="J256" i="11"/>
  <c r="J794" i="11"/>
  <c r="BK608" i="11"/>
  <c r="BK378" i="11"/>
  <c r="BK659" i="11"/>
  <c r="BK447" i="11"/>
  <c r="BK362" i="11"/>
  <c r="J231" i="11"/>
  <c r="J437" i="11"/>
  <c r="J781" i="11"/>
  <c r="BK548" i="11"/>
  <c r="BK440" i="11"/>
  <c r="BK956" i="11"/>
  <c r="J846" i="11"/>
  <c r="J550" i="11"/>
  <c r="J378" i="11"/>
  <c r="BK953" i="11"/>
  <c r="BK879" i="11"/>
  <c r="J647" i="11"/>
  <c r="BK374" i="11"/>
  <c r="J941" i="11"/>
  <c r="BK669" i="11"/>
  <c r="BK366" i="11"/>
  <c r="J207" i="11"/>
  <c r="BK164" i="11"/>
  <c r="BK819" i="11"/>
  <c r="BK570" i="11"/>
  <c r="BK289" i="11"/>
  <c r="J248" i="11"/>
  <c r="BK156" i="11"/>
  <c r="BK912" i="11"/>
  <c r="BK876" i="11"/>
  <c r="J389" i="11"/>
  <c r="BK213" i="11"/>
  <c r="BK156" i="12"/>
  <c r="J192" i="12"/>
  <c r="J187" i="12"/>
  <c r="BK150" i="12"/>
  <c r="BK195" i="12"/>
  <c r="J181" i="12"/>
  <c r="BK181" i="12"/>
  <c r="J815" i="13"/>
  <c r="BK647" i="13"/>
  <c r="BK353" i="13"/>
  <c r="J284" i="13"/>
  <c r="J981" i="13"/>
  <c r="BK391" i="13"/>
  <c r="J222" i="13"/>
  <c r="J773" i="13"/>
  <c r="J526" i="13"/>
  <c r="BK156" i="13"/>
  <c r="BK770" i="13"/>
  <c r="J421" i="13"/>
  <c r="BK360" i="13"/>
  <c r="BK186" i="13"/>
  <c r="J761" i="13"/>
  <c r="BK338" i="13"/>
  <c r="J186" i="13"/>
  <c r="BK181" i="13"/>
  <c r="J936" i="13"/>
  <c r="J805" i="13"/>
  <c r="BK693" i="13"/>
  <c r="BK556" i="13"/>
  <c r="BK513" i="13"/>
  <c r="J367" i="13"/>
  <c r="J259" i="13"/>
  <c r="J1123" i="13"/>
  <c r="BK901" i="13"/>
  <c r="BK798" i="13"/>
  <c r="J669" i="13"/>
  <c r="J424" i="13"/>
  <c r="BK323" i="13"/>
  <c r="J1133" i="13"/>
  <c r="J931" i="13"/>
  <c r="BK624" i="13"/>
  <c r="J348" i="13"/>
  <c r="BK205" i="13"/>
  <c r="BK1128" i="13"/>
  <c r="BK1117" i="13"/>
  <c r="J1046" i="13"/>
  <c r="J1027" i="13"/>
  <c r="BK1014" i="13"/>
  <c r="BK815" i="13"/>
  <c r="J731" i="13"/>
  <c r="J353" i="13"/>
  <c r="J1004" i="13"/>
  <c r="J834" i="13"/>
  <c r="J181" i="13"/>
  <c r="J864" i="13"/>
  <c r="BK767" i="13"/>
  <c r="BK343" i="13"/>
  <c r="J613" i="14"/>
  <c r="J520" i="14"/>
  <c r="J252" i="14"/>
  <c r="BK589" i="14"/>
  <c r="BK546" i="14"/>
  <c r="BK330" i="14"/>
  <c r="J217" i="14"/>
  <c r="BK483" i="14"/>
  <c r="BK466" i="14"/>
  <c r="J414" i="14"/>
  <c r="J627" i="14"/>
  <c r="BK497" i="14"/>
  <c r="BK266" i="14"/>
  <c r="BK668" i="14"/>
  <c r="J608" i="14"/>
  <c r="BK520" i="14"/>
  <c r="BK448" i="14"/>
  <c r="J243" i="14"/>
  <c r="BK383" i="14"/>
  <c r="BK241" i="14"/>
  <c r="J148" i="14"/>
  <c r="J589" i="14"/>
  <c r="BK558" i="14"/>
  <c r="J353" i="14"/>
  <c r="J300" i="14"/>
  <c r="J691" i="14"/>
  <c r="BK640" i="14"/>
  <c r="J370" i="14"/>
  <c r="BK243" i="14"/>
  <c r="J198" i="14"/>
  <c r="BK148" i="14"/>
  <c r="BK366" i="14"/>
  <c r="BK674" i="14"/>
  <c r="J654" i="14"/>
  <c r="BK490" i="14"/>
  <c r="BK362" i="14"/>
  <c r="J292" i="14"/>
  <c r="J383" i="14"/>
  <c r="BK343" i="14"/>
  <c r="J261" i="14"/>
  <c r="J388" i="14"/>
  <c r="BK161" i="15"/>
  <c r="J969" i="16"/>
  <c r="BK642" i="16"/>
  <c r="J474" i="16"/>
  <c r="J395" i="16"/>
  <c r="BK342" i="16"/>
  <c r="J248" i="16"/>
  <c r="BK886" i="16"/>
  <c r="J590" i="16"/>
  <c r="BK662" i="16"/>
  <c r="BK429" i="16"/>
  <c r="BK882" i="16"/>
  <c r="J662" i="16"/>
  <c r="BK594" i="16"/>
  <c r="J327" i="16"/>
  <c r="J735" i="16"/>
  <c r="J441" i="16"/>
  <c r="BK933" i="16"/>
  <c r="BK731" i="16"/>
  <c r="J574" i="16"/>
  <c r="J272" i="16"/>
  <c r="J212" i="16"/>
  <c r="BK590" i="16"/>
  <c r="BK489" i="16"/>
  <c r="BK281" i="16"/>
  <c r="BK925" i="16"/>
  <c r="BK566" i="16"/>
  <c r="BK459" i="16"/>
  <c r="BK320" i="16"/>
  <c r="BK165" i="16"/>
  <c r="BK678" i="16"/>
  <c r="BK395" i="16"/>
  <c r="BK279" i="16"/>
  <c r="J780" i="16"/>
  <c r="J616" i="16"/>
  <c r="BK267" i="17"/>
  <c r="J182" i="17"/>
  <c r="J229" i="17"/>
  <c r="J161" i="17"/>
  <c r="BK171" i="17"/>
  <c r="J134" i="17"/>
  <c r="BK192" i="17"/>
  <c r="J271" i="17"/>
  <c r="BK196" i="17"/>
  <c r="BK152" i="17"/>
  <c r="J148" i="18"/>
  <c r="J177" i="18"/>
  <c r="BK134" i="18"/>
  <c r="BK645" i="19"/>
  <c r="J553" i="19"/>
  <c r="BK242" i="19"/>
  <c r="J614" i="19"/>
  <c r="J529" i="19"/>
  <c r="BK411" i="19"/>
  <c r="BK234" i="19"/>
  <c r="J622" i="19"/>
  <c r="BK454" i="19"/>
  <c r="J391" i="19"/>
  <c r="BK209" i="19"/>
  <c r="J823" i="19"/>
  <c r="BK633" i="19"/>
  <c r="J433" i="19"/>
  <c r="J300" i="19"/>
  <c r="J793" i="19"/>
  <c r="BK508" i="19"/>
  <c r="BK399" i="19"/>
  <c r="J159" i="19"/>
  <c r="J540" i="19"/>
  <c r="J315" i="19"/>
  <c r="BK911" i="19"/>
  <c r="BK832" i="19"/>
  <c r="J399" i="19"/>
  <c r="J181" i="19"/>
  <c r="J898" i="19"/>
  <c r="J641" i="19"/>
  <c r="BK540" i="19"/>
  <c r="BK247" i="19"/>
  <c r="BK836" i="19"/>
  <c r="J789" i="19"/>
  <c r="J627" i="19"/>
  <c r="BK426" i="19"/>
  <c r="J904" i="19"/>
  <c r="BK817" i="19"/>
  <c r="J669" i="19"/>
  <c r="BK428" i="19"/>
  <c r="BK201" i="19"/>
  <c r="BK163" i="20"/>
  <c r="BK183" i="20"/>
  <c r="J163" i="20"/>
  <c r="J200" i="21"/>
  <c r="J290" i="21"/>
  <c r="J272" i="21"/>
  <c r="J351" i="21"/>
  <c r="BK258" i="21"/>
  <c r="BK321" i="21"/>
  <c r="BK363" i="21"/>
  <c r="J363" i="21"/>
  <c r="BK282" i="21"/>
  <c r="J145" i="21"/>
  <c r="J217" i="21"/>
  <c r="J133" i="22"/>
  <c r="BK142" i="23"/>
  <c r="J285" i="24"/>
  <c r="J138" i="24"/>
  <c r="BK257" i="24"/>
  <c r="J132" i="28"/>
  <c r="BK157" i="28"/>
  <c r="BK132" i="28"/>
  <c r="J185" i="28"/>
  <c r="J163" i="28"/>
  <c r="J136" i="29"/>
  <c r="BK159" i="29"/>
  <c r="J169" i="29"/>
  <c r="J140" i="29"/>
  <c r="J150" i="30"/>
  <c r="J179" i="30"/>
  <c r="BK159" i="30"/>
  <c r="BK273" i="31"/>
  <c r="J172" i="31"/>
  <c r="BK248" i="31"/>
  <c r="BK138" i="31"/>
  <c r="J277" i="31"/>
  <c r="J180" i="31"/>
  <c r="J195" i="31"/>
  <c r="BK184" i="31"/>
  <c r="J140" i="31"/>
  <c r="BK140" i="31"/>
  <c r="J242" i="31"/>
  <c r="J188" i="31"/>
  <c r="J230" i="32"/>
  <c r="BK359" i="32"/>
  <c r="BK143" i="32"/>
  <c r="BK141" i="32"/>
  <c r="J191" i="32"/>
  <c r="J408" i="32"/>
  <c r="BK230" i="32"/>
  <c r="J471" i="32"/>
  <c r="BK471" i="32"/>
  <c r="J346" i="32"/>
  <c r="BK216" i="35"/>
  <c r="J190" i="35"/>
  <c r="J172" i="35"/>
  <c r="BK133" i="35"/>
  <c r="J222" i="35"/>
  <c r="BK202" i="35"/>
  <c r="J170" i="35"/>
  <c r="J141" i="35"/>
  <c r="J256" i="35"/>
  <c r="J242" i="35"/>
  <c r="J162" i="35"/>
  <c r="BK160" i="35"/>
  <c r="BK176" i="42"/>
  <c r="BK219" i="42"/>
  <c r="BK180" i="42"/>
  <c r="BK260" i="42"/>
  <c r="J254" i="42"/>
  <c r="BK193" i="42"/>
  <c r="J139" i="43"/>
  <c r="BK306" i="44"/>
  <c r="J293" i="44"/>
  <c r="J306" i="44"/>
  <c r="BK215" i="44"/>
  <c r="BK254" i="44"/>
  <c r="J148" i="44"/>
  <c r="J242" i="44"/>
  <c r="J329" i="44"/>
  <c r="J193" i="44"/>
  <c r="BK300" i="44"/>
  <c r="J175" i="44"/>
  <c r="BK187" i="44"/>
  <c r="J228" i="44"/>
  <c r="J149" i="45"/>
  <c r="BK140" i="45"/>
  <c r="J190" i="46"/>
  <c r="J155" i="46"/>
  <c r="J230" i="46"/>
  <c r="BK155" i="46"/>
  <c r="BK190" i="46"/>
  <c r="BK162" i="47"/>
  <c r="BK149" i="48"/>
  <c r="BK123" i="48"/>
  <c r="BK262" i="49"/>
  <c r="J140" i="49"/>
  <c r="BK232" i="49"/>
  <c r="BK258" i="2"/>
  <c r="BK157" i="2"/>
  <c r="BK181" i="2"/>
  <c r="BK266" i="2"/>
  <c r="BK211" i="2"/>
  <c r="AS127" i="1"/>
  <c r="J155" i="2"/>
  <c r="AS119" i="1"/>
  <c r="J177" i="2"/>
  <c r="AS146" i="1"/>
  <c r="J147" i="2"/>
  <c r="J157" i="2"/>
  <c r="BK295" i="3"/>
  <c r="BK251" i="3"/>
  <c r="J159" i="3"/>
  <c r="J130" i="3"/>
  <c r="J153" i="3"/>
  <c r="J310" i="3"/>
  <c r="BK178" i="3"/>
  <c r="BK263" i="3"/>
  <c r="J274" i="3"/>
  <c r="J217" i="3"/>
  <c r="BK364" i="3"/>
  <c r="BK349" i="3"/>
  <c r="BK310" i="3"/>
  <c r="J133" i="3"/>
  <c r="BK334" i="3"/>
  <c r="BK222" i="3"/>
  <c r="J321" i="3"/>
  <c r="J187" i="3"/>
  <c r="J166" i="3"/>
  <c r="BK195" i="4"/>
  <c r="J174" i="4"/>
  <c r="BK146" i="4"/>
  <c r="BK200" i="4"/>
  <c r="J186" i="4"/>
  <c r="BK156" i="4"/>
  <c r="J149" i="5"/>
  <c r="J236" i="5"/>
  <c r="BK168" i="5"/>
  <c r="J211" i="5"/>
  <c r="BK236" i="5"/>
  <c r="BK196" i="5"/>
  <c r="BK260" i="5"/>
  <c r="J175" i="5"/>
  <c r="BK217" i="5"/>
  <c r="J257" i="5"/>
  <c r="J279" i="5"/>
  <c r="BK159" i="5"/>
  <c r="BK211" i="5"/>
  <c r="J143" i="5"/>
  <c r="J242" i="5"/>
  <c r="BK586" i="6"/>
  <c r="BK375" i="6"/>
  <c r="BK251" i="6"/>
  <c r="BK631" i="6"/>
  <c r="BK607" i="6"/>
  <c r="BK472" i="6"/>
  <c r="J390" i="6"/>
  <c r="BK325" i="6"/>
  <c r="BK239" i="6"/>
  <c r="BK492" i="6"/>
  <c r="J395" i="6"/>
  <c r="BK298" i="6"/>
  <c r="BK192" i="6"/>
  <c r="J126" i="6"/>
  <c r="J406" i="6"/>
  <c r="BK261" i="6"/>
  <c r="BK622" i="6"/>
  <c r="J518" i="6"/>
  <c r="J402" i="6"/>
  <c r="J309" i="6"/>
  <c r="J282" i="6"/>
  <c r="J573" i="6"/>
  <c r="BK424" i="6"/>
  <c r="BK356" i="6"/>
  <c r="J622" i="6"/>
  <c r="BK505" i="6"/>
  <c r="BK348" i="6"/>
  <c r="J291" i="6"/>
  <c r="BK195" i="6"/>
  <c r="J128" i="6"/>
  <c r="J505" i="6"/>
  <c r="J463" i="6"/>
  <c r="BK282" i="6"/>
  <c r="J141" i="6"/>
  <c r="BK628" i="6"/>
  <c r="J448" i="6"/>
  <c r="J415" i="6"/>
  <c r="BK346" i="6"/>
  <c r="BK589" i="6"/>
  <c r="J360" i="6"/>
  <c r="BK302" i="6"/>
  <c r="J586" i="6"/>
  <c r="BK478" i="6"/>
  <c r="BK448" i="6"/>
  <c r="BK364" i="6"/>
  <c r="J604" i="6"/>
  <c r="J298" i="6"/>
  <c r="BK150" i="7"/>
  <c r="J228" i="7"/>
  <c r="BK139" i="7"/>
  <c r="J225" i="7"/>
  <c r="J222" i="7"/>
  <c r="BK183" i="7"/>
  <c r="BK300" i="8"/>
  <c r="BK196" i="8"/>
  <c r="BK273" i="8"/>
  <c r="BK218" i="8"/>
  <c r="BK165" i="8"/>
  <c r="BK133" i="8"/>
  <c r="BK215" i="8"/>
  <c r="J165" i="8"/>
  <c r="J147" i="8"/>
  <c r="J297" i="8"/>
  <c r="BK267" i="8"/>
  <c r="J209" i="8"/>
  <c r="J282" i="8"/>
  <c r="BK209" i="8"/>
  <c r="J139" i="8"/>
  <c r="J270" i="8"/>
  <c r="J231" i="8"/>
  <c r="BK147" i="8"/>
  <c r="BK149" i="9"/>
  <c r="BK135" i="9"/>
  <c r="BK151" i="9"/>
  <c r="J138" i="9"/>
  <c r="BK136" i="10"/>
  <c r="J168" i="10"/>
  <c r="J130" i="10"/>
  <c r="J148" i="10"/>
  <c r="J155" i="10"/>
  <c r="J740" i="11"/>
  <c r="BK663" i="11"/>
  <c r="BK630" i="11"/>
  <c r="BK223" i="11"/>
  <c r="J538" i="11"/>
  <c r="BK194" i="11"/>
  <c r="J748" i="11"/>
  <c r="J705" i="11"/>
  <c r="BK277" i="11"/>
  <c r="BK644" i="11"/>
  <c r="BK323" i="11"/>
  <c r="BK841" i="11"/>
  <c r="J329" i="11"/>
  <c r="J869" i="11"/>
  <c r="J509" i="11"/>
  <c r="BK573" i="11"/>
  <c r="BK897" i="11"/>
  <c r="BK612" i="11"/>
  <c r="J273" i="11"/>
  <c r="BK930" i="11"/>
  <c r="BK873" i="11"/>
  <c r="J323" i="11"/>
  <c r="BK185" i="12"/>
  <c r="J231" i="12"/>
  <c r="BK164" i="12"/>
  <c r="BK785" i="13"/>
  <c r="J530" i="13"/>
  <c r="J210" i="13"/>
  <c r="BK284" i="13"/>
  <c r="J535" i="13"/>
  <c r="J556" i="13"/>
  <c r="J214" i="13"/>
  <c r="BK520" i="13"/>
  <c r="J978" i="13"/>
  <c r="J885" i="13"/>
  <c r="J663" i="13"/>
  <c r="J400" i="13"/>
  <c r="J1139" i="13"/>
  <c r="J872" i="13"/>
  <c r="BK592" i="13"/>
  <c r="BK1145" i="13"/>
  <c r="BK676" i="13"/>
  <c r="BK222" i="13"/>
  <c r="BK1046" i="13"/>
  <c r="J868" i="13"/>
  <c r="J454" i="13"/>
  <c r="J249" i="13"/>
  <c r="BK864" i="13"/>
  <c r="BK808" i="13"/>
  <c r="BK328" i="13"/>
  <c r="BK562" i="14"/>
  <c r="BK221" i="14"/>
  <c r="BK402" i="14"/>
  <c r="BK542" i="14"/>
  <c r="BK454" i="14"/>
  <c r="BK613" i="14"/>
  <c r="J562" i="14"/>
  <c r="J473" i="14"/>
  <c r="J657" i="14"/>
  <c r="J530" i="14"/>
  <c r="BK357" i="14"/>
  <c r="J422" i="14"/>
  <c r="BK691" i="14"/>
  <c r="BK439" i="14"/>
  <c r="BK702" i="14"/>
  <c r="BK646" i="14"/>
  <c r="BK458" i="14"/>
  <c r="BK462" i="14"/>
  <c r="BK310" i="14"/>
  <c r="J275" i="14"/>
  <c r="BK212" i="15"/>
  <c r="J188" i="15"/>
  <c r="J991" i="16"/>
  <c r="J503" i="16"/>
  <c r="J381" i="16"/>
  <c r="BK212" i="16"/>
  <c r="BK709" i="16"/>
  <c r="BK900" i="16"/>
  <c r="BK602" i="16"/>
  <c r="J900" i="16"/>
  <c r="J634" i="16"/>
  <c r="J556" i="16"/>
  <c r="J187" i="16"/>
  <c r="J659" i="16"/>
  <c r="J404" i="16"/>
  <c r="BK828" i="16"/>
  <c r="J594" i="16"/>
  <c r="J335" i="16"/>
  <c r="BK202" i="16"/>
  <c r="BK582" i="16"/>
  <c r="J486" i="16"/>
  <c r="J238" i="16"/>
  <c r="J809" i="16"/>
  <c r="BK570" i="16"/>
  <c r="BK486" i="16"/>
  <c r="J376" i="16"/>
  <c r="BK268" i="16"/>
  <c r="J793" i="16"/>
  <c r="J552" i="16"/>
  <c r="J367" i="16"/>
  <c r="J202" i="16"/>
  <c r="BK803" i="16"/>
  <c r="BK696" i="16"/>
  <c r="J696" i="16"/>
  <c r="BK271" i="17"/>
  <c r="BK224" i="17"/>
  <c r="BK282" i="17"/>
  <c r="J208" i="17"/>
  <c r="J152" i="17"/>
  <c r="J200" i="17"/>
  <c r="BK261" i="17"/>
  <c r="BK208" i="17"/>
  <c r="J267" i="17"/>
  <c r="J221" i="17"/>
  <c r="J143" i="17"/>
  <c r="J160" i="18"/>
  <c r="J138" i="18"/>
  <c r="J136" i="18"/>
  <c r="BK136" i="18"/>
  <c r="BK789" i="19"/>
  <c r="J517" i="19"/>
  <c r="J218" i="19"/>
  <c r="BK597" i="19"/>
  <c r="J557" i="19"/>
  <c r="J436" i="19"/>
  <c r="J323" i="19"/>
  <c r="BK498" i="19"/>
  <c r="BK406" i="19"/>
  <c r="BK309" i="19"/>
  <c r="J247" i="19"/>
  <c r="BK159" i="19"/>
  <c r="BK720" i="19"/>
  <c r="J430" i="19"/>
  <c r="BK226" i="19"/>
  <c r="BK782" i="19"/>
  <c r="J464" i="19"/>
  <c r="J226" i="19"/>
  <c r="BK529" i="19"/>
  <c r="BK296" i="19"/>
  <c r="BK904" i="19"/>
  <c r="BK860" i="19"/>
  <c r="BK523" i="19"/>
  <c r="J178" i="19"/>
  <c r="BK842" i="19"/>
  <c r="J610" i="19"/>
  <c r="BK513" i="19"/>
  <c r="J411" i="19"/>
  <c r="J325" i="19"/>
  <c r="BK809" i="19"/>
  <c r="BK700" i="19"/>
  <c r="BK593" i="19"/>
  <c r="J242" i="19"/>
  <c r="BK898" i="19"/>
  <c r="J804" i="19"/>
  <c r="J665" i="19"/>
  <c r="BK545" i="19"/>
  <c r="BK359" i="19"/>
  <c r="J168" i="19"/>
  <c r="BK199" i="20"/>
  <c r="J199" i="20"/>
  <c r="BK267" i="21"/>
  <c r="BK297" i="21"/>
  <c r="BK346" i="21"/>
  <c r="J359" i="21"/>
  <c r="BK182" i="21"/>
  <c r="J222" i="21"/>
  <c r="J276" i="21"/>
  <c r="BK173" i="21"/>
  <c r="BK158" i="22"/>
  <c r="J200" i="23"/>
  <c r="J137" i="23"/>
  <c r="BK187" i="24"/>
  <c r="BK147" i="24"/>
  <c r="J146" i="28"/>
  <c r="BK146" i="28"/>
  <c r="J157" i="28"/>
  <c r="BK208" i="28"/>
  <c r="J169" i="28"/>
  <c r="BK169" i="29"/>
  <c r="J174" i="29"/>
  <c r="BK140" i="29"/>
  <c r="BK154" i="29"/>
  <c r="J134" i="29"/>
  <c r="J200" i="30"/>
  <c r="BK183" i="30"/>
  <c r="BK200" i="30"/>
  <c r="J132" i="30"/>
  <c r="BK179" i="30"/>
  <c r="BK138" i="30"/>
  <c r="BK188" i="31"/>
  <c r="BK151" i="31"/>
  <c r="J167" i="31"/>
  <c r="BK192" i="31"/>
  <c r="BK208" i="31"/>
  <c r="J234" i="31"/>
  <c r="BK262" i="31"/>
  <c r="J151" i="31"/>
  <c r="J240" i="31"/>
  <c r="BK228" i="31"/>
  <c r="BK326" i="32"/>
  <c r="BK240" i="32"/>
  <c r="J295" i="32"/>
  <c r="J373" i="32"/>
  <c r="BK384" i="32"/>
  <c r="BK159" i="32"/>
  <c r="J209" i="32"/>
  <c r="BK281" i="32"/>
  <c r="BK342" i="32"/>
  <c r="BK319" i="32"/>
  <c r="BK295" i="32"/>
  <c r="BK237" i="32"/>
  <c r="J172" i="32"/>
  <c r="BK464" i="32"/>
  <c r="J422" i="32"/>
  <c r="J357" i="32"/>
  <c r="J288" i="32"/>
  <c r="BK267" i="32"/>
  <c r="BK242" i="32"/>
  <c r="J222" i="32"/>
  <c r="J153" i="32"/>
  <c r="J401" i="32"/>
  <c r="BK361" i="32"/>
  <c r="J301" i="32"/>
  <c r="BK151" i="32"/>
  <c r="BK263" i="33"/>
  <c r="BK177" i="33"/>
  <c r="J227" i="33"/>
  <c r="J142" i="33"/>
  <c r="BK240" i="33"/>
  <c r="J201" i="33"/>
  <c r="J157" i="33"/>
  <c r="BK201" i="33"/>
  <c r="BK142" i="33"/>
  <c r="BK165" i="33"/>
  <c r="BK222" i="33"/>
  <c r="J159" i="33"/>
  <c r="J147" i="33"/>
  <c r="BK209" i="33"/>
  <c r="J134" i="34"/>
  <c r="J147" i="34"/>
  <c r="J129" i="34"/>
  <c r="J153" i="34"/>
  <c r="BK149" i="34"/>
  <c r="J238" i="35"/>
  <c r="J214" i="35"/>
  <c r="J200" i="35"/>
  <c r="J184" i="35"/>
  <c r="BK147" i="35"/>
  <c r="J192" i="35"/>
  <c r="J178" i="35"/>
  <c r="J137" i="35"/>
  <c r="J236" i="35"/>
  <c r="J150" i="36"/>
  <c r="BK135" i="36"/>
  <c r="BK136" i="37"/>
  <c r="J175" i="37"/>
  <c r="J165" i="37"/>
  <c r="J138" i="37"/>
  <c r="BK152" i="37"/>
  <c r="BK144" i="37"/>
  <c r="BK142" i="37"/>
  <c r="BK148" i="38"/>
  <c r="BK207" i="38"/>
  <c r="J138" i="38"/>
  <c r="J205" i="38"/>
  <c r="BK154" i="38"/>
  <c r="J126" i="38"/>
  <c r="J183" i="38"/>
  <c r="BK144" i="38"/>
  <c r="J220" i="38"/>
  <c r="J211" i="38"/>
  <c r="J168" i="38"/>
  <c r="J148" i="38"/>
  <c r="BK132" i="39"/>
  <c r="BK138" i="39"/>
  <c r="BK134" i="39"/>
  <c r="BK176" i="40"/>
  <c r="J139" i="40"/>
  <c r="J188" i="40"/>
  <c r="BK190" i="40"/>
  <c r="J186" i="40"/>
  <c r="J151" i="40"/>
  <c r="J244" i="40"/>
  <c r="BK196" i="40"/>
  <c r="J182" i="40"/>
  <c r="J218" i="40"/>
  <c r="BK236" i="40"/>
  <c r="BK244" i="40"/>
  <c r="J228" i="40"/>
  <c r="BK214" i="40"/>
  <c r="J168" i="40"/>
  <c r="BK133" i="40"/>
  <c r="J176" i="41"/>
  <c r="J178" i="41"/>
  <c r="J140" i="41"/>
  <c r="J156" i="41"/>
  <c r="BK191" i="41"/>
  <c r="J165" i="41"/>
  <c r="BK150" i="41"/>
  <c r="BK161" i="41"/>
  <c r="J154" i="41"/>
  <c r="BK205" i="42"/>
  <c r="BK234" i="42"/>
  <c r="J243" i="42"/>
  <c r="BK127" i="42"/>
  <c r="J257" i="42"/>
  <c r="BK203" i="42"/>
  <c r="BK144" i="42"/>
  <c r="J269" i="42"/>
  <c r="BK150" i="42"/>
  <c r="J265" i="42"/>
  <c r="BK148" i="42"/>
  <c r="J263" i="42"/>
  <c r="BK222" i="42"/>
  <c r="BK142" i="42"/>
  <c r="BK213" i="42"/>
  <c r="J134" i="42"/>
  <c r="BK231" i="42"/>
  <c r="BK243" i="42"/>
  <c r="J195" i="42"/>
  <c r="BK174" i="42"/>
  <c r="BK135" i="43"/>
  <c r="J129" i="43"/>
  <c r="BK312" i="44"/>
  <c r="BK260" i="44"/>
  <c r="BK169" i="44"/>
  <c r="BK139" i="44"/>
  <c r="J171" i="44"/>
  <c r="BK284" i="44"/>
  <c r="J209" i="44"/>
  <c r="BK291" i="44"/>
  <c r="J207" i="44"/>
  <c r="J169" i="44"/>
  <c r="J260" i="44"/>
  <c r="J201" i="44"/>
  <c r="J317" i="44"/>
  <c r="BK271" i="44"/>
  <c r="BK201" i="44"/>
  <c r="BK341" i="44"/>
  <c r="BK315" i="44"/>
  <c r="BK199" i="44"/>
  <c r="BK163" i="44"/>
  <c r="BK203" i="44"/>
  <c r="BK252" i="44"/>
  <c r="BK209" i="44"/>
  <c r="J145" i="46"/>
  <c r="BK163" i="46"/>
  <c r="J272" i="46"/>
  <c r="BK233" i="46"/>
  <c r="J168" i="46"/>
  <c r="J192" i="46"/>
  <c r="BK137" i="46"/>
  <c r="J128" i="46"/>
  <c r="BK172" i="47"/>
  <c r="J136" i="47"/>
  <c r="BK180" i="47"/>
  <c r="BK155" i="48"/>
  <c r="J132" i="48"/>
  <c r="J158" i="48"/>
  <c r="BK126" i="48"/>
  <c r="BK130" i="49"/>
  <c r="J310" i="49"/>
  <c r="BK217" i="49"/>
  <c r="J130" i="49"/>
  <c r="J278" i="2"/>
  <c r="BK255" i="2"/>
  <c r="BK228" i="2"/>
  <c r="J126" i="2"/>
  <c r="BK275" i="2"/>
  <c r="J238" i="2"/>
  <c r="J223" i="2"/>
  <c r="AS152" i="1"/>
  <c r="J136" i="2"/>
  <c r="J175" i="2"/>
  <c r="BK144" i="2"/>
  <c r="AS139" i="1"/>
  <c r="J222" i="3"/>
  <c r="BK346" i="3"/>
  <c r="BK184" i="3"/>
  <c r="BK284" i="3"/>
  <c r="BK155" i="3"/>
  <c r="BK177" i="4"/>
  <c r="BK203" i="4"/>
  <c r="BK135" i="4"/>
  <c r="BK159" i="4"/>
  <c r="BK268" i="5"/>
  <c r="J260" i="5"/>
  <c r="J208" i="5"/>
  <c r="J226" i="5"/>
  <c r="BK137" i="5"/>
  <c r="J135" i="5"/>
  <c r="BK263" i="5"/>
  <c r="BK592" i="6"/>
  <c r="BK408" i="6"/>
  <c r="J294" i="6"/>
  <c r="J533" i="6"/>
  <c r="BK435" i="6"/>
  <c r="BK203" i="6"/>
  <c r="BK420" i="6"/>
  <c r="BK294" i="6"/>
  <c r="BK132" i="6"/>
  <c r="J307" i="6"/>
  <c r="BK598" i="6"/>
  <c r="J372" i="6"/>
  <c r="J279" i="6"/>
  <c r="BK530" i="6"/>
  <c r="J189" i="6"/>
  <c r="J457" i="6"/>
  <c r="BK221" i="6"/>
  <c r="BK637" i="6"/>
  <c r="BK392" i="6"/>
  <c r="J631" i="6"/>
  <c r="J422" i="6"/>
  <c r="BK351" i="6"/>
  <c r="BK518" i="6"/>
  <c r="J139" i="6"/>
  <c r="J488" i="6"/>
  <c r="BK279" i="6"/>
  <c r="J364" i="6"/>
  <c r="J159" i="7"/>
  <c r="J133" i="7"/>
  <c r="J162" i="7"/>
  <c r="J128" i="7"/>
  <c r="J231" i="7"/>
  <c r="J189" i="7"/>
  <c r="J201" i="7"/>
  <c r="BK198" i="7"/>
  <c r="BK189" i="7"/>
  <c r="BK231" i="7"/>
  <c r="BK226" i="8"/>
  <c r="BK147" i="9"/>
  <c r="BK160" i="10"/>
  <c r="J138" i="10"/>
  <c r="BK701" i="11"/>
  <c r="J617" i="11"/>
  <c r="BK435" i="11"/>
  <c r="J292" i="11"/>
  <c r="BK757" i="11"/>
  <c r="J634" i="11"/>
  <c r="BK509" i="11"/>
  <c r="J295" i="11"/>
  <c r="J809" i="11"/>
  <c r="J565" i="11"/>
  <c r="J289" i="11"/>
  <c r="BK716" i="11"/>
  <c r="BK578" i="11"/>
  <c r="BK248" i="11"/>
  <c r="BK171" i="11"/>
  <c r="J485" i="11"/>
  <c r="J366" i="11"/>
  <c r="J260" i="11"/>
  <c r="BK269" i="11"/>
  <c r="J689" i="11"/>
  <c r="J489" i="11"/>
  <c r="J354" i="11"/>
  <c r="J223" i="11"/>
  <c r="J912" i="11"/>
  <c r="J523" i="11"/>
  <c r="J243" i="11"/>
  <c r="J841" i="11"/>
  <c r="J578" i="11"/>
  <c r="J450" i="11"/>
  <c r="BK143" i="11"/>
  <c r="J873" i="11"/>
  <c r="BK647" i="11"/>
  <c r="J370" i="11"/>
  <c r="BK329" i="11"/>
  <c r="BK174" i="11"/>
  <c r="J866" i="11"/>
  <c r="BK809" i="11"/>
  <c r="BK627" i="11"/>
  <c r="J471" i="11"/>
  <c r="BK348" i="11"/>
  <c r="J164" i="11"/>
  <c r="BK941" i="11"/>
  <c r="J891" i="11"/>
  <c r="J854" i="11"/>
  <c r="J669" i="11"/>
  <c r="J277" i="11"/>
  <c r="BK192" i="12"/>
  <c r="BK131" i="12"/>
  <c r="J212" i="12"/>
  <c r="BK137" i="12"/>
  <c r="J176" i="12"/>
  <c r="BK176" i="12"/>
  <c r="J994" i="13"/>
  <c r="BK666" i="13"/>
  <c r="J377" i="13"/>
  <c r="J217" i="13"/>
  <c r="BK963" i="13"/>
  <c r="BK400" i="13"/>
  <c r="BK872" i="13"/>
  <c r="BK669" i="13"/>
  <c r="J501" i="13"/>
  <c r="J963" i="13"/>
  <c r="BK683" i="13"/>
  <c r="BK403" i="13"/>
  <c r="J274" i="13"/>
  <c r="J184" i="13"/>
  <c r="J673" i="13"/>
  <c r="BK279" i="13"/>
  <c r="BK184" i="13"/>
  <c r="BK230" i="13"/>
  <c r="J939" i="13"/>
  <c r="J770" i="13"/>
  <c r="J647" i="13"/>
  <c r="J523" i="13"/>
  <c r="J435" i="13"/>
  <c r="J254" i="13"/>
  <c r="J230" i="13"/>
  <c r="BK1037" i="13"/>
  <c r="J790" i="13"/>
  <c r="BK721" i="13"/>
  <c r="BK465" i="13"/>
  <c r="J394" i="13"/>
  <c r="J156" i="13"/>
  <c r="J1040" i="13"/>
  <c r="BK688" i="13"/>
  <c r="BK419" i="13"/>
  <c r="BK227" i="13"/>
  <c r="BK1133" i="13"/>
  <c r="J1106" i="13"/>
  <c r="J1037" i="13"/>
  <c r="BK1018" i="13"/>
  <c r="J767" i="13"/>
  <c r="BK554" i="13"/>
  <c r="J343" i="13"/>
  <c r="BK235" i="13"/>
  <c r="BK973" i="13"/>
  <c r="BK333" i="13"/>
  <c r="J951" i="13"/>
  <c r="J798" i="13"/>
  <c r="BK539" i="13"/>
  <c r="BK627" i="14"/>
  <c r="BK524" i="14"/>
  <c r="BK471" i="14"/>
  <c r="BK209" i="14"/>
  <c r="J558" i="14"/>
  <c r="J495" i="14"/>
  <c r="J321" i="14"/>
  <c r="J546" i="14"/>
  <c r="BK477" i="14"/>
  <c r="J439" i="14"/>
  <c r="J247" i="14"/>
  <c r="BK608" i="14"/>
  <c r="BK495" i="14"/>
  <c r="BK479" i="14"/>
  <c r="BK156" i="14"/>
  <c r="J674" i="14"/>
  <c r="BK636" i="14"/>
  <c r="BK570" i="14"/>
  <c r="J524" i="14"/>
  <c r="BK435" i="14"/>
  <c r="BK335" i="14"/>
  <c r="BK159" i="14"/>
  <c r="J435" i="14"/>
  <c r="BK315" i="14"/>
  <c r="BK179" i="14"/>
  <c r="J618" i="14"/>
  <c r="BK540" i="14"/>
  <c r="BK406" i="14"/>
  <c r="J266" i="14"/>
  <c r="J406" i="14"/>
  <c r="J366" i="14"/>
  <c r="J237" i="14"/>
  <c r="J185" i="14"/>
  <c r="J164" i="14"/>
  <c r="BK473" i="14"/>
  <c r="J668" i="14"/>
  <c r="J636" i="14"/>
  <c r="J458" i="14"/>
  <c r="J394" i="14"/>
  <c r="BK348" i="14"/>
  <c r="BK237" i="14"/>
  <c r="J315" i="14"/>
  <c r="BK247" i="14"/>
  <c r="J348" i="14"/>
  <c r="BK305" i="14"/>
  <c r="BK259" i="14"/>
  <c r="BK168" i="15"/>
  <c r="J130" i="15"/>
  <c r="BK182" i="15"/>
  <c r="BK130" i="15"/>
  <c r="J816" i="16"/>
  <c r="BK598" i="16"/>
  <c r="BK492" i="16"/>
  <c r="J369" i="16"/>
  <c r="BK299" i="16"/>
  <c r="J170" i="16"/>
  <c r="J866" i="16"/>
  <c r="BK991" i="16"/>
  <c r="J630" i="16"/>
  <c r="J933" i="16"/>
  <c r="J876" i="16"/>
  <c r="BK626" i="16"/>
  <c r="J147" i="16"/>
  <c r="J705" i="16"/>
  <c r="J419" i="16"/>
  <c r="J913" i="16"/>
  <c r="J709" i="16"/>
  <c r="BK969" i="16"/>
  <c r="BK646" i="16"/>
  <c r="BK419" i="16"/>
  <c r="BK1036" i="16"/>
  <c r="BK439" i="16"/>
  <c r="J719" i="16"/>
  <c r="BK187" i="16"/>
  <c r="BK616" i="16"/>
  <c r="BK226" i="16"/>
  <c r="J241" i="16"/>
  <c r="J270" i="19"/>
  <c r="J535" i="19"/>
  <c r="BK339" i="19"/>
  <c r="BK542" i="19"/>
  <c r="J363" i="19"/>
  <c r="BK143" i="19"/>
  <c r="BK343" i="19"/>
  <c r="BK658" i="19"/>
  <c r="BK218" i="19"/>
  <c r="BK238" i="19"/>
  <c r="BK535" i="19"/>
  <c r="BK565" i="19"/>
  <c r="BK323" i="19"/>
  <c r="J848" i="19"/>
  <c r="BK729" i="19"/>
  <c r="BK251" i="19"/>
  <c r="J757" i="19"/>
  <c r="BK191" i="19"/>
  <c r="BK137" i="20"/>
  <c r="J187" i="20"/>
  <c r="BK232" i="21"/>
  <c r="J297" i="21"/>
  <c r="BK153" i="21"/>
  <c r="J211" i="21"/>
  <c r="J346" i="21"/>
  <c r="J205" i="21"/>
  <c r="BK211" i="21"/>
  <c r="BK306" i="21"/>
  <c r="J153" i="21"/>
  <c r="BK195" i="21"/>
  <c r="BK160" i="21"/>
  <c r="J175" i="22"/>
  <c r="BK146" i="22"/>
  <c r="BK152" i="22"/>
  <c r="J192" i="23"/>
  <c r="J142" i="23"/>
  <c r="BK160" i="23"/>
  <c r="BK277" i="24"/>
  <c r="J165" i="24"/>
  <c r="J145" i="24"/>
  <c r="J155" i="24"/>
  <c r="J228" i="31"/>
  <c r="BK199" i="31"/>
  <c r="J160" i="31"/>
  <c r="J286" i="31"/>
  <c r="BK234" i="31"/>
  <c r="J443" i="32"/>
  <c r="J275" i="32"/>
  <c r="BK336" i="32"/>
  <c r="BK145" i="32"/>
  <c r="J176" i="32"/>
  <c r="J313" i="32"/>
  <c r="J336" i="32"/>
  <c r="J168" i="32"/>
  <c r="J417" i="32"/>
  <c r="BK191" i="32"/>
  <c r="J404" i="32"/>
  <c r="BK466" i="32"/>
  <c r="BK131" i="34"/>
  <c r="J228" i="35"/>
  <c r="J210" i="35"/>
  <c r="J194" i="35"/>
  <c r="J160" i="35"/>
  <c r="BK228" i="35"/>
  <c r="BK212" i="35"/>
  <c r="BK190" i="35"/>
  <c r="BK176" i="35"/>
  <c r="J143" i="35"/>
  <c r="J246" i="35"/>
  <c r="BK141" i="35"/>
  <c r="J248" i="35"/>
  <c r="J139" i="35"/>
  <c r="BK250" i="35"/>
  <c r="BK135" i="35"/>
  <c r="BK155" i="36"/>
  <c r="BK142" i="36"/>
  <c r="J159" i="36"/>
  <c r="J142" i="36"/>
  <c r="J129" i="36"/>
  <c r="BK175" i="37"/>
  <c r="BK185" i="38"/>
  <c r="J185" i="38"/>
  <c r="BK191" i="38"/>
  <c r="BK195" i="38"/>
  <c r="J130" i="38"/>
  <c r="J187" i="38"/>
  <c r="BK212" i="40"/>
  <c r="BK145" i="40"/>
  <c r="J208" i="40"/>
  <c r="J200" i="40"/>
  <c r="BK184" i="40"/>
  <c r="BK141" i="40"/>
  <c r="BK248" i="40"/>
  <c r="J198" i="40"/>
  <c r="J250" i="40"/>
  <c r="BK242" i="40"/>
  <c r="BK216" i="40"/>
  <c r="BK153" i="40"/>
  <c r="BK172" i="41"/>
  <c r="J152" i="41"/>
  <c r="J142" i="41"/>
  <c r="BK195" i="41"/>
  <c r="BK189" i="41"/>
  <c r="J274" i="42"/>
  <c r="BK199" i="42"/>
  <c r="J284" i="42"/>
  <c r="BK216" i="42"/>
  <c r="J146" i="42"/>
  <c r="J182" i="42"/>
  <c r="J148" i="42"/>
  <c r="BK225" i="42"/>
  <c r="BK254" i="42"/>
  <c r="J178" i="42"/>
  <c r="J186" i="42"/>
  <c r="J210" i="42"/>
  <c r="BK240" i="42"/>
  <c r="BK248" i="42"/>
  <c r="J315" i="44"/>
  <c r="J129" i="44"/>
  <c r="J300" i="44"/>
  <c r="BK159" i="44"/>
  <c r="J155" i="44"/>
  <c r="J179" i="44"/>
  <c r="J131" i="45"/>
  <c r="J265" i="46"/>
  <c r="BK150" i="46"/>
  <c r="BK253" i="46"/>
  <c r="BK128" i="46"/>
  <c r="BK130" i="46"/>
  <c r="BK148" i="47"/>
  <c r="BK158" i="48"/>
  <c r="J149" i="48"/>
  <c r="J217" i="49"/>
  <c r="J262" i="49"/>
  <c r="J316" i="49"/>
  <c r="J275" i="2"/>
  <c r="BK223" i="2"/>
  <c r="AS160" i="1"/>
  <c r="J193" i="2"/>
  <c r="J213" i="2"/>
  <c r="BK213" i="2"/>
  <c r="J207" i="2"/>
  <c r="BK129" i="2"/>
  <c r="AS115" i="1"/>
  <c r="J301" i="3"/>
  <c r="BK324" i="3"/>
  <c r="BK242" i="3"/>
  <c r="J144" i="3"/>
  <c r="BK149" i="3"/>
  <c r="BK187" i="3"/>
  <c r="BK340" i="3"/>
  <c r="J207" i="3"/>
  <c r="J298" i="3"/>
  <c r="J304" i="3"/>
  <c r="J227" i="3"/>
  <c r="J155" i="3"/>
  <c r="J358" i="3"/>
  <c r="J334" i="3"/>
  <c r="J247" i="3"/>
  <c r="J361" i="3"/>
  <c r="J307" i="3"/>
  <c r="J202" i="3"/>
  <c r="J272" i="3"/>
  <c r="BK249" i="3"/>
  <c r="J171" i="3"/>
  <c r="BK192" i="4"/>
  <c r="J159" i="4"/>
  <c r="J197" i="4"/>
  <c r="J192" i="4"/>
  <c r="BK168" i="4"/>
  <c r="BK141" i="4"/>
  <c r="J146" i="4"/>
  <c r="J220" i="5"/>
  <c r="BK226" i="5"/>
  <c r="BK154" i="5"/>
  <c r="J263" i="5"/>
  <c r="BK199" i="5"/>
  <c r="BK257" i="5"/>
  <c r="J185" i="5"/>
  <c r="J213" i="5"/>
  <c r="J285" i="5"/>
  <c r="BK175" i="5"/>
  <c r="BK285" i="5"/>
  <c r="BK193" i="5"/>
  <c r="J282" i="5"/>
  <c r="BK215" i="5"/>
  <c r="BK372" i="6"/>
  <c r="BK258" i="6"/>
  <c r="J195" i="6"/>
  <c r="J130" i="6"/>
  <c r="J375" i="6"/>
  <c r="J187" i="6"/>
  <c r="BK604" i="6"/>
  <c r="J530" i="6"/>
  <c r="J460" i="6"/>
  <c r="J366" i="6"/>
  <c r="BK288" i="6"/>
  <c r="BK218" i="6"/>
  <c r="J398" i="6"/>
  <c r="J344" i="6"/>
  <c r="J613" i="6"/>
  <c r="BK547" i="6"/>
  <c r="BK370" i="6"/>
  <c r="J330" i="6"/>
  <c r="BK146" i="6"/>
  <c r="J640" i="6"/>
  <c r="BK573" i="6"/>
  <c r="J521" i="6"/>
  <c r="J451" i="6"/>
  <c r="BK215" i="6"/>
  <c r="J637" i="6"/>
  <c r="J598" i="6"/>
  <c r="J486" i="6"/>
  <c r="J441" i="6"/>
  <c r="BK358" i="6"/>
  <c r="BK319" i="6"/>
  <c r="J454" i="6"/>
  <c r="J356" i="6"/>
  <c r="J221" i="6"/>
  <c r="J589" i="6"/>
  <c r="J495" i="6"/>
  <c r="BK451" i="6"/>
  <c r="BK296" i="6"/>
  <c r="J466" i="6"/>
  <c r="BK169" i="7"/>
  <c r="J204" i="7"/>
  <c r="J150" i="7"/>
  <c r="BK213" i="7"/>
  <c r="BK126" i="7"/>
  <c r="J186" i="7"/>
  <c r="J219" i="7"/>
  <c r="J198" i="7"/>
  <c r="BK167" i="7"/>
  <c r="J240" i="8"/>
  <c r="J204" i="8"/>
  <c r="BK144" i="8"/>
  <c r="J193" i="8"/>
  <c r="J207" i="8"/>
  <c r="J133" i="8"/>
  <c r="J126" i="8"/>
  <c r="J276" i="8"/>
  <c r="BK285" i="8"/>
  <c r="J223" i="8"/>
  <c r="BK294" i="8"/>
  <c r="BK264" i="8"/>
  <c r="BK204" i="8"/>
  <c r="J128" i="8"/>
  <c r="BK234" i="8"/>
  <c r="J151" i="9"/>
  <c r="BK138" i="9"/>
  <c r="J130" i="9"/>
  <c r="BK565" i="11"/>
  <c r="J431" i="11"/>
  <c r="J194" i="11"/>
  <c r="BK753" i="11"/>
  <c r="BK677" i="11"/>
  <c r="J608" i="11"/>
  <c r="BK533" i="11"/>
  <c r="BK210" i="11"/>
  <c r="J548" i="11"/>
  <c r="J210" i="11"/>
  <c r="BK453" i="11"/>
  <c r="BK621" i="11"/>
  <c r="J316" i="11"/>
  <c r="J285" i="11"/>
  <c r="J400" i="11"/>
  <c r="J935" i="11"/>
  <c r="BK851" i="11"/>
  <c r="BK485" i="11"/>
  <c r="J269" i="11"/>
  <c r="BK696" i="11"/>
  <c r="J362" i="11"/>
  <c r="BK885" i="11"/>
  <c r="J644" i="11"/>
  <c r="J350" i="11"/>
  <c r="BK181" i="11"/>
  <c r="BK833" i="11"/>
  <c r="J701" i="11"/>
  <c r="BK414" i="11"/>
  <c r="J143" i="11"/>
  <c r="BK919" i="11"/>
  <c r="J687" i="11"/>
  <c r="J143" i="12"/>
  <c r="J238" i="12"/>
  <c r="BK221" i="12"/>
  <c r="J156" i="12"/>
  <c r="BK778" i="13"/>
  <c r="BK526" i="13"/>
  <c r="BK237" i="13"/>
  <c r="BK936" i="13"/>
  <c r="BK1004" i="13"/>
  <c r="J627" i="13"/>
  <c r="BK951" i="13"/>
  <c r="BK385" i="13"/>
  <c r="J164" i="13"/>
  <c r="J328" i="13"/>
  <c r="BK406" i="13"/>
  <c r="J891" i="13"/>
  <c r="BK627" i="13"/>
  <c r="J391" i="13"/>
  <c r="BK1106" i="13"/>
  <c r="J877" i="13"/>
  <c r="BK773" i="13"/>
  <c r="BK501" i="13"/>
  <c r="J279" i="13"/>
  <c r="BK1044" i="13"/>
  <c r="BK482" i="13"/>
  <c r="BK1184" i="13"/>
  <c r="J1055" i="13"/>
  <c r="J1018" i="13"/>
  <c r="BK764" i="13"/>
  <c r="J397" i="13"/>
  <c r="J1009" i="13"/>
  <c r="J235" i="13"/>
  <c r="BK926" i="13"/>
  <c r="J785" i="13"/>
  <c r="J169" i="13"/>
  <c r="BK505" i="14"/>
  <c r="J202" i="14"/>
  <c r="J466" i="14"/>
  <c r="J487" i="14"/>
  <c r="J241" i="14"/>
  <c r="J418" i="14"/>
  <c r="BK654" i="14"/>
  <c r="J479" i="14"/>
  <c r="J144" i="14"/>
  <c r="BK697" i="14"/>
  <c r="BK339" i="14"/>
  <c r="BK685" i="14"/>
  <c r="J357" i="14"/>
  <c r="J231" i="14"/>
  <c r="BK193" i="14"/>
  <c r="J632" i="14"/>
  <c r="J140" i="14"/>
  <c r="BK429" i="14"/>
  <c r="J182" i="15"/>
  <c r="J223" i="15"/>
  <c r="J155" i="15"/>
  <c r="BK775" i="16"/>
  <c r="J434" i="16"/>
  <c r="J268" i="16"/>
  <c r="BK671" i="16"/>
  <c r="J664" i="16"/>
  <c r="J330" i="16"/>
  <c r="BK859" i="16"/>
  <c r="J586" i="16"/>
  <c r="BK170" i="16"/>
  <c r="BK715" i="16"/>
  <c r="J478" i="16"/>
  <c r="J233" i="16"/>
  <c r="J492" i="16"/>
  <c r="J388" i="16"/>
  <c r="J254" i="16"/>
  <c r="J928" i="16"/>
  <c r="J530" i="16"/>
  <c r="BK381" i="16"/>
  <c r="J1036" i="16"/>
  <c r="BK705" i="16"/>
  <c r="J465" i="16"/>
  <c r="BK388" i="16"/>
  <c r="J297" i="16"/>
  <c r="BK866" i="16"/>
  <c r="BK478" i="16"/>
  <c r="J344" i="16"/>
  <c r="J882" i="16"/>
  <c r="J701" i="16"/>
  <c r="BK365" i="16"/>
  <c r="BK280" i="17"/>
  <c r="BK237" i="17"/>
  <c r="BK143" i="17"/>
  <c r="BK232" i="17"/>
  <c r="J176" i="17"/>
  <c r="J156" i="17"/>
  <c r="J280" i="17"/>
  <c r="J216" i="17"/>
  <c r="J242" i="17"/>
  <c r="BK216" i="17"/>
  <c r="BK182" i="17"/>
  <c r="BK138" i="18"/>
  <c r="BK160" i="18"/>
  <c r="J134" i="18"/>
  <c r="BK651" i="19"/>
  <c r="J513" i="19"/>
  <c r="J296" i="19"/>
  <c r="BK156" i="19"/>
  <c r="J606" i="19"/>
  <c r="J565" i="19"/>
  <c r="J416" i="19"/>
  <c r="BK351" i="19"/>
  <c r="BK772" i="19"/>
  <c r="BK436" i="19"/>
  <c r="J263" i="19"/>
  <c r="J188" i="19"/>
  <c r="BK757" i="19"/>
  <c r="BK622" i="19"/>
  <c r="BK347" i="19"/>
  <c r="BK221" i="19"/>
  <c r="BK655" i="19"/>
  <c r="J406" i="19"/>
  <c r="BK171" i="19"/>
  <c r="J484" i="19"/>
  <c r="J893" i="19"/>
  <c r="BK848" i="19"/>
  <c r="BK414" i="19"/>
  <c r="J201" i="19"/>
  <c r="BK168" i="19"/>
  <c r="J782" i="19"/>
  <c r="BK585" i="19"/>
  <c r="J498" i="19"/>
  <c r="J339" i="19"/>
  <c r="BK916" i="19"/>
  <c r="J772" i="19"/>
  <c r="BK418" i="19"/>
  <c r="J712" i="19"/>
  <c r="J882" i="19"/>
  <c r="J839" i="19"/>
  <c r="J658" i="19"/>
  <c r="BK474" i="19"/>
  <c r="BK319" i="19"/>
  <c r="J157" i="20"/>
  <c r="BK191" i="20"/>
  <c r="J142" i="20"/>
  <c r="J132" i="20"/>
  <c r="BK188" i="21"/>
  <c r="BK286" i="21"/>
  <c r="J306" i="21"/>
  <c r="J254" i="21"/>
  <c r="J310" i="21"/>
  <c r="BK290" i="21"/>
  <c r="J239" i="21"/>
  <c r="BK245" i="21"/>
  <c r="BK145" i="21"/>
  <c r="BK165" i="21"/>
  <c r="BK205" i="21"/>
  <c r="J149" i="21"/>
  <c r="BK147" i="21"/>
  <c r="J188" i="21"/>
  <c r="J144" i="22"/>
  <c r="BK137" i="22"/>
  <c r="BK197" i="23"/>
  <c r="J132" i="23"/>
  <c r="BK168" i="23"/>
  <c r="BK132" i="23"/>
  <c r="BK213" i="24"/>
  <c r="J170" i="24"/>
  <c r="J206" i="24"/>
  <c r="BK208" i="24"/>
  <c r="BK210" i="24"/>
  <c r="BK170" i="24"/>
  <c r="J143" i="24"/>
  <c r="BK252" i="24"/>
  <c r="BK227" i="24"/>
  <c r="BK183" i="24"/>
  <c r="J298" i="24"/>
  <c r="J233" i="24"/>
  <c r="J187" i="24"/>
  <c r="J318" i="24"/>
  <c r="J293" i="24"/>
  <c r="J252" i="24"/>
  <c r="BK200" i="24"/>
  <c r="J147" i="24"/>
  <c r="BK138" i="24"/>
  <c r="BK314" i="24"/>
  <c r="J272" i="24"/>
  <c r="J268" i="24"/>
  <c r="J306" i="24"/>
  <c r="BK238" i="24"/>
  <c r="J195" i="24"/>
  <c r="BK145" i="24"/>
  <c r="J310" i="24"/>
  <c r="BK293" i="24"/>
  <c r="J280" i="24"/>
  <c r="BK268" i="24"/>
  <c r="J218" i="24"/>
  <c r="J213" i="24"/>
  <c r="BK158" i="24"/>
  <c r="J228" i="25"/>
  <c r="BK218" i="25"/>
  <c r="J205" i="25"/>
  <c r="J188" i="25"/>
  <c r="J167" i="25"/>
  <c r="BK146" i="25"/>
  <c r="BK195" i="25"/>
  <c r="J172" i="25"/>
  <c r="BK228" i="25"/>
  <c r="J213" i="25"/>
  <c r="BK205" i="25"/>
  <c r="J195" i="25"/>
  <c r="BK188" i="25"/>
  <c r="BK172" i="25"/>
  <c r="BK139" i="25"/>
  <c r="BK160" i="25"/>
  <c r="J156" i="25"/>
  <c r="J134" i="25"/>
  <c r="J146" i="25"/>
  <c r="J195" i="26"/>
  <c r="J187" i="26"/>
  <c r="BK166" i="26"/>
  <c r="BK133" i="26"/>
  <c r="J199" i="26"/>
  <c r="J172" i="26"/>
  <c r="J139" i="26"/>
  <c r="J204" i="26"/>
  <c r="J185" i="26"/>
  <c r="BK187" i="26"/>
  <c r="BK204" i="26"/>
  <c r="J154" i="26"/>
  <c r="BK214" i="26"/>
  <c r="BK199" i="26"/>
  <c r="BK185" i="26"/>
  <c r="J144" i="26"/>
  <c r="J197" i="27"/>
  <c r="J193" i="27"/>
  <c r="BK178" i="27"/>
  <c r="J166" i="27"/>
  <c r="J147" i="27"/>
  <c r="J211" i="27"/>
  <c r="BK157" i="27"/>
  <c r="BK193" i="27"/>
  <c r="BK201" i="27"/>
  <c r="BK132" i="27"/>
  <c r="J206" i="27"/>
  <c r="BK214" i="27"/>
  <c r="J201" i="27"/>
  <c r="BK189" i="27"/>
  <c r="BK183" i="27"/>
  <c r="J138" i="27"/>
  <c r="J157" i="27"/>
  <c r="BK143" i="27"/>
  <c r="BK169" i="28"/>
  <c r="J137" i="28"/>
  <c r="BK137" i="28"/>
  <c r="BK180" i="28"/>
  <c r="J203" i="28"/>
  <c r="BK189" i="28"/>
  <c r="J208" i="28"/>
  <c r="J152" i="28"/>
  <c r="J180" i="28"/>
  <c r="BK163" i="28"/>
  <c r="BK164" i="29"/>
  <c r="J130" i="29"/>
  <c r="J150" i="29"/>
  <c r="J154" i="29"/>
  <c r="BK174" i="29"/>
  <c r="BK156" i="29"/>
  <c r="BK142" i="29"/>
  <c r="BK146" i="29"/>
  <c r="BK134" i="29"/>
  <c r="J195" i="30"/>
  <c r="J143" i="30"/>
  <c r="J171" i="30"/>
  <c r="J138" i="30"/>
  <c r="BK171" i="30"/>
  <c r="BK150" i="30"/>
  <c r="BK143" i="30"/>
  <c r="J175" i="30"/>
  <c r="BK175" i="30"/>
  <c r="J154" i="30"/>
  <c r="J251" i="31"/>
  <c r="BK211" i="31"/>
  <c r="J176" i="31"/>
  <c r="BK153" i="31"/>
  <c r="BK136" i="31"/>
  <c r="J208" i="31"/>
  <c r="J162" i="31"/>
  <c r="J236" i="31"/>
  <c r="J157" i="31"/>
  <c r="BK148" i="31"/>
  <c r="J258" i="31"/>
  <c r="J221" i="31"/>
  <c r="J138" i="31"/>
  <c r="BK297" i="31"/>
  <c r="BK277" i="31"/>
  <c r="BK176" i="31"/>
  <c r="J291" i="31"/>
  <c r="BK286" i="31"/>
  <c r="BK223" i="31"/>
  <c r="BK427" i="32"/>
  <c r="BK247" i="32"/>
  <c r="J326" i="32"/>
  <c r="J384" i="32"/>
  <c r="BK391" i="32"/>
  <c r="BK153" i="32"/>
  <c r="BK225" i="32"/>
  <c r="BK161" i="32"/>
  <c r="BK346" i="32"/>
  <c r="BK476" i="32"/>
  <c r="BK433" i="32"/>
  <c r="J311" i="32"/>
  <c r="J305" i="32"/>
  <c r="BK286" i="32"/>
  <c r="BK253" i="32"/>
  <c r="BK215" i="32"/>
  <c r="BK176" i="32"/>
  <c r="J149" i="32"/>
  <c r="BK457" i="32"/>
  <c r="BK448" i="32"/>
  <c r="BK408" i="32"/>
  <c r="BK340" i="32"/>
  <c r="BK313" i="32"/>
  <c r="J259" i="32"/>
  <c r="BK235" i="32"/>
  <c r="J159" i="32"/>
  <c r="J466" i="32"/>
  <c r="J457" i="32"/>
  <c r="J448" i="32"/>
  <c r="BK365" i="32"/>
  <c r="BK324" i="32"/>
  <c r="J281" i="32"/>
  <c r="J253" i="32"/>
  <c r="J237" i="32"/>
  <c r="J215" i="32"/>
  <c r="J199" i="32"/>
  <c r="BK443" i="32"/>
  <c r="J391" i="32"/>
  <c r="J340" i="32"/>
  <c r="J271" i="32"/>
  <c r="J203" i="33"/>
  <c r="J263" i="33"/>
  <c r="J222" i="33"/>
  <c r="BK203" i="33"/>
  <c r="J232" i="33"/>
  <c r="J188" i="33"/>
  <c r="J138" i="33"/>
  <c r="J151" i="33"/>
  <c r="J209" i="33"/>
  <c r="J134" i="33"/>
  <c r="J165" i="33"/>
  <c r="BK147" i="33"/>
  <c r="BK134" i="33"/>
  <c r="BK188" i="33"/>
  <c r="BK153" i="34"/>
  <c r="J145" i="34"/>
  <c r="BK151" i="34"/>
  <c r="J141" i="34"/>
  <c r="J149" i="34"/>
  <c r="J131" i="34"/>
  <c r="BK129" i="34"/>
  <c r="BK134" i="34"/>
  <c r="J139" i="34"/>
  <c r="BK263" i="35"/>
  <c r="BK234" i="35"/>
  <c r="J224" i="35"/>
  <c r="BK206" i="35"/>
  <c r="BK188" i="35"/>
  <c r="BK168" i="35"/>
  <c r="BK232" i="35"/>
  <c r="J216" i="35"/>
  <c r="BK194" i="35"/>
  <c r="BK186" i="35"/>
  <c r="BK244" i="35"/>
  <c r="J133" i="35"/>
  <c r="J166" i="35"/>
  <c r="J244" i="35"/>
  <c r="BK152" i="35"/>
  <c r="J261" i="35"/>
  <c r="BK131" i="35"/>
  <c r="BK161" i="36"/>
  <c r="BK129" i="36"/>
  <c r="BK139" i="36"/>
  <c r="BK127" i="36"/>
  <c r="BK145" i="36"/>
  <c r="BK161" i="37"/>
  <c r="BK179" i="37"/>
  <c r="J142" i="37"/>
  <c r="BK171" i="37"/>
  <c r="J159" i="37"/>
  <c r="BK157" i="37"/>
  <c r="BK213" i="38"/>
  <c r="BK128" i="38"/>
  <c r="BK142" i="38"/>
  <c r="J195" i="38"/>
  <c r="BK201" i="38"/>
  <c r="J150" i="38"/>
  <c r="J138" i="39"/>
  <c r="J134" i="39"/>
  <c r="BK178" i="40"/>
  <c r="J159" i="40"/>
  <c r="BK147" i="40"/>
  <c r="BK198" i="40"/>
  <c r="J176" i="40"/>
  <c r="J178" i="40"/>
  <c r="J240" i="40"/>
  <c r="J184" i="40"/>
  <c r="J216" i="40"/>
  <c r="J248" i="40"/>
  <c r="BK240" i="40"/>
  <c r="BK230" i="40"/>
  <c r="J157" i="40"/>
  <c r="BK170" i="41"/>
  <c r="BK167" i="41"/>
  <c r="J174" i="41"/>
  <c r="BK138" i="41"/>
  <c r="BK183" i="41"/>
  <c r="BK199" i="41"/>
  <c r="BK178" i="41"/>
  <c r="J163" i="41"/>
  <c r="J231" i="42"/>
  <c r="J248" i="42"/>
  <c r="BK195" i="42"/>
  <c r="BK134" i="42"/>
  <c r="J251" i="42"/>
  <c r="BK210" i="42"/>
  <c r="J163" i="42"/>
  <c r="J203" i="42"/>
  <c r="BK131" i="42"/>
  <c r="J159" i="42"/>
  <c r="J137" i="42"/>
  <c r="BK201" i="42"/>
  <c r="BK161" i="42"/>
  <c r="BK190" i="42"/>
  <c r="BK245" i="42"/>
  <c r="BK272" i="42"/>
  <c r="J225" i="42"/>
  <c r="BK186" i="42"/>
  <c r="J333" i="44"/>
  <c r="J181" i="44"/>
  <c r="BK144" i="44"/>
  <c r="J265" i="44"/>
  <c r="BK148" i="44"/>
  <c r="BK240" i="44"/>
  <c r="BK333" i="44"/>
  <c r="BK297" i="44"/>
  <c r="J248" i="44"/>
  <c r="BK175" i="44"/>
  <c r="J289" i="44"/>
  <c r="J215" i="44"/>
  <c r="J183" i="44"/>
  <c r="BK287" i="44"/>
  <c r="BK244" i="44"/>
  <c r="J133" i="44"/>
  <c r="J337" i="44"/>
  <c r="BK262" i="44"/>
  <c r="J197" i="44"/>
  <c r="BK238" i="44"/>
  <c r="BK191" i="44"/>
  <c r="J139" i="44"/>
  <c r="BK232" i="44"/>
  <c r="J187" i="44"/>
  <c r="J135" i="44"/>
  <c r="J140" i="45"/>
  <c r="BK147" i="45"/>
  <c r="J127" i="45"/>
  <c r="BK272" i="46"/>
  <c r="J222" i="46"/>
  <c r="BK141" i="46"/>
  <c r="J137" i="46"/>
  <c r="J238" i="46"/>
  <c r="BK220" i="46"/>
  <c r="BK145" i="46"/>
  <c r="J141" i="46"/>
  <c r="BK132" i="46"/>
  <c r="J172" i="47"/>
  <c r="BK144" i="47"/>
  <c r="BK182" i="47"/>
  <c r="J131" i="47"/>
  <c r="BK138" i="48"/>
  <c r="J155" i="48"/>
  <c r="J249" i="49"/>
  <c r="J239" i="49"/>
  <c r="BK165" i="49"/>
  <c r="J348" i="49"/>
  <c r="BK249" i="49"/>
  <c r="J255" i="49"/>
  <c r="J303" i="49"/>
  <c r="J200" i="49"/>
  <c r="J272" i="2"/>
  <c r="BK233" i="2"/>
  <c r="BK195" i="2"/>
  <c r="J269" i="2"/>
  <c r="J246" i="2"/>
  <c r="BK160" i="2"/>
  <c r="J181" i="2"/>
  <c r="AS100" i="1"/>
  <c r="J228" i="2"/>
  <c r="J233" i="2"/>
  <c r="BK136" i="2"/>
  <c r="BK169" i="2"/>
  <c r="J169" i="2"/>
  <c r="BK298" i="3"/>
  <c r="BK181" i="3"/>
  <c r="J233" i="3"/>
  <c r="BK255" i="3"/>
  <c r="J212" i="3"/>
  <c r="J161" i="3"/>
  <c r="J340" i="3"/>
  <c r="J318" i="3"/>
  <c r="BK274" i="3"/>
  <c r="BK307" i="3"/>
  <c r="BK173" i="3"/>
  <c r="J284" i="3"/>
  <c r="BK230" i="3"/>
  <c r="J169" i="3"/>
  <c r="BK361" i="3"/>
  <c r="J343" i="3"/>
  <c r="BK220" i="3"/>
  <c r="BK355" i="3"/>
  <c r="BK343" i="3"/>
  <c r="BK266" i="3"/>
  <c r="BK144" i="3"/>
  <c r="BK260" i="3"/>
  <c r="BK247" i="3"/>
  <c r="BK161" i="3"/>
  <c r="BK205" i="4"/>
  <c r="J150" i="4"/>
  <c r="J156" i="4"/>
  <c r="J183" i="4"/>
  <c r="J138" i="4"/>
  <c r="BK174" i="4"/>
  <c r="BK230" i="5"/>
  <c r="J193" i="5"/>
  <c r="J217" i="5"/>
  <c r="J146" i="5"/>
  <c r="BK245" i="5"/>
  <c r="BK223" i="5"/>
  <c r="J165" i="5"/>
  <c r="BK208" i="5"/>
  <c r="BK254" i="5"/>
  <c r="BK146" i="5"/>
  <c r="BK282" i="5"/>
  <c r="BK183" i="5"/>
  <c r="J162" i="5"/>
  <c r="BK279" i="5"/>
  <c r="BK213" i="5"/>
  <c r="J483" i="6"/>
  <c r="BK395" i="6"/>
  <c r="J339" i="6"/>
  <c r="J184" i="6"/>
  <c r="J619" i="6"/>
  <c r="BK488" i="6"/>
  <c r="J392" i="6"/>
  <c r="BK330" i="6"/>
  <c r="J146" i="6"/>
  <c r="BK441" i="6"/>
  <c r="J325" i="6"/>
  <c r="BK305" i="6"/>
  <c r="BK197" i="6"/>
  <c r="BK139" i="6"/>
  <c r="J313" i="6"/>
  <c r="BK189" i="6"/>
  <c r="BK613" i="6"/>
  <c r="J475" i="6"/>
  <c r="BK333" i="6"/>
  <c r="BK307" i="6"/>
  <c r="J251" i="6"/>
  <c r="BK480" i="6"/>
  <c r="BK390" i="6"/>
  <c r="J321" i="6"/>
  <c r="BK601" i="6"/>
  <c r="BK524" i="6"/>
  <c r="J336" i="6"/>
  <c r="J231" i="6"/>
  <c r="BK143" i="6"/>
  <c r="J628" i="6"/>
  <c r="J490" i="6"/>
  <c r="J428" i="6"/>
  <c r="J143" i="6"/>
  <c r="BK640" i="6"/>
  <c r="BK521" i="6"/>
  <c r="BK454" i="6"/>
  <c r="J370" i="6"/>
  <c r="J327" i="6"/>
  <c r="BK209" i="6"/>
  <c r="J547" i="6"/>
  <c r="J388" i="6"/>
  <c r="BK137" i="6"/>
  <c r="J553" i="6"/>
  <c r="BK466" i="6"/>
  <c r="J444" i="6"/>
  <c r="BK362" i="6"/>
  <c r="BK619" i="6"/>
  <c r="J288" i="6"/>
  <c r="BK192" i="7"/>
  <c r="BK159" i="7"/>
  <c r="J139" i="7"/>
  <c r="J136" i="7"/>
  <c r="BK133" i="7"/>
  <c r="J176" i="7"/>
  <c r="BK174" i="7"/>
  <c r="J169" i="7"/>
  <c r="J165" i="7"/>
  <c r="J156" i="7"/>
  <c r="BK153" i="7"/>
  <c r="BK234" i="7"/>
  <c r="BK219" i="7"/>
  <c r="BK178" i="7"/>
  <c r="BK186" i="7"/>
  <c r="BK156" i="7"/>
  <c r="BK228" i="7"/>
  <c r="J288" i="8"/>
  <c r="BK297" i="8"/>
  <c r="BK173" i="8"/>
  <c r="J144" i="8"/>
  <c r="BK126" i="8"/>
  <c r="J294" i="8"/>
  <c r="J285" i="8"/>
  <c r="J215" i="8"/>
  <c r="BK201" i="8"/>
  <c r="BK159" i="9"/>
  <c r="BK168" i="9"/>
  <c r="J141" i="9"/>
  <c r="J143" i="10"/>
  <c r="BK766" i="11"/>
  <c r="J461" i="11"/>
  <c r="J199" i="11"/>
  <c r="BK694" i="11"/>
  <c r="J604" i="11"/>
  <c r="BK499" i="11"/>
  <c r="BK316" i="11"/>
  <c r="BK207" i="11"/>
  <c r="J621" i="11"/>
  <c r="J320" i="11"/>
  <c r="BK813" i="11"/>
  <c r="J627" i="11"/>
  <c r="J406" i="11"/>
  <c r="J673" i="11"/>
  <c r="BK471" i="11"/>
  <c r="J358" i="11"/>
  <c r="J264" i="11"/>
  <c r="J167" i="11"/>
  <c r="J819" i="11"/>
  <c r="J519" i="11"/>
  <c r="BK421" i="11"/>
  <c r="BK339" i="11"/>
  <c r="J953" i="11"/>
  <c r="BK891" i="11"/>
  <c r="J630" i="11"/>
  <c r="J414" i="11"/>
  <c r="BK240" i="11"/>
  <c r="J753" i="11"/>
  <c r="BK523" i="11"/>
  <c r="BK231" i="11"/>
  <c r="BK748" i="11"/>
  <c r="BK433" i="11"/>
  <c r="J339" i="11"/>
  <c r="J171" i="11"/>
  <c r="J823" i="11"/>
  <c r="BK736" i="11"/>
  <c r="J653" i="11"/>
  <c r="J582" i="11"/>
  <c r="J428" i="11"/>
  <c r="BK167" i="11"/>
  <c r="BK948" i="11"/>
  <c r="J897" i="11"/>
  <c r="J851" i="11"/>
  <c r="BK406" i="11"/>
  <c r="J199" i="12"/>
  <c r="BK226" i="12"/>
  <c r="BK143" i="12"/>
  <c r="BK238" i="12"/>
  <c r="J164" i="12"/>
  <c r="J131" i="12"/>
  <c r="J998" i="13"/>
  <c r="J417" i="13"/>
  <c r="J245" i="13"/>
  <c r="BK780" i="13"/>
  <c r="J676" i="13"/>
  <c r="BK558" i="13"/>
  <c r="BK969" i="13"/>
  <c r="J552" i="13"/>
  <c r="BK367" i="13"/>
  <c r="BK210" i="13"/>
  <c r="J969" i="13"/>
  <c r="J517" i="13"/>
  <c r="J143" i="13"/>
  <c r="BK164" i="13"/>
  <c r="J808" i="13"/>
  <c r="BK673" i="13"/>
  <c r="J592" i="13"/>
  <c r="J482" i="13"/>
  <c r="BK318" i="13"/>
  <c r="J1117" i="13"/>
  <c r="J1032" i="13"/>
  <c r="BK868" i="13"/>
  <c r="J751" i="13"/>
  <c r="BK454" i="13"/>
  <c r="BK377" i="13"/>
  <c r="J1184" i="13"/>
  <c r="J973" i="13"/>
  <c r="J666" i="13"/>
  <c r="BK421" i="13"/>
  <c r="J338" i="13"/>
  <c r="BK1181" i="13"/>
  <c r="J1128" i="13"/>
  <c r="BK1112" i="13"/>
  <c r="BK1049" i="13"/>
  <c r="BK1040" i="13"/>
  <c r="BK1009" i="13"/>
  <c r="J683" i="13"/>
  <c r="J406" i="13"/>
  <c r="BK254" i="13"/>
  <c r="BK998" i="13"/>
  <c r="J741" i="13"/>
  <c r="BK981" i="13"/>
  <c r="BK805" i="13"/>
  <c r="J360" i="13"/>
  <c r="BK249" i="13"/>
  <c r="J578" i="14"/>
  <c r="J490" i="14"/>
  <c r="BK231" i="14"/>
  <c r="J570" i="14"/>
  <c r="J515" i="14"/>
  <c r="J343" i="14"/>
  <c r="J225" i="14"/>
  <c r="BK213" i="14"/>
  <c r="J221" i="14"/>
  <c r="BK552" i="14"/>
  <c r="J189" i="14"/>
  <c r="BK622" i="14"/>
  <c r="BK235" i="14"/>
  <c r="J375" i="14"/>
  <c r="J448" i="14"/>
  <c r="BK275" i="14"/>
  <c r="BK189" i="14"/>
  <c r="BK261" i="14"/>
  <c r="J148" i="15"/>
  <c r="J161" i="15"/>
  <c r="BK144" i="15"/>
  <c r="J578" i="16"/>
  <c r="J365" i="16"/>
  <c r="J182" i="16"/>
  <c r="BK719" i="16"/>
  <c r="BK780" i="16"/>
  <c r="J638" i="16"/>
  <c r="BK921" i="16"/>
  <c r="BK655" i="16"/>
  <c r="J525" i="16"/>
  <c r="J612" i="16"/>
  <c r="BK586" i="16"/>
  <c r="J489" i="16"/>
  <c r="J1063" i="16"/>
  <c r="BK1020" i="16"/>
  <c r="BK889" i="16"/>
  <c r="BK682" i="16"/>
  <c r="BK651" i="16"/>
  <c r="BK465" i="16"/>
  <c r="J429" i="16"/>
  <c r="BK327" i="16"/>
  <c r="BK238" i="16"/>
  <c r="J765" i="16"/>
  <c r="BK503" i="16"/>
  <c r="BK424" i="16"/>
  <c r="BK1057" i="16"/>
  <c r="BK996" i="16"/>
  <c r="BK735" i="16"/>
  <c r="J541" i="16"/>
  <c r="BK367" i="16"/>
  <c r="J207" i="16"/>
  <c r="J161" i="16"/>
  <c r="BK638" i="16"/>
  <c r="BK411" i="16"/>
  <c r="J261" i="16"/>
  <c r="J859" i="16"/>
  <c r="BK664" i="16"/>
  <c r="J682" i="16"/>
  <c r="J263" i="17"/>
  <c r="BK166" i="17"/>
  <c r="J261" i="17"/>
  <c r="J192" i="17"/>
  <c r="J138" i="17"/>
  <c r="BK134" i="17"/>
  <c r="J251" i="17"/>
  <c r="BK156" i="17"/>
  <c r="BK251" i="17"/>
  <c r="BK212" i="17"/>
  <c r="J168" i="18"/>
  <c r="J130" i="18"/>
  <c r="J155" i="18"/>
  <c r="BK148" i="18"/>
  <c r="BK130" i="18"/>
  <c r="BK614" i="19"/>
  <c r="J533" i="19"/>
  <c r="BK263" i="19"/>
  <c r="J809" i="19"/>
  <c r="J593" i="19"/>
  <c r="J523" i="19"/>
  <c r="BK433" i="19"/>
  <c r="BK363" i="19"/>
  <c r="BK195" i="19"/>
  <c r="J548" i="19"/>
  <c r="J418" i="19"/>
  <c r="J267" i="19"/>
  <c r="J195" i="19"/>
  <c r="J817" i="19"/>
  <c r="J729" i="19"/>
  <c r="J542" i="19"/>
  <c r="BK275" i="19"/>
  <c r="J814" i="19"/>
  <c r="J680" i="19"/>
  <c r="J494" i="19"/>
  <c r="J332" i="19"/>
  <c r="BK778" i="19"/>
  <c r="BK610" i="19"/>
  <c r="J343" i="19"/>
  <c r="J171" i="19"/>
  <c r="BK888" i="19"/>
  <c r="J854" i="19"/>
  <c r="J508" i="19"/>
  <c r="J275" i="19"/>
  <c r="J165" i="19"/>
  <c r="BK804" i="19"/>
  <c r="J545" i="19"/>
  <c r="BK385" i="19"/>
  <c r="BK255" i="19"/>
  <c r="J637" i="19"/>
  <c r="J385" i="19"/>
  <c r="BK181" i="20"/>
  <c r="BK174" i="20"/>
  <c r="J196" i="20"/>
  <c r="J191" i="20"/>
  <c r="BK272" i="21"/>
  <c r="J249" i="21"/>
  <c r="BK143" i="21"/>
  <c r="J242" i="21"/>
  <c r="BK294" i="21"/>
  <c r="J336" i="21"/>
  <c r="BK249" i="21"/>
  <c r="BK239" i="21"/>
  <c r="BK314" i="21"/>
  <c r="BK336" i="21"/>
  <c r="BK351" i="21"/>
  <c r="BK207" i="21"/>
  <c r="J230" i="21"/>
  <c r="BK222" i="21"/>
  <c r="J139" i="21"/>
  <c r="J162" i="22"/>
  <c r="BK144" i="22"/>
  <c r="J184" i="23"/>
  <c r="BK163" i="23"/>
  <c r="BK182" i="23"/>
  <c r="J182" i="23"/>
  <c r="BK179" i="23"/>
  <c r="BK306" i="24"/>
  <c r="J191" i="24"/>
  <c r="BK165" i="24"/>
  <c r="J200" i="24"/>
  <c r="BK270" i="24"/>
  <c r="BK205" i="31"/>
  <c r="J248" i="31"/>
  <c r="J211" i="31"/>
  <c r="BK393" i="32"/>
  <c r="BK301" i="32"/>
  <c r="J361" i="32"/>
  <c r="J235" i="32"/>
  <c r="J155" i="32"/>
  <c r="BK187" i="32"/>
  <c r="BK331" i="32"/>
  <c r="BK149" i="32"/>
  <c r="BK271" i="32"/>
  <c r="BK155" i="32"/>
  <c r="BK309" i="32"/>
  <c r="BK417" i="32"/>
  <c r="BK258" i="35"/>
  <c r="J230" i="35"/>
  <c r="J218" i="35"/>
  <c r="BK208" i="35"/>
  <c r="J186" i="35"/>
  <c r="BK154" i="35"/>
  <c r="J131" i="35"/>
  <c r="BK220" i="35"/>
  <c r="J206" i="35"/>
  <c r="BK184" i="35"/>
  <c r="BK156" i="35"/>
  <c r="J254" i="35"/>
  <c r="BK143" i="35"/>
  <c r="BK149" i="35"/>
  <c r="J154" i="35"/>
  <c r="BK252" i="35"/>
  <c r="BK157" i="36"/>
  <c r="J163" i="36"/>
  <c r="J133" i="36"/>
  <c r="J135" i="36"/>
  <c r="J179" i="37"/>
  <c r="BK130" i="37"/>
  <c r="J146" i="37"/>
  <c r="BK159" i="37"/>
  <c r="BK173" i="37"/>
  <c r="J173" i="37"/>
  <c r="J169" i="37"/>
  <c r="BK146" i="37"/>
  <c r="J134" i="38"/>
  <c r="J179" i="38"/>
  <c r="J166" i="38"/>
  <c r="J170" i="38"/>
  <c r="BK156" i="38"/>
  <c r="BK199" i="38"/>
  <c r="BK174" i="38"/>
  <c r="J140" i="38"/>
  <c r="J213" i="38"/>
  <c r="BK164" i="38"/>
  <c r="J132" i="38"/>
  <c r="BK125" i="39"/>
  <c r="J132" i="39"/>
  <c r="J212" i="40"/>
  <c r="BK222" i="40"/>
  <c r="BK155" i="40"/>
  <c r="BK228" i="40"/>
  <c r="J192" i="40"/>
  <c r="J153" i="40"/>
  <c r="J246" i="40"/>
  <c r="J230" i="40"/>
  <c r="BK238" i="40"/>
  <c r="J196" i="40"/>
  <c r="J197" i="41"/>
  <c r="J159" i="41"/>
  <c r="J146" i="41"/>
  <c r="BK197" i="41"/>
  <c r="BK228" i="42"/>
  <c r="BK169" i="42"/>
  <c r="BK237" i="42"/>
  <c r="J272" i="42"/>
  <c r="J237" i="42"/>
  <c r="J133" i="43"/>
  <c r="J281" i="44"/>
  <c r="J321" i="44"/>
  <c r="BK228" i="44"/>
  <c r="J295" i="44"/>
  <c r="BK193" i="44"/>
  <c r="J284" i="44"/>
  <c r="BK221" i="44"/>
  <c r="BK167" i="44"/>
  <c r="BK205" i="44"/>
  <c r="J341" i="44"/>
  <c r="BK268" i="44"/>
  <c r="BK242" i="44"/>
  <c r="BK171" i="44"/>
  <c r="J191" i="44"/>
  <c r="BK129" i="45"/>
  <c r="BK138" i="45"/>
  <c r="J210" i="46"/>
  <c r="J132" i="46"/>
  <c r="BK265" i="46"/>
  <c r="J175" i="46"/>
  <c r="J148" i="47"/>
  <c r="J178" i="47"/>
  <c r="J146" i="48"/>
  <c r="BK146" i="48"/>
  <c r="BK200" i="49"/>
  <c r="J232" i="49"/>
  <c r="BK342" i="49"/>
  <c r="J1057" i="16"/>
  <c r="BK453" i="16"/>
  <c r="J350" i="16"/>
  <c r="BK261" i="16"/>
  <c r="BK1052" i="16"/>
  <c r="BK725" i="16"/>
  <c r="BK447" i="16"/>
  <c r="BK376" i="16"/>
  <c r="J1020" i="16"/>
  <c r="J803" i="16"/>
  <c r="J598" i="16"/>
  <c r="J447" i="16"/>
  <c r="BK233" i="16"/>
  <c r="BK143" i="16"/>
  <c r="BK634" i="16"/>
  <c r="J459" i="16"/>
  <c r="BK335" i="16"/>
  <c r="J828" i="16"/>
  <c r="J651" i="16"/>
  <c r="J678" i="16"/>
  <c r="J232" i="17"/>
  <c r="BK180" i="17"/>
  <c r="J204" i="17"/>
  <c r="J171" i="17"/>
  <c r="BK200" i="17"/>
  <c r="BK147" i="17"/>
  <c r="J212" i="17"/>
  <c r="BK263" i="17"/>
  <c r="BK176" i="17"/>
  <c r="BK164" i="18"/>
  <c r="BK177" i="18"/>
  <c r="J164" i="18"/>
  <c r="J150" i="18"/>
  <c r="J744" i="19"/>
  <c r="BK484" i="19"/>
  <c r="BK416" i="19"/>
  <c r="BK162" i="19"/>
  <c r="BK641" i="19"/>
  <c r="J359" i="19"/>
  <c r="BK188" i="19"/>
  <c r="BK637" i="19"/>
  <c r="BK315" i="19"/>
  <c r="J748" i="19"/>
  <c r="J582" i="19"/>
  <c r="J303" i="19"/>
  <c r="BK875" i="19"/>
  <c r="BK589" i="19"/>
  <c r="BK444" i="19"/>
  <c r="BK185" i="19"/>
  <c r="J156" i="19"/>
  <c r="J645" i="19"/>
  <c r="J454" i="19"/>
  <c r="BK303" i="19"/>
  <c r="BK893" i="19"/>
  <c r="BK796" i="19"/>
  <c r="BK704" i="19"/>
  <c r="J423" i="19"/>
  <c r="J919" i="19"/>
  <c r="J888" i="19"/>
  <c r="J832" i="19"/>
  <c r="BK716" i="19"/>
  <c r="J576" i="19"/>
  <c r="J209" i="19"/>
  <c r="J183" i="20"/>
  <c r="BK187" i="20"/>
  <c r="J174" i="20"/>
  <c r="BK157" i="20"/>
  <c r="J181" i="20"/>
  <c r="J173" i="21"/>
  <c r="J321" i="21"/>
  <c r="J245" i="21"/>
  <c r="BK299" i="21"/>
  <c r="J314" i="21"/>
  <c r="BK175" i="22"/>
  <c r="BK188" i="23"/>
  <c r="J197" i="23"/>
  <c r="BK200" i="23"/>
  <c r="J173" i="23"/>
  <c r="J257" i="24"/>
  <c r="J158" i="24"/>
  <c r="J275" i="24"/>
  <c r="J144" i="31"/>
  <c r="J148" i="31"/>
  <c r="J262" i="31"/>
  <c r="BK216" i="31"/>
  <c r="BK180" i="31"/>
  <c r="BK380" i="32"/>
  <c r="BK259" i="32"/>
  <c r="J166" i="32"/>
  <c r="BK275" i="32"/>
  <c r="J359" i="32"/>
  <c r="BK180" i="32"/>
  <c r="J220" i="32"/>
  <c r="J151" i="32"/>
  <c r="J319" i="32"/>
  <c r="J187" i="32"/>
  <c r="J438" i="32"/>
  <c r="J433" i="32"/>
  <c r="J226" i="35"/>
  <c r="J202" i="35"/>
  <c r="BK164" i="35"/>
  <c r="BK230" i="35"/>
  <c r="BK214" i="35"/>
  <c r="BK200" i="35"/>
  <c r="BK172" i="35"/>
  <c r="J145" i="35"/>
  <c r="BK242" i="35"/>
  <c r="J158" i="35"/>
  <c r="BK162" i="35"/>
  <c r="J168" i="35"/>
  <c r="BK153" i="36"/>
  <c r="BK148" i="36"/>
  <c r="BK133" i="36"/>
  <c r="J181" i="37"/>
  <c r="J171" i="37"/>
  <c r="J161" i="37"/>
  <c r="BK134" i="37"/>
  <c r="BK138" i="37"/>
  <c r="J140" i="37"/>
  <c r="BK170" i="38"/>
  <c r="BK193" i="38"/>
  <c r="BK126" i="38"/>
  <c r="BK183" i="38"/>
  <c r="BK134" i="38"/>
  <c r="BK146" i="38"/>
  <c r="J164" i="38"/>
  <c r="BK220" i="38"/>
  <c r="BK136" i="38"/>
  <c r="BK209" i="38"/>
  <c r="BK132" i="38"/>
  <c r="BK130" i="38"/>
  <c r="BK130" i="39"/>
  <c r="BK142" i="39"/>
  <c r="J130" i="39"/>
  <c r="BK182" i="40"/>
  <c r="J174" i="40"/>
  <c r="J135" i="40"/>
  <c r="BK171" i="40"/>
  <c r="BK135" i="40"/>
  <c r="BK174" i="40"/>
  <c r="BK129" i="40"/>
  <c r="J242" i="40"/>
  <c r="BK194" i="40"/>
  <c r="J171" i="40"/>
  <c r="J204" i="40"/>
  <c r="J141" i="40"/>
  <c r="J236" i="40"/>
  <c r="BK224" i="40"/>
  <c r="J194" i="40"/>
  <c r="BK148" i="41"/>
  <c r="J138" i="41"/>
  <c r="BK152" i="41"/>
  <c r="BK163" i="41"/>
  <c r="BK185" i="41"/>
  <c r="J191" i="41"/>
  <c r="BK251" i="42"/>
  <c r="J176" i="42"/>
  <c r="BK281" i="42"/>
  <c r="BK188" i="42"/>
  <c r="J131" i="42"/>
  <c r="BK159" i="42"/>
  <c r="BK263" i="42"/>
  <c r="J165" i="42"/>
  <c r="BK197" i="42"/>
  <c r="J207" i="42"/>
  <c r="J219" i="42"/>
  <c r="BK139" i="43"/>
  <c r="J135" i="43"/>
  <c r="J256" i="44"/>
  <c r="J303" i="44"/>
  <c r="J262" i="44"/>
  <c r="J199" i="44"/>
  <c r="J326" i="44"/>
  <c r="BK131" i="45"/>
  <c r="J253" i="46"/>
  <c r="BK170" i="46"/>
  <c r="J278" i="46"/>
  <c r="J183" i="46"/>
  <c r="BK248" i="46"/>
  <c r="J248" i="46"/>
  <c r="BK136" i="47"/>
  <c r="J162" i="47"/>
  <c r="J138" i="48"/>
  <c r="J297" i="49"/>
  <c r="BK426" i="14"/>
  <c r="BK530" i="14"/>
  <c r="J305" i="14"/>
  <c r="BK317" i="14"/>
  <c r="BK410" i="14"/>
  <c r="BK443" i="14"/>
  <c r="J398" i="14"/>
  <c r="BK140" i="14"/>
  <c r="J144" i="15"/>
  <c r="BK135" i="15"/>
  <c r="J608" i="16"/>
  <c r="J411" i="16"/>
  <c r="BK192" i="16"/>
  <c r="J942" i="16"/>
  <c r="J497" i="16"/>
  <c r="J925" i="16"/>
  <c r="BK630" i="16"/>
  <c r="J196" i="16"/>
  <c r="J747" i="16"/>
  <c r="BK525" i="16"/>
  <c r="BK383" i="16"/>
  <c r="BK816" i="16"/>
  <c r="BK552" i="16"/>
  <c r="J320" i="16"/>
  <c r="J226" i="16"/>
  <c r="J600" i="16"/>
  <c r="BK541" i="16"/>
  <c r="BK467" i="16"/>
  <c r="BK241" i="16"/>
  <c r="J975" i="16"/>
  <c r="J626" i="16"/>
  <c r="BK497" i="16"/>
  <c r="J397" i="16"/>
  <c r="BK182" i="16"/>
  <c r="J671" i="16"/>
  <c r="BK530" i="16"/>
  <c r="J337" i="16"/>
  <c r="J889" i="16"/>
  <c r="BK369" i="16"/>
  <c r="BK659" i="16"/>
  <c r="BK257" i="17"/>
  <c r="BK221" i="17"/>
  <c r="J257" i="17"/>
  <c r="J166" i="17"/>
  <c r="J282" i="17"/>
  <c r="BK161" i="17"/>
  <c r="BK229" i="17"/>
  <c r="BK204" i="17"/>
  <c r="J237" i="17"/>
  <c r="BK138" i="17"/>
  <c r="BK155" i="18"/>
  <c r="BK173" i="18"/>
  <c r="BK143" i="18"/>
  <c r="J633" i="19"/>
  <c r="J603" i="19"/>
  <c r="J796" i="19"/>
  <c r="J589" i="19"/>
  <c r="J263" i="35"/>
  <c r="BK198" i="35"/>
  <c r="J174" i="35"/>
  <c r="J149" i="35"/>
  <c r="BK218" i="35"/>
  <c r="J198" i="35"/>
  <c r="J180" i="35"/>
  <c r="J135" i="35"/>
  <c r="BK178" i="35"/>
  <c r="BK256" i="35"/>
  <c r="BK145" i="35"/>
  <c r="BK236" i="35"/>
  <c r="J165" i="36"/>
  <c r="J155" i="36"/>
  <c r="J153" i="36"/>
  <c r="J131" i="36"/>
  <c r="BK132" i="37"/>
  <c r="J167" i="37"/>
  <c r="J177" i="37"/>
  <c r="BK148" i="37"/>
  <c r="BK163" i="37"/>
  <c r="BK211" i="38"/>
  <c r="J197" i="38"/>
  <c r="BK197" i="38"/>
  <c r="J158" i="38"/>
  <c r="BK152" i="38"/>
  <c r="J209" i="38"/>
  <c r="J176" i="38"/>
  <c r="J133" i="40"/>
  <c r="BK137" i="40"/>
  <c r="BK161" i="40"/>
  <c r="BK206" i="40"/>
  <c r="BK220" i="40"/>
  <c r="BK151" i="40"/>
  <c r="J189" i="41"/>
  <c r="BK180" i="41"/>
  <c r="BK274" i="42"/>
  <c r="BK257" i="42"/>
  <c r="BK267" i="42"/>
  <c r="BK137" i="42"/>
  <c r="BK167" i="42"/>
  <c r="BK133" i="43"/>
  <c r="BK185" i="44"/>
  <c r="J278" i="44"/>
  <c r="J297" i="44"/>
  <c r="BK217" i="44"/>
  <c r="J252" i="44"/>
  <c r="J131" i="44"/>
  <c r="BK197" i="44"/>
  <c r="J312" i="44"/>
  <c r="J240" i="44"/>
  <c r="BK319" i="44"/>
  <c r="BK195" i="44"/>
  <c r="J195" i="44"/>
  <c r="J238" i="44"/>
  <c r="J203" i="44"/>
  <c r="J150" i="44"/>
  <c r="J145" i="45"/>
  <c r="J125" i="45"/>
  <c r="J220" i="46"/>
  <c r="BK168" i="46"/>
  <c r="J185" i="46"/>
  <c r="BK132" i="48"/>
  <c r="J190" i="49"/>
  <c r="J336" i="49"/>
  <c r="BK348" i="49"/>
  <c r="J135" i="49"/>
  <c r="J379" i="14"/>
  <c r="J156" i="14"/>
  <c r="J213" i="14"/>
  <c r="BK657" i="14"/>
  <c r="BK604" i="14"/>
  <c r="BK398" i="14"/>
  <c r="J339" i="14"/>
  <c r="BK202" i="14"/>
  <c r="BK370" i="14"/>
  <c r="BK277" i="14"/>
  <c r="BK144" i="14"/>
  <c r="J298" i="14"/>
  <c r="BK177" i="15"/>
  <c r="BK188" i="15"/>
  <c r="BK147" i="16"/>
  <c r="J953" i="16"/>
  <c r="BK688" i="16"/>
  <c r="J383" i="16"/>
  <c r="J775" i="16"/>
  <c r="J279" i="16"/>
  <c r="BK765" i="16"/>
  <c r="J582" i="16"/>
  <c r="BK337" i="16"/>
  <c r="J715" i="16"/>
  <c r="BK928" i="16"/>
  <c r="BK441" i="16"/>
  <c r="J281" i="16"/>
  <c r="BK578" i="16"/>
  <c r="J299" i="16"/>
  <c r="J886" i="16"/>
  <c r="J342" i="16"/>
  <c r="BK876" i="16"/>
  <c r="BK356" i="16"/>
  <c r="BK760" i="16"/>
  <c r="BK701" i="16"/>
  <c r="BK242" i="17"/>
  <c r="J275" i="17"/>
  <c r="J188" i="17"/>
  <c r="J196" i="17"/>
  <c r="BK275" i="17"/>
  <c r="J180" i="17"/>
  <c r="BK150" i="18"/>
  <c r="BK712" i="19"/>
  <c r="J309" i="19"/>
  <c r="J829" i="19"/>
  <c r="J474" i="19"/>
  <c r="BK391" i="19"/>
  <c r="J700" i="19"/>
  <c r="BK423" i="19"/>
  <c r="BK259" i="19"/>
  <c r="BK606" i="19"/>
  <c r="J185" i="19"/>
  <c r="BK430" i="19"/>
  <c r="J191" i="19"/>
  <c r="J351" i="19"/>
  <c r="J868" i="19"/>
  <c r="BK300" i="19"/>
  <c r="BK582" i="19"/>
  <c r="J143" i="19"/>
  <c r="J597" i="19"/>
  <c r="J916" i="19"/>
  <c r="BK829" i="19"/>
  <c r="BK619" i="19"/>
  <c r="BK168" i="20"/>
  <c r="J168" i="20"/>
  <c r="J355" i="21"/>
  <c r="BK331" i="21"/>
  <c r="J228" i="21"/>
  <c r="BK254" i="21"/>
  <c r="BK242" i="21"/>
  <c r="BK261" i="21"/>
  <c r="J331" i="21"/>
  <c r="J160" i="21"/>
  <c r="BK213" i="21"/>
  <c r="J165" i="21"/>
  <c r="BK230" i="21"/>
  <c r="J152" i="22"/>
  <c r="BK170" i="22"/>
  <c r="BK133" i="22"/>
  <c r="BK151" i="23"/>
  <c r="BK184" i="23"/>
  <c r="J163" i="23"/>
  <c r="J243" i="24"/>
  <c r="BK263" i="24"/>
  <c r="BK288" i="24"/>
  <c r="BK298" i="24"/>
  <c r="BK246" i="35"/>
  <c r="J196" i="35"/>
  <c r="BK182" i="35"/>
  <c r="J234" i="35"/>
  <c r="J208" i="35"/>
  <c r="J182" i="35"/>
  <c r="J164" i="35"/>
  <c r="BK238" i="35"/>
  <c r="BK174" i="35"/>
  <c r="BK137" i="35"/>
  <c r="J250" i="35"/>
  <c r="BK159" i="36"/>
  <c r="J127" i="36"/>
  <c r="J157" i="36"/>
  <c r="BK150" i="36"/>
  <c r="J163" i="37"/>
  <c r="J144" i="37"/>
  <c r="BK169" i="37"/>
  <c r="J130" i="37"/>
  <c r="BK167" i="37"/>
  <c r="J154" i="37"/>
  <c r="J154" i="38"/>
  <c r="J193" i="38"/>
  <c r="BK162" i="38"/>
  <c r="J144" i="38"/>
  <c r="J201" i="38"/>
  <c r="J136" i="38"/>
  <c r="J181" i="38"/>
  <c r="J149" i="39"/>
  <c r="J210" i="40"/>
  <c r="BK188" i="40"/>
  <c r="J226" i="40"/>
  <c r="J165" i="40"/>
  <c r="J131" i="40"/>
  <c r="J145" i="40"/>
  <c r="BK250" i="40"/>
  <c r="J224" i="40"/>
  <c r="BK192" i="40"/>
  <c r="BK143" i="40"/>
  <c r="J238" i="40"/>
  <c r="BK234" i="40"/>
  <c r="J222" i="40"/>
  <c r="BK204" i="40"/>
  <c r="J190" i="40"/>
  <c r="J150" i="41"/>
  <c r="J199" i="41"/>
  <c r="J148" i="41"/>
  <c r="J180" i="41"/>
  <c r="BK142" i="41"/>
  <c r="J172" i="41"/>
  <c r="J195" i="41"/>
  <c r="J188" i="42"/>
  <c r="J197" i="42"/>
  <c r="J174" i="42"/>
  <c r="BK276" i="42"/>
  <c r="BK178" i="42"/>
  <c r="BK125" i="42"/>
  <c r="J161" i="42"/>
  <c r="BK156" i="42"/>
  <c r="BK182" i="42"/>
  <c r="J201" i="42"/>
  <c r="BK265" i="42"/>
  <c r="J156" i="42"/>
  <c r="BK171" i="42"/>
  <c r="J131" i="43"/>
  <c r="BK289" i="44"/>
  <c r="BK323" i="44"/>
  <c r="BK256" i="44"/>
  <c r="BK275" i="44"/>
  <c r="BK317" i="44"/>
  <c r="J275" i="44"/>
  <c r="J189" i="44"/>
  <c r="J273" i="44"/>
  <c r="BK135" i="44"/>
  <c r="J291" i="44"/>
  <c r="BK258" i="44"/>
  <c r="J254" i="44"/>
  <c r="BK183" i="44"/>
  <c r="J138" i="45"/>
  <c r="J147" i="45"/>
  <c r="BK238" i="46"/>
  <c r="J216" i="46"/>
  <c r="J276" i="46"/>
  <c r="BK192" i="46"/>
  <c r="J202" i="46"/>
  <c r="BK204" i="46"/>
  <c r="J156" i="47"/>
  <c r="BK142" i="48"/>
  <c r="J129" i="48"/>
  <c r="BK244" i="49"/>
  <c r="BK310" i="49"/>
  <c r="BK303" i="49"/>
  <c r="BK284" i="2"/>
  <c r="BK261" i="2"/>
  <c r="BK246" i="2"/>
  <c r="BK209" i="2"/>
  <c r="BK141" i="2"/>
  <c r="AS148" i="1"/>
  <c r="BK165" i="2"/>
  <c r="J141" i="2"/>
  <c r="BK272" i="2"/>
  <c r="J263" i="2"/>
  <c r="BK249" i="2"/>
  <c r="J243" i="2"/>
  <c r="BK193" i="2"/>
  <c r="AS142" i="1"/>
  <c r="J201" i="2"/>
  <c r="J165" i="2"/>
  <c r="BK126" i="2"/>
  <c r="AS170" i="1"/>
  <c r="AS129" i="1"/>
  <c r="BK175" i="2"/>
  <c r="AS97" i="1"/>
  <c r="J132" i="2"/>
  <c r="AS135" i="1"/>
  <c r="J152" i="2"/>
  <c r="BK179" i="2"/>
  <c r="J313" i="3"/>
  <c r="BK292" i="3"/>
  <c r="BK199" i="3"/>
  <c r="J327" i="3"/>
  <c r="BK238" i="3"/>
  <c r="J173" i="3"/>
  <c r="J220" i="3"/>
  <c r="BK157" i="3"/>
  <c r="BK253" i="3"/>
  <c r="BK175" i="3"/>
  <c r="BK133" i="3"/>
  <c r="J193" i="3"/>
  <c r="BK318" i="3"/>
  <c r="BK171" i="3"/>
  <c r="BK146" i="3"/>
  <c r="BK164" i="3"/>
  <c r="J287" i="3"/>
  <c r="J349" i="3"/>
  <c r="BK272" i="3"/>
  <c r="J139" i="3"/>
  <c r="BK233" i="3"/>
  <c r="BK183" i="4"/>
  <c r="BK164" i="4"/>
  <c r="J195" i="4"/>
  <c r="BK150" i="4"/>
  <c r="J132" i="5"/>
  <c r="BK135" i="5"/>
  <c r="BK190" i="5"/>
  <c r="J230" i="5"/>
  <c r="J159" i="5"/>
  <c r="J168" i="5"/>
  <c r="J205" i="5"/>
  <c r="J202" i="5"/>
  <c r="BK428" i="6"/>
  <c r="BK342" i="6"/>
  <c r="BK616" i="6"/>
  <c r="J446" i="6"/>
  <c r="J296" i="6"/>
  <c r="BK386" i="6"/>
  <c r="BK248" i="6"/>
  <c r="BK508" i="6"/>
  <c r="J164" i="6"/>
  <c r="J583" i="6"/>
  <c r="J316" i="6"/>
  <c r="BK164" i="6"/>
  <c r="BK415" i="6"/>
  <c r="J215" i="6"/>
  <c r="BK634" i="6"/>
  <c r="BK438" i="6"/>
  <c r="J508" i="6"/>
  <c r="BK368" i="6"/>
  <c r="BK187" i="6"/>
  <c r="BK336" i="6"/>
  <c r="J524" i="6"/>
  <c r="J285" i="6"/>
  <c r="BK316" i="6"/>
  <c r="BK128" i="7"/>
  <c r="BK176" i="7"/>
  <c r="BK181" i="7"/>
  <c r="BK207" i="7"/>
  <c r="BK136" i="7"/>
  <c r="J167" i="7"/>
  <c r="J213" i="7"/>
  <c r="J153" i="7"/>
  <c r="BK243" i="8"/>
  <c r="BK168" i="8"/>
  <c r="J250" i="8"/>
  <c r="J186" i="8"/>
  <c r="BK139" i="8"/>
  <c r="BK223" i="8"/>
  <c r="J201" i="8"/>
  <c r="BK237" i="8"/>
  <c r="J273" i="8"/>
  <c r="J211" i="8"/>
  <c r="BK178" i="8"/>
  <c r="BK231" i="8"/>
  <c r="J173" i="8"/>
  <c r="J243" i="8"/>
  <c r="J168" i="9"/>
  <c r="BK141" i="9"/>
  <c r="BK133" i="9"/>
  <c r="J162" i="9"/>
  <c r="J133" i="9"/>
  <c r="BK173" i="10"/>
  <c r="J164" i="10"/>
  <c r="J160" i="10"/>
  <c r="BK673" i="11"/>
  <c r="BK489" i="11"/>
  <c r="BK350" i="11"/>
  <c r="BK705" i="11"/>
  <c r="BK617" i="11"/>
  <c r="BK550" i="11"/>
  <c r="BK445" i="11"/>
  <c r="BK358" i="11"/>
  <c r="BK203" i="11"/>
  <c r="BK450" i="11"/>
  <c r="BK823" i="11"/>
  <c r="J659" i="11"/>
  <c r="BK567" i="11"/>
  <c r="J178" i="11"/>
  <c r="J533" i="11"/>
  <c r="BK437" i="11"/>
  <c r="BK281" i="11"/>
  <c r="BK178" i="11"/>
  <c r="J716" i="11"/>
  <c r="J443" i="11"/>
  <c r="BK389" i="11"/>
  <c r="J919" i="11"/>
  <c r="BK687" i="11"/>
  <c r="BK428" i="11"/>
  <c r="BK260" i="11"/>
  <c r="BK846" i="11"/>
  <c r="BK519" i="11"/>
  <c r="BK830" i="11"/>
  <c r="J590" i="11"/>
  <c r="J203" i="11"/>
  <c r="J879" i="11"/>
  <c r="J785" i="11"/>
  <c r="J696" i="11"/>
  <c r="BK461" i="11"/>
  <c r="J281" i="11"/>
  <c r="J956" i="11"/>
  <c r="J925" i="11"/>
  <c r="BK869" i="11"/>
  <c r="BK601" i="11"/>
  <c r="J185" i="12"/>
  <c r="J221" i="12"/>
  <c r="BK212" i="12"/>
  <c r="J137" i="12"/>
  <c r="BK187" i="12"/>
  <c r="J780" i="13"/>
  <c r="J558" i="13"/>
  <c r="BK348" i="13"/>
  <c r="J176" i="13"/>
  <c r="BK877" i="13"/>
  <c r="J227" i="13"/>
  <c r="J575" i="13"/>
  <c r="BK452" i="13"/>
  <c r="BK834" i="13"/>
  <c r="J513" i="13"/>
  <c r="BK301" i="13"/>
  <c r="BK702" i="13"/>
  <c r="J271" i="13"/>
  <c r="BK372" i="13"/>
  <c r="J926" i="13"/>
  <c r="BK751" i="13"/>
  <c r="BK575" i="13"/>
  <c r="BK424" i="13"/>
  <c r="BK245" i="13"/>
  <c r="BK931" i="13"/>
  <c r="BK795" i="13"/>
  <c r="J688" i="13"/>
  <c r="J413" i="13"/>
  <c r="J189" i="13"/>
  <c r="BK1027" i="13"/>
  <c r="J643" i="13"/>
  <c r="BK417" i="13"/>
  <c r="BK176" i="13"/>
  <c r="BK1139" i="13"/>
  <c r="BK1092" i="13"/>
  <c r="J1023" i="13"/>
  <c r="BK1001" i="13"/>
  <c r="BK741" i="13"/>
  <c r="BK271" i="13"/>
  <c r="BK1023" i="13"/>
  <c r="J764" i="13"/>
  <c r="BK885" i="13"/>
  <c r="J702" i="13"/>
  <c r="BK413" i="13"/>
  <c r="J622" i="14"/>
  <c r="J517" i="14"/>
  <c r="J235" i="14"/>
  <c r="BK509" i="14"/>
  <c r="BK198" i="14"/>
  <c r="J429" i="14"/>
  <c r="BK632" i="14"/>
  <c r="BK515" i="14"/>
  <c r="BK185" i="14"/>
  <c r="J640" i="14"/>
  <c r="J540" i="14"/>
  <c r="J410" i="14"/>
  <c r="BK252" i="14"/>
  <c r="J443" i="14"/>
  <c r="BK290" i="14"/>
  <c r="J209" i="14"/>
  <c r="J685" i="14"/>
  <c r="BK578" i="14"/>
  <c r="J596" i="14"/>
  <c r="BK388" i="14"/>
  <c r="J462" i="14"/>
  <c r="J362" i="14"/>
  <c r="J193" i="14"/>
  <c r="BK292" i="14"/>
  <c r="BK200" i="15"/>
  <c r="BK148" i="15"/>
  <c r="BK172" i="15"/>
  <c r="J140" i="15"/>
  <c r="BK953" i="16"/>
  <c r="BK600" i="16"/>
  <c r="J467" i="16"/>
  <c r="J374" i="16"/>
  <c r="BK272" i="16"/>
  <c r="BK161" i="16"/>
  <c r="J921" i="16"/>
  <c r="BK514" i="16"/>
  <c r="J918" i="16"/>
  <c r="J760" i="16"/>
  <c r="BK474" i="16"/>
  <c r="BK809" i="16"/>
  <c r="BK684" i="16"/>
  <c r="J514" i="16"/>
  <c r="BK330" i="16"/>
  <c r="BK793" i="16"/>
  <c r="J996" i="16"/>
  <c r="BK612" i="16"/>
  <c r="BK404" i="16"/>
  <c r="BK1063" i="16"/>
  <c r="BK248" i="16"/>
  <c r="BK622" i="16"/>
  <c r="J267" i="32"/>
  <c r="J205" i="32"/>
  <c r="J213" i="32"/>
  <c r="BK438" i="32"/>
  <c r="BK220" i="32"/>
  <c r="BK412" i="32"/>
  <c r="J393" i="32"/>
  <c r="BK150" i="37"/>
  <c r="J134" i="37"/>
  <c r="J136" i="37"/>
  <c r="BK166" i="38"/>
  <c r="J199" i="38"/>
  <c r="BK203" i="38"/>
  <c r="BK179" i="38"/>
  <c r="J174" i="38"/>
  <c r="J207" i="38"/>
  <c r="J191" i="38"/>
  <c r="J156" i="38"/>
  <c r="J218" i="38"/>
  <c r="BK187" i="38"/>
  <c r="BK158" i="38"/>
  <c r="BK149" i="39"/>
  <c r="J142" i="39"/>
  <c r="BK208" i="40"/>
  <c r="BK210" i="40"/>
  <c r="J220" i="40"/>
  <c r="J137" i="40"/>
  <c r="BK168" i="40"/>
  <c r="BK159" i="40"/>
  <c r="BK226" i="40"/>
  <c r="J202" i="40"/>
  <c r="BK180" i="40"/>
  <c r="BK202" i="40"/>
  <c r="J234" i="40"/>
  <c r="J137" i="44"/>
  <c r="J246" i="44"/>
  <c r="BK181" i="44"/>
  <c r="BK129" i="44"/>
  <c r="BK248" i="44"/>
  <c r="J205" i="44"/>
  <c r="BK179" i="44"/>
  <c r="J250" i="44"/>
  <c r="BK157" i="44"/>
  <c r="J339" i="44"/>
  <c r="J335" i="44"/>
  <c r="BK213" i="44"/>
  <c r="BK265" i="44"/>
  <c r="BK207" i="44"/>
  <c r="BK137" i="44"/>
  <c r="BK234" i="44"/>
  <c r="J217" i="44"/>
  <c r="J157" i="44"/>
  <c r="BK145" i="45"/>
  <c r="BK127" i="45"/>
  <c r="J129" i="45"/>
  <c r="BK136" i="45"/>
  <c r="BK278" i="46"/>
  <c r="BK185" i="46"/>
  <c r="J170" i="46"/>
  <c r="BK139" i="46"/>
  <c r="J241" i="46"/>
  <c r="J204" i="46"/>
  <c r="J150" i="46"/>
  <c r="BK230" i="46"/>
  <c r="BK183" i="46"/>
  <c r="BK125" i="47"/>
  <c r="J125" i="47"/>
  <c r="BK178" i="47"/>
  <c r="J144" i="47"/>
  <c r="J152" i="48"/>
  <c r="BK129" i="48"/>
  <c r="J142" i="48"/>
  <c r="J210" i="49"/>
  <c r="BK210" i="49"/>
  <c r="J160" i="49"/>
  <c r="J342" i="49"/>
  <c r="BK186" i="49"/>
  <c r="BK316" i="49"/>
  <c r="BK239" i="49"/>
  <c r="BK173" i="49"/>
  <c r="P215" i="2" l="1"/>
  <c r="BK333" i="3"/>
  <c r="J333" i="3" s="1"/>
  <c r="J103" i="3" s="1"/>
  <c r="T229" i="5"/>
  <c r="P498" i="6"/>
  <c r="R125" i="7"/>
  <c r="R124" i="7" s="1"/>
  <c r="T125" i="8"/>
  <c r="T124" i="8"/>
  <c r="P125" i="9"/>
  <c r="P124" i="9" s="1"/>
  <c r="R198" i="11"/>
  <c r="R328" i="11"/>
  <c r="T427" i="11"/>
  <c r="P668" i="11"/>
  <c r="BK832" i="11"/>
  <c r="J832" i="11"/>
  <c r="J113" i="11" s="1"/>
  <c r="R853" i="11"/>
  <c r="BK130" i="12"/>
  <c r="J130" i="12"/>
  <c r="J102" i="12" s="1"/>
  <c r="T142" i="13"/>
  <c r="P264" i="13"/>
  <c r="T390" i="13"/>
  <c r="T822" i="13"/>
  <c r="P1000" i="13"/>
  <c r="P139" i="14"/>
  <c r="T361" i="14"/>
  <c r="P551" i="14"/>
  <c r="R187" i="15"/>
  <c r="P142" i="16"/>
  <c r="R418" i="16"/>
  <c r="P175" i="17"/>
  <c r="P215" i="17"/>
  <c r="T410" i="19"/>
  <c r="BK668" i="19"/>
  <c r="J668" i="19" s="1"/>
  <c r="J112" i="19" s="1"/>
  <c r="T847" i="19"/>
  <c r="R180" i="20"/>
  <c r="BK199" i="21"/>
  <c r="J199" i="21" s="1"/>
  <c r="J103" i="21" s="1"/>
  <c r="P266" i="21"/>
  <c r="BK157" i="22"/>
  <c r="J157" i="22" s="1"/>
  <c r="J105" i="22" s="1"/>
  <c r="P172" i="24"/>
  <c r="T199" i="24"/>
  <c r="BK274" i="24"/>
  <c r="J274" i="24"/>
  <c r="J108" i="24"/>
  <c r="R303" i="24"/>
  <c r="BK200" i="25"/>
  <c r="J200" i="25"/>
  <c r="J106" i="25"/>
  <c r="T132" i="26"/>
  <c r="P171" i="26"/>
  <c r="R188" i="27"/>
  <c r="R156" i="28"/>
  <c r="R131" i="30"/>
  <c r="T135" i="31"/>
  <c r="T250" i="31"/>
  <c r="R140" i="32"/>
  <c r="BK280" i="32"/>
  <c r="J280" i="32" s="1"/>
  <c r="J106" i="32" s="1"/>
  <c r="BK416" i="32"/>
  <c r="J416" i="32"/>
  <c r="J113" i="32" s="1"/>
  <c r="BK181" i="33"/>
  <c r="J181" i="33"/>
  <c r="J105" i="33" s="1"/>
  <c r="T260" i="35"/>
  <c r="R126" i="36"/>
  <c r="R125" i="36"/>
  <c r="P129" i="37"/>
  <c r="P128" i="37" s="1"/>
  <c r="BK128" i="40"/>
  <c r="BK126" i="40"/>
  <c r="J126" i="40"/>
  <c r="J100" i="40" s="1"/>
  <c r="P135" i="41"/>
  <c r="P169" i="41"/>
  <c r="R182" i="41"/>
  <c r="BK124" i="42"/>
  <c r="J124" i="42"/>
  <c r="T128" i="43"/>
  <c r="T127" i="43"/>
  <c r="R264" i="44"/>
  <c r="P198" i="11"/>
  <c r="T460" i="11"/>
  <c r="P884" i="11"/>
  <c r="P703" i="11" s="1"/>
  <c r="T434" i="13"/>
  <c r="P980" i="13"/>
  <c r="T980" i="13"/>
  <c r="T230" i="14"/>
  <c r="BK393" i="14"/>
  <c r="J393" i="14" s="1"/>
  <c r="J106" i="14" s="1"/>
  <c r="BK514" i="14"/>
  <c r="J514" i="14"/>
  <c r="J109" i="14" s="1"/>
  <c r="BK656" i="14"/>
  <c r="J656" i="14"/>
  <c r="J113" i="14"/>
  <c r="BK129" i="15"/>
  <c r="J129" i="15" s="1"/>
  <c r="J102" i="15" s="1"/>
  <c r="T253" i="16"/>
  <c r="P418" i="16"/>
  <c r="BK491" i="16"/>
  <c r="J491" i="16"/>
  <c r="J107" i="16"/>
  <c r="P491" i="16"/>
  <c r="T668" i="19"/>
  <c r="BK816" i="19"/>
  <c r="BK667" i="19" s="1"/>
  <c r="J667" i="19" s="1"/>
  <c r="J111" i="19" s="1"/>
  <c r="BK131" i="20"/>
  <c r="J131" i="20"/>
  <c r="J102" i="20" s="1"/>
  <c r="BK180" i="20"/>
  <c r="J180" i="20" s="1"/>
  <c r="J104" i="20" s="1"/>
  <c r="R138" i="21"/>
  <c r="T296" i="21"/>
  <c r="P157" i="22"/>
  <c r="T181" i="23"/>
  <c r="T172" i="24"/>
  <c r="BK212" i="24"/>
  <c r="J212" i="24" s="1"/>
  <c r="J105" i="24" s="1"/>
  <c r="T309" i="24"/>
  <c r="T308" i="24"/>
  <c r="P133" i="25"/>
  <c r="T171" i="25"/>
  <c r="R171" i="26"/>
  <c r="BK131" i="27"/>
  <c r="J131" i="27"/>
  <c r="J102" i="27"/>
  <c r="BK165" i="27"/>
  <c r="J165" i="27" s="1"/>
  <c r="J103" i="27" s="1"/>
  <c r="P156" i="28"/>
  <c r="R129" i="29"/>
  <c r="R128" i="29"/>
  <c r="R170" i="30"/>
  <c r="P210" i="31"/>
  <c r="BK233" i="31"/>
  <c r="J233" i="31" s="1"/>
  <c r="J107" i="31" s="1"/>
  <c r="BK140" i="32"/>
  <c r="J140" i="32"/>
  <c r="J102" i="32" s="1"/>
  <c r="R224" i="32"/>
  <c r="R335" i="32"/>
  <c r="R416" i="32"/>
  <c r="P133" i="33"/>
  <c r="BK156" i="37"/>
  <c r="J156" i="37"/>
  <c r="J103" i="37"/>
  <c r="T124" i="39"/>
  <c r="R135" i="41"/>
  <c r="BK182" i="41"/>
  <c r="J182" i="41"/>
  <c r="J105" i="41" s="1"/>
  <c r="T188" i="41"/>
  <c r="T187" i="41"/>
  <c r="P124" i="42"/>
  <c r="AU164" i="1"/>
  <c r="P128" i="43"/>
  <c r="P127" i="43"/>
  <c r="AU165" i="1"/>
  <c r="T264" i="44"/>
  <c r="T124" i="45"/>
  <c r="T127" i="46"/>
  <c r="T124" i="47"/>
  <c r="P125" i="6"/>
  <c r="P124" i="6" s="1"/>
  <c r="P123" i="6" s="1"/>
  <c r="AU102" i="1" s="1"/>
  <c r="P125" i="7"/>
  <c r="P124" i="7" s="1"/>
  <c r="T225" i="8"/>
  <c r="BK142" i="11"/>
  <c r="P216" i="11"/>
  <c r="BK427" i="11"/>
  <c r="J427" i="11"/>
  <c r="J106" i="11"/>
  <c r="BK704" i="11"/>
  <c r="T853" i="11"/>
  <c r="P434" i="13"/>
  <c r="R777" i="13"/>
  <c r="R1054" i="13"/>
  <c r="R230" i="14"/>
  <c r="P361" i="14"/>
  <c r="P393" i="14"/>
  <c r="R551" i="14"/>
  <c r="P187" i="15"/>
  <c r="R133" i="17"/>
  <c r="BK187" i="17"/>
  <c r="J187" i="17" s="1"/>
  <c r="J104" i="17" s="1"/>
  <c r="T215" i="17"/>
  <c r="BK250" i="17"/>
  <c r="J250" i="17"/>
  <c r="J106" i="17" s="1"/>
  <c r="T250" i="17"/>
  <c r="P279" i="17"/>
  <c r="R279" i="17"/>
  <c r="BK129" i="18"/>
  <c r="J129" i="18"/>
  <c r="J102" i="18"/>
  <c r="T129" i="18"/>
  <c r="T128" i="18" s="1"/>
  <c r="R163" i="18"/>
  <c r="P668" i="19"/>
  <c r="R795" i="19"/>
  <c r="T795" i="19"/>
  <c r="BK138" i="21"/>
  <c r="J138" i="21" s="1"/>
  <c r="J102" i="21" s="1"/>
  <c r="T221" i="21"/>
  <c r="R296" i="21"/>
  <c r="BK143" i="22"/>
  <c r="J143" i="22" s="1"/>
  <c r="J103" i="22" s="1"/>
  <c r="P181" i="23"/>
  <c r="R172" i="24"/>
  <c r="P212" i="24"/>
  <c r="T274" i="24"/>
  <c r="T200" i="25"/>
  <c r="BK132" i="26"/>
  <c r="T131" i="27"/>
  <c r="T179" i="28"/>
  <c r="BK129" i="29"/>
  <c r="BK128" i="29" s="1"/>
  <c r="J128" i="29" s="1"/>
  <c r="J101" i="29" s="1"/>
  <c r="J129" i="29"/>
  <c r="J102" i="29" s="1"/>
  <c r="P131" i="30"/>
  <c r="R198" i="31"/>
  <c r="R250" i="31"/>
  <c r="P140" i="32"/>
  <c r="T224" i="32"/>
  <c r="T335" i="32"/>
  <c r="T416" i="32"/>
  <c r="P181" i="33"/>
  <c r="P128" i="34"/>
  <c r="P127" i="34"/>
  <c r="P126" i="34"/>
  <c r="AU149" i="1" s="1"/>
  <c r="BK129" i="37"/>
  <c r="BK128" i="37"/>
  <c r="J128" i="37" s="1"/>
  <c r="J101" i="37" s="1"/>
  <c r="R169" i="41"/>
  <c r="P188" i="41"/>
  <c r="P187" i="41" s="1"/>
  <c r="T128" i="44"/>
  <c r="P124" i="45"/>
  <c r="AU169" i="1"/>
  <c r="BK240" i="46"/>
  <c r="BK129" i="49"/>
  <c r="J129" i="49" s="1"/>
  <c r="J100" i="49" s="1"/>
  <c r="T198" i="11"/>
  <c r="T328" i="11"/>
  <c r="R427" i="11"/>
  <c r="T668" i="11"/>
  <c r="BK884" i="11"/>
  <c r="J884" i="11"/>
  <c r="J116" i="11"/>
  <c r="T130" i="12"/>
  <c r="T129" i="12" s="1"/>
  <c r="R142" i="13"/>
  <c r="R204" i="13"/>
  <c r="BK229" i="13"/>
  <c r="J229" i="13" s="1"/>
  <c r="J104" i="13" s="1"/>
  <c r="T229" i="13"/>
  <c r="BK390" i="13"/>
  <c r="J390" i="13" s="1"/>
  <c r="J106" i="13" s="1"/>
  <c r="P822" i="13"/>
  <c r="R1000" i="13"/>
  <c r="T139" i="14"/>
  <c r="R434" i="14"/>
  <c r="T656" i="14"/>
  <c r="R253" i="16"/>
  <c r="R502" i="16"/>
  <c r="P695" i="16"/>
  <c r="R695" i="16"/>
  <c r="R734" i="16"/>
  <c r="P888" i="16"/>
  <c r="BK932" i="16"/>
  <c r="BK733" i="16" s="1"/>
  <c r="J733" i="16" s="1"/>
  <c r="J111" i="16" s="1"/>
  <c r="R932" i="16"/>
  <c r="BK133" i="17"/>
  <c r="J133" i="17" s="1"/>
  <c r="J102" i="17" s="1"/>
  <c r="T187" i="17"/>
  <c r="T632" i="19"/>
  <c r="P795" i="19"/>
  <c r="R816" i="19"/>
  <c r="P180" i="20"/>
  <c r="R199" i="21"/>
  <c r="BK241" i="21"/>
  <c r="BK296" i="21"/>
  <c r="J296" i="21" s="1"/>
  <c r="J109" i="21" s="1"/>
  <c r="P132" i="22"/>
  <c r="T157" i="22"/>
  <c r="BK172" i="23"/>
  <c r="J172" i="23"/>
  <c r="J103" i="23" s="1"/>
  <c r="T172" i="23"/>
  <c r="P199" i="24"/>
  <c r="T212" i="24"/>
  <c r="P309" i="24"/>
  <c r="P308" i="24"/>
  <c r="BK171" i="25"/>
  <c r="J171" i="25"/>
  <c r="J103" i="25" s="1"/>
  <c r="T187" i="25"/>
  <c r="P184" i="26"/>
  <c r="P131" i="27"/>
  <c r="P165" i="27"/>
  <c r="P131" i="28"/>
  <c r="BK179" i="28"/>
  <c r="J179" i="28" s="1"/>
  <c r="J104" i="28" s="1"/>
  <c r="R158" i="29"/>
  <c r="P135" i="31"/>
  <c r="P250" i="31"/>
  <c r="R219" i="32"/>
  <c r="T280" i="32"/>
  <c r="BK383" i="32"/>
  <c r="P456" i="32"/>
  <c r="P208" i="33"/>
  <c r="R151" i="35"/>
  <c r="R130" i="35" s="1"/>
  <c r="R129" i="35" s="1"/>
  <c r="R128" i="35" s="1"/>
  <c r="T129" i="37"/>
  <c r="T128" i="37" s="1"/>
  <c r="BK217" i="38"/>
  <c r="J217" i="38" s="1"/>
  <c r="J101" i="38" s="1"/>
  <c r="R217" i="38"/>
  <c r="R125" i="38"/>
  <c r="BK124" i="39"/>
  <c r="J124" i="39"/>
  <c r="J100" i="39"/>
  <c r="T158" i="41"/>
  <c r="BK194" i="41"/>
  <c r="J194" i="41"/>
  <c r="J109" i="41" s="1"/>
  <c r="T332" i="44"/>
  <c r="R124" i="45"/>
  <c r="BK122" i="48"/>
  <c r="BK121" i="48" s="1"/>
  <c r="J121" i="48" s="1"/>
  <c r="J98" i="48" s="1"/>
  <c r="R125" i="2"/>
  <c r="R124" i="2"/>
  <c r="R333" i="3"/>
  <c r="BK128" i="4"/>
  <c r="BK127" i="4" s="1"/>
  <c r="J127" i="4" s="1"/>
  <c r="J101" i="4" s="1"/>
  <c r="P229" i="5"/>
  <c r="T125" i="6"/>
  <c r="T124" i="6"/>
  <c r="BK125" i="8"/>
  <c r="J125" i="8"/>
  <c r="J100" i="8" s="1"/>
  <c r="R161" i="9"/>
  <c r="BK129" i="10"/>
  <c r="BK198" i="11"/>
  <c r="J198" i="11"/>
  <c r="J103" i="11"/>
  <c r="R460" i="11"/>
  <c r="R884" i="11"/>
  <c r="R204" i="12"/>
  <c r="T204" i="13"/>
  <c r="R229" i="13"/>
  <c r="R390" i="13"/>
  <c r="BK777" i="13"/>
  <c r="J777" i="13" s="1"/>
  <c r="J109" i="13" s="1"/>
  <c r="BK1000" i="13"/>
  <c r="J1000" i="13"/>
  <c r="J114" i="13"/>
  <c r="P230" i="14"/>
  <c r="BK361" i="14"/>
  <c r="J361" i="14"/>
  <c r="J105" i="14" s="1"/>
  <c r="BK434" i="14"/>
  <c r="J434" i="14" s="1"/>
  <c r="J108" i="14" s="1"/>
  <c r="T514" i="14"/>
  <c r="P519" i="14"/>
  <c r="R656" i="14"/>
  <c r="BK142" i="16"/>
  <c r="J142" i="16"/>
  <c r="J102" i="16"/>
  <c r="BK329" i="16"/>
  <c r="J329" i="16"/>
  <c r="J104" i="16" s="1"/>
  <c r="BK418" i="16"/>
  <c r="BK141" i="16" s="1"/>
  <c r="R485" i="16"/>
  <c r="T491" i="16"/>
  <c r="BK175" i="17"/>
  <c r="J175" i="17"/>
  <c r="J103" i="17" s="1"/>
  <c r="T175" i="17"/>
  <c r="R215" i="17"/>
  <c r="P250" i="17"/>
  <c r="R129" i="18"/>
  <c r="R128" i="18"/>
  <c r="R127" i="18"/>
  <c r="P163" i="18"/>
  <c r="BK142" i="19"/>
  <c r="J142" i="19" s="1"/>
  <c r="J102" i="19" s="1"/>
  <c r="T142" i="19"/>
  <c r="P177" i="19"/>
  <c r="P194" i="19"/>
  <c r="BK308" i="19"/>
  <c r="J308" i="19"/>
  <c r="J105" i="19" s="1"/>
  <c r="T308" i="19"/>
  <c r="BK443" i="19"/>
  <c r="BK632" i="19"/>
  <c r="J632" i="19" s="1"/>
  <c r="J109" i="19" s="1"/>
  <c r="T816" i="19"/>
  <c r="P199" i="21"/>
  <c r="T241" i="21"/>
  <c r="T253" i="21"/>
  <c r="P345" i="21"/>
  <c r="P344" i="21"/>
  <c r="BK181" i="23"/>
  <c r="J181" i="23" s="1"/>
  <c r="J104" i="23" s="1"/>
  <c r="BK137" i="24"/>
  <c r="J137" i="24" s="1"/>
  <c r="J102" i="24" s="1"/>
  <c r="R199" i="24"/>
  <c r="R274" i="24"/>
  <c r="R133" i="25"/>
  <c r="BK187" i="25"/>
  <c r="J187" i="25" s="1"/>
  <c r="J105" i="25" s="1"/>
  <c r="T188" i="27"/>
  <c r="BK131" i="28"/>
  <c r="R179" i="28"/>
  <c r="T129" i="29"/>
  <c r="T128" i="29" s="1"/>
  <c r="T131" i="30"/>
  <c r="P198" i="31"/>
  <c r="BK250" i="31"/>
  <c r="J250" i="31" s="1"/>
  <c r="J108" i="31" s="1"/>
  <c r="P219" i="32"/>
  <c r="R280" i="32"/>
  <c r="R383" i="32"/>
  <c r="P403" i="32"/>
  <c r="T403" i="32"/>
  <c r="BK133" i="33"/>
  <c r="J133" i="33" s="1"/>
  <c r="J102" i="33" s="1"/>
  <c r="BK260" i="35"/>
  <c r="J260" i="35"/>
  <c r="J104" i="35" s="1"/>
  <c r="R156" i="37"/>
  <c r="T217" i="38"/>
  <c r="T125" i="38"/>
  <c r="P128" i="40"/>
  <c r="P126" i="40" s="1"/>
  <c r="AU161" i="1" s="1"/>
  <c r="T135" i="41"/>
  <c r="P182" i="41"/>
  <c r="BK188" i="41"/>
  <c r="J188" i="41"/>
  <c r="J107" i="41"/>
  <c r="R124" i="42"/>
  <c r="P264" i="44"/>
  <c r="BK127" i="46"/>
  <c r="J127" i="46"/>
  <c r="J101" i="46"/>
  <c r="BK261" i="49"/>
  <c r="J261" i="49"/>
  <c r="J102" i="49" s="1"/>
  <c r="T215" i="2"/>
  <c r="R129" i="3"/>
  <c r="R128" i="3" s="1"/>
  <c r="R127" i="3" s="1"/>
  <c r="BK129" i="5"/>
  <c r="J129" i="5" s="1"/>
  <c r="J102" i="5" s="1"/>
  <c r="R125" i="6"/>
  <c r="R124" i="6" s="1"/>
  <c r="R194" i="7"/>
  <c r="P125" i="8"/>
  <c r="P124" i="8" s="1"/>
  <c r="T161" i="9"/>
  <c r="T142" i="11"/>
  <c r="BK328" i="11"/>
  <c r="J328" i="11"/>
  <c r="J105" i="11" s="1"/>
  <c r="R704" i="11"/>
  <c r="P853" i="11"/>
  <c r="R130" i="12"/>
  <c r="R129" i="12" s="1"/>
  <c r="R128" i="12" s="1"/>
  <c r="R434" i="13"/>
  <c r="BK980" i="13"/>
  <c r="J980" i="13" s="1"/>
  <c r="J113" i="13" s="1"/>
  <c r="R283" i="14"/>
  <c r="R393" i="14"/>
  <c r="BK519" i="14"/>
  <c r="J519" i="14" s="1"/>
  <c r="J110" i="14" s="1"/>
  <c r="T519" i="14"/>
  <c r="R142" i="16"/>
  <c r="BK502" i="16"/>
  <c r="J502" i="16" s="1"/>
  <c r="J108" i="16" s="1"/>
  <c r="P142" i="19"/>
  <c r="BK194" i="19"/>
  <c r="J194" i="19" s="1"/>
  <c r="J104" i="19" s="1"/>
  <c r="R194" i="19"/>
  <c r="P308" i="19"/>
  <c r="T443" i="19"/>
  <c r="P847" i="19"/>
  <c r="T131" i="20"/>
  <c r="R221" i="21"/>
  <c r="R253" i="21"/>
  <c r="BK345" i="21"/>
  <c r="J345" i="21" s="1"/>
  <c r="J112" i="21" s="1"/>
  <c r="T132" i="22"/>
  <c r="R131" i="23"/>
  <c r="R172" i="23"/>
  <c r="P137" i="24"/>
  <c r="BK232" i="24"/>
  <c r="J232" i="24"/>
  <c r="J107" i="24"/>
  <c r="R309" i="24"/>
  <c r="R308" i="24" s="1"/>
  <c r="BK133" i="25"/>
  <c r="J133" i="25" s="1"/>
  <c r="J102" i="25" s="1"/>
  <c r="R171" i="25"/>
  <c r="P187" i="25"/>
  <c r="R132" i="26"/>
  <c r="BK171" i="26"/>
  <c r="J171" i="26"/>
  <c r="J104" i="26"/>
  <c r="P188" i="27"/>
  <c r="BK156" i="28"/>
  <c r="J156" i="28" s="1"/>
  <c r="J103" i="28" s="1"/>
  <c r="P158" i="29"/>
  <c r="P170" i="30"/>
  <c r="BK135" i="31"/>
  <c r="J135" i="31"/>
  <c r="J102" i="31" s="1"/>
  <c r="R210" i="31"/>
  <c r="T220" i="31"/>
  <c r="P233" i="31"/>
  <c r="T133" i="33"/>
  <c r="R181" i="33"/>
  <c r="T128" i="34"/>
  <c r="T127" i="34" s="1"/>
  <c r="T126" i="34" s="1"/>
  <c r="R260" i="35"/>
  <c r="T126" i="36"/>
  <c r="T125" i="36"/>
  <c r="T169" i="41"/>
  <c r="R188" i="41"/>
  <c r="R187" i="41"/>
  <c r="BK128" i="44"/>
  <c r="R332" i="44"/>
  <c r="T125" i="2"/>
  <c r="T124" i="2" s="1"/>
  <c r="T123" i="2" s="1"/>
  <c r="BK129" i="3"/>
  <c r="J129" i="3"/>
  <c r="J102" i="3" s="1"/>
  <c r="R129" i="5"/>
  <c r="R128" i="5" s="1"/>
  <c r="BK125" i="6"/>
  <c r="BK124" i="6"/>
  <c r="P194" i="7"/>
  <c r="P225" i="8"/>
  <c r="R125" i="9"/>
  <c r="R124" i="9" s="1"/>
  <c r="R123" i="9" s="1"/>
  <c r="P129" i="10"/>
  <c r="P128" i="10"/>
  <c r="P127" i="10" s="1"/>
  <c r="AU108" i="1" s="1"/>
  <c r="BK230" i="14"/>
  <c r="J230" i="14"/>
  <c r="J103" i="14"/>
  <c r="R361" i="14"/>
  <c r="T551" i="14"/>
  <c r="T550" i="14" s="1"/>
  <c r="BK187" i="15"/>
  <c r="J187" i="15" s="1"/>
  <c r="J103" i="15" s="1"/>
  <c r="T142" i="16"/>
  <c r="P502" i="16"/>
  <c r="BK695" i="16"/>
  <c r="J695" i="16" s="1"/>
  <c r="J109" i="16" s="1"/>
  <c r="T695" i="16"/>
  <c r="T734" i="16"/>
  <c r="R888" i="16"/>
  <c r="P920" i="16"/>
  <c r="T920" i="16"/>
  <c r="P932" i="16"/>
  <c r="P133" i="17"/>
  <c r="BK210" i="31"/>
  <c r="J210" i="31" s="1"/>
  <c r="J104" i="31" s="1"/>
  <c r="R220" i="31"/>
  <c r="BK224" i="32"/>
  <c r="J224" i="32"/>
  <c r="J104" i="32"/>
  <c r="T246" i="32"/>
  <c r="P383" i="32"/>
  <c r="BK456" i="32"/>
  <c r="J456" i="32" s="1"/>
  <c r="J114" i="32" s="1"/>
  <c r="T151" i="35"/>
  <c r="T130" i="35" s="1"/>
  <c r="T129" i="35" s="1"/>
  <c r="T128" i="35" s="1"/>
  <c r="T156" i="37"/>
  <c r="R158" i="41"/>
  <c r="T182" i="41"/>
  <c r="T124" i="42"/>
  <c r="R240" i="46"/>
  <c r="BK124" i="47"/>
  <c r="J124" i="47" s="1"/>
  <c r="J100" i="47" s="1"/>
  <c r="T309" i="49"/>
  <c r="P125" i="2"/>
  <c r="P124" i="2"/>
  <c r="P123" i="2"/>
  <c r="AU96" i="1"/>
  <c r="P129" i="3"/>
  <c r="P128" i="3"/>
  <c r="P128" i="4"/>
  <c r="P127" i="4" s="1"/>
  <c r="P126" i="4" s="1"/>
  <c r="AU99" i="1" s="1"/>
  <c r="BK229" i="5"/>
  <c r="J229" i="5"/>
  <c r="J103" i="5" s="1"/>
  <c r="T194" i="7"/>
  <c r="R125" i="8"/>
  <c r="R124" i="8"/>
  <c r="R129" i="10"/>
  <c r="R128" i="10"/>
  <c r="R127" i="10" s="1"/>
  <c r="T216" i="11"/>
  <c r="T704" i="11"/>
  <c r="BK853" i="11"/>
  <c r="J853" i="11" s="1"/>
  <c r="J114" i="11" s="1"/>
  <c r="T204" i="12"/>
  <c r="BK204" i="13"/>
  <c r="J204" i="13" s="1"/>
  <c r="J103" i="13" s="1"/>
  <c r="T264" i="13"/>
  <c r="R822" i="13"/>
  <c r="T1000" i="13"/>
  <c r="P283" i="14"/>
  <c r="BK551" i="14"/>
  <c r="J551" i="14" s="1"/>
  <c r="J112" i="14" s="1"/>
  <c r="T187" i="15"/>
  <c r="P253" i="16"/>
  <c r="T502" i="16"/>
  <c r="BK734" i="16"/>
  <c r="J734" i="16"/>
  <c r="J112" i="16"/>
  <c r="P734" i="16"/>
  <c r="P733" i="16"/>
  <c r="BK888" i="16"/>
  <c r="J888" i="16" s="1"/>
  <c r="J113" i="16" s="1"/>
  <c r="T888" i="16"/>
  <c r="BK920" i="16"/>
  <c r="J920" i="16" s="1"/>
  <c r="J114" i="16" s="1"/>
  <c r="R920" i="16"/>
  <c r="T932" i="16"/>
  <c r="T133" i="17"/>
  <c r="BK215" i="17"/>
  <c r="J215" i="17"/>
  <c r="J105" i="17" s="1"/>
  <c r="P443" i="19"/>
  <c r="P632" i="19"/>
  <c r="P816" i="19"/>
  <c r="P138" i="21"/>
  <c r="P221" i="21"/>
  <c r="P253" i="21"/>
  <c r="R266" i="21"/>
  <c r="T345" i="21"/>
  <c r="T344" i="21"/>
  <c r="BK132" i="22"/>
  <c r="J132" i="22" s="1"/>
  <c r="J102" i="22" s="1"/>
  <c r="R143" i="22"/>
  <c r="R181" i="23"/>
  <c r="R137" i="24"/>
  <c r="P232" i="24"/>
  <c r="BK309" i="24"/>
  <c r="J309" i="24"/>
  <c r="J111" i="24" s="1"/>
  <c r="P171" i="25"/>
  <c r="R184" i="26"/>
  <c r="BK188" i="27"/>
  <c r="J188" i="27"/>
  <c r="J104" i="27"/>
  <c r="T156" i="28"/>
  <c r="BK131" i="30"/>
  <c r="J131" i="30" s="1"/>
  <c r="J102" i="30" s="1"/>
  <c r="T170" i="30"/>
  <c r="T210" i="31"/>
  <c r="R233" i="31"/>
  <c r="T140" i="32"/>
  <c r="BK246" i="32"/>
  <c r="J246" i="32"/>
  <c r="J105" i="32"/>
  <c r="BK335" i="32"/>
  <c r="J335" i="32"/>
  <c r="J108" i="32" s="1"/>
  <c r="BK403" i="32"/>
  <c r="J403" i="32" s="1"/>
  <c r="J112" i="32" s="1"/>
  <c r="R456" i="32"/>
  <c r="R133" i="33"/>
  <c r="P151" i="35"/>
  <c r="P130" i="35"/>
  <c r="P129" i="35"/>
  <c r="AU153" i="1"/>
  <c r="BK126" i="36"/>
  <c r="R129" i="37"/>
  <c r="R128" i="37"/>
  <c r="R127" i="37" s="1"/>
  <c r="P217" i="38"/>
  <c r="P125" i="38"/>
  <c r="AU157" i="1"/>
  <c r="T240" i="46"/>
  <c r="P122" i="48"/>
  <c r="P121" i="48" s="1"/>
  <c r="AU174" i="1" s="1"/>
  <c r="R215" i="2"/>
  <c r="T333" i="3"/>
  <c r="T128" i="4"/>
  <c r="T127" i="4"/>
  <c r="T126" i="4" s="1"/>
  <c r="T129" i="5"/>
  <c r="T128" i="5" s="1"/>
  <c r="T127" i="5" s="1"/>
  <c r="R498" i="6"/>
  <c r="T125" i="7"/>
  <c r="T124" i="7"/>
  <c r="T123" i="7" s="1"/>
  <c r="T125" i="9"/>
  <c r="T124" i="9" s="1"/>
  <c r="T123" i="9" s="1"/>
  <c r="R142" i="11"/>
  <c r="P328" i="11"/>
  <c r="P427" i="11"/>
  <c r="R668" i="11"/>
  <c r="P832" i="11"/>
  <c r="P130" i="12"/>
  <c r="P129" i="12"/>
  <c r="BK434" i="13"/>
  <c r="J434" i="13" s="1"/>
  <c r="J108" i="13" s="1"/>
  <c r="P777" i="13"/>
  <c r="T1054" i="13"/>
  <c r="BK253" i="16"/>
  <c r="J253" i="16" s="1"/>
  <c r="J103" i="16" s="1"/>
  <c r="T329" i="16"/>
  <c r="T485" i="16"/>
  <c r="R491" i="16"/>
  <c r="R175" i="17"/>
  <c r="R187" i="17"/>
  <c r="R250" i="17"/>
  <c r="BK279" i="17"/>
  <c r="J279" i="17" s="1"/>
  <c r="J107" i="17" s="1"/>
  <c r="T279" i="17"/>
  <c r="P129" i="18"/>
  <c r="P128" i="18"/>
  <c r="P127" i="18" s="1"/>
  <c r="AU120" i="1" s="1"/>
  <c r="BK163" i="18"/>
  <c r="J163" i="18"/>
  <c r="J103" i="18" s="1"/>
  <c r="T163" i="18"/>
  <c r="R443" i="19"/>
  <c r="R847" i="19"/>
  <c r="BK221" i="21"/>
  <c r="J221" i="21"/>
  <c r="J104" i="21" s="1"/>
  <c r="BK253" i="21"/>
  <c r="J253" i="21" s="1"/>
  <c r="J106" i="21" s="1"/>
  <c r="T266" i="21"/>
  <c r="R345" i="21"/>
  <c r="R344" i="21"/>
  <c r="R132" i="22"/>
  <c r="R131" i="22" s="1"/>
  <c r="R130" i="22" s="1"/>
  <c r="R157" i="22"/>
  <c r="P131" i="23"/>
  <c r="P130" i="23" s="1"/>
  <c r="P129" i="23" s="1"/>
  <c r="AU128" i="1" s="1"/>
  <c r="P172" i="23"/>
  <c r="BK199" i="24"/>
  <c r="J199" i="24"/>
  <c r="J104" i="24"/>
  <c r="R212" i="24"/>
  <c r="P274" i="24"/>
  <c r="T303" i="24"/>
  <c r="T133" i="25"/>
  <c r="T132" i="25"/>
  <c r="T131" i="25" s="1"/>
  <c r="R187" i="25"/>
  <c r="P132" i="26"/>
  <c r="P131" i="26"/>
  <c r="P130" i="26"/>
  <c r="AU134" i="1"/>
  <c r="T171" i="26"/>
  <c r="R165" i="27"/>
  <c r="T131" i="28"/>
  <c r="T130" i="28" s="1"/>
  <c r="T129" i="28" s="1"/>
  <c r="T158" i="29"/>
  <c r="BK198" i="31"/>
  <c r="J198" i="31"/>
  <c r="J103" i="31" s="1"/>
  <c r="BK219" i="32"/>
  <c r="J219" i="32"/>
  <c r="J103" i="32"/>
  <c r="T219" i="32"/>
  <c r="R246" i="32"/>
  <c r="T383" i="32"/>
  <c r="T382" i="32" s="1"/>
  <c r="T456" i="32"/>
  <c r="R208" i="33"/>
  <c r="R128" i="34"/>
  <c r="R127" i="34"/>
  <c r="R126" i="34"/>
  <c r="P260" i="35"/>
  <c r="P128" i="35" s="1"/>
  <c r="P126" i="36"/>
  <c r="P125" i="36"/>
  <c r="AU154" i="1"/>
  <c r="R124" i="39"/>
  <c r="R128" i="40"/>
  <c r="R126" i="40" s="1"/>
  <c r="BK135" i="41"/>
  <c r="J135" i="41"/>
  <c r="J102" i="41" s="1"/>
  <c r="BK169" i="41"/>
  <c r="J169" i="41"/>
  <c r="J104" i="41"/>
  <c r="P194" i="41"/>
  <c r="P193" i="41"/>
  <c r="R128" i="44"/>
  <c r="R127" i="44" s="1"/>
  <c r="R129" i="49"/>
  <c r="BK309" i="49"/>
  <c r="J309" i="49"/>
  <c r="J103" i="49"/>
  <c r="BK215" i="2"/>
  <c r="J215" i="2"/>
  <c r="J101" i="2"/>
  <c r="T129" i="3"/>
  <c r="T128" i="3"/>
  <c r="T127" i="3"/>
  <c r="P129" i="5"/>
  <c r="P128" i="5" s="1"/>
  <c r="P127" i="5" s="1"/>
  <c r="AU101" i="1" s="1"/>
  <c r="R225" i="8"/>
  <c r="P161" i="9"/>
  <c r="BK460" i="11"/>
  <c r="J460" i="11"/>
  <c r="J108" i="11"/>
  <c r="BK668" i="11"/>
  <c r="J668" i="11"/>
  <c r="J109" i="11"/>
  <c r="T884" i="11"/>
  <c r="P204" i="13"/>
  <c r="P229" i="13"/>
  <c r="BK822" i="13"/>
  <c r="J822" i="13"/>
  <c r="J112" i="13"/>
  <c r="R980" i="13"/>
  <c r="R139" i="14"/>
  <c r="T434" i="14"/>
  <c r="T129" i="15"/>
  <c r="T128" i="15"/>
  <c r="T127" i="15"/>
  <c r="P329" i="16"/>
  <c r="BK485" i="16"/>
  <c r="J485" i="16" s="1"/>
  <c r="J106" i="16" s="1"/>
  <c r="P280" i="32"/>
  <c r="R403" i="32"/>
  <c r="BK208" i="33"/>
  <c r="J208" i="33"/>
  <c r="J106" i="33"/>
  <c r="BK151" i="35"/>
  <c r="J151" i="35"/>
  <c r="J103" i="35"/>
  <c r="P156" i="37"/>
  <c r="P124" i="39"/>
  <c r="AU158" i="1" s="1"/>
  <c r="P332" i="44"/>
  <c r="R127" i="46"/>
  <c r="R126" i="46"/>
  <c r="R124" i="47"/>
  <c r="R122" i="48"/>
  <c r="R121" i="48" s="1"/>
  <c r="T261" i="49"/>
  <c r="BK125" i="2"/>
  <c r="J125" i="2"/>
  <c r="J100" i="2" s="1"/>
  <c r="P333" i="3"/>
  <c r="R128" i="4"/>
  <c r="R127" i="4" s="1"/>
  <c r="R126" i="4" s="1"/>
  <c r="R229" i="5"/>
  <c r="BK498" i="6"/>
  <c r="J498" i="6"/>
  <c r="J101" i="6" s="1"/>
  <c r="BK194" i="7"/>
  <c r="J194" i="7"/>
  <c r="J101" i="7"/>
  <c r="BK161" i="9"/>
  <c r="J161" i="9" s="1"/>
  <c r="J101" i="9" s="1"/>
  <c r="T129" i="10"/>
  <c r="T128" i="10"/>
  <c r="T127" i="10"/>
  <c r="BK216" i="11"/>
  <c r="J216" i="11"/>
  <c r="J104" i="11" s="1"/>
  <c r="P460" i="11"/>
  <c r="P141" i="11" s="1"/>
  <c r="T832" i="11"/>
  <c r="P204" i="12"/>
  <c r="P142" i="13"/>
  <c r="R264" i="13"/>
  <c r="BK1054" i="13"/>
  <c r="J1054" i="13" s="1"/>
  <c r="J116" i="13" s="1"/>
  <c r="BK283" i="14"/>
  <c r="J283" i="14" s="1"/>
  <c r="J104" i="14" s="1"/>
  <c r="T393" i="14"/>
  <c r="P514" i="14"/>
  <c r="R129" i="15"/>
  <c r="R128" i="15"/>
  <c r="R127" i="15"/>
  <c r="R329" i="16"/>
  <c r="P485" i="16"/>
  <c r="P187" i="17"/>
  <c r="R142" i="19"/>
  <c r="BK177" i="19"/>
  <c r="J177" i="19" s="1"/>
  <c r="J103" i="19" s="1"/>
  <c r="R177" i="19"/>
  <c r="T177" i="19"/>
  <c r="T194" i="19"/>
  <c r="T141" i="19"/>
  <c r="R308" i="19"/>
  <c r="BK410" i="19"/>
  <c r="J410" i="19" s="1"/>
  <c r="J106" i="19" s="1"/>
  <c r="P410" i="19"/>
  <c r="R410" i="19"/>
  <c r="R632" i="19"/>
  <c r="BK795" i="19"/>
  <c r="J795" i="19" s="1"/>
  <c r="J113" i="19" s="1"/>
  <c r="BK847" i="19"/>
  <c r="J847" i="19"/>
  <c r="J116" i="19"/>
  <c r="P131" i="20"/>
  <c r="P130" i="20" s="1"/>
  <c r="P129" i="20" s="1"/>
  <c r="AU123" i="1" s="1"/>
  <c r="T138" i="21"/>
  <c r="R241" i="21"/>
  <c r="BK266" i="21"/>
  <c r="J266" i="21" s="1"/>
  <c r="J108" i="21" s="1"/>
  <c r="T143" i="22"/>
  <c r="T131" i="23"/>
  <c r="T130" i="23"/>
  <c r="T129" i="23" s="1"/>
  <c r="T137" i="24"/>
  <c r="T232" i="24"/>
  <c r="P303" i="24"/>
  <c r="R200" i="25"/>
  <c r="BK184" i="26"/>
  <c r="J184" i="26"/>
  <c r="J105" i="26" s="1"/>
  <c r="R131" i="27"/>
  <c r="R130" i="27"/>
  <c r="R129" i="27"/>
  <c r="T165" i="27"/>
  <c r="P179" i="28"/>
  <c r="BK158" i="29"/>
  <c r="J158" i="29" s="1"/>
  <c r="J103" i="29" s="1"/>
  <c r="BK170" i="30"/>
  <c r="J170" i="30" s="1"/>
  <c r="J104" i="30" s="1"/>
  <c r="T198" i="31"/>
  <c r="P220" i="31"/>
  <c r="T233" i="31"/>
  <c r="P246" i="32"/>
  <c r="T181" i="33"/>
  <c r="BK128" i="34"/>
  <c r="J128" i="34" s="1"/>
  <c r="J102" i="34" s="1"/>
  <c r="T128" i="40"/>
  <c r="T126" i="40"/>
  <c r="BK158" i="41"/>
  <c r="J158" i="41"/>
  <c r="J103" i="41" s="1"/>
  <c r="R194" i="41"/>
  <c r="R193" i="41"/>
  <c r="R128" i="43"/>
  <c r="R127" i="43"/>
  <c r="BK264" i="44"/>
  <c r="J264" i="44" s="1"/>
  <c r="J102" i="44" s="1"/>
  <c r="P127" i="46"/>
  <c r="P129" i="49"/>
  <c r="R261" i="49"/>
  <c r="R309" i="49"/>
  <c r="T498" i="6"/>
  <c r="BK125" i="7"/>
  <c r="J125" i="7"/>
  <c r="J100" i="7"/>
  <c r="BK225" i="8"/>
  <c r="J225" i="8" s="1"/>
  <c r="J101" i="8" s="1"/>
  <c r="BK125" i="9"/>
  <c r="J125" i="9"/>
  <c r="J100" i="9"/>
  <c r="P142" i="11"/>
  <c r="R216" i="11"/>
  <c r="P704" i="11"/>
  <c r="R832" i="11"/>
  <c r="BK204" i="12"/>
  <c r="J204" i="12" s="1"/>
  <c r="J104" i="12" s="1"/>
  <c r="BK142" i="13"/>
  <c r="J142" i="13"/>
  <c r="J102" i="13"/>
  <c r="BK264" i="13"/>
  <c r="J264" i="13"/>
  <c r="J105" i="13"/>
  <c r="P390" i="13"/>
  <c r="T777" i="13"/>
  <c r="P1054" i="13"/>
  <c r="BK139" i="14"/>
  <c r="T283" i="14"/>
  <c r="P434" i="14"/>
  <c r="R514" i="14"/>
  <c r="R519" i="14"/>
  <c r="P656" i="14"/>
  <c r="P129" i="15"/>
  <c r="P128" i="15"/>
  <c r="P127" i="15"/>
  <c r="AU116" i="1"/>
  <c r="T418" i="16"/>
  <c r="R668" i="19"/>
  <c r="R667" i="19" s="1"/>
  <c r="R131" i="20"/>
  <c r="R130" i="20"/>
  <c r="R129" i="20"/>
  <c r="T180" i="20"/>
  <c r="T199" i="21"/>
  <c r="P241" i="21"/>
  <c r="P296" i="21"/>
  <c r="P143" i="22"/>
  <c r="BK131" i="23"/>
  <c r="BK130" i="23" s="1"/>
  <c r="BK129" i="23" s="1"/>
  <c r="J129" i="23" s="1"/>
  <c r="J100" i="23" s="1"/>
  <c r="BK172" i="24"/>
  <c r="J172" i="24" s="1"/>
  <c r="J103" i="24" s="1"/>
  <c r="R232" i="24"/>
  <c r="BK303" i="24"/>
  <c r="J303" i="24"/>
  <c r="J109" i="24"/>
  <c r="P200" i="25"/>
  <c r="T184" i="26"/>
  <c r="R131" i="28"/>
  <c r="R130" i="28" s="1"/>
  <c r="R129" i="28" s="1"/>
  <c r="P129" i="29"/>
  <c r="P128" i="29" s="1"/>
  <c r="P127" i="29" s="1"/>
  <c r="AU140" i="1" s="1"/>
  <c r="R135" i="31"/>
  <c r="R134" i="31"/>
  <c r="R133" i="31"/>
  <c r="BK220" i="31"/>
  <c r="J220" i="31"/>
  <c r="J105" i="31"/>
  <c r="P224" i="32"/>
  <c r="P335" i="32"/>
  <c r="P416" i="32"/>
  <c r="T208" i="33"/>
  <c r="P158" i="41"/>
  <c r="T194" i="41"/>
  <c r="T193" i="41" s="1"/>
  <c r="BK128" i="43"/>
  <c r="J128" i="43"/>
  <c r="J101" i="43"/>
  <c r="P128" i="44"/>
  <c r="P127" i="44"/>
  <c r="AU168" i="1" s="1"/>
  <c r="BK332" i="44"/>
  <c r="J332" i="44" s="1"/>
  <c r="J103" i="44" s="1"/>
  <c r="BK124" i="45"/>
  <c r="J124" i="45"/>
  <c r="J100" i="45" s="1"/>
  <c r="P240" i="46"/>
  <c r="P124" i="47"/>
  <c r="AU172" i="1"/>
  <c r="T122" i="48"/>
  <c r="T121" i="48"/>
  <c r="T129" i="49"/>
  <c r="T128" i="49" s="1"/>
  <c r="T127" i="49" s="1"/>
  <c r="P261" i="49"/>
  <c r="P309" i="49"/>
  <c r="BK198" i="12"/>
  <c r="J198" i="12" s="1"/>
  <c r="J103" i="12" s="1"/>
  <c r="BK199" i="30"/>
  <c r="J199" i="30"/>
  <c r="J105" i="30" s="1"/>
  <c r="BK379" i="32"/>
  <c r="J379" i="32"/>
  <c r="J109" i="32" s="1"/>
  <c r="BK227" i="25"/>
  <c r="J227" i="25" s="1"/>
  <c r="J107" i="25" s="1"/>
  <c r="BK165" i="26"/>
  <c r="J165" i="26" s="1"/>
  <c r="J103" i="26" s="1"/>
  <c r="BK176" i="33"/>
  <c r="J176" i="33"/>
  <c r="J104" i="33" s="1"/>
  <c r="BK428" i="14"/>
  <c r="J428" i="14" s="1"/>
  <c r="J107" i="14" s="1"/>
  <c r="BK435" i="19"/>
  <c r="J435" i="19" s="1"/>
  <c r="J107" i="19" s="1"/>
  <c r="BK841" i="19"/>
  <c r="J841" i="19" s="1"/>
  <c r="J115" i="19" s="1"/>
  <c r="BK151" i="22"/>
  <c r="J151" i="22"/>
  <c r="J104" i="22"/>
  <c r="BK213" i="26"/>
  <c r="J213" i="26" s="1"/>
  <c r="J106" i="26" s="1"/>
  <c r="BK171" i="33"/>
  <c r="J171" i="33" s="1"/>
  <c r="J103" i="33" s="1"/>
  <c r="BK730" i="16"/>
  <c r="J730" i="16" s="1"/>
  <c r="J110" i="16" s="1"/>
  <c r="BK341" i="21"/>
  <c r="J341" i="21"/>
  <c r="J110" i="21"/>
  <c r="BK199" i="23"/>
  <c r="J199" i="23" s="1"/>
  <c r="J105" i="23" s="1"/>
  <c r="BK213" i="27"/>
  <c r="J213" i="27" s="1"/>
  <c r="J105" i="27" s="1"/>
  <c r="BK158" i="30"/>
  <c r="J158" i="30" s="1"/>
  <c r="J103" i="30" s="1"/>
  <c r="BK226" i="24"/>
  <c r="J226" i="24"/>
  <c r="J106" i="24"/>
  <c r="BK818" i="13"/>
  <c r="J818" i="13"/>
  <c r="J110" i="13" s="1"/>
  <c r="BK260" i="21"/>
  <c r="J260" i="21" s="1"/>
  <c r="J107" i="21" s="1"/>
  <c r="BK207" i="28"/>
  <c r="J207" i="28" s="1"/>
  <c r="J105" i="28" s="1"/>
  <c r="BK125" i="38"/>
  <c r="J125" i="38"/>
  <c r="J100" i="38"/>
  <c r="BK423" i="13"/>
  <c r="J423" i="13" s="1"/>
  <c r="J107" i="13" s="1"/>
  <c r="BK927" i="16"/>
  <c r="J927" i="16" s="1"/>
  <c r="J115" i="16" s="1"/>
  <c r="BK167" i="20"/>
  <c r="J167" i="20" s="1"/>
  <c r="J103" i="20" s="1"/>
  <c r="BK227" i="31"/>
  <c r="J227" i="31"/>
  <c r="J106" i="31"/>
  <c r="BK296" i="31"/>
  <c r="J296" i="31" s="1"/>
  <c r="J109" i="31" s="1"/>
  <c r="BK262" i="33"/>
  <c r="J262" i="33" s="1"/>
  <c r="J107" i="33" s="1"/>
  <c r="BK138" i="43"/>
  <c r="J138" i="43" s="1"/>
  <c r="J103" i="43" s="1"/>
  <c r="BK452" i="11"/>
  <c r="J452" i="11"/>
  <c r="J107" i="11"/>
  <c r="BK878" i="11"/>
  <c r="J878" i="11"/>
  <c r="J115" i="11" s="1"/>
  <c r="BK181" i="25"/>
  <c r="J181" i="25" s="1"/>
  <c r="J104" i="25" s="1"/>
  <c r="BK130" i="35"/>
  <c r="J130" i="35" s="1"/>
  <c r="J102" i="35" s="1"/>
  <c r="BK163" i="10"/>
  <c r="J163" i="10"/>
  <c r="J103" i="10"/>
  <c r="BK1048" i="13"/>
  <c r="BK821" i="13" s="1"/>
  <c r="J821" i="13" s="1"/>
  <c r="J111" i="13" s="1"/>
  <c r="J1048" i="13"/>
  <c r="J115" i="13" s="1"/>
  <c r="BK700" i="11"/>
  <c r="J700" i="11" s="1"/>
  <c r="J110" i="11" s="1"/>
  <c r="BK664" i="19"/>
  <c r="J664" i="19" s="1"/>
  <c r="J110" i="19" s="1"/>
  <c r="BK198" i="20"/>
  <c r="J198" i="20"/>
  <c r="J105" i="20"/>
  <c r="BK179" i="22"/>
  <c r="J179" i="22"/>
  <c r="J106" i="22" s="1"/>
  <c r="BK330" i="32"/>
  <c r="J330" i="32" s="1"/>
  <c r="J107" i="32" s="1"/>
  <c r="BK254" i="49"/>
  <c r="J254" i="49" s="1"/>
  <c r="J101" i="49" s="1"/>
  <c r="BK341" i="49"/>
  <c r="J341" i="49"/>
  <c r="J104" i="49"/>
  <c r="BK347" i="49"/>
  <c r="J347" i="49" s="1"/>
  <c r="J105" i="49" s="1"/>
  <c r="J91" i="49"/>
  <c r="BE140" i="49"/>
  <c r="BE160" i="49"/>
  <c r="F94" i="49"/>
  <c r="BE249" i="49"/>
  <c r="J93" i="49"/>
  <c r="BE130" i="49"/>
  <c r="BE135" i="49"/>
  <c r="BE255" i="49"/>
  <c r="BE310" i="49"/>
  <c r="BE342" i="49"/>
  <c r="J94" i="49"/>
  <c r="BE165" i="49"/>
  <c r="BE297" i="49"/>
  <c r="BE336" i="49"/>
  <c r="BE348" i="49"/>
  <c r="BE173" i="49"/>
  <c r="E85" i="49"/>
  <c r="BE217" i="49"/>
  <c r="BE262" i="49"/>
  <c r="BE303" i="49"/>
  <c r="BE316" i="49"/>
  <c r="BE186" i="49"/>
  <c r="BE232" i="49"/>
  <c r="BE210" i="49"/>
  <c r="BE239" i="49"/>
  <c r="BE244" i="49"/>
  <c r="BE181" i="49"/>
  <c r="BE190" i="49"/>
  <c r="BE200" i="49"/>
  <c r="J117" i="48"/>
  <c r="BE123" i="48"/>
  <c r="BE132" i="48"/>
  <c r="BE135" i="48"/>
  <c r="BE149" i="48"/>
  <c r="BE158" i="48"/>
  <c r="J91" i="48"/>
  <c r="E109" i="48"/>
  <c r="BE126" i="48"/>
  <c r="F94" i="48"/>
  <c r="J118" i="48"/>
  <c r="BE155" i="48"/>
  <c r="BE129" i="48"/>
  <c r="BE138" i="48"/>
  <c r="BE142" i="48"/>
  <c r="BE146" i="48"/>
  <c r="BE152" i="48"/>
  <c r="F96" i="47"/>
  <c r="BE148" i="47"/>
  <c r="BE172" i="47"/>
  <c r="BE144" i="47"/>
  <c r="BE156" i="47"/>
  <c r="BE180" i="47"/>
  <c r="BE182" i="47"/>
  <c r="J95" i="47"/>
  <c r="E85" i="47"/>
  <c r="BE136" i="47"/>
  <c r="BE178" i="47"/>
  <c r="BE131" i="47"/>
  <c r="BE162" i="47"/>
  <c r="J93" i="47"/>
  <c r="BE125" i="47"/>
  <c r="BE190" i="46"/>
  <c r="BE210" i="46"/>
  <c r="J95" i="46"/>
  <c r="BE137" i="46"/>
  <c r="BE150" i="46"/>
  <c r="BE163" i="46"/>
  <c r="BE168" i="46"/>
  <c r="BE170" i="46"/>
  <c r="BE183" i="46"/>
  <c r="BE220" i="46"/>
  <c r="BE204" i="46"/>
  <c r="BE241" i="46"/>
  <c r="BE175" i="46"/>
  <c r="BE185" i="46"/>
  <c r="BE202" i="46"/>
  <c r="E112" i="46"/>
  <c r="BE222" i="46"/>
  <c r="BE238" i="46"/>
  <c r="BE248" i="46"/>
  <c r="BE230" i="46"/>
  <c r="BE233" i="46"/>
  <c r="BE216" i="46"/>
  <c r="BE276" i="46"/>
  <c r="J93" i="46"/>
  <c r="BE128" i="46"/>
  <c r="BE145" i="46"/>
  <c r="BE265" i="46"/>
  <c r="F96" i="46"/>
  <c r="BE130" i="46"/>
  <c r="BE132" i="46"/>
  <c r="BE139" i="46"/>
  <c r="BE141" i="46"/>
  <c r="BE155" i="46"/>
  <c r="BE161" i="46"/>
  <c r="BE192" i="46"/>
  <c r="BE253" i="46"/>
  <c r="BE272" i="46"/>
  <c r="BE278" i="46"/>
  <c r="J128" i="44"/>
  <c r="J101" i="44" s="1"/>
  <c r="J95" i="45"/>
  <c r="BE136" i="45"/>
  <c r="BE145" i="45"/>
  <c r="BE147" i="45"/>
  <c r="BE149" i="45"/>
  <c r="BE151" i="45"/>
  <c r="E85" i="45"/>
  <c r="J93" i="45"/>
  <c r="F96" i="45"/>
  <c r="BE125" i="45"/>
  <c r="BE129" i="45"/>
  <c r="BE140" i="45"/>
  <c r="BE127" i="45"/>
  <c r="BE131" i="45"/>
  <c r="BE138" i="45"/>
  <c r="BE131" i="44"/>
  <c r="BE193" i="44"/>
  <c r="BE199" i="44"/>
  <c r="BE203" i="44"/>
  <c r="BE205" i="44"/>
  <c r="BE207" i="44"/>
  <c r="BE219" i="44"/>
  <c r="BE221" i="44"/>
  <c r="BE232" i="44"/>
  <c r="BE240" i="44"/>
  <c r="BE246" i="44"/>
  <c r="BE248" i="44"/>
  <c r="J123" i="44"/>
  <c r="BE135" i="44"/>
  <c r="BE157" i="44"/>
  <c r="BE230" i="44"/>
  <c r="BE238" i="44"/>
  <c r="BE254" i="44"/>
  <c r="BE144" i="44"/>
  <c r="BE148" i="44"/>
  <c r="BE159" i="44"/>
  <c r="BE167" i="44"/>
  <c r="BE181" i="44"/>
  <c r="BE183" i="44"/>
  <c r="BE234" i="44"/>
  <c r="BE275" i="44"/>
  <c r="BE278" i="44"/>
  <c r="BE312" i="44"/>
  <c r="BE335" i="44"/>
  <c r="BE337" i="44"/>
  <c r="BE339" i="44"/>
  <c r="BE341" i="44"/>
  <c r="J121" i="44"/>
  <c r="BE150" i="44"/>
  <c r="BE169" i="44"/>
  <c r="BE171" i="44"/>
  <c r="BE191" i="44"/>
  <c r="BE242" i="44"/>
  <c r="BE281" i="44"/>
  <c r="BE289" i="44"/>
  <c r="BE297" i="44"/>
  <c r="BE300" i="44"/>
  <c r="BE303" i="44"/>
  <c r="BE306" i="44"/>
  <c r="BE333" i="44"/>
  <c r="F96" i="44"/>
  <c r="BE137" i="44"/>
  <c r="BE163" i="44"/>
  <c r="BE195" i="44"/>
  <c r="BE213" i="44"/>
  <c r="BE217" i="44"/>
  <c r="BE226" i="44"/>
  <c r="BE228" i="44"/>
  <c r="BE252" i="44"/>
  <c r="BE256" i="44"/>
  <c r="BE258" i="44"/>
  <c r="BE262" i="44"/>
  <c r="BE293" i="44"/>
  <c r="BE329" i="44"/>
  <c r="BE179" i="44"/>
  <c r="BE197" i="44"/>
  <c r="BE201" i="44"/>
  <c r="BE209" i="44"/>
  <c r="BE211" i="44"/>
  <c r="BE215" i="44"/>
  <c r="BE244" i="44"/>
  <c r="BE250" i="44"/>
  <c r="BE268" i="44"/>
  <c r="BE133" i="44"/>
  <c r="BE236" i="44"/>
  <c r="BE273" i="44"/>
  <c r="BE287" i="44"/>
  <c r="BE309" i="44"/>
  <c r="BE321" i="44"/>
  <c r="BE323" i="44"/>
  <c r="BK137" i="43"/>
  <c r="J137" i="43"/>
  <c r="J102" i="43"/>
  <c r="BE129" i="44"/>
  <c r="BE139" i="44"/>
  <c r="BE155" i="44"/>
  <c r="BE161" i="44"/>
  <c r="BE175" i="44"/>
  <c r="BE185" i="44"/>
  <c r="BE187" i="44"/>
  <c r="BE260" i="44"/>
  <c r="BE315" i="44"/>
  <c r="E85" i="44"/>
  <c r="BE165" i="44"/>
  <c r="BE189" i="44"/>
  <c r="BE265" i="44"/>
  <c r="BE271" i="44"/>
  <c r="BE284" i="44"/>
  <c r="BE291" i="44"/>
  <c r="BE295" i="44"/>
  <c r="BE317" i="44"/>
  <c r="BE319" i="44"/>
  <c r="BE326" i="44"/>
  <c r="J121" i="43"/>
  <c r="J100" i="42"/>
  <c r="BE131" i="43"/>
  <c r="BE135" i="43"/>
  <c r="F96" i="43"/>
  <c r="E85" i="43"/>
  <c r="BE133" i="43"/>
  <c r="BE129" i="43"/>
  <c r="BE139" i="43"/>
  <c r="BE178" i="42"/>
  <c r="BE201" i="42"/>
  <c r="BE216" i="42"/>
  <c r="BE254" i="42"/>
  <c r="BE257" i="42"/>
  <c r="BK187" i="41"/>
  <c r="J187" i="41"/>
  <c r="J106" i="41"/>
  <c r="J93" i="42"/>
  <c r="BE146" i="42"/>
  <c r="BE169" i="42"/>
  <c r="BE188" i="42"/>
  <c r="BE197" i="42"/>
  <c r="BE248" i="42"/>
  <c r="BE125" i="42"/>
  <c r="BE142" i="42"/>
  <c r="BE171" i="42"/>
  <c r="BE180" i="42"/>
  <c r="BE225" i="42"/>
  <c r="BE228" i="42"/>
  <c r="BE269" i="42"/>
  <c r="BE159" i="42"/>
  <c r="BE199" i="42"/>
  <c r="BE203" i="42"/>
  <c r="BE210" i="42"/>
  <c r="BE213" i="42"/>
  <c r="BE222" i="42"/>
  <c r="BE231" i="42"/>
  <c r="BE251" i="42"/>
  <c r="BE276" i="42"/>
  <c r="E110" i="42"/>
  <c r="BE131" i="42"/>
  <c r="BE174" i="42"/>
  <c r="BE186" i="42"/>
  <c r="BE207" i="42"/>
  <c r="BE219" i="42"/>
  <c r="BE243" i="42"/>
  <c r="BE281" i="42"/>
  <c r="BE284" i="42"/>
  <c r="BE144" i="42"/>
  <c r="BE156" i="42"/>
  <c r="BE167" i="42"/>
  <c r="BE190" i="42"/>
  <c r="BE260" i="42"/>
  <c r="BK134" i="41"/>
  <c r="J134" i="41" s="1"/>
  <c r="J101" i="41" s="1"/>
  <c r="F96" i="42"/>
  <c r="BE127" i="42"/>
  <c r="BE134" i="42"/>
  <c r="BE150" i="42"/>
  <c r="BE165" i="42"/>
  <c r="BE184" i="42"/>
  <c r="BE193" i="42"/>
  <c r="BE195" i="42"/>
  <c r="BE240" i="42"/>
  <c r="BE245" i="42"/>
  <c r="BE274" i="42"/>
  <c r="BE153" i="42"/>
  <c r="BE176" i="42"/>
  <c r="BE182" i="42"/>
  <c r="BE234" i="42"/>
  <c r="BE267" i="42"/>
  <c r="BK193" i="41"/>
  <c r="J193" i="41"/>
  <c r="J108" i="41"/>
  <c r="BE137" i="42"/>
  <c r="BE140" i="42"/>
  <c r="BE148" i="42"/>
  <c r="BE161" i="42"/>
  <c r="BE163" i="42"/>
  <c r="BE205" i="42"/>
  <c r="BE237" i="42"/>
  <c r="BE263" i="42"/>
  <c r="BE265" i="42"/>
  <c r="BE272" i="42"/>
  <c r="BE278" i="42"/>
  <c r="BE129" i="42"/>
  <c r="BE161" i="41"/>
  <c r="BE163" i="41"/>
  <c r="BE176" i="41"/>
  <c r="BE183" i="41"/>
  <c r="F96" i="41"/>
  <c r="BE146" i="41"/>
  <c r="BE197" i="41"/>
  <c r="BE199" i="41"/>
  <c r="E85" i="41"/>
  <c r="BE140" i="41"/>
  <c r="BE144" i="41"/>
  <c r="BE154" i="41"/>
  <c r="BE156" i="41"/>
  <c r="BE170" i="41"/>
  <c r="BE178" i="41"/>
  <c r="J93" i="41"/>
  <c r="BE172" i="41"/>
  <c r="BE136" i="41"/>
  <c r="BE159" i="41"/>
  <c r="BE165" i="41"/>
  <c r="J128" i="40"/>
  <c r="J102" i="40"/>
  <c r="BE138" i="41"/>
  <c r="BE142" i="41"/>
  <c r="BE174" i="41"/>
  <c r="BE189" i="41"/>
  <c r="BE148" i="41"/>
  <c r="BE150" i="41"/>
  <c r="BE152" i="41"/>
  <c r="BE167" i="41"/>
  <c r="BE180" i="41"/>
  <c r="BE185" i="41"/>
  <c r="BE191" i="41"/>
  <c r="BE195" i="41"/>
  <c r="BE168" i="40"/>
  <c r="BE182" i="40"/>
  <c r="BE190" i="40"/>
  <c r="BE236" i="40"/>
  <c r="BE242" i="40"/>
  <c r="BE244" i="40"/>
  <c r="BE246" i="40"/>
  <c r="BE135" i="40"/>
  <c r="BE159" i="40"/>
  <c r="BE176" i="40"/>
  <c r="BE186" i="40"/>
  <c r="BE196" i="40"/>
  <c r="BE206" i="40"/>
  <c r="BE212" i="40"/>
  <c r="BE230" i="40"/>
  <c r="BE222" i="40"/>
  <c r="BE224" i="40"/>
  <c r="BE226" i="40"/>
  <c r="BE232" i="40"/>
  <c r="BE147" i="40"/>
  <c r="BE178" i="40"/>
  <c r="BE220" i="40"/>
  <c r="BE238" i="40"/>
  <c r="BE240" i="40"/>
  <c r="BE151" i="40"/>
  <c r="BE153" i="40"/>
  <c r="BE155" i="40"/>
  <c r="BE163" i="40"/>
  <c r="BE174" i="40"/>
  <c r="BE192" i="40"/>
  <c r="BE200" i="40"/>
  <c r="BE214" i="40"/>
  <c r="E85" i="40"/>
  <c r="F96" i="40"/>
  <c r="J120" i="40"/>
  <c r="BE143" i="40"/>
  <c r="BE161" i="40"/>
  <c r="BE194" i="40"/>
  <c r="BE208" i="40"/>
  <c r="BE210" i="40"/>
  <c r="BE137" i="40"/>
  <c r="BE139" i="40"/>
  <c r="BE141" i="40"/>
  <c r="BE145" i="40"/>
  <c r="BE149" i="40"/>
  <c r="BE171" i="40"/>
  <c r="BE180" i="40"/>
  <c r="BE184" i="40"/>
  <c r="BE188" i="40"/>
  <c r="BE234" i="40"/>
  <c r="BE198" i="40"/>
  <c r="BE216" i="40"/>
  <c r="BE157" i="40"/>
  <c r="BE202" i="40"/>
  <c r="BE248" i="40"/>
  <c r="BE250" i="40"/>
  <c r="BE131" i="40"/>
  <c r="BE133" i="40"/>
  <c r="BE218" i="40"/>
  <c r="BE129" i="40"/>
  <c r="BE165" i="40"/>
  <c r="BE204" i="40"/>
  <c r="BE228" i="40"/>
  <c r="J93" i="39"/>
  <c r="BE125" i="39"/>
  <c r="BE142" i="39"/>
  <c r="E85" i="39"/>
  <c r="F96" i="39"/>
  <c r="BE132" i="39"/>
  <c r="BE146" i="39"/>
  <c r="BE149" i="39"/>
  <c r="BE134" i="39"/>
  <c r="BE130" i="39"/>
  <c r="BE138" i="39"/>
  <c r="BE164" i="38"/>
  <c r="BK127" i="37"/>
  <c r="J127" i="37"/>
  <c r="J34" i="37" s="1"/>
  <c r="F122" i="38"/>
  <c r="BE128" i="38"/>
  <c r="BE134" i="38"/>
  <c r="BE152" i="38"/>
  <c r="BE176" i="38"/>
  <c r="BE183" i="38"/>
  <c r="BE185" i="38"/>
  <c r="BE150" i="38"/>
  <c r="BE154" i="38"/>
  <c r="BE166" i="38"/>
  <c r="BE191" i="38"/>
  <c r="BE207" i="38"/>
  <c r="BE218" i="38"/>
  <c r="BE220" i="38"/>
  <c r="BE211" i="38"/>
  <c r="BE213" i="38"/>
  <c r="BE215" i="38"/>
  <c r="E85" i="38"/>
  <c r="BE126" i="38"/>
  <c r="BE132" i="38"/>
  <c r="BE140" i="38"/>
  <c r="BE146" i="38"/>
  <c r="BE148" i="38"/>
  <c r="BE170" i="38"/>
  <c r="BE197" i="38"/>
  <c r="J93" i="38"/>
  <c r="BE136" i="38"/>
  <c r="BE158" i="38"/>
  <c r="BE174" i="38"/>
  <c r="BE189" i="38"/>
  <c r="BE193" i="38"/>
  <c r="BE195" i="38"/>
  <c r="BE201" i="38"/>
  <c r="BE205" i="38"/>
  <c r="J129" i="37"/>
  <c r="J102" i="37"/>
  <c r="BE160" i="38"/>
  <c r="BE168" i="38"/>
  <c r="BE199" i="38"/>
  <c r="BE130" i="38"/>
  <c r="BE138" i="38"/>
  <c r="BE142" i="38"/>
  <c r="BE209" i="38"/>
  <c r="BE179" i="38"/>
  <c r="BE144" i="38"/>
  <c r="BE162" i="38"/>
  <c r="BE181" i="38"/>
  <c r="BE156" i="38"/>
  <c r="BE187" i="38"/>
  <c r="BE203" i="38"/>
  <c r="E113" i="37"/>
  <c r="BE134" i="37"/>
  <c r="BE152" i="37"/>
  <c r="BE146" i="37"/>
  <c r="BE150" i="37"/>
  <c r="BE132" i="37"/>
  <c r="BE136" i="37"/>
  <c r="BE173" i="37"/>
  <c r="BE130" i="37"/>
  <c r="BE138" i="37"/>
  <c r="BE142" i="37"/>
  <c r="BE163" i="37"/>
  <c r="BE171" i="37"/>
  <c r="BE169" i="37"/>
  <c r="F124" i="37"/>
  <c r="BE154" i="37"/>
  <c r="BE157" i="37"/>
  <c r="BE161" i="37"/>
  <c r="BE177" i="37"/>
  <c r="J121" i="37"/>
  <c r="BE165" i="37"/>
  <c r="BE144" i="37"/>
  <c r="BE159" i="37"/>
  <c r="BE167" i="37"/>
  <c r="BE175" i="37"/>
  <c r="BE140" i="37"/>
  <c r="BE148" i="37"/>
  <c r="BE179" i="37"/>
  <c r="BE181" i="37"/>
  <c r="BE137" i="36"/>
  <c r="J93" i="36"/>
  <c r="F122" i="36"/>
  <c r="BE127" i="36"/>
  <c r="BE135" i="36"/>
  <c r="E85" i="36"/>
  <c r="BE131" i="36"/>
  <c r="BE129" i="36"/>
  <c r="BE139" i="36"/>
  <c r="BE142" i="36"/>
  <c r="BE145" i="36"/>
  <c r="BE133" i="36"/>
  <c r="BE155" i="36"/>
  <c r="BE165" i="36"/>
  <c r="BE148" i="36"/>
  <c r="BE150" i="36"/>
  <c r="BE153" i="36"/>
  <c r="BE157" i="36"/>
  <c r="BE159" i="36"/>
  <c r="BE161" i="36"/>
  <c r="BE163" i="36"/>
  <c r="BE156" i="35"/>
  <c r="BE172" i="35"/>
  <c r="BE242" i="35"/>
  <c r="BE261" i="35"/>
  <c r="BK127" i="34"/>
  <c r="BK126" i="34" s="1"/>
  <c r="J126" i="34" s="1"/>
  <c r="J34" i="34" s="1"/>
  <c r="E85" i="35"/>
  <c r="BE135" i="35"/>
  <c r="BE139" i="35"/>
  <c r="BE244" i="35"/>
  <c r="BE158" i="35"/>
  <c r="BE240" i="35"/>
  <c r="BE246" i="35"/>
  <c r="BE168" i="35"/>
  <c r="BE133" i="35"/>
  <c r="BE141" i="35"/>
  <c r="BE160" i="35"/>
  <c r="BE131" i="35"/>
  <c r="BE149" i="35"/>
  <c r="BE166" i="35"/>
  <c r="BE176" i="35"/>
  <c r="BE254" i="35"/>
  <c r="BE145" i="35"/>
  <c r="BE164" i="35"/>
  <c r="BE248" i="35"/>
  <c r="BE137" i="35"/>
  <c r="BE162" i="35"/>
  <c r="BE238" i="35"/>
  <c r="BE252" i="35"/>
  <c r="J122" i="35"/>
  <c r="F125" i="35"/>
  <c r="BE143" i="35"/>
  <c r="BE154" i="35"/>
  <c r="BE174" i="35"/>
  <c r="BE180" i="35"/>
  <c r="BE182" i="35"/>
  <c r="BE184" i="35"/>
  <c r="BE186" i="35"/>
  <c r="BE188" i="35"/>
  <c r="BE192" i="35"/>
  <c r="BE194" i="35"/>
  <c r="BE198" i="35"/>
  <c r="BE200" i="35"/>
  <c r="BE208" i="35"/>
  <c r="BE210" i="35"/>
  <c r="BE212" i="35"/>
  <c r="BE218" i="35"/>
  <c r="BE222" i="35"/>
  <c r="BE224" i="35"/>
  <c r="BE226" i="35"/>
  <c r="BE230" i="35"/>
  <c r="BE232" i="35"/>
  <c r="BE234" i="35"/>
  <c r="BE236" i="35"/>
  <c r="BE250" i="35"/>
  <c r="BE147" i="35"/>
  <c r="BE152" i="35"/>
  <c r="BE170" i="35"/>
  <c r="BE178" i="35"/>
  <c r="BE190" i="35"/>
  <c r="BE196" i="35"/>
  <c r="BE202" i="35"/>
  <c r="BE204" i="35"/>
  <c r="BE206" i="35"/>
  <c r="BE214" i="35"/>
  <c r="BE216" i="35"/>
  <c r="BE220" i="35"/>
  <c r="BE228" i="35"/>
  <c r="BE256" i="35"/>
  <c r="BE258" i="35"/>
  <c r="BE263" i="35"/>
  <c r="J93" i="34"/>
  <c r="J96" i="34"/>
  <c r="BE134" i="34"/>
  <c r="BE141" i="34"/>
  <c r="BE129" i="34"/>
  <c r="J95" i="34"/>
  <c r="BE143" i="34"/>
  <c r="BE139" i="34"/>
  <c r="BE136" i="34"/>
  <c r="BK132" i="33"/>
  <c r="J132" i="33"/>
  <c r="J101" i="33" s="1"/>
  <c r="E85" i="34"/>
  <c r="BE153" i="34"/>
  <c r="F96" i="34"/>
  <c r="BE131" i="34"/>
  <c r="BE147" i="34"/>
  <c r="BE151" i="34"/>
  <c r="BE145" i="34"/>
  <c r="BE149" i="34"/>
  <c r="F128" i="33"/>
  <c r="J383" i="32"/>
  <c r="J111" i="32"/>
  <c r="J128" i="33"/>
  <c r="BE172" i="33"/>
  <c r="BE159" i="33"/>
  <c r="BE188" i="33"/>
  <c r="J125" i="33"/>
  <c r="BE142" i="33"/>
  <c r="BE165" i="33"/>
  <c r="BE209" i="33"/>
  <c r="BE138" i="33"/>
  <c r="BE157" i="33"/>
  <c r="BE177" i="33"/>
  <c r="BE195" i="33"/>
  <c r="E85" i="33"/>
  <c r="BE134" i="33"/>
  <c r="BE151" i="33"/>
  <c r="BE182" i="33"/>
  <c r="J95" i="33"/>
  <c r="BE203" i="33"/>
  <c r="BE227" i="33"/>
  <c r="BE240" i="33"/>
  <c r="BE263" i="33"/>
  <c r="BE147" i="33"/>
  <c r="BE201" i="33"/>
  <c r="BE232" i="33"/>
  <c r="BE247" i="33"/>
  <c r="BE222" i="33"/>
  <c r="J132" i="32"/>
  <c r="BE141" i="32"/>
  <c r="BE161" i="32"/>
  <c r="BE205" i="32"/>
  <c r="BE240" i="32"/>
  <c r="BE242" i="32"/>
  <c r="BE311" i="32"/>
  <c r="BE346" i="32"/>
  <c r="BE408" i="32"/>
  <c r="BE457" i="32"/>
  <c r="F96" i="32"/>
  <c r="BE147" i="32"/>
  <c r="BE187" i="32"/>
  <c r="BE191" i="32"/>
  <c r="BE209" i="32"/>
  <c r="BE326" i="32"/>
  <c r="BE331" i="32"/>
  <c r="BE342" i="32"/>
  <c r="BE369" i="32"/>
  <c r="BE380" i="32"/>
  <c r="BE401" i="32"/>
  <c r="BE427" i="32"/>
  <c r="J96" i="32"/>
  <c r="BE151" i="32"/>
  <c r="BE153" i="32"/>
  <c r="BE271" i="32"/>
  <c r="BE286" i="32"/>
  <c r="BE290" i="32"/>
  <c r="BE309" i="32"/>
  <c r="BE357" i="32"/>
  <c r="BE359" i="32"/>
  <c r="BE433" i="32"/>
  <c r="BE438" i="32"/>
  <c r="BE443" i="32"/>
  <c r="BE464" i="32"/>
  <c r="BE466" i="32"/>
  <c r="BE471" i="32"/>
  <c r="BE155" i="32"/>
  <c r="BE168" i="32"/>
  <c r="BE180" i="32"/>
  <c r="BE319" i="32"/>
  <c r="BE422" i="32"/>
  <c r="BE448" i="32"/>
  <c r="BE462" i="32"/>
  <c r="BE476" i="32"/>
  <c r="J134" i="32"/>
  <c r="BE199" i="32"/>
  <c r="BE235" i="32"/>
  <c r="BE263" i="32"/>
  <c r="BE384" i="32"/>
  <c r="BE391" i="32"/>
  <c r="BE454" i="32"/>
  <c r="BE172" i="32"/>
  <c r="BE176" i="32"/>
  <c r="BE195" i="32"/>
  <c r="BE267" i="32"/>
  <c r="BE275" i="32"/>
  <c r="BE281" i="32"/>
  <c r="BE288" i="32"/>
  <c r="BE338" i="32"/>
  <c r="BE373" i="32"/>
  <c r="BE166" i="32"/>
  <c r="BE230" i="32"/>
  <c r="BE253" i="32"/>
  <c r="BE361" i="32"/>
  <c r="E85" i="32"/>
  <c r="BE159" i="32"/>
  <c r="BE222" i="32"/>
  <c r="BE225" i="32"/>
  <c r="BE297" i="32"/>
  <c r="BE313" i="32"/>
  <c r="BE324" i="32"/>
  <c r="BE340" i="32"/>
  <c r="BE365" i="32"/>
  <c r="BE149" i="32"/>
  <c r="BE247" i="32"/>
  <c r="BE336" i="32"/>
  <c r="BE143" i="32"/>
  <c r="BE145" i="32"/>
  <c r="BE217" i="32"/>
  <c r="BE220" i="32"/>
  <c r="BE237" i="32"/>
  <c r="BE259" i="32"/>
  <c r="BE301" i="32"/>
  <c r="BE305" i="32"/>
  <c r="BE355" i="32"/>
  <c r="BE393" i="32"/>
  <c r="BE412" i="32"/>
  <c r="BE213" i="32"/>
  <c r="BE215" i="32"/>
  <c r="BE295" i="32"/>
  <c r="BE404" i="32"/>
  <c r="BE417" i="32"/>
  <c r="J127" i="31"/>
  <c r="BE205" i="31"/>
  <c r="BE228" i="31"/>
  <c r="BE266" i="31"/>
  <c r="BE277" i="31"/>
  <c r="J130" i="31"/>
  <c r="BE208" i="31"/>
  <c r="BE211" i="31"/>
  <c r="BE251" i="31"/>
  <c r="BE273" i="31"/>
  <c r="BE291" i="31"/>
  <c r="BE297" i="31"/>
  <c r="BE176" i="31"/>
  <c r="J95" i="31"/>
  <c r="F130" i="31"/>
  <c r="BE136" i="31"/>
  <c r="BE148" i="31"/>
  <c r="BE157" i="31"/>
  <c r="BE167" i="31"/>
  <c r="BE195" i="31"/>
  <c r="BE203" i="31"/>
  <c r="BE262" i="31"/>
  <c r="BK130" i="30"/>
  <c r="J130" i="30" s="1"/>
  <c r="J101" i="30" s="1"/>
  <c r="BE184" i="31"/>
  <c r="BE192" i="31"/>
  <c r="BE244" i="31"/>
  <c r="BE286" i="31"/>
  <c r="BE138" i="31"/>
  <c r="BE151" i="31"/>
  <c r="BE160" i="31"/>
  <c r="E119" i="31"/>
  <c r="BE144" i="31"/>
  <c r="BE153" i="31"/>
  <c r="BE236" i="31"/>
  <c r="BE162" i="31"/>
  <c r="BE172" i="31"/>
  <c r="BE188" i="31"/>
  <c r="BE216" i="31"/>
  <c r="BE180" i="31"/>
  <c r="BE221" i="31"/>
  <c r="BE223" i="31"/>
  <c r="BE240" i="31"/>
  <c r="BE258" i="31"/>
  <c r="BE140" i="31"/>
  <c r="BE225" i="31"/>
  <c r="BE234" i="31"/>
  <c r="BE242" i="31"/>
  <c r="BE248" i="31"/>
  <c r="BE199" i="31"/>
  <c r="BE171" i="30"/>
  <c r="BE190" i="30"/>
  <c r="BE179" i="30"/>
  <c r="BE143" i="30"/>
  <c r="BE195" i="30"/>
  <c r="BE132" i="30"/>
  <c r="BE154" i="30"/>
  <c r="J125" i="30"/>
  <c r="BE138" i="30"/>
  <c r="E85" i="30"/>
  <c r="J123" i="30"/>
  <c r="BE150" i="30"/>
  <c r="F126" i="30"/>
  <c r="BE175" i="30"/>
  <c r="BE183" i="30"/>
  <c r="BE159" i="30"/>
  <c r="J96" i="30"/>
  <c r="BE166" i="30"/>
  <c r="BE200" i="30"/>
  <c r="J93" i="29"/>
  <c r="J124" i="29"/>
  <c r="BE150" i="29"/>
  <c r="BE136" i="29"/>
  <c r="E85" i="29"/>
  <c r="BE134" i="29"/>
  <c r="F124" i="29"/>
  <c r="J131" i="28"/>
  <c r="J102" i="28" s="1"/>
  <c r="J95" i="29"/>
  <c r="BE130" i="29"/>
  <c r="BE142" i="29"/>
  <c r="BE146" i="29"/>
  <c r="BE152" i="29"/>
  <c r="BE154" i="29"/>
  <c r="BE156" i="29"/>
  <c r="BE159" i="29"/>
  <c r="BE164" i="29"/>
  <c r="BE169" i="29"/>
  <c r="BE174" i="29"/>
  <c r="BE140" i="29"/>
  <c r="J96" i="28"/>
  <c r="J125" i="28"/>
  <c r="BE132" i="28"/>
  <c r="BE146" i="28"/>
  <c r="BE185" i="28"/>
  <c r="BE157" i="28"/>
  <c r="BE169" i="28"/>
  <c r="BE203" i="28"/>
  <c r="E85" i="28"/>
  <c r="BE137" i="28"/>
  <c r="BE180" i="28"/>
  <c r="BE142" i="28"/>
  <c r="BE174" i="28"/>
  <c r="BE193" i="28"/>
  <c r="BE208" i="28"/>
  <c r="J93" i="28"/>
  <c r="F126" i="28"/>
  <c r="BK130" i="27"/>
  <c r="J130" i="27" s="1"/>
  <c r="J101" i="27" s="1"/>
  <c r="BE152" i="28"/>
  <c r="BE163" i="28"/>
  <c r="BE189" i="28"/>
  <c r="BE198" i="28"/>
  <c r="J95" i="27"/>
  <c r="F96" i="27"/>
  <c r="BE138" i="27"/>
  <c r="BE161" i="27"/>
  <c r="BE214" i="27"/>
  <c r="J96" i="27"/>
  <c r="BE157" i="27"/>
  <c r="BE211" i="27"/>
  <c r="E115" i="27"/>
  <c r="BE143" i="27"/>
  <c r="BE147" i="27"/>
  <c r="BE152" i="27"/>
  <c r="BE178" i="27"/>
  <c r="BE183" i="27"/>
  <c r="J132" i="26"/>
  <c r="J102" i="26"/>
  <c r="J93" i="27"/>
  <c r="BE172" i="27"/>
  <c r="BE189" i="27"/>
  <c r="BE193" i="27"/>
  <c r="BE197" i="27"/>
  <c r="BE206" i="27"/>
  <c r="BE132" i="27"/>
  <c r="BE201" i="27"/>
  <c r="BE166" i="27"/>
  <c r="J126" i="26"/>
  <c r="BE133" i="26"/>
  <c r="BE154" i="26"/>
  <c r="BE172" i="26"/>
  <c r="BK132" i="25"/>
  <c r="J132" i="25" s="1"/>
  <c r="J101" i="25" s="1"/>
  <c r="E116" i="26"/>
  <c r="BE209" i="26"/>
  <c r="F96" i="26"/>
  <c r="BE139" i="26"/>
  <c r="BE160" i="26"/>
  <c r="BE166" i="26"/>
  <c r="BE199" i="26"/>
  <c r="BE191" i="26"/>
  <c r="J124" i="26"/>
  <c r="BE195" i="26"/>
  <c r="BE150" i="26"/>
  <c r="BE185" i="26"/>
  <c r="J96" i="26"/>
  <c r="BE187" i="26"/>
  <c r="BE144" i="26"/>
  <c r="BE214" i="26"/>
  <c r="BE179" i="26"/>
  <c r="BE204" i="26"/>
  <c r="J125" i="25"/>
  <c r="BK308" i="24"/>
  <c r="J308" i="24"/>
  <c r="J110" i="24"/>
  <c r="BE139" i="25"/>
  <c r="BE146" i="25"/>
  <c r="F96" i="25"/>
  <c r="BE205" i="25"/>
  <c r="E117" i="25"/>
  <c r="BE167" i="25"/>
  <c r="BE156" i="25"/>
  <c r="BE177" i="25"/>
  <c r="BE195" i="25"/>
  <c r="BK136" i="24"/>
  <c r="J136" i="24"/>
  <c r="J101" i="24"/>
  <c r="J95" i="25"/>
  <c r="BE151" i="25"/>
  <c r="BE172" i="25"/>
  <c r="BE213" i="25"/>
  <c r="BE223" i="25"/>
  <c r="BE228" i="25"/>
  <c r="BE134" i="25"/>
  <c r="BE182" i="25"/>
  <c r="BE201" i="25"/>
  <c r="J128" i="25"/>
  <c r="BE218" i="25"/>
  <c r="BE160" i="25"/>
  <c r="BE188" i="25"/>
  <c r="BE209" i="25"/>
  <c r="BE263" i="24"/>
  <c r="BE270" i="24"/>
  <c r="BE298" i="24"/>
  <c r="BE304" i="24"/>
  <c r="BE306" i="24"/>
  <c r="BE314" i="24"/>
  <c r="BE206" i="24"/>
  <c r="J96" i="24"/>
  <c r="BE143" i="24"/>
  <c r="BE145" i="24"/>
  <c r="BE147" i="24"/>
  <c r="BE210" i="24"/>
  <c r="BE310" i="24"/>
  <c r="E121" i="24"/>
  <c r="BE155" i="24"/>
  <c r="BE187" i="24"/>
  <c r="BE191" i="24"/>
  <c r="BE208" i="24"/>
  <c r="BE213" i="24"/>
  <c r="BE257" i="24"/>
  <c r="J95" i="24"/>
  <c r="BE252" i="24"/>
  <c r="BE277" i="24"/>
  <c r="BE318" i="24"/>
  <c r="BE322" i="24"/>
  <c r="F96" i="24"/>
  <c r="BE138" i="24"/>
  <c r="BE158" i="24"/>
  <c r="BE170" i="24"/>
  <c r="BE173" i="24"/>
  <c r="BE238" i="24"/>
  <c r="BE272" i="24"/>
  <c r="BE285" i="24"/>
  <c r="BE227" i="24"/>
  <c r="BE165" i="24"/>
  <c r="BE183" i="24"/>
  <c r="BE233" i="24"/>
  <c r="BE247" i="24"/>
  <c r="BE293" i="24"/>
  <c r="BE243" i="24"/>
  <c r="BE280" i="24"/>
  <c r="BE151" i="24"/>
  <c r="BE179" i="24"/>
  <c r="BE195" i="24"/>
  <c r="BE200" i="24"/>
  <c r="BE268" i="24"/>
  <c r="BE275" i="24"/>
  <c r="BE288" i="24"/>
  <c r="J93" i="24"/>
  <c r="BE218" i="24"/>
  <c r="BE222" i="24"/>
  <c r="J95" i="23"/>
  <c r="J93" i="23"/>
  <c r="E115" i="23"/>
  <c r="BE142" i="23"/>
  <c r="BE192" i="23"/>
  <c r="BE200" i="23"/>
  <c r="BE132" i="23"/>
  <c r="J126" i="23"/>
  <c r="BE151" i="23"/>
  <c r="BE163" i="23"/>
  <c r="F96" i="23"/>
  <c r="BE137" i="23"/>
  <c r="BE147" i="23"/>
  <c r="BE184" i="23"/>
  <c r="BE188" i="23"/>
  <c r="BE155" i="23"/>
  <c r="BE160" i="23"/>
  <c r="BE168" i="23"/>
  <c r="BE173" i="23"/>
  <c r="BE179" i="23"/>
  <c r="BE182" i="23"/>
  <c r="BE197" i="23"/>
  <c r="BK344" i="21"/>
  <c r="J344" i="21"/>
  <c r="J111" i="21" s="1"/>
  <c r="J93" i="22"/>
  <c r="F96" i="22"/>
  <c r="BE137" i="22"/>
  <c r="E116" i="22"/>
  <c r="J127" i="22"/>
  <c r="J95" i="22"/>
  <c r="BE133" i="22"/>
  <c r="BE158" i="22"/>
  <c r="BE152" i="22"/>
  <c r="BE166" i="22"/>
  <c r="BE175" i="22"/>
  <c r="BE162" i="22"/>
  <c r="BE144" i="22"/>
  <c r="BE146" i="22"/>
  <c r="BE170" i="22"/>
  <c r="BE180" i="22"/>
  <c r="BE205" i="21"/>
  <c r="BE254" i="21"/>
  <c r="J93" i="21"/>
  <c r="BE145" i="21"/>
  <c r="BE169" i="21"/>
  <c r="BE173" i="21"/>
  <c r="BE200" i="21"/>
  <c r="BE242" i="21"/>
  <c r="BE245" i="21"/>
  <c r="BE258" i="21"/>
  <c r="BE261" i="21"/>
  <c r="BE299" i="21"/>
  <c r="BE321" i="21"/>
  <c r="E122" i="21"/>
  <c r="J133" i="21"/>
  <c r="BE230" i="21"/>
  <c r="BE232" i="21"/>
  <c r="BE267" i="21"/>
  <c r="F96" i="21"/>
  <c r="BE147" i="21"/>
  <c r="BE188" i="21"/>
  <c r="BE222" i="21"/>
  <c r="BE286" i="21"/>
  <c r="BE351" i="21"/>
  <c r="BE149" i="21"/>
  <c r="BE211" i="21"/>
  <c r="BE228" i="21"/>
  <c r="BE282" i="21"/>
  <c r="BE294" i="21"/>
  <c r="BE336" i="21"/>
  <c r="BE342" i="21"/>
  <c r="BE160" i="21"/>
  <c r="BE234" i="21"/>
  <c r="BE249" i="21"/>
  <c r="BE256" i="21"/>
  <c r="BE290" i="21"/>
  <c r="BE297" i="21"/>
  <c r="BE306" i="21"/>
  <c r="BE314" i="21"/>
  <c r="BE363" i="21"/>
  <c r="BK130" i="20"/>
  <c r="J130" i="20" s="1"/>
  <c r="J101" i="20" s="1"/>
  <c r="BE143" i="21"/>
  <c r="BE153" i="21"/>
  <c r="BE213" i="21"/>
  <c r="BE331" i="21"/>
  <c r="BE165" i="21"/>
  <c r="BE182" i="21"/>
  <c r="BE195" i="21"/>
  <c r="BE207" i="21"/>
  <c r="BE272" i="21"/>
  <c r="BE359" i="21"/>
  <c r="BE310" i="21"/>
  <c r="J95" i="21"/>
  <c r="BE276" i="21"/>
  <c r="BE346" i="21"/>
  <c r="BE239" i="21"/>
  <c r="BE139" i="21"/>
  <c r="BE217" i="21"/>
  <c r="BE236" i="21"/>
  <c r="BE355" i="21"/>
  <c r="F126" i="20"/>
  <c r="BE157" i="20"/>
  <c r="BE163" i="20"/>
  <c r="BE168" i="20"/>
  <c r="J123" i="20"/>
  <c r="BE196" i="20"/>
  <c r="BE147" i="20"/>
  <c r="BE187" i="20"/>
  <c r="E115" i="20"/>
  <c r="BE132" i="20"/>
  <c r="BE174" i="20"/>
  <c r="J96" i="20"/>
  <c r="BE137" i="20"/>
  <c r="BE199" i="20"/>
  <c r="BE142" i="20"/>
  <c r="J125" i="20"/>
  <c r="BE183" i="20"/>
  <c r="BE181" i="20"/>
  <c r="BE152" i="20"/>
  <c r="BE191" i="20"/>
  <c r="J93" i="19"/>
  <c r="E126" i="19"/>
  <c r="BE181" i="19"/>
  <c r="BE226" i="19"/>
  <c r="BE242" i="19"/>
  <c r="BE247" i="19"/>
  <c r="BE275" i="19"/>
  <c r="BE325" i="19"/>
  <c r="BE347" i="19"/>
  <c r="BE436" i="19"/>
  <c r="BE444" i="19"/>
  <c r="BE454" i="19"/>
  <c r="BE484" i="19"/>
  <c r="BE540" i="19"/>
  <c r="BE557" i="19"/>
  <c r="BE585" i="19"/>
  <c r="BE589" i="19"/>
  <c r="BE603" i="19"/>
  <c r="BE606" i="19"/>
  <c r="BE653" i="19"/>
  <c r="BE680" i="19"/>
  <c r="BE757" i="19"/>
  <c r="BE772" i="19"/>
  <c r="BE836" i="19"/>
  <c r="BE839" i="19"/>
  <c r="BE848" i="19"/>
  <c r="BE854" i="19"/>
  <c r="BE882" i="19"/>
  <c r="BE888" i="19"/>
  <c r="BE893" i="19"/>
  <c r="BE911" i="19"/>
  <c r="BE916" i="19"/>
  <c r="BE919" i="19"/>
  <c r="BE641" i="19"/>
  <c r="BE658" i="19"/>
  <c r="BE744" i="19"/>
  <c r="BE195" i="19"/>
  <c r="BE355" i="19"/>
  <c r="BE363" i="19"/>
  <c r="BE374" i="19"/>
  <c r="BE391" i="19"/>
  <c r="BE433" i="19"/>
  <c r="BE494" i="19"/>
  <c r="BE533" i="19"/>
  <c r="BE576" i="19"/>
  <c r="BE614" i="19"/>
  <c r="BE669" i="19"/>
  <c r="BE804" i="19"/>
  <c r="BE842" i="19"/>
  <c r="BE898" i="19"/>
  <c r="BK128" i="18"/>
  <c r="J128" i="18" s="1"/>
  <c r="J101" i="18" s="1"/>
  <c r="BE188" i="19"/>
  <c r="BE270" i="19"/>
  <c r="BE309" i="19"/>
  <c r="BE315" i="19"/>
  <c r="BE535" i="19"/>
  <c r="BE809" i="19"/>
  <c r="BE860" i="19"/>
  <c r="BE868" i="19"/>
  <c r="BE875" i="19"/>
  <c r="BE904" i="19"/>
  <c r="BE159" i="19"/>
  <c r="BE191" i="19"/>
  <c r="BE209" i="19"/>
  <c r="BE303" i="19"/>
  <c r="BE385" i="19"/>
  <c r="BE406" i="19"/>
  <c r="BE416" i="19"/>
  <c r="BE542" i="19"/>
  <c r="BE548" i="19"/>
  <c r="BE597" i="19"/>
  <c r="BE778" i="19"/>
  <c r="BE789" i="19"/>
  <c r="BE796" i="19"/>
  <c r="BE823" i="19"/>
  <c r="BE829" i="19"/>
  <c r="BE832" i="19"/>
  <c r="F137" i="19"/>
  <c r="BE174" i="19"/>
  <c r="BE201" i="19"/>
  <c r="BE251" i="19"/>
  <c r="BE259" i="19"/>
  <c r="BE655" i="19"/>
  <c r="BE148" i="19"/>
  <c r="BE156" i="19"/>
  <c r="BE323" i="19"/>
  <c r="BE343" i="19"/>
  <c r="BE420" i="19"/>
  <c r="BE498" i="19"/>
  <c r="BE529" i="19"/>
  <c r="BE619" i="19"/>
  <c r="BE627" i="19"/>
  <c r="BE645" i="19"/>
  <c r="BE660" i="19"/>
  <c r="BE729" i="19"/>
  <c r="BE168" i="19"/>
  <c r="BE218" i="19"/>
  <c r="BE234" i="19"/>
  <c r="BE238" i="19"/>
  <c r="BE339" i="19"/>
  <c r="BE351" i="19"/>
  <c r="BE423" i="19"/>
  <c r="BE464" i="19"/>
  <c r="BE474" i="19"/>
  <c r="BE582" i="19"/>
  <c r="BE700" i="19"/>
  <c r="BE704" i="19"/>
  <c r="BE782" i="19"/>
  <c r="BE171" i="19"/>
  <c r="BE178" i="19"/>
  <c r="BE185" i="19"/>
  <c r="BE359" i="19"/>
  <c r="BE399" i="19"/>
  <c r="BE411" i="19"/>
  <c r="BE414" i="19"/>
  <c r="BE418" i="19"/>
  <c r="BE430" i="19"/>
  <c r="BE508" i="19"/>
  <c r="BE523" i="19"/>
  <c r="BE633" i="19"/>
  <c r="BE637" i="19"/>
  <c r="BE651" i="19"/>
  <c r="BE665" i="19"/>
  <c r="BE712" i="19"/>
  <c r="BE716" i="19"/>
  <c r="BE720" i="19"/>
  <c r="BE793" i="19"/>
  <c r="BE143" i="19"/>
  <c r="BE162" i="19"/>
  <c r="BE221" i="19"/>
  <c r="BE255" i="19"/>
  <c r="BE263" i="19"/>
  <c r="BE267" i="19"/>
  <c r="BE296" i="19"/>
  <c r="BE300" i="19"/>
  <c r="BE319" i="19"/>
  <c r="BE332" i="19"/>
  <c r="BE426" i="19"/>
  <c r="BE428" i="19"/>
  <c r="BE513" i="19"/>
  <c r="BE517" i="19"/>
  <c r="BE622" i="19"/>
  <c r="BE814" i="19"/>
  <c r="BE817" i="19"/>
  <c r="BE165" i="19"/>
  <c r="BE538" i="19"/>
  <c r="BE545" i="19"/>
  <c r="BE553" i="19"/>
  <c r="BE565" i="19"/>
  <c r="BE593" i="19"/>
  <c r="BE610" i="19"/>
  <c r="BE748" i="19"/>
  <c r="F96" i="18"/>
  <c r="E113" i="18"/>
  <c r="J123" i="18"/>
  <c r="BE138" i="18"/>
  <c r="BE134" i="18"/>
  <c r="BE150" i="18"/>
  <c r="BE148" i="18"/>
  <c r="BE164" i="18"/>
  <c r="J93" i="18"/>
  <c r="BE130" i="18"/>
  <c r="BE168" i="18"/>
  <c r="BE173" i="18"/>
  <c r="J96" i="18"/>
  <c r="BE155" i="18"/>
  <c r="BE136" i="18"/>
  <c r="BE143" i="18"/>
  <c r="BE160" i="18"/>
  <c r="BE177" i="18"/>
  <c r="E85" i="17"/>
  <c r="F128" i="17"/>
  <c r="BE143" i="17"/>
  <c r="J93" i="17"/>
  <c r="BE166" i="17"/>
  <c r="BE192" i="17"/>
  <c r="BE216" i="17"/>
  <c r="BE221" i="17"/>
  <c r="BE224" i="17"/>
  <c r="BE232" i="17"/>
  <c r="BE242" i="17"/>
  <c r="BE257" i="17"/>
  <c r="BE271" i="17"/>
  <c r="BE200" i="17"/>
  <c r="BE212" i="17"/>
  <c r="BE246" i="17"/>
  <c r="BE263" i="17"/>
  <c r="BE152" i="17"/>
  <c r="BE134" i="17"/>
  <c r="BE176" i="17"/>
  <c r="BE282" i="17"/>
  <c r="BE138" i="17"/>
  <c r="BE182" i="17"/>
  <c r="BE275" i="17"/>
  <c r="BE280" i="17"/>
  <c r="BE161" i="17"/>
  <c r="BE156" i="17"/>
  <c r="BE171" i="17"/>
  <c r="BE180" i="17"/>
  <c r="BE204" i="17"/>
  <c r="BE237" i="17"/>
  <c r="BE251" i="17"/>
  <c r="BE261" i="17"/>
  <c r="BE267" i="17"/>
  <c r="BE147" i="17"/>
  <c r="BE188" i="17"/>
  <c r="BE196" i="17"/>
  <c r="BE208" i="17"/>
  <c r="BE229" i="17"/>
  <c r="BE646" i="16"/>
  <c r="BE838" i="16"/>
  <c r="BE248" i="16"/>
  <c r="BE279" i="16"/>
  <c r="BE281" i="16"/>
  <c r="BE330" i="16"/>
  <c r="BE350" i="16"/>
  <c r="BE383" i="16"/>
  <c r="BE395" i="16"/>
  <c r="BE474" i="16"/>
  <c r="BE638" i="16"/>
  <c r="BE671" i="16"/>
  <c r="BE705" i="16"/>
  <c r="BE709" i="16"/>
  <c r="BE793" i="16"/>
  <c r="BE268" i="16"/>
  <c r="BE272" i="16"/>
  <c r="BE465" i="16"/>
  <c r="BE486" i="16"/>
  <c r="BE582" i="16"/>
  <c r="BE642" i="16"/>
  <c r="BE684" i="16"/>
  <c r="BE696" i="16"/>
  <c r="BE760" i="16"/>
  <c r="BE803" i="16"/>
  <c r="BE809" i="16"/>
  <c r="BE859" i="16"/>
  <c r="BE143" i="16"/>
  <c r="BE192" i="16"/>
  <c r="BE327" i="16"/>
  <c r="BE335" i="16"/>
  <c r="BE337" i="16"/>
  <c r="BE344" i="16"/>
  <c r="BE381" i="16"/>
  <c r="BE404" i="16"/>
  <c r="BE419" i="16"/>
  <c r="BE478" i="16"/>
  <c r="BE556" i="16"/>
  <c r="BE688" i="16"/>
  <c r="BE775" i="16"/>
  <c r="BE876" i="16"/>
  <c r="BE882" i="16"/>
  <c r="BE933" i="16"/>
  <c r="BE942" i="16"/>
  <c r="BE1063" i="16"/>
  <c r="BK128" i="15"/>
  <c r="J128" i="15"/>
  <c r="J101" i="15" s="1"/>
  <c r="BE212" i="16"/>
  <c r="BE297" i="16"/>
  <c r="BE434" i="16"/>
  <c r="BE453" i="16"/>
  <c r="BE492" i="16"/>
  <c r="BE514" i="16"/>
  <c r="BE552" i="16"/>
  <c r="BE630" i="16"/>
  <c r="BE996" i="16"/>
  <c r="BE1020" i="16"/>
  <c r="BE1052" i="16"/>
  <c r="BE1057" i="16"/>
  <c r="BE233" i="16"/>
  <c r="BE299" i="16"/>
  <c r="BE356" i="16"/>
  <c r="BE411" i="16"/>
  <c r="BE424" i="16"/>
  <c r="BE541" i="16"/>
  <c r="BE578" i="16"/>
  <c r="BE634" i="16"/>
  <c r="BE900" i="16"/>
  <c r="BE921" i="16"/>
  <c r="BE975" i="16"/>
  <c r="BE991" i="16"/>
  <c r="BE1036" i="16"/>
  <c r="BE525" i="16"/>
  <c r="BE570" i="16"/>
  <c r="BE626" i="16"/>
  <c r="BE725" i="16"/>
  <c r="BE735" i="16"/>
  <c r="BE747" i="16"/>
  <c r="BE765" i="16"/>
  <c r="BE780" i="16"/>
  <c r="BE925" i="16"/>
  <c r="BE202" i="16"/>
  <c r="BE320" i="16"/>
  <c r="BE365" i="16"/>
  <c r="BE367" i="16"/>
  <c r="BE376" i="16"/>
  <c r="BE447" i="16"/>
  <c r="BE586" i="16"/>
  <c r="BE598" i="16"/>
  <c r="BE612" i="16"/>
  <c r="BE866" i="16"/>
  <c r="E85" i="16"/>
  <c r="J134" i="16"/>
  <c r="F137" i="16"/>
  <c r="BE147" i="16"/>
  <c r="BE165" i="16"/>
  <c r="BE342" i="16"/>
  <c r="BE397" i="16"/>
  <c r="BE503" i="16"/>
  <c r="BE574" i="16"/>
  <c r="BE600" i="16"/>
  <c r="BE651" i="16"/>
  <c r="BE664" i="16"/>
  <c r="BE701" i="16"/>
  <c r="BE719" i="16"/>
  <c r="BE731" i="16"/>
  <c r="BE816" i="16"/>
  <c r="BE828" i="16"/>
  <c r="BE886" i="16"/>
  <c r="BE928" i="16"/>
  <c r="BE953" i="16"/>
  <c r="BE196" i="16"/>
  <c r="BE369" i="16"/>
  <c r="BE439" i="16"/>
  <c r="BE566" i="16"/>
  <c r="BE608" i="16"/>
  <c r="BE655" i="16"/>
  <c r="BE659" i="16"/>
  <c r="BE678" i="16"/>
  <c r="BE682" i="16"/>
  <c r="BE715" i="16"/>
  <c r="BE889" i="16"/>
  <c r="BE913" i="16"/>
  <c r="BE918" i="16"/>
  <c r="BE969" i="16"/>
  <c r="BE161" i="16"/>
  <c r="BE170" i="16"/>
  <c r="BE182" i="16"/>
  <c r="BE187" i="16"/>
  <c r="BE207" i="16"/>
  <c r="BE226" i="16"/>
  <c r="BE238" i="16"/>
  <c r="BE241" i="16"/>
  <c r="BE254" i="16"/>
  <c r="BE261" i="16"/>
  <c r="BE374" i="16"/>
  <c r="BE388" i="16"/>
  <c r="BE429" i="16"/>
  <c r="BE441" i="16"/>
  <c r="BE459" i="16"/>
  <c r="BE467" i="16"/>
  <c r="BE489" i="16"/>
  <c r="BE497" i="16"/>
  <c r="BE530" i="16"/>
  <c r="BE590" i="16"/>
  <c r="BE594" i="16"/>
  <c r="BE602" i="16"/>
  <c r="BE616" i="16"/>
  <c r="BE622" i="16"/>
  <c r="BE662" i="16"/>
  <c r="E85" i="15"/>
  <c r="F124" i="15"/>
  <c r="BE144" i="15"/>
  <c r="BE161" i="15"/>
  <c r="BE130" i="15"/>
  <c r="BE140" i="15"/>
  <c r="J93" i="15"/>
  <c r="BE155" i="15"/>
  <c r="BE168" i="15"/>
  <c r="BE177" i="15"/>
  <c r="BE188" i="15"/>
  <c r="BE200" i="15"/>
  <c r="BE212" i="15"/>
  <c r="BE223" i="15"/>
  <c r="BK550" i="14"/>
  <c r="J550" i="14" s="1"/>
  <c r="J111" i="14" s="1"/>
  <c r="BE135" i="15"/>
  <c r="BE148" i="15"/>
  <c r="BE172" i="15"/>
  <c r="BE182" i="15"/>
  <c r="J95" i="14"/>
  <c r="BE290" i="14"/>
  <c r="BE317" i="14"/>
  <c r="BE357" i="14"/>
  <c r="BE379" i="14"/>
  <c r="BE339" i="14"/>
  <c r="BE348" i="14"/>
  <c r="BE375" i="14"/>
  <c r="BE394" i="14"/>
  <c r="BE159" i="14"/>
  <c r="BE247" i="14"/>
  <c r="BE298" i="14"/>
  <c r="BE305" i="14"/>
  <c r="BE325" i="14"/>
  <c r="BE330" i="14"/>
  <c r="BE335" i="14"/>
  <c r="BE353" i="14"/>
  <c r="BE370" i="14"/>
  <c r="BE458" i="14"/>
  <c r="BE473" i="14"/>
  <c r="BE477" i="14"/>
  <c r="BE487" i="14"/>
  <c r="BE589" i="14"/>
  <c r="BE613" i="14"/>
  <c r="BE618" i="14"/>
  <c r="BE622" i="14"/>
  <c r="BE654" i="14"/>
  <c r="BE657" i="14"/>
  <c r="BE668" i="14"/>
  <c r="J96" i="14"/>
  <c r="BE231" i="14"/>
  <c r="BE235" i="14"/>
  <c r="BE243" i="14"/>
  <c r="BE414" i="14"/>
  <c r="BE422" i="14"/>
  <c r="BE439" i="14"/>
  <c r="BE454" i="14"/>
  <c r="BE462" i="14"/>
  <c r="BE466" i="14"/>
  <c r="BE483" i="14"/>
  <c r="F134" i="14"/>
  <c r="BE198" i="14"/>
  <c r="BE209" i="14"/>
  <c r="BE213" i="14"/>
  <c r="BE261" i="14"/>
  <c r="BE310" i="14"/>
  <c r="BE315" i="14"/>
  <c r="BE321" i="14"/>
  <c r="BE388" i="14"/>
  <c r="BE582" i="14"/>
  <c r="BE679" i="14"/>
  <c r="BE156" i="14"/>
  <c r="BE228" i="14"/>
  <c r="BE237" i="14"/>
  <c r="BE259" i="14"/>
  <c r="BE275" i="14"/>
  <c r="BE284" i="14"/>
  <c r="BE343" i="14"/>
  <c r="BE366" i="14"/>
  <c r="BE429" i="14"/>
  <c r="BE497" i="14"/>
  <c r="BE627" i="14"/>
  <c r="BE636" i="14"/>
  <c r="BE674" i="14"/>
  <c r="BE685" i="14"/>
  <c r="BE691" i="14"/>
  <c r="BE697" i="14"/>
  <c r="BE702" i="14"/>
  <c r="J93" i="14"/>
  <c r="BE266" i="14"/>
  <c r="BE471" i="14"/>
  <c r="BE144" i="14"/>
  <c r="BE221" i="14"/>
  <c r="BE362" i="14"/>
  <c r="BE383" i="14"/>
  <c r="BE402" i="14"/>
  <c r="BE495" i="14"/>
  <c r="BE517" i="14"/>
  <c r="BE640" i="14"/>
  <c r="BE646" i="14"/>
  <c r="BE663" i="14"/>
  <c r="BE193" i="14"/>
  <c r="BE252" i="14"/>
  <c r="BE292" i="14"/>
  <c r="BE406" i="14"/>
  <c r="BE426" i="14"/>
  <c r="BE435" i="14"/>
  <c r="BE448" i="14"/>
  <c r="BE546" i="14"/>
  <c r="BE552" i="14"/>
  <c r="BE558" i="14"/>
  <c r="BE578" i="14"/>
  <c r="BE604" i="14"/>
  <c r="BE225" i="14"/>
  <c r="BE277" i="14"/>
  <c r="BE490" i="14"/>
  <c r="BE520" i="14"/>
  <c r="E85" i="14"/>
  <c r="BE140" i="14"/>
  <c r="BE148" i="14"/>
  <c r="BE175" i="14"/>
  <c r="BE179" i="14"/>
  <c r="BE189" i="14"/>
  <c r="BE202" i="14"/>
  <c r="BE410" i="14"/>
  <c r="BE418" i="14"/>
  <c r="BE443" i="14"/>
  <c r="BE505" i="14"/>
  <c r="BE524" i="14"/>
  <c r="BE530" i="14"/>
  <c r="BE542" i="14"/>
  <c r="BE562" i="14"/>
  <c r="BE632" i="14"/>
  <c r="BE153" i="14"/>
  <c r="BE164" i="14"/>
  <c r="BE185" i="14"/>
  <c r="BE217" i="14"/>
  <c r="BE241" i="14"/>
  <c r="BE300" i="14"/>
  <c r="BE398" i="14"/>
  <c r="BE479" i="14"/>
  <c r="BE509" i="14"/>
  <c r="BE515" i="14"/>
  <c r="BE536" i="14"/>
  <c r="BE540" i="14"/>
  <c r="BE570" i="14"/>
  <c r="BE574" i="14"/>
  <c r="BE596" i="14"/>
  <c r="BE608" i="14"/>
  <c r="J134" i="13"/>
  <c r="BE184" i="13"/>
  <c r="BE189" i="13"/>
  <c r="BE230" i="13"/>
  <c r="BE421" i="13"/>
  <c r="BE424" i="13"/>
  <c r="BE552" i="13"/>
  <c r="BE556" i="13"/>
  <c r="BE688" i="13"/>
  <c r="BE872" i="13"/>
  <c r="BE877" i="13"/>
  <c r="BE156" i="13"/>
  <c r="BE254" i="13"/>
  <c r="BE284" i="13"/>
  <c r="BE360" i="13"/>
  <c r="BE394" i="13"/>
  <c r="BE452" i="13"/>
  <c r="BE751" i="13"/>
  <c r="BE780" i="13"/>
  <c r="BE891" i="13"/>
  <c r="BE951" i="13"/>
  <c r="BE151" i="13"/>
  <c r="BE186" i="13"/>
  <c r="BE333" i="13"/>
  <c r="BE400" i="13"/>
  <c r="BE501" i="13"/>
  <c r="BE702" i="13"/>
  <c r="BE808" i="13"/>
  <c r="BE819" i="13"/>
  <c r="BE998" i="13"/>
  <c r="BE1009" i="13"/>
  <c r="BE1014" i="13"/>
  <c r="BE1018" i="13"/>
  <c r="BE1023" i="13"/>
  <c r="BE1032" i="13"/>
  <c r="BE1040" i="13"/>
  <c r="BE1049" i="13"/>
  <c r="BE1099" i="13"/>
  <c r="BE1112" i="13"/>
  <c r="BE1139" i="13"/>
  <c r="BE1145" i="13"/>
  <c r="BE1181" i="13"/>
  <c r="BE1184" i="13"/>
  <c r="J96" i="13"/>
  <c r="BE235" i="13"/>
  <c r="BE328" i="13"/>
  <c r="BE353" i="13"/>
  <c r="BE367" i="13"/>
  <c r="BE397" i="13"/>
  <c r="BE454" i="13"/>
  <c r="BE669" i="13"/>
  <c r="BE936" i="13"/>
  <c r="BE994" i="13"/>
  <c r="BE1001" i="13"/>
  <c r="BE1037" i="13"/>
  <c r="BE1046" i="13"/>
  <c r="BE1055" i="13"/>
  <c r="BE1106" i="13"/>
  <c r="BE1117" i="13"/>
  <c r="BE1123" i="13"/>
  <c r="E126" i="13"/>
  <c r="BE164" i="13"/>
  <c r="BE169" i="13"/>
  <c r="BE181" i="13"/>
  <c r="BE205" i="13"/>
  <c r="BE210" i="13"/>
  <c r="BE249" i="13"/>
  <c r="BE265" i="13"/>
  <c r="BE372" i="13"/>
  <c r="BE391" i="13"/>
  <c r="BE482" i="13"/>
  <c r="BE513" i="13"/>
  <c r="BE520" i="13"/>
  <c r="BE558" i="13"/>
  <c r="BE575" i="13"/>
  <c r="BE608" i="13"/>
  <c r="BE663" i="13"/>
  <c r="BE673" i="13"/>
  <c r="BE731" i="13"/>
  <c r="BE761" i="13"/>
  <c r="BE767" i="13"/>
  <c r="BE963" i="13"/>
  <c r="BE978" i="13"/>
  <c r="BE981" i="13"/>
  <c r="BE1027" i="13"/>
  <c r="BE1044" i="13"/>
  <c r="BE1092" i="13"/>
  <c r="BE1128" i="13"/>
  <c r="BE1133" i="13"/>
  <c r="BE217" i="13"/>
  <c r="BE222" i="13"/>
  <c r="BE271" i="13"/>
  <c r="BE338" i="13"/>
  <c r="BE377" i="13"/>
  <c r="BE417" i="13"/>
  <c r="BE526" i="13"/>
  <c r="BE592" i="13"/>
  <c r="BE666" i="13"/>
  <c r="BE795" i="13"/>
  <c r="BE834" i="13"/>
  <c r="BE864" i="13"/>
  <c r="BE901" i="13"/>
  <c r="F96" i="13"/>
  <c r="BE214" i="13"/>
  <c r="BE279" i="13"/>
  <c r="BE348" i="13"/>
  <c r="BE939" i="13"/>
  <c r="J95" i="13"/>
  <c r="BE237" i="13"/>
  <c r="BE259" i="13"/>
  <c r="BE274" i="13"/>
  <c r="BE318" i="13"/>
  <c r="BE523" i="13"/>
  <c r="BE530" i="13"/>
  <c r="BE624" i="13"/>
  <c r="BE643" i="13"/>
  <c r="BE770" i="13"/>
  <c r="BE778" i="13"/>
  <c r="BE790" i="13"/>
  <c r="BE812" i="13"/>
  <c r="BE823" i="13"/>
  <c r="BE176" i="13"/>
  <c r="BE413" i="13"/>
  <c r="BE764" i="13"/>
  <c r="BE868" i="13"/>
  <c r="BE885" i="13"/>
  <c r="BE143" i="13"/>
  <c r="BE406" i="13"/>
  <c r="BE419" i="13"/>
  <c r="BE517" i="13"/>
  <c r="BE554" i="13"/>
  <c r="BE805" i="13"/>
  <c r="BE926" i="13"/>
  <c r="BE931" i="13"/>
  <c r="BK129" i="12"/>
  <c r="BK128" i="12" s="1"/>
  <c r="J128" i="12" s="1"/>
  <c r="J34" i="12" s="1"/>
  <c r="BE301" i="13"/>
  <c r="BE323" i="13"/>
  <c r="BE435" i="13"/>
  <c r="BE465" i="13"/>
  <c r="BE627" i="13"/>
  <c r="BE647" i="13"/>
  <c r="BE693" i="13"/>
  <c r="BE721" i="13"/>
  <c r="BE741" i="13"/>
  <c r="BE785" i="13"/>
  <c r="BE815" i="13"/>
  <c r="BE969" i="13"/>
  <c r="BE973" i="13"/>
  <c r="BE227" i="13"/>
  <c r="BE245" i="13"/>
  <c r="BE343" i="13"/>
  <c r="BE385" i="13"/>
  <c r="BE403" i="13"/>
  <c r="BE535" i="13"/>
  <c r="BE539" i="13"/>
  <c r="BE676" i="13"/>
  <c r="BE683" i="13"/>
  <c r="BE773" i="13"/>
  <c r="BE798" i="13"/>
  <c r="BE1004" i="13"/>
  <c r="F96" i="12"/>
  <c r="BE195" i="12"/>
  <c r="BE199" i="12"/>
  <c r="BE231" i="12"/>
  <c r="BE185" i="12"/>
  <c r="E114" i="12"/>
  <c r="BE181" i="12"/>
  <c r="BE137" i="12"/>
  <c r="J95" i="12"/>
  <c r="J122" i="12"/>
  <c r="BE143" i="12"/>
  <c r="BE156" i="12"/>
  <c r="J142" i="11"/>
  <c r="J102" i="11"/>
  <c r="J704" i="11"/>
  <c r="J112" i="11"/>
  <c r="J96" i="12"/>
  <c r="BE131" i="12"/>
  <c r="BE150" i="12"/>
  <c r="BE169" i="12"/>
  <c r="BE192" i="12"/>
  <c r="BE205" i="12"/>
  <c r="BE164" i="12"/>
  <c r="BE176" i="12"/>
  <c r="BE212" i="12"/>
  <c r="BE187" i="12"/>
  <c r="BE221" i="12"/>
  <c r="BE226" i="12"/>
  <c r="BE238" i="12"/>
  <c r="BE231" i="11"/>
  <c r="BE339" i="11"/>
  <c r="BE366" i="11"/>
  <c r="BE519" i="11"/>
  <c r="BE612" i="11"/>
  <c r="BE740" i="11"/>
  <c r="BE813" i="11"/>
  <c r="BE846" i="11"/>
  <c r="BE860" i="11"/>
  <c r="BE866" i="11"/>
  <c r="BE869" i="11"/>
  <c r="BE879" i="11"/>
  <c r="BE912" i="11"/>
  <c r="BE919" i="11"/>
  <c r="BE935" i="11"/>
  <c r="BE948" i="11"/>
  <c r="BE953" i="11"/>
  <c r="BE269" i="11"/>
  <c r="BE292" i="11"/>
  <c r="BE295" i="11"/>
  <c r="BE358" i="11"/>
  <c r="BE533" i="11"/>
  <c r="BE689" i="11"/>
  <c r="BE766" i="11"/>
  <c r="BE851" i="11"/>
  <c r="BE891" i="11"/>
  <c r="BE213" i="11"/>
  <c r="BE248" i="11"/>
  <c r="BE264" i="11"/>
  <c r="BE273" i="11"/>
  <c r="BE350" i="11"/>
  <c r="BE378" i="11"/>
  <c r="BE389" i="11"/>
  <c r="BE414" i="11"/>
  <c r="BE445" i="11"/>
  <c r="BE677" i="11"/>
  <c r="BE736" i="11"/>
  <c r="BE785" i="11"/>
  <c r="BE809" i="11"/>
  <c r="BE897" i="11"/>
  <c r="BE925" i="11"/>
  <c r="BE930" i="11"/>
  <c r="BE178" i="11"/>
  <c r="BE194" i="11"/>
  <c r="BE217" i="11"/>
  <c r="BE260" i="11"/>
  <c r="BE277" i="11"/>
  <c r="BE323" i="11"/>
  <c r="BE335" i="11"/>
  <c r="BE348" i="11"/>
  <c r="BE354" i="11"/>
  <c r="BE481" i="11"/>
  <c r="BE659" i="11"/>
  <c r="BE663" i="11"/>
  <c r="BE673" i="11"/>
  <c r="BE854" i="11"/>
  <c r="BE873" i="11"/>
  <c r="BE876" i="11"/>
  <c r="BE941" i="11"/>
  <c r="BE956" i="11"/>
  <c r="BE167" i="11"/>
  <c r="BE285" i="11"/>
  <c r="BE320" i="11"/>
  <c r="BE433" i="11"/>
  <c r="BE453" i="11"/>
  <c r="BE471" i="11"/>
  <c r="BE885" i="11"/>
  <c r="BE905" i="11"/>
  <c r="J134" i="11"/>
  <c r="BE289" i="11"/>
  <c r="BE316" i="11"/>
  <c r="BE362" i="11"/>
  <c r="BE435" i="11"/>
  <c r="BE450" i="11"/>
  <c r="BE485" i="11"/>
  <c r="BE621" i="11"/>
  <c r="BE634" i="11"/>
  <c r="BE681" i="11"/>
  <c r="BE794" i="11"/>
  <c r="E85" i="11"/>
  <c r="BE171" i="11"/>
  <c r="BE203" i="11"/>
  <c r="BE329" i="11"/>
  <c r="BE370" i="11"/>
  <c r="BE406" i="11"/>
  <c r="F137" i="11"/>
  <c r="BE243" i="11"/>
  <c r="BE374" i="11"/>
  <c r="BE590" i="11"/>
  <c r="BE627" i="11"/>
  <c r="BE647" i="11"/>
  <c r="BE210" i="11"/>
  <c r="BE223" i="11"/>
  <c r="BE256" i="11"/>
  <c r="BE421" i="11"/>
  <c r="BE428" i="11"/>
  <c r="BE431" i="11"/>
  <c r="BE437" i="11"/>
  <c r="BE440" i="11"/>
  <c r="BE443" i="11"/>
  <c r="BE447" i="11"/>
  <c r="BE550" i="11"/>
  <c r="BE565" i="11"/>
  <c r="BE601" i="11"/>
  <c r="BE604" i="11"/>
  <c r="BE638" i="11"/>
  <c r="BE644" i="11"/>
  <c r="BE653" i="11"/>
  <c r="BE694" i="11"/>
  <c r="BE701" i="11"/>
  <c r="BE705" i="11"/>
  <c r="BE830" i="11"/>
  <c r="BE461" i="11"/>
  <c r="BE509" i="11"/>
  <c r="BE582" i="11"/>
  <c r="BE669" i="11"/>
  <c r="BE687" i="11"/>
  <c r="BE691" i="11"/>
  <c r="BE696" i="11"/>
  <c r="BE781" i="11"/>
  <c r="BE156" i="11"/>
  <c r="BE164" i="11"/>
  <c r="BE174" i="11"/>
  <c r="BE181" i="11"/>
  <c r="BE199" i="11"/>
  <c r="BE281" i="11"/>
  <c r="BE400" i="11"/>
  <c r="BE489" i="11"/>
  <c r="BE499" i="11"/>
  <c r="BE523" i="11"/>
  <c r="BE544" i="11"/>
  <c r="BE548" i="11"/>
  <c r="BE563" i="11"/>
  <c r="BE578" i="11"/>
  <c r="BE617" i="11"/>
  <c r="BE630" i="11"/>
  <c r="BE716" i="11"/>
  <c r="BE819" i="11"/>
  <c r="BE143" i="11"/>
  <c r="BE207" i="11"/>
  <c r="BE240" i="11"/>
  <c r="BE538" i="11"/>
  <c r="BE567" i="11"/>
  <c r="BE570" i="11"/>
  <c r="BE573" i="11"/>
  <c r="BE608" i="11"/>
  <c r="BE748" i="11"/>
  <c r="BE753" i="11"/>
  <c r="BE757" i="11"/>
  <c r="BE823" i="11"/>
  <c r="BE833" i="11"/>
  <c r="BE841" i="11"/>
  <c r="J123" i="10"/>
  <c r="F124" i="10"/>
  <c r="BE136" i="10"/>
  <c r="BE150" i="10"/>
  <c r="J124" i="10"/>
  <c r="BE164" i="10"/>
  <c r="J93" i="10"/>
  <c r="BE134" i="10"/>
  <c r="BE138" i="10"/>
  <c r="BE148" i="10"/>
  <c r="BE155" i="10"/>
  <c r="BE160" i="10"/>
  <c r="E113" i="10"/>
  <c r="BK124" i="9"/>
  <c r="J124" i="9" s="1"/>
  <c r="J99" i="9" s="1"/>
  <c r="BE130" i="10"/>
  <c r="BE143" i="10"/>
  <c r="BE173" i="10"/>
  <c r="BE168" i="10"/>
  <c r="E85" i="9"/>
  <c r="J119" i="9"/>
  <c r="BE126" i="9"/>
  <c r="F94" i="9"/>
  <c r="J117" i="9"/>
  <c r="BE135" i="9"/>
  <c r="BE141" i="9"/>
  <c r="BE147" i="9"/>
  <c r="BE149" i="9"/>
  <c r="BE151" i="9"/>
  <c r="BE155" i="9"/>
  <c r="BE162" i="9"/>
  <c r="BE165" i="9"/>
  <c r="BE168" i="9"/>
  <c r="BK124" i="8"/>
  <c r="J124" i="8" s="1"/>
  <c r="J99" i="8" s="1"/>
  <c r="J94" i="9"/>
  <c r="BE130" i="9"/>
  <c r="BE133" i="9"/>
  <c r="BE138" i="9"/>
  <c r="BE144" i="9"/>
  <c r="BE159" i="9"/>
  <c r="BE213" i="8"/>
  <c r="BE221" i="8"/>
  <c r="BE282" i="8"/>
  <c r="J120" i="8"/>
  <c r="BE226" i="8"/>
  <c r="BE250" i="8"/>
  <c r="BE257" i="8"/>
  <c r="BE267" i="8"/>
  <c r="BE273" i="8"/>
  <c r="BE157" i="8"/>
  <c r="BE168" i="8"/>
  <c r="E85" i="8"/>
  <c r="F94" i="8"/>
  <c r="J117" i="8"/>
  <c r="BE144" i="8"/>
  <c r="BE196" i="8"/>
  <c r="BE201" i="8"/>
  <c r="BE211" i="8"/>
  <c r="BE223" i="8"/>
  <c r="BE240" i="8"/>
  <c r="BE243" i="8"/>
  <c r="BE291" i="8"/>
  <c r="J93" i="8"/>
  <c r="BE130" i="8"/>
  <c r="BE162" i="8"/>
  <c r="BE173" i="8"/>
  <c r="BE191" i="8"/>
  <c r="BE215" i="8"/>
  <c r="BE237" i="8"/>
  <c r="BE276" i="8"/>
  <c r="BE285" i="8"/>
  <c r="BE288" i="8"/>
  <c r="BE152" i="8"/>
  <c r="BE193" i="8"/>
  <c r="BE128" i="8"/>
  <c r="BE165" i="8"/>
  <c r="BE218" i="8"/>
  <c r="BE279" i="8"/>
  <c r="BK124" i="7"/>
  <c r="J124" i="7"/>
  <c r="J99" i="7" s="1"/>
  <c r="BE126" i="8"/>
  <c r="BE147" i="8"/>
  <c r="BE178" i="8"/>
  <c r="BE188" i="8"/>
  <c r="BE204" i="8"/>
  <c r="BE209" i="8"/>
  <c r="BE270" i="8"/>
  <c r="BE297" i="8"/>
  <c r="BE300" i="8"/>
  <c r="BE170" i="8"/>
  <c r="BE183" i="8"/>
  <c r="BE207" i="8"/>
  <c r="BE133" i="8"/>
  <c r="BE139" i="8"/>
  <c r="BE186" i="8"/>
  <c r="BE231" i="8"/>
  <c r="BE234" i="8"/>
  <c r="BE264" i="8"/>
  <c r="BE294" i="8"/>
  <c r="J93" i="7"/>
  <c r="BE126" i="7"/>
  <c r="BE128" i="7"/>
  <c r="BE183" i="7"/>
  <c r="BE198" i="7"/>
  <c r="BE207" i="7"/>
  <c r="BE213" i="7"/>
  <c r="BE219" i="7"/>
  <c r="BE228" i="7"/>
  <c r="J94" i="7"/>
  <c r="BE136" i="7"/>
  <c r="BE150" i="7"/>
  <c r="BE153" i="7"/>
  <c r="BE159" i="7"/>
  <c r="BE222" i="7"/>
  <c r="BE231" i="7"/>
  <c r="BE139" i="7"/>
  <c r="BE189" i="7"/>
  <c r="J117" i="7"/>
  <c r="BE130" i="7"/>
  <c r="BE133" i="7"/>
  <c r="BE142" i="7"/>
  <c r="BE178" i="7"/>
  <c r="BE181" i="7"/>
  <c r="BE186" i="7"/>
  <c r="BE201" i="7"/>
  <c r="BE225" i="7"/>
  <c r="BE234" i="7"/>
  <c r="F94" i="7"/>
  <c r="BE165" i="7"/>
  <c r="BE176" i="7"/>
  <c r="J124" i="6"/>
  <c r="J99" i="6"/>
  <c r="J125" i="6"/>
  <c r="J100" i="6" s="1"/>
  <c r="BE172" i="7"/>
  <c r="BE192" i="7"/>
  <c r="BE204" i="7"/>
  <c r="BE145" i="7"/>
  <c r="BE147" i="7"/>
  <c r="BE169" i="7"/>
  <c r="BE174" i="7"/>
  <c r="BE195" i="7"/>
  <c r="E85" i="7"/>
  <c r="BE156" i="7"/>
  <c r="BE162" i="7"/>
  <c r="BE167" i="7"/>
  <c r="BE311" i="6"/>
  <c r="BE339" i="6"/>
  <c r="BE342" i="6"/>
  <c r="BE358" i="6"/>
  <c r="BE379" i="6"/>
  <c r="BE420" i="6"/>
  <c r="E85" i="6"/>
  <c r="BE164" i="6"/>
  <c r="BE197" i="6"/>
  <c r="BE251" i="6"/>
  <c r="BE319" i="6"/>
  <c r="BE348" i="6"/>
  <c r="BE402" i="6"/>
  <c r="BE406" i="6"/>
  <c r="BE426" i="6"/>
  <c r="BE428" i="6"/>
  <c r="BE619" i="6"/>
  <c r="BE622" i="6"/>
  <c r="F120" i="6"/>
  <c r="BE128" i="6"/>
  <c r="BE354" i="6"/>
  <c r="BE418" i="6"/>
  <c r="BE448" i="6"/>
  <c r="BE463" i="6"/>
  <c r="BE469" i="6"/>
  <c r="J120" i="6"/>
  <c r="BE189" i="6"/>
  <c r="BE242" i="6"/>
  <c r="BE291" i="6"/>
  <c r="BE330" i="6"/>
  <c r="BE433" i="6"/>
  <c r="BE435" i="6"/>
  <c r="BE444" i="6"/>
  <c r="BE499" i="6"/>
  <c r="BE613" i="6"/>
  <c r="BE628" i="6"/>
  <c r="BE634" i="6"/>
  <c r="BE181" i="6"/>
  <c r="BE218" i="6"/>
  <c r="BE231" i="6"/>
  <c r="BE258" i="6"/>
  <c r="BE296" i="6"/>
  <c r="BE333" i="6"/>
  <c r="BE370" i="6"/>
  <c r="BE386" i="6"/>
  <c r="BE388" i="6"/>
  <c r="BE466" i="6"/>
  <c r="BE483" i="6"/>
  <c r="BE495" i="6"/>
  <c r="BE513" i="6"/>
  <c r="BE518" i="6"/>
  <c r="BE586" i="6"/>
  <c r="BE601" i="6"/>
  <c r="BE625" i="6"/>
  <c r="BE631" i="6"/>
  <c r="BE637" i="6"/>
  <c r="BE640" i="6"/>
  <c r="BE132" i="6"/>
  <c r="BE143" i="6"/>
  <c r="BE215" i="6"/>
  <c r="BE256" i="6"/>
  <c r="BE279" i="6"/>
  <c r="BE294" i="6"/>
  <c r="BE305" i="6"/>
  <c r="BE313" i="6"/>
  <c r="BE323" i="6"/>
  <c r="BE360" i="6"/>
  <c r="BE392" i="6"/>
  <c r="BE424" i="6"/>
  <c r="BE472" i="6"/>
  <c r="BE490" i="6"/>
  <c r="BE508" i="6"/>
  <c r="BE530" i="6"/>
  <c r="BE550" i="6"/>
  <c r="BE589" i="6"/>
  <c r="BE598" i="6"/>
  <c r="BK128" i="5"/>
  <c r="J128" i="5"/>
  <c r="J101" i="5"/>
  <c r="BE126" i="6"/>
  <c r="BE209" i="6"/>
  <c r="BE285" i="6"/>
  <c r="BE298" i="6"/>
  <c r="BE327" i="6"/>
  <c r="BE368" i="6"/>
  <c r="BE375" i="6"/>
  <c r="BE438" i="6"/>
  <c r="BE475" i="6"/>
  <c r="J117" i="6"/>
  <c r="BE273" i="6"/>
  <c r="BE325" i="6"/>
  <c r="BE346" i="6"/>
  <c r="BE351" i="6"/>
  <c r="BE383" i="6"/>
  <c r="BE415" i="6"/>
  <c r="BE553" i="6"/>
  <c r="BE595" i="6"/>
  <c r="BE610" i="6"/>
  <c r="J119" i="6"/>
  <c r="BE282" i="6"/>
  <c r="BE288" i="6"/>
  <c r="BE364" i="6"/>
  <c r="BE398" i="6"/>
  <c r="BE408" i="6"/>
  <c r="BE441" i="6"/>
  <c r="BE446" i="6"/>
  <c r="BE454" i="6"/>
  <c r="BE488" i="6"/>
  <c r="BE130" i="6"/>
  <c r="BE135" i="6"/>
  <c r="BE195" i="6"/>
  <c r="BE203" i="6"/>
  <c r="BE221" i="6"/>
  <c r="BE239" i="6"/>
  <c r="BE248" i="6"/>
  <c r="BE302" i="6"/>
  <c r="BE309" i="6"/>
  <c r="BE316" i="6"/>
  <c r="BE321" i="6"/>
  <c r="BE336" i="6"/>
  <c r="BE344" i="6"/>
  <c r="BE372" i="6"/>
  <c r="BE390" i="6"/>
  <c r="BE422" i="6"/>
  <c r="BE451" i="6"/>
  <c r="BE502" i="6"/>
  <c r="BE533" i="6"/>
  <c r="BE184" i="6"/>
  <c r="BE192" i="6"/>
  <c r="BE261" i="6"/>
  <c r="BE395" i="6"/>
  <c r="BE460" i="6"/>
  <c r="BE480" i="6"/>
  <c r="BE486" i="6"/>
  <c r="BE492" i="6"/>
  <c r="BE521" i="6"/>
  <c r="BE524" i="6"/>
  <c r="BE527" i="6"/>
  <c r="BE573" i="6"/>
  <c r="BE592" i="6"/>
  <c r="BE604" i="6"/>
  <c r="BE137" i="6"/>
  <c r="BE139" i="6"/>
  <c r="BE141" i="6"/>
  <c r="BE146" i="6"/>
  <c r="BE187" i="6"/>
  <c r="BE300" i="6"/>
  <c r="BE307" i="6"/>
  <c r="BE356" i="6"/>
  <c r="BE362" i="6"/>
  <c r="BE366" i="6"/>
  <c r="BE457" i="6"/>
  <c r="BE478" i="6"/>
  <c r="BE505" i="6"/>
  <c r="BE547" i="6"/>
  <c r="BE576" i="6"/>
  <c r="BE583" i="6"/>
  <c r="BE607" i="6"/>
  <c r="BE616" i="6"/>
  <c r="BE217" i="5"/>
  <c r="BE223" i="5"/>
  <c r="BE230" i="5"/>
  <c r="BE279" i="5"/>
  <c r="J96" i="5"/>
  <c r="BE146" i="5"/>
  <c r="BE183" i="5"/>
  <c r="BE199" i="5"/>
  <c r="BE251" i="5"/>
  <c r="BE254" i="5"/>
  <c r="BE260" i="5"/>
  <c r="BE276" i="5"/>
  <c r="BE282" i="5"/>
  <c r="J95" i="5"/>
  <c r="F124" i="5"/>
  <c r="BE152" i="5"/>
  <c r="BE285" i="5"/>
  <c r="BK126" i="4"/>
  <c r="J126" i="4" s="1"/>
  <c r="J100" i="4" s="1"/>
  <c r="E85" i="5"/>
  <c r="J128" i="4"/>
  <c r="J102" i="4"/>
  <c r="BE135" i="5"/>
  <c r="BE226" i="5"/>
  <c r="BE242" i="5"/>
  <c r="BE130" i="5"/>
  <c r="BE132" i="5"/>
  <c r="BE137" i="5"/>
  <c r="BE165" i="5"/>
  <c r="BE185" i="5"/>
  <c r="BE190" i="5"/>
  <c r="BE202" i="5"/>
  <c r="BE205" i="5"/>
  <c r="BE208" i="5"/>
  <c r="BE211" i="5"/>
  <c r="BE149" i="5"/>
  <c r="BE172" i="5"/>
  <c r="BE215" i="5"/>
  <c r="BE273" i="5"/>
  <c r="J93" i="5"/>
  <c r="BE154" i="5"/>
  <c r="BE170" i="5"/>
  <c r="BE263" i="5"/>
  <c r="BE268" i="5"/>
  <c r="BE180" i="5"/>
  <c r="BE143" i="5"/>
  <c r="BE159" i="5"/>
  <c r="BE175" i="5"/>
  <c r="BE193" i="5"/>
  <c r="BE196" i="5"/>
  <c r="BE213" i="5"/>
  <c r="BE245" i="5"/>
  <c r="BE168" i="5"/>
  <c r="BE162" i="5"/>
  <c r="BE220" i="5"/>
  <c r="BE236" i="5"/>
  <c r="BE257" i="5"/>
  <c r="E85" i="4"/>
  <c r="F96" i="4"/>
  <c r="BK128" i="3"/>
  <c r="J128" i="3"/>
  <c r="J101" i="3"/>
  <c r="J93" i="4"/>
  <c r="BE164" i="4"/>
  <c r="BE132" i="4"/>
  <c r="BE177" i="4"/>
  <c r="BE129" i="4"/>
  <c r="BE159" i="4"/>
  <c r="BE186" i="4"/>
  <c r="BE192" i="4"/>
  <c r="J95" i="4"/>
  <c r="J123" i="4"/>
  <c r="BE168" i="4"/>
  <c r="BE171" i="4"/>
  <c r="BE189" i="4"/>
  <c r="BE203" i="4"/>
  <c r="BE205" i="4"/>
  <c r="BE183" i="4"/>
  <c r="BE141" i="4"/>
  <c r="BE135" i="4"/>
  <c r="BE138" i="4"/>
  <c r="BE146" i="4"/>
  <c r="BE150" i="4"/>
  <c r="BE156" i="4"/>
  <c r="BE174" i="4"/>
  <c r="BE195" i="4"/>
  <c r="BE197" i="4"/>
  <c r="BE200" i="4"/>
  <c r="F96" i="3"/>
  <c r="J124" i="3"/>
  <c r="BE217" i="3"/>
  <c r="BE227" i="3"/>
  <c r="BE274" i="3"/>
  <c r="BE324" i="3"/>
  <c r="BK124" i="2"/>
  <c r="BK123" i="2" s="1"/>
  <c r="J123" i="2"/>
  <c r="J32" i="2" s="1"/>
  <c r="J123" i="3"/>
  <c r="BE130" i="3"/>
  <c r="BE189" i="3"/>
  <c r="BE233" i="3"/>
  <c r="BE268" i="3"/>
  <c r="BE295" i="3"/>
  <c r="BE298" i="3"/>
  <c r="BE327" i="3"/>
  <c r="BE330" i="3"/>
  <c r="BE340" i="3"/>
  <c r="BE355" i="3"/>
  <c r="BE169" i="3"/>
  <c r="BE178" i="3"/>
  <c r="BE193" i="3"/>
  <c r="BE199" i="3"/>
  <c r="BE212" i="3"/>
  <c r="BE238" i="3"/>
  <c r="BE251" i="3"/>
  <c r="BE260" i="3"/>
  <c r="BE263" i="3"/>
  <c r="BE272" i="3"/>
  <c r="BE279" i="3"/>
  <c r="BE301" i="3"/>
  <c r="BE318" i="3"/>
  <c r="BE321" i="3"/>
  <c r="BE346" i="3"/>
  <c r="BE349" i="3"/>
  <c r="BE352" i="3"/>
  <c r="BE358" i="3"/>
  <c r="BE361" i="3"/>
  <c r="BE364" i="3"/>
  <c r="BE133" i="3"/>
  <c r="BE144" i="3"/>
  <c r="BE157" i="3"/>
  <c r="BE187" i="3"/>
  <c r="BE196" i="3"/>
  <c r="BE207" i="3"/>
  <c r="BE222" i="3"/>
  <c r="BE249" i="3"/>
  <c r="BE255" i="3"/>
  <c r="BE292" i="3"/>
  <c r="BE310" i="3"/>
  <c r="E113" i="3"/>
  <c r="BE266" i="3"/>
  <c r="BE184" i="3"/>
  <c r="BE191" i="3"/>
  <c r="BE304" i="3"/>
  <c r="BE313" i="3"/>
  <c r="BE270" i="3"/>
  <c r="BE287" i="3"/>
  <c r="BE136" i="3"/>
  <c r="BE139" i="3"/>
  <c r="BE166" i="3"/>
  <c r="BE171" i="3"/>
  <c r="BE220" i="3"/>
  <c r="BE224" i="3"/>
  <c r="BE247" i="3"/>
  <c r="BE141" i="3"/>
  <c r="BE151" i="3"/>
  <c r="BE155" i="3"/>
  <c r="BE236" i="3"/>
  <c r="BE240" i="3"/>
  <c r="J93" i="3"/>
  <c r="BE146" i="3"/>
  <c r="BE181" i="3"/>
  <c r="BE245" i="3"/>
  <c r="BE343" i="3"/>
  <c r="BE149" i="3"/>
  <c r="BE153" i="3"/>
  <c r="BE175" i="3"/>
  <c r="BE230" i="3"/>
  <c r="BE242" i="3"/>
  <c r="BE307" i="3"/>
  <c r="BE159" i="3"/>
  <c r="BE161" i="3"/>
  <c r="BE164" i="3"/>
  <c r="BE173" i="3"/>
  <c r="BE202" i="3"/>
  <c r="BE253" i="3"/>
  <c r="BE284" i="3"/>
  <c r="BE315" i="3"/>
  <c r="BE334" i="3"/>
  <c r="BE337" i="3"/>
  <c r="E111" i="2"/>
  <c r="J120" i="2"/>
  <c r="BE132" i="2"/>
  <c r="J91" i="2"/>
  <c r="BE136" i="2"/>
  <c r="BE163" i="2"/>
  <c r="BE175" i="2"/>
  <c r="BE205" i="2"/>
  <c r="BE216" i="2"/>
  <c r="BE223" i="2"/>
  <c r="BE228" i="2"/>
  <c r="BE126" i="2"/>
  <c r="BE141" i="2"/>
  <c r="BE152" i="2"/>
  <c r="BE181" i="2"/>
  <c r="BE233" i="2"/>
  <c r="F94" i="2"/>
  <c r="J119" i="2"/>
  <c r="BE129" i="2"/>
  <c r="BE198" i="2"/>
  <c r="BE138" i="2"/>
  <c r="BE144" i="2"/>
  <c r="BE147" i="2"/>
  <c r="BE155" i="2"/>
  <c r="BE165" i="2"/>
  <c r="BE185" i="2"/>
  <c r="BE203" i="2"/>
  <c r="BE134" i="2"/>
  <c r="BE177" i="2"/>
  <c r="BE189" i="2"/>
  <c r="BE195" i="2"/>
  <c r="BE213" i="2"/>
  <c r="BE169" i="2"/>
  <c r="BE172" i="2"/>
  <c r="BE201" i="2"/>
  <c r="BE246" i="2"/>
  <c r="BE249" i="2"/>
  <c r="BE255" i="2"/>
  <c r="BE258" i="2"/>
  <c r="BE261" i="2"/>
  <c r="BE263" i="2"/>
  <c r="BE266" i="2"/>
  <c r="BE272" i="2"/>
  <c r="BE275" i="2"/>
  <c r="BE157" i="2"/>
  <c r="BE167" i="2"/>
  <c r="BE209" i="2"/>
  <c r="BE211" i="2"/>
  <c r="BE160" i="2"/>
  <c r="BE179" i="2"/>
  <c r="BE193" i="2"/>
  <c r="BE207" i="2"/>
  <c r="BE238" i="2"/>
  <c r="BE243" i="2"/>
  <c r="BE252" i="2"/>
  <c r="BE269" i="2"/>
  <c r="BE278" i="2"/>
  <c r="BE281" i="2"/>
  <c r="BE284" i="2"/>
  <c r="AS159" i="1"/>
  <c r="F41" i="3"/>
  <c r="BD98" i="1" s="1"/>
  <c r="F38" i="6"/>
  <c r="BC102" i="1"/>
  <c r="F38" i="12"/>
  <c r="BA111" i="1" s="1"/>
  <c r="F40" i="13"/>
  <c r="BC112" i="1" s="1"/>
  <c r="J38" i="17"/>
  <c r="AW118" i="1" s="1"/>
  <c r="F38" i="18"/>
  <c r="BA120" i="1" s="1"/>
  <c r="F41" i="19"/>
  <c r="BD121" i="1" s="1"/>
  <c r="F39" i="25"/>
  <c r="BB132" i="1" s="1"/>
  <c r="BB131" i="1" s="1"/>
  <c r="AX131" i="1" s="1"/>
  <c r="F38" i="28"/>
  <c r="BA138" i="1" s="1"/>
  <c r="BA137" i="1" s="1"/>
  <c r="AW137" i="1" s="1"/>
  <c r="F38" i="31"/>
  <c r="BA143" i="1" s="1"/>
  <c r="BA142" i="1" s="1"/>
  <c r="AW142" i="1" s="1"/>
  <c r="F38" i="33"/>
  <c r="BA147" i="1" s="1"/>
  <c r="BA146" i="1" s="1"/>
  <c r="AW146" i="1" s="1"/>
  <c r="F39" i="34"/>
  <c r="BB149" i="1" s="1"/>
  <c r="BB148" i="1" s="1"/>
  <c r="AX148" i="1" s="1"/>
  <c r="F40" i="36"/>
  <c r="BC154" i="1"/>
  <c r="F39" i="36"/>
  <c r="BB154" i="1" s="1"/>
  <c r="F41" i="36"/>
  <c r="BD154" i="1" s="1"/>
  <c r="F38" i="39"/>
  <c r="BA158" i="1" s="1"/>
  <c r="F39" i="40"/>
  <c r="BB161" i="1"/>
  <c r="F39" i="43"/>
  <c r="BB165" i="1" s="1"/>
  <c r="F38" i="45"/>
  <c r="BA169" i="1" s="1"/>
  <c r="J38" i="45"/>
  <c r="AW169" i="1"/>
  <c r="F38" i="46"/>
  <c r="BA171" i="1" s="1"/>
  <c r="J34" i="40"/>
  <c r="F39" i="2"/>
  <c r="BD96" i="1" s="1"/>
  <c r="F38" i="4"/>
  <c r="BA99" i="1"/>
  <c r="F40" i="5"/>
  <c r="BC101" i="1"/>
  <c r="BC100" i="1"/>
  <c r="AY100" i="1" s="1"/>
  <c r="J36" i="7"/>
  <c r="AW103" i="1"/>
  <c r="F36" i="9"/>
  <c r="BA105" i="1" s="1"/>
  <c r="F40" i="10"/>
  <c r="BC108" i="1" s="1"/>
  <c r="F39" i="12"/>
  <c r="BB111" i="1"/>
  <c r="F41" i="13"/>
  <c r="BD112" i="1"/>
  <c r="F41" i="17"/>
  <c r="BD118" i="1" s="1"/>
  <c r="J38" i="18"/>
  <c r="AW120" i="1"/>
  <c r="F39" i="19"/>
  <c r="BB121" i="1" s="1"/>
  <c r="F40" i="25"/>
  <c r="BC132" i="1" s="1"/>
  <c r="BC131" i="1" s="1"/>
  <c r="AY131" i="1" s="1"/>
  <c r="F40" i="28"/>
  <c r="BC138" i="1"/>
  <c r="BC137" i="1" s="1"/>
  <c r="AY137" i="1" s="1"/>
  <c r="F41" i="31"/>
  <c r="BD143" i="1" s="1"/>
  <c r="BD142" i="1" s="1"/>
  <c r="J38" i="33"/>
  <c r="AW147" i="1" s="1"/>
  <c r="F41" i="34"/>
  <c r="BD149" i="1"/>
  <c r="BD148" i="1"/>
  <c r="F41" i="35"/>
  <c r="BD153" i="1"/>
  <c r="F38" i="36"/>
  <c r="BA154" i="1" s="1"/>
  <c r="F40" i="37"/>
  <c r="BC155" i="1"/>
  <c r="F40" i="39"/>
  <c r="BC158" i="1"/>
  <c r="F41" i="40"/>
  <c r="BD161" i="1" s="1"/>
  <c r="F40" i="43"/>
  <c r="BC165" i="1"/>
  <c r="F41" i="44"/>
  <c r="BD168" i="1"/>
  <c r="F39" i="47"/>
  <c r="BB172" i="1" s="1"/>
  <c r="J34" i="47"/>
  <c r="F37" i="49"/>
  <c r="BB175" i="1"/>
  <c r="AS151" i="1"/>
  <c r="F39" i="3"/>
  <c r="BB98" i="1" s="1"/>
  <c r="F37" i="6"/>
  <c r="BB102" i="1"/>
  <c r="F41" i="12"/>
  <c r="BD111" i="1"/>
  <c r="F38" i="13"/>
  <c r="BA112" i="1" s="1"/>
  <c r="F38" i="17"/>
  <c r="BA118" i="1" s="1"/>
  <c r="F41" i="18"/>
  <c r="BD120" i="1"/>
  <c r="F38" i="20"/>
  <c r="BA123" i="1" s="1"/>
  <c r="BA122" i="1" s="1"/>
  <c r="AW122" i="1" s="1"/>
  <c r="F39" i="20"/>
  <c r="BB123" i="1"/>
  <c r="BB122" i="1"/>
  <c r="AX122" i="1"/>
  <c r="J38" i="20"/>
  <c r="AW123" i="1" s="1"/>
  <c r="F40" i="20"/>
  <c r="BC123" i="1" s="1"/>
  <c r="BC122" i="1" s="1"/>
  <c r="AY122" i="1" s="1"/>
  <c r="F38" i="21"/>
  <c r="BA125" i="1"/>
  <c r="F39" i="22"/>
  <c r="BB126" i="1"/>
  <c r="F40" i="22"/>
  <c r="BC126" i="1" s="1"/>
  <c r="F39" i="23"/>
  <c r="BB128" i="1"/>
  <c r="BB127" i="1" s="1"/>
  <c r="AX127" i="1" s="1"/>
  <c r="F41" i="23"/>
  <c r="BD128" i="1" s="1"/>
  <c r="BD127" i="1" s="1"/>
  <c r="F39" i="24"/>
  <c r="BB130" i="1" s="1"/>
  <c r="BB129" i="1" s="1"/>
  <c r="AX129" i="1" s="1"/>
  <c r="J38" i="26"/>
  <c r="AW134" i="1" s="1"/>
  <c r="F40" i="27"/>
  <c r="BC136" i="1" s="1"/>
  <c r="BC135" i="1" s="1"/>
  <c r="AY135" i="1" s="1"/>
  <c r="J38" i="29"/>
  <c r="AW140" i="1"/>
  <c r="F41" i="29"/>
  <c r="BD140" i="1" s="1"/>
  <c r="F39" i="31"/>
  <c r="BB143" i="1" s="1"/>
  <c r="BB142" i="1" s="1"/>
  <c r="AX142" i="1" s="1"/>
  <c r="F41" i="33"/>
  <c r="BD147" i="1" s="1"/>
  <c r="BD146" i="1" s="1"/>
  <c r="F38" i="34"/>
  <c r="BA149" i="1" s="1"/>
  <c r="BA148" i="1" s="1"/>
  <c r="AW148" i="1" s="1"/>
  <c r="F39" i="35"/>
  <c r="BB153" i="1"/>
  <c r="J38" i="36"/>
  <c r="AW154" i="1" s="1"/>
  <c r="J38" i="37"/>
  <c r="AW155" i="1" s="1"/>
  <c r="F39" i="39"/>
  <c r="BB158" i="1" s="1"/>
  <c r="F38" i="40"/>
  <c r="BA161" i="1" s="1"/>
  <c r="F41" i="43"/>
  <c r="BD165" i="1"/>
  <c r="F39" i="44"/>
  <c r="BB168" i="1"/>
  <c r="J38" i="47"/>
  <c r="AW172" i="1" s="1"/>
  <c r="F36" i="48"/>
  <c r="BA174" i="1" s="1"/>
  <c r="F39" i="49"/>
  <c r="BD175" i="1" s="1"/>
  <c r="F36" i="2"/>
  <c r="BA96" i="1" s="1"/>
  <c r="F40" i="4"/>
  <c r="BC99" i="1"/>
  <c r="F39" i="5"/>
  <c r="BB101" i="1"/>
  <c r="BB100" i="1"/>
  <c r="AX100" i="1"/>
  <c r="F38" i="7"/>
  <c r="BC103" i="1" s="1"/>
  <c r="J36" i="8"/>
  <c r="AW104" i="1" s="1"/>
  <c r="F37" i="9"/>
  <c r="BB105" i="1" s="1"/>
  <c r="J38" i="10"/>
  <c r="AW108" i="1"/>
  <c r="F41" i="11"/>
  <c r="BD109" i="1"/>
  <c r="J38" i="14"/>
  <c r="AW114" i="1"/>
  <c r="F41" i="15"/>
  <c r="BD116" i="1" s="1"/>
  <c r="F39" i="15"/>
  <c r="BB116" i="1" s="1"/>
  <c r="F40" i="16"/>
  <c r="BC117" i="1"/>
  <c r="F41" i="21"/>
  <c r="BD125" i="1" s="1"/>
  <c r="F41" i="24"/>
  <c r="BD130" i="1"/>
  <c r="BD129" i="1" s="1"/>
  <c r="F41" i="28"/>
  <c r="BD138" i="1" s="1"/>
  <c r="BD137" i="1" s="1"/>
  <c r="J38" i="31"/>
  <c r="AW143" i="1" s="1"/>
  <c r="F40" i="33"/>
  <c r="BC147" i="1"/>
  <c r="BC146" i="1"/>
  <c r="AY146" i="1" s="1"/>
  <c r="J38" i="35"/>
  <c r="AW153" i="1" s="1"/>
  <c r="F39" i="37"/>
  <c r="BB155" i="1"/>
  <c r="J38" i="40"/>
  <c r="AW161" i="1"/>
  <c r="F38" i="44"/>
  <c r="BA168" i="1" s="1"/>
  <c r="F41" i="47"/>
  <c r="BD172" i="1"/>
  <c r="F37" i="48"/>
  <c r="BB174" i="1" s="1"/>
  <c r="F36" i="49"/>
  <c r="BA175" i="1" s="1"/>
  <c r="AU148" i="1"/>
  <c r="AU122" i="1"/>
  <c r="F41" i="20"/>
  <c r="BD123" i="1"/>
  <c r="BD122" i="1"/>
  <c r="J38" i="21"/>
  <c r="AW125" i="1" s="1"/>
  <c r="J38" i="22"/>
  <c r="AW126" i="1"/>
  <c r="F41" i="22"/>
  <c r="BD126" i="1"/>
  <c r="F38" i="23"/>
  <c r="BA128" i="1" s="1"/>
  <c r="BA127" i="1" s="1"/>
  <c r="AW127" i="1" s="1"/>
  <c r="F40" i="23"/>
  <c r="BC128" i="1"/>
  <c r="BC127" i="1" s="1"/>
  <c r="AY127" i="1" s="1"/>
  <c r="F38" i="24"/>
  <c r="BA130" i="1"/>
  <c r="BA129" i="1" s="1"/>
  <c r="AW129" i="1" s="1"/>
  <c r="F38" i="26"/>
  <c r="BA134" i="1"/>
  <c r="BA133" i="1" s="1"/>
  <c r="AW133" i="1" s="1"/>
  <c r="F39" i="27"/>
  <c r="BB136" i="1" s="1"/>
  <c r="BB135" i="1" s="1"/>
  <c r="AX135" i="1" s="1"/>
  <c r="F39" i="29"/>
  <c r="BB140" i="1"/>
  <c r="F40" i="30"/>
  <c r="BC141" i="1"/>
  <c r="J38" i="32"/>
  <c r="AW145" i="1" s="1"/>
  <c r="F41" i="38"/>
  <c r="BD157" i="1"/>
  <c r="F38" i="42"/>
  <c r="BA164" i="1" s="1"/>
  <c r="F41" i="45"/>
  <c r="BD169" i="1" s="1"/>
  <c r="J34" i="45"/>
  <c r="F38" i="47"/>
  <c r="BA172" i="1" s="1"/>
  <c r="J36" i="48"/>
  <c r="AW174" i="1" s="1"/>
  <c r="F38" i="49"/>
  <c r="BC175" i="1"/>
  <c r="AU100" i="1"/>
  <c r="F38" i="2"/>
  <c r="BC96" i="1"/>
  <c r="F39" i="4"/>
  <c r="BB99" i="1" s="1"/>
  <c r="F36" i="6"/>
  <c r="BA102" i="1"/>
  <c r="F40" i="12"/>
  <c r="BC111" i="1"/>
  <c r="F38" i="14"/>
  <c r="BA114" i="1"/>
  <c r="BA113" i="1"/>
  <c r="AW113" i="1" s="1"/>
  <c r="F39" i="14"/>
  <c r="BB114" i="1" s="1"/>
  <c r="BB113" i="1" s="1"/>
  <c r="AX113" i="1" s="1"/>
  <c r="F40" i="15"/>
  <c r="BC116" i="1" s="1"/>
  <c r="F38" i="16"/>
  <c r="BA117" i="1" s="1"/>
  <c r="F40" i="21"/>
  <c r="BC125" i="1" s="1"/>
  <c r="J38" i="24"/>
  <c r="AW130" i="1" s="1"/>
  <c r="F41" i="26"/>
  <c r="BD134" i="1"/>
  <c r="BD133" i="1" s="1"/>
  <c r="F38" i="27"/>
  <c r="BA136" i="1"/>
  <c r="BA135" i="1" s="1"/>
  <c r="AW135" i="1"/>
  <c r="F40" i="29"/>
  <c r="BC140" i="1" s="1"/>
  <c r="F41" i="32"/>
  <c r="BD145" i="1" s="1"/>
  <c r="BD144" i="1" s="1"/>
  <c r="J38" i="38"/>
  <c r="AW157" i="1" s="1"/>
  <c r="F39" i="41"/>
  <c r="BB162" i="1"/>
  <c r="F41" i="42"/>
  <c r="BD164" i="1" s="1"/>
  <c r="F39" i="46"/>
  <c r="BB171" i="1"/>
  <c r="J36" i="2"/>
  <c r="AW96" i="1" s="1"/>
  <c r="J38" i="5"/>
  <c r="AW101" i="1" s="1"/>
  <c r="F36" i="7"/>
  <c r="BA103" i="1" s="1"/>
  <c r="F38" i="8"/>
  <c r="BC104" i="1"/>
  <c r="F38" i="10"/>
  <c r="BA108" i="1"/>
  <c r="F38" i="11"/>
  <c r="BA109" i="1"/>
  <c r="F41" i="14"/>
  <c r="BD114" i="1" s="1"/>
  <c r="BD113" i="1" s="1"/>
  <c r="F41" i="16"/>
  <c r="BD117" i="1" s="1"/>
  <c r="F39" i="21"/>
  <c r="BB125" i="1"/>
  <c r="J38" i="25"/>
  <c r="AW132" i="1" s="1"/>
  <c r="F39" i="28"/>
  <c r="BB138" i="1"/>
  <c r="BB137" i="1" s="1"/>
  <c r="AX137" i="1" s="1"/>
  <c r="F41" i="30"/>
  <c r="BD141" i="1" s="1"/>
  <c r="F39" i="32"/>
  <c r="BB145" i="1" s="1"/>
  <c r="BB144" i="1" s="1"/>
  <c r="AX144" i="1" s="1"/>
  <c r="F39" i="38"/>
  <c r="BB157" i="1" s="1"/>
  <c r="J34" i="39"/>
  <c r="J38" i="41"/>
  <c r="AW162" i="1"/>
  <c r="F39" i="42"/>
  <c r="BB164" i="1" s="1"/>
  <c r="F39" i="45"/>
  <c r="BB169" i="1"/>
  <c r="F41" i="46"/>
  <c r="BD171" i="1" s="1"/>
  <c r="AU127" i="1"/>
  <c r="F37" i="2"/>
  <c r="BB96" i="1" s="1"/>
  <c r="F41" i="4"/>
  <c r="BD99" i="1" s="1"/>
  <c r="F38" i="5"/>
  <c r="BA101" i="1"/>
  <c r="BA100" i="1"/>
  <c r="AW100" i="1"/>
  <c r="F37" i="8"/>
  <c r="BB104" i="1"/>
  <c r="F38" i="9"/>
  <c r="BC105" i="1"/>
  <c r="F39" i="10"/>
  <c r="BB108" i="1" s="1"/>
  <c r="F39" i="11"/>
  <c r="BB109" i="1" s="1"/>
  <c r="F38" i="15"/>
  <c r="BA116" i="1" s="1"/>
  <c r="J38" i="16"/>
  <c r="AW117" i="1"/>
  <c r="AU133" i="1"/>
  <c r="AS106" i="1"/>
  <c r="J38" i="4"/>
  <c r="AW99" i="1"/>
  <c r="F41" i="5"/>
  <c r="BD101" i="1"/>
  <c r="BD100" i="1"/>
  <c r="F37" i="7"/>
  <c r="BB103" i="1" s="1"/>
  <c r="F36" i="8"/>
  <c r="BA104" i="1"/>
  <c r="J36" i="9"/>
  <c r="AW105" i="1"/>
  <c r="F39" i="9"/>
  <c r="BD105" i="1"/>
  <c r="F41" i="10"/>
  <c r="BD108" i="1" s="1"/>
  <c r="F40" i="11"/>
  <c r="BC109" i="1" s="1"/>
  <c r="F40" i="14"/>
  <c r="BC114" i="1" s="1"/>
  <c r="BC113" i="1" s="1"/>
  <c r="AY113" i="1" s="1"/>
  <c r="F39" i="18"/>
  <c r="BB120" i="1"/>
  <c r="J38" i="19"/>
  <c r="AW121" i="1"/>
  <c r="F41" i="25"/>
  <c r="BD132" i="1" s="1"/>
  <c r="BD131" i="1"/>
  <c r="J38" i="30"/>
  <c r="AW141" i="1" s="1"/>
  <c r="F39" i="33"/>
  <c r="BB147" i="1" s="1"/>
  <c r="BB146" i="1" s="1"/>
  <c r="AX146" i="1" s="1"/>
  <c r="F38" i="35"/>
  <c r="BA153" i="1" s="1"/>
  <c r="F41" i="37"/>
  <c r="BD155" i="1"/>
  <c r="F41" i="39"/>
  <c r="BD158" i="1"/>
  <c r="F41" i="41"/>
  <c r="BD162" i="1" s="1"/>
  <c r="F38" i="43"/>
  <c r="BA165" i="1"/>
  <c r="J38" i="44"/>
  <c r="AW168" i="1" s="1"/>
  <c r="F38" i="48"/>
  <c r="BC174" i="1" s="1"/>
  <c r="J36" i="49"/>
  <c r="AW175" i="1" s="1"/>
  <c r="J34" i="42"/>
  <c r="F40" i="3"/>
  <c r="BC98" i="1"/>
  <c r="F39" i="7"/>
  <c r="BD103" i="1" s="1"/>
  <c r="F39" i="8"/>
  <c r="BD104" i="1" s="1"/>
  <c r="J38" i="11"/>
  <c r="AW109" i="1" s="1"/>
  <c r="J38" i="15"/>
  <c r="AW116" i="1"/>
  <c r="F39" i="16"/>
  <c r="BB117" i="1"/>
  <c r="F38" i="22"/>
  <c r="BA126" i="1"/>
  <c r="J38" i="23"/>
  <c r="AW128" i="1" s="1"/>
  <c r="F40" i="24"/>
  <c r="BC130" i="1"/>
  <c r="BC129" i="1" s="1"/>
  <c r="AY129" i="1" s="1"/>
  <c r="F39" i="26"/>
  <c r="BB134" i="1" s="1"/>
  <c r="BB133" i="1" s="1"/>
  <c r="AX133" i="1" s="1"/>
  <c r="J38" i="27"/>
  <c r="AW136" i="1"/>
  <c r="F38" i="29"/>
  <c r="BA140" i="1"/>
  <c r="F40" i="31"/>
  <c r="BC143" i="1" s="1"/>
  <c r="BC142" i="1" s="1"/>
  <c r="AY142" i="1" s="1"/>
  <c r="F40" i="34"/>
  <c r="BC149" i="1" s="1"/>
  <c r="BC148" i="1" s="1"/>
  <c r="AY148" i="1" s="1"/>
  <c r="J38" i="34"/>
  <c r="AW149" i="1"/>
  <c r="F40" i="35"/>
  <c r="BC153" i="1"/>
  <c r="F38" i="37"/>
  <c r="BA155" i="1"/>
  <c r="J34" i="38"/>
  <c r="J38" i="39"/>
  <c r="AW158" i="1" s="1"/>
  <c r="F40" i="41"/>
  <c r="BC162" i="1" s="1"/>
  <c r="J38" i="42"/>
  <c r="AW164" i="1"/>
  <c r="J38" i="46"/>
  <c r="AW171" i="1"/>
  <c r="AS166" i="1"/>
  <c r="J38" i="3"/>
  <c r="AW98" i="1" s="1"/>
  <c r="F39" i="6"/>
  <c r="BD102" i="1"/>
  <c r="J38" i="13"/>
  <c r="AW112" i="1" s="1"/>
  <c r="F39" i="17"/>
  <c r="BB118" i="1" s="1"/>
  <c r="F40" i="19"/>
  <c r="BC121" i="1" s="1"/>
  <c r="F40" i="26"/>
  <c r="BC134" i="1"/>
  <c r="BC133" i="1"/>
  <c r="AY133" i="1" s="1"/>
  <c r="F41" i="27"/>
  <c r="BD136" i="1"/>
  <c r="BD135" i="1" s="1"/>
  <c r="J38" i="28"/>
  <c r="AW138" i="1"/>
  <c r="F38" i="30"/>
  <c r="BA141" i="1"/>
  <c r="F40" i="32"/>
  <c r="BC145" i="1"/>
  <c r="BC144" i="1"/>
  <c r="AY144" i="1"/>
  <c r="F40" i="38"/>
  <c r="BC157" i="1"/>
  <c r="F38" i="41"/>
  <c r="BA162" i="1" s="1"/>
  <c r="F40" i="42"/>
  <c r="BC164" i="1" s="1"/>
  <c r="F40" i="45"/>
  <c r="BC169" i="1" s="1"/>
  <c r="F40" i="46"/>
  <c r="BC171" i="1"/>
  <c r="AS95" i="1"/>
  <c r="F38" i="3"/>
  <c r="BA98" i="1"/>
  <c r="J36" i="6"/>
  <c r="AW102" i="1" s="1"/>
  <c r="J38" i="12"/>
  <c r="AW111" i="1"/>
  <c r="F39" i="13"/>
  <c r="BB112" i="1"/>
  <c r="F40" i="17"/>
  <c r="BC118" i="1" s="1"/>
  <c r="F40" i="18"/>
  <c r="BC120" i="1"/>
  <c r="F38" i="19"/>
  <c r="BA121" i="1"/>
  <c r="F38" i="25"/>
  <c r="BA132" i="1" s="1"/>
  <c r="BA131" i="1" s="1"/>
  <c r="AW131" i="1" s="1"/>
  <c r="F39" i="30"/>
  <c r="BB141" i="1"/>
  <c r="F38" i="32"/>
  <c r="BA145" i="1"/>
  <c r="BA144" i="1"/>
  <c r="AW144" i="1"/>
  <c r="F38" i="38"/>
  <c r="BA157" i="1"/>
  <c r="F40" i="40"/>
  <c r="BC161" i="1" s="1"/>
  <c r="J38" i="43"/>
  <c r="AW165" i="1"/>
  <c r="F40" i="44"/>
  <c r="BC168" i="1"/>
  <c r="F40" i="47"/>
  <c r="BC172" i="1"/>
  <c r="F39" i="48"/>
  <c r="BD174" i="1" s="1"/>
  <c r="J32" i="48" l="1"/>
  <c r="J122" i="48"/>
  <c r="J99" i="48" s="1"/>
  <c r="J131" i="23"/>
  <c r="J102" i="23" s="1"/>
  <c r="BK126" i="46"/>
  <c r="J126" i="46" s="1"/>
  <c r="J34" i="46" s="1"/>
  <c r="J240" i="46"/>
  <c r="J102" i="46" s="1"/>
  <c r="J418" i="16"/>
  <c r="J105" i="16" s="1"/>
  <c r="BK134" i="31"/>
  <c r="J134" i="31" s="1"/>
  <c r="J101" i="31" s="1"/>
  <c r="BK141" i="13"/>
  <c r="J141" i="13" s="1"/>
  <c r="J101" i="13" s="1"/>
  <c r="J126" i="36"/>
  <c r="J101" i="36" s="1"/>
  <c r="BK125" i="36"/>
  <c r="J125" i="36" s="1"/>
  <c r="BK138" i="14"/>
  <c r="J139" i="14"/>
  <c r="J102" i="14" s="1"/>
  <c r="BK139" i="32"/>
  <c r="BK132" i="17"/>
  <c r="J132" i="17" s="1"/>
  <c r="J101" i="17" s="1"/>
  <c r="BK141" i="19"/>
  <c r="J141" i="19" s="1"/>
  <c r="J101" i="19" s="1"/>
  <c r="J443" i="19"/>
  <c r="J108" i="19" s="1"/>
  <c r="J129" i="10"/>
  <c r="J102" i="10" s="1"/>
  <c r="BK128" i="10"/>
  <c r="J816" i="19"/>
  <c r="J114" i="19" s="1"/>
  <c r="BK137" i="21"/>
  <c r="J137" i="21" s="1"/>
  <c r="J101" i="21" s="1"/>
  <c r="J241" i="21"/>
  <c r="J105" i="21" s="1"/>
  <c r="J932" i="16"/>
  <c r="J116" i="16" s="1"/>
  <c r="R123" i="8"/>
  <c r="R131" i="26"/>
  <c r="R130" i="26"/>
  <c r="R382" i="32"/>
  <c r="P130" i="27"/>
  <c r="P129" i="27" s="1"/>
  <c r="AU136" i="1" s="1"/>
  <c r="AU135" i="1" s="1"/>
  <c r="R733" i="16"/>
  <c r="T127" i="44"/>
  <c r="P132" i="33"/>
  <c r="P131" i="33"/>
  <c r="AU147" i="1" s="1"/>
  <c r="AU146" i="1" s="1"/>
  <c r="T667" i="19"/>
  <c r="T140" i="19" s="1"/>
  <c r="T131" i="26"/>
  <c r="T130" i="26"/>
  <c r="R136" i="24"/>
  <c r="R135" i="24" s="1"/>
  <c r="T132" i="17"/>
  <c r="T131" i="17" s="1"/>
  <c r="T703" i="11"/>
  <c r="T733" i="16"/>
  <c r="R127" i="5"/>
  <c r="R130" i="23"/>
  <c r="R129" i="23"/>
  <c r="T131" i="22"/>
  <c r="T130" i="22"/>
  <c r="P140" i="11"/>
  <c r="AU109" i="1" s="1"/>
  <c r="AU107" i="1" s="1"/>
  <c r="BK123" i="6"/>
  <c r="J123" i="6" s="1"/>
  <c r="J98" i="6" s="1"/>
  <c r="P136" i="24"/>
  <c r="P135" i="24"/>
  <c r="AU130" i="1"/>
  <c r="P141" i="19"/>
  <c r="T128" i="12"/>
  <c r="P667" i="19"/>
  <c r="P140" i="19" s="1"/>
  <c r="AU121" i="1" s="1"/>
  <c r="AU119" i="1" s="1"/>
  <c r="R127" i="29"/>
  <c r="R128" i="49"/>
  <c r="R127" i="49"/>
  <c r="R132" i="33"/>
  <c r="R131" i="33" s="1"/>
  <c r="BK127" i="44"/>
  <c r="J127" i="44"/>
  <c r="J100" i="44" s="1"/>
  <c r="P123" i="8"/>
  <c r="AU104" i="1" s="1"/>
  <c r="BK141" i="11"/>
  <c r="J141" i="11"/>
  <c r="J101" i="11" s="1"/>
  <c r="R134" i="41"/>
  <c r="R133" i="41"/>
  <c r="P123" i="9"/>
  <c r="AU105" i="1" s="1"/>
  <c r="BK131" i="22"/>
  <c r="J131" i="22"/>
  <c r="J101" i="22" s="1"/>
  <c r="P382" i="32"/>
  <c r="T132" i="33"/>
  <c r="T131" i="33"/>
  <c r="R141" i="16"/>
  <c r="R140" i="16" s="1"/>
  <c r="BK130" i="28"/>
  <c r="J130" i="28"/>
  <c r="J101" i="28" s="1"/>
  <c r="T127" i="37"/>
  <c r="T138" i="14"/>
  <c r="T137" i="14"/>
  <c r="P130" i="30"/>
  <c r="P129" i="30"/>
  <c r="AU141" i="1" s="1"/>
  <c r="AU139" i="1" s="1"/>
  <c r="T134" i="31"/>
  <c r="T133" i="31"/>
  <c r="P550" i="14"/>
  <c r="T123" i="8"/>
  <c r="T136" i="24"/>
  <c r="T135" i="24" s="1"/>
  <c r="P141" i="13"/>
  <c r="P127" i="3"/>
  <c r="AU98" i="1"/>
  <c r="AU97" i="1" s="1"/>
  <c r="AU95" i="1" s="1"/>
  <c r="BK382" i="32"/>
  <c r="J382" i="32"/>
  <c r="J110" i="32" s="1"/>
  <c r="P139" i="32"/>
  <c r="P138" i="32"/>
  <c r="AU145" i="1" s="1"/>
  <c r="AU144" i="1" s="1"/>
  <c r="T141" i="13"/>
  <c r="T137" i="21"/>
  <c r="T136" i="21" s="1"/>
  <c r="R138" i="14"/>
  <c r="P128" i="12"/>
  <c r="AU111" i="1"/>
  <c r="BK131" i="26"/>
  <c r="BK130" i="26"/>
  <c r="J130" i="26" s="1"/>
  <c r="J34" i="26" s="1"/>
  <c r="AG134" i="1" s="1"/>
  <c r="R139" i="32"/>
  <c r="R138" i="32"/>
  <c r="T130" i="20"/>
  <c r="T129" i="20" s="1"/>
  <c r="R703" i="11"/>
  <c r="T134" i="41"/>
  <c r="T133" i="41" s="1"/>
  <c r="R132" i="25"/>
  <c r="R131" i="25"/>
  <c r="P130" i="28"/>
  <c r="P129" i="28"/>
  <c r="AU138" i="1" s="1"/>
  <c r="AU137" i="1" s="1"/>
  <c r="P131" i="22"/>
  <c r="P130" i="22"/>
  <c r="AU126" i="1" s="1"/>
  <c r="T130" i="27"/>
  <c r="T129" i="27" s="1"/>
  <c r="P134" i="41"/>
  <c r="P133" i="41" s="1"/>
  <c r="AU162" i="1" s="1"/>
  <c r="AU160" i="1" s="1"/>
  <c r="AU159" i="1" s="1"/>
  <c r="R130" i="30"/>
  <c r="R129" i="30" s="1"/>
  <c r="T821" i="13"/>
  <c r="T123" i="6"/>
  <c r="P821" i="13"/>
  <c r="BK703" i="11"/>
  <c r="J703" i="11" s="1"/>
  <c r="J111" i="11" s="1"/>
  <c r="R123" i="7"/>
  <c r="P126" i="46"/>
  <c r="AU171" i="1" s="1"/>
  <c r="AU170" i="1" s="1"/>
  <c r="AU166" i="1" s="1"/>
  <c r="R141" i="11"/>
  <c r="R140" i="11"/>
  <c r="T139" i="32"/>
  <c r="T138" i="32"/>
  <c r="R821" i="13"/>
  <c r="T141" i="16"/>
  <c r="T140" i="16"/>
  <c r="R141" i="19"/>
  <c r="R140" i="19" s="1"/>
  <c r="T130" i="30"/>
  <c r="T129" i="30" s="1"/>
  <c r="R123" i="2"/>
  <c r="T127" i="18"/>
  <c r="R132" i="17"/>
  <c r="R131" i="17" s="1"/>
  <c r="T126" i="46"/>
  <c r="P132" i="25"/>
  <c r="P131" i="25"/>
  <c r="AU132" i="1"/>
  <c r="AU131" i="1" s="1"/>
  <c r="P127" i="37"/>
  <c r="AU155" i="1" s="1"/>
  <c r="AU151" i="1" s="1"/>
  <c r="P128" i="49"/>
  <c r="P127" i="49" s="1"/>
  <c r="AU175" i="1" s="1"/>
  <c r="AU173" i="1" s="1"/>
  <c r="P137" i="21"/>
  <c r="P136" i="21"/>
  <c r="AU125" i="1" s="1"/>
  <c r="R123" i="6"/>
  <c r="P141" i="16"/>
  <c r="P140" i="16"/>
  <c r="AU117" i="1"/>
  <c r="P132" i="17"/>
  <c r="P131" i="17" s="1"/>
  <c r="AU118" i="1" s="1"/>
  <c r="T141" i="11"/>
  <c r="T140" i="11" s="1"/>
  <c r="T127" i="29"/>
  <c r="P134" i="31"/>
  <c r="P133" i="31" s="1"/>
  <c r="AU143" i="1" s="1"/>
  <c r="AU142" i="1" s="1"/>
  <c r="R141" i="13"/>
  <c r="R140" i="13"/>
  <c r="R550" i="14"/>
  <c r="P123" i="7"/>
  <c r="AU103" i="1" s="1"/>
  <c r="R137" i="21"/>
  <c r="R136" i="21" s="1"/>
  <c r="P138" i="14"/>
  <c r="P137" i="14"/>
  <c r="AU114" i="1"/>
  <c r="AU113" i="1" s="1"/>
  <c r="AG174" i="1"/>
  <c r="AG161" i="1"/>
  <c r="AG164" i="1"/>
  <c r="BK129" i="35"/>
  <c r="J129" i="35"/>
  <c r="J101" i="35" s="1"/>
  <c r="BK128" i="49"/>
  <c r="J128" i="49" s="1"/>
  <c r="J99" i="49" s="1"/>
  <c r="AG172" i="1"/>
  <c r="AG171" i="1"/>
  <c r="J100" i="46"/>
  <c r="AG169" i="1"/>
  <c r="BK127" i="43"/>
  <c r="J127" i="43" s="1"/>
  <c r="J100" i="43" s="1"/>
  <c r="BK133" i="41"/>
  <c r="J133" i="41" s="1"/>
  <c r="J100" i="41" s="1"/>
  <c r="AG158" i="1"/>
  <c r="AG157" i="1"/>
  <c r="AG155" i="1"/>
  <c r="J100" i="37"/>
  <c r="AG149" i="1"/>
  <c r="J127" i="34"/>
  <c r="J101" i="34" s="1"/>
  <c r="J100" i="34"/>
  <c r="BK131" i="33"/>
  <c r="J131" i="33" s="1"/>
  <c r="J100" i="33" s="1"/>
  <c r="J139" i="32"/>
  <c r="J101" i="32" s="1"/>
  <c r="BK133" i="31"/>
  <c r="J133" i="31"/>
  <c r="J34" i="31" s="1"/>
  <c r="AG143" i="1" s="1"/>
  <c r="AG142" i="1" s="1"/>
  <c r="BK129" i="30"/>
  <c r="J129" i="30" s="1"/>
  <c r="J100" i="30" s="1"/>
  <c r="BK127" i="29"/>
  <c r="J127" i="29"/>
  <c r="J100" i="29"/>
  <c r="BK129" i="27"/>
  <c r="J129" i="27" s="1"/>
  <c r="J100" i="27" s="1"/>
  <c r="BK131" i="25"/>
  <c r="J131" i="25" s="1"/>
  <c r="J100" i="25" s="1"/>
  <c r="BK135" i="24"/>
  <c r="J135" i="24" s="1"/>
  <c r="J34" i="24" s="1"/>
  <c r="AG130" i="1" s="1"/>
  <c r="AG129" i="1" s="1"/>
  <c r="J130" i="23"/>
  <c r="J101" i="23" s="1"/>
  <c r="BK136" i="21"/>
  <c r="J136" i="21"/>
  <c r="BK129" i="20"/>
  <c r="J129" i="20" s="1"/>
  <c r="J100" i="20" s="1"/>
  <c r="BK140" i="19"/>
  <c r="J140" i="19" s="1"/>
  <c r="J34" i="19" s="1"/>
  <c r="AG121" i="1" s="1"/>
  <c r="BK127" i="18"/>
  <c r="J127" i="18"/>
  <c r="J100" i="18" s="1"/>
  <c r="BK140" i="16"/>
  <c r="J140" i="16"/>
  <c r="J34" i="16" s="1"/>
  <c r="AG117" i="1" s="1"/>
  <c r="J141" i="16"/>
  <c r="J101" i="16" s="1"/>
  <c r="BK127" i="15"/>
  <c r="J127" i="15" s="1"/>
  <c r="J34" i="15" s="1"/>
  <c r="AG116" i="1" s="1"/>
  <c r="BK137" i="14"/>
  <c r="J137" i="14"/>
  <c r="J100" i="14"/>
  <c r="J138" i="14"/>
  <c r="J101" i="14"/>
  <c r="AG111" i="1"/>
  <c r="J100" i="12"/>
  <c r="J129" i="12"/>
  <c r="J101" i="12" s="1"/>
  <c r="BK123" i="9"/>
  <c r="J123" i="9" s="1"/>
  <c r="J98" i="9" s="1"/>
  <c r="BK123" i="8"/>
  <c r="J123" i="8"/>
  <c r="J98" i="8"/>
  <c r="BK123" i="7"/>
  <c r="J123" i="7" s="1"/>
  <c r="J32" i="7" s="1"/>
  <c r="AG103" i="1" s="1"/>
  <c r="BK127" i="5"/>
  <c r="J127" i="5" s="1"/>
  <c r="J100" i="5" s="1"/>
  <c r="BK127" i="3"/>
  <c r="J127" i="3"/>
  <c r="J34" i="3" s="1"/>
  <c r="AG98" i="1" s="1"/>
  <c r="AG96" i="1"/>
  <c r="J124" i="2"/>
  <c r="J99" i="2" s="1"/>
  <c r="J98" i="2"/>
  <c r="J35" i="8"/>
  <c r="AV104" i="1"/>
  <c r="AT104" i="1"/>
  <c r="J37" i="15"/>
  <c r="AV116" i="1"/>
  <c r="AT116" i="1" s="1"/>
  <c r="BC115" i="1"/>
  <c r="AY115" i="1" s="1"/>
  <c r="BD115" i="1"/>
  <c r="J37" i="17"/>
  <c r="AV118" i="1" s="1"/>
  <c r="AT118" i="1" s="1"/>
  <c r="F37" i="18"/>
  <c r="AZ120" i="1" s="1"/>
  <c r="BD119" i="1"/>
  <c r="F37" i="21"/>
  <c r="AZ125" i="1" s="1"/>
  <c r="J37" i="24"/>
  <c r="AV130" i="1"/>
  <c r="AT130" i="1" s="1"/>
  <c r="F37" i="33"/>
  <c r="AZ147" i="1"/>
  <c r="AZ146" i="1"/>
  <c r="AV146" i="1" s="1"/>
  <c r="AT146" i="1" s="1"/>
  <c r="F37" i="38"/>
  <c r="AZ157" i="1"/>
  <c r="J37" i="44"/>
  <c r="AV168" i="1" s="1"/>
  <c r="AT168" i="1" s="1"/>
  <c r="F35" i="2"/>
  <c r="AZ96" i="1"/>
  <c r="F35" i="9"/>
  <c r="AZ105" i="1" s="1"/>
  <c r="F37" i="11"/>
  <c r="AZ109" i="1" s="1"/>
  <c r="BD124" i="1"/>
  <c r="J34" i="21"/>
  <c r="AG125" i="1" s="1"/>
  <c r="F37" i="23"/>
  <c r="AZ128" i="1"/>
  <c r="AZ127" i="1" s="1"/>
  <c r="AV127" i="1" s="1"/>
  <c r="AT127" i="1" s="1"/>
  <c r="F37" i="26"/>
  <c r="AZ134" i="1" s="1"/>
  <c r="AZ133" i="1" s="1"/>
  <c r="AV133" i="1" s="1"/>
  <c r="AT133" i="1" s="1"/>
  <c r="J37" i="29"/>
  <c r="AV140" i="1" s="1"/>
  <c r="AT140" i="1" s="1"/>
  <c r="J37" i="32"/>
  <c r="AV145" i="1" s="1"/>
  <c r="AT145" i="1" s="1"/>
  <c r="BB170" i="1"/>
  <c r="AX170" i="1"/>
  <c r="F37" i="47"/>
  <c r="AZ172" i="1"/>
  <c r="F35" i="49"/>
  <c r="AZ175" i="1"/>
  <c r="AU129" i="1"/>
  <c r="AU156" i="1"/>
  <c r="AS150" i="1"/>
  <c r="F37" i="4"/>
  <c r="AZ99" i="1" s="1"/>
  <c r="F35" i="7"/>
  <c r="AZ103" i="1" s="1"/>
  <c r="F35" i="8"/>
  <c r="AZ104" i="1"/>
  <c r="J37" i="14"/>
  <c r="AV114" i="1" s="1"/>
  <c r="AT114" i="1" s="1"/>
  <c r="F37" i="20"/>
  <c r="AZ123" i="1" s="1"/>
  <c r="AZ122" i="1" s="1"/>
  <c r="AV122" i="1" s="1"/>
  <c r="AT122" i="1" s="1"/>
  <c r="J37" i="21"/>
  <c r="AV125" i="1" s="1"/>
  <c r="AT125" i="1" s="1"/>
  <c r="J37" i="25"/>
  <c r="AV132" i="1" s="1"/>
  <c r="AT132" i="1" s="1"/>
  <c r="BB139" i="1"/>
  <c r="AX139" i="1"/>
  <c r="J37" i="33"/>
  <c r="AV147" i="1"/>
  <c r="AT147" i="1" s="1"/>
  <c r="BA156" i="1"/>
  <c r="AW156" i="1"/>
  <c r="J37" i="39"/>
  <c r="AV158" i="1" s="1"/>
  <c r="AT158" i="1" s="1"/>
  <c r="AN158" i="1" s="1"/>
  <c r="BC160" i="1"/>
  <c r="BB163" i="1"/>
  <c r="AX163" i="1"/>
  <c r="BC163" i="1"/>
  <c r="AY163" i="1"/>
  <c r="J37" i="43"/>
  <c r="AV165" i="1"/>
  <c r="AT165" i="1"/>
  <c r="F37" i="45"/>
  <c r="AZ169" i="1" s="1"/>
  <c r="F35" i="48"/>
  <c r="AZ174" i="1" s="1"/>
  <c r="BD97" i="1"/>
  <c r="J35" i="6"/>
  <c r="AV102" i="1"/>
  <c r="AT102" i="1" s="1"/>
  <c r="F37" i="17"/>
  <c r="AZ118" i="1" s="1"/>
  <c r="BB115" i="1"/>
  <c r="AX115" i="1" s="1"/>
  <c r="J37" i="18"/>
  <c r="AV120" i="1" s="1"/>
  <c r="AT120" i="1" s="1"/>
  <c r="BB119" i="1"/>
  <c r="AX119" i="1" s="1"/>
  <c r="J37" i="19"/>
  <c r="AV121" i="1"/>
  <c r="AT121" i="1" s="1"/>
  <c r="J37" i="34"/>
  <c r="AV149" i="1" s="1"/>
  <c r="AT149" i="1" s="1"/>
  <c r="AN149" i="1" s="1"/>
  <c r="BB152" i="1"/>
  <c r="BD152" i="1"/>
  <c r="BA152" i="1"/>
  <c r="AW152" i="1" s="1"/>
  <c r="F37" i="36"/>
  <c r="AZ154" i="1"/>
  <c r="BB156" i="1"/>
  <c r="AX156" i="1" s="1"/>
  <c r="F37" i="39"/>
  <c r="AZ158" i="1" s="1"/>
  <c r="AG156" i="1"/>
  <c r="F37" i="41"/>
  <c r="AZ162" i="1" s="1"/>
  <c r="BA163" i="1"/>
  <c r="AW163" i="1"/>
  <c r="F37" i="43"/>
  <c r="AZ165" i="1" s="1"/>
  <c r="BB167" i="1"/>
  <c r="BC167" i="1"/>
  <c r="J37" i="46"/>
  <c r="AV171" i="1"/>
  <c r="AT171" i="1" s="1"/>
  <c r="AN171" i="1" s="1"/>
  <c r="J35" i="2"/>
  <c r="AV96" i="1"/>
  <c r="AT96" i="1" s="1"/>
  <c r="J37" i="10"/>
  <c r="AV108" i="1"/>
  <c r="AT108" i="1" s="1"/>
  <c r="BA110" i="1"/>
  <c r="AW110" i="1"/>
  <c r="BD110" i="1"/>
  <c r="J37" i="13"/>
  <c r="AV112" i="1" s="1"/>
  <c r="AT112" i="1" s="1"/>
  <c r="J37" i="27"/>
  <c r="AV136" i="1" s="1"/>
  <c r="AT136" i="1" s="1"/>
  <c r="F37" i="29"/>
  <c r="AZ140" i="1" s="1"/>
  <c r="BC139" i="1"/>
  <c r="AY139" i="1" s="1"/>
  <c r="J37" i="31"/>
  <c r="AV143" i="1"/>
  <c r="AT143" i="1" s="1"/>
  <c r="J37" i="37"/>
  <c r="AV155" i="1"/>
  <c r="AT155" i="1" s="1"/>
  <c r="AN155" i="1" s="1"/>
  <c r="F37" i="40"/>
  <c r="AZ161" i="1"/>
  <c r="BD167" i="1"/>
  <c r="BD170" i="1"/>
  <c r="BC170" i="1"/>
  <c r="AY170" i="1"/>
  <c r="J37" i="47"/>
  <c r="AV172" i="1" s="1"/>
  <c r="AT172" i="1" s="1"/>
  <c r="AN172" i="1" s="1"/>
  <c r="BB173" i="1"/>
  <c r="AX173" i="1" s="1"/>
  <c r="BD173" i="1"/>
  <c r="J35" i="49"/>
  <c r="AV175" i="1" s="1"/>
  <c r="AT175" i="1" s="1"/>
  <c r="F37" i="3"/>
  <c r="AZ98" i="1" s="1"/>
  <c r="BB107" i="1"/>
  <c r="BC107" i="1"/>
  <c r="F37" i="12"/>
  <c r="AZ111" i="1"/>
  <c r="F37" i="16"/>
  <c r="AZ117" i="1" s="1"/>
  <c r="F37" i="27"/>
  <c r="AZ136" i="1"/>
  <c r="AZ135" i="1" s="1"/>
  <c r="AV135" i="1" s="1"/>
  <c r="AT135" i="1" s="1"/>
  <c r="BA139" i="1"/>
  <c r="AW139" i="1" s="1"/>
  <c r="F37" i="30"/>
  <c r="AZ141" i="1"/>
  <c r="F37" i="35"/>
  <c r="AZ153" i="1"/>
  <c r="BA160" i="1"/>
  <c r="AW160" i="1"/>
  <c r="F37" i="42"/>
  <c r="AZ164" i="1" s="1"/>
  <c r="J37" i="5"/>
  <c r="AV101" i="1" s="1"/>
  <c r="AT101" i="1" s="1"/>
  <c r="BD107" i="1"/>
  <c r="BB110" i="1"/>
  <c r="AX110" i="1"/>
  <c r="F37" i="13"/>
  <c r="AZ112" i="1"/>
  <c r="F37" i="28"/>
  <c r="AZ138" i="1" s="1"/>
  <c r="AZ137" i="1" s="1"/>
  <c r="AV137" i="1" s="1"/>
  <c r="AT137" i="1" s="1"/>
  <c r="F37" i="32"/>
  <c r="AZ145" i="1"/>
  <c r="AZ144" i="1" s="1"/>
  <c r="AV144" i="1" s="1"/>
  <c r="AT144" i="1" s="1"/>
  <c r="BA170" i="1"/>
  <c r="AW170" i="1" s="1"/>
  <c r="AG170" i="1"/>
  <c r="BA173" i="1"/>
  <c r="AW173" i="1" s="1"/>
  <c r="BC173" i="1"/>
  <c r="AY173" i="1" s="1"/>
  <c r="AU163" i="1"/>
  <c r="BB97" i="1"/>
  <c r="AX97" i="1" s="1"/>
  <c r="J34" i="4"/>
  <c r="AG99" i="1"/>
  <c r="F35" i="6"/>
  <c r="AZ102" i="1" s="1"/>
  <c r="BA115" i="1"/>
  <c r="AW115" i="1" s="1"/>
  <c r="BA119" i="1"/>
  <c r="AW119" i="1"/>
  <c r="BC119" i="1"/>
  <c r="AY119" i="1" s="1"/>
  <c r="F37" i="19"/>
  <c r="AZ121" i="1" s="1"/>
  <c r="BC152" i="1"/>
  <c r="AY152" i="1"/>
  <c r="F37" i="37"/>
  <c r="AZ155" i="1" s="1"/>
  <c r="BB160" i="1"/>
  <c r="J37" i="42"/>
  <c r="AV164" i="1" s="1"/>
  <c r="AT164" i="1" s="1"/>
  <c r="AN164" i="1" s="1"/>
  <c r="AU152" i="1"/>
  <c r="BA97" i="1"/>
  <c r="AW97" i="1" s="1"/>
  <c r="F37" i="5"/>
  <c r="AZ101" i="1" s="1"/>
  <c r="AZ100" i="1" s="1"/>
  <c r="AV100" i="1" s="1"/>
  <c r="AT100" i="1" s="1"/>
  <c r="BA107" i="1"/>
  <c r="AW107" i="1"/>
  <c r="BC110" i="1"/>
  <c r="AY110" i="1"/>
  <c r="F37" i="14"/>
  <c r="AZ114" i="1" s="1"/>
  <c r="AZ113" i="1" s="1"/>
  <c r="AV113" i="1" s="1"/>
  <c r="AT113" i="1" s="1"/>
  <c r="J37" i="20"/>
  <c r="AV123" i="1"/>
  <c r="AT123" i="1"/>
  <c r="BB124" i="1"/>
  <c r="AX124" i="1"/>
  <c r="BA124" i="1"/>
  <c r="AW124" i="1"/>
  <c r="J37" i="22"/>
  <c r="AV126" i="1" s="1"/>
  <c r="AT126" i="1" s="1"/>
  <c r="J34" i="23"/>
  <c r="AG128" i="1" s="1"/>
  <c r="AG127" i="1" s="1"/>
  <c r="F37" i="24"/>
  <c r="AZ130" i="1"/>
  <c r="AZ129" i="1" s="1"/>
  <c r="AV129" i="1" s="1"/>
  <c r="AT129" i="1" s="1"/>
  <c r="F37" i="34"/>
  <c r="AZ149" i="1"/>
  <c r="AZ148" i="1" s="1"/>
  <c r="AV148" i="1" s="1"/>
  <c r="AT148" i="1" s="1"/>
  <c r="J37" i="36"/>
  <c r="AV154" i="1" s="1"/>
  <c r="AT154" i="1" s="1"/>
  <c r="BD156" i="1"/>
  <c r="BC156" i="1"/>
  <c r="AY156" i="1" s="1"/>
  <c r="BD160" i="1"/>
  <c r="J37" i="41"/>
  <c r="AV162" i="1" s="1"/>
  <c r="AT162" i="1" s="1"/>
  <c r="F37" i="44"/>
  <c r="AZ168" i="1" s="1"/>
  <c r="BC97" i="1"/>
  <c r="AY97" i="1"/>
  <c r="J37" i="4"/>
  <c r="AV99" i="1" s="1"/>
  <c r="AT99" i="1" s="1"/>
  <c r="J35" i="7"/>
  <c r="AV103" i="1"/>
  <c r="AT103" i="1"/>
  <c r="J35" i="9"/>
  <c r="AV105" i="1" s="1"/>
  <c r="AT105" i="1" s="1"/>
  <c r="J37" i="11"/>
  <c r="AV109" i="1" s="1"/>
  <c r="AT109" i="1" s="1"/>
  <c r="BC124" i="1"/>
  <c r="AY124" i="1" s="1"/>
  <c r="F37" i="22"/>
  <c r="AZ126" i="1" s="1"/>
  <c r="J37" i="23"/>
  <c r="AV128" i="1"/>
  <c r="AT128" i="1" s="1"/>
  <c r="F37" i="25"/>
  <c r="AZ132" i="1"/>
  <c r="AZ131" i="1" s="1"/>
  <c r="AV131" i="1" s="1"/>
  <c r="AT131" i="1" s="1"/>
  <c r="BD139" i="1"/>
  <c r="F37" i="31"/>
  <c r="AZ143" i="1"/>
  <c r="AZ142" i="1" s="1"/>
  <c r="AV142" i="1" s="1"/>
  <c r="AT142" i="1" s="1"/>
  <c r="J37" i="38"/>
  <c r="AV157" i="1" s="1"/>
  <c r="AT157" i="1" s="1"/>
  <c r="AN157" i="1" s="1"/>
  <c r="BD163" i="1"/>
  <c r="J37" i="45"/>
  <c r="AV169" i="1"/>
  <c r="AT169" i="1" s="1"/>
  <c r="AN169" i="1" s="1"/>
  <c r="J35" i="48"/>
  <c r="AV174" i="1"/>
  <c r="AT174" i="1"/>
  <c r="AN174" i="1" s="1"/>
  <c r="AU167" i="1"/>
  <c r="J37" i="3"/>
  <c r="AV98" i="1" s="1"/>
  <c r="AT98" i="1" s="1"/>
  <c r="F37" i="10"/>
  <c r="AZ108" i="1"/>
  <c r="J37" i="12"/>
  <c r="AV111" i="1" s="1"/>
  <c r="AT111" i="1" s="1"/>
  <c r="AN111" i="1" s="1"/>
  <c r="F37" i="15"/>
  <c r="AZ116" i="1" s="1"/>
  <c r="J37" i="16"/>
  <c r="AV117" i="1"/>
  <c r="AT117" i="1" s="1"/>
  <c r="J37" i="26"/>
  <c r="AV134" i="1" s="1"/>
  <c r="AT134" i="1" s="1"/>
  <c r="J37" i="28"/>
  <c r="AV138" i="1" s="1"/>
  <c r="AT138" i="1" s="1"/>
  <c r="J37" i="30"/>
  <c r="AV141" i="1" s="1"/>
  <c r="AT141" i="1" s="1"/>
  <c r="AG148" i="1"/>
  <c r="J37" i="35"/>
  <c r="AV153" i="1"/>
  <c r="AT153" i="1" s="1"/>
  <c r="J37" i="40"/>
  <c r="AV161" i="1"/>
  <c r="AT161" i="1" s="1"/>
  <c r="AN161" i="1" s="1"/>
  <c r="BA167" i="1"/>
  <c r="AW167" i="1" s="1"/>
  <c r="F37" i="46"/>
  <c r="AZ171" i="1"/>
  <c r="AU150" i="1" l="1"/>
  <c r="AN134" i="1"/>
  <c r="AG133" i="1"/>
  <c r="AN96" i="1"/>
  <c r="BK140" i="13"/>
  <c r="J140" i="13" s="1"/>
  <c r="J100" i="13" s="1"/>
  <c r="BK131" i="17"/>
  <c r="J131" i="17" s="1"/>
  <c r="J34" i="17" s="1"/>
  <c r="AG118" i="1" s="1"/>
  <c r="AN118" i="1" s="1"/>
  <c r="J100" i="36"/>
  <c r="J34" i="36"/>
  <c r="AG154" i="1" s="1"/>
  <c r="AN154" i="1" s="1"/>
  <c r="J128" i="10"/>
  <c r="J101" i="10" s="1"/>
  <c r="BK127" i="10"/>
  <c r="J127" i="10" s="1"/>
  <c r="P140" i="13"/>
  <c r="AU112" i="1" s="1"/>
  <c r="AU110" i="1" s="1"/>
  <c r="R137" i="14"/>
  <c r="T140" i="13"/>
  <c r="BK140" i="11"/>
  <c r="J140" i="11" s="1"/>
  <c r="J34" i="11" s="1"/>
  <c r="AG109" i="1" s="1"/>
  <c r="BK138" i="32"/>
  <c r="J138" i="32"/>
  <c r="J100" i="32" s="1"/>
  <c r="J131" i="26"/>
  <c r="J101" i="26"/>
  <c r="BK128" i="35"/>
  <c r="J128" i="35"/>
  <c r="J34" i="35" s="1"/>
  <c r="AG153" i="1" s="1"/>
  <c r="AG152" i="1" s="1"/>
  <c r="BK130" i="22"/>
  <c r="J130" i="22" s="1"/>
  <c r="J100" i="22" s="1"/>
  <c r="BK127" i="49"/>
  <c r="J127" i="49" s="1"/>
  <c r="J32" i="49" s="1"/>
  <c r="AG175" i="1" s="1"/>
  <c r="AG173" i="1" s="1"/>
  <c r="AN173" i="1" s="1"/>
  <c r="J100" i="26"/>
  <c r="BK129" i="28"/>
  <c r="J129" i="28" s="1"/>
  <c r="J34" i="28" s="1"/>
  <c r="AG138" i="1" s="1"/>
  <c r="AG137" i="1" s="1"/>
  <c r="AN137" i="1" s="1"/>
  <c r="J41" i="48"/>
  <c r="J43" i="47"/>
  <c r="J43" i="46"/>
  <c r="J43" i="45"/>
  <c r="J43" i="42"/>
  <c r="J43" i="40"/>
  <c r="J43" i="39"/>
  <c r="J43" i="38"/>
  <c r="J43" i="37"/>
  <c r="J43" i="36"/>
  <c r="AN148" i="1"/>
  <c r="J43" i="34"/>
  <c r="AN142" i="1"/>
  <c r="AN143" i="1"/>
  <c r="J100" i="31"/>
  <c r="J43" i="31"/>
  <c r="J43" i="26"/>
  <c r="AN130" i="1"/>
  <c r="AN129" i="1"/>
  <c r="J100" i="24"/>
  <c r="AN128" i="1"/>
  <c r="AN127" i="1"/>
  <c r="J43" i="24"/>
  <c r="J43" i="23"/>
  <c r="AN125" i="1"/>
  <c r="J100" i="21"/>
  <c r="J43" i="21"/>
  <c r="AN121" i="1"/>
  <c r="J100" i="19"/>
  <c r="J43" i="19"/>
  <c r="AN117" i="1"/>
  <c r="J100" i="16"/>
  <c r="AN116" i="1"/>
  <c r="J43" i="16"/>
  <c r="J100" i="15"/>
  <c r="J43" i="15"/>
  <c r="J43" i="12"/>
  <c r="AN103" i="1"/>
  <c r="J98" i="7"/>
  <c r="J41" i="7"/>
  <c r="AN99" i="1"/>
  <c r="AN98" i="1"/>
  <c r="J100" i="3"/>
  <c r="J43" i="4"/>
  <c r="J43" i="3"/>
  <c r="J41" i="2"/>
  <c r="AN133" i="1"/>
  <c r="J32" i="8"/>
  <c r="AG104" i="1"/>
  <c r="AN104" i="1"/>
  <c r="AZ107" i="1"/>
  <c r="J34" i="29"/>
  <c r="AG140" i="1" s="1"/>
  <c r="AY160" i="1"/>
  <c r="AY167" i="1"/>
  <c r="AU124" i="1"/>
  <c r="AS94" i="1"/>
  <c r="AG97" i="1"/>
  <c r="BA95" i="1"/>
  <c r="J34" i="14"/>
  <c r="AG114" i="1"/>
  <c r="AG113" i="1" s="1"/>
  <c r="AN113" i="1" s="1"/>
  <c r="J34" i="18"/>
  <c r="AG120" i="1"/>
  <c r="AG119" i="1" s="1"/>
  <c r="J34" i="25"/>
  <c r="AG132" i="1" s="1"/>
  <c r="AG131" i="1" s="1"/>
  <c r="AN131" i="1" s="1"/>
  <c r="J34" i="33"/>
  <c r="AG147" i="1"/>
  <c r="AG146" i="1" s="1"/>
  <c r="AN146" i="1" s="1"/>
  <c r="AX152" i="1"/>
  <c r="AZ156" i="1"/>
  <c r="AV156" i="1"/>
  <c r="AT156" i="1" s="1"/>
  <c r="AN156" i="1" s="1"/>
  <c r="AZ163" i="1"/>
  <c r="AV163" i="1" s="1"/>
  <c r="AT163" i="1" s="1"/>
  <c r="AZ167" i="1"/>
  <c r="AV167" i="1"/>
  <c r="AT167" i="1"/>
  <c r="AU115" i="1"/>
  <c r="J34" i="44"/>
  <c r="AG168" i="1"/>
  <c r="AG167" i="1"/>
  <c r="AG166" i="1" s="1"/>
  <c r="BB95" i="1"/>
  <c r="AZ119" i="1"/>
  <c r="AV119" i="1" s="1"/>
  <c r="AT119" i="1" s="1"/>
  <c r="J34" i="27"/>
  <c r="AG136" i="1"/>
  <c r="AG135" i="1"/>
  <c r="AN135" i="1" s="1"/>
  <c r="BA106" i="1"/>
  <c r="AW106" i="1" s="1"/>
  <c r="J34" i="41"/>
  <c r="AG162" i="1" s="1"/>
  <c r="AG160" i="1" s="1"/>
  <c r="BD166" i="1"/>
  <c r="BA166" i="1"/>
  <c r="AW166" i="1"/>
  <c r="BD151" i="1"/>
  <c r="BB151" i="1"/>
  <c r="AX151" i="1"/>
  <c r="J32" i="6"/>
  <c r="AG102" i="1" s="1"/>
  <c r="J34" i="5"/>
  <c r="AG101" i="1" s="1"/>
  <c r="AG100" i="1" s="1"/>
  <c r="AN100" i="1" s="1"/>
  <c r="BC95" i="1"/>
  <c r="AY95" i="1"/>
  <c r="BD106" i="1"/>
  <c r="J34" i="43"/>
  <c r="AG165" i="1"/>
  <c r="AG163" i="1" s="1"/>
  <c r="BC166" i="1"/>
  <c r="AY166" i="1" s="1"/>
  <c r="AZ173" i="1"/>
  <c r="AV173" i="1"/>
  <c r="AT173" i="1"/>
  <c r="J32" i="9"/>
  <c r="AG105" i="1" s="1"/>
  <c r="AN105" i="1" s="1"/>
  <c r="AZ110" i="1"/>
  <c r="AV110" i="1" s="1"/>
  <c r="AT110" i="1" s="1"/>
  <c r="AZ124" i="1"/>
  <c r="AV124" i="1" s="1"/>
  <c r="AT124" i="1" s="1"/>
  <c r="BB106" i="1"/>
  <c r="AX106" i="1" s="1"/>
  <c r="AZ170" i="1"/>
  <c r="AV170" i="1" s="1"/>
  <c r="AT170" i="1" s="1"/>
  <c r="AN170" i="1" s="1"/>
  <c r="BD95" i="1"/>
  <c r="J34" i="13"/>
  <c r="AG112" i="1"/>
  <c r="AG110" i="1" s="1"/>
  <c r="J34" i="20"/>
  <c r="AG123" i="1"/>
  <c r="AG122" i="1"/>
  <c r="AN122" i="1"/>
  <c r="J34" i="30"/>
  <c r="AG141" i="1" s="1"/>
  <c r="AN141" i="1" s="1"/>
  <c r="BA151" i="1"/>
  <c r="AW151" i="1"/>
  <c r="AZ160" i="1"/>
  <c r="AV160" i="1"/>
  <c r="AT160" i="1" s="1"/>
  <c r="BC159" i="1"/>
  <c r="AY159" i="1"/>
  <c r="AY107" i="1"/>
  <c r="BC151" i="1"/>
  <c r="BD159" i="1"/>
  <c r="BB166" i="1"/>
  <c r="AX166" i="1" s="1"/>
  <c r="AZ115" i="1"/>
  <c r="AV115" i="1" s="1"/>
  <c r="AT115" i="1" s="1"/>
  <c r="AX160" i="1"/>
  <c r="AX167" i="1"/>
  <c r="AX107" i="1"/>
  <c r="BC106" i="1"/>
  <c r="AY106" i="1" s="1"/>
  <c r="BA159" i="1"/>
  <c r="AW159" i="1"/>
  <c r="AZ97" i="1"/>
  <c r="AV97" i="1" s="1"/>
  <c r="AT97" i="1" s="1"/>
  <c r="AZ152" i="1"/>
  <c r="AV152" i="1" s="1"/>
  <c r="AT152" i="1" s="1"/>
  <c r="AZ139" i="1"/>
  <c r="AV139" i="1"/>
  <c r="AT139" i="1"/>
  <c r="BB159" i="1"/>
  <c r="AX159" i="1"/>
  <c r="J43" i="17" l="1"/>
  <c r="J100" i="17"/>
  <c r="AG115" i="1"/>
  <c r="AN115" i="1" s="1"/>
  <c r="AG151" i="1"/>
  <c r="AN152" i="1"/>
  <c r="AG159" i="1"/>
  <c r="J34" i="10"/>
  <c r="J100" i="10"/>
  <c r="J41" i="6"/>
  <c r="J41" i="49"/>
  <c r="J43" i="44"/>
  <c r="J43" i="35"/>
  <c r="J43" i="28"/>
  <c r="J43" i="11"/>
  <c r="J100" i="35"/>
  <c r="J100" i="11"/>
  <c r="J98" i="49"/>
  <c r="J100" i="28"/>
  <c r="AN163" i="1"/>
  <c r="J43" i="43"/>
  <c r="AN165" i="1"/>
  <c r="AN160" i="1"/>
  <c r="J43" i="41"/>
  <c r="AN162" i="1"/>
  <c r="J43" i="33"/>
  <c r="AN147" i="1"/>
  <c r="J43" i="30"/>
  <c r="J43" i="29"/>
  <c r="AN140" i="1"/>
  <c r="J43" i="27"/>
  <c r="AN136" i="1"/>
  <c r="J43" i="25"/>
  <c r="AN132" i="1"/>
  <c r="J43" i="20"/>
  <c r="AN123" i="1"/>
  <c r="J43" i="18"/>
  <c r="AN120" i="1"/>
  <c r="J43" i="14"/>
  <c r="AN114" i="1"/>
  <c r="AN110" i="1"/>
  <c r="J43" i="13"/>
  <c r="AN112" i="1"/>
  <c r="J41" i="9"/>
  <c r="J41" i="8"/>
  <c r="J43" i="5"/>
  <c r="AN101" i="1"/>
  <c r="AN97" i="1"/>
  <c r="AN119" i="1"/>
  <c r="AN168" i="1"/>
  <c r="AU106" i="1"/>
  <c r="AN102" i="1"/>
  <c r="AN175" i="1"/>
  <c r="AN109" i="1"/>
  <c r="AN138" i="1"/>
  <c r="AN153" i="1"/>
  <c r="AN167" i="1"/>
  <c r="J34" i="32"/>
  <c r="AG145" i="1"/>
  <c r="AG144" i="1"/>
  <c r="AN144" i="1"/>
  <c r="AG95" i="1"/>
  <c r="AZ159" i="1"/>
  <c r="AV159" i="1" s="1"/>
  <c r="AT159" i="1" s="1"/>
  <c r="AN159" i="1" s="1"/>
  <c r="AZ151" i="1"/>
  <c r="AV107" i="1"/>
  <c r="AT107" i="1"/>
  <c r="BD150" i="1"/>
  <c r="AZ166" i="1"/>
  <c r="AV166" i="1"/>
  <c r="AT166" i="1"/>
  <c r="AN166" i="1"/>
  <c r="J34" i="22"/>
  <c r="AG126" i="1" s="1"/>
  <c r="AG124" i="1" s="1"/>
  <c r="AN124" i="1" s="1"/>
  <c r="AX95" i="1"/>
  <c r="AG139" i="1"/>
  <c r="AG150" i="1"/>
  <c r="BC150" i="1"/>
  <c r="AY150" i="1"/>
  <c r="AY151" i="1"/>
  <c r="AW95" i="1"/>
  <c r="AZ106" i="1"/>
  <c r="AV106" i="1" s="1"/>
  <c r="AT106" i="1" s="1"/>
  <c r="BA150" i="1"/>
  <c r="AW150" i="1" s="1"/>
  <c r="AZ95" i="1"/>
  <c r="BB150" i="1"/>
  <c r="AX150" i="1" s="1"/>
  <c r="AG108" i="1" l="1"/>
  <c r="J43" i="10"/>
  <c r="J43" i="22"/>
  <c r="AN126" i="1"/>
  <c r="J43" i="32"/>
  <c r="AN145" i="1"/>
  <c r="AN139" i="1"/>
  <c r="AU94" i="1"/>
  <c r="AV95" i="1"/>
  <c r="AT95" i="1"/>
  <c r="AN95" i="1"/>
  <c r="AV151" i="1"/>
  <c r="AT151" i="1" s="1"/>
  <c r="AN151" i="1" s="1"/>
  <c r="AZ150" i="1"/>
  <c r="AV150" i="1"/>
  <c r="AT150" i="1"/>
  <c r="BD94" i="1"/>
  <c r="W33" i="1" s="1"/>
  <c r="BA94" i="1"/>
  <c r="W30" i="1" s="1"/>
  <c r="BB94" i="1"/>
  <c r="AX94" i="1" s="1"/>
  <c r="BC94" i="1"/>
  <c r="AY94" i="1" s="1"/>
  <c r="AN108" i="1" l="1"/>
  <c r="AG107" i="1"/>
  <c r="AN150" i="1"/>
  <c r="AW94" i="1"/>
  <c r="AK30" i="1" s="1"/>
  <c r="W31" i="1"/>
  <c r="AZ94" i="1"/>
  <c r="W29" i="1" s="1"/>
  <c r="W32" i="1"/>
  <c r="AN107" i="1" l="1"/>
  <c r="AG106" i="1"/>
  <c r="AV94" i="1"/>
  <c r="AK29" i="1" s="1"/>
  <c r="AN106" i="1" l="1"/>
  <c r="AG94" i="1"/>
  <c r="AK26" i="1" s="1"/>
  <c r="AK35" i="1" s="1"/>
  <c r="AT94" i="1"/>
  <c r="AN94" i="1" l="1"/>
</calcChain>
</file>

<file path=xl/sharedStrings.xml><?xml version="1.0" encoding="utf-8"?>
<sst xmlns="http://schemas.openxmlformats.org/spreadsheetml/2006/main" count="91061" uniqueCount="8437">
  <si>
    <t>Export Komplet</t>
  </si>
  <si>
    <t/>
  </si>
  <si>
    <t>2.0</t>
  </si>
  <si>
    <t>False</t>
  </si>
  <si>
    <t>{f9cdd510-bced-4b37-8558-db24c9ecf741}</t>
  </si>
  <si>
    <t>&gt;&gt;  skryté sloupce  &lt;&lt;</t>
  </si>
  <si>
    <t>0,01</t>
  </si>
  <si>
    <t>21</t>
  </si>
  <si>
    <t>12</t>
  </si>
  <si>
    <t>REKAPITULACE STAVBY</t>
  </si>
  <si>
    <t>v ---  níže se nacházejí doplnkové a pomocné údaje k sestavám  --- v</t>
  </si>
  <si>
    <t>Návod na vyplnění</t>
  </si>
  <si>
    <t>0,001</t>
  </si>
  <si>
    <t>Kód:</t>
  </si>
  <si>
    <t>635220044</t>
  </si>
  <si>
    <t>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</si>
  <si>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</si>
  <si>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Prostá rekonstrukce trati v úseku Milotice nad Opavou – Brantice – 2.etapa</t>
  </si>
  <si>
    <t>KSO:</t>
  </si>
  <si>
    <t>CC-CZ:</t>
  </si>
  <si>
    <t>Místo:</t>
  </si>
  <si>
    <t>PS Krnov</t>
  </si>
  <si>
    <t>Datum:</t>
  </si>
  <si>
    <t>22. 5. 2025</t>
  </si>
  <si>
    <t>Zadavatel:</t>
  </si>
  <si>
    <t>IČ:</t>
  </si>
  <si>
    <t>70994234</t>
  </si>
  <si>
    <t>Správa železnic, státní organizace, OŘ Ostrava</t>
  </si>
  <si>
    <t>DIČ:</t>
  </si>
  <si>
    <t>CZ70994234</t>
  </si>
  <si>
    <t>Uchazeč:</t>
  </si>
  <si>
    <t>Vyplň údaj</t>
  </si>
  <si>
    <t>Projektant:</t>
  </si>
  <si>
    <t xml:space="preserve"> </t>
  </si>
  <si>
    <t>True</t>
  </si>
  <si>
    <t>Zpracovatel:</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</si>
  <si>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</si>
  <si>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</si>
  <si>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</si>
  <si>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</si>
  <si>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</si>
  <si>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</si>
  <si>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</si>
  <si>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</si>
  <si>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</si>
  <si>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</si>
  <si>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</si>
  <si>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</si>
  <si>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</si>
  <si>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</si>
  <si>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</si>
  <si>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</si>
  <si>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</si>
  <si>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</si>
  <si>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</si>
  <si>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</si>
  <si>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</si>
  <si>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</si>
  <si>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</si>
  <si>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</si>
  <si>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</si>
  <si>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</si>
  <si>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</si>
  <si>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</si>
  <si>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</si>
  <si>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</si>
  <si>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</si>
  <si>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</si>
  <si>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</si>
  <si>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</si>
  <si>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</si>
  <si>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</si>
  <si>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</si>
  <si>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</si>
  <si>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</si>
  <si>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</si>
  <si>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</si>
  <si>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</si>
  <si>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</si>
  <si>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</si>
  <si>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</si>
  <si>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SO 01</t>
  </si>
  <si>
    <t>Železniční svršek a spodek</t>
  </si>
  <si>
    <t>STA</t>
  </si>
  <si>
    <t>1</t>
  </si>
  <si>
    <t>{ef2a8daa-419c-4479-a526-4b626dce42aa}</t>
  </si>
  <si>
    <t>2</t>
  </si>
  <si>
    <t>/</t>
  </si>
  <si>
    <t>SO 01.1</t>
  </si>
  <si>
    <t>Železniční svršek v km 77,597 – 78,250</t>
  </si>
  <si>
    <t>Soupis</t>
  </si>
  <si>
    <t>{aebb8a2b-bd5e-4220-a91d-dc956e87daf4}</t>
  </si>
  <si>
    <t>SO 01.2</t>
  </si>
  <si>
    <t>Železniční spodek v km 77,597 – 78,250</t>
  </si>
  <si>
    <t>{6e982d69-865b-49ca-bffa-577a861c04ce}</t>
  </si>
  <si>
    <t>SO 01.2.1</t>
  </si>
  <si>
    <t>Sborník ÚOŽI - Železniční spodek v km 77,597 – 78,250</t>
  </si>
  <si>
    <t>3</t>
  </si>
  <si>
    <t>{8a5a407a-263e-46df-a9af-7381e0acfa97}</t>
  </si>
  <si>
    <t>SO 01.2.2</t>
  </si>
  <si>
    <t>ÚRS - Železniční spodek v km 77,597 – 78,250</t>
  </si>
  <si>
    <t>{2add1f7a-d89e-4d70-a10f-fca45fb846c3}</t>
  </si>
  <si>
    <t>SO 01.3</t>
  </si>
  <si>
    <t>Oprava nástupiště v zastávce Zátor</t>
  </si>
  <si>
    <t>{6d205e8b-3043-4ed1-b89d-aa313d16c526}</t>
  </si>
  <si>
    <t>SO 01.3.1</t>
  </si>
  <si>
    <t>Sborník ÚOŽI - Oprava nástupiště v zastávce Zátor</t>
  </si>
  <si>
    <t>{9c7dba6d-9acd-4eaa-a3a6-05bd1b9b25bd}</t>
  </si>
  <si>
    <t>SO 01.4</t>
  </si>
  <si>
    <t>Železniční svršek v žst. Brantice</t>
  </si>
  <si>
    <t>{5dc94f5b-f69d-4c99-9040-1f26da723df3}</t>
  </si>
  <si>
    <t>SO 01.5</t>
  </si>
  <si>
    <t xml:space="preserve">Rekonstrukce dvoukolejného železničního přejezdu P7568 v km 78,470 </t>
  </si>
  <si>
    <t>{0a3cccd2-3259-4004-8396-912e479f21a5}</t>
  </si>
  <si>
    <t>SO 01.6</t>
  </si>
  <si>
    <t>Oprava nástupišť č.1 a č.2 v žst. Brantice</t>
  </si>
  <si>
    <t>{7b8d7010-b510-475b-b5a0-d32f81716bbb}</t>
  </si>
  <si>
    <t>SO 01.7</t>
  </si>
  <si>
    <t>Následná úprava GPK, broušení kolejnic</t>
  </si>
  <si>
    <t>{151df917-639d-4320-880f-b6d3486dfb87}</t>
  </si>
  <si>
    <t>SO 02</t>
  </si>
  <si>
    <t>Mostní objekty</t>
  </si>
  <si>
    <t>{2a424cf4-9e65-43bb-9c6f-825f4afabdf2}</t>
  </si>
  <si>
    <t>SO 02.1</t>
  </si>
  <si>
    <t>Most v km 77,596</t>
  </si>
  <si>
    <t>{a249367c-8e5b-4813-b36f-8881b6eba45e}</t>
  </si>
  <si>
    <t>SO 02.1.1</t>
  </si>
  <si>
    <t>železniční svršek</t>
  </si>
  <si>
    <t>{4f671838-ff19-4189-ad62-cdff3d135152}</t>
  </si>
  <si>
    <t>SO 02.1.2</t>
  </si>
  <si>
    <t>most</t>
  </si>
  <si>
    <t>{9e09b6bd-5240-46c9-8dd3-f5dce39bf716}</t>
  </si>
  <si>
    <t>SO 02.2</t>
  </si>
  <si>
    <t>Most v km 77,723</t>
  </si>
  <si>
    <t>{28b14d18-c900-4617-8aac-7dd93b374254}</t>
  </si>
  <si>
    <t>SO 02.2.1</t>
  </si>
  <si>
    <t>{0ca91fc1-fec7-431a-a3a4-0d84f01d9067}</t>
  </si>
  <si>
    <t>SO 02.2.2</t>
  </si>
  <si>
    <t>{b1263fdd-948f-4db9-b4fe-a1cf24dbb726}</t>
  </si>
  <si>
    <t>SO 02.3</t>
  </si>
  <si>
    <t>Propustek v km 78,086</t>
  </si>
  <si>
    <t>{9c2f000f-053a-416a-9058-764f20b4f230}</t>
  </si>
  <si>
    <t>SO 02.3.1</t>
  </si>
  <si>
    <t>propustek</t>
  </si>
  <si>
    <t>{70202554-ee91-41d2-918d-5822ee2cea67}</t>
  </si>
  <si>
    <t>SO 02.4</t>
  </si>
  <si>
    <t>Most v km 78,131</t>
  </si>
  <si>
    <t>{9c5152f3-d603-4b1a-95ef-117087d5bf58}</t>
  </si>
  <si>
    <t>SO 02.4.1</t>
  </si>
  <si>
    <t>Úprava železničního svršku a spodku</t>
  </si>
  <si>
    <t>{bb562d27-970a-4ea1-9d7b-8396219522f7}</t>
  </si>
  <si>
    <t>SO 02.4.2</t>
  </si>
  <si>
    <t xml:space="preserve"> most</t>
  </si>
  <si>
    <t>{6acdbf4c-e79a-47bd-8e92-6bb0eb7aee25}</t>
  </si>
  <si>
    <t>SO 02.4.3</t>
  </si>
  <si>
    <t>Úprava účelové komunikace pod mostem</t>
  </si>
  <si>
    <t>{2ed27e34-3b0d-4bc5-b437-a64d8cb36483}</t>
  </si>
  <si>
    <t>SO 02.5</t>
  </si>
  <si>
    <t>Most v km 79,335</t>
  </si>
  <si>
    <t>{6b80f9e8-35b0-4974-9881-9c3737fe3903}</t>
  </si>
  <si>
    <t>SO 02.5.1</t>
  </si>
  <si>
    <t>{ecf83fbe-99a1-464e-a235-c0e125adfe78}</t>
  </si>
  <si>
    <t>SO 02.5.2</t>
  </si>
  <si>
    <t>{9ed6d6a8-5e75-456a-8757-fc2f6314747a}</t>
  </si>
  <si>
    <t>SO 02.6</t>
  </si>
  <si>
    <t>Propustek v km 79,506</t>
  </si>
  <si>
    <t>{c48611d8-e91d-4ba2-a847-96f57b0d3360}</t>
  </si>
  <si>
    <t>SO 02.6.1</t>
  </si>
  <si>
    <t>železniční spodek</t>
  </si>
  <si>
    <t>{3c31375a-c5a8-4fcd-a460-4c6f8d79133a}</t>
  </si>
  <si>
    <t>SO 02.7</t>
  </si>
  <si>
    <t>Propustek v km 79,682</t>
  </si>
  <si>
    <t>{a975cd8a-cdc2-48ad-9ae1-fdcb17e83deb}</t>
  </si>
  <si>
    <t>SO 02.7.1</t>
  </si>
  <si>
    <t>{770e46e1-6b66-43ff-9300-ef735e422367}</t>
  </si>
  <si>
    <t>SO 02.7.2</t>
  </si>
  <si>
    <t>Provizorní komunikace</t>
  </si>
  <si>
    <t>{67605e0d-36a1-485c-8a2c-dfa77b67e373}</t>
  </si>
  <si>
    <t>SO 02.8</t>
  </si>
  <si>
    <t>Propustek v km 79,795</t>
  </si>
  <si>
    <t>{33db5f6f-2975-4806-8ab3-9a7a7151e13f}</t>
  </si>
  <si>
    <t>SO 02.8.1</t>
  </si>
  <si>
    <t>{8bad8c23-213d-4dee-ad96-7bb713629ceb}</t>
  </si>
  <si>
    <t>SO 02.9</t>
  </si>
  <si>
    <t>Propustek v km 79,878</t>
  </si>
  <si>
    <t>{bf1ed08f-4223-4595-9150-151df62bb1a6}</t>
  </si>
  <si>
    <t>SO 02.9.1</t>
  </si>
  <si>
    <t>{4d2eefac-67a6-4f19-8803-cc1f6ea9988f}</t>
  </si>
  <si>
    <t>SO 02.10</t>
  </si>
  <si>
    <t>Propustek v km 80,019</t>
  </si>
  <si>
    <t>{dc518bb3-8e48-4399-a91b-1b307fa79ac1}</t>
  </si>
  <si>
    <t>SO 02.10.1</t>
  </si>
  <si>
    <t>{91c747a6-fdc6-464d-8d38-8c19d3e1ed95}</t>
  </si>
  <si>
    <t>SO 02.11</t>
  </si>
  <si>
    <t>Propustek v km 80,080</t>
  </si>
  <si>
    <t>{b0b31305-21e9-4e2c-a874-6263e3826775}</t>
  </si>
  <si>
    <t>SO 02.11.1</t>
  </si>
  <si>
    <t>{1027c0a4-1bb9-464f-9087-2db9fc7a9639}</t>
  </si>
  <si>
    <t>SO 02.12</t>
  </si>
  <si>
    <t>Propustek v km 80,238</t>
  </si>
  <si>
    <t>{6619aae9-b3ac-4db8-9a95-bc8c68adb865}</t>
  </si>
  <si>
    <t>SO 02.12.1</t>
  </si>
  <si>
    <t>{7d91045f-9d5c-4549-aef3-13cfcca0fc05}</t>
  </si>
  <si>
    <t>SO 02.13</t>
  </si>
  <si>
    <t>Propustek v km 80,315</t>
  </si>
  <si>
    <t>{e50397cc-016a-4746-97d5-fa9735fd9b70}</t>
  </si>
  <si>
    <t>SO 02.13.1</t>
  </si>
  <si>
    <t>{7c2ae27d-8546-4a02-8990-e74e9b51be41}</t>
  </si>
  <si>
    <t>SO 02.14</t>
  </si>
  <si>
    <t>Propustek v km 80,406</t>
  </si>
  <si>
    <t>{59571cd9-d7f3-4f24-bede-ccb1d9e637a0}</t>
  </si>
  <si>
    <t>SO 02.14.1</t>
  </si>
  <si>
    <t>{a4806c66-8d5e-49c3-9f8a-c995390e572d}</t>
  </si>
  <si>
    <t>SO 02.14.2</t>
  </si>
  <si>
    <t>{d8953391-8678-43b7-b0a8-bf0b576495fb}</t>
  </si>
  <si>
    <t>SO 02.15</t>
  </si>
  <si>
    <t>Silniční propustek u přejezdu P 7568</t>
  </si>
  <si>
    <t>{067363f9-223b-4933-9d80-f41a55858ba7}</t>
  </si>
  <si>
    <t>SO 02.15.1</t>
  </si>
  <si>
    <t>{09dda6a7-ed13-49c1-9a44-b3337c228a3c}</t>
  </si>
  <si>
    <t>SO 02.16</t>
  </si>
  <si>
    <t>Odvodňovací příkop vpravo trati</t>
  </si>
  <si>
    <t>{87fdf2cc-234b-4c44-860b-8b15f7b041c9}</t>
  </si>
  <si>
    <t>SO 02.16.1</t>
  </si>
  <si>
    <t>příkop</t>
  </si>
  <si>
    <t>{9fa0aeb6-33fe-4b86-82ba-8706043bcdc3}</t>
  </si>
  <si>
    <t>SO 02.17</t>
  </si>
  <si>
    <t>Polní nadjezd v km 80,500</t>
  </si>
  <si>
    <t>{5c773046-de7b-4a85-a58f-5f8c4ec322c2}</t>
  </si>
  <si>
    <t>SO 02.17.1</t>
  </si>
  <si>
    <t>demolice</t>
  </si>
  <si>
    <t>{3fb6d8b3-f444-4182-a5c6-dbc583e97f49}</t>
  </si>
  <si>
    <t>SO 02.18</t>
  </si>
  <si>
    <t>Přeložky a ochrany kabelizace SŽ SEE</t>
  </si>
  <si>
    <t>{3a9653d5-01d4-45bc-a785-6b87a5e92cdf}</t>
  </si>
  <si>
    <t>SO 02.18.1</t>
  </si>
  <si>
    <t>Přeložky a ochrany kabelizace SŽ - SEE</t>
  </si>
  <si>
    <t>{cac59c6a-d4da-4202-9ff4-a826096457c7}</t>
  </si>
  <si>
    <t>SO03</t>
  </si>
  <si>
    <t>ROZVODY NN</t>
  </si>
  <si>
    <t>{f3283496-16e7-4730-b8b8-2af326bb8cf4}</t>
  </si>
  <si>
    <t>SO03.1</t>
  </si>
  <si>
    <t>Osvětlení žst. Milotice nad Opavou</t>
  </si>
  <si>
    <t>{9ce879b2-1c2a-4ece-b10e-395f8a5e9bd3}</t>
  </si>
  <si>
    <t>SO3.1.1</t>
  </si>
  <si>
    <t xml:space="preserve">ŽST Milotice nad Opavou, venkovní osvětlení </t>
  </si>
  <si>
    <t>{dafa4da0-df7e-49cf-ae0c-65ae57b9a558}</t>
  </si>
  <si>
    <t>SO3.1.1.1</t>
  </si>
  <si>
    <t xml:space="preserve">Elektromontáže </t>
  </si>
  <si>
    <t>4</t>
  </si>
  <si>
    <t>{b2e9b678-4ddb-4ec2-8d5a-6d19ed2e6517}</t>
  </si>
  <si>
    <t>SO3.1.1.2</t>
  </si>
  <si>
    <t>Zemní práce</t>
  </si>
  <si>
    <t>{93dd66cc-8344-4043-8371-645789420486}</t>
  </si>
  <si>
    <t>PS3.1.2</t>
  </si>
  <si>
    <t>ŽST Milotice n.O.- Ostrava, přenosový systém</t>
  </si>
  <si>
    <t>{db1919b7-c4e0-4b0a-ac9b-ffc6044f22e2}</t>
  </si>
  <si>
    <t>SO03.2</t>
  </si>
  <si>
    <t>Osvětlení ZAST Zátor</t>
  </si>
  <si>
    <t>{e9a5355c-9573-4c70-b127-c8b36d15b196}</t>
  </si>
  <si>
    <t>SO03.2.1</t>
  </si>
  <si>
    <t>ZAST Zátor, venkovní osvětlení</t>
  </si>
  <si>
    <t>{3c4aed77-d761-48b1-9e9e-ba3119ccd864}</t>
  </si>
  <si>
    <t>828 75</t>
  </si>
  <si>
    <t>SO03.2.2</t>
  </si>
  <si>
    <t>ZAST Zátor, venkovní osvětlení - zemní práce</t>
  </si>
  <si>
    <t>{9ed03803-ac08-4c6e-bef1-ade1ccfdd51d}</t>
  </si>
  <si>
    <t>SO03.3</t>
  </si>
  <si>
    <t>EOV v žst. Brantice</t>
  </si>
  <si>
    <t>{f299e55b-9e57-43a1-8808-5055685f63cf}</t>
  </si>
  <si>
    <t>SO03.3.1</t>
  </si>
  <si>
    <t>{ed876564-63be-4a1c-a446-243c8cf4ecac}</t>
  </si>
  <si>
    <t>SO03.3.1.1</t>
  </si>
  <si>
    <t>EOV</t>
  </si>
  <si>
    <t>{ecc463f6-a5fc-472a-95c5-59553e5132ce}</t>
  </si>
  <si>
    <t>SO03.3.1.2</t>
  </si>
  <si>
    <t>{cad80fc5-bd2f-4015-bb54-c247614203be}</t>
  </si>
  <si>
    <t>PS03.3.2</t>
  </si>
  <si>
    <t>Brantice - Ostrava, přenosový systém</t>
  </si>
  <si>
    <t>{25f9fb91-613d-4996-828d-e4ba28ff8c85}</t>
  </si>
  <si>
    <t>PS03.3.2.1</t>
  </si>
  <si>
    <t>Přenosový systém</t>
  </si>
  <si>
    <t>{9181f9cc-73fb-4cbc-86d9-41d2b0532d2a}</t>
  </si>
  <si>
    <t>PS03.3.2.2</t>
  </si>
  <si>
    <t>{7d822a63-0510-42c2-99f9-7cde81d53a1d}</t>
  </si>
  <si>
    <t>PS 01</t>
  </si>
  <si>
    <t>Prostá rekonstrukce trati v úseku Milotice nad Opavou – Brantice 2.etapa</t>
  </si>
  <si>
    <t>{9971561f-36cc-4afa-b623-01f67271390f}</t>
  </si>
  <si>
    <t>Milotice n.O.-Brantice II.etapa</t>
  </si>
  <si>
    <t>{a01c36e1-85a5-4a7d-a8bc-5892357cd464}</t>
  </si>
  <si>
    <t>PS 01.01</t>
  </si>
  <si>
    <t>Sborník ÚOŽI</t>
  </si>
  <si>
    <t>{81c7192c-66cb-4bf1-810f-787cd68e1d80}</t>
  </si>
  <si>
    <t>PS 01.02</t>
  </si>
  <si>
    <t>ÚRS</t>
  </si>
  <si>
    <t>{371300f6-9042-42bc-861d-2e6346f04cf6}</t>
  </si>
  <si>
    <t>PS 01.100</t>
  </si>
  <si>
    <t>Úpravy kabelizace a návěstidla SSZT-PD kabely-kolize odvodň.žlab</t>
  </si>
  <si>
    <t>{03a24f0a-2b46-45b6-9e9e-221f81a727f1}</t>
  </si>
  <si>
    <t>PS 01.100.01</t>
  </si>
  <si>
    <t>Sborník UOŽI</t>
  </si>
  <si>
    <t>{304d72c4-3d93-4d5a-9fd8-c78ef60d76c4}</t>
  </si>
  <si>
    <t>PS 01.100.02</t>
  </si>
  <si>
    <t>{1ed8f3f4-b1f5-4c31-acdc-00c46fa6e188}</t>
  </si>
  <si>
    <t>VON</t>
  </si>
  <si>
    <t>{e9e21f91-e453-440d-83d5-331e6f85d003}</t>
  </si>
  <si>
    <t>Vedlejší rozpočtové náklady</t>
  </si>
  <si>
    <t>{87b57d94-a5de-4878-8c68-64b3ec4e5150}</t>
  </si>
  <si>
    <t>VRN SMT</t>
  </si>
  <si>
    <t>Vedlejší rozpočtové náklady - SMT - ÚRS</t>
  </si>
  <si>
    <t>{9f9af49d-d258-453c-942f-a32accdfda91}</t>
  </si>
  <si>
    <t>KRYCÍ LIST SOUPISU PRACÍ</t>
  </si>
  <si>
    <t>Objekt:</t>
  </si>
  <si>
    <t>SO 01 - Železniční svršek a spodek</t>
  </si>
  <si>
    <t>Soupis:</t>
  </si>
  <si>
    <t>SO 01.1 - Železniční svršek v km 77,597 – 78,250</t>
  </si>
  <si>
    <t>REKAPITULACE ČLENĚNÍ SOUPISU PRACÍ</t>
  </si>
  <si>
    <t>Kód dílu - Popis</t>
  </si>
  <si>
    <t>Cena celkem [CZK]</t>
  </si>
  <si>
    <t>Náklady ze soupisu prací</t>
  </si>
  <si>
    <t>-1</t>
  </si>
  <si>
    <t>HSV - Práce a dodávky HSV</t>
  </si>
  <si>
    <t xml:space="preserve">    5 - Komunikace pozemní</t>
  </si>
  <si>
    <t>OST - Ostatní</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</si>
  <si>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</si>
  <si>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</si>
  <si>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</si>
  <si>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</si>
  <si>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</si>
  <si>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</si>
  <si>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</si>
  <si>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</si>
  <si>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</si>
  <si>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</si>
  <si>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</si>
  <si>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</si>
  <si>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</si>
  <si>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</si>
  <si>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</si>
  <si>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</si>
  <si>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5</t>
  </si>
  <si>
    <t>Komunikace pozemní</t>
  </si>
  <si>
    <t>K</t>
  </si>
  <si>
    <t>5907050120</t>
  </si>
  <si>
    <t>Dělení kolejnic kyslíkem, soustavy S49 nebo T</t>
  </si>
  <si>
    <t>kus</t>
  </si>
  <si>
    <t>Sborník UOŽI 01 2025</t>
  </si>
  <si>
    <t>-664432922</t>
  </si>
  <si>
    <t>PP</t>
  </si>
  <si>
    <t>Dělení kolejnic kyslíkem, soustavy S49 nebo T Poznámka: 1. V cenách jsou započteny náklady na manipulaci, podložení, označení a provedení řezu kolejnice.</t>
  </si>
  <si>
    <t>P</t>
  </si>
  <si>
    <t>Poznámka k položce:_x000D_
Řez=kus</t>
  </si>
  <si>
    <t>5907050110</t>
  </si>
  <si>
    <t>Dělení kolejnic kyslíkem, soustavy UIC60 nebo R65</t>
  </si>
  <si>
    <t>420919934</t>
  </si>
  <si>
    <t>Dělení kolejnic kyslíkem, soustavy UIC60 nebo R65 Poznámka: 1. V cenách jsou započteny náklady na manipulaci, podložení, označení a provedení řezu kolejnice.</t>
  </si>
  <si>
    <t>5911707025</t>
  </si>
  <si>
    <t>Demontáž pojistných úhelníků na mostech tvar S49, T, A</t>
  </si>
  <si>
    <t>m</t>
  </si>
  <si>
    <t>1983556545</t>
  </si>
  <si>
    <t>Demontáž pojistných úhelníků na mostech tvar S49, T, A Poznámka: 1. V cenách jsou započteny náklady na demontáž, manipulaci a naložení na dopravní prostředek nebo uložení mimo most.</t>
  </si>
  <si>
    <t>5906140035</t>
  </si>
  <si>
    <t>Demontáž kolejového roštu koleje v ose koleje pražce dřevěné, tvar S49, T, 49E1</t>
  </si>
  <si>
    <t>km</t>
  </si>
  <si>
    <t>-2117801492</t>
  </si>
  <si>
    <t>Demontáž kolejového roštu koleje v ose koleje pražce dřevěné, tvar S49, T, 49E1 Poznámka: 1. V cenách jsou započteny náklady na případné odstranění kameniva, rozebrání roštu do součástí, manipulaci, naložení výzisku na dopravní prostředek a uložení na úložišti. 2. V cenách nejsou obsaženy náklady na dopravu a vytřídění.</t>
  </si>
  <si>
    <t>5906140155</t>
  </si>
  <si>
    <t>Demontáž kolejového roštu koleje v ose koleje pražce betonové, tvar S49, T, 49E1</t>
  </si>
  <si>
    <t>-2131693742</t>
  </si>
  <si>
    <t>Demontáž kolejového roštu koleje v ose koleje pražce betonové, tvar S49, T, 49E1 Poznámka: 1. V cenách jsou započteny náklady na případné odstranění kameniva, rozebrání roštu do součástí, manipulaci, naložení výzisku na dopravní prostředek a uložení na úložišti. 2. V cenách nejsou obsaženy náklady na dopravu a vytřídění.</t>
  </si>
  <si>
    <t>6</t>
  </si>
  <si>
    <t>5905055010</t>
  </si>
  <si>
    <t>Odstranění stávajícího kolejového lože odtěžením v koleji</t>
  </si>
  <si>
    <t>m3</t>
  </si>
  <si>
    <t>1758682291</t>
  </si>
  <si>
    <t>Odstranění stávajícího kolejového lože odtěžením v koleji Poznámka: 1. V cenách jsou započteny náklady na odstranění KL, úpravu pláně a rozprostření výzisku na terén nebo jeho naložení na dopravní prostředek. 2. V cenách nejsou obsaženy náklady na dopravu výzisku na skládku a skládkovné.</t>
  </si>
  <si>
    <t>VV</t>
  </si>
  <si>
    <t>23,00*2,097 + 28,00*2,097 + 50,00*2,097 + 155,00*2,097 + 30,00*2,097 + 60,00*1,921</t>
  </si>
  <si>
    <t>7</t>
  </si>
  <si>
    <t>5905065010</t>
  </si>
  <si>
    <t>Samostatná úprava vrstvy kolejového lože pod ložnou plochou pražců v koleji</t>
  </si>
  <si>
    <t>m2</t>
  </si>
  <si>
    <t>1259827705</t>
  </si>
  <si>
    <t>Samostatná úprava vrstvy kolejového lože pod ložnou plochou pražců v koleji Poznámka: 1. V cenách jsou započteny náklady na urovnání a homogenizaci vrstvy kameniva. 2. V cenách nejsou obsaženy náklady na dodávku a doplnění kameniva.</t>
  </si>
  <si>
    <t>293,00*3,40</t>
  </si>
  <si>
    <t>8</t>
  </si>
  <si>
    <t>5905060010</t>
  </si>
  <si>
    <t>Zřízení nového kolejového lože v koleji</t>
  </si>
  <si>
    <t>1411761375</t>
  </si>
  <si>
    <t>Zřízení nového kolejového lože v koleji Poznámka: 1. V cenách jsou započteny náklady na zřízení KL, rozprostření vrstvy kameniva, zřízení homogenizované vrstvy kameniva a úprava KL do profilu. 2. V cenách nejsou obsaženy náklady na položení KR, úpravu směrového a výškového uspořádání, dodávku kameniva a snížení KL pod patou kolejnice.</t>
  </si>
  <si>
    <t xml:space="preserve">351,00*2,126 </t>
  </si>
  <si>
    <t>9</t>
  </si>
  <si>
    <t>5905105030</t>
  </si>
  <si>
    <t>Doplnění KL kamenivem souvisle strojně v koleji</t>
  </si>
  <si>
    <t>-887916721</t>
  </si>
  <si>
    <t>Doplnění KL kamenivem souvisle strojně v koleji Poznámka: 1. V cenách jsou započteny náklady na doplnění kameniva ojediněle ručně vidlemi a/nebo souvisle strojně z výsypných vozů případně nakladačem. 2. V cenách nejsou obsaženy náklady na dodávku kameniva.</t>
  </si>
  <si>
    <t>526,00*0,1409" nadvýšení, rozšíření</t>
  </si>
  <si>
    <t>120,000" doplnění na 293,0 m původní rozhrnuté ŠL</t>
  </si>
  <si>
    <t>Součet</t>
  </si>
  <si>
    <t>10</t>
  </si>
  <si>
    <t>5907015381</t>
  </si>
  <si>
    <t>Ojedinělá výměna kolejnic současně s výměnou kompletů a pryžové podložky, tvar UIC60, 60E2</t>
  </si>
  <si>
    <t>1199844144</t>
  </si>
  <si>
    <t>Ojedinělá výměna kolejnic současně s výměnou kompletů a pryžové podložky, tvar UIC60, 60E2 Poznámka: 1. V cenách jsou započteny náklady na demontáž upevňovadel, výměnu kolejnic, dílů a součástí, úpravu dilatačních spár, pryžových podložek, montáž upevňovadel, zřízení nebo demontáž prozatímních styků a ošetření součástí mazivem. 2. V cenách nejsou započteny náklady na dělení kolejnic, zřízení svaru, demontáž nebo montáž styků.</t>
  </si>
  <si>
    <t>6,00*2 + 21,00*2</t>
  </si>
  <si>
    <t>11</t>
  </si>
  <si>
    <t>5906130325</t>
  </si>
  <si>
    <t>Montáž kolejového roštu v ose koleje pražce betonové vystrojené, tvar UIC60, 60E2</t>
  </si>
  <si>
    <t>383724445</t>
  </si>
  <si>
    <t>Montáž kolejového roštu v ose koleje pražce betonové vystrojené, tvar UIC60, 60E2 Poznámka: 1. V cenách jsou započteny náklady na manipulaci a montáž KR, u pražců dřevěných nevystrojených i na vrtání pražců. 2. V cenách nejsou obsaženy náklady na dodávku materiálu.</t>
  </si>
  <si>
    <t>5907015006</t>
  </si>
  <si>
    <t>Ojedinělá výměna kolejnic stávající upevnění, tvar UIC60, 60E2</t>
  </si>
  <si>
    <t>1635023503</t>
  </si>
  <si>
    <t>Ojedinělá výměna kolejnic stávající upevnění, tvar UIC60, 60E2 Poznámka: 1. V cenách jsou započteny náklady na demontáž upevňovadel, výměnu kolejnic, dílů a součástí, úpravu dilatačních spár, pryžových podložek, montáž upevňovadel, zřízení nebo demontáž prozatímních styků a ošetření součástí mazivem. 2. V cenách nejsou započteny náklady na dělení kolejnic, zřízení svaru, demontáž nebo montáž styků.</t>
  </si>
  <si>
    <t>4,00*2</t>
  </si>
  <si>
    <t>13</t>
  </si>
  <si>
    <t>5907040011</t>
  </si>
  <si>
    <t>Posun kolejnic před svařováním tvar kolejnic UIC60, 60E2, R65</t>
  </si>
  <si>
    <t>890410846</t>
  </si>
  <si>
    <t>Posun kolejnic před svařováním tvar kolejnic UIC60, 60E2, R65 Poznámka: 1. V cenách jsou započteny náklady na přizdvižení a posun kolejnice. Položka se použije v případě krácení deformovaných konců kolejnic před svařováním. 2. V cenách nejsou obsaženy náklady na demontáž a montáž upevňovadel. Položku nelze použít pro posun z důvodu úpravy dilatačních spár před svařováním.</t>
  </si>
  <si>
    <t>60,00*2</t>
  </si>
  <si>
    <t>14</t>
  </si>
  <si>
    <t>-55179645</t>
  </si>
  <si>
    <t>15</t>
  </si>
  <si>
    <t>5907050010</t>
  </si>
  <si>
    <t>Dělení kolejnic řezáním nebo rozbroušením, soustavy UIC60 nebo R65</t>
  </si>
  <si>
    <t>-1022415594</t>
  </si>
  <si>
    <t>Dělení kolejnic řezáním nebo rozbroušením, soustavy UIC60 nebo R65 Poznámka: 1. V cenách jsou započteny náklady na manipulaci, podložení, označení a provedení řezu kolejnice.</t>
  </si>
  <si>
    <t>16</t>
  </si>
  <si>
    <t>5908053210</t>
  </si>
  <si>
    <t>Výměna drobného kolejiva vrtule do pražce</t>
  </si>
  <si>
    <t>-1756333650</t>
  </si>
  <si>
    <t>Výměna drobného kolejiva vrtule do pražce Poznámka: 1. V cenách jsou započteny náklady na demontáž upevňovadel, výměnu součásti, montáž upevňovadel a ošetření součástí mazivem. 2. V cenách nejsou obsaženy náklady na dodávku materiálu.</t>
  </si>
  <si>
    <t>17</t>
  </si>
  <si>
    <t>5909032020</t>
  </si>
  <si>
    <t>Přesná úprava GPK koleje směrové a výškové uspořádání pražce betonové</t>
  </si>
  <si>
    <t>783439515</t>
  </si>
  <si>
    <t>Přesná úprava GPK koleje směrové a výškové uspořádání pražce betonové Poznámka: 1. V cenách jsou započteny náklady na úpravu směrového a výškového uspořádání strojní linkou ASP do projektované polohy s následným přesným kontrolním zaměřením prostorové polohy po ukončení prací (včetně případných technologických měření prostorové polohy koleje v průběhu prací),úpravu KL pluhem a měření mezních stavebních odchylek dle ČSN, měření technologických veličin a předání tištěných výstupů objednateli. 2. V cenách nejsou obsaženy náklady na zaměření prostorové polohy koleje před zahájením prací, doplnění a dodávku kameniva a snížení KL pod patou kolejnice.</t>
  </si>
  <si>
    <t>Poznámka k položce:_x000D_
Kilometr koleje=km</t>
  </si>
  <si>
    <t>18</t>
  </si>
  <si>
    <t>5909050010</t>
  </si>
  <si>
    <t>Stabilizace kolejového lože koleje nově zřízeného nebo čistého</t>
  </si>
  <si>
    <t>-250631812</t>
  </si>
  <si>
    <t>Stabilizace kolejového lože koleje nově zřízeného nebo čistého Poznámka: 1. V cenách jsou započteny náklady na stabilizaci v režimu s řízeným (konstantním) poklesem včetně měření a předání tištěných výstupů.</t>
  </si>
  <si>
    <t>Poznámka k položce:_x000D_
S3/1, Kilometr koleje=km</t>
  </si>
  <si>
    <t>19</t>
  </si>
  <si>
    <t>5910015210</t>
  </si>
  <si>
    <t>Odtavovací stykové svařování mobilní svářečkou kolejnic užitých délky do 150 m tv. UIC60</t>
  </si>
  <si>
    <t>svar</t>
  </si>
  <si>
    <t>-650775249</t>
  </si>
  <si>
    <t>Odtavovací stykové svařování mobilní svářečkou kolejnic užitých délky do 150 m tv. UIC60 Poznámka: 1. V cenách jsou započteny náklady na vybrání kameniva z mezipražcového prostoru, broušení kontaktních ploch, přisunutí kolejnice na svar, vyrovnání a svaření kolejnic, seříznutí svarového výronku v celém profilu kolejnice, obroušení pojížděných ploch, vizuální prohlídka, měření geometrie svaru a vedení výrobní dokumentace. 2. V cenách nejsou obsaženy náklady na kontrolu svaru ultrazvukem, podbití pražců a demontáž styku.</t>
  </si>
  <si>
    <t>20</t>
  </si>
  <si>
    <t>5910015310</t>
  </si>
  <si>
    <t>Odtavovací stykové svařování mobilní svářečkou kolejnic užitých délky přes 150 m tv. UIC60</t>
  </si>
  <si>
    <t>1162131271</t>
  </si>
  <si>
    <t>Odtavovací stykové svařování mobilní svářečkou kolejnic užitých délky přes 150 m tv. UIC60 Poznámka: 1. V cenách jsou započteny náklady na vybrání kameniva z mezipražcového prostoru, broušení kontaktních ploch, přisunutí kolejnice na svar, vyrovnání a svaření kolejnic, seříznutí svarového výronku v celém profilu kolejnice, obroušení pojížděných ploch, vizuální prohlídka, měření geometrie svaru a vedení výrobní dokumentace. 2. V cenách nejsou obsaženy náklady na kontrolu svaru ultrazvukem, podbití pražců a demontáž styku.</t>
  </si>
  <si>
    <t>5910020110</t>
  </si>
  <si>
    <t>Svařování kolejnic termitem plný předehřev standardní spára svar jednotlivý tv. UIC60</t>
  </si>
  <si>
    <t>1381980064</t>
  </si>
  <si>
    <t>Svařování kolejnic termitem plný předehřev standardní spára svar jednotlivý tv. UIC60 Poznámka: 1. V cenách jsou započteny náklady na vybrání kameniva z mezipražcového prostoru, demontáž upevňovadel, směrové a výškové vyrovnání kolejnic, provedení svaru, montáž upevňovadel, vizuální kontrola, měření geometrie svaru. 2. V cenách nejsou obsaženy náklady na kontrolu svaru ultrazvukem, podbití pražců a demontáž styku.</t>
  </si>
  <si>
    <t>22</t>
  </si>
  <si>
    <t>5910040315</t>
  </si>
  <si>
    <t>Umožnění volné dilatace kolejnice demontáž upevňovadel s osazením kluzných podložek</t>
  </si>
  <si>
    <t>1406283827</t>
  </si>
  <si>
    <t>Umožnění volné dilatace kolejnice demontáž upevňovadel s osazením kluzných podložek Poznámka: 1. V cenách jsou započteny náklady na uvolnění, demontáž a rovnoměrné prodloužení nebo zkrácení kolejnice, vyznačení značek a vedení dokumentace. 2. V cenách nejsou obsaženy náklady na demontáž kolejnicových spojek.</t>
  </si>
  <si>
    <t>Poznámka k položce:_x000D_
Metr kolejnice=m</t>
  </si>
  <si>
    <t>671,00*2</t>
  </si>
  <si>
    <t>23</t>
  </si>
  <si>
    <t>5910040415</t>
  </si>
  <si>
    <t>Umožnění volné dilatace kolejnice montáž upevňovadel s odstraněním kluzných podložek</t>
  </si>
  <si>
    <t>-158342804</t>
  </si>
  <si>
    <t>Umožnění volné dilatace kolejnice montáž upevňovadel s odstraněním kluzných podložek Poznámka: 1. V cenách jsou započteny náklady na uvolnění, demontáž a rovnoměrné prodloužení nebo zkrácení kolejnice, vyznačení značek a vedení dokumentace. 2. V cenách nejsou obsaženy náklady na demontáž kolejnicových spojek.</t>
  </si>
  <si>
    <t>24</t>
  </si>
  <si>
    <t>5910045015</t>
  </si>
  <si>
    <t>Zajištění polohy kolejnice bočními válečkovými opěrkami</t>
  </si>
  <si>
    <t>2019736351</t>
  </si>
  <si>
    <t>Zajištění polohy kolejnice bočními válečkovými opěrkami Poznámka: 1. V ceně jsou započteny náklady na montáž a demontáž bočních opěrek v oblouku o malém poloměru.</t>
  </si>
  <si>
    <t>412,00*2</t>
  </si>
  <si>
    <t>25</t>
  </si>
  <si>
    <t>5910035010</t>
  </si>
  <si>
    <t>Dosažení dovolené upínací teploty v BK prodloužením kolejnicového pásu v koleji tv. UIC60</t>
  </si>
  <si>
    <t>1171416571</t>
  </si>
  <si>
    <t>Dosažení dovolené upínací teploty v BK prodloužením kolejnicového pásu v koleji tv. UIC60 Poznámka: 1. V cenách jsou započteny náklady na montáž a demontáž napínacího zařízení nebo ohřevu kolejnic a udržování potřebného prodloužení kolejnicového pásu. 2. V cenách nejsou obsaženy náklady na demontáž upevňovadel a kolejnicových spojek.</t>
  </si>
  <si>
    <t>26</t>
  </si>
  <si>
    <t>5910136010</t>
  </si>
  <si>
    <t>Montáž pražcové kotvy v koleji</t>
  </si>
  <si>
    <t>1586133152</t>
  </si>
  <si>
    <t>Montáž pražcové kotvy v koleji Poznámka: 1. V cenách jsou započteny náklady na odstranění kameniva, montáž, ošetření součásti mazivem a úpravu kameniva. 2. V cenách nejsou obsaženy náklady na dodávku materiálu.</t>
  </si>
  <si>
    <t>228 + 15</t>
  </si>
  <si>
    <t>27</t>
  </si>
  <si>
    <t>M</t>
  </si>
  <si>
    <t>5955101005</t>
  </si>
  <si>
    <t>Kamenivo drcené štěrk frakce 31,5/63 (32/63) třídy min. BII</t>
  </si>
  <si>
    <t>t</t>
  </si>
  <si>
    <t>128</t>
  </si>
  <si>
    <t>1280046192</t>
  </si>
  <si>
    <t>746,226*1,70 + 74,113*1,70 + 120,000*1,70</t>
  </si>
  <si>
    <t>28</t>
  </si>
  <si>
    <t>5958158030</t>
  </si>
  <si>
    <t>Podložka pryžová pod patu kolejnice WU 7 174x152x7</t>
  </si>
  <si>
    <t>1094713736</t>
  </si>
  <si>
    <t>29</t>
  </si>
  <si>
    <t>5958128005</t>
  </si>
  <si>
    <t>Komplety Skl 24 (šroub RS 0, matice M 22, podložka Uls 6, svěrka Skl 24)</t>
  </si>
  <si>
    <t>-295348959</t>
  </si>
  <si>
    <t>30</t>
  </si>
  <si>
    <t>5958128005 R</t>
  </si>
  <si>
    <t>Komplety Skl 24B (šroub RS 0, matice M 22, podložka Uls 6, svěrka Skl 24B)</t>
  </si>
  <si>
    <t>-1623957858</t>
  </si>
  <si>
    <t>31</t>
  </si>
  <si>
    <t>5958158020</t>
  </si>
  <si>
    <t>Podložka pryžová pod patu kolejnice R65 183/151/6</t>
  </si>
  <si>
    <t>719412646</t>
  </si>
  <si>
    <t>32</t>
  </si>
  <si>
    <t>5958158093</t>
  </si>
  <si>
    <t>Podložka plastová pod patu kolejnice Zw 687a (UIC60)</t>
  </si>
  <si>
    <t>732011623</t>
  </si>
  <si>
    <t>33</t>
  </si>
  <si>
    <t>5960101000</t>
  </si>
  <si>
    <t>Pražcové kotvy TDHB pro pražec betonový B 91S/1, B 91S/2, B 91P</t>
  </si>
  <si>
    <t>219320775</t>
  </si>
  <si>
    <t>34</t>
  </si>
  <si>
    <t>5960101045</t>
  </si>
  <si>
    <t>Pražcové kotvy pro pražec betonový výhybkový VPS</t>
  </si>
  <si>
    <t>-1310572560</t>
  </si>
  <si>
    <t>OST</t>
  </si>
  <si>
    <t>Ostatní</t>
  </si>
  <si>
    <t>35</t>
  </si>
  <si>
    <t>9902900200</t>
  </si>
  <si>
    <t>Naložení objemnějšího kusového materiálu, vybouraných hmot</t>
  </si>
  <si>
    <t>262144</t>
  </si>
  <si>
    <t>-157475762</t>
  </si>
  <si>
    <t>Naložení objemnějšího kusového materiálu, vybouraných hmot Poznámka: 1. Ceny jsou určeny pro nakládání materiálu v případech, kdy není naložení součástí dodávky materiálu nebo není uvedeno v popisu cen a pro nakládání z meziskládky. 2. Ceny se použijí i pro nakládání materiálu z vlastních zásob objednatele.</t>
  </si>
  <si>
    <t xml:space="preserve">4525,00*0,06003" kolejnice UIC60 - užité - v Suchdole </t>
  </si>
  <si>
    <t>2706*0,327" pražce B91 - užité - v Suchdole</t>
  </si>
  <si>
    <t>200,00*0,06003" kolejnice UIC60 - užité - v Sedlnici</t>
  </si>
  <si>
    <t>588*0,327" pražce B91 - užité - v Sedlnici</t>
  </si>
  <si>
    <t>36</t>
  </si>
  <si>
    <t>9902200100</t>
  </si>
  <si>
    <t>Doprava materiálu těžkou mechanizací nosnosti přes 3,5 t objemnějšího kusového materiálu (prefabrikátů, stožárů, výhybek, rozvaděčů, vybouraných hmot atd.) do 10 km</t>
  </si>
  <si>
    <t>1359505299</t>
  </si>
  <si>
    <t>Doprava materiálu těžkou mechanizací nosnosti přes 3,5 t objemnějšího kusového materiálu (prefabrikátů, stožárů, výhybek, rozvaděčů, vybouraných hmot atd.) do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</si>
  <si>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37</t>
  </si>
  <si>
    <t>9902209200</t>
  </si>
  <si>
    <t>Doprava materiálu těžkou mechanizací nosnosti přes 3,5 t objemnějšího kusového materiálu (prefabrikátů, stožárů, výhybek, rozvaděčů, vybouraných hmot atd.) příplatek za každých dalších 10 km</t>
  </si>
  <si>
    <t>-329512977</t>
  </si>
  <si>
    <t>Doprava materiálu těžkou mechanizací nosnosti přes 3,5 t objemnějšího kusového materiálu (prefabrikátů, stožárů, výhybek, rozvaděčů, vybouraných hmot atd.) příplatek za každých dalších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</si>
  <si>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 xml:space="preserve">(4525,00*0,06003) * 9 " kolejnice UIC60 - užité - v Suchdole </t>
  </si>
  <si>
    <t>(2706*0,327) * 9 " pražce B91 - užité - v Suchdole</t>
  </si>
  <si>
    <t>38</t>
  </si>
  <si>
    <t>1450552403</t>
  </si>
  <si>
    <t>39</t>
  </si>
  <si>
    <t>-1187277698</t>
  </si>
  <si>
    <t>(200,00*0,06003) * 8 " kolejnice UIC60 - užité - v Sedlnici</t>
  </si>
  <si>
    <t>(588*0,327) * 8 " pražce B91 - užité - v Sedlnici</t>
  </si>
  <si>
    <t>40</t>
  </si>
  <si>
    <t>9901000100</t>
  </si>
  <si>
    <t>Doprava materiálu lehkou mechanizací nosnosti do 3,5 t elektrosoučástek, montážního materiálu, kameniva, písku, dlažebních kostek, suti, atd. do 10 km</t>
  </si>
  <si>
    <t>-2048886777</t>
  </si>
  <si>
    <t>Doprava materiálu lehkou mechanizací nosnosti do 3,5 t elektrosoučástek, montážního materiálu, kameniva, písku, dlažebních kostek, suti, atd. do 10 km Poznámka: 1. Ceny jsou určeny pro dopravu silničními vozidly. 2. V cenách dopravy jsou započteny náklady na přepravu materiálu na místo určení včetně složení a poplatku za použití dopravní cesty. 3. Měrná jednotka kus vyjadřuje jednu jízdu naloženého stroje.</t>
  </si>
  <si>
    <t xml:space="preserve">1" vrtule R1, podložka Uls 7 - 2,163 t + 0,166 t - z TO Krnov </t>
  </si>
  <si>
    <t>41</t>
  </si>
  <si>
    <t>9909000700</t>
  </si>
  <si>
    <t>Poplatek za recyklaci kameniva</t>
  </si>
  <si>
    <t>501586253</t>
  </si>
  <si>
    <t>Poplatek za recyklaci kameniva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</si>
  <si>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715,002*1,80</t>
  </si>
  <si>
    <t>42</t>
  </si>
  <si>
    <t>9902100100</t>
  </si>
  <si>
    <t>Doprava materiálu těžkou mechanizací nosnosti přes 3,5 t sypanin (kameniva, písku, suti, dlažebních kostek, atd.) do 10 km</t>
  </si>
  <si>
    <t>-1305052781</t>
  </si>
  <si>
    <t>Doprava materiálu těžkou mechanizací nosnosti přes 3,5 t sypanin (kameniva, písku, suti, dlažebních kostek, atd.) do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</si>
  <si>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715,002*1,80" štěrkové lože - odtěžené - odvoz na recyklaci Krnov</t>
  </si>
  <si>
    <t>43</t>
  </si>
  <si>
    <t>9909000110</t>
  </si>
  <si>
    <t>Poplatek za uložení výzisku ze štěrkového lože nekontaminovaného</t>
  </si>
  <si>
    <t>-177159365</t>
  </si>
  <si>
    <t>Poplatek za uložení výzisku ze štěrkového lože nekontaminovaného  Poznámka: 1. V cenách jsou započteny náklady na uložení stavebního odpadu na oficiální skládku. 2. Dodavatel při nacenění této položky je povinen respektovat nastavenou maximální možnou přípustnou hodnotou (nabídkovou cenu) za celý požadovaný objem této dílčí položky, a tedy i za jednotkovou cenu,(cena vychází z aktuálního průzkumu trhu s využitím nejbližšího dostupného místa (oficiální skládky) zajišťujícího danou část plnění.
Maximální přípustní hodnota položky celkem (Cena celkem): 63 706,70 Kč
Maximální přípustná jednotková cena: 99,00 Kč</t>
  </si>
  <si>
    <t>(715,002*0,50) * 1,80 "(50%) z recyklace</t>
  </si>
  <si>
    <t>44</t>
  </si>
  <si>
    <t>459422524</t>
  </si>
  <si>
    <t>(715,002*0,50) * 1,80" (50%) z recyklace štěrku - odpad na skládku</t>
  </si>
  <si>
    <t>45</t>
  </si>
  <si>
    <t>9902109200</t>
  </si>
  <si>
    <t>Doprava materiálu těžkou mechanizací nosnosti přes 3,5 t sypanin (kameniva, písku, suti, dlažebních kostek, atd.) příplatek za každých dalších 10 km</t>
  </si>
  <si>
    <t>-413779996</t>
  </si>
  <si>
    <t>Doprava materiálu těžkou mechanizací nosnosti přes 3,5 t sypanin (kameniva, písku, suti, dlažebních kostek, atd.) příplatek za každých dalších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</si>
  <si>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46</t>
  </si>
  <si>
    <t>9909000400</t>
  </si>
  <si>
    <t>Poplatek za likvidaci plastových součástí</t>
  </si>
  <si>
    <t>-1188730801</t>
  </si>
  <si>
    <t>Poplatek za likvidaci plastových součástí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</si>
  <si>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47</t>
  </si>
  <si>
    <t>-1321866759</t>
  </si>
  <si>
    <t>1" pryžové podložky, PE - odpad</t>
  </si>
  <si>
    <t>48</t>
  </si>
  <si>
    <t>9901009200</t>
  </si>
  <si>
    <t>Doprava materiálu lehkou mechanizací nosnosti do 3,5 t elektrosoučástek, montážního materiálu, kameniva, písku, dlažebních kostek, suti, atd. příplatek za každých dalších 10 km</t>
  </si>
  <si>
    <t>790880840</t>
  </si>
  <si>
    <t>Doprava materiálu lehkou mechanizací nosnosti do 3,5 t elektrosoučástek, montážního materiálu, kameniva, písku, dlažebních kostek, suti, atd. příplatek za každých dalších 10 km Poznámka: 1. Ceny jsou určeny pro dopravu silničními vozidly. 2. V cenách dopravy jsou započteny náklady na přepravu materiálu na místo určení včetně složení a poplatku za použití dopravní cesty. 3. Měrná jednotka kus vyjadřuje jednu jízdu naloženého stroje.</t>
  </si>
  <si>
    <t>49</t>
  </si>
  <si>
    <t>715028738</t>
  </si>
  <si>
    <t>1598,576" štěrk</t>
  </si>
  <si>
    <t>50</t>
  </si>
  <si>
    <t>-246205501</t>
  </si>
  <si>
    <t>1598,576 * 2 " štěrk</t>
  </si>
  <si>
    <t>51</t>
  </si>
  <si>
    <t>-1898251721</t>
  </si>
  <si>
    <t>0,758 + 2,454" svrškový materiál + pražcové kotvy</t>
  </si>
  <si>
    <t>52</t>
  </si>
  <si>
    <t>-1889224350</t>
  </si>
  <si>
    <t>(0,758 + 2,454) * 7" svrškový materiál + pražcové kotvy</t>
  </si>
  <si>
    <t>53</t>
  </si>
  <si>
    <t>9902900100</t>
  </si>
  <si>
    <t>Naložení sypanin, drobného kusového materiálu, suti</t>
  </si>
  <si>
    <t>1514502451</t>
  </si>
  <si>
    <t>Naložení sypanin, drobného kusového materiálu, suti Poznámka: 1. Ceny jsou určeny pro nakládání materiálu v případech, kdy není naložení součástí dodávky materiálu nebo není uvedeno v popisu cen a pro nakládání z meziskládky. 2. Ceny se použijí i pro nakládání materiálu z vlastních zásob objednatele.</t>
  </si>
  <si>
    <t>500,000" štěrk - přeložení do vagonů v žst.Brantice</t>
  </si>
  <si>
    <t>54</t>
  </si>
  <si>
    <t>9903200100</t>
  </si>
  <si>
    <t>Přeprava mechanizace na místo prováděných prací o hmotnosti přes 12 t přes 50 do 100 km</t>
  </si>
  <si>
    <t>-231367024</t>
  </si>
  <si>
    <t>Přeprava mechanizace na místo prováděných prací o hmotnosti přes 12 t přes 50 do 100 km Poznámka: 1. Ceny jsou určeny pro dopravu mechanizmů na místo prováděných prací po silnici i po kolejích. 2. V ceně jsou započteny i náklady na zpáteční cestu dopravního prostředku. Měrnou jednotkou je kus přepravovaného stroje.</t>
  </si>
  <si>
    <t>10 " ASP, PUŠL, STABILIZÁTOR, 3 x DVOUCESTNÉ RYPADLO, KOLEJ.JEŘÁB, MOBILNÍ SVAŘOVNA, RECYKLAČNÍ LINKA, BROUSÍCÍ SOUPRAVA</t>
  </si>
  <si>
    <t>SO 01.2 - Železniční spodek v km 77,597 – 78,250</t>
  </si>
  <si>
    <t>Úroveň 3:</t>
  </si>
  <si>
    <t>SO 01.2.1 - Sborník ÚOŽI - Železniční spodek v km 77,597 – 78,250</t>
  </si>
  <si>
    <t>5915005020</t>
  </si>
  <si>
    <t>Hloubení rýh nebo jam ručně na železničním spodku třídy těžitelnosti I skupiny 2</t>
  </si>
  <si>
    <t>1501688750</t>
  </si>
  <si>
    <t>Hloubení rýh nebo jam ručně na železničním spodku třídy těžitelnosti I skupiny 2 Poznámka: 1. V cenách jsou započteny náklady na hloubení a uložení výzisku na terén nebo naložení na dopravní prostředek a uložení na úložišti.</t>
  </si>
  <si>
    <t>222*0,5*0,5</t>
  </si>
  <si>
    <t>5964133015</t>
  </si>
  <si>
    <t>Geotextilie filtrační</t>
  </si>
  <si>
    <t>-1724695992</t>
  </si>
  <si>
    <t>488,400*1,05</t>
  </si>
  <si>
    <t>5955101012</t>
  </si>
  <si>
    <t>Kamenivo drcené štěrk frakce 16/32</t>
  </si>
  <si>
    <t>1274308808</t>
  </si>
  <si>
    <t>55,50*1,60</t>
  </si>
  <si>
    <t>5914055010</t>
  </si>
  <si>
    <t>Zřízení krytých odvodňovacích zařízení potrubí trativodu</t>
  </si>
  <si>
    <t>1650331692</t>
  </si>
  <si>
    <t>Zřízení krytých odvodňovacích zařízení potrubí trativodu Poznámka: 1. V cenách jsou započteny náklady na zřízení podkladní vrstvy, uložení, obsypání a zásyp zařízení podle vzorového listu a rozprostření výzisku na terén nebo naložení na dopravní prostředek. 2. V cenách nejsou obsaženy náklady na provedení výkopku, ruční dočištění a dodávku materiálu.</t>
  </si>
  <si>
    <t>5964103030</t>
  </si>
  <si>
    <t>Drenážní plastové díly trubka s částečnou perforací DN 160 mm</t>
  </si>
  <si>
    <t>-580453696</t>
  </si>
  <si>
    <t>6*37</t>
  </si>
  <si>
    <t>5964103045 R</t>
  </si>
  <si>
    <t>Drenážní plastové díly spojka-spojovací nátrubek DN 160 mm</t>
  </si>
  <si>
    <t>930276098</t>
  </si>
  <si>
    <t>5914055020</t>
  </si>
  <si>
    <t>Zřízení krytých odvodňovacích zařízení šachty trativodu</t>
  </si>
  <si>
    <t>-1909466770</t>
  </si>
  <si>
    <t>Zřízení krytých odvodňovacích zařízení šachty trativodu Poznámka: 1. V cenách jsou započteny náklady na zřízení podkladní vrstvy, uložení, obsypání a zásyp zařízení podle vzorového listu a rozprostření výzisku na terén nebo naložení na dopravní prostředek. 2. V cenách nejsou obsaženy náklady na provedení výkopku, ruční dočištění a dodávku materiálu.</t>
  </si>
  <si>
    <t>5*1,5</t>
  </si>
  <si>
    <t>R1 mat</t>
  </si>
  <si>
    <t>Trativodní šachta plastová  DN 400/160 mm – 1 odtok DN 160 mm</t>
  </si>
  <si>
    <t>-528755290</t>
  </si>
  <si>
    <t>R2 mat</t>
  </si>
  <si>
    <t>Trativodní šachta plastová  průchozí DN 400/160 mm – 1 vtok / 1 odtok DN 160 mm (svírají úhel 180°)</t>
  </si>
  <si>
    <t>436358326</t>
  </si>
  <si>
    <t>5964103135</t>
  </si>
  <si>
    <t>Drenážní plastové díly poklop šachty plastový D 400</t>
  </si>
  <si>
    <t>-1030991062</t>
  </si>
  <si>
    <t>5914035470</t>
  </si>
  <si>
    <t>Zřízení otevřených odvodňovacích zařízení trativodní výusť z lomového kamene</t>
  </si>
  <si>
    <t>-2080317468</t>
  </si>
  <si>
    <t>Zřízení otevřených odvodňovacích zařízení trativodní výusť z lomového kamene Poznámka: 1. V cenách jsou započteny náklady na zřízení podkladní vrstvy a uložení zařízení podle vzorového listu a rozprostření výzisku na terén nebo naložení na dopravní prostředek. 2. V cenách nejsou obsaženy náklady na provedení výkopku, ruční dočištění a dodávku materiálu.</t>
  </si>
  <si>
    <t>5955101045</t>
  </si>
  <si>
    <t>Lomový kámen tříděný pro rovnaniny</t>
  </si>
  <si>
    <t>1286207376</t>
  </si>
  <si>
    <t>5964161000</t>
  </si>
  <si>
    <t>Beton lehce zhutnitelný C 12/15;X0 F5 2 080 2 517</t>
  </si>
  <si>
    <t>420863798</t>
  </si>
  <si>
    <t>1798363259</t>
  </si>
  <si>
    <t>1,2*1,2*1,6</t>
  </si>
  <si>
    <t>1545712940</t>
  </si>
  <si>
    <t>5955101016</t>
  </si>
  <si>
    <t>Kamenivo drcené štěrkodrť frakce 0/32 kv kv – konstrukční vrstva</t>
  </si>
  <si>
    <t>-568074385</t>
  </si>
  <si>
    <t>(1,2*1,2*0,1)*1,80</t>
  </si>
  <si>
    <t>5964105050</t>
  </si>
  <si>
    <t>Díly pro odvodnění betonové šachtové dno 1000x500</t>
  </si>
  <si>
    <t>1765297031</t>
  </si>
  <si>
    <t>5964105010</t>
  </si>
  <si>
    <t>Díly pro odvodnění betonové skruž šachtová 1000x1000</t>
  </si>
  <si>
    <t>-1293538198</t>
  </si>
  <si>
    <t>5964105025</t>
  </si>
  <si>
    <t>Díly pro odvodnění betonové poklop na šachtu 1100/80</t>
  </si>
  <si>
    <t>1299661128</t>
  </si>
  <si>
    <t>5915010020</t>
  </si>
  <si>
    <t>Těžení zeminy nebo horniny železničního spodku třídy těžitelnosti I skupiny 2</t>
  </si>
  <si>
    <t>396676476</t>
  </si>
  <si>
    <t>Těžení zeminy nebo horniny železničního spodku třídy těžitelnosti I skupiny 2 Poznámka: 1. V cenách jsou započteny náklady na těžení a uložení výzisku na terén nebo naložení na dopravní prostředek a uložení na úložišti.</t>
  </si>
  <si>
    <t>200*0,5*0,8</t>
  </si>
  <si>
    <t>5915010040</t>
  </si>
  <si>
    <t>Těžení zeminy nebo horniny železničního spodku třídy těžitelnosti II skupiny 4</t>
  </si>
  <si>
    <t>-2120473297</t>
  </si>
  <si>
    <t>Těžení zeminy nebo horniny železničního spodku třídy těžitelnosti II skupiny 4 Poznámka: 1. V cenách jsou započteny náklady na těžení a uložení výzisku na terén nebo naložení na dopravní prostředek a uložení na úložišti.</t>
  </si>
  <si>
    <t>R1</t>
  </si>
  <si>
    <t>Zřízení podkladní vrstvy z betonu prostého tloušťky do 10 cm</t>
  </si>
  <si>
    <t>735736238</t>
  </si>
  <si>
    <t>200*0,8</t>
  </si>
  <si>
    <t>182792833</t>
  </si>
  <si>
    <t>200*0,8*0,1</t>
  </si>
  <si>
    <t>5914035150</t>
  </si>
  <si>
    <t>Zřízení otevřených odvodňovacích zařízení příkopového žlabu staveništního prefabrikátu</t>
  </si>
  <si>
    <t>1637913201</t>
  </si>
  <si>
    <t>Zřízení otevřených odvodňovacích zařízení příkopového žlabu staveništního prefabrikátu Poznámka: 1. V cenách jsou započteny náklady na zřízení podkladní vrstvy a uložení zařízení podle vzorového listu a rozprostření výzisku na terén nebo naložení na dopravní prostředek. 2. V cenách nejsou obsaženy náklady na provedení výkopku, ruční dočištění a dodávku materiálu.</t>
  </si>
  <si>
    <t>5964115000</t>
  </si>
  <si>
    <t>Příkopový žlab tvaru J</t>
  </si>
  <si>
    <t>809498282</t>
  </si>
  <si>
    <t>5964117000</t>
  </si>
  <si>
    <t>Poklop příkopového žlabu tvaru J</t>
  </si>
  <si>
    <t>-982134709</t>
  </si>
  <si>
    <t>5964133005</t>
  </si>
  <si>
    <t>Geotextilie separační</t>
  </si>
  <si>
    <t>-212795319</t>
  </si>
  <si>
    <t>260*1,05</t>
  </si>
  <si>
    <t>5915007020</t>
  </si>
  <si>
    <t>Zásyp jam nebo rýh sypaninou na železničním spodku se zhutněním</t>
  </si>
  <si>
    <t>-1278487901</t>
  </si>
  <si>
    <t>Zásyp jam nebo rýh sypaninou na železničním spodku se zhutněním Poznámka: 1. Ceny zásypu jam a rýh se zhutněním jsou určeny pro jakoukoliv míru zhutnění.</t>
  </si>
  <si>
    <t>200*0,3*1</t>
  </si>
  <si>
    <t>5915015010</t>
  </si>
  <si>
    <t>Svahování zemního tělesa železničního spodku v náspu</t>
  </si>
  <si>
    <t>-1062780432</t>
  </si>
  <si>
    <t>Svahování zemního tělesa železničního spodku v náspu Poznámka: 1. V cenách jsou započteny náklady na svahování železničního tělesa a uložení výzisku na terén nebo naložení na dopravní prostředek.</t>
  </si>
  <si>
    <t>200*2</t>
  </si>
  <si>
    <t>-1913703532</t>
  </si>
  <si>
    <t>1,6*1,8*1,6</t>
  </si>
  <si>
    <t>-1415801328</t>
  </si>
  <si>
    <t>1,6*1,8</t>
  </si>
  <si>
    <t>5964161030</t>
  </si>
  <si>
    <t>Beton lehce zhutnitelný C 25/30;XF1 vyhovuje i XD1-2,XA1,XC3 F5 2 470 2 989</t>
  </si>
  <si>
    <t>1535036196</t>
  </si>
  <si>
    <t>1,6*1,8*0,1</t>
  </si>
  <si>
    <t>-1813689898</t>
  </si>
  <si>
    <t>5,1*0,6*0,5</t>
  </si>
  <si>
    <t>5914055030</t>
  </si>
  <si>
    <t>Zřízení krytých odvodňovacích zařízení svodného potrubí</t>
  </si>
  <si>
    <t>549923387</t>
  </si>
  <si>
    <t>Zřízení krytých odvodňovacích zařízení svodného potrubí Poznámka: 1. V cenách jsou započteny náklady na zřízení podkladní vrstvy, uložení, obsypání a zásyp zařízení podle vzorového listu a rozprostření výzisku na terén nebo naložení na dopravní prostředek. 2. V cenách nejsou obsaženy náklady na provedení výkopku, ruční dočištění a dodávku materiálu.</t>
  </si>
  <si>
    <t>5964104030</t>
  </si>
  <si>
    <t>Kanalizační díly plastové trubka s kompaktní stěnou DN 200</t>
  </si>
  <si>
    <t>-826574755</t>
  </si>
  <si>
    <t>13730106</t>
  </si>
  <si>
    <t>1674576108</t>
  </si>
  <si>
    <t>30*0,7*0,6</t>
  </si>
  <si>
    <t>1635079298</t>
  </si>
  <si>
    <t>69,00*1,05</t>
  </si>
  <si>
    <t>-8159160</t>
  </si>
  <si>
    <t>12,600*1,60</t>
  </si>
  <si>
    <t>-53623057</t>
  </si>
  <si>
    <t>5964103035</t>
  </si>
  <si>
    <t>Drenážní plastové díly trubka s částečnou perforací DN 300 mm</t>
  </si>
  <si>
    <t>-2074953997</t>
  </si>
  <si>
    <t>5964103055</t>
  </si>
  <si>
    <t>Drenážní plastové díly spojka-spojovací nátrubek DN 300 mm</t>
  </si>
  <si>
    <t>1811791828</t>
  </si>
  <si>
    <t>-1096361706</t>
  </si>
  <si>
    <t>0,6*1*12</t>
  </si>
  <si>
    <t>442177591</t>
  </si>
  <si>
    <t>5964104045</t>
  </si>
  <si>
    <t>Kanalizační díly plastové trubka s kompaktní stěnou DN 400</t>
  </si>
  <si>
    <t>1304577943</t>
  </si>
  <si>
    <t>1397464831</t>
  </si>
  <si>
    <t>-722223058</t>
  </si>
  <si>
    <t>-1167742301</t>
  </si>
  <si>
    <t>-630824232</t>
  </si>
  <si>
    <t>32*1,1*0,5</t>
  </si>
  <si>
    <t>29*1,1*1,0</t>
  </si>
  <si>
    <t>-1234703441</t>
  </si>
  <si>
    <t>61*1,2</t>
  </si>
  <si>
    <t>2016456184</t>
  </si>
  <si>
    <t>61*1,2*0,1</t>
  </si>
  <si>
    <t>5914001160</t>
  </si>
  <si>
    <t>Zřízení gabionu vázaného s oky 100x100 mm o rozměru 1,0x1,0x1,0 m (1,000 m3)</t>
  </si>
  <si>
    <t>-1152040227</t>
  </si>
  <si>
    <t>Zřízení gabionu vázaného s oky 100x100 mm o rozměru 1,0x1,0x1,0 m (1,000 m3) Poznámka: 1. V cenách jsou započteny náklady na přípravu gabionové drážky, montáž koše, vyskládání pohledových stran a vyplnění koše kamenivem. 2. V cenách nejsou započteny náklady na zemní práce a na dodávku materiálu.</t>
  </si>
  <si>
    <t>5964102031</t>
  </si>
  <si>
    <t>Gabionový koš kompletní s vázanými oky a svařované 1,00x1,00x1,00 m (1,000 m3)</t>
  </si>
  <si>
    <t>428212563</t>
  </si>
  <si>
    <t>5914001150</t>
  </si>
  <si>
    <t>Zřízení gabionu vázaného s oky 100x100 mm o rozměru 1,0x1,0x0,5 m (0,500 m3)</t>
  </si>
  <si>
    <t>1002428199</t>
  </si>
  <si>
    <t>Zřízení gabionu vázaného s oky 100x100 mm o rozměru 1,0x1,0x0,5 m (0,500 m3) Poznámka: 1. V cenách jsou započteny náklady na přípravu gabionové drážky, montáž koše, vyskládání pohledových stran a vyplnění koše kamenivem. 2. V cenách nejsou započteny náklady na zemní práce a na dodávku materiálu.</t>
  </si>
  <si>
    <t>55</t>
  </si>
  <si>
    <t>5964102030</t>
  </si>
  <si>
    <t>Gabionový koš kompletní s vázanými oky a svařované 1,00x1,00x0,50 m (0,500 m3)</t>
  </si>
  <si>
    <t>-842007744</t>
  </si>
  <si>
    <t>56</t>
  </si>
  <si>
    <t>325654541</t>
  </si>
  <si>
    <t>10,000*1,70</t>
  </si>
  <si>
    <t>6,000*1,70</t>
  </si>
  <si>
    <t>57</t>
  </si>
  <si>
    <t>5955101050</t>
  </si>
  <si>
    <t>Lomový kámen netříděný pro zásypy</t>
  </si>
  <si>
    <t>-1638278689</t>
  </si>
  <si>
    <t>19,000*1,80</t>
  </si>
  <si>
    <t>10,000*1,80</t>
  </si>
  <si>
    <t>58</t>
  </si>
  <si>
    <t>-75224185</t>
  </si>
  <si>
    <t>124,300*1,05</t>
  </si>
  <si>
    <t>59</t>
  </si>
  <si>
    <t>-2114290063</t>
  </si>
  <si>
    <t>29*(0,3*1,0)</t>
  </si>
  <si>
    <t>32*(0,3*0,5)</t>
  </si>
  <si>
    <t>60</t>
  </si>
  <si>
    <t>205020556</t>
  </si>
  <si>
    <t>77,00*1,05</t>
  </si>
  <si>
    <t>61</t>
  </si>
  <si>
    <t>1439710531</t>
  </si>
  <si>
    <t>6*(77*0,4*1)</t>
  </si>
  <si>
    <t>62</t>
  </si>
  <si>
    <t>5914075030</t>
  </si>
  <si>
    <t>Zřízení konstrukční vrstvy pražcového podloží bez geomateriálu tl. 0,50 m</t>
  </si>
  <si>
    <t>439333092</t>
  </si>
  <si>
    <t>Zřízení konstrukční vrstvy pražcového podloží bez geomateriálu tl. 0,50 m Poznámka: 1. V cenách nejsou obsaženy náklady na dodávku materiálu a odtěžení zeminy.</t>
  </si>
  <si>
    <t>6*(77*2)</t>
  </si>
  <si>
    <t>63</t>
  </si>
  <si>
    <t>5955101023</t>
  </si>
  <si>
    <t>Kamenivo drcené štěrkodrť frakce 0/63</t>
  </si>
  <si>
    <t>-1640560371</t>
  </si>
  <si>
    <t>(924*0,4)*1,80</t>
  </si>
  <si>
    <t>64</t>
  </si>
  <si>
    <t>-1775623449</t>
  </si>
  <si>
    <t>77*3</t>
  </si>
  <si>
    <t>65</t>
  </si>
  <si>
    <t>-2142599786</t>
  </si>
  <si>
    <t>77*3*0,15</t>
  </si>
  <si>
    <t>66</t>
  </si>
  <si>
    <t>5914075010</t>
  </si>
  <si>
    <t>Zřízení konstrukční vrstvy pražcového podloží bez geomateriálu tl. 0,15 m</t>
  </si>
  <si>
    <t>1649721137</t>
  </si>
  <si>
    <t>Zřízení konstrukční vrstvy pražcového podloží bez geomateriálu tl. 0,15 m Poznámka: 1. V cenách nejsou obsaženy náklady na dodávku materiálu a odtěžení zeminy.</t>
  </si>
  <si>
    <t>67</t>
  </si>
  <si>
    <t>59120  R</t>
  </si>
  <si>
    <t>Demontáž betonových sloupků</t>
  </si>
  <si>
    <t>-1671271671</t>
  </si>
  <si>
    <t>Demontáž betonových sloupků. Poznámka: 1. V cenách jsou započteny náklady na demontáž, naložení na dopravní prostředek, úpravu a urovnání terénu.</t>
  </si>
  <si>
    <t>68</t>
  </si>
  <si>
    <t>-1867125750</t>
  </si>
  <si>
    <t>30*0,5*2</t>
  </si>
  <si>
    <t>69</t>
  </si>
  <si>
    <t>5915020010</t>
  </si>
  <si>
    <t>Povrchová úprava plochy železničního spodku</t>
  </si>
  <si>
    <t>1651382970</t>
  </si>
  <si>
    <t>Povrchová úprava plochy železničního spodku Poznámka: 1. V cenách jsou započteny náklady na urovnání a úpravu ploch nebo skládek výzisku kameniva a zeminy s jejich případnou rekultivací.</t>
  </si>
  <si>
    <t>295*6</t>
  </si>
  <si>
    <t>70</t>
  </si>
  <si>
    <t>914078138</t>
  </si>
  <si>
    <t>1770*1,05</t>
  </si>
  <si>
    <t>71</t>
  </si>
  <si>
    <t>-1942553100</t>
  </si>
  <si>
    <t>72</t>
  </si>
  <si>
    <t>5955101017</t>
  </si>
  <si>
    <t>Kamenivo drcené štěrkodrť frakce 0/63 kv kv – konstrukční vrstva</t>
  </si>
  <si>
    <t>881055597</t>
  </si>
  <si>
    <t>(1770*0,15)*1,8</t>
  </si>
  <si>
    <t>73</t>
  </si>
  <si>
    <t>1979990177</t>
  </si>
  <si>
    <t>(105*2)*2</t>
  </si>
  <si>
    <t>74</t>
  </si>
  <si>
    <t>9909000100</t>
  </si>
  <si>
    <t>Poplatek za uložení suti nebo hmot na oficiální skládku</t>
  </si>
  <si>
    <t>-891883947</t>
  </si>
  <si>
    <t>Poplatek za uložení suti nebo hmot na oficiální skládku  Poznámka: 1. V cenách jsou započteny náklady na uložení stavebního odpadu na oficiální skládku. 2. Dodavatel při nacenění této položky je povinen respektovat nastavenou maximální možnou přípustnou hodnotou (nabídkovou cenu) za celý požadovaný objem této dílčí položky, a tedy i za jednotkovou cenu,(cena vychází z aktuálního průzkumu trhu s využitím nejbližšího dostupného místa (oficiální skládky) zajišťujícího danou část plnění.
Maximální přípustní hodnota položky celkem (Cena celkem): 166 980,00 Kč
Maximální přípustná jednotková cena: 132,00 Kč</t>
  </si>
  <si>
    <t>(55,500 + 2,304 + 80,000 + 80,000 + 4,608 + 1,530 + 4,608 + 12,600 + 46,200 + 17,600 + 31,900 + 184,800 + 34,650 + 30,000 + 46,200) * 2,00 " zemina</t>
  </si>
  <si>
    <t>75</t>
  </si>
  <si>
    <t>1414678327</t>
  </si>
  <si>
    <t>1172,600" zemina - odpad</t>
  </si>
  <si>
    <t>76</t>
  </si>
  <si>
    <t>-755913776</t>
  </si>
  <si>
    <t>77</t>
  </si>
  <si>
    <t>-1886383546</t>
  </si>
  <si>
    <t>108,960 + 478,159 + 665,280 + 83,000" štěrk, štěrkodrť, lomový kámen</t>
  </si>
  <si>
    <t>78</t>
  </si>
  <si>
    <t>-1747118560</t>
  </si>
  <si>
    <t>(108,960 + 478,159 + 665,280 + 83,000) * 2 " štěrk, štěrkodrť, lomový kámen</t>
  </si>
  <si>
    <t>79</t>
  </si>
  <si>
    <t>-1448807717</t>
  </si>
  <si>
    <t>78,000 + 19,800" J žlaby, poklopy</t>
  </si>
  <si>
    <t>80</t>
  </si>
  <si>
    <t>1679179127</t>
  </si>
  <si>
    <t>(78,000 + 19,800) * 15 " J žlaby, poklopy</t>
  </si>
  <si>
    <t>81</t>
  </si>
  <si>
    <t>1757278197</t>
  </si>
  <si>
    <t>59,260 + 4,845 + 0,272 + 1,171 " beton, odvod. díly, gabiony, geotextílie</t>
  </si>
  <si>
    <t>82</t>
  </si>
  <si>
    <t>1216157431</t>
  </si>
  <si>
    <t>(59,260 + 4,845 + 0,272 + 1,171) * 1 " beton, odvod. díly, gabiony, geotextílie</t>
  </si>
  <si>
    <t>83</t>
  </si>
  <si>
    <t>150792298</t>
  </si>
  <si>
    <t>(60,000 + 8,700 + 4,800) * 1,70" recyklovaný štěrk - zásypy</t>
  </si>
  <si>
    <t>84</t>
  </si>
  <si>
    <t>-1586256494</t>
  </si>
  <si>
    <t>(55,500 + 80,000 + 80,000 + 4,608 + 12,600) * 2,00 " přeložení zeminy</t>
  </si>
  <si>
    <t>SO 01.2.2 - ÚRS - Železniční spodek v km 77,597 – 78,250</t>
  </si>
  <si>
    <t>213141111</t>
  </si>
  <si>
    <t>Zřízení vrstvy z geotextilie v rovině nebo ve sklonu do 1:5 š do 3 m</t>
  </si>
  <si>
    <t>CS ÚRS 2025 01</t>
  </si>
  <si>
    <t>1908937196</t>
  </si>
  <si>
    <t>Zřízení vrstvy z geotextilie filtrační, separační, odvodňovací, ochranné, výztužné nebo protierozní v rovině nebo ve sklonu do 1:5, šířky do 3 m</t>
  </si>
  <si>
    <t>222*2,2</t>
  </si>
  <si>
    <t>711412002</t>
  </si>
  <si>
    <t>Provedení izolace proti tlakové vodě svislé za studena lakem asfaltovým</t>
  </si>
  <si>
    <t>-724207017</t>
  </si>
  <si>
    <t>Provedení izolace proti povrchové a podpovrchové tlakové vodě natěradly a tmely za studena na ploše svislé S nátěrem lakem asfaltovým</t>
  </si>
  <si>
    <t>200*0,9</t>
  </si>
  <si>
    <t>11163152</t>
  </si>
  <si>
    <t>lak hydroizolační asfaltový</t>
  </si>
  <si>
    <t>-1077738780</t>
  </si>
  <si>
    <t>131,707*0,00041 'Přepočtené koeficientem množství</t>
  </si>
  <si>
    <t>-265277871</t>
  </si>
  <si>
    <t>200*1,3</t>
  </si>
  <si>
    <t>894501111</t>
  </si>
  <si>
    <t>Bednění stěn šachet pravoúhlých nebo vícehranných oboustranné zřízení</t>
  </si>
  <si>
    <t>1363266112</t>
  </si>
  <si>
    <t>Bednění konstrukcí na trubním vedení stěn šachet pravoúhlých nebo čtyř a vícehranných oboustranné zřízení</t>
  </si>
  <si>
    <t xml:space="preserve">2*(1,5*1,5) +2*(1,3*1,5)+2*(1*1,5)+2*(0,8*1,5) </t>
  </si>
  <si>
    <t>279362021</t>
  </si>
  <si>
    <t>Výztuž základových zdí nosných svařovanými sítěmi Kari</t>
  </si>
  <si>
    <t>-478761463</t>
  </si>
  <si>
    <t>Výztuž základových zdí nosných svislých nebo odkloněných od svislice, rovinných nebo oblých, deskových nebo žebrových, včetně výztuže jejich žeber ze svařovaných sítí z drátů typu KARI</t>
  </si>
  <si>
    <t>Poznámka k položce:_x000D_
V cenách jsou započteny i náklady na dodání materiálu</t>
  </si>
  <si>
    <t>0,299 + 0,299</t>
  </si>
  <si>
    <t>279322512</t>
  </si>
  <si>
    <t>Základová zeď ze ŽB se zvýšenými nároky na prostředí tř. C 30/37 bez výztuže</t>
  </si>
  <si>
    <t>330097985</t>
  </si>
  <si>
    <t>Základové zdi z betonu železového (bez výztuže) se zvýšenými nároky na prostředí tř. C 30/37</t>
  </si>
  <si>
    <t>(0,25*1,3*1,5)+2*((1,50*0,25*1,25)+(0,8*0,25*1,25))</t>
  </si>
  <si>
    <t>Rošt pochozí 900 x 1100 mm</t>
  </si>
  <si>
    <t>-481089280</t>
  </si>
  <si>
    <t>Poznámka k položce:_x000D_
včetně kotvícího a spojovacího materiálu a dopravy</t>
  </si>
  <si>
    <t>894501112</t>
  </si>
  <si>
    <t>Bednění stěn šachet pravoúhlých nebo vícehranných oboustranné odstranění</t>
  </si>
  <si>
    <t>1993833334</t>
  </si>
  <si>
    <t>Bednění konstrukcí na trubním vedení stěn šachet pravoúhlých nebo čtyř a vícehranných oboustranné odstranění</t>
  </si>
  <si>
    <t>-1871776534</t>
  </si>
  <si>
    <t xml:space="preserve">2*(1,5*1,5) +2*(1,3*1,5) </t>
  </si>
  <si>
    <t>2036322137</t>
  </si>
  <si>
    <t>7,317*0,00041 'Přepočtené koeficientem množství</t>
  </si>
  <si>
    <t>-1027185081</t>
  </si>
  <si>
    <t xml:space="preserve">(0,7+0,6+1)*30 </t>
  </si>
  <si>
    <t>121151113</t>
  </si>
  <si>
    <t>Sejmutí ornice plochy do 500 m2 tl vrstvy do 200 mm strojně</t>
  </si>
  <si>
    <t>-724625984</t>
  </si>
  <si>
    <t>Sejmutí ornice strojně při souvislé ploše přes 100 do 500 m2, tl. vrstvy do 200 mm</t>
  </si>
  <si>
    <t>-130750132</t>
  </si>
  <si>
    <t>29*(0,3+1,0)</t>
  </si>
  <si>
    <t>32*(0,3+0,5)</t>
  </si>
  <si>
    <t>61*1,0</t>
  </si>
  <si>
    <t>-169398497</t>
  </si>
  <si>
    <t>77,00*1,00</t>
  </si>
  <si>
    <t>181351103</t>
  </si>
  <si>
    <t>Rozprostření ornice tl vrstvy do 200 mm pl přes 100 do 500 m2 v rovině nebo ve svahu do 1:5 strojně</t>
  </si>
  <si>
    <t>1086746465</t>
  </si>
  <si>
    <t>Rozprostření a urovnání ornice v rovině nebo ve svahu sklonu do 1:5 strojně při souvislé ploše přes 100 do 500 m2, tl. vrstvy do 200 mm</t>
  </si>
  <si>
    <t>10364101</t>
  </si>
  <si>
    <t>zemina pro terénní úpravy - ornice</t>
  </si>
  <si>
    <t>-1966588306</t>
  </si>
  <si>
    <t>46,200*2,00</t>
  </si>
  <si>
    <t>181451311</t>
  </si>
  <si>
    <t>Založení trávníku strojně v jedné operaci v rovině nebo na svahu do 1:5</t>
  </si>
  <si>
    <t>-765041685</t>
  </si>
  <si>
    <t>Založení trávníku strojně výsevem včetně utažení na ploše v rovině nebo na svahu do 1:5</t>
  </si>
  <si>
    <t>00572470</t>
  </si>
  <si>
    <t>osivo směs travní univerzál</t>
  </si>
  <si>
    <t>kg</t>
  </si>
  <si>
    <t>-1618379247</t>
  </si>
  <si>
    <t>182111111</t>
  </si>
  <si>
    <t>Zpevnění svahu tkaninou nebo rohoží na svahu sklonu přes 1:2 do 1:1</t>
  </si>
  <si>
    <t>-1805757784</t>
  </si>
  <si>
    <t>R2</t>
  </si>
  <si>
    <t xml:space="preserve">Greentex Geotextile K EKO 750 g/m² 1,2×20 m </t>
  </si>
  <si>
    <t>256</t>
  </si>
  <si>
    <t>409094862</t>
  </si>
  <si>
    <t>231*1,05</t>
  </si>
  <si>
    <t>R3</t>
  </si>
  <si>
    <t xml:space="preserve">Geopin Steel J - drát ø 3 mm, délka 20 cm, </t>
  </si>
  <si>
    <t>1745768741</t>
  </si>
  <si>
    <t>1668455392</t>
  </si>
  <si>
    <t>SO 01.3 - Oprava nástupiště v zastávce Zátor</t>
  </si>
  <si>
    <t>SO 01.3.1 - Sborník ÚOŽI - Oprava nástupiště v zastávce Zátor</t>
  </si>
  <si>
    <t>5914120030</t>
  </si>
  <si>
    <t>Demontáž nástupiště úrovňového Tischer jednostranného včetně podložek</t>
  </si>
  <si>
    <t>-18256635</t>
  </si>
  <si>
    <t>Demontáž nástupiště úrovňového Tischer jednostranného včetně podložek Poznámka: 1. V cenách jsou započteny náklady na snesení dílů i zásypu a jejich uložení na plochu nebo naložení na dopravní prostředek a uložení na úložišti.</t>
  </si>
  <si>
    <t>5913280035</t>
  </si>
  <si>
    <t>Demontáž dílů komunikace ze zámkové dlažby uložení v podsypu</t>
  </si>
  <si>
    <t>-44217387</t>
  </si>
  <si>
    <t>Demontáž dílů komunikace ze zámkové dlažby uložení v podsypu Poznámka: 1. V cenách jsou započteny náklady na odstranění dlažby nebo obrubníku a naložení na dopravní prostředek.</t>
  </si>
  <si>
    <t xml:space="preserve">(7*5) + (0,5*3,0) + (2,0*7,0) + (2*3) </t>
  </si>
  <si>
    <t>5913280210</t>
  </si>
  <si>
    <t>Demontáž dílů komunikace obrubníku uložení v betonu</t>
  </si>
  <si>
    <t>-1674310524</t>
  </si>
  <si>
    <t>Demontáž dílů komunikace obrubníku uložení v betonu Poznámka: 1. V cenách jsou započteny náklady na odstranění dlažby nebo obrubníku a naložení na dopravní prostředek.</t>
  </si>
  <si>
    <t>-974724842</t>
  </si>
  <si>
    <t>72,00*2,00*0,10</t>
  </si>
  <si>
    <t>30,00*2,00*0,20</t>
  </si>
  <si>
    <t>65,00*0,65*0,70</t>
  </si>
  <si>
    <t>1468075001</t>
  </si>
  <si>
    <t>65,00*0,50</t>
  </si>
  <si>
    <t>1573219108</t>
  </si>
  <si>
    <t>-267040729</t>
  </si>
  <si>
    <t>65,00*0,50*0,10</t>
  </si>
  <si>
    <t>5914130030</t>
  </si>
  <si>
    <t>Montáž nástupiště úrovňového Tischer</t>
  </si>
  <si>
    <t>-373709566</t>
  </si>
  <si>
    <t>Montáž nástupiště úrovňového Tischer Poznámka: 1. V cenách jsou započteny náklady na úpravu terénu, montáž a zásyp podle vzorového listu. 2. V cenách nejsou obsaženy náklady na dodávku materiálu.</t>
  </si>
  <si>
    <t>-1901773654</t>
  </si>
  <si>
    <t>65,00*2,00*0,10</t>
  </si>
  <si>
    <t>65,00*2,00*0,02</t>
  </si>
  <si>
    <t>5955101022</t>
  </si>
  <si>
    <t>Kamenivo drcené štěrkodrť frakce 0/32</t>
  </si>
  <si>
    <t>-1401940381</t>
  </si>
  <si>
    <t>(65,00*2,00*0,10)*1,80</t>
  </si>
  <si>
    <t>5955101025</t>
  </si>
  <si>
    <t>Kamenivo drcené drť frakce 4/8</t>
  </si>
  <si>
    <t>2019940845</t>
  </si>
  <si>
    <t>(65,00*2,00*0,02)*1,60</t>
  </si>
  <si>
    <t>5915010010</t>
  </si>
  <si>
    <t>Těžení zeminy nebo horniny železničního spodku třídy těžitelnosti I skupiny 1</t>
  </si>
  <si>
    <t>2028696769</t>
  </si>
  <si>
    <t>Těžení zeminy nebo horniny železničního spodku třídy těžitelnosti I skupiny 1 Poznámka: 1. V cenách jsou započteny náklady na těžení a uložení výzisku na terén nebo naložení na dopravní prostředek a uložení na úložišti.</t>
  </si>
  <si>
    <t xml:space="preserve">((7*5) + (0,5*3,0) + (2,0*7,0) + (2*3))*0,25 </t>
  </si>
  <si>
    <t>5913285210</t>
  </si>
  <si>
    <t>Montáž dílů komunikace obrubníku uložení v betonu</t>
  </si>
  <si>
    <t>-1024212833</t>
  </si>
  <si>
    <t>Montáž dílů komunikace obrubníku uložení v betonu Poznámka: 1. V cenách jsou započteny náklady na osazení dlažby nebo obrubníku. 2. V cenách nejsou obsaženy náklady na dodávku materiálu.</t>
  </si>
  <si>
    <t>5964159005</t>
  </si>
  <si>
    <t>Obrubník chodníkový</t>
  </si>
  <si>
    <t>1056487758</t>
  </si>
  <si>
    <t>5964161010</t>
  </si>
  <si>
    <t>Beton lehce zhutnitelný C 20/25;X0 F5 2 285 2 765</t>
  </si>
  <si>
    <t>176644941</t>
  </si>
  <si>
    <t>34*0,040</t>
  </si>
  <si>
    <t>-1032705175</t>
  </si>
  <si>
    <t xml:space="preserve">((7*5) + (0,5*3,0) + (2,0*7,0) + (2*3)) *0,15 </t>
  </si>
  <si>
    <t xml:space="preserve">((7*5) + (0,5*3,0) + (2,0*7,0) + (2*3)) *0,04 </t>
  </si>
  <si>
    <t>5913285035</t>
  </si>
  <si>
    <t>Montáž dílů komunikace ze zámkové dlažby uložení v podsypu</t>
  </si>
  <si>
    <t>261925043</t>
  </si>
  <si>
    <t>Montáž dílů komunikace ze zámkové dlažby uložení v podsypu Poznámka: 1. V cenách jsou započteny náklady na osazení dlažby nebo obrubníku. 2. V cenách nejsou obsaženy náklady na dodávku materiálu.</t>
  </si>
  <si>
    <t xml:space="preserve">((7*5) + (0,5*3,0) + (2,0*7,0) + (2*3))  </t>
  </si>
  <si>
    <t>59551 R</t>
  </si>
  <si>
    <t>písek křemičitý frakce 0,1/0,5mm</t>
  </si>
  <si>
    <t>-1027521684</t>
  </si>
  <si>
    <t>1406128283</t>
  </si>
  <si>
    <t>2,50*20,00</t>
  </si>
  <si>
    <t>457029739</t>
  </si>
  <si>
    <t>(2,50*20,00*0,20)*1,80</t>
  </si>
  <si>
    <t>-632693829</t>
  </si>
  <si>
    <t>(2,50*20,00*0,05)*1,60</t>
  </si>
  <si>
    <t>5913240010</t>
  </si>
  <si>
    <t>Odstranění AB komunikace odtěžením nebo frézováním hloubky do 10 cm</t>
  </si>
  <si>
    <t>-813143519</t>
  </si>
  <si>
    <t>Odstranění AB komunikace odtěžením nebo frézováním hloubky do 10 cm Poznámka: 1. V cenách jsou započteny náklady na odtěžení nebo frézování a naložení výzisku na dopravní prostředek.</t>
  </si>
  <si>
    <t>40,00*2,50</t>
  </si>
  <si>
    <t>1741108372</t>
  </si>
  <si>
    <t>40,00*2,50*0,15</t>
  </si>
  <si>
    <t>-760290793</t>
  </si>
  <si>
    <t>50*2,5</t>
  </si>
  <si>
    <t>-847039315</t>
  </si>
  <si>
    <t>(125,00*0,15)*1,80</t>
  </si>
  <si>
    <t>5913255020</t>
  </si>
  <si>
    <t>Zřízení konstrukce vozovky asfaltobetonové s ložní a obrusnou vrstvou tloušťky do 10 cm</t>
  </si>
  <si>
    <t>923286115</t>
  </si>
  <si>
    <t>Zřízení konstrukce vozovky asfaltobetonové s ložní a obrusnou vrstvou tloušťky do 10 cm Poznámka: 1. V cenách jsou započteny náklady na zřízení vozovky s živičným na podkladu ze stmelených vrstev a na manipulaci. 2. V cenách nejsou obsaženy náklady na dodávku materiálu.</t>
  </si>
  <si>
    <t>5963146010</t>
  </si>
  <si>
    <t>Živičné přejezdové vozovky ACL 16S 50/70 hrubozrnný-ložní vrstva</t>
  </si>
  <si>
    <t>-987906569</t>
  </si>
  <si>
    <t>5963146000</t>
  </si>
  <si>
    <t>Živičné přejezdové vozovky ACO 11S 50/70 střednězrnný-obrusná vrstva</t>
  </si>
  <si>
    <t>2022976287</t>
  </si>
  <si>
    <t>5963155005</t>
  </si>
  <si>
    <t>Asfaltová páska těsnící</t>
  </si>
  <si>
    <t>-1486622724</t>
  </si>
  <si>
    <t>1630794921</t>
  </si>
  <si>
    <t>50,00*3,00*0,15</t>
  </si>
  <si>
    <t>5914075110</t>
  </si>
  <si>
    <t>Zřízení konstrukční vrstvy pražcového podloží včetně geotextilie tl. 0,15 m</t>
  </si>
  <si>
    <t>-1274952773</t>
  </si>
  <si>
    <t>Zřízení konstrukční vrstvy pražcového podloží včetně geotextilie tl. 0,15 m Poznámka: 1. V cenách nejsou obsaženy náklady na dodávku materiálu a odtěžení zeminy.</t>
  </si>
  <si>
    <t>50,00*3,00</t>
  </si>
  <si>
    <t>-1655408822</t>
  </si>
  <si>
    <t>733285623</t>
  </si>
  <si>
    <t>(150,00*0,15)*1,80</t>
  </si>
  <si>
    <t>1511583341</t>
  </si>
  <si>
    <t>2,980" zámková dlažba</t>
  </si>
  <si>
    <t>6,110" výplňové desky D3</t>
  </si>
  <si>
    <t xml:space="preserve">8,052" úložné bloky U65 </t>
  </si>
  <si>
    <t>-1707219742</t>
  </si>
  <si>
    <t>-91756631</t>
  </si>
  <si>
    <t xml:space="preserve">8,052 *6 " úložné bloky U65 </t>
  </si>
  <si>
    <t>9909000500</t>
  </si>
  <si>
    <t>Poplatek za uložení odpadu betonových prefabrikátů</t>
  </si>
  <si>
    <t>1785964731</t>
  </si>
  <si>
    <t>Poplatek za uložení odpadu betonových prefabrikátů  Poznámka: 1. V cenách jsou započteny náklady na uložení stavebního odpadu na oficiální skládku. 2. Dodavatel při nacenění této položky je povinen respektovat nastavenou maximální možnou přípustnou hodnotou (nabídkovou cenu) za celý požadovaný objem této dílčí položky, a tedy i za jednotkovou cenu,(cena vychází z aktuálního průzkumu trhu s využitím nejbližšího dostupného místa (oficiální skládky) zajišťujícího danou část plnění.
Maximální přípustní hodnota položky celkem (Cena celkem): 1 663,75 Kč
Maximální přípustná jednotková cena: 242,00 Kč</t>
  </si>
  <si>
    <t>9*0,149" tischery</t>
  </si>
  <si>
    <t>72*0,049" patky</t>
  </si>
  <si>
    <t>34*0,059" obrubníky</t>
  </si>
  <si>
    <t>-1001518152</t>
  </si>
  <si>
    <t>6,875" tischery, patky, obrubníky - odpad</t>
  </si>
  <si>
    <t>1151218081</t>
  </si>
  <si>
    <t>6,785 * 1" tischery, patky, obrubníky - odpad</t>
  </si>
  <si>
    <t>-242884267</t>
  </si>
  <si>
    <t>Poplatek za uložení suti nebo hmot na oficiální skládku  Poznámka: 1. V cenách jsou započteny náklady na uložení stavebního odpadu na oficiální skládku. 2. Dodavatel při nacenění této položky je povinen respektovat nastavenou maximální možnou přípustnou hodnotou (nabídkovou cenu) za celý požadovaný objem této dílčí položky, a tedy i za jednotkovou cenu,(cena vychází z aktuálního průzkumu trhu s využitím nejbližšího dostupného místa (oficiální skládky) zajišťujícího danou část plnění.
Maximální přípustní hodnota položky celkem (Cena celkem): 13 629,00 Kč
Maximální přípustná jednotková cena: 132,00 Kč</t>
  </si>
  <si>
    <t>14,125*2,00 + 15,000*2,00 + 22,500*2,00" zemina</t>
  </si>
  <si>
    <t>9909000200</t>
  </si>
  <si>
    <t>Poplatek za uložení nebezpečného odpadu na oficiální skládku</t>
  </si>
  <si>
    <t>1383968379</t>
  </si>
  <si>
    <t>Poplatek za uložení nebezpečného odpadu na oficiální skládku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</si>
  <si>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(100,000*0,10)*2,20" asfalt</t>
  </si>
  <si>
    <t>-1803461004</t>
  </si>
  <si>
    <t>103,250" zemina - odpad</t>
  </si>
  <si>
    <t>(100,000*0,10)*2,20" asfalt - odpad</t>
  </si>
  <si>
    <t>-723607722</t>
  </si>
  <si>
    <t>103,250 * 1 " zemina - odpad</t>
  </si>
  <si>
    <t>22,000 * 1 " asfalt - odpad</t>
  </si>
  <si>
    <t>-819483203</t>
  </si>
  <si>
    <t>8,160 + 115,650" drť, štěrkodrť</t>
  </si>
  <si>
    <t>-475291144</t>
  </si>
  <si>
    <t>123,810 * 2 " drť, štěrkodrť</t>
  </si>
  <si>
    <t>-1722636347</t>
  </si>
  <si>
    <t xml:space="preserve">10,564 + 2,006 + 0,170 + 30,000 + 0,060 " beton, obrubníky, písek, asfalt, geotextílie </t>
  </si>
  <si>
    <t>-150860519</t>
  </si>
  <si>
    <t xml:space="preserve">42,800 * 1 " beton, obrubníky, písek, asfalt, geotextílie </t>
  </si>
  <si>
    <t>559264401</t>
  </si>
  <si>
    <t>(8,450 + 19,500) * 1,70" recyklovaný štěrk - zásypy</t>
  </si>
  <si>
    <t>SO 01.4 - Železniční svršek v žst. Brantice</t>
  </si>
  <si>
    <t>5912023010</t>
  </si>
  <si>
    <t>Demontáž návěstidla uloženého ve stezce námezníku</t>
  </si>
  <si>
    <t>-1806127113</t>
  </si>
  <si>
    <t>Demontáž návěstidla uloženého ve stezce námezníku Poznámka: 1. V cenách jsou započteny náklady na demontáž návěstidla, zához, úpravu terénu a naložení na dopravní prostředek.</t>
  </si>
  <si>
    <t>-691254293</t>
  </si>
  <si>
    <t>816310693</t>
  </si>
  <si>
    <t>96476333</t>
  </si>
  <si>
    <t>0,220 + 0,152</t>
  </si>
  <si>
    <t>838168316</t>
  </si>
  <si>
    <t>5906140025</t>
  </si>
  <si>
    <t>Demontáž kolejového roštu koleje v ose koleje pražce dřevěné, tvar R65</t>
  </si>
  <si>
    <t>-121536803</t>
  </si>
  <si>
    <t>Demontáž kolejového roštu koleje v ose koleje pražce dřevěné, tvar R65 Poznámka: 1. V cenách jsou započteny náklady na případné odstranění kameniva, rozebrání roštu do součástí, manipulaci, naložení výzisku na dopravní prostředek a uložení na úložišti. 2. V cenách nejsou obsaženy náklady na dopravu a vytřídění.</t>
  </si>
  <si>
    <t>5906140145</t>
  </si>
  <si>
    <t>Demontáž kolejového roštu koleje v ose koleje pražce betonové, tvar R65</t>
  </si>
  <si>
    <t>-356036784</t>
  </si>
  <si>
    <t>Demontáž kolejového roštu koleje v ose koleje pražce betonové, tvar R65 Poznámka: 1. V cenách jsou započteny náklady na případné odstranění kameniva, rozebrání roštu do součástí, manipulaci, naložení výzisku na dopravní prostředek a uložení na úložišti. 2. V cenách nejsou obsaženy náklady na dopravu a vytřídění.</t>
  </si>
  <si>
    <t>5914145020</t>
  </si>
  <si>
    <t>Demontáž zarážedla kolejnicového</t>
  </si>
  <si>
    <t>-1095542779</t>
  </si>
  <si>
    <t>Demontáž zarážedla kolejnicového Poznámka: 1. V cenách jsou započteny náklady na vybourání, odstranění a naložení výzisku na dopravní prostředek.</t>
  </si>
  <si>
    <t>5905055020</t>
  </si>
  <si>
    <t>Odstranění stávajícího kolejového lože odtěžením ve výhybce</t>
  </si>
  <si>
    <t>2009796796</t>
  </si>
  <si>
    <t>Odstranění stávajícího kolejového lože odtěžením ve výhybce Poznámka: 1. V cenách jsou započteny náklady na odstranění KL, úpravu pláně a rozprostření výzisku na terén nebo jeho naložení na dopravní prostředek. 2. V cenách nejsou obsaženy náklady na dopravu výzisku na skládku a skládkovné.</t>
  </si>
  <si>
    <t>70,000 + 70,000 + 53,000</t>
  </si>
  <si>
    <t>-368332722</t>
  </si>
  <si>
    <t>10,00*2,849</t>
  </si>
  <si>
    <t>32,00*1,999</t>
  </si>
  <si>
    <t>70,00*1,549</t>
  </si>
  <si>
    <t>39,00*1,412</t>
  </si>
  <si>
    <t>17,00*2,861</t>
  </si>
  <si>
    <t>426,00*2,592</t>
  </si>
  <si>
    <t>125,00*2,238</t>
  </si>
  <si>
    <t>70,00*2,592</t>
  </si>
  <si>
    <t>50,00*2,549</t>
  </si>
  <si>
    <t>107,00*1,582</t>
  </si>
  <si>
    <t>380,00*2,549</t>
  </si>
  <si>
    <t>72,00*1,899</t>
  </si>
  <si>
    <t>125,00*1,899</t>
  </si>
  <si>
    <t>69,00*1,899</t>
  </si>
  <si>
    <t>171,00*1,889</t>
  </si>
  <si>
    <t>-671063060</t>
  </si>
  <si>
    <t>142,893*0,35 + 142,893*0,35 + 105,933*0,05" výhybky</t>
  </si>
  <si>
    <t>33,231*1,30*0,70 + 33,231*1,30*1,00" u v.č. 1</t>
  </si>
  <si>
    <t>33,231*1,30*1,00 + 33,231*1,30*0,70" u v.č. 3</t>
  </si>
  <si>
    <t>6,00*0,35*10,00</t>
  </si>
  <si>
    <t>4,30*0,35*32,00</t>
  </si>
  <si>
    <t>5,40*0,10*17,00</t>
  </si>
  <si>
    <t>5,40*0,05*426,00</t>
  </si>
  <si>
    <t>4,70*0,05*125,00</t>
  </si>
  <si>
    <t>5,40*0,05*70,00</t>
  </si>
  <si>
    <t>5,40*0,10*50,00</t>
  </si>
  <si>
    <t>5,40*0,05*380,00</t>
  </si>
  <si>
    <t>4,10*0,05*72,00</t>
  </si>
  <si>
    <t>4,10*0,05*125,00</t>
  </si>
  <si>
    <t>4,10*0,05*69,00</t>
  </si>
  <si>
    <t>5915005010</t>
  </si>
  <si>
    <t>Hloubení rýh nebo jam ručně na železničním spodku třídy těžitelnosti I skupiny 1</t>
  </si>
  <si>
    <t>-518330014</t>
  </si>
  <si>
    <t>Hloubení rýh nebo jam ručně na železničním spodku třídy těžitelnosti I skupiny 1 Poznámka: 1. V cenách jsou započteny náklady na hloubení a uložení výzisku na terén nebo naložení na dopravní prostředek a uložení na úložišti.</t>
  </si>
  <si>
    <t>36*0,5*0,5</t>
  </si>
  <si>
    <t>-1079332744</t>
  </si>
  <si>
    <t>-345364994</t>
  </si>
  <si>
    <t>203150639</t>
  </si>
  <si>
    <t>100*4*0,5</t>
  </si>
  <si>
    <t>5914075 R1</t>
  </si>
  <si>
    <t xml:space="preserve">Zřízení, položení geomříže pro stabilizaci podkladu </t>
  </si>
  <si>
    <t>-1905374473</t>
  </si>
  <si>
    <t xml:space="preserve">kkkkkZřízení, položení geomříže pro stabilizaci podkladu </t>
  </si>
  <si>
    <t>100*4</t>
  </si>
  <si>
    <t>5964135005</t>
  </si>
  <si>
    <t>Geomříže stabilizační</t>
  </si>
  <si>
    <t>-232631374</t>
  </si>
  <si>
    <t>1783215165</t>
  </si>
  <si>
    <t>0,5*0,5*560" trativodní žebro</t>
  </si>
  <si>
    <t>0,5*0,5*124</t>
  </si>
  <si>
    <t>0,5*0,5*127</t>
  </si>
  <si>
    <t>5914055 R</t>
  </si>
  <si>
    <t xml:space="preserve">Vystrojení vsakovacího žebra filtrační geotextílií </t>
  </si>
  <si>
    <t>-2061533690</t>
  </si>
  <si>
    <t>(0,5+0,5+0,6)*560</t>
  </si>
  <si>
    <t>(0,5+0,5+0,6)*124</t>
  </si>
  <si>
    <t>(0,5+0,5+0,6)*127</t>
  </si>
  <si>
    <t>-1918759557</t>
  </si>
  <si>
    <t>-1814406647</t>
  </si>
  <si>
    <t>202,750*1,60</t>
  </si>
  <si>
    <t>2113294079</t>
  </si>
  <si>
    <t xml:space="preserve"> (896,00 + 198,40 + 203,20) *1,05</t>
  </si>
  <si>
    <t>1637616951</t>
  </si>
  <si>
    <t xml:space="preserve">2*(7,3*33,23) </t>
  </si>
  <si>
    <t>4,3*33,23</t>
  </si>
  <si>
    <t xml:space="preserve">(10*6) + (32*4,3) </t>
  </si>
  <si>
    <t xml:space="preserve">3,4*(70+39+122) </t>
  </si>
  <si>
    <t xml:space="preserve">5,4*(17+426+380+70+53) </t>
  </si>
  <si>
    <t>4,70*125</t>
  </si>
  <si>
    <t xml:space="preserve">4,10*(72+122+80+171) </t>
  </si>
  <si>
    <t>5914075 R2</t>
  </si>
  <si>
    <t>Zřízení, položení vrstvy z geotextilie v rovině nebo ve sklonu do 1:5 š přes 3 do 6 m</t>
  </si>
  <si>
    <t>1821439371</t>
  </si>
  <si>
    <t>Zřízení, p
oložení vrstvy z geotextilie filtrační, separační, odvodňovací, ochranné, výztužné nebo protierozní v rovině nebo ve sklonu do 1:5, šířky přes 3 do 6 m</t>
  </si>
  <si>
    <t>201,042*2</t>
  </si>
  <si>
    <t>10*6 + 32*4,3</t>
  </si>
  <si>
    <t>785,40 + 5108,40 + 587,50 + 1824,50</t>
  </si>
  <si>
    <t>-656,174" geotextilie a 0/32</t>
  </si>
  <si>
    <t>-39523715</t>
  </si>
  <si>
    <t>458,574 + 60,000 + 137,600</t>
  </si>
  <si>
    <t>341634643</t>
  </si>
  <si>
    <t>2*(6,9*33,23*0,35)*1,80</t>
  </si>
  <si>
    <t>(6*10*0,33)*1,80</t>
  </si>
  <si>
    <t>(4,3*32*0,25)*1,80</t>
  </si>
  <si>
    <t>-502755282</t>
  </si>
  <si>
    <t>9048,373*1,05</t>
  </si>
  <si>
    <t>660878378</t>
  </si>
  <si>
    <t xml:space="preserve">2*(33,23*4) </t>
  </si>
  <si>
    <t>42*4</t>
  </si>
  <si>
    <t>987447249</t>
  </si>
  <si>
    <t>5905060020</t>
  </si>
  <si>
    <t>Zřízení nového kolejového lože ve výhybce</t>
  </si>
  <si>
    <t>1866420705</t>
  </si>
  <si>
    <t>Zřízení nového kolejového lože ve výhybce Poznámka: 1. V cenách jsou započteny náklady na zřízení KL, rozprostření vrstvy kameniva, zřízení homogenizované vrstvy kameniva a úprava KL do profilu. 2. V cenách nejsou obsaženy náklady na položení KR, úpravu směrového a výškového uspořádání, dodávku kameniva a snížení KL pod patou kolejnice.</t>
  </si>
  <si>
    <t>70,000 + 70,000 + 70,000</t>
  </si>
  <si>
    <t>-656346168</t>
  </si>
  <si>
    <t>222,00*1,740</t>
  </si>
  <si>
    <t>10,00*3,222</t>
  </si>
  <si>
    <t>16,00*2,253</t>
  </si>
  <si>
    <t>563,00*2,880</t>
  </si>
  <si>
    <t>125,00*2,481</t>
  </si>
  <si>
    <t>380,00*2,880</t>
  </si>
  <si>
    <t>266,00*2,139</t>
  </si>
  <si>
    <t>171,00*1,934</t>
  </si>
  <si>
    <t>1132663477</t>
  </si>
  <si>
    <t>210,000*1,70" výhybky</t>
  </si>
  <si>
    <t>4416,249*1,70" koleje</t>
  </si>
  <si>
    <t>-2036,237*1,70" dodáno z recyklace</t>
  </si>
  <si>
    <t>5999015020</t>
  </si>
  <si>
    <t>Vložení konstrukcí nebo dílů hmotnosti přes 10 do 20 t</t>
  </si>
  <si>
    <t>-170501567</t>
  </si>
  <si>
    <t>Vložení konstrukcí nebo dílů hmotnosti přes 10 do 20 t Poznámka: 1. V cenách jsou započteny náklady na vložení konstrukce podle technologického postupu, přeprava v místě technologické manipulace. Položka obsahuje náklady na práce v blízkosti trakčního vedení.</t>
  </si>
  <si>
    <t>38,336 + 38,336 + 39,200" výhybky</t>
  </si>
  <si>
    <t>5961102020 R1</t>
  </si>
  <si>
    <t>Výhybka jednoduchá smontovaná soustava UIC60 pražce betonové J60 1:9-300 pravá</t>
  </si>
  <si>
    <t>-1672148006</t>
  </si>
  <si>
    <t>Poznámka k položce:_x000D_
v.č. 1 - J60 1:9-300-zlp-Pp-b-ČZP-KS-ZPTZ - objednáno u DT Prostějov</t>
  </si>
  <si>
    <t>5961102020 R2</t>
  </si>
  <si>
    <t>Výhybka jednoduchá smontovaná soustava UIC60 pražce betonové J60 1:9-300 levá</t>
  </si>
  <si>
    <t>-296340902</t>
  </si>
  <si>
    <t>Poznámka k položce:_x000D_
v.č. 3 - J60 1:9-300-zlp-Ll-b-ČZP-KS-ZPTZ - objednáno u DT Prostějov</t>
  </si>
  <si>
    <t>5961102 R3</t>
  </si>
  <si>
    <t>Výhybka jednoduchá soustava UIC60 pražce betonové - úprava na J60 1:9-300-Lp-b-ČZ - Doplňující díly na výhybku</t>
  </si>
  <si>
    <t>soubor</t>
  </si>
  <si>
    <t>-869756844</t>
  </si>
  <si>
    <t xml:space="preserve">Poznámka k položce:_x000D_
v.č. 2 - úprava na J60 1:9-300-Lp-b-ČZ  -  objednáno u DT Prostějov_x000D_
_x000D_
Doplňující díly na výhybku_x000D_
- 1 ks vystrojený pražec - Y-4752_x000D_
- 8 ks nevystrojený pražec_x000D_
- ČZ - dvouzávěrový 03112 E_x000D_
- ruční stavění K-3C_x000D_
- integr.stol.nadzvedávací SVV-P_x000D_
_x000D_
</t>
  </si>
  <si>
    <t>5911651110</t>
  </si>
  <si>
    <t>Montáž srdcovkové části výhybky jednoduché betonové pražce soustavy UIC60</t>
  </si>
  <si>
    <t>53437340</t>
  </si>
  <si>
    <t>Montáž srdcovkové části výhybky jednoduché betonové pražce soustavy UIC60 Poznámka: 1. V cenách jsou započteny náklady na montáž srdcovkové části na pražcovém podloží podle montážního plánu s vystrojenými pražci a ošetření kluzných částí výhybky mazivem. Položka se použije u výhybek s předmontovanou výměnovou a střední částí. 2. V cenách nejsou obsaženy náklady na dodávku materiálu.</t>
  </si>
  <si>
    <t>(2*8,00)*3</t>
  </si>
  <si>
    <t>5911529110</t>
  </si>
  <si>
    <t>Montáž čelisťového závěru výhybky jednoduché v žlabovém pražci soustavy UIC60</t>
  </si>
  <si>
    <t>1512705495</t>
  </si>
  <si>
    <t>Montáž čelisťového závěru výhybky jednoduché v žlabovém pražci soustavy UIC60 Poznámka: 1. V cenách jsou započteny náklady na montáž, přezkoušení chodu výhybky, provedení západkové zkoušky a ošetření kluzných částí závěru mazivem. 2. V cenách nejsou obsaženy náklady na dodávku materiálu.</t>
  </si>
  <si>
    <t>5911655110</t>
  </si>
  <si>
    <t>Demontáž jednoduché výhybky na úložišti betonové pražce soustavy UIC60</t>
  </si>
  <si>
    <t>1253231921</t>
  </si>
  <si>
    <t>Demontáž jednoduché výhybky na úložišti betonové pražce soustavy UIC60 Poznámka: 1. V cenách jsou započteny náklady na demontáž do součástí, manipulaci, naložení na dopravní prostředek a uložení vyzískaného materiálu na úložišti.</t>
  </si>
  <si>
    <t>5911629110</t>
  </si>
  <si>
    <t>Montáž jednoduché výhybky na úložišti betonové pražce soustavy UIC60</t>
  </si>
  <si>
    <t>2104529327</t>
  </si>
  <si>
    <t>Montáž jednoduché výhybky na úložišti betonové pražce soustavy UIC60 Poznámka: 1. V cenách jsou započteny náklady na zřízení montážní plochy, manipulaci, nanesení součástí, montáž podle montážního plánu, přezkoušení doléhání jazyků a ošetření kluzných částí výhybky mazivem. Demontáž součástí před položením. 2. V cenách nejsou obsaženy náklady na dodávku materiálu.</t>
  </si>
  <si>
    <t>5911529010</t>
  </si>
  <si>
    <t>Montáž čelisťového závěru výhybky jednoduché bez žlabového pražce soustavy UIC60</t>
  </si>
  <si>
    <t>1534614966</t>
  </si>
  <si>
    <t>Montáž čelisťového závěru výhybky jednoduché bez žlabového pražce soustavy UIC60 Poznámka: 1. V cenách jsou započteny náklady na montáž, přezkoušení chodu výhybky, provedení západkové zkoušky a ošetření kluzných částí závěru mazivem. 2. V cenách nejsou obsaženy náklady na dodávku materiálu.</t>
  </si>
  <si>
    <t>5911035010</t>
  </si>
  <si>
    <t>Výměna jazyků a opornic výhybky jednoduché s dvěma čelisťovými závěry soustavy UIC60</t>
  </si>
  <si>
    <t>442179937</t>
  </si>
  <si>
    <t>Výměna jazyků a opornic výhybky jednoduché s dvěma čelisťovými závěry soustavy UIC60 Poznámka: 1. V cenách jsou započteny náklady na zřízení nebo demontáž prozatímních styků, demontáž upevňovadel, závěrů a dílů, výměnu a montáž dílů, úpravu pryžových podložek a dilatačních spár, montáž závěrů a upevňovadel, seřízení závěrů, provedení západkové zkoušky a ošetření součástí mazivem. 2. V cenách nejsou započteny náklady na dodávku dílů, dělení kolejnic, zřízení svaru, demontáž a montáž opěrek a styků.</t>
  </si>
  <si>
    <t>2*13,058 + 2*13,856</t>
  </si>
  <si>
    <t>59611124 R1</t>
  </si>
  <si>
    <t>Jazyk pro výhybky soustavy UIC60 v přímé variantě 60E2-R300-dl.13058 - levý přímý</t>
  </si>
  <si>
    <t>1170406584</t>
  </si>
  <si>
    <t>Jazyk pro výhybky soustavy UIC60 v přímé variantě 60E2-R300-dl.13058</t>
  </si>
  <si>
    <t>59611124 R2</t>
  </si>
  <si>
    <t>Jazyk pro výhybky soustavy UIC60 v přímé variantě 60E2-R300-dl.13058 - pravý ohnutý</t>
  </si>
  <si>
    <t>1253700580</t>
  </si>
  <si>
    <t>59611133 R1</t>
  </si>
  <si>
    <t>Opornice pro výhybky soustavy UIC60 v přímé variantě 60E2-R300-dl.13856 levá ohnutá</t>
  </si>
  <si>
    <t>-1739612514</t>
  </si>
  <si>
    <t>Opornice pro výhybky soustavy UIC60 v přímé variantě 60E2-R300-dl.13856+1400</t>
  </si>
  <si>
    <t>59611133 R2</t>
  </si>
  <si>
    <t>Opornice pro výhybky soustavy UIC60 v přímé variantě 60E2-R300-dl.13856 pravá přímá</t>
  </si>
  <si>
    <t>-637588410</t>
  </si>
  <si>
    <t>5911060010</t>
  </si>
  <si>
    <t>Výměna výhybkové kolejnice přímé tv. UIC60</t>
  </si>
  <si>
    <t>-1740253308</t>
  </si>
  <si>
    <t>Výměna výhybkové kolejnice přímé tv. UIC60 Poznámka: 1. V cenách jsou započteny náklady na montáž nebo demontáž prozatímních styků, demontáž upevňovadel, demontáž, výměna kolejnice, úpravu dilatačních spár a pryžových podložek, montáž upevňovadel a ošetření součástí mazivem. 2. V cenách nejsou započteny náklady na dodávku materiálu, dělení kolejnic, zřízení svaru nebo styku a ošetření součástí mazivem.</t>
  </si>
  <si>
    <t>2*12,80</t>
  </si>
  <si>
    <t>5911060110</t>
  </si>
  <si>
    <t>Výměna výhybkové kolejnice ohnuté tv. UIC60</t>
  </si>
  <si>
    <t>942401442</t>
  </si>
  <si>
    <t>Výměna výhybkové kolejnice ohnuté tv. UIC60 Poznámka: 1. V cenách jsou započteny náklady na montáž nebo demontáž prozatímních styků, demontáž upevňovadel, demontáž, výměna kolejnice, úpravu dilatačních spár a pryžových podložek, montáž upevňovadel a ošetření součástí mazivem. 2. V cenách nejsou započteny náklady na dodávku materiálu, dělení kolejnic, zřízení svaru nebo styku a ošetření součástí mazivem.</t>
  </si>
  <si>
    <t>5911117010</t>
  </si>
  <si>
    <t>Výměna přídržnice srdcovky jednoduché typ Kn60 přímé soustavy UIC60</t>
  </si>
  <si>
    <t>-1143370438</t>
  </si>
  <si>
    <t>Výměna přídržnice srdcovky jednoduché typ Kn60 přímé soustavy UIC60 Poznámka: 1. V cenách jsou započteny náklady na výměnu přídržnice, vymezení šíře žlábku a ošetření součástí mazivem. 2. V cenách nejsou obsaženy náklady na dodávku dílu.</t>
  </si>
  <si>
    <t>5961190180</t>
  </si>
  <si>
    <t>Ostatní výhybkové součásti Přídržnice 49(60) 1:9-300-př-5400</t>
  </si>
  <si>
    <t>550454469</t>
  </si>
  <si>
    <t>5911117110</t>
  </si>
  <si>
    <t>Výměna přídržnice srdcovky jednoduché typ Kn60 ohnuté soustavy UIC60</t>
  </si>
  <si>
    <t>-1755237097</t>
  </si>
  <si>
    <t>Výměna přídržnice srdcovky jednoduché typ Kn60 ohnuté soustavy UIC60 Poznámka: 1. V cenách jsou započteny náklady na výměnu přídržnice, vymezení šíře žlábku a ošetření součástí mazivem. 2. V cenách nejsou obsaženy náklady na dodávku dílu.</t>
  </si>
  <si>
    <t>5961190175</t>
  </si>
  <si>
    <t>Ostatní výhybkové součásti Přídržnice 49(60) 1:9-300-ohn-5400</t>
  </si>
  <si>
    <t>-1650944090</t>
  </si>
  <si>
    <t>2095130807</t>
  </si>
  <si>
    <t>2*5,00</t>
  </si>
  <si>
    <t>447456743</t>
  </si>
  <si>
    <t>0,114 + 0,704 + 0,662 + 0,146 + 0,025 + 0,011 + 0,112</t>
  </si>
  <si>
    <t>-831097895</t>
  </si>
  <si>
    <t>2*6,00</t>
  </si>
  <si>
    <t>1518068507</t>
  </si>
  <si>
    <t>6,00*2 + 5,00*2</t>
  </si>
  <si>
    <t>1052859367</t>
  </si>
  <si>
    <t xml:space="preserve">(0,55*2) + (62,25*2) + (0,55*2) + (54*2) </t>
  </si>
  <si>
    <t>1199018226</t>
  </si>
  <si>
    <t>1851903634</t>
  </si>
  <si>
    <t>971067136</t>
  </si>
  <si>
    <t>-1768708138</t>
  </si>
  <si>
    <t>4908 + 42</t>
  </si>
  <si>
    <t>536666215</t>
  </si>
  <si>
    <t>374 + 20</t>
  </si>
  <si>
    <t>5958158005</t>
  </si>
  <si>
    <t>Podložka pryžová pod patu kolejnice S49 183/126/6</t>
  </si>
  <si>
    <t>394405168</t>
  </si>
  <si>
    <t>Komplety Skl 24 (šroub RS 0, matice M 22, podložka Uls 6)</t>
  </si>
  <si>
    <t>393196168</t>
  </si>
  <si>
    <t>5914150020</t>
  </si>
  <si>
    <t>Montáž zarážedla kolejnicového</t>
  </si>
  <si>
    <t>520991737</t>
  </si>
  <si>
    <t>Montáž zarážedla kolejnicového Poznámka: 1. V cenách jsou započteny náklady na montáž podle vzorového listu. 2. V cenách nejsou obsaženy náklady na dodávku materiálu.</t>
  </si>
  <si>
    <t>5961179335</t>
  </si>
  <si>
    <t>Kolejové zarážedlo Zarážedlo kolejové-S49-komplet</t>
  </si>
  <si>
    <t>1745747915</t>
  </si>
  <si>
    <t>5908010135</t>
  </si>
  <si>
    <t>Zřízení kolejnicového styku s rozřezem a vrtáním - 4 otvory tvar S49, T</t>
  </si>
  <si>
    <t>styk</t>
  </si>
  <si>
    <t>-2007827308</t>
  </si>
  <si>
    <t>Zřízení kolejnicového styku s rozřezem a vrtáním - 4 otvory tvar S49, T Poznámka: 1. V cenách jsou započteny náklady na zřízení styku, případné nastavení dilatační spáry a ošetření součástí mazivem. U přechodového styku se použije položka s větším tvarem. 2. V cenách nejsou obsaženy náklady na dodávku materiálu.</t>
  </si>
  <si>
    <t>5958101005</t>
  </si>
  <si>
    <t>Součásti spojovací kolejnicové spojky tv. S 730 mm</t>
  </si>
  <si>
    <t>-890072831</t>
  </si>
  <si>
    <t>5958107005</t>
  </si>
  <si>
    <t>Šroub výhybkový a spojkový M24 x 140 mm</t>
  </si>
  <si>
    <t>516967276</t>
  </si>
  <si>
    <t>5958116000</t>
  </si>
  <si>
    <t>Matice šestihranné M24</t>
  </si>
  <si>
    <t>-1831422649</t>
  </si>
  <si>
    <t>5958134040</t>
  </si>
  <si>
    <t>Součásti upevňovací kroužek pružný dvojitý Fe 6</t>
  </si>
  <si>
    <t>-1474394314</t>
  </si>
  <si>
    <t>5909042020</t>
  </si>
  <si>
    <t>Přesná úprava GPK výhybky směrové a výškové uspořádání pražce betonové</t>
  </si>
  <si>
    <t>-1527030272</t>
  </si>
  <si>
    <t>Přesná úprava GPK výhybky směrové a výškové uspořádání pražce betonové Poznámka: 1. V cenách jsou započteny náklady na úpravu směrového a výškového uspořádání strojní linkou ASP do projektované polohy s následným přesným kontrolním zaměřením prostorové polohy koleje po ukončení prací (včetně případných technologických měření v průběhu prací), úpravu KL pluhem včetně dokončení ruční úpravy dle VL a měření mezních stavebních odchylek dle ČSN, měření technologických veličin a předání tištěných výstupů objednateli. 2. V cenách nejsou obsaženy náklady na zaměření prostorové polohy koleje před zahájením prací, doplnění a dodávku kameniva a snížení KL pod patou kolejnice.</t>
  </si>
  <si>
    <t>49,85 + 49,85 + 49,85</t>
  </si>
  <si>
    <t>-176994443</t>
  </si>
  <si>
    <t xml:space="preserve">0,030 + 0,120 + 0,704 +  1,032 + 0,662 + 0,182 </t>
  </si>
  <si>
    <t>921945423</t>
  </si>
  <si>
    <t xml:space="preserve">0,120 + 0,704 + 0,662 + 0,182 </t>
  </si>
  <si>
    <t>5910020010</t>
  </si>
  <si>
    <t>Svařování kolejnic termitem plný předehřev standardní spára svar sériový tv. UIC60</t>
  </si>
  <si>
    <t>-353183577</t>
  </si>
  <si>
    <t>Svařování kolejnic termitem plný předehřev standardní spára svar sériový tv. UIC60 Poznámka: 1. V cenách jsou započteny náklady na vybrání kameniva z mezipražcového prostoru, demontáž upevňovadel, směrové a výškové vyrovnání kolejnic, provedení svaru, montáž upevňovadel, vizuální kontrola, měření geometrie svaru. 2. V cenách nejsou obsaženy náklady na kontrolu svaru ultrazvukem, podbití pražců a demontáž styku.</t>
  </si>
  <si>
    <t>42 + 8 + 8</t>
  </si>
  <si>
    <t>5910020030</t>
  </si>
  <si>
    <t>Svařování kolejnic termitem plný předehřev standardní spára svar sériový tv. S49</t>
  </si>
  <si>
    <t>-187570763</t>
  </si>
  <si>
    <t>Svařování kolejnic termitem plný předehřev standardní spára svar sériový tv. S49 Poznámka: 1. V cenách jsou započteny náklady na vybrání kameniva z mezipražcového prostoru, demontáž upevňovadel, směrové a výškové vyrovnání kolejnic, provedení svaru, montáž upevňovadel, vizuální kontrola, měření geometrie svaru. 2. V cenách nejsou obsaženy náklady na kontrolu svaru ultrazvukem, podbití pražců a demontáž styku.</t>
  </si>
  <si>
    <t>-572595929</t>
  </si>
  <si>
    <t>1252431987</t>
  </si>
  <si>
    <t>5910050020</t>
  </si>
  <si>
    <t>Umožnění volné dilatace dílů výhybek demontáž upevňovadel výhybka II. generace</t>
  </si>
  <si>
    <t>-186369958</t>
  </si>
  <si>
    <t>Umožnění volné dilatace dílů výhybek demontáž upevňovadel výhybka II. generace Poznámka: 1. V cenách jsou započteny náklady na uvolnění dílů výhybky a jejich rovnoměrné prodloužení nebo zkrácení. 2. V cenách nejsou obsaženy náklady na demontáž spojek.</t>
  </si>
  <si>
    <t>5910050120</t>
  </si>
  <si>
    <t>Umožnění volné dilatace dílů výhybek montáž upevňovadel výhybka II. generace</t>
  </si>
  <si>
    <t>-722732460</t>
  </si>
  <si>
    <t>Umožnění volné dilatace dílů výhybek montáž upevňovadel výhybka II. generace Poznámka: 1. V cenách jsou započteny náklady na uvolnění dílů výhybky a jejich rovnoměrné prodloužení nebo zkrácení. 2. V cenách nejsou obsaženy náklady na demontáž spojek.</t>
  </si>
  <si>
    <t>1052406506</t>
  </si>
  <si>
    <t>1086,00*2 + 662,00*2 + 171,00*2</t>
  </si>
  <si>
    <t>-509642429</t>
  </si>
  <si>
    <t>-1505125854</t>
  </si>
  <si>
    <t>5905025110</t>
  </si>
  <si>
    <t>Doplnění stezky štěrkodrtí souvislé</t>
  </si>
  <si>
    <t>-900866472</t>
  </si>
  <si>
    <t>Doplnění stezky štěrkodrtí souvislé Poznámka: 1. V cenách jsou započteny náklady na doplnění kameniva včetně rozprostření ojediněle ručně z vozíku nebo souvisle mechanizací z vozíků nebo železničních vozů. 2. V cenách nejsou obsaženy náklady na dodávku kameniva.</t>
  </si>
  <si>
    <t>100*1*0,05</t>
  </si>
  <si>
    <t>650*1*0,05</t>
  </si>
  <si>
    <t>490*1*0,05</t>
  </si>
  <si>
    <t>460*1*0,05</t>
  </si>
  <si>
    <t>85</t>
  </si>
  <si>
    <t>5955101007</t>
  </si>
  <si>
    <t>Kamenivo drcené štěrk frakce 8/16</t>
  </si>
  <si>
    <t>1727265503</t>
  </si>
  <si>
    <t>85,000*1,60</t>
  </si>
  <si>
    <t>86</t>
  </si>
  <si>
    <t>5912037010</t>
  </si>
  <si>
    <t>Montáž návěstidla uloženého ve stezce námezníku</t>
  </si>
  <si>
    <t>-2093608124</t>
  </si>
  <si>
    <t>Montáž návěstidla uloženého ve stezce námezníku Poznámka: 1. V cenách jsou započteny náklady na montáž návěstidel umístěných ve stezce včetně zemních prací a úpravy místa uložení. 2. V cenách nejsou obsaženy náklady na dodávku materiálu.</t>
  </si>
  <si>
    <t>87</t>
  </si>
  <si>
    <t>5962104005</t>
  </si>
  <si>
    <t>Hranice námezník betonový vč. Nátěru</t>
  </si>
  <si>
    <t>-251265149</t>
  </si>
  <si>
    <t>88</t>
  </si>
  <si>
    <t>5910135010</t>
  </si>
  <si>
    <t>Demontáž pražcové kotvy v koleji</t>
  </si>
  <si>
    <t>-1898191695</t>
  </si>
  <si>
    <t>Demontáž pražcové kotvy v koleji Poznámka: 1. V cenách jsou započteny náklady na odstranění kameniva, demontáž, dohození a úpravu kameniva a naložení výzisku na dopravní prostředek.</t>
  </si>
  <si>
    <t>89</t>
  </si>
  <si>
    <t>-2055843695</t>
  </si>
  <si>
    <t>90</t>
  </si>
  <si>
    <t>5960101020</t>
  </si>
  <si>
    <t>Pražcové kotvy TDHB pro pražec betonový PB 2</t>
  </si>
  <si>
    <t>1435766402</t>
  </si>
  <si>
    <t>91</t>
  </si>
  <si>
    <t>-2026481848</t>
  </si>
  <si>
    <t>710,00*10,00*0,10</t>
  </si>
  <si>
    <t>400,00*3,00*0,10</t>
  </si>
  <si>
    <t>92</t>
  </si>
  <si>
    <t>558888023</t>
  </si>
  <si>
    <t>93</t>
  </si>
  <si>
    <t>1173410253</t>
  </si>
  <si>
    <t>55,00*1,00*1,10</t>
  </si>
  <si>
    <t>94</t>
  </si>
  <si>
    <t>557770886</t>
  </si>
  <si>
    <t>55,00*1,20</t>
  </si>
  <si>
    <t>95</t>
  </si>
  <si>
    <t>925560432</t>
  </si>
  <si>
    <t xml:space="preserve">55,00*1,20*0,10 </t>
  </si>
  <si>
    <t>96</t>
  </si>
  <si>
    <t>1817047224</t>
  </si>
  <si>
    <t>97</t>
  </si>
  <si>
    <t>-939524893</t>
  </si>
  <si>
    <t>98</t>
  </si>
  <si>
    <t>520486451</t>
  </si>
  <si>
    <t>18,000*1,70</t>
  </si>
  <si>
    <t>99</t>
  </si>
  <si>
    <t>576343724</t>
  </si>
  <si>
    <t>37,000*1,80</t>
  </si>
  <si>
    <t>100</t>
  </si>
  <si>
    <t>1701010361</t>
  </si>
  <si>
    <t xml:space="preserve">55*(0,3+1) </t>
  </si>
  <si>
    <t>101</t>
  </si>
  <si>
    <t>-1228350578</t>
  </si>
  <si>
    <t>71,50*1,05</t>
  </si>
  <si>
    <t>102</t>
  </si>
  <si>
    <t>1462662437</t>
  </si>
  <si>
    <t>55*0,3*1</t>
  </si>
  <si>
    <t>103</t>
  </si>
  <si>
    <t>5915030 R</t>
  </si>
  <si>
    <t>Bourání drobných staveb železničního spodku</t>
  </si>
  <si>
    <t>-52258176</t>
  </si>
  <si>
    <t>Bourání drobných staveb železničního spodku. Demolice konstrukcí objektů z kamenného zdiva těžkou mechanizací</t>
  </si>
  <si>
    <t>35*1*1</t>
  </si>
  <si>
    <t>104</t>
  </si>
  <si>
    <t>-205590437</t>
  </si>
  <si>
    <t>35*5*1</t>
  </si>
  <si>
    <t>105</t>
  </si>
  <si>
    <t>5915010030</t>
  </si>
  <si>
    <t>Těžení zeminy nebo horniny železničního spodku třídy těžitelnosti I skupiny 3</t>
  </si>
  <si>
    <t>1965884250</t>
  </si>
  <si>
    <t>Těžení zeminy nebo horniny železničního spodku třídy těžitelnosti I skupiny 3 Poznámka: 1. V cenách jsou započteny náklady na těžení a uložení výzisku na terén nebo naložení na dopravní prostředek a uložení na úložišti.</t>
  </si>
  <si>
    <t xml:space="preserve">13*3*1 </t>
  </si>
  <si>
    <t>106</t>
  </si>
  <si>
    <t>-291695359</t>
  </si>
  <si>
    <t xml:space="preserve">80,00*6,00*0,50 </t>
  </si>
  <si>
    <t>107</t>
  </si>
  <si>
    <t>5914020020</t>
  </si>
  <si>
    <t>Čištění otevřených odvodňovacích zařízení strojně příkop nezpevněný</t>
  </si>
  <si>
    <t>1532598703</t>
  </si>
  <si>
    <t>Čištění otevřených odvodňovacích zařízení strojně příkop nezpevněný Poznámka: 1. V cenách jsou započteny náklady na odtěžení nánosu a nečistot, rozprostření výzisku na terén nebo naložení na dopravní prostředek. 2. V cenách nejsou obsaženy náklady na dopravu a skládkovné.</t>
  </si>
  <si>
    <t>390,00*0,25</t>
  </si>
  <si>
    <t>108</t>
  </si>
  <si>
    <t>9902900400</t>
  </si>
  <si>
    <t>Uložení objemnějšího kusového materiálu, vybouraných hmot</t>
  </si>
  <si>
    <t>368046902</t>
  </si>
  <si>
    <t>Uložení objemnějšího kusového materiálu, vybouraných hmot Poznámka: 1. Ceny jsou určeny pro skládání materiálu z vlastních zásob objednatele.</t>
  </si>
  <si>
    <t>109</t>
  </si>
  <si>
    <t>1305690443</t>
  </si>
  <si>
    <t>300*0,5*0,5</t>
  </si>
  <si>
    <t>110</t>
  </si>
  <si>
    <t>-1089697512</t>
  </si>
  <si>
    <t>111</t>
  </si>
  <si>
    <t>5912050120</t>
  </si>
  <si>
    <t>Staničení demontáž hektometrovníku</t>
  </si>
  <si>
    <t>371695713</t>
  </si>
  <si>
    <t>Staničení demontáž hektometrovníku Poznámka: 1. V cenách jsou započteny náklady na zemní práce a výměnu, demontáž nebo montáž staničení. 2. V cenách nejsou obsaženy náklady na dodávku materiálu.</t>
  </si>
  <si>
    <t>112</t>
  </si>
  <si>
    <t>5912050220</t>
  </si>
  <si>
    <t>Staničení montáž hektometrovníku</t>
  </si>
  <si>
    <t>-1541618173</t>
  </si>
  <si>
    <t>Staničení montáž hektometrovníku Poznámka: 1. V cenách jsou započteny náklady na zemní práce a výměnu, demontáž nebo montáž staničení. 2. V cenách nejsou obsaženy náklady na dodávku materiálu.</t>
  </si>
  <si>
    <t>113</t>
  </si>
  <si>
    <t>5962101120</t>
  </si>
  <si>
    <t>Návěstidlo hektometrovník železobetonový se znaky</t>
  </si>
  <si>
    <t>1083664851</t>
  </si>
  <si>
    <t>114</t>
  </si>
  <si>
    <t>5911655040</t>
  </si>
  <si>
    <t>Demontáž jednoduché výhybky na úložišti dřevěné pražce soustavy S49</t>
  </si>
  <si>
    <t>-1588626151</t>
  </si>
  <si>
    <t>Demontáž jednoduché výhybky na úložišti dřevěné pražce soustavy S49 Poznámka: 1. V cenách jsou započteny náklady na demontáž do součástí, manipulaci, naložení na dopravní prostředek a uložení vyzískaného materiálu na úložišti.</t>
  </si>
  <si>
    <t>37,830" výh.č. 2</t>
  </si>
  <si>
    <t>115</t>
  </si>
  <si>
    <t>445121942</t>
  </si>
  <si>
    <t>2*8,00" srdcovková část v.č. 1, 3</t>
  </si>
  <si>
    <t>116</t>
  </si>
  <si>
    <t>568626782</t>
  </si>
  <si>
    <t>39,200" výhybka č.2 UIC - užitá</t>
  </si>
  <si>
    <t>117</t>
  </si>
  <si>
    <t>-677690726</t>
  </si>
  <si>
    <t>118</t>
  </si>
  <si>
    <t>346657581</t>
  </si>
  <si>
    <t>39,200 * 8 " výhybka č.2 UIC - užitá</t>
  </si>
  <si>
    <t>119</t>
  </si>
  <si>
    <t>-951454092</t>
  </si>
  <si>
    <t>1475,00*0,04939" kolejnice S49 užité</t>
  </si>
  <si>
    <t>1350*0,280" pražce PB2 užité</t>
  </si>
  <si>
    <t>120</t>
  </si>
  <si>
    <t>1186403700</t>
  </si>
  <si>
    <t>121</t>
  </si>
  <si>
    <t>2035579114</t>
  </si>
  <si>
    <t>2*17,620" výhybky S49 č. 1, 3 - užité</t>
  </si>
  <si>
    <t>122</t>
  </si>
  <si>
    <t>-341165304</t>
  </si>
  <si>
    <t>0,520 + 0,040" vrtule R1, podložka Uls 7  - z TO Krnov</t>
  </si>
  <si>
    <t>123</t>
  </si>
  <si>
    <t>9909000210</t>
  </si>
  <si>
    <t>Poplatek za uložení výzisku ze štěrkového lože kontaminovaného</t>
  </si>
  <si>
    <t>996485267</t>
  </si>
  <si>
    <t>Poplatek za uložení výzisku ze štěrkového lože kontaminovaného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</si>
  <si>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(10,000*3) * 1,80" výhybky</t>
  </si>
  <si>
    <t>124</t>
  </si>
  <si>
    <t>1068198285</t>
  </si>
  <si>
    <t>54,000" štěrk kontaminovaný výhybky - odpad</t>
  </si>
  <si>
    <t>125</t>
  </si>
  <si>
    <t>1677370523</t>
  </si>
  <si>
    <t>126</t>
  </si>
  <si>
    <t>1410542432</t>
  </si>
  <si>
    <t>Poplatek za uložení suti nebo hmot na oficiální skládku  Poznámka: 1. V cenách jsou započteny náklady na uložení stavebního odpadu na oficiální skládku. 2. Dodavatel při nacenění této položky je povinen respektovat nastavenou maximální možnou přípustnou hodnotou (nabídkovou cenu) za celý požadovaný objem této dílčí položky, a tedy i za jednotkovou cenu,(cena vychází z aktuálního průzkumu trhu s využitím nejbližšího dostupného místa (oficiální skládky) zajišťujícího danou část plnění.
Maximální přípustní hodnota položky celkem (Cena celkem): 676 821,82 Kč
Maximální přípustná jednotková cena: 132,00 Kč</t>
  </si>
  <si>
    <t>677,969*2,00" výhybky, kolej</t>
  </si>
  <si>
    <t>200,00*2,00" zemina zemním pláň</t>
  </si>
  <si>
    <t>202,750 * 2,00" trativodní žebro</t>
  </si>
  <si>
    <t>830,00*2,00" vyspádování plochy</t>
  </si>
  <si>
    <t>60,500*2,00" gabion</t>
  </si>
  <si>
    <t>35,000*2,00" rampa</t>
  </si>
  <si>
    <t>175,000*2,00" rampa</t>
  </si>
  <si>
    <t>39,000*2,00" před rampou</t>
  </si>
  <si>
    <t>240,000*2,00" zá výh.č. 1</t>
  </si>
  <si>
    <t>97,500*2,00" příkopa</t>
  </si>
  <si>
    <t>6,000*2,00" kabelové trasy</t>
  </si>
  <si>
    <t>127</t>
  </si>
  <si>
    <t>-917975259</t>
  </si>
  <si>
    <t>5127,438" zemina - odpad</t>
  </si>
  <si>
    <t>1291719074</t>
  </si>
  <si>
    <t>129</t>
  </si>
  <si>
    <t>-1029225577</t>
  </si>
  <si>
    <t>163,000</t>
  </si>
  <si>
    <t>Mezisoučet</t>
  </si>
  <si>
    <t>4126,472*1,80</t>
  </si>
  <si>
    <t>130</t>
  </si>
  <si>
    <t>1423698909</t>
  </si>
  <si>
    <t>7427,650" štěrkové lože - odvoz na recyklaci Krnov</t>
  </si>
  <si>
    <t>131</t>
  </si>
  <si>
    <t>-1621487781</t>
  </si>
  <si>
    <t>3507,501" (50%) štěrkové lože - z recyklace SO 02-01 do Brantic</t>
  </si>
  <si>
    <t>607,752" (50%) štěrkové lože - z recyklace SO 01-01 do Brantic</t>
  </si>
  <si>
    <t xml:space="preserve">(4126,472*1,70) * 0,50 = 3507,501 - (50%) recyklovaný štěrk - SO 02-01 </t>
  </si>
  <si>
    <t>(715,002*1,70) * 0,50 = 607,752  - (50%) recyklovaný štěrk - SO 01-01</t>
  </si>
  <si>
    <t>132</t>
  </si>
  <si>
    <t>-772497769</t>
  </si>
  <si>
    <t>Poplatek za uložení výzisku ze štěrkového lože nekontaminovaného Poznámka: 1. V cenách jsou započteny náklady na uložení stavebního odpadu na oficiální skládku. 2. Dodavatel při nacenění této položky je povinen respektovat nastavenou maximální možnou přípustnou hodnotou (nabídkovou cenu) za celý požadovaný objem této dílčí položky, a tedy i za jednotkovou cenu,(cena vychází z aktuálního průzkumu trhu s využitím nejbližšího dostupného místa (oficiální skládky) zajišťujícího danou část plnění.
Maximální přípustní hodnota položky celkem (Cena celkem): 367 668,68 Kč
Maximální přípustná jednotková cena: 99,00 Kč</t>
  </si>
  <si>
    <t xml:space="preserve">2063,236*1,80" štěrk z recyklace - odpad </t>
  </si>
  <si>
    <t>133</t>
  </si>
  <si>
    <t>-28749500</t>
  </si>
  <si>
    <t>134</t>
  </si>
  <si>
    <t>386912877</t>
  </si>
  <si>
    <t>135</t>
  </si>
  <si>
    <t>-358481693</t>
  </si>
  <si>
    <t>Poplatek za uložení odpadu betonových prefabrikátů Poznámka: 1. V cenách jsou započteny náklady na uložení stavebního odpadu na oficiální skládku. 2. Dodavatel při nacenění této položky je povinen respektovat nastavenou maximální možnou přípustnou hodnotou (nabídkovou cenu) za celý požadovaný objem této dílčí položky, a tedy i za jednotkovou cenu,(cena vychází z aktuálního průzkumu trhu s využitím nejbližšího dostupného místa (oficiální skládky) zajišťujícího danou část plnění.
Maximální přípustní hodnota položky celkem (Cena celkem): 413,82 Kč
Maximální přípustná jednotková cena: 242,00 Kč</t>
  </si>
  <si>
    <t>0,800 + 0,910" betonové sloupky, hektometrovníky</t>
  </si>
  <si>
    <t>136</t>
  </si>
  <si>
    <t>1133521140</t>
  </si>
  <si>
    <t>0,800 + 0,910" betonové sloupky, hektometrovníky - odpad</t>
  </si>
  <si>
    <t>137</t>
  </si>
  <si>
    <t>-1037693983</t>
  </si>
  <si>
    <t>138</t>
  </si>
  <si>
    <t>-685934751</t>
  </si>
  <si>
    <t>1,482" pryžové a PE podložky</t>
  </si>
  <si>
    <t>139</t>
  </si>
  <si>
    <t>2067172561</t>
  </si>
  <si>
    <t>1" pryžové a PE podložky - 1,482 t - odpad</t>
  </si>
  <si>
    <t>140</t>
  </si>
  <si>
    <t>-726491206</t>
  </si>
  <si>
    <t>141</t>
  </si>
  <si>
    <t>14821456</t>
  </si>
  <si>
    <t>39,200*2 + 24,957 + 3,318 + 6,240" výhybky, výh.pražce, jazyky, opornice, doplňkové pražce a ČZ</t>
  </si>
  <si>
    <t>142</t>
  </si>
  <si>
    <t>1672529188</t>
  </si>
  <si>
    <t>(39,200*2 + 24,957 + 3,318 + 6,240) * 9 " výhybky, výh.pražce, jazyky, opornice, doplňkové pražce a ČZ</t>
  </si>
  <si>
    <t>143</t>
  </si>
  <si>
    <t>-635551333</t>
  </si>
  <si>
    <t>4403,020 + 324,400 + 386,462 + 136,000 + 97,200" štěrk, štěrkodrť, lomový kámen</t>
  </si>
  <si>
    <t>144</t>
  </si>
  <si>
    <t>-805941540</t>
  </si>
  <si>
    <t>5347,082 * 2 " štěrk, štěrkodrť, lomový kámen</t>
  </si>
  <si>
    <t>145</t>
  </si>
  <si>
    <t>-359235799</t>
  </si>
  <si>
    <t>1,174 + 0,360 + 0,529 + 0,180" svrškový materiál, přídržnice, kotvy, námezníky</t>
  </si>
  <si>
    <t>146</t>
  </si>
  <si>
    <t>-930374919</t>
  </si>
  <si>
    <t>2,243 * 7 " svrškový materiál, přídržnice, kotvy, námezníky</t>
  </si>
  <si>
    <t>147</t>
  </si>
  <si>
    <t>793915770</t>
  </si>
  <si>
    <t>4,375 + 0,509 + 0,303 + 28,148" geotextílie, geomříže, gabion, beton</t>
  </si>
  <si>
    <t>148</t>
  </si>
  <si>
    <t>469443698</t>
  </si>
  <si>
    <t>33,335 * 1 " geotextílie, geomříže, gabion, beton</t>
  </si>
  <si>
    <t>149</t>
  </si>
  <si>
    <t>-1966914746</t>
  </si>
  <si>
    <t>3,500" zarážedlo</t>
  </si>
  <si>
    <t>150</t>
  </si>
  <si>
    <t>789400335</t>
  </si>
  <si>
    <t>3,500 * 9 " zarážedlo</t>
  </si>
  <si>
    <t>151</t>
  </si>
  <si>
    <t>1341160184</t>
  </si>
  <si>
    <t>2000,000" štěrk - přeložení do vagonů v žst.Brantice</t>
  </si>
  <si>
    <t xml:space="preserve">SO 01.5 - Rekonstrukce dvoukolejného železničního přejezdu P7568 v km 78,470 </t>
  </si>
  <si>
    <t>5913035230</t>
  </si>
  <si>
    <t>Demontáž celopryžové přejezdové konstrukce silně zatížené v koleji část vnější a vnitřní včetně závěrných zídek</t>
  </si>
  <si>
    <t>-1415975196</t>
  </si>
  <si>
    <t>Demontáž celopryžové přejezdové konstrukce silně zatížené v koleji část vnější a vnitřní včetně závěrných zídek Poznámka: 1. V cenách jsou započteny náklady na demontáž konstrukce, naložení na dopravní prostředek.</t>
  </si>
  <si>
    <t>5913070030</t>
  </si>
  <si>
    <t>Demontáž betonové přejezdové konstrukce část vnější a vnitřní včetně závěrných zídek</t>
  </si>
  <si>
    <t>1838453309</t>
  </si>
  <si>
    <t>Demontáž betonové přejezdové konstrukce část vnější a vnitřní včetně závěrných zídek Poznámka: 1. V cenách jsou započteny náklady na demontáž konstrukce a naložení na dopravní prostředek.</t>
  </si>
  <si>
    <t>5913235010</t>
  </si>
  <si>
    <t>Dělení AB komunikace řezáním hloubky do 10 cm</t>
  </si>
  <si>
    <t>1730545692</t>
  </si>
  <si>
    <t>Dělení AB komunikace řezáním hloubky do 10 cm Poznámka: 1. V cenách jsou započteny náklady na provedení úkolu.</t>
  </si>
  <si>
    <t>6,00 + 6,00</t>
  </si>
  <si>
    <t>1477712148</t>
  </si>
  <si>
    <t>((6,00*6,00) + (6,00*1,50) + (6,00*14,00))</t>
  </si>
  <si>
    <t>1157455752</t>
  </si>
  <si>
    <t xml:space="preserve">((6,00*6,00) + (6,00*14,00))*0,15 </t>
  </si>
  <si>
    <t>-2089857653</t>
  </si>
  <si>
    <t xml:space="preserve">(0,50*0,40*6,25)*4 </t>
  </si>
  <si>
    <t>5913040230</t>
  </si>
  <si>
    <t>Montáž celopryžové přejezdové konstrukce silně zatížené v koleji část vnější a vnitřní včetně závěrných zídek</t>
  </si>
  <si>
    <t>1559210657</t>
  </si>
  <si>
    <t>Montáž celopryžové přejezdové konstrukce silně zatížené v koleji část vnější a vnitřní včetně závěrných zídek Poznámka: 1. V cenách jsou započteny náklady na montáž konstrukce. 2. V cenách nejsou obsaženy náklady na dodávku materiálu.</t>
  </si>
  <si>
    <t>5908050045</t>
  </si>
  <si>
    <t>Výměna upevnění bezpokladnicového komplety</t>
  </si>
  <si>
    <t>úl.pl.</t>
  </si>
  <si>
    <t>-1028461710</t>
  </si>
  <si>
    <t>Výměna upevnění bezpokladnicového komplety Poznámka: 1. V cenách jsou započteny náklady na demontáž, výměnu a montáž, ošetření součástí mazivem a naložení výzisku na dopravní prostředek. 2. V cenách nejsou obsaženy náklady na vrtání pražce a dodávku materiálu.</t>
  </si>
  <si>
    <t>1169502434</t>
  </si>
  <si>
    <t>(6,00*6,00) + (14,00*6,00)</t>
  </si>
  <si>
    <t>698148507</t>
  </si>
  <si>
    <t>238203132</t>
  </si>
  <si>
    <t>(6,00*6,00) + (14,00*6,00) + (1,20*6,00)</t>
  </si>
  <si>
    <t>-423435757</t>
  </si>
  <si>
    <t xml:space="preserve">2*((6,00+14,00)*0,50) </t>
  </si>
  <si>
    <t>-149550550</t>
  </si>
  <si>
    <t>12,00*0,50*0,50</t>
  </si>
  <si>
    <t xml:space="preserve">Zřízení položení vrstvy z geotextilie </t>
  </si>
  <si>
    <t>-1712249924</t>
  </si>
  <si>
    <t>Zřízení položení vrstvy z geotextilie filtrační, separační, odvodňovací, ochranné, výztužné nebo protierozní</t>
  </si>
  <si>
    <t>12,00*(0,50 + 0,50 + 0,60)</t>
  </si>
  <si>
    <t>-193811724</t>
  </si>
  <si>
    <t>5958125000</t>
  </si>
  <si>
    <t>Komplety s antikorozní úpravou Skl 14 (svěrka Skl14, vrtule R1, podložka Uls7)</t>
  </si>
  <si>
    <t>-1059434322</t>
  </si>
  <si>
    <t>-1215128866</t>
  </si>
  <si>
    <t>18,000*1,80 + 2,000*1,80</t>
  </si>
  <si>
    <t>-1333271733</t>
  </si>
  <si>
    <t>-2097198743</t>
  </si>
  <si>
    <t>-1689516392</t>
  </si>
  <si>
    <t>5964161015</t>
  </si>
  <si>
    <t>Beton lehce zhutnitelný C 20/25;XC2 vyhovuje i XC1 F5 2 365 2 862</t>
  </si>
  <si>
    <t>1983077264</t>
  </si>
  <si>
    <t>1,250</t>
  </si>
  <si>
    <t>5963101003</t>
  </si>
  <si>
    <t>Pryžová přejezdová konstrukce STRAIL pro zatížené komunikace se závěrnou zídkou tv. T</t>
  </si>
  <si>
    <t>-2085679022</t>
  </si>
  <si>
    <t>-319757035</t>
  </si>
  <si>
    <t>12,00*(0,50+0,50+0,60)</t>
  </si>
  <si>
    <t>1316169704</t>
  </si>
  <si>
    <t>3,000*1,60</t>
  </si>
  <si>
    <t>-561923056</t>
  </si>
  <si>
    <t>6,00*2</t>
  </si>
  <si>
    <t>2057700445</t>
  </si>
  <si>
    <t>1778582184</t>
  </si>
  <si>
    <t>9,300" přejezdová konstrukce - na PS Krnov</t>
  </si>
  <si>
    <t>1753061939</t>
  </si>
  <si>
    <t>Poplatek za uložení suti nebo hmot na oficiální skládku Poznámka: 1. V cenách jsou započteny náklady na uložení stavebního odpadu na oficiální skládku. 2. Dodavatel při nacenění této položky je povinen respektovat nastavenou maximální možnou přípustnou hodnotou (nabídkovou cenu) za celý požadovaný objem této dílčí položky, a tedy i za jednotkovou cenu,(cena vychází z aktuálního průzkumu trhu s využitím nejbližšího dostupného místa (oficiální skládky) zajišťujícího danou část plnění.
Maximální přípustní hodnota položky celkem (Cena celkem): 6 864,00 Kč
Maximální přípustná jednotková cena: 132,00 Kč</t>
  </si>
  <si>
    <t>18,000*2,00 + 5,000*2,00 + 3,000*2,00" zemina</t>
  </si>
  <si>
    <t>-412755914</t>
  </si>
  <si>
    <t>12,900*2,20" asfalt</t>
  </si>
  <si>
    <t>-622582719</t>
  </si>
  <si>
    <t>Poplatek za uložení odpadu betonových prefabrikátů Poznámka: 1. V cenách jsou započteny náklady na uložení stavebního odpadu na oficiální skládku. 2. Dodavatel při nacenění této položky je povinen respektovat nastavenou maximální možnou přípustnou hodnotou (nabídkovou cenu) za celý požadovaný objem této dílčí položky, a tedy i za jednotkovou cenu,(cena vychází z aktuálního průzkumu trhu s využitím nejbližšího dostupného místa (oficiální skládky) zajišťujícího danou část plnění.
Maximální přípustní hodnota položky celkem (Cena celkem): 2 807,20 Kč
Maximální přípustná jednotková cena: 242,00 Kč</t>
  </si>
  <si>
    <t>11,600" betonové přejezdové díly</t>
  </si>
  <si>
    <t>567464984</t>
  </si>
  <si>
    <t>52,000" zemina - odpad</t>
  </si>
  <si>
    <t>28,380" asfalt - odpad</t>
  </si>
  <si>
    <t>11,600" betonové přejezdové díly - odpad</t>
  </si>
  <si>
    <t>-1092489919</t>
  </si>
  <si>
    <t>52,000 * 1 " zemina - odpad</t>
  </si>
  <si>
    <t>28,380 * 1 " asfalt - odpad</t>
  </si>
  <si>
    <t>11,600 * 1 " betonové přejezdové díly - odpad</t>
  </si>
  <si>
    <t>968912690</t>
  </si>
  <si>
    <t>36,000 + 4,800" štěrkodrť,  štěrk</t>
  </si>
  <si>
    <t>683903696</t>
  </si>
  <si>
    <t>(36,000 + 4,800) * 2 " štěrkodrť,  štěrk</t>
  </si>
  <si>
    <t>609056450</t>
  </si>
  <si>
    <t>1,250 + 30,520 + 0,101 + 0,068" beton, asfalt, Skl14, odvodňovací díly</t>
  </si>
  <si>
    <t>-1781573673</t>
  </si>
  <si>
    <t>31,939 * 1 " beton, asfalt, Skl14, odvodňovací díly</t>
  </si>
  <si>
    <t>74228082</t>
  </si>
  <si>
    <t>18,600" přejezdová konstrukce</t>
  </si>
  <si>
    <t>-1532372391</t>
  </si>
  <si>
    <t>18,600 * 17 " přejezdová konstrukce</t>
  </si>
  <si>
    <t>SO 01.6 - Oprava nástupišť č.1 a č.2 v žst. Brantice</t>
  </si>
  <si>
    <t>5912030 R1</t>
  </si>
  <si>
    <t>Demontáž návěstidla včetně sloupku a patky "Zákaz vstupu"</t>
  </si>
  <si>
    <t>1704550552</t>
  </si>
  <si>
    <t>Demontáž návěstidla včetně sloupku a patky "Zákaz vstupu" Poznámka: 1. V cenách jsou započteny náklady na demontáž návěstidla, sloupku a patky, zához, úpravu terénu a naložení na dopravní prostředek.</t>
  </si>
  <si>
    <t>5913035010</t>
  </si>
  <si>
    <t>Demontáž celopryžové přejezdové konstrukce málo zatížené v koleji část vnější a vnitřní bez závěrných zídek</t>
  </si>
  <si>
    <t>1562414162</t>
  </si>
  <si>
    <t>Demontáž celopryžové přejezdové konstrukce málo zatížené v koleji část vnější a vnitřní bez závěrných zídek Poznámka: 1. V cenách jsou započteny náklady na demontáž konstrukce, naložení na dopravní prostředek.</t>
  </si>
  <si>
    <t>5914120040</t>
  </si>
  <si>
    <t>Demontáž nástupiště úrovňového Tischer oboustranného včetně podložek</t>
  </si>
  <si>
    <t>1013200723</t>
  </si>
  <si>
    <t>Demontáž nástupiště úrovňového Tischer oboustranného včetně podložek Poznámka: 1. V cenách jsou započteny náklady na snesení dílů i zásypu a jejich uložení na plochu nebo naložení na dopravní prostředek a uložení na úložišti.</t>
  </si>
  <si>
    <t>122 + 72</t>
  </si>
  <si>
    <t>-1575883931</t>
  </si>
  <si>
    <t xml:space="preserve">(3*0,15*73) + (27*0,15*3) </t>
  </si>
  <si>
    <t xml:space="preserve">(3*0,15*36) + (28*0,15*4) </t>
  </si>
  <si>
    <t xml:space="preserve">(27*0,15*2) </t>
  </si>
  <si>
    <t>-1671727922</t>
  </si>
  <si>
    <t>122,00*0,90 + 72,00*0,90</t>
  </si>
  <si>
    <t>6,12 + 7,20</t>
  </si>
  <si>
    <t>-1945826166</t>
  </si>
  <si>
    <t>10,60 + 7,60</t>
  </si>
  <si>
    <t>1060242528</t>
  </si>
  <si>
    <t>124,00*1,50*0,50</t>
  </si>
  <si>
    <t>74,00*1,50*0,50</t>
  </si>
  <si>
    <t>-1138666721</t>
  </si>
  <si>
    <t>(124,00*0,60)*2</t>
  </si>
  <si>
    <t>(74,00*0,60)*2</t>
  </si>
  <si>
    <t>-1089595891</t>
  </si>
  <si>
    <t>(120,00*0,60)*2</t>
  </si>
  <si>
    <t>(70,00*0,60)*2</t>
  </si>
  <si>
    <t>-772777309</t>
  </si>
  <si>
    <t>228,00*0,10</t>
  </si>
  <si>
    <t>Montáž nástupištního prefabrikátu L</t>
  </si>
  <si>
    <t>-2144353208</t>
  </si>
  <si>
    <t xml:space="preserve">Montáž nástupištního prefabrikátu L
</t>
  </si>
  <si>
    <t>120 + 120 + 70 + 70</t>
  </si>
  <si>
    <t>5964147300</t>
  </si>
  <si>
    <t>Nástupištní díly hrana UB4 v=63 cm</t>
  </si>
  <si>
    <t>911969652</t>
  </si>
  <si>
    <t>5914110110</t>
  </si>
  <si>
    <t>Oprava nástupiště z prefabrikátů tvárnice Tischer</t>
  </si>
  <si>
    <t>-1466959945</t>
  </si>
  <si>
    <t>Oprava nástupiště z prefabrikátů tvárnice Tischer Poznámka: 1. V cenách jsou započteny náklady na manipulaci a naložení výzisku kameniva na dopravní prostředek. 2. V cenách nejsou obsaženy náklady na dodávku materiálu.</t>
  </si>
  <si>
    <t>8 + 8</t>
  </si>
  <si>
    <t>-1128464369</t>
  </si>
  <si>
    <t>124,00*1,30*0,50</t>
  </si>
  <si>
    <t>74,00*1,30*0,50</t>
  </si>
  <si>
    <t>-147493957</t>
  </si>
  <si>
    <t xml:space="preserve">122*1,35 </t>
  </si>
  <si>
    <t xml:space="preserve">72 *1,35 </t>
  </si>
  <si>
    <t>5914125020</t>
  </si>
  <si>
    <t>Montáž nástupištních desek Sudop K (KD,KS) 145Z</t>
  </si>
  <si>
    <t>382785072</t>
  </si>
  <si>
    <t>Montáž nástupištních desek Sudop K (KD,KS) 145Z Poznámka: 1. V cenách jsou započteny náklady na manipulaci a montáž desek podle vzorového listu. 2. V cenách nejsou obsaženy náklady na dodávku materiálu.</t>
  </si>
  <si>
    <t>124 + 74</t>
  </si>
  <si>
    <t>5964147031</t>
  </si>
  <si>
    <t>Nástupištní díly konzolová deska KD 145 Z</t>
  </si>
  <si>
    <t>-1129891090</t>
  </si>
  <si>
    <t>714707796</t>
  </si>
  <si>
    <t>1659261514</t>
  </si>
  <si>
    <t>-1704807056</t>
  </si>
  <si>
    <t>18,20*0,040</t>
  </si>
  <si>
    <t>-2112501570</t>
  </si>
  <si>
    <t>1,70*3,60</t>
  </si>
  <si>
    <t>2,00*3,60</t>
  </si>
  <si>
    <t>1780987528</t>
  </si>
  <si>
    <t>(0,918 + 1,080) * 1,80</t>
  </si>
  <si>
    <t>-788412205</t>
  </si>
  <si>
    <t>(0,250 + 0,288) * 1,60</t>
  </si>
  <si>
    <t>1739521347</t>
  </si>
  <si>
    <t>5913040010</t>
  </si>
  <si>
    <t>Montáž celopryžové přejezdové konstrukce málo zatížené v koleji část vnější a vnitřní bez závěrných zídek</t>
  </si>
  <si>
    <t>52156549</t>
  </si>
  <si>
    <t>Montáž celopryžové přejezdové konstrukce málo zatížené v koleji část vnější a vnitřní bez závěrných zídek Poznámka: 1. V cenách jsou započteny náklady na montáž konstrukce. 2. V cenách nejsou obsaženy náklady na dodávku materiálu.</t>
  </si>
  <si>
    <t>5963101010</t>
  </si>
  <si>
    <t>Pryžová přejezdová konstrukce STRAIL pro staniční komunikace</t>
  </si>
  <si>
    <t>418947060</t>
  </si>
  <si>
    <t>5912045 R1</t>
  </si>
  <si>
    <t>Montáž návěstidla včetně sloupku a patky "Zákaz vstupu"</t>
  </si>
  <si>
    <t>1987643407</t>
  </si>
  <si>
    <t>Montáž návěstidla včetně sloupku a patky "Zákaz vstupu" Poznámka: 1. V cenách jsou započteny náklady na zemní práce, montáž patky, sloupku a návěstidla, úpravu a rozprostření zeminy na terén. 2. V cenách nejsou obsaženy náklady na dodávku materiálu.</t>
  </si>
  <si>
    <t>725411928</t>
  </si>
  <si>
    <t>4*0,057</t>
  </si>
  <si>
    <t>5962113000</t>
  </si>
  <si>
    <t>Sloupek ocelový pozinkovaný 70 mm</t>
  </si>
  <si>
    <t>-1194562260</t>
  </si>
  <si>
    <t>4*3,00</t>
  </si>
  <si>
    <t>5962114000</t>
  </si>
  <si>
    <t>Výstroj sloupku objímka 50 až 100 mm kompletní</t>
  </si>
  <si>
    <t>1312988573</t>
  </si>
  <si>
    <t>5962114015</t>
  </si>
  <si>
    <t>Výstroj sloupku víčko plast 70 mm</t>
  </si>
  <si>
    <t>768934409</t>
  </si>
  <si>
    <t>2049762054</t>
  </si>
  <si>
    <t>80,600*1,80 + 48,100*1,80" zásyp tělesa nástupiště</t>
  </si>
  <si>
    <t xml:space="preserve">24,705*1,80 + 14,580*1,80" podkladní vrstvy tělesa nástupiště </t>
  </si>
  <si>
    <t>-163148930</t>
  </si>
  <si>
    <t>26,000" zámková dlažba - užitá na PS Krnov, Zátor</t>
  </si>
  <si>
    <t>2135718709</t>
  </si>
  <si>
    <t>Poplatek za uložení suti nebo hmot na oficiální skládku Poznámka: 1. V cenách jsou započteny náklady na uložení stavebního odpadu na oficiální skládku. 2. Dodavatel při nacenění této položky je povinen respektovat nastavenou maximální možnou přípustnou hodnotou (nabídkovou cenu) za celý požadovaný objem této dílčí položky, a tedy i za jednotkovou cenu,(cena vychází z aktuálního průzkumu trhu s využitím nejbližšího dostupného místa (oficiální skládky) zajišťujícího danou část plnění.
Maximální přípustní hodnota položky celkem (Cena celkem): 17 586,36 Kč
Maximální přípustná jednotková cena: 132,00 Kč</t>
  </si>
  <si>
    <t>66,615*2,00" zemina</t>
  </si>
  <si>
    <t>209234746</t>
  </si>
  <si>
    <t>16058291</t>
  </si>
  <si>
    <t>758817817</t>
  </si>
  <si>
    <t>Poplatek za uložení odpadu betonových prefabrikátů Poznámka: 1. V cenách jsou započteny náklady na uložení stavebního odpadu na oficiální skládku. 2. Dodavatel při nacenění této položky je povinen respektovat nastavenou maximální možnou přípustnou hodnotou (nabídkovou cenu) za celý požadovaný objem této dílčí položky, a tedy i za jednotkovou cenu,(cena vychází z aktuálního průzkumu trhu s využitím nejbližšího dostupného místa (oficiální skládky) zajišťujícího danou část plnění.
Maximální přípustní hodnota položky celkem (Cena celkem): 27 868,24 Kč
Maximální přípustná jednotková cena: 242,00 Kč</t>
  </si>
  <si>
    <t>(244 + 144)*0,149" tischery</t>
  </si>
  <si>
    <t>(244+144)*0,099" patky</t>
  </si>
  <si>
    <t>(240+140)*0,047" deska D3</t>
  </si>
  <si>
    <t>18,20*0,059" obrubníky</t>
  </si>
  <si>
    <t>717150271</t>
  </si>
  <si>
    <t>18,20 * 0,059" obrubníky</t>
  </si>
  <si>
    <t>-893102918</t>
  </si>
  <si>
    <t>-1343373555</t>
  </si>
  <si>
    <t>114,000"  hrana UB4</t>
  </si>
  <si>
    <t>-202804205</t>
  </si>
  <si>
    <t>114,000 * 32 "  hrana UB4</t>
  </si>
  <si>
    <t>1070106904</t>
  </si>
  <si>
    <t>63,360" deska KD 145 Z</t>
  </si>
  <si>
    <t>1607156425</t>
  </si>
  <si>
    <t>63,360 * 10 " deska KD 145 Z</t>
  </si>
  <si>
    <t>238644543</t>
  </si>
  <si>
    <t>53,257 + 1,180 + 0,047 + 0,039" beton, obrubníky, písek, sloupky</t>
  </si>
  <si>
    <t>-2056971127</t>
  </si>
  <si>
    <t>54,523 * 1 " beton, obrubníky, písek, sloupky</t>
  </si>
  <si>
    <t>-1428610947</t>
  </si>
  <si>
    <t>3,596 + 0,861" štěrkodrť, drť</t>
  </si>
  <si>
    <t>872893126</t>
  </si>
  <si>
    <t>4,457 * 2 " štěrkodrť, drť</t>
  </si>
  <si>
    <t>1069643539</t>
  </si>
  <si>
    <t>1,350" přechodová konstrukce</t>
  </si>
  <si>
    <t>1309241193</t>
  </si>
  <si>
    <t>1,350 * 17 " přechodová konstrukce</t>
  </si>
  <si>
    <t>956683093</t>
  </si>
  <si>
    <t>512</t>
  </si>
  <si>
    <t>-450973879</t>
  </si>
  <si>
    <t>1,350" přechodová konstrukce - odpad</t>
  </si>
  <si>
    <t>1315259868</t>
  </si>
  <si>
    <t>1,350 *1 " přechodová konstrukce - odpad</t>
  </si>
  <si>
    <t>SO 01.7 - Následná úprava GPK, broušení kolejnic</t>
  </si>
  <si>
    <t>5909030020</t>
  </si>
  <si>
    <t>Následná úprava GPK koleje směrové a výškové uspořádání pražce betonové</t>
  </si>
  <si>
    <t>585592915</t>
  </si>
  <si>
    <t>Následná úprava GPK koleje směrové a výškové uspořádání pražce betonové Poznámka: 1. V cenách jsou započteny náklady na úpravu směrového a výškového uspořádání strojní linkou ASP do projektované polohy, úpravu KL pluhem a měření mezních stavebních odchylek dle ČSN, měření technologických veličin a předání tištěných výstupů objednateli. 2. V cenách nejsou obsaženy náklady na zaměření prostorové polohy koleje, doplnění a dodávku kameniva a snížení KL pod patou kolejnice.</t>
  </si>
  <si>
    <t xml:space="preserve">0,648 + 1,036 + 0,662 + 0,182 </t>
  </si>
  <si>
    <t>5909040020</t>
  </si>
  <si>
    <t>Následná úprava GPK výhybky směrové a výškové uspořádání pražce betonové</t>
  </si>
  <si>
    <t>1127635829</t>
  </si>
  <si>
    <t>Následná úprava GPK výhybky směrové a výškové uspořádání pražce betonové Poznámka: 1. V cenách jsou započteny náklady na úpravu směrového a výškového uspořádání strojní linkou ASP do projektované polohy, úpravu KL pluhem včetně dokončení ruční úpravy dle VL a měření mezních stavebních odchylek dle ČSN, měření technologických veličin a předání tištěných výstupů objednateli. 2. V cenách nejsou obsaženy náklady na zaměření prostorové polohy koleje, doplnění a dodávku kameniva a snížení KL pod patou kolejnice.</t>
  </si>
  <si>
    <t>5905105040</t>
  </si>
  <si>
    <t>Doplnění KL kamenivem souvisle strojně ve výhybce</t>
  </si>
  <si>
    <t>-1791093185</t>
  </si>
  <si>
    <t>Doplnění KL kamenivem souvisle strojně ve výhybce Poznámka: 1. V cenách jsou započteny náklady na doplnění kameniva ojediněle ručně vidlemi a/nebo souvisle strojně z výsypných vozů případně nakladačem. 2. V cenách nejsou obsaženy náklady na dodávku kameniva.</t>
  </si>
  <si>
    <t>51194707</t>
  </si>
  <si>
    <t>50,000 + 175,000</t>
  </si>
  <si>
    <t>-1668072591</t>
  </si>
  <si>
    <t>50,000*1,70 + 190,00*1,70</t>
  </si>
  <si>
    <t>5913035210</t>
  </si>
  <si>
    <t>Demontáž celopryžové přejezdové konstrukce silně zatížené v koleji část vnější a vnitřní bez závěrných zídek</t>
  </si>
  <si>
    <t>-1036787794</t>
  </si>
  <si>
    <t>Demontáž celopryžové přejezdové konstrukce silně zatížené v koleji část vnější a vnitřní bez závěrných zídek Poznámka: 1. V cenách jsou započteny náklady na demontáž konstrukce, naložení na dopravní prostředek.</t>
  </si>
  <si>
    <t>5913040210</t>
  </si>
  <si>
    <t>Montáž celopryžové přejezdové konstrukce silně zatížené v koleji část vnější a vnitřní bez závěrných zídek</t>
  </si>
  <si>
    <t>675758838</t>
  </si>
  <si>
    <t>Montáž celopryžové přejezdové konstrukce silně zatížené v koleji část vnější a vnitřní bez závěrných zídek Poznámka: 1. V cenách jsou započteny náklady na montáž konstrukce. 2. V cenách nejsou obsaženy náklady na dodávku materiálu.</t>
  </si>
  <si>
    <t>6823681</t>
  </si>
  <si>
    <t>-1735560078</t>
  </si>
  <si>
    <t>1232088856</t>
  </si>
  <si>
    <t>11,00*2*2</t>
  </si>
  <si>
    <t>demontáž PÚ v přepolích mostu</t>
  </si>
  <si>
    <t>5911709025</t>
  </si>
  <si>
    <t>Montáž pojistných úhelníků na mostech tvar S49, T, A</t>
  </si>
  <si>
    <t>157860670</t>
  </si>
  <si>
    <t>Montáž pojistných úhelníků na mostech tvar S49, T, A Poznámka: 1. V cenách jsou započteny náklady na montáž, vrtání otvorů pro vrtule. 2. V cenách nejsou obsaženy náklady na dodávku materiálu.</t>
  </si>
  <si>
    <t>montáž PÚ v přepolích mostu</t>
  </si>
  <si>
    <t>5910063010</t>
  </si>
  <si>
    <t>Opravné souvislé broušení kolejnic R260 head checking, povrchové vady, příčný a podélný profil hloubky do 2 mm</t>
  </si>
  <si>
    <t>1271073025</t>
  </si>
  <si>
    <t>Opravné souvislé broušení kolejnic R260 head checking, povrchové vady, příčný a podélný profil hloubky do 2 mm Poznámka: 1. V cenách jsou započteny náklady na kontinuální odstranění nebo úpravu převalků, skluzových vln a povrchových vad, optimalizaci příčného a podélného profilu hlavy kolejnice souvisle velkým brousícím, frézovacím nebo hoblovacím strojem včetně dokumentace měření záznamu podélného a příčného profilu hlavy kolejnice a hloubky povrchových trhlin, zajištění požární bezpečnosti a bezpečnosti v místech veřejnosti přístupných podle platných předpisů a požadavku objednatele, likvidaci odpadu po broušení a přepravu stroje. 2. Metr koleje=m</t>
  </si>
  <si>
    <t>-1604202109</t>
  </si>
  <si>
    <t>408,000" štěrk</t>
  </si>
  <si>
    <t>165770815</t>
  </si>
  <si>
    <t>408,000 * 2 " štěrk</t>
  </si>
  <si>
    <t>-361775169</t>
  </si>
  <si>
    <t>2 " ASP, PUŠL</t>
  </si>
  <si>
    <t>SO 02 - Mostní objekty</t>
  </si>
  <si>
    <t>SO 02.1 - Most v km 77,596</t>
  </si>
  <si>
    <t>SO 02.1.1 - železniční svršek</t>
  </si>
  <si>
    <t>5906060010</t>
  </si>
  <si>
    <t>Vrtání pražce dřevěného do 8 otvorů</t>
  </si>
  <si>
    <t>-1070977393</t>
  </si>
  <si>
    <t>Vrtání pražce dřevěného do 8 otvorů Poznámka: 1. V cenách jsou započteny náklady na potřebnou manipulaci, označení, vyvrtání otvorů a jejich ošetření impregnací, včetně impregnačního materiálu.</t>
  </si>
  <si>
    <t>8,0+2,0</t>
  </si>
  <si>
    <t>5908052040</t>
  </si>
  <si>
    <t>Výměna podložky polyetylenové pod podkladnici</t>
  </si>
  <si>
    <t>28596371</t>
  </si>
  <si>
    <t>Výměna podložky polyetylenové pod podkladnici Poznámka: 1. V cenách jsou započteny náklady na demontáž upevňovadel, výměnu součásti, montáž upevňovadel a ošetření součástí mazivem. 2. V cenách nejsou obsaženy náklady na dodávku materiálu.</t>
  </si>
  <si>
    <t>5958158080</t>
  </si>
  <si>
    <t>Podložka z penefolu pod podkladnici 390/210/5 (žebrová podkl. R4Md, S4Md; průměr otvorů 44)</t>
  </si>
  <si>
    <t>-739215754</t>
  </si>
  <si>
    <t>5958134075</t>
  </si>
  <si>
    <t>Součásti upevňovací vrtule R1(145)</t>
  </si>
  <si>
    <t>2120802291</t>
  </si>
  <si>
    <t>nové vrtule do pokladnic R4M na mostnicích a pozednicích</t>
  </si>
  <si>
    <t>(8,0+2,0)*4*2</t>
  </si>
  <si>
    <t>1105325167</t>
  </si>
  <si>
    <t>pružné kroužky na mostnicích a pozednicích</t>
  </si>
  <si>
    <t>5908085010</t>
  </si>
  <si>
    <t>Ojedinělá montáž kolejiva (podkladnice, můstkové desky, spojky)</t>
  </si>
  <si>
    <t>-1217782096</t>
  </si>
  <si>
    <t>Ojedinělá montáž kolejiva (podkladnice, můstkové desky, spojky) Poznámka: 1. V cenách jsou započteny náklady na montáž a ošetření součástí mazivem.</t>
  </si>
  <si>
    <t>5908087010</t>
  </si>
  <si>
    <t>Ojedinělá demontáž kolejiva (podkladnice, můstkové desky, spojky)</t>
  </si>
  <si>
    <t>408772397</t>
  </si>
  <si>
    <t>Ojedinělá demontáž kolejiva (podkladnice, můstkové desky, spojky) Poznámka: 1. V cenách jsou započteny náklady na demontáž a naložení na dopravní prostředek.</t>
  </si>
  <si>
    <t>demontáž podkladnic z mostnic a pozednic</t>
  </si>
  <si>
    <t>(8,0+2,0)*2</t>
  </si>
  <si>
    <t>-164028895</t>
  </si>
  <si>
    <t>přechod z nového profilu žel. svršku na profil stávající ( navázání na stávající stav bude proveden z každé strany  v délce 7 m )</t>
  </si>
  <si>
    <t>7,0*1,50*4</t>
  </si>
  <si>
    <t>1615154973</t>
  </si>
  <si>
    <t>2*6*6"úprava pláně"</t>
  </si>
  <si>
    <t>-145971418</t>
  </si>
  <si>
    <t>"doprava  nový spoj. mat. svršek"1,0</t>
  </si>
  <si>
    <t>-718784403</t>
  </si>
  <si>
    <t>příplatek 70 km</t>
  </si>
  <si>
    <t>7,0</t>
  </si>
  <si>
    <t>-1693470429</t>
  </si>
  <si>
    <t>užité polyetylénové podložky pod podkladnicemi</t>
  </si>
  <si>
    <t>(8,0+2,0)*2*0,00010</t>
  </si>
  <si>
    <t>bet_rimsy</t>
  </si>
  <si>
    <t>železobetonvé římsy</t>
  </si>
  <si>
    <t>1,71</t>
  </si>
  <si>
    <t>leseni</t>
  </si>
  <si>
    <t>pomocné lešení v líci opěr</t>
  </si>
  <si>
    <t>SO 02.1.2 - most</t>
  </si>
  <si>
    <t>SUDOP BRNO, spol. s r.o.</t>
  </si>
  <si>
    <t>Ing. Petr Slovják</t>
  </si>
  <si>
    <t xml:space="preserve">    1 - Zemní práce</t>
  </si>
  <si>
    <t xml:space="preserve">    2 - Zakládání</t>
  </si>
  <si>
    <t xml:space="preserve">    3 - Svislé a kompletní konstrukce</t>
  </si>
  <si>
    <t xml:space="preserve">    4 - Vodorovné konstrukce</t>
  </si>
  <si>
    <t xml:space="preserve">    6 - Úpravy povrchů, podlahy a osazování výplní</t>
  </si>
  <si>
    <t xml:space="preserve">    9 - Ostatní konstrukce a práce, bourání</t>
  </si>
  <si>
    <t xml:space="preserve">    997 - Doprava suti a vybouraných hmot</t>
  </si>
  <si>
    <t xml:space="preserve">    998 - Přesun hmot</t>
  </si>
  <si>
    <t>PSV - Práce a dodávky PSV</t>
  </si>
  <si>
    <t xml:space="preserve">    711 - Izolace proti vodě, vlhkosti a plynům</t>
  </si>
  <si>
    <t xml:space="preserve">    713 - Izolace tepelné</t>
  </si>
  <si>
    <t xml:space="preserve">    767 - Konstrukce zámečnické</t>
  </si>
  <si>
    <t xml:space="preserve">    783 - Dokončovací práce - nátěry</t>
  </si>
  <si>
    <t xml:space="preserve">    789 - Povrchové úpravy ocelových konstrukcí a technologických zařízení</t>
  </si>
  <si>
    <t>121151103</t>
  </si>
  <si>
    <t>Sejmutí ornice plochy do 100 m2 tl vrstvy do 200 mm strojně</t>
  </si>
  <si>
    <t>494474253</t>
  </si>
  <si>
    <t>Sejmutí ornice strojně při souvislé ploše do 100 m2, tl. vrstvy do 200 mm</t>
  </si>
  <si>
    <t>za křídly</t>
  </si>
  <si>
    <t>"K1L" 5*(1,5+3,0)/2</t>
  </si>
  <si>
    <t>"K1P" 4,5*(1,5+3,0)/2</t>
  </si>
  <si>
    <t>"K2L" 5*(1,5+3,0)/2</t>
  </si>
  <si>
    <t>"K2P" 4,5*(1,5+3,0)/2</t>
  </si>
  <si>
    <t>před křídly</t>
  </si>
  <si>
    <t>122151103</t>
  </si>
  <si>
    <t>Odkopávky a prokopávky nezapažené v hornině třídy těžitelnosti I skupiny 1 a 2 objem do 100 m3 strojně</t>
  </si>
  <si>
    <t>-628364822</t>
  </si>
  <si>
    <t>Odkopávky a prokopávky nezapažené strojně v hornině třídy těžitelnosti I skupiny 1 a 2 přes 50 do 100 m3</t>
  </si>
  <si>
    <t>"za O 01" 1,8*(1,6+3,2)/2*5,1</t>
  </si>
  <si>
    <t>"za křídly O01" 3,8*1,8/2 *1,0*2+2*3,0</t>
  </si>
  <si>
    <t>"za O 02" 1,7*(1,6+3,2)/2*5,1</t>
  </si>
  <si>
    <t>"za křídly O02" 3,5*1,8/2 *1,0*2+2*3,0</t>
  </si>
  <si>
    <t>"dokopání pro přechodové zídky" 2,5*0,6*2,0*4</t>
  </si>
  <si>
    <t>162751117</t>
  </si>
  <si>
    <t>Vodorovné přemístění přes 9 000 do 10000 m výkopku/sypaniny z horniny třídy těžitelnosti I skupiny 1 až 3</t>
  </si>
  <si>
    <t>799909614</t>
  </si>
  <si>
    <t>Vodorovné přemístění výkopku nebo sypaniny po suchu na obvyklém dopravním prostředku, bez naložení výkopku, avšak se složením bez rozhrnutí z horniny třídy těžitelnosti I skupiny 1 až 3 na vzdálenost přes 9 000 do 10 000 m</t>
  </si>
  <si>
    <t>79,980</t>
  </si>
  <si>
    <t>162751119</t>
  </si>
  <si>
    <t>Příplatek k vodorovnému přemístění výkopku/sypaniny z horniny třídy těžitelnosti I skupiny 1 až 3 ZKD 1000 m přes 10000 m</t>
  </si>
  <si>
    <t>250020132</t>
  </si>
  <si>
    <t>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t>
  </si>
  <si>
    <t>"předpoklad odvoz celkem na vzdálenost 20km" 10*79,980</t>
  </si>
  <si>
    <t>171251201</t>
  </si>
  <si>
    <t>Uložení sypaniny na skládky nebo meziskládky</t>
  </si>
  <si>
    <t>-56249786</t>
  </si>
  <si>
    <t>Uložení sypaniny na skládky nebo meziskládky bez hutnění s upravením uložené sypaniny do předepsaného tvaru</t>
  </si>
  <si>
    <t>1638662027</t>
  </si>
  <si>
    <t>"za dlažbou křídel mostu" 4*16,0</t>
  </si>
  <si>
    <t>00572474</t>
  </si>
  <si>
    <t>osivo směs travní krajinná-svahová</t>
  </si>
  <si>
    <t>599002034</t>
  </si>
  <si>
    <t>64*0,025 'Přepočtené koeficientem množství</t>
  </si>
  <si>
    <t>182211121</t>
  </si>
  <si>
    <t>Svahování násypů ručně</t>
  </si>
  <si>
    <t>-530378042</t>
  </si>
  <si>
    <t>Svahování trvalých svahů do projektovaných profilů ručně s potřebným přemístěním výkopku při svahování násypů v jakékoliv hornině</t>
  </si>
  <si>
    <t>za křídly - pod dlažbu+navazující svah zemního tělesa</t>
  </si>
  <si>
    <t>"K1L" 5*((1,5+3,0)/2+4,0)</t>
  </si>
  <si>
    <t>"K1P" 4,5*((1,5+3,0)/2+4,0)</t>
  </si>
  <si>
    <t>"K2L" 5*((1,5+3,0)/2+4,0)</t>
  </si>
  <si>
    <t>"K2P" 4,5*((1,5+3,0)/2+4,0)</t>
  </si>
  <si>
    <t xml:space="preserve">před křídly - úprava svahu </t>
  </si>
  <si>
    <t>181311103</t>
  </si>
  <si>
    <t>Rozprostření ornice tl vrstvy do 200 mm v rovině nebo ve svahu do 1:5 ručně</t>
  </si>
  <si>
    <t>-661953315</t>
  </si>
  <si>
    <t>Rozprostření a urovnání ornice v rovině nebo ve svahu sklonu do 1:5 ručně při souvislé ploše, tl. vrstvy do 200 mm</t>
  </si>
  <si>
    <t>"za dlažbou křídel mostu" 4,0*16,0</t>
  </si>
  <si>
    <t>Zakládání</t>
  </si>
  <si>
    <t>212795111</t>
  </si>
  <si>
    <t>Příčné odvodnění mostní opěry z plastových trub DN 160 včetně podkladního betonu, štěrkového obsypu</t>
  </si>
  <si>
    <t>-1267848101</t>
  </si>
  <si>
    <t>Příčné odvodnění za opěrou z plastových trub</t>
  </si>
  <si>
    <t xml:space="preserve">2*(11.5+0.5) </t>
  </si>
  <si>
    <t>274311126</t>
  </si>
  <si>
    <t>Základové pasy, prahy, věnce a ostruhy z betonu prostého C 20/25</t>
  </si>
  <si>
    <t>1209364662</t>
  </si>
  <si>
    <t>Základové konstrukce z betonu prostého pasy, prahy, věnce a ostruhy ve výkopu nebo na hlavách pilot C 20/25</t>
  </si>
  <si>
    <t>prah ukončení kamenné dlažby v patě svahu(TZ str.14)</t>
  </si>
  <si>
    <t>(1,0+0,53)*0,3*0,6*4</t>
  </si>
  <si>
    <t>274311191</t>
  </si>
  <si>
    <t>Příplatek k základovým pasům, prahům a věncům za betonáž malého rozsahu do 25 m3</t>
  </si>
  <si>
    <t>629707439</t>
  </si>
  <si>
    <t>Základové konstrukce z betonu prostého Příplatek k cenám za betonáž malého rozsahu do 25 m3</t>
  </si>
  <si>
    <t>1,102</t>
  </si>
  <si>
    <t>274354111</t>
  </si>
  <si>
    <t>Bednění základových pasů - zřízení</t>
  </si>
  <si>
    <t>2025054870</t>
  </si>
  <si>
    <t>Bednění základových konstrukcí pasů, prahů, věnců a ostruh zřízení</t>
  </si>
  <si>
    <t>(2*(1,0+0,53)*0,6+0,6*0,3)*4</t>
  </si>
  <si>
    <t>274354211</t>
  </si>
  <si>
    <t>Bednění základových pasů - odstranění</t>
  </si>
  <si>
    <t>1463030161</t>
  </si>
  <si>
    <t>Bednění základových konstrukcí pasů, prahů, věnců a ostruh odstranění bednění</t>
  </si>
  <si>
    <t>Svislé a kompletní konstrukce</t>
  </si>
  <si>
    <t>317321118</t>
  </si>
  <si>
    <t>Mostní římsy ze ŽB C 30/37</t>
  </si>
  <si>
    <t>-390429246</t>
  </si>
  <si>
    <t>Římsy ze železového betonu C 30/37</t>
  </si>
  <si>
    <t>Křídla -výkres č. 2.203</t>
  </si>
  <si>
    <t>"o1" 0.46+0.39</t>
  </si>
  <si>
    <t>"o2" 0.46+0.40</t>
  </si>
  <si>
    <t>317321191</t>
  </si>
  <si>
    <t>Příplatek k mostním římsám ze ŽB za betonáž malého rozsahu do 25 m3</t>
  </si>
  <si>
    <t>408011504</t>
  </si>
  <si>
    <t>Římsy ze železového betonu Příplatek k cenám za betonáž malého rozsahu do 25 m3</t>
  </si>
  <si>
    <t>FIG</t>
  </si>
  <si>
    <t>Rozpad figury: bet_rimsy</t>
  </si>
  <si>
    <t>317353121</t>
  </si>
  <si>
    <t>Bednění mostních říms všech tvarů - zřízení</t>
  </si>
  <si>
    <t>906355691</t>
  </si>
  <si>
    <t>Bednění mostní římsy zřízení všech tvarů</t>
  </si>
  <si>
    <t>předpokládá se zaklápění shora vzhledm na šikmost říms</t>
  </si>
  <si>
    <t>"K1L" 4,13*(0,20+0,53+0,22+0,08)</t>
  </si>
  <si>
    <t>"K1P" 3,47*(0,20+0,53+0,22+0,08)</t>
  </si>
  <si>
    <t>"K2L" 3,91*(0,20+0,53+0,22+0,08)</t>
  </si>
  <si>
    <t>"K2P" 3,55*(0,20+0,53+0,22+0,08)</t>
  </si>
  <si>
    <t>"čela křídel" 4*0,22*0,53</t>
  </si>
  <si>
    <t>317353221</t>
  </si>
  <si>
    <t>Bednění mostních říms všech tvarů - odstranění</t>
  </si>
  <si>
    <t>2012297948</t>
  </si>
  <si>
    <t>Bednění mostní římsy odstranění všech tvarů</t>
  </si>
  <si>
    <t>15,978</t>
  </si>
  <si>
    <t>317361116</t>
  </si>
  <si>
    <t>Výztuž mostních říms z betonářské oceli 10 505</t>
  </si>
  <si>
    <t>-259723906</t>
  </si>
  <si>
    <t>Výztuž mostních železobetonových říms z betonářské oceli 10 505 (R) nebo BSt 500</t>
  </si>
  <si>
    <t>0.232</t>
  </si>
  <si>
    <t>"vlepovaná výztuž - pol.č.1 v 985331212" -0.032</t>
  </si>
  <si>
    <t>317661142</t>
  </si>
  <si>
    <t>Výplň spár monolitické římsy tmelem polyuretanovým šířky spáry přes 15 do 40 mm</t>
  </si>
  <si>
    <t>-1558984686</t>
  </si>
  <si>
    <t>Výplň spár monolitické římsy tmelem polyuretanovým, spára šířky přes 15 do 40 mm</t>
  </si>
  <si>
    <t>"4x sprara prefa zidka x závěrná zídka" (1.2+0.22+1,00) * 4</t>
  </si>
  <si>
    <t>"4x spara římsa křídla x závěrná zídka" (0.20+0.53+0.22+0.080) * 4</t>
  </si>
  <si>
    <t>"4x spára dozděné křídlo x úložný práh opěry" 1,6*2+1,4*2</t>
  </si>
  <si>
    <t>"dlažba x římsa křídla" 3,47+4,13+3,91+3,55</t>
  </si>
  <si>
    <t>"dlažba x prefa zídka"  4*3,0</t>
  </si>
  <si>
    <t>317941123</t>
  </si>
  <si>
    <t>Osazování ocelových válcovaných nosníků na zdivu I, IE, U, UE nebo L přes č. 14 do č. 22 nebo výšky do 220 mm</t>
  </si>
  <si>
    <t>-453840679</t>
  </si>
  <si>
    <t>Osazování ocelových válcovaných nosníků na zdivu I nebo IE nebo U nebo UE nebo L č. 14 až 22 nebo výšky do 220 mm</t>
  </si>
  <si>
    <t>Montáž + demontáž OK chodníků (TZ str.11)</t>
  </si>
  <si>
    <t>900/1000 *2</t>
  </si>
  <si>
    <t>317941125</t>
  </si>
  <si>
    <t>Osazování ocelových válcovaných nosníků na zdivu I, IE, U, UE nebo L č 24 a vyšší nebo výšky přes 220 mm</t>
  </si>
  <si>
    <t>1083375369</t>
  </si>
  <si>
    <t>Osazování ocelových válcovaných nosníků na zdivu I nebo IE nebo U nebo UE nebo L č. 24 a výše nebo výšky přes 220 mm</t>
  </si>
  <si>
    <t>montáž + demontáž NK (TZ str.11)</t>
  </si>
  <si>
    <t>2100/1000*2</t>
  </si>
  <si>
    <t>59384554 RM1</t>
  </si>
  <si>
    <t>díl opěrných zdí 2960x1500x1200mm</t>
  </si>
  <si>
    <t>1502394792</t>
  </si>
  <si>
    <t>díl krabicový opěrných zdí 2960x1510x1210mm</t>
  </si>
  <si>
    <t>2 x levý, 2 x pravý</t>
  </si>
  <si>
    <t>4,0</t>
  </si>
  <si>
    <t>320101112</t>
  </si>
  <si>
    <t>Osazení betonových a železobetonových prefabrikátů hmotnosti přes 1000 do 5000 kg</t>
  </si>
  <si>
    <t>-177792358</t>
  </si>
  <si>
    <t>Osazení betonových a železobetonových prefabrikátů hmotnosti jednotlivě přes 1 000 do 5 000 kg</t>
  </si>
  <si>
    <t>"prefabrikované přechodové zídky 3,15t/ks" 4*0,96</t>
  </si>
  <si>
    <t>334213111</t>
  </si>
  <si>
    <t>Zdivo mostů z nepravidelných kamenů na maltu, objem jednoho kamene do 0,02 m3</t>
  </si>
  <si>
    <t>1877960185</t>
  </si>
  <si>
    <t>Zdivo pilířů, opěr a křídel mostů z lomového kamene štípaného nebo ručně vybíraného na maltu z nepravidelných kamenů objemu 1 kusu kamene do 0,02 m3</t>
  </si>
  <si>
    <t>"přezdění odbouraných části křídel u opěr"</t>
  </si>
  <si>
    <t>0,6*1,4*0,8*4</t>
  </si>
  <si>
    <t>334213911</t>
  </si>
  <si>
    <t>Příplatek k cenám zdiva mostů z kamene na maltu za jednostranné lícování zdiva</t>
  </si>
  <si>
    <t>-873757403</t>
  </si>
  <si>
    <t>Zdivo pilířů, opěr a křídel mostů z lomového kamene štípaného nebo ručně vybíraného na maltu Příplatek k cenám za lícování zdiva jednostranné</t>
  </si>
  <si>
    <t>334213921</t>
  </si>
  <si>
    <t>Příplatek k cenám zdiva mostů z kamene na maltu za vytvoření hrany rohu, vodorovná hrana</t>
  </si>
  <si>
    <t>-1022339600</t>
  </si>
  <si>
    <t>Zdivo pilířů, opěr a křídel mostů z lomového kamene štípaného nebo ručně vybíraného na maltu Příplatek k cenám za vytvoření hrany zdiva (rohu) vodorovné</t>
  </si>
  <si>
    <t>"vytvoření šikmé hrany křídla pod římsy"</t>
  </si>
  <si>
    <t>4 * 0.9</t>
  </si>
  <si>
    <t>334213922</t>
  </si>
  <si>
    <t>Příplatek k cenám zdiva mostů z kamene na maltu za vytvoření hrany rohu, svislá hrana</t>
  </si>
  <si>
    <t>-1975750435</t>
  </si>
  <si>
    <t>Zdivo pilířů, opěr a křídel mostů z lomového kamene štípaného nebo ručně vybíraného na maltu Příplatek k cenám za vytvoření hrany zdiva (rohu) svislé</t>
  </si>
  <si>
    <t>vytvoření svislé hrany zdiva křídle k opěrám</t>
  </si>
  <si>
    <t>2*1,1+2*1,4</t>
  </si>
  <si>
    <t>334323118</t>
  </si>
  <si>
    <t>Mostní opěry a úložné prahy ze ŽB C 30/37</t>
  </si>
  <si>
    <t>-1331333026</t>
  </si>
  <si>
    <t>Mostní opěry a úložné prahy z betonu železového C 30/37</t>
  </si>
  <si>
    <t>bet_UP</t>
  </si>
  <si>
    <t>"O01+O02, výkres č. 2.201" 12.38+11.72</t>
  </si>
  <si>
    <t>334323191</t>
  </si>
  <si>
    <t>Příplatek k mostním opěrám a úložným prahům ze ŽB za betonáž malého rozsahu do 25 m3</t>
  </si>
  <si>
    <t>-1968090229</t>
  </si>
  <si>
    <t>Mostní opěry a úložné prahy z betonu Příplatek k cenám za betonáž malého rozsahu do 25 m3</t>
  </si>
  <si>
    <t>24,100</t>
  </si>
  <si>
    <t>334351112</t>
  </si>
  <si>
    <t>Bednění systémové mostních opěr a úložných prahů z překližek pro ŽB - zřízení</t>
  </si>
  <si>
    <t>-1669901055</t>
  </si>
  <si>
    <t>Bednění mostních opěr a úložných prahů ze systémového bednění zřízení z překližek, pro železobeton</t>
  </si>
  <si>
    <t>O01</t>
  </si>
  <si>
    <t xml:space="preserve">"čelo" 5.03*(1.015+0.51+0.59)  </t>
  </si>
  <si>
    <t>"boky vnější 2x" (1.625*2.02 -0,51*0,59)*2</t>
  </si>
  <si>
    <t>"boky vnitřní 2x"( 1,625*0,52+0,47*0,61/2 )*2</t>
  </si>
  <si>
    <t>"záda" 3.99 *(1.015+0.715)+0,52*1,625*2</t>
  </si>
  <si>
    <t>"hrobečky 2x" 2*0,192*(0,51+0,75+0,51)+0,75*0,51*2</t>
  </si>
  <si>
    <t>"řimsy" 0,33*(1,320*2+1,350*2)*2+2*1,350*0,08</t>
  </si>
  <si>
    <t>"přesah přes stavajici dřík opěry" 2*0.52*0.52 +2,02*0,03</t>
  </si>
  <si>
    <t>O02</t>
  </si>
  <si>
    <t xml:space="preserve">"čelo" 5.03*(0,840+0,51+0,59)  </t>
  </si>
  <si>
    <t>"boky vnější 2x" (1.430*2.02 -0,51*0,59)*2</t>
  </si>
  <si>
    <t>"boky vnitřní 2x"( 1,430*0,52+0,47*0,61/2 )*2</t>
  </si>
  <si>
    <t>"záda" 3.99 *(0,840+0.715)+0,52*1,430*2</t>
  </si>
  <si>
    <t>334351191</t>
  </si>
  <si>
    <t>Příplatek k systémovému bednění za zakřivení opěry</t>
  </si>
  <si>
    <t>1961926815</t>
  </si>
  <si>
    <t>Bednění mostních opěr a úložných prahů ze systémového bednění Příplatek k ceně za zakřivení opěry</t>
  </si>
  <si>
    <t xml:space="preserve">Poznámka k položce:_x000D_
Příplatek za složitý tvar nadbetonovaných úložných prahů._x000D_
</t>
  </si>
  <si>
    <t>63,142</t>
  </si>
  <si>
    <t>334351211</t>
  </si>
  <si>
    <t>Bednění systémové mostních opěr a úložných prahů z překližek - odstranění</t>
  </si>
  <si>
    <t>-585089946</t>
  </si>
  <si>
    <t>Bednění mostních opěr a úložných prahů ze systémového bednění odstranění z překližek</t>
  </si>
  <si>
    <t>334361266</t>
  </si>
  <si>
    <t>Výztuž úložných prahů ložisek z betonářské oceli 10 505</t>
  </si>
  <si>
    <t>1988016788</t>
  </si>
  <si>
    <t>Výztuž betonářská mostních konstrukcí opěr, úložných prahů, křídel, závěrných zídek, bloků ložisek, pilířů a sloupů z oceli 10 505 (R) nebo BSt 500 úložných prahů ložisek</t>
  </si>
  <si>
    <t xml:space="preserve">(1358+1324)/1000 </t>
  </si>
  <si>
    <t xml:space="preserve"> "vlepovana vyztuz - pol.č. 1 +2 v 985331215" -0.122-0.111</t>
  </si>
  <si>
    <t>Vodorovné konstrukce</t>
  </si>
  <si>
    <t>421941111</t>
  </si>
  <si>
    <t>Zřízení podlahy z plechu na mostnicích, chodnících nebo revizních lávkách</t>
  </si>
  <si>
    <t>409059496</t>
  </si>
  <si>
    <t>Zřízení podlahy z plechu bez podpěrné konstrukce na železničních mostech s otevřenou mostovkou na mostnicích, chodnících nebo revizních lávkách</t>
  </si>
  <si>
    <t>přechodové plechy, výkres č. 2.401</t>
  </si>
  <si>
    <t>2*0.3*1.09</t>
  </si>
  <si>
    <t>4*0.3*0.265</t>
  </si>
  <si>
    <t>13756640 RM2</t>
  </si>
  <si>
    <t>plech nerezový tl 6,0mm tabule dle MVL (slzičkový)</t>
  </si>
  <si>
    <t>104017796</t>
  </si>
  <si>
    <t>0,972*1,05</t>
  </si>
  <si>
    <t>1,021*0,04978 'Přepočtené koeficientem množství</t>
  </si>
  <si>
    <t>421941521</t>
  </si>
  <si>
    <t>Demontáž podlahových plechů bez výztuh na mostech</t>
  </si>
  <si>
    <t>39971018</t>
  </si>
  <si>
    <t>Demontáž podlahových plechů bez výztuh</t>
  </si>
  <si>
    <t>středová podlaha na mostnicích</t>
  </si>
  <si>
    <t>1,09*6,0</t>
  </si>
  <si>
    <t>hlavové podlahy na mostnicích</t>
  </si>
  <si>
    <t>2*6*0.3</t>
  </si>
  <si>
    <t>chodníkové podlahy</t>
  </si>
  <si>
    <t>2*1,03*5,03</t>
  </si>
  <si>
    <t>428941121</t>
  </si>
  <si>
    <t>Osazení mostního ložiska ocelového vodícího přídržného zatížení do 500 kN</t>
  </si>
  <si>
    <t>868704665</t>
  </si>
  <si>
    <t>Osazení mostního ložiska ocelového nebo hrncového ocelového vodícího přídržného do 500 kN</t>
  </si>
  <si>
    <t>429172111</t>
  </si>
  <si>
    <t>Výroba ocelových prvků pro opravu mostů šroubovaných nebo svařovaných do 100 kg</t>
  </si>
  <si>
    <t>2065052988</t>
  </si>
  <si>
    <t>Oprava ocelových prvků mostních konstrukcí ztužidel, sedel pro centrické uložení mostnic, stoliček, diagonál, svislic, styčníkových plechů, chodníkových konzol, podlahových nosníků, kabelových žlabů a ostatních drobných prvků výroba šroubovaných nebo svařovaných, hmotnosti do 100 kg</t>
  </si>
  <si>
    <t>ložiska chodníkových lávek (výkres č.2.301)</t>
  </si>
  <si>
    <t>92,87</t>
  </si>
  <si>
    <t>429172211</t>
  </si>
  <si>
    <t>Montáž ocelových prvků pro opravu mostů šroubovaných nebo svařovaných do 100 kg</t>
  </si>
  <si>
    <t>777160425</t>
  </si>
  <si>
    <t>Oprava ocelových prvků mostních konstrukcí ztužidel, sedel pro centrické uložení mostnic, stoliček, diagonál, svislic, styčníkových plechů, chodníkových konzol, podlahových nosníků, kabelových žlabů a ostatních drobných prvků montáž šroubovaných nebo svařovaných, hmotnosti do 100 kg</t>
  </si>
  <si>
    <t>13214005</t>
  </si>
  <si>
    <t>tyč ocelová čtvercová jakost S235JR (11 375) 20x20mm</t>
  </si>
  <si>
    <t>1845823839</t>
  </si>
  <si>
    <t>ložiska chodníkových lávek (výkres č. 2.301)</t>
  </si>
  <si>
    <t>5,02/1000*1,05</t>
  </si>
  <si>
    <t>13314002</t>
  </si>
  <si>
    <t>tyč ocelová čtvercová jakost S235JR (11 375) 50x50mm</t>
  </si>
  <si>
    <t>-477845286</t>
  </si>
  <si>
    <t>16,49/1000*1,05</t>
  </si>
  <si>
    <t>13010292</t>
  </si>
  <si>
    <t>tyč ocelová plochá jakost S235JR (11 375) 100x15mm</t>
  </si>
  <si>
    <t>1239996805</t>
  </si>
  <si>
    <t>(52,52+13,19)/1000*1,05</t>
  </si>
  <si>
    <t>13321000_R</t>
  </si>
  <si>
    <t>tyč ocelová plochá jakost S235JR (11 375) 60x15mm</t>
  </si>
  <si>
    <t>-1527847925</t>
  </si>
  <si>
    <t>5,65/1000*1,05</t>
  </si>
  <si>
    <t>451315115</t>
  </si>
  <si>
    <t>Podkladní nebo výplňová vrstva z betonu C 16/20 tl do 100 mm</t>
  </si>
  <si>
    <t>-28486610</t>
  </si>
  <si>
    <t>Podkladní a výplňové vrstvy z betonu prostého tloušťky do 100 mm, z betonu C 16/20</t>
  </si>
  <si>
    <t>"podkladní beton přechodových zídek"</t>
  </si>
  <si>
    <t>4 * (3+0.1) * (0.1+1.5+0.1)</t>
  </si>
  <si>
    <t>451475121</t>
  </si>
  <si>
    <t>Podkladní vrstva plastbetonová samonivelační první vrstva tl 10 mm</t>
  </si>
  <si>
    <t>-1751515475</t>
  </si>
  <si>
    <t>Podkladní vrstva plastbetonová samonivelační, tloušťky do 10 mm první vrstva</t>
  </si>
  <si>
    <t>patní plechy zábradlí na opěrách</t>
  </si>
  <si>
    <t>8*0,2*0,26</t>
  </si>
  <si>
    <t>patní plechy zábradlí na křídlech</t>
  </si>
  <si>
    <t>(3+3+2+2)*0,2*0,26</t>
  </si>
  <si>
    <t>podlití ložisek chodníkových lávek</t>
  </si>
  <si>
    <t>0,13*1,14*4</t>
  </si>
  <si>
    <t>ložiska NK</t>
  </si>
  <si>
    <t>0,46*0,39*4</t>
  </si>
  <si>
    <t>451475122</t>
  </si>
  <si>
    <t>Podkladní vrstva plastbetonová samonivelační každá další vrstva tl 10 mm</t>
  </si>
  <si>
    <t>-664464815</t>
  </si>
  <si>
    <t>Podkladní vrstva plastbetonová samonivelační, tloušťky do 10 mm každá další vrstva</t>
  </si>
  <si>
    <t>457311116</t>
  </si>
  <si>
    <t>Vyrovnávací nebo spádový beton C 20/25 včetně úpravy povrchu</t>
  </si>
  <si>
    <t>1308227320</t>
  </si>
  <si>
    <t>Vyrovnávací nebo spádový beton včetně úpravy povrchu C 20/25</t>
  </si>
  <si>
    <t>spádový beton rubové drenáže (část objemu je součástí  p.č.212795111)</t>
  </si>
  <si>
    <t>"O01" 5,2*1,4*0,25 + (2,7+3,1)*0,5*0,25</t>
  </si>
  <si>
    <t>458501112</t>
  </si>
  <si>
    <t>Výplňové klíny za opěrou z kameniva drceného hutněného po vrstvách</t>
  </si>
  <si>
    <t>1879444820</t>
  </si>
  <si>
    <t>Výplňové klíny za opěrou z kameniva hutněného po vrstvách drceného</t>
  </si>
  <si>
    <t>"za O1" (2,6+1,0)/2*1,5*5,0</t>
  </si>
  <si>
    <t>"za křídly O1" 3,8*1,5/2 *1,0*2+2*1,5</t>
  </si>
  <si>
    <t>"za O2"(2,6+1,0)/2*1,4*5,0</t>
  </si>
  <si>
    <t>"za křídly O2" 3,8*1,4/2 *1,0*2+2*1,5</t>
  </si>
  <si>
    <t>"za přechodové zídky" 4* 1,4</t>
  </si>
  <si>
    <t>463211111</t>
  </si>
  <si>
    <t>Rovnanina z lomového kamene s vyklínováním spár a dutin úlomky kamene</t>
  </si>
  <si>
    <t>-545650060</t>
  </si>
  <si>
    <t>Rovnanina z lomového kamene neopracovaného tříděného pro všechny tloušťky rovnaniny, bez vypracování líce s vyklínování spár a dutin úlomky z kamene</t>
  </si>
  <si>
    <t>za O01</t>
  </si>
  <si>
    <t>5.0 * 0.6 * 1.50</t>
  </si>
  <si>
    <t>za O02</t>
  </si>
  <si>
    <t>5.0 * 0.6 * 1.40</t>
  </si>
  <si>
    <t>465513157</t>
  </si>
  <si>
    <t>Dlažba svahu u opěr z upraveného lomového žulového kamene tl 200 mm do lože C 25/30 pl přes 10 m2</t>
  </si>
  <si>
    <t>-1889230442</t>
  </si>
  <si>
    <t>Dlažba svahu u mostních opěr z upraveného lomového žulového kamene s vyspárováním maltou MC 25, šíře spáry 15 mm do betonového lože C 25/30 tloušťky 200 mm, plochy přes 10 m2</t>
  </si>
  <si>
    <t>odláždění za křídly (výkres č. 2.021 - zvětšený rozsah)</t>
  </si>
  <si>
    <t>"K1P+K2P" (2,7+1,0)/2*3,2*2</t>
  </si>
  <si>
    <t>"K1L+K2L" (2,7+1,0)/2*3,9*2</t>
  </si>
  <si>
    <t>521271911</t>
  </si>
  <si>
    <t>Odizolování mostnicového šroubu se zalitím asfaltem a překrytím PVC</t>
  </si>
  <si>
    <t>1034334878</t>
  </si>
  <si>
    <t>Údržba mostnicových šroubů odizolování se zalitím asfaltem a překrytím PVC</t>
  </si>
  <si>
    <t>2*2+8*2 "odizolování mostnicových šroubů a kotevních šroubů pozednic"</t>
  </si>
  <si>
    <t>521272215</t>
  </si>
  <si>
    <t>Demontáž mostnic s odsunem hmot mimo objekt mostu</t>
  </si>
  <si>
    <t>-736736640</t>
  </si>
  <si>
    <t>Demontáž mostnic s odsunem hmot mimo objekt mostu se zřízením pomocné montážní lávky</t>
  </si>
  <si>
    <t>521273111</t>
  </si>
  <si>
    <t>Výroba dřevěných mostnic železničního mostu v přímé, v oblouku nebo přechodnici bez převýšení</t>
  </si>
  <si>
    <t>1681204823</t>
  </si>
  <si>
    <t>Mostnice na železničních mostech z tvrdého dřeva s plošným uložením výroba bez převýšení v přímé, v oblouku nebo přechodnici</t>
  </si>
  <si>
    <t>521273211</t>
  </si>
  <si>
    <t>Montáž dřevěných mostnic železničního mostu v přímé, v oblouku nebo přechodnici bez převýšení</t>
  </si>
  <si>
    <t>-533315943</t>
  </si>
  <si>
    <t>Mostnice na železničních mostech z tvrdého dřeva s plošným uložením montáž bez převýšení v přímé, v oblouku nebo přechodnici</t>
  </si>
  <si>
    <t>60815345</t>
  </si>
  <si>
    <t>mostnice dřevěná impregnovaná olejem DB 240x240mm dl 2,4m</t>
  </si>
  <si>
    <t>1050775286</t>
  </si>
  <si>
    <t>8*0,13824 'Přepočtené koeficientem množství</t>
  </si>
  <si>
    <t>31198213_M</t>
  </si>
  <si>
    <t>matice M20 samojistná, Zn</t>
  </si>
  <si>
    <t>985139769</t>
  </si>
  <si>
    <t>matice M20 samojistná Zn</t>
  </si>
  <si>
    <t>8*2</t>
  </si>
  <si>
    <t>521281111</t>
  </si>
  <si>
    <t>Výroba pozednic železničního mostu z tvrdého dřeva</t>
  </si>
  <si>
    <t>-421486623</t>
  </si>
  <si>
    <t>Pozednice na železničních mostech z tvrdého dřeva s plošným uložením výroba</t>
  </si>
  <si>
    <t>521281211</t>
  </si>
  <si>
    <t>Montáž pozednic železničního mostu z tvrdého dřeva</t>
  </si>
  <si>
    <t>-1078704688</t>
  </si>
  <si>
    <t>Pozednice na železničních mostech z tvrdého dřeva s plošným uložením montáž</t>
  </si>
  <si>
    <t>1390608878</t>
  </si>
  <si>
    <t>2*0,13824 'Přepočtené koeficientem množství</t>
  </si>
  <si>
    <t>521283221</t>
  </si>
  <si>
    <t>Demontáž pozednic včetně odstranění štěrkového podsypu</t>
  </si>
  <si>
    <t>-356459970</t>
  </si>
  <si>
    <t>Demontáž pozednic s odstraněním štěrku</t>
  </si>
  <si>
    <t>Úpravy povrchů, podlahy a osazování výplní</t>
  </si>
  <si>
    <t>628633111</t>
  </si>
  <si>
    <t>Spárování kamenného zdiva mostů aktivovanou maltou spára hl do 40 mm dl do 6 m/m2</t>
  </si>
  <si>
    <t>-1136137721</t>
  </si>
  <si>
    <t>Spárování zdiva pilířů, opěr a křídel mostů z lomového kamene aktivovanou maltou, hloubky do 40 mm délka spáry na 1 m2 upravované plochy do 6 m</t>
  </si>
  <si>
    <t>sanace</t>
  </si>
  <si>
    <t>"30% presparovani" 62,823* 0.3</t>
  </si>
  <si>
    <t>0,6*1,4*4</t>
  </si>
  <si>
    <t>Ostatní konstrukce a práce, bourání</t>
  </si>
  <si>
    <t>911121211</t>
  </si>
  <si>
    <t>Výroba ocelového zábradlí při opravách mostů</t>
  </si>
  <si>
    <t>-1870635567</t>
  </si>
  <si>
    <t>Oprava ocelového zábradlí svařovaného nebo šroubovaného výroba</t>
  </si>
  <si>
    <t>zábradlí na opěrách (výkres č. 2.412)</t>
  </si>
  <si>
    <t>4*1,405</t>
  </si>
  <si>
    <t>zábradlí na křídlech (výkres č. 2.413)</t>
  </si>
  <si>
    <t>"K1L" 3,40</t>
  </si>
  <si>
    <t>"K2L" 3,40</t>
  </si>
  <si>
    <t>"K1P" 2,602</t>
  </si>
  <si>
    <t>"K2P"2,60</t>
  </si>
  <si>
    <t>911121311</t>
  </si>
  <si>
    <t>Montáž ocelového zábradlí při opravách mostů</t>
  </si>
  <si>
    <t>972306387</t>
  </si>
  <si>
    <t>Oprava ocelového zábradlí svařovaného nebo šroubovaného montáž</t>
  </si>
  <si>
    <t>911122112</t>
  </si>
  <si>
    <t>Výroba dílů ocelového zábradlí přes 50 kg při opravách mostů</t>
  </si>
  <si>
    <t>-1356974906</t>
  </si>
  <si>
    <t>Oprava částí ocelového zábradlí mostů svařovaného nebo šroubovaného výroba dílů hmotnosti přes 50 kg</t>
  </si>
  <si>
    <t>"madlo nk" 41,92</t>
  </si>
  <si>
    <t>zabradli</t>
  </si>
  <si>
    <t>911122212</t>
  </si>
  <si>
    <t>Montáž dílů ocelového zábradlí přes 50 kg při opravách mostů</t>
  </si>
  <si>
    <t>-349438556</t>
  </si>
  <si>
    <t>Oprava částí ocelového zábradlí mostů svařovaného nebo šroubovaného montáž dílů hmotnosti přes 50 kg</t>
  </si>
  <si>
    <t>"madlo NK" 41,92</t>
  </si>
  <si>
    <t>13010812</t>
  </si>
  <si>
    <t>ocel profilová jakost S235JR (11 375) průřez U (UPN) 65</t>
  </si>
  <si>
    <t>-417692640</t>
  </si>
  <si>
    <t>Křídla</t>
  </si>
  <si>
    <t>"K1P"  15,17*1,05/1000</t>
  </si>
  <si>
    <t>"K2P" 15,17*1,05/1000</t>
  </si>
  <si>
    <t>"K1l" 22,76*1,05/1000</t>
  </si>
  <si>
    <t>"K2L"22,76*1,05/1000</t>
  </si>
  <si>
    <t>Opěry</t>
  </si>
  <si>
    <t>59,27*1,05/1000</t>
  </si>
  <si>
    <t>13011066</t>
  </si>
  <si>
    <t>úhelník ocelový rovnostranný jakost S235JR (11 375) 60x60x5mm</t>
  </si>
  <si>
    <t>452307779</t>
  </si>
  <si>
    <t>"K1P"  11,88*1,05/1000</t>
  </si>
  <si>
    <t>"K2P" 11,88*1,05/1000</t>
  </si>
  <si>
    <t>"K1l"15,54*1,05/1000</t>
  </si>
  <si>
    <t>"K2L"15,54*1,05/1000</t>
  </si>
  <si>
    <t>25,68*1,05/1000</t>
  </si>
  <si>
    <t>13010420</t>
  </si>
  <si>
    <t>úhelník ocelový rovnostranný jakost S235JR (11 375) 50x50x5mm</t>
  </si>
  <si>
    <t>875506551</t>
  </si>
  <si>
    <t>"K1P"  19,60*1,05/1000</t>
  </si>
  <si>
    <t>"K2P" 19,60*1,05/1000</t>
  </si>
  <si>
    <t>"K1l" 25,64*1,05/1000</t>
  </si>
  <si>
    <t>"K2L"25,64*1,05/1000</t>
  </si>
  <si>
    <t>42,37*1,05/1000</t>
  </si>
  <si>
    <t>13011053</t>
  </si>
  <si>
    <t>úhelník ocelový nerovnostranný jakost S235JR (11 375) 60x40x6mm</t>
  </si>
  <si>
    <t>-461509127</t>
  </si>
  <si>
    <t xml:space="preserve">madlo na NK (výkres č.2.411) </t>
  </si>
  <si>
    <t>41,92*1,05/1000</t>
  </si>
  <si>
    <t>13515130</t>
  </si>
  <si>
    <t>ocel široká jakost S235JR 200x20mm</t>
  </si>
  <si>
    <t>2132759710</t>
  </si>
  <si>
    <t>"K1P"  16,33*1,05/1000</t>
  </si>
  <si>
    <t>"K2P" 16,33*1,05/1000</t>
  </si>
  <si>
    <t>"K1l" 24,49*1,05/1000</t>
  </si>
  <si>
    <t>"K2L" 24,49*1,05/1000</t>
  </si>
  <si>
    <t>8*0,26*31,4*1,05/1000</t>
  </si>
  <si>
    <t>31120008_R</t>
  </si>
  <si>
    <t>Plastová krytka na matici M16</t>
  </si>
  <si>
    <t>712210915</t>
  </si>
  <si>
    <t>"kotevní šrouby sloupků zábradlí - římsy na křídlech" (2*2+3*2)*4</t>
  </si>
  <si>
    <t>"kotevní šrouby zábradlí  na opěrách"2*4*4</t>
  </si>
  <si>
    <t>931992121</t>
  </si>
  <si>
    <t>Výplň dilatačních spár z extrudovaného polystyrénu tl 20 mm</t>
  </si>
  <si>
    <t>-693263376</t>
  </si>
  <si>
    <t>Výplň dilatačních spár z polystyrenu extrudovaného, tloušťky 20 mm</t>
  </si>
  <si>
    <t>"4x sprara prefa zidka x závěrná zídka" (1.2*0.22) * 4</t>
  </si>
  <si>
    <t>"4x spara římsa křídla x závěrná zídka" (0.22*0.53) * 4</t>
  </si>
  <si>
    <t>"4x spára dozděné křídlo x úložný práh opěry" 1,6*0,6*2+1,0*0,6*2</t>
  </si>
  <si>
    <t>931992124</t>
  </si>
  <si>
    <t>Výplň dilatačních spár z extrudovaného polystyrénu tl 50 mm</t>
  </si>
  <si>
    <t>-1305702914</t>
  </si>
  <si>
    <t>Výplň dilatačních spár z polystyrenu extrudovaného, tloušťky 50 mm</t>
  </si>
  <si>
    <t>izolace - detail</t>
  </si>
  <si>
    <t>2*11.8*0.37 "separace spádového betonu drenáže od opěr a křídel"</t>
  </si>
  <si>
    <t>936942211</t>
  </si>
  <si>
    <t>Zhotovení tabulky s letopočtem opravy mostu vložením šablony do bednění</t>
  </si>
  <si>
    <t>734791914</t>
  </si>
  <si>
    <t>Zhotovení tabulky s letopočtem opravy nebo větší údržby vložením šablony do bednění</t>
  </si>
  <si>
    <t>938121111</t>
  </si>
  <si>
    <t>Odstranění náletových křovin, dřevin a travnatého porostu ve výškách v okolí říms a křídel</t>
  </si>
  <si>
    <t>1578177898</t>
  </si>
  <si>
    <t>Odstraňování náletových křovin, dřevin a travnatého porostu ve výškách v okolí mostních říms a křídel</t>
  </si>
  <si>
    <t>938905311</t>
  </si>
  <si>
    <t>Údržba OK mostů - očistění, nátěr, namazání ložisek</t>
  </si>
  <si>
    <t>-1634025147</t>
  </si>
  <si>
    <t>Údržba ocelových konstrukcí údržba ložisek očistění, nátěr, namazání</t>
  </si>
  <si>
    <t>938905312</t>
  </si>
  <si>
    <t>Údržba OK mostů - vysekání obetonávky ložisek a zalití ložiskových desek</t>
  </si>
  <si>
    <t>-1311570489</t>
  </si>
  <si>
    <t>Údržba ocelových konstrukcí údržba ložisek vysekání obetonávky a zalití ložiskových desek</t>
  </si>
  <si>
    <t>941111121</t>
  </si>
  <si>
    <t>Montáž lešení řadového trubkového lehkého s podlahami zatížení do 200 kg/m2 š od 0,9 do 1,2 m v do 10 m</t>
  </si>
  <si>
    <t>-714771706</t>
  </si>
  <si>
    <t>Lešení řadové trubkové lehké pracovní s podlahami s provozním zatížením tř. 3 do 200 kg/m2 šířky tř. W09 od 0,9 do 1,2 m, výšky výšky do 10 m montáž</t>
  </si>
  <si>
    <t>"lešení z líce opěr a křídel" 2* (2.0 + 5.0 + 2.0) *2,0</t>
  </si>
  <si>
    <t>941111221</t>
  </si>
  <si>
    <t>Příplatek k lešení řadovému trubkovému lehkému s podlahami do 200 kg/m2 š od 0,9 do 1,2 m v 10 m za každý den použití</t>
  </si>
  <si>
    <t>-2135044884</t>
  </si>
  <si>
    <t>Lešení řadové trubkové lehké pracovní s podlahami s provozním zatížením tř. 3 do 200 kg/m2 šířky tř. W09 od 0,9 do 1,2 m, výšky výšky do 10 m příplatek k ceně za každý den použití</t>
  </si>
  <si>
    <t>"předpoklad použití 28 dnů" 28*36,0</t>
  </si>
  <si>
    <t>941111821</t>
  </si>
  <si>
    <t>Demontáž lešení řadového trubkového lehkého s podlahami zatížení do 200 kg/m2 š od 0,9 do 1,2 m v do 10 m</t>
  </si>
  <si>
    <t>-1070772014</t>
  </si>
  <si>
    <t>Lešení řadové trubkové lehké pracovní s podlahami s provozním zatížením tř. 3 do 200 kg/m2 šířky tř. W09 od 0,9 do 1,2 m, výšky výšky do 10 m demontáž</t>
  </si>
  <si>
    <t>Rozpad figury: leseni</t>
  </si>
  <si>
    <t>953965133</t>
  </si>
  <si>
    <t>Kotevní šroub pro chemické kotvy M 16 dl 300 mm</t>
  </si>
  <si>
    <t>-1779360816</t>
  </si>
  <si>
    <t>Kotva chemická s vyvrtáním otvoru kotevní šrouby pro chemické kotvy, velikost M 16, délka 300 mm</t>
  </si>
  <si>
    <t>kotevní ložisek chodníkových lávek</t>
  </si>
  <si>
    <t>4*4</t>
  </si>
  <si>
    <t>962021112</t>
  </si>
  <si>
    <t>Bourání mostních zdí a pilířů z kamene</t>
  </si>
  <si>
    <t>1642704611</t>
  </si>
  <si>
    <t>Bourání mostních konstrukcí zdiva a pilířů z kamene nebo cihel</t>
  </si>
  <si>
    <t>kamený úložný práh + část dříku opěr</t>
  </si>
  <si>
    <t>"O01" (5,0*1,3-3,4*0,3+5,0*0,52)*1,2</t>
  </si>
  <si>
    <t>"O02" (5,0*1,3-3,4*0,3+5,0*0,52)*1,0</t>
  </si>
  <si>
    <t>část vybouraných křídel kolem opěr</t>
  </si>
  <si>
    <t>dem_kamen</t>
  </si>
  <si>
    <t>962051111</t>
  </si>
  <si>
    <t>Bourání mostních zdí a pilířů z ŽB</t>
  </si>
  <si>
    <t>-743254117</t>
  </si>
  <si>
    <t>Bourání mostních konstrukcí zdiva a pilířů ze železového betonu</t>
  </si>
  <si>
    <t>římsy+závěrné zídky opěr</t>
  </si>
  <si>
    <t>"O01" 0,5*(1,3+0,8)*0,31*2+(5,0*1,3-3,4*0,3)*0,5</t>
  </si>
  <si>
    <t>"O02" 0,5*(1,3+0,8)*0,31*2+(5,0*1,3-3,4*0,3)*0,5</t>
  </si>
  <si>
    <t>demolice říms křídel:</t>
  </si>
  <si>
    <t>0.54*0.15*3.80</t>
  </si>
  <si>
    <t>0.5*0.15*3,95</t>
  </si>
  <si>
    <t>0.52*0.15*3.98</t>
  </si>
  <si>
    <t>0.57*0.15*3,59</t>
  </si>
  <si>
    <t>dem_opery</t>
  </si>
  <si>
    <t>963071121</t>
  </si>
  <si>
    <t>Demontáž ocelových prvků mostů nýtovaných do 100 kg</t>
  </si>
  <si>
    <t>625485110</t>
  </si>
  <si>
    <t>Demontáž ocelových prvků mostních konstrukcí ztužidel, sedel pro centrické uložení mostnic, stoliček, diagonál, svislic, styčníkových plechů, chodníkových konzol, podlahových nosníků, kabelových žlabů a ostatních drobných prvků nýtovaných, hmotnosti do 100 kg</t>
  </si>
  <si>
    <t>"drobný spojovací materiál, podložky podlah na mostnicích" 40</t>
  </si>
  <si>
    <t>966075141</t>
  </si>
  <si>
    <t>Odstranění kovového zábradlí vcelku</t>
  </si>
  <si>
    <t>1848115354</t>
  </si>
  <si>
    <t>Odstranění různých konstrukcí na mostech kovového zábradlí vcelku</t>
  </si>
  <si>
    <t>zábradlí na opěrách (výkres č.2.011)</t>
  </si>
  <si>
    <t>1,25*4</t>
  </si>
  <si>
    <t>967041111</t>
  </si>
  <si>
    <t>Úprava úložné spáry pod úložný práh odsekáním vrstvy zdiva tl 100 mm</t>
  </si>
  <si>
    <t>-282296179</t>
  </si>
  <si>
    <t>Úprava úložné spáry pod úložný práh nebo závěrnou zídku odsekáním jakéhokoliv zdiva vrstvy tl.do 100 mm</t>
  </si>
  <si>
    <t>úrovnání plochy pro betonáž nových úložných prahů a závěrných zdí</t>
  </si>
  <si>
    <t>( 5*1.5 + 0.8*0.32 + 0.8*0.32 ) * 2</t>
  </si>
  <si>
    <t>977151118</t>
  </si>
  <si>
    <t>Jádrové vrty diamantovými korunkami do stavebních materiálů D přes 90 do 100 mm</t>
  </si>
  <si>
    <t>ks</t>
  </si>
  <si>
    <t>239564956</t>
  </si>
  <si>
    <t>Jádrové vrty diamantovými korunkami do stavebních materiálů (železobetonu, betonu, cihel, obkladů, dlažeb, kamene) průměru přes 90 do 100 mm</t>
  </si>
  <si>
    <t>Poznámka k položce:_x000D_
Vrty a zkoušky pro ověření nutnosti injektáže spodní stavby</t>
  </si>
  <si>
    <t>Vrty pro ověření nutnosti injektáže spodní stavby</t>
  </si>
  <si>
    <t>977171245</t>
  </si>
  <si>
    <t>Vrty do profilové oceli průměru přes 20 do 100 mm tloušťky přes 20 do 25 mm</t>
  </si>
  <si>
    <t>1648944772</t>
  </si>
  <si>
    <t>Vrty do profilové oceli na staveništi (nosníky, úhelníky, plochá ocel) průměru přes 20 do 100 mm tloušťky přes 20 do 25 mm</t>
  </si>
  <si>
    <t xml:space="preserve">horní pásnice hl. nosníku, nové otvory pro mostnicové šrouby (TZ,str.14) </t>
  </si>
  <si>
    <t>2*8</t>
  </si>
  <si>
    <t>985131111</t>
  </si>
  <si>
    <t>Očištění ploch stěn, rubu kleneb a podlah tlakovou vodou</t>
  </si>
  <si>
    <t>1167559316</t>
  </si>
  <si>
    <t>"O1" (3,527-1,015)*5,0+4*(0,5+0,8)/2*(3,527-1,015)</t>
  </si>
  <si>
    <t>"O2" (3,41-0,84)*5,0+4*(0,5+0,8)/2*(3,41-0,84)</t>
  </si>
  <si>
    <t>"křídla" 5.7+4.7+6.7+7.1</t>
  </si>
  <si>
    <t>985142111</t>
  </si>
  <si>
    <t>Vysekání spojovací hmoty ze spár zdiva hl do 40 mm dl do 6 m/m2</t>
  </si>
  <si>
    <t>1988435661</t>
  </si>
  <si>
    <t>Vysekání spojovací hmoty ze spár zdiva včetně vyčištění hloubky spáry do 40 mm délky spáry na 1 m2 upravované plochy do 6 m</t>
  </si>
  <si>
    <t>"předpoklad 30% plochy k přespárování" 0.3 * 62,823</t>
  </si>
  <si>
    <t>985233111</t>
  </si>
  <si>
    <t>Úprava spár po spárování zdiva uhlazením spára dl do 6 m/m2</t>
  </si>
  <si>
    <t>847807544</t>
  </si>
  <si>
    <t>Úprava spár po spárování zdiva kamenného nebo cihelného délky spáry na 1 m2 upravované plochy do 6 m uhlazením</t>
  </si>
  <si>
    <t>Souvisí s p.č. 628633111</t>
  </si>
  <si>
    <t>22,207</t>
  </si>
  <si>
    <t>985233912</t>
  </si>
  <si>
    <t>Příplatek k úpravě spár za plochu do 10 m2 jednotlivě</t>
  </si>
  <si>
    <t>-526801254</t>
  </si>
  <si>
    <t>Úprava spár po spárování zdiva kamenného nebo cihelného Příplatek k cenám za plochu do 10 m2 jednotlivě</t>
  </si>
  <si>
    <t>985331212</t>
  </si>
  <si>
    <t>Dodatečné vlepování betonářské výztuže D 10 mm do chemické malty včetně vyvrtání otvoru</t>
  </si>
  <si>
    <t>125506147</t>
  </si>
  <si>
    <t>Dodatečné vlepování betonářské výztuže včetně vyvrtání a vyčištění otvoru chemickou maltou průměr výztuže 10 mm</t>
  </si>
  <si>
    <t xml:space="preserve">Křídla (výkres č. 2.203) </t>
  </si>
  <si>
    <t>"zadni vlepovana výztuž říms" 0.255 *49</t>
  </si>
  <si>
    <t>"přední vlepovaná výztuž říms" 0.250 * 49</t>
  </si>
  <si>
    <t>13021054</t>
  </si>
  <si>
    <t>tyč ocelová ohýbaná kruhová žebírková jakost B500B (10 505) výztuž do betonu D 10-16mm</t>
  </si>
  <si>
    <t>1700931180</t>
  </si>
  <si>
    <t>49,49*0,62*1,05/1000</t>
  </si>
  <si>
    <t>985331215</t>
  </si>
  <si>
    <t>Dodatečné vlepování betonářské výztuže D 16 mm do chemické malty včetně vyvrtání otvoru</t>
  </si>
  <si>
    <t>-1720710958</t>
  </si>
  <si>
    <t>Dodatečné vlepování betonářské výztuže včetně vyvrtání a vyčištění otvoru chemickou maltou průměr výztuže 16 mm</t>
  </si>
  <si>
    <t>Úložné prahy a závěrné zdi (výkres 2.211 +2.212)</t>
  </si>
  <si>
    <t>0.5 * (36 + 36)</t>
  </si>
  <si>
    <t>0.33 * (29+ 29)</t>
  </si>
  <si>
    <t>1559694944</t>
  </si>
  <si>
    <t>(39,96+26,97)*1,58*1,05/1000</t>
  </si>
  <si>
    <t>(43,56+30,16)*1,58*1,05/1000</t>
  </si>
  <si>
    <t>985422123</t>
  </si>
  <si>
    <t>Injektáž trhlin š přes 0,5 do 1 mm v ŽB kcích tl přes 200 do 300 mm epoxidem včetně vrtů</t>
  </si>
  <si>
    <t>-1492265195</t>
  </si>
  <si>
    <t>Injektáž trhlin v betonových nebo železobetonových konstrukcích nízkotlaká do 0,6 MP s injektážními jehlami vloženými do vrtů včetně jejich vyvrtání epoxidovou injektážní hmotou šířka trhlin přes 0,5 do 1 mm tloušťka konstrukce přes 200 do 300 mm</t>
  </si>
  <si>
    <t>injektáž ponechaných dříků opěr (TZ str.12)</t>
  </si>
  <si>
    <t>"předpoklad dl. vrtů, O1+O2" 0,3*20*2</t>
  </si>
  <si>
    <t>985441114</t>
  </si>
  <si>
    <t>Přídavná šroubovitá nerezová výztuž 1 táhlo D 10 mm v drážce v cihelném zdivu hl do 70 mm</t>
  </si>
  <si>
    <t>-1135792365</t>
  </si>
  <si>
    <t>Přídavná šroubovitá nerezová výztuž pro sanaci trhlin v drážce včetně vyfrézování a zalití kotevní maltou v cihelném nebo kamenném zdivu hloubky do 70 mm 1 táhlo průměru 10 mm</t>
  </si>
  <si>
    <t>přídavná helikální výztuž</t>
  </si>
  <si>
    <t>"O02"(0,3+5.0+0,3) * 5</t>
  </si>
  <si>
    <t>997</t>
  </si>
  <si>
    <t>Doprava suti a vybouraných hmot</t>
  </si>
  <si>
    <t>997013841</t>
  </si>
  <si>
    <t>Poplatek za uložení na skládce (skládkovné) odpadu po otryskávání bez obsahu nebezpečných látek kód odpadu 12 01 17</t>
  </si>
  <si>
    <t>664462962</t>
  </si>
  <si>
    <t>Poplatek za uložení stavebního odpadu na skládce (skládkovné) odpadního materiálu po otryskávání bez obsahu nebezpečných látek zatříděného do Katalogu odpadů pod kódem 12 01 17</t>
  </si>
  <si>
    <t>Abrazivo použité k tryskání (předpoklad 50%)</t>
  </si>
  <si>
    <t>3,499*0,5</t>
  </si>
  <si>
    <t>997013843</t>
  </si>
  <si>
    <t>Poplatek za uložení na skládce (skládkovné) odpadu po otryskávání s obsahem nebezpečných látek kód odpadu 12 01 16</t>
  </si>
  <si>
    <t>1446825928</t>
  </si>
  <si>
    <t>Poplatek za uložení stavebního odpadu na skládce (skládkovné) odpadního materiálu po otryskávání s obsahem nebezpečných látek zatříděného do katalogu odpadů pod kódem 12 01 16</t>
  </si>
  <si>
    <t>997013862</t>
  </si>
  <si>
    <t>Poplatek za uložení stavebního odpadu na recyklační skládce (skládkovné) z armovaného betonu kód odpadu 17 01 01</t>
  </si>
  <si>
    <t>-683883121</t>
  </si>
  <si>
    <t>Poplatek za uložení stavebního odpadu na recyklační skládce (skládkovné) z armovaného betonu zatříděného do Katalogu odpadů pod kódem 17 01 01</t>
  </si>
  <si>
    <t>beton z demolic závěrné zídky+římsy křídel</t>
  </si>
  <si>
    <t>8,003*2,4</t>
  </si>
  <si>
    <t>997013873</t>
  </si>
  <si>
    <t>Poplatek za uložení stavebního odpadu na recyklační skládce (skládkovné) zeminy a kamení zatříděného do Katalogu odpadů pod kódem 17 05 04</t>
  </si>
  <si>
    <t>-2003376442</t>
  </si>
  <si>
    <t>zemina(výkopek), 79,980*1,8=143,964t, 1/3 množství bude použita zpět-navázání zem.tělesa  SO-svršek</t>
  </si>
  <si>
    <t>143,964*2/3</t>
  </si>
  <si>
    <t>" kámen" 20,464*2,49</t>
  </si>
  <si>
    <t>997211111</t>
  </si>
  <si>
    <t>Svislá doprava suti na v 3,5 m</t>
  </si>
  <si>
    <t>-1428631204</t>
  </si>
  <si>
    <t>Svislá doprava suti nebo vybouraných hmot s naložením do dopravního zařízení a s vyprázdněním dopravního zařízení na hromadu nebo do dopravního prostředku suti na výšku do 3,5 m</t>
  </si>
  <si>
    <t>997211511</t>
  </si>
  <si>
    <t>Vodorovná doprava suti po suchu na vzdálenost do 1 km</t>
  </si>
  <si>
    <t>-458698306</t>
  </si>
  <si>
    <t>Vodorovná doprava suti nebo vybouraných hmot suti se složením a hrubým urovnáním, na vzdálenost do 1 km</t>
  </si>
  <si>
    <t>997211519</t>
  </si>
  <si>
    <t>Příplatek ZKD 1 km u vodorovné dopravy suti</t>
  </si>
  <si>
    <t>1771356676</t>
  </si>
  <si>
    <t>Vodorovná doprava suti nebo vybouraných hmot suti se složením a hrubým urovnáním, na vzdálenost Příplatek k ceně za každý další započatý 1 km přes 1 km</t>
  </si>
  <si>
    <t>76,363*10 'Přepočtené koeficientem množství</t>
  </si>
  <si>
    <t>997211611</t>
  </si>
  <si>
    <t>Nakládání suti na dopravní prostředky pro vodorovnou dopravu</t>
  </si>
  <si>
    <t>2085427648</t>
  </si>
  <si>
    <t>Nakládání suti nebo vybouraných hmot na dopravní prostředky pro vodorovnou dopravu suti</t>
  </si>
  <si>
    <t>997211621</t>
  </si>
  <si>
    <t>Ekologická likvidace mostnic - drcení a odvoz do 20 km</t>
  </si>
  <si>
    <t>45906565</t>
  </si>
  <si>
    <t>Ekologická likvidace mostnic s drcením s odvozem drtě do 20 km</t>
  </si>
  <si>
    <t>pozednice + mostnice</t>
  </si>
  <si>
    <t>2 +8</t>
  </si>
  <si>
    <t>998</t>
  </si>
  <si>
    <t>Přesun hmot</t>
  </si>
  <si>
    <t>998212111</t>
  </si>
  <si>
    <t>Přesun hmot pro mosty zděné, monolitické betonové nebo ocelové v do 20 m</t>
  </si>
  <si>
    <t>-862653008</t>
  </si>
  <si>
    <t>Přesun hmot pro mosty zděné, betonové monolitické, spřažené ocelobetonové nebo kovové vodorovná dopravní vzdálenost do 100 m výška mostu do 20 m</t>
  </si>
  <si>
    <t>PSV</t>
  </si>
  <si>
    <t>Práce a dodávky PSV</t>
  </si>
  <si>
    <t>711</t>
  </si>
  <si>
    <t>Izolace proti vodě, vlhkosti a plynům</t>
  </si>
  <si>
    <t>711111001</t>
  </si>
  <si>
    <t>Provedení izolace proti zemní vlhkosti vodorovné za studena nátěrem penetračním</t>
  </si>
  <si>
    <t>868469875</t>
  </si>
  <si>
    <t>Provedení izolace proti zemní vlhkosti natěradly a tmely za studena na ploše vodorovné V nátěrem penetračním</t>
  </si>
  <si>
    <t>typ 1</t>
  </si>
  <si>
    <t>"závěrné zdi O1"0,24*(1,35-0,36)*2+0,05*2,55</t>
  </si>
  <si>
    <t>"závěrné zdi O2"0,24*(1,35-0,36)*2+0,05*2,55</t>
  </si>
  <si>
    <t xml:space="preserve">typ 2  </t>
  </si>
  <si>
    <t>"spádový beton O1" 5,2*1,6+(2,7+3,1)*0,7</t>
  </si>
  <si>
    <t xml:space="preserve">"spádový beton O2" 5,2 *1,6+(2,7+3,1)*0,7 </t>
  </si>
  <si>
    <t>typ 3</t>
  </si>
  <si>
    <t>"prefa. přechod zídky-rub" (1,49-0,18)*2,96*4</t>
  </si>
  <si>
    <t>711112001</t>
  </si>
  <si>
    <t>Provedení izolace proti zemní vlhkosti svislé za studena nátěrem penetračním</t>
  </si>
  <si>
    <t>-395029564</t>
  </si>
  <si>
    <t>Provedení izolace proti zemní vlhkosti natěradly a tmely za studena na ploše svislé S nátěrem penetračním</t>
  </si>
  <si>
    <t xml:space="preserve">"závěrné zdi O1"((1,015+0,61)*0,52)*2 +0,61*0,47*2  </t>
  </si>
  <si>
    <t>"závěrné zdi O2"((0,84+0,61)*0,52)*2+0,61*0,47*2</t>
  </si>
  <si>
    <t>"rub O1"(0,77+1,015+0,371)*3,99</t>
  </si>
  <si>
    <t>"rub O2" (0,77+0,84+0,516)*3,99</t>
  </si>
  <si>
    <t>"římsy na křídlech" 0,5*(3,47+4,13+3,91+3,55)</t>
  </si>
  <si>
    <t>"čelo závěr.zdí O1+O2" 0,52*((1,015+0,61)*2+(0,84+0,61)*2)</t>
  </si>
  <si>
    <t>"římsy O1"(1,32+(1,35-0,36))*0,3*2</t>
  </si>
  <si>
    <t>"římsy O2"(1,32+(1,35-0,36))*0,3*2</t>
  </si>
  <si>
    <t>"závěrné zdi x křídlo, O1" 0,2*(0,61+1,015+0,371)*2</t>
  </si>
  <si>
    <t>"závěrné zdi x křídlo, O2" 0,2*(0,61+0,84+0,516)*2</t>
  </si>
  <si>
    <t>"prefa. přechod zídky-rub" (1,19+0,83)/2*2,96*4</t>
  </si>
  <si>
    <t>"prefa. přechod zídky-líc" 0,83*2,96*4</t>
  </si>
  <si>
    <t>"prefa.přechod zídky -čela" (1,19+1,49-0,18)*0,18*4</t>
  </si>
  <si>
    <t>"prefa.přechod zídky -čela" (0,83+1,49-0,18)*0,18*4</t>
  </si>
  <si>
    <t>11163150</t>
  </si>
  <si>
    <t>lak penetrační asfaltový</t>
  </si>
  <si>
    <t>-1456697631</t>
  </si>
  <si>
    <t>41,476+61,639</t>
  </si>
  <si>
    <t>103,115*0,00035 'Přepočtené koeficientem množství</t>
  </si>
  <si>
    <t>711112011</t>
  </si>
  <si>
    <t>Provedení izolace proti zemní vlhkosti svislé za studena suspenzí asfaltovou</t>
  </si>
  <si>
    <t>267889961</t>
  </si>
  <si>
    <t>Provedení izolace proti zemní vlhkosti natěradly a tmely za studena na ploše svislé S nátěrem suspensí asfaltovou</t>
  </si>
  <si>
    <t>typ 3 (2 vrstvy nátěru)</t>
  </si>
  <si>
    <t>"prefa. přechod zídky-rub" (1,19+0,83)/2*2,96*4*2</t>
  </si>
  <si>
    <t>"prefa. přechod zídky-líc" 0,83*2,96*4*2</t>
  </si>
  <si>
    <t>"prefa.přechod zídky -čela" (1,19+1,49-0,18)*0,18*4*2</t>
  </si>
  <si>
    <t>"prefa.přechod zídky -čela" (0,83+1,49-0,18)*0,18*4*2</t>
  </si>
  <si>
    <t>711111002</t>
  </si>
  <si>
    <t>Provedení izolace proti zemní vlhkosti vodorovné za studena lakem asfaltovým</t>
  </si>
  <si>
    <t>1944825574</t>
  </si>
  <si>
    <t>Provedení izolace proti zemní vlhkosti natěradly a tmely za studena na ploše vodorovné V nátěrem lakem asfaltovým</t>
  </si>
  <si>
    <t>"prefa. přechod zídky-rub" (1,49-0,18)*2,96*4*2</t>
  </si>
  <si>
    <t>11163346</t>
  </si>
  <si>
    <t>suspenze hydroizolační asfaltová</t>
  </si>
  <si>
    <t>519539781</t>
  </si>
  <si>
    <t>50,253+31,021</t>
  </si>
  <si>
    <t>81,274*0,0015 'Přepočtené koeficientem množství</t>
  </si>
  <si>
    <t>711141559</t>
  </si>
  <si>
    <t>Provedení izolace proti zemní vlhkosti pásy přitavením vodorovné NAIP</t>
  </si>
  <si>
    <t>504994745</t>
  </si>
  <si>
    <t>Provedení izolace proti zemní vlhkosti pásy přitavením NAIP na ploše vodorovné V</t>
  </si>
  <si>
    <t>711142559</t>
  </si>
  <si>
    <t>Provedení izolace proti zemní vlhkosti pásy přitavením svislé NAIP</t>
  </si>
  <si>
    <t>89942953</t>
  </si>
  <si>
    <t>Provedení izolace proti zemní vlhkosti pásy přitavením NAIP na ploše svislé S</t>
  </si>
  <si>
    <t>62855001_R</t>
  </si>
  <si>
    <t>pás těžký asfaltový, modifikovaný, schválený systém SŽ</t>
  </si>
  <si>
    <t>-1040600978</t>
  </si>
  <si>
    <t>25,966+36,513</t>
  </si>
  <si>
    <t>62,479*1,1 'Přepočtené koeficientem množství</t>
  </si>
  <si>
    <t>711491172</t>
  </si>
  <si>
    <t>Provedení doplňků izolace proti vodě na vodorovné ploše z textilií vrstva ochranná</t>
  </si>
  <si>
    <t>-697921714</t>
  </si>
  <si>
    <t>Provedení doplňků izolace proti vodě textilií na ploše vodorovné V vrstva ochranná</t>
  </si>
  <si>
    <t>711491272</t>
  </si>
  <si>
    <t>Provedení doplňků izolace proti vodě na ploše svislé z textilií vrstva ochranná</t>
  </si>
  <si>
    <t>1652905004</t>
  </si>
  <si>
    <t>Provedení doplňků izolace proti vodě textilií na ploše svislé S vrstva ochranná</t>
  </si>
  <si>
    <t>69311087</t>
  </si>
  <si>
    <t>geotextilie netkaná separační, ochranná, filtrační, drenážní PP 1200g/m2</t>
  </si>
  <si>
    <t>454269747</t>
  </si>
  <si>
    <t>711491177</t>
  </si>
  <si>
    <t>Připevnění doplňků izolace proti vodě nerezovou lištou</t>
  </si>
  <si>
    <t>693032686</t>
  </si>
  <si>
    <t>Provedení doplňků izolace proti vodě textilií připevnění izolace nerezovou lištou</t>
  </si>
  <si>
    <t>"římsy na křídlech" 3,47+4,13+3,91+3,55</t>
  </si>
  <si>
    <t>"římsy O1"(1,32+(1,35-0,36))*2+2,55</t>
  </si>
  <si>
    <t>"římsy O2"(1,32+(1,35-0,36))*2+2,55</t>
  </si>
  <si>
    <t>RMAT0001</t>
  </si>
  <si>
    <t>lišta nerezová 4/40, jakost W-Nr. 1.4301</t>
  </si>
  <si>
    <t>1646749034</t>
  </si>
  <si>
    <t>koeficient prořezu 1,05, hmotnost 1,26kg/m</t>
  </si>
  <si>
    <t>29,40*1,05</t>
  </si>
  <si>
    <t>59030055_R</t>
  </si>
  <si>
    <t>vrut nerezový se šestihrannou hlavou 8x60mm, včetně hmoždinky</t>
  </si>
  <si>
    <t>457310747</t>
  </si>
  <si>
    <t xml:space="preserve">"vzdálenost kotvících prvků max. 300mm, </t>
  </si>
  <si>
    <t>"římsy na křídlech, (3,47/0,3+1)+(4,13/0,3+1)+(3,91/0,3+1)+(3,55/0,3+1)" 54</t>
  </si>
  <si>
    <t>"římsy O1,(1,32/0,3+1)*2+((1,35-0,36)/0,3+1)*2+(2,55/0,3+1)" 29</t>
  </si>
  <si>
    <t>"římsy O2" 29</t>
  </si>
  <si>
    <t>998711121</t>
  </si>
  <si>
    <t>Přesun hmot tonážní pro izolace proti vodě, vlhkosti a plynům ruční v objektech v do 6 m</t>
  </si>
  <si>
    <t>130291646</t>
  </si>
  <si>
    <t>Přesun hmot pro izolace proti vodě, vlhkosti a plynům stanovený z hmotnosti přesunovaného materiálu vodorovná dopravní vzdálenost do 50 m ruční (bez užití mechanizace) v objektech výšky do 6 m</t>
  </si>
  <si>
    <t>713</t>
  </si>
  <si>
    <t>Izolace tepelné</t>
  </si>
  <si>
    <t>713123211</t>
  </si>
  <si>
    <t>Montáž tepelné izolace z XPS tepelně izolačního systému základové desky svisle 1 vrstva do 100 mm</t>
  </si>
  <si>
    <t>1030655750</t>
  </si>
  <si>
    <t>Montáž tepelně izolačního systému základové desky z XPS desek na svislé ploše přilepených nízkoexpanzní (PUR) pěnou jednovrstvého tloušťky izolace do 100 mm</t>
  </si>
  <si>
    <t>69311082</t>
  </si>
  <si>
    <t>geotextilie netkaná separační, ochranná, filtrační, drenážní PP 500g/m2</t>
  </si>
  <si>
    <t>-1994351287</t>
  </si>
  <si>
    <t>21,429*1,10</t>
  </si>
  <si>
    <t>28376417</t>
  </si>
  <si>
    <t>deska XPS hrana polodrážková a hladký povrch 300kPA λ=0,035 tl 50mm</t>
  </si>
  <si>
    <t>1061475754</t>
  </si>
  <si>
    <t>deska XPS hrana polodrážková a hladký povrch 300kPA ?=0,035 tl 50mm</t>
  </si>
  <si>
    <t>998713121</t>
  </si>
  <si>
    <t>Přesun hmot tonážní pro izolace tepelné ruční v objektech v do 6 m</t>
  </si>
  <si>
    <t>1887905023</t>
  </si>
  <si>
    <t>Přesun hmot pro izolace tepelné stanovený z hmotnosti přesunovaného materiálu vodorovná dopravní vzdálenost do 50 m ruční (bez užití mechanizace) v objektech výšky do 6 m</t>
  </si>
  <si>
    <t>767</t>
  </si>
  <si>
    <t>Konstrukce zámečnické</t>
  </si>
  <si>
    <t>767591003</t>
  </si>
  <si>
    <t>Montáž podlah nebo podest z kompozitních pochůzných litých roštů o hm přes 30 do 50 kg/m2</t>
  </si>
  <si>
    <t>-2071107747</t>
  </si>
  <si>
    <t>Montáž výrobků z kompozitů podlah nebo podest z pochůzných litých roštů hmotnosti přes 30 do 50 kg/m2</t>
  </si>
  <si>
    <t>"chodníkové" 2*1,09*(2,19+2,81)</t>
  </si>
  <si>
    <t>"středové" 1,09*(2,415+3,025)</t>
  </si>
  <si>
    <t>"hlavové"2*0,320*(2,415+3,025)</t>
  </si>
  <si>
    <t>63126003 RM7</t>
  </si>
  <si>
    <t>rošt kompozitní pochůzný litý 38x38/50mm A15</t>
  </si>
  <si>
    <t>-304629733</t>
  </si>
  <si>
    <t xml:space="preserve">rošt kompozitní pochůzný litý 38x38/50mm </t>
  </si>
  <si>
    <t>"chodníkové" 2*1,09*(2,19+2,81)*1,05</t>
  </si>
  <si>
    <t>"středové" 1,09*(2,415+3,025)*1,05</t>
  </si>
  <si>
    <t>"hlavové"2*0,320*(2,415+3,025)*1,05</t>
  </si>
  <si>
    <t>767591021</t>
  </si>
  <si>
    <t>Příplatek k montáži podlahového kompozitního roštu za zkrácení a úpravu</t>
  </si>
  <si>
    <t>565429815</t>
  </si>
  <si>
    <t>Montáž výrobků z kompozitů podlah nebo podest Příplatek k cenám za zkrácení a úpravu roštu</t>
  </si>
  <si>
    <t>"úprava tvaru roštů" (1.09+2.415+1.09+3.025)+2*(0.32+2.415+0.32+3.025+1.095+2.81+1.095+2.190)</t>
  </si>
  <si>
    <t>767991001</t>
  </si>
  <si>
    <t>Montáž pomocné nebo nosné konstrukce z kompozitních profilů o hm do 1 kg/m</t>
  </si>
  <si>
    <t>-986907924</t>
  </si>
  <si>
    <t>Montáž výrobků z kompozitů pomocné nebo nosné konstrukce z profilů hmotnosti do 1 kg/m</t>
  </si>
  <si>
    <t>délka distančních podložek 0,15m/ks, 4ks na mostnici a pozednici</t>
  </si>
  <si>
    <t>4*(8+2)*0,15</t>
  </si>
  <si>
    <t>63126103 RM8</t>
  </si>
  <si>
    <t>profil kompozitní U 40x40 z recyklovaného plastu</t>
  </si>
  <si>
    <t>-397314838</t>
  </si>
  <si>
    <t>6,0*1,05</t>
  </si>
  <si>
    <t>998767121</t>
  </si>
  <si>
    <t>Přesun hmot tonážní pro zámečnické konstrukce ruční v objektech v do 6 m</t>
  </si>
  <si>
    <t>-961970289</t>
  </si>
  <si>
    <t>Přesun hmot pro zámečnické konstrukce stanovený z hmotnosti přesunovaného materiálu vodorovná dopravní vzdálenost do 50 m ruční (bez užití mechanizace) v objektech výšky do 6 m</t>
  </si>
  <si>
    <t>783</t>
  </si>
  <si>
    <t>Dokončovací práce - nátěry</t>
  </si>
  <si>
    <t>783009421</t>
  </si>
  <si>
    <t>Bezpečnostní šrafování stěnových nebo podlahových hran</t>
  </si>
  <si>
    <t>1225710031</t>
  </si>
  <si>
    <t>Bezpečnostní šrafování rohových hran stěnových nebo podlahových</t>
  </si>
  <si>
    <t>krajní sloupky zábradlí z čelních ploch ( žlutočerné šrafování )</t>
  </si>
  <si>
    <t>4*1,10</t>
  </si>
  <si>
    <t>789</t>
  </si>
  <si>
    <t>Povrchové úpravy ocelových konstrukcí a technologických zařízení</t>
  </si>
  <si>
    <t>789212121</t>
  </si>
  <si>
    <t>Provedení otryskání zařízení členitých stupeň zarezavění B stupeň přípravy Sa 3</t>
  </si>
  <si>
    <t>1634503429</t>
  </si>
  <si>
    <t>Provedení otryskání povrchů zařízení suché abrazivní tryskání, s povrchem členitým stupeň zarezavění B, stupeň přípravy Sa 3</t>
  </si>
  <si>
    <t>příprava pro ONS 02, Sa 3,  tl. 200</t>
  </si>
  <si>
    <t>"zábradlí na křídlech" (3,91+3,79+3,53+3,57)</t>
  </si>
  <si>
    <t>"nové zábradlí na opěrách" 7,645</t>
  </si>
  <si>
    <t>789212122</t>
  </si>
  <si>
    <t>Provedení otryskání zařízení členitých stupeň zarezavění B stupeň přípravy Sa 2 1/2</t>
  </si>
  <si>
    <t>-797364485</t>
  </si>
  <si>
    <t>Provedení otryskání povrchů zařízení suché abrazivní tryskání, s povrchem členitým stupeň zarezavění B, stupeň přípravy Sa 2½</t>
  </si>
  <si>
    <t>plochy celé NK mostu a celé stávající zábradlí  a nové madlo, ONS 14, tl. 280</t>
  </si>
  <si>
    <t>"NK"32,22</t>
  </si>
  <si>
    <t>"chodníkové lávky včetně zábradlí a nového madla" (24,99 +2,21)</t>
  </si>
  <si>
    <t>42118101_R</t>
  </si>
  <si>
    <t>materiál tryskací TYRAMAT</t>
  </si>
  <si>
    <t>1256630015</t>
  </si>
  <si>
    <t>materiál tryskací TRYMAT</t>
  </si>
  <si>
    <t>příprava pro ONS 14, Sa 2 1/2, spotřeba 40kg/m2</t>
  </si>
  <si>
    <t>"NK+chodníkové lávky" (32,22+24,99+ 2,21)*0,04</t>
  </si>
  <si>
    <t>příprava pro ONS 02, Sa 3, spotřeba 50kg/m2</t>
  </si>
  <si>
    <t>"zábradlí na křídlech" (3,91+3,79+3,53+3,57)*0,05</t>
  </si>
  <si>
    <t>"nové zábradlí na opěrách" 7,645*0,05</t>
  </si>
  <si>
    <t>24613582_R</t>
  </si>
  <si>
    <t>hmota nátěrová ONS 15, tl 320</t>
  </si>
  <si>
    <t>-1274986322</t>
  </si>
  <si>
    <t>hmota nátěrová ONS 14, tl 280</t>
  </si>
  <si>
    <t>Poznámka k položce:_x000D_
Poznámka k položce: Nátěrové hmoty, spotřeba 0,35 kg/m2</t>
  </si>
  <si>
    <t xml:space="preserve">"spotřeba 0,35kg/m2" </t>
  </si>
  <si>
    <t>"NK"32,22*0,35</t>
  </si>
  <si>
    <t>"chodníkové lávky včetně zábradlí a nového madla" (24,99 +2,21)*0,35</t>
  </si>
  <si>
    <t>24613582_R1</t>
  </si>
  <si>
    <t>hmota nátěrová ONS 02, tl 200</t>
  </si>
  <si>
    <t>1889379519</t>
  </si>
  <si>
    <t>"zábradlí na křídlech" (3,91+3,79+3,53+3,57)*0,35</t>
  </si>
  <si>
    <t>"nové zábradlí na opěrách" 7,645*0,35</t>
  </si>
  <si>
    <t>789322111</t>
  </si>
  <si>
    <t>Zhotovení nátěru ocelových konstrukcí třídy II jednosložkového základního tl do 80 µm</t>
  </si>
  <si>
    <t>-522088799</t>
  </si>
  <si>
    <t>Zhotovení nátěru ocelových konstrukcí třídy II jednosložkového základního, tloušťky do 80 μm</t>
  </si>
  <si>
    <t>Poznámka k položce:_x000D_
Poznámka k položce: Základní nátěr</t>
  </si>
  <si>
    <t>"ONS 14" 59,42</t>
  </si>
  <si>
    <t>"ONS 02" 22,445</t>
  </si>
  <si>
    <t>789322115</t>
  </si>
  <si>
    <t>Zhotovení nátěru ocelových konstrukcí třídy II jednosložkového mezivrstvy tl do 40 µm</t>
  </si>
  <si>
    <t>-422065764</t>
  </si>
  <si>
    <t>Zhotovení nátěru ocelových konstrukcí třídy II jednosložkového mezivrstvy, tloušťky do 40 μm</t>
  </si>
  <si>
    <t>789322116</t>
  </si>
  <si>
    <t>Zhotovení nátěru ocelových konstrukcí třídy II jednosložkového mezivrstvy tl do 80 μm</t>
  </si>
  <si>
    <t>-47060131</t>
  </si>
  <si>
    <t>Zhotovení nátěru ocelových konstrukcí třídy II jednosložkového mezivrstvy, tloušťky do 80 μm</t>
  </si>
  <si>
    <t>Poznámka k položce:_x000D_
Poznámka k položce: mezivrstva x 2</t>
  </si>
  <si>
    <t>789322221</t>
  </si>
  <si>
    <t>Zhotovení nátěru ocelových konstrukcí třídy II dvousložkového krycího (vrchního) tl do 80 µm</t>
  </si>
  <si>
    <t>1718333744</t>
  </si>
  <si>
    <t>Zhotovení nátěru ocelových konstrukcí třídy II dvousložkového krycího (vrchního), tloušťky do 80 μm</t>
  </si>
  <si>
    <t>Poznámka k položce:_x000D_
Poznámka k položce: Vrchní nátěr</t>
  </si>
  <si>
    <t>789351240</t>
  </si>
  <si>
    <t>Zhotovení nátěru pásového dvousložkového tl 50 µm na ocelových konstrukcích tř. II</t>
  </si>
  <si>
    <t>1362690579</t>
  </si>
  <si>
    <t>Zhotovení nátěrů pásových korozně namáhaných míst (svary, hrany, kouty, šroubové spoje, apod.) tloušťky 50 μm ocelových konstrukcí třídy II dvousložkových</t>
  </si>
  <si>
    <t>Poznámka k položce:_x000D_
Poznámka k položce: pásové nátěry, předpoklad 40% plochy</t>
  </si>
  <si>
    <t>40% z celkové nátěrové plochy</t>
  </si>
  <si>
    <t>"ONS 14" 59,42*0,4</t>
  </si>
  <si>
    <t>"ONS 02" 22,445*0,4</t>
  </si>
  <si>
    <t>789412133</t>
  </si>
  <si>
    <t>Provedení žárového stříkání zařízení členitých ZnAl 100 μm</t>
  </si>
  <si>
    <t>-1586515990</t>
  </si>
  <si>
    <t>Provedení žárového stříkání zařízení s povrchem členitým slitinou zinacor, tloušťky 100 μm (1,074 kg ZnAl/m2)</t>
  </si>
  <si>
    <t>15625102</t>
  </si>
  <si>
    <t>drát metalizační ZnAl D 3mm</t>
  </si>
  <si>
    <t>1615587151</t>
  </si>
  <si>
    <t>7,856*1,074 'Přepočtené koeficientem množství</t>
  </si>
  <si>
    <t>998781101</t>
  </si>
  <si>
    <t>Přesun hmot tonážní pro obklady keramické v objektech v do 6 m</t>
  </si>
  <si>
    <t>-1140931271</t>
  </si>
  <si>
    <t>Přesun hmot pro obklady keramické stanovený z hmotnosti přesunovaného materiálu vodorovná dopravní vzdálenost do 50 m v objektech výšky do 6 m</t>
  </si>
  <si>
    <t>SO 02.2 - Most v km 77,723</t>
  </si>
  <si>
    <t>SO 02.2.1 - železniční svršek</t>
  </si>
  <si>
    <t>HZS - Hodinové zúčtovací sazby</t>
  </si>
  <si>
    <t>5906025130</t>
  </si>
  <si>
    <t>Výměna pražců po vyjmutí KR pražce betonové výhybkové délky do 3 m</t>
  </si>
  <si>
    <t>-187546613</t>
  </si>
  <si>
    <t>Výměna pražců po vyjmutí KR pražce betonové výhybkové délky do 3 m Poznámka: 1. V cenách jsou započteny náklady na demontáž upevňovadel, výměnu pražců, montáž upevňovadel a ošetření součástí mazivem. U nevystrojených a výhybkových pražců dřevěných vrtání otvorů pro vrtule, impregnaci otvorů včetně impregnačního materiálu. 2. V cenách nejsou obsaženy náklady na dodávku materiálu, dopravu výzisku na skládku a skládkovné.</t>
  </si>
  <si>
    <t>Poznámka k položce:_x000D_
Pražec=kus</t>
  </si>
  <si>
    <t xml:space="preserve">v místě pojístných úhelníků </t>
  </si>
  <si>
    <t>5956146005</t>
  </si>
  <si>
    <t>Pražec betonový mezivýhybkový vystrojený pro pružné bezpodkladnicové upevnění W 14T, dl. 2,6 m, pro kolejnici 60E2 uložené bez úklonu</t>
  </si>
  <si>
    <t>803433609</t>
  </si>
  <si>
    <t>pražce VPS s úpravou pro upevnění pojistných úhelníků</t>
  </si>
  <si>
    <t>pražce vystrojené v předpolích mostu</t>
  </si>
  <si>
    <t>17,0*2</t>
  </si>
  <si>
    <t>5958134105</t>
  </si>
  <si>
    <t>Součásti upevňovací pražcový šroub Tr 22x4x143</t>
  </si>
  <si>
    <t>-382527974</t>
  </si>
  <si>
    <t>pražce va výbězích ( pražcový šrou do PÚ</t>
  </si>
  <si>
    <t>17,0*4*2</t>
  </si>
  <si>
    <t>upevnění podkladnic na betonových pražcích VPS</t>
  </si>
  <si>
    <t>17,0*8,0*2</t>
  </si>
  <si>
    <t>1963028382</t>
  </si>
  <si>
    <t>na mostnicích a pozednicích</t>
  </si>
  <si>
    <t>(34,0+2,0)*2</t>
  </si>
  <si>
    <t>na betonových pražcí ve výbězích pod PÚ ( podložky budou upraveny na rozměr 265*210 mm u 15 pražců z každé strany</t>
  </si>
  <si>
    <t>5958176000</t>
  </si>
  <si>
    <t>Penefolové  pásy folie 30x1x0,002</t>
  </si>
  <si>
    <t>-131470470</t>
  </si>
  <si>
    <t>pro výběhy PÚ ( VPS pražce )</t>
  </si>
  <si>
    <t>0,265*0,180*32</t>
  </si>
  <si>
    <t>0,265*0,210*24</t>
  </si>
  <si>
    <t>0,265*0,260*2</t>
  </si>
  <si>
    <t>0,250*0,125*2</t>
  </si>
  <si>
    <t>49304053</t>
  </si>
  <si>
    <t>(34,0+2,0)*4*2</t>
  </si>
  <si>
    <t>435584985</t>
  </si>
  <si>
    <t>pružné kroužky na PÚ ve výbězích mostu</t>
  </si>
  <si>
    <t>(17,0*2)*4</t>
  </si>
  <si>
    <t>5958140030</t>
  </si>
  <si>
    <t>Podkladnice žebrová tv. R4M</t>
  </si>
  <si>
    <t>485947785</t>
  </si>
  <si>
    <t>pro most v km 77,723</t>
  </si>
  <si>
    <t>36,0</t>
  </si>
  <si>
    <t>-632570239</t>
  </si>
  <si>
    <t>34,0+2,0</t>
  </si>
  <si>
    <t>1487017983</t>
  </si>
  <si>
    <t>1557773447</t>
  </si>
  <si>
    <t>-1013306488</t>
  </si>
  <si>
    <t>(10+7)*1</t>
  </si>
  <si>
    <t>-15034930</t>
  </si>
  <si>
    <t>2*10*6"úprava pláně"</t>
  </si>
  <si>
    <t>HZS</t>
  </si>
  <si>
    <t>Hodinové zúčtovací sazby</t>
  </si>
  <si>
    <t>HZS1451 - R</t>
  </si>
  <si>
    <t>Hodinová zúčtovací sazba dělník údržby mostů</t>
  </si>
  <si>
    <t>hod</t>
  </si>
  <si>
    <t>-1743591346</t>
  </si>
  <si>
    <t>Hodinové zúčtovací sazby profesí HSV provádění konstrukcí inženýrských a dopravních staveb dělník údržby mostů</t>
  </si>
  <si>
    <t>výroba podložek z penefolu pod PÚ na VPS pražcích</t>
  </si>
  <si>
    <t>3,0</t>
  </si>
  <si>
    <t>966027778</t>
  </si>
  <si>
    <t>"doprava podkladnic pro mostní objekty - sklad komerční obvod Ostrava hl.n."1</t>
  </si>
  <si>
    <t>"odvoz PE podložek pod podkladnici z mostů"</t>
  </si>
  <si>
    <t>"77,596+77,723+78,131+79,335"1</t>
  </si>
  <si>
    <t>40908076</t>
  </si>
  <si>
    <t>příplatek 70 km ( nový materiál )</t>
  </si>
  <si>
    <t>příplatek 70 km ( podkladnice )</t>
  </si>
  <si>
    <t>příplatel 10 km ( užité PE podložky z mostů )</t>
  </si>
  <si>
    <t>1,0</t>
  </si>
  <si>
    <t>1356360921</t>
  </si>
  <si>
    <t>doprava betonových pračců</t>
  </si>
  <si>
    <t>12,240</t>
  </si>
  <si>
    <t>1097061297</t>
  </si>
  <si>
    <t>7,0*12,240</t>
  </si>
  <si>
    <t>-307377365</t>
  </si>
  <si>
    <t>podkladnice R 4 M z vlastních zásob</t>
  </si>
  <si>
    <t>"77,596"20,0*0,012</t>
  </si>
  <si>
    <t>"77,723"36,0*0,012</t>
  </si>
  <si>
    <t>"79,335"20,0*0,012</t>
  </si>
  <si>
    <t>-800995183</t>
  </si>
  <si>
    <t>(34,0+2,0)*2*0,00010</t>
  </si>
  <si>
    <t>K1L</t>
  </si>
  <si>
    <t>Plocha křídla k1l</t>
  </si>
  <si>
    <t>112,32</t>
  </si>
  <si>
    <t>K1P</t>
  </si>
  <si>
    <t>Plocha křídla k1p</t>
  </si>
  <si>
    <t>115,92</t>
  </si>
  <si>
    <t>K2L</t>
  </si>
  <si>
    <t>Plocha křídla k2l</t>
  </si>
  <si>
    <t>124,56</t>
  </si>
  <si>
    <t>K2P</t>
  </si>
  <si>
    <t>Plocha křídla k2p</t>
  </si>
  <si>
    <t>106,02</t>
  </si>
  <si>
    <t>O1</t>
  </si>
  <si>
    <t>Plocha opěry O1</t>
  </si>
  <si>
    <t>46,98</t>
  </si>
  <si>
    <t>O2</t>
  </si>
  <si>
    <t>Plocha opěry O2</t>
  </si>
  <si>
    <t>48,78</t>
  </si>
  <si>
    <t>odl_K1L</t>
  </si>
  <si>
    <t>odlazdeni K1L</t>
  </si>
  <si>
    <t>18,17</t>
  </si>
  <si>
    <t>odl_K1P</t>
  </si>
  <si>
    <t>odlazdeni K1P</t>
  </si>
  <si>
    <t>17,53</t>
  </si>
  <si>
    <t>odl_K2L</t>
  </si>
  <si>
    <t>odlazdeni K2L</t>
  </si>
  <si>
    <t>20,47</t>
  </si>
  <si>
    <t>odl_K2P</t>
  </si>
  <si>
    <t>odlazdeni_K2P</t>
  </si>
  <si>
    <t>13,88</t>
  </si>
  <si>
    <t>svahy</t>
  </si>
  <si>
    <t>292,67</t>
  </si>
  <si>
    <t>SO 02.2.2 - most</t>
  </si>
  <si>
    <t>zem_O1</t>
  </si>
  <si>
    <t>69,396</t>
  </si>
  <si>
    <t>zem_O2</t>
  </si>
  <si>
    <t>71,87</t>
  </si>
  <si>
    <t xml:space="preserve">    997 - Přesun sutě</t>
  </si>
  <si>
    <t>121112003</t>
  </si>
  <si>
    <t>Sejmutí ornice tl vrstvy do 200 mm ručně</t>
  </si>
  <si>
    <t>-1934957628</t>
  </si>
  <si>
    <t>Sejmutí ornice ručně při souvislé ploše, tl. vrstvy do 200 mm</t>
  </si>
  <si>
    <t>sejmutí ornice za křídly pro zřízení odláždění</t>
  </si>
  <si>
    <t>122151104</t>
  </si>
  <si>
    <t>Odkopávky a prokopávky nezapažené v hornině třídy těžitelnosti I skupiny 1 a 2 objem do 500 m3 strojně</t>
  </si>
  <si>
    <t>-1902930356</t>
  </si>
  <si>
    <t>Odkopávky a prokopávky nezapažené strojně v hornině třídy těžitelnosti I skupiny 1 a 2 přes 100 do 500 m3</t>
  </si>
  <si>
    <t>8,74*7,94</t>
  </si>
  <si>
    <t>8,28*8,68</t>
  </si>
  <si>
    <t>831993399</t>
  </si>
  <si>
    <t>Odvoz přebytku výkopku na skládku nebo deponi</t>
  </si>
  <si>
    <t>zem_O1+zem_O2</t>
  </si>
  <si>
    <t>Rozpad figury: zem_O1</t>
  </si>
  <si>
    <t>Rozpad figury: zem_O2</t>
  </si>
  <si>
    <t>-1424021158</t>
  </si>
  <si>
    <t>Předpokládaná vzdálenost skládky do 20 km</t>
  </si>
  <si>
    <t>141,266*10</t>
  </si>
  <si>
    <t>-1497620446</t>
  </si>
  <si>
    <t>174111321</t>
  </si>
  <si>
    <t>Zásyp sypaninou bez zhutnění přes 3 m3 pro spodní stavbu železnic</t>
  </si>
  <si>
    <t>-1975312889</t>
  </si>
  <si>
    <t>Zásyp sypaninou pro spodní stavbu železnic objemu přes 3 m3 bez zhutnění</t>
  </si>
  <si>
    <t>Obsyp drenáže štěrkem frakce 16/32</t>
  </si>
  <si>
    <t>(0,13+0,25)*12*2</t>
  </si>
  <si>
    <t>58343930</t>
  </si>
  <si>
    <t>kamenivo drcené hrubé frakce 16/32</t>
  </si>
  <si>
    <t>1642125441</t>
  </si>
  <si>
    <t>9,12*2,2</t>
  </si>
  <si>
    <t>181411163</t>
  </si>
  <si>
    <t>Založení trávníku zatravňovací textilií včetně textilie pl do 1000 m2 ve svahu přes 1:2 do 1:1</t>
  </si>
  <si>
    <t>1659739146</t>
  </si>
  <si>
    <t>Založení trávníku na půdě předem připravené plochy do 1000 m2 zatravňovací textilií na svahu přes 1:2 do 1:1</t>
  </si>
  <si>
    <t>-1919216524</t>
  </si>
  <si>
    <t>222,62*0,025 'Přepočtené koeficientem množství</t>
  </si>
  <si>
    <t>182351023</t>
  </si>
  <si>
    <t>Rozprostření ornice pl do 100 m2 ve svahu přes 1:5 tl vrstvy do 200 mm strojně</t>
  </si>
  <si>
    <t>676795820</t>
  </si>
  <si>
    <t>Rozprostření a urovnání ornice ve svahu sklonu přes 1:5 strojně při souvislé ploše do 100 m2, tl. vrstvy do 200 mm</t>
  </si>
  <si>
    <t>Příprava pro zatravnění podél nových kamenných dlažeb</t>
  </si>
  <si>
    <t>(předpokládaná šířka 1,2 m)</t>
  </si>
  <si>
    <t>svahy-odl_K1L-odl_K1P-odl_K2L-odl_K2P</t>
  </si>
  <si>
    <t>Rozpad figury: svahy</t>
  </si>
  <si>
    <t>Rozpad figury: odl_K1L</t>
  </si>
  <si>
    <t>Rozpad figury: odl_K1P</t>
  </si>
  <si>
    <t>Rozpad figury: odl_K2L</t>
  </si>
  <si>
    <t>Rozpad figury: odl_K2P</t>
  </si>
  <si>
    <t>-1689374574</t>
  </si>
  <si>
    <t>Příl. 2.023, 2.024</t>
  </si>
  <si>
    <t>12,5+12,5</t>
  </si>
  <si>
    <t>837664330</t>
  </si>
  <si>
    <t>(19+19,7+21,9+15,4)*0,3*0,6</t>
  </si>
  <si>
    <t>-624462401</t>
  </si>
  <si>
    <t>13,68</t>
  </si>
  <si>
    <t>275181121</t>
  </si>
  <si>
    <t>Hranice podpěrné dočasné z dřevěných pražců s mezerami 30% v 1 m - zřízení</t>
  </si>
  <si>
    <t>-883887354</t>
  </si>
  <si>
    <t>Hranice podpěrné dočasné z dřevěných pražců s mezerami do 30 % z objemu, s podkladní vrstvou z kameniva tl. do 100 mm výšky do 1,0 m zřízení</t>
  </si>
  <si>
    <t xml:space="preserve">podepření OK před provedením PKO </t>
  </si>
  <si>
    <t>1,0*0,70*0,50*4</t>
  </si>
  <si>
    <t>5906120010 - R</t>
  </si>
  <si>
    <t>Zkrácení dřevěného pražce odřezáním</t>
  </si>
  <si>
    <t>1079115313</t>
  </si>
  <si>
    <t>Zkrácení dřevěného pražce odřezáním Poznámka: 1. V cenách jsou započteny náklady na odstranění mřížky, zkrácení, ošetření čela pražce impregnačním prostředkem včetně impregnačního materiálu a osazení mřížky.</t>
  </si>
  <si>
    <t>zkrácení užitých mostnic pro vypodložení NK ( 8 řezů )</t>
  </si>
  <si>
    <t>8,0</t>
  </si>
  <si>
    <t>275181221</t>
  </si>
  <si>
    <t>Hranice podpěrné dočasné z dřevěných pražců s mezerami 30% v 1 m - odstranění</t>
  </si>
  <si>
    <t>-1491198928</t>
  </si>
  <si>
    <t>Hranice podpěrné dočasné z dřevěných pražců s mezerami do 30 % z objemu, s podkladní vrstvou z kameniva tl. do 100 mm výšky do 1,0 m odstranění</t>
  </si>
  <si>
    <t>1961314888</t>
  </si>
  <si>
    <t>římsy na křídlech</t>
  </si>
  <si>
    <t>rimsy_ZB</t>
  </si>
  <si>
    <t>4,28+2,73+3,17+2,16</t>
  </si>
  <si>
    <t>-803459090</t>
  </si>
  <si>
    <t>1450613196</t>
  </si>
  <si>
    <t xml:space="preserve">předpoklad zaklápění bednění horní plochy římsy </t>
  </si>
  <si>
    <t>"římsa" (0,31*2+0,45+0,1)*(20,43+23,75+16,18)</t>
  </si>
  <si>
    <t>"římsa K1L"(0,18+0,1+0,31+0,45+0,35+0,12)*21,51</t>
  </si>
  <si>
    <t>Rozpad figury: K1L</t>
  </si>
  <si>
    <t>124,8*0,90</t>
  </si>
  <si>
    <t>1251925144</t>
  </si>
  <si>
    <t>103,101</t>
  </si>
  <si>
    <t>-2106452114</t>
  </si>
  <si>
    <t>Vykres 2.201</t>
  </si>
  <si>
    <t>1,166</t>
  </si>
  <si>
    <t>59384554 R</t>
  </si>
  <si>
    <t>1045266474</t>
  </si>
  <si>
    <t xml:space="preserve">2 x pravý, 2 x levý </t>
  </si>
  <si>
    <t>2,0+2,0</t>
  </si>
  <si>
    <t>20867655</t>
  </si>
  <si>
    <t>osazení prvků římsových zídek</t>
  </si>
  <si>
    <t>4*1,256</t>
  </si>
  <si>
    <t>1579278014</t>
  </si>
  <si>
    <t>přechodové plechy</t>
  </si>
  <si>
    <t>4,88*0,42</t>
  </si>
  <si>
    <t>(1,2+0,36+0,66)*0,3</t>
  </si>
  <si>
    <t>plech nerezový, slzičkový tl 6,0mm tabule</t>
  </si>
  <si>
    <t>-116464037</t>
  </si>
  <si>
    <t>plech nerezový, slzičkový tl 6,0mm tabule dle MVL</t>
  </si>
  <si>
    <t>2,716*0,04978 'Přepočtené koeficientem množství</t>
  </si>
  <si>
    <t>421941512</t>
  </si>
  <si>
    <t>Demontáž podlahových plechů s výztuhami na mostech</t>
  </si>
  <si>
    <t>82756972</t>
  </si>
  <si>
    <t>Demontáž podlahových plechů s výztuhami</t>
  </si>
  <si>
    <t>21,1*2*1,25</t>
  </si>
  <si>
    <t>-1883463748</t>
  </si>
  <si>
    <t>středové a hlavové podlahy</t>
  </si>
  <si>
    <t>(0,9*21,8)+(0,3*2*21,8)</t>
  </si>
  <si>
    <t>804567595</t>
  </si>
  <si>
    <t>Zesílení ztužidel</t>
  </si>
  <si>
    <t>Viz výpis materiálu příl. 2.301</t>
  </si>
  <si>
    <t>"L80*80*8mm"10*2,0*9,63</t>
  </si>
  <si>
    <t>kabelová konzola viz 2.301</t>
  </si>
  <si>
    <t>"L50*50*5mm"11*0,40*3,77</t>
  </si>
  <si>
    <t>patní plechy ocel široká 250*20 mm</t>
  </si>
  <si>
    <t>zábradlí na křídle K1P</t>
  </si>
  <si>
    <t>13,0*0,26*31,4</t>
  </si>
  <si>
    <t>zábradlí na křídle K1L</t>
  </si>
  <si>
    <t>zábradlí na křídle K2P</t>
  </si>
  <si>
    <t>10,0*0,26*31,4</t>
  </si>
  <si>
    <t>zábradlí na křídle K2L</t>
  </si>
  <si>
    <t>15,0*0,26*31,4</t>
  </si>
  <si>
    <t>2019472384</t>
  </si>
  <si>
    <t>13010434</t>
  </si>
  <si>
    <t>úhelník ocelový rovnostranný jakost S235JR (11 375) 80x80x8mm</t>
  </si>
  <si>
    <t>-1801002703</t>
  </si>
  <si>
    <t>zesílení ztužidel</t>
  </si>
  <si>
    <t>10*2,0*0,00963*1,05</t>
  </si>
  <si>
    <t>97834060</t>
  </si>
  <si>
    <t>kabelová konzola</t>
  </si>
  <si>
    <t>11*0,40*0,00377*1,05</t>
  </si>
  <si>
    <t>429173112</t>
  </si>
  <si>
    <t>Přizvednutí a spuštění kcí hmotnosti přes 10 do 50 t</t>
  </si>
  <si>
    <t>93207857</t>
  </si>
  <si>
    <t>Přizvednutí a spuštění konstrukcí hmotnosti přes 10 do 50 t</t>
  </si>
  <si>
    <t>přizvednutí a spuštění konstrukce ( pro provedení PKO )</t>
  </si>
  <si>
    <t>44,0</t>
  </si>
  <si>
    <t>434951111</t>
  </si>
  <si>
    <t>Osazení terénního schodiště z dřevěných povalů délky stupně do 1 m</t>
  </si>
  <si>
    <t>-658382649</t>
  </si>
  <si>
    <t>Osazení terénního schodiště z dřevěných povalů kotvených nerezovým řetězem, s ložem z kameniva těženého nebo drceného tl. do 50 mm délky stupně do 1 m</t>
  </si>
  <si>
    <t>2 x schodiště</t>
  </si>
  <si>
    <t>23,0*2</t>
  </si>
  <si>
    <t>60511135</t>
  </si>
  <si>
    <t>řezivo stavební fošny prismované středové š přes 220mm dl 2-5m</t>
  </si>
  <si>
    <t>-784763343</t>
  </si>
  <si>
    <t>materiál pro terénní schodiště</t>
  </si>
  <si>
    <t>2,0</t>
  </si>
  <si>
    <t>60515121</t>
  </si>
  <si>
    <t>řezivo jehličnaté boční prkno 40-60mm</t>
  </si>
  <si>
    <t>-1686060416</t>
  </si>
  <si>
    <t>1,50</t>
  </si>
  <si>
    <t>-1974059471</t>
  </si>
  <si>
    <t>podkladní beton pod zídkami tl.100mm</t>
  </si>
  <si>
    <t>3,06*1,69*0,1*4</t>
  </si>
  <si>
    <t>-1817092134</t>
  </si>
  <si>
    <t>pod pozednice</t>
  </si>
  <si>
    <t>0,4*0,24*4</t>
  </si>
  <si>
    <t>pod patní plechy sloupků zábradlí</t>
  </si>
  <si>
    <t>51,0*0,26*0,20</t>
  </si>
  <si>
    <t>-1692705604</t>
  </si>
  <si>
    <t>pžíplatek za dalších 10 mm</t>
  </si>
  <si>
    <t>1875838574</t>
  </si>
  <si>
    <t>Spádový beton pod izolacemi za ruby  opěr</t>
  </si>
  <si>
    <t>(0,51*13)+(0,69*13)</t>
  </si>
  <si>
    <t>-849890991</t>
  </si>
  <si>
    <t>Zásyp za ruby opěr</t>
  </si>
  <si>
    <t>(4,9*8)+(4,6*8)</t>
  </si>
  <si>
    <t>815168378</t>
  </si>
  <si>
    <t>O1 + O2</t>
  </si>
  <si>
    <t>(2,97*7,94)+(2,66*8,68)</t>
  </si>
  <si>
    <t>Rozpad figury: O1</t>
  </si>
  <si>
    <t>52,2*0,90</t>
  </si>
  <si>
    <t>Rozpad figury: O2</t>
  </si>
  <si>
    <t>54,2*0,90</t>
  </si>
  <si>
    <t>465513257</t>
  </si>
  <si>
    <t>Dlažba svahu u opěr z upraveného lomového žulového kamene tl 250 mm do lože C 25/30 pl přes 10 m2</t>
  </si>
  <si>
    <t>-577098892</t>
  </si>
  <si>
    <t>Dlažba svahu u mostních opěr z upraveného lomového žulového kamene s vyspárováním maltou MC 25, šíře spáry 15 mm do betonového lože C 25/30 tloušťky 250 mm, plochy přes 10 m2</t>
  </si>
  <si>
    <t>Dlažba za ruby křídel</t>
  </si>
  <si>
    <t>(1*23,58)+(1*16,05)+(1*20,25)+(1*21,3)</t>
  </si>
  <si>
    <t>-154889671</t>
  </si>
  <si>
    <t>2*34</t>
  </si>
  <si>
    <t>521271921</t>
  </si>
  <si>
    <t>Dotažení mostnicového šroubu po dosednutí vlivem provozu</t>
  </si>
  <si>
    <t>786347459</t>
  </si>
  <si>
    <t>Údržba mostnicových šroubů dotažení po dosednutí vlivem provozu</t>
  </si>
  <si>
    <t>812555411</t>
  </si>
  <si>
    <t>521273121</t>
  </si>
  <si>
    <t>Výroba dřevěných mostnic železničního mostu s převýšením bez klínu</t>
  </si>
  <si>
    <t>925044751</t>
  </si>
  <si>
    <t>Mostnice na železničních mostech z tvrdého dřeva s plošným uložením výroba s převýšením bez klínu</t>
  </si>
  <si>
    <t>521273221</t>
  </si>
  <si>
    <t>Montáž dřevěných mostnic železničního mostu s převýšením bez klínu</t>
  </si>
  <si>
    <t>-1228002996</t>
  </si>
  <si>
    <t>Mostnice na železničních mostech z tvrdého dřeva s plošným uložením montáž s převýšením bez klínu</t>
  </si>
  <si>
    <t>60815365</t>
  </si>
  <si>
    <t>mostnice dřevěná impregnovaná olejem DB 240x260mm dl 2,4m</t>
  </si>
  <si>
    <t>-1149558636</t>
  </si>
  <si>
    <t>Mostnice dub</t>
  </si>
  <si>
    <t>0,24*0,26*2,4*34</t>
  </si>
  <si>
    <t>pozednice</t>
  </si>
  <si>
    <t>0,24*0,26*2,4*2</t>
  </si>
  <si>
    <t>811621928</t>
  </si>
  <si>
    <t>34*2</t>
  </si>
  <si>
    <t>-253458129</t>
  </si>
  <si>
    <t>-1013842840</t>
  </si>
  <si>
    <t>-775849890</t>
  </si>
  <si>
    <t>-1647898037</t>
  </si>
  <si>
    <t>z celkové plochy 90%</t>
  </si>
  <si>
    <t>138,4*0,90</t>
  </si>
  <si>
    <t>117,8*0,90</t>
  </si>
  <si>
    <t>128,8*0,90</t>
  </si>
  <si>
    <t>-1629868588</t>
  </si>
  <si>
    <t>výroba zábradlí</t>
  </si>
  <si>
    <t>"K1P"20,12</t>
  </si>
  <si>
    <t>"K1L"19,95</t>
  </si>
  <si>
    <t>"K2P"15,66</t>
  </si>
  <si>
    <t>"K2L"23,66</t>
  </si>
  <si>
    <t>Rozpad figury: K1P</t>
  </si>
  <si>
    <t>Rozpad figury: K2P</t>
  </si>
  <si>
    <t>Rozpad figury: K2L</t>
  </si>
  <si>
    <t>31039231</t>
  </si>
  <si>
    <t>13431000</t>
  </si>
  <si>
    <t>úhelník ocelový rovnostranný jakost S235JR (11 375) 70x70x8mm</t>
  </si>
  <si>
    <t>-1298474354</t>
  </si>
  <si>
    <t>13,0*1,045*0,00838*1,05</t>
  </si>
  <si>
    <t>10,0*1,045*0,00838*1,05</t>
  </si>
  <si>
    <t>15,0*1,045*0,00838*1,05</t>
  </si>
  <si>
    <t>-2114293012</t>
  </si>
  <si>
    <t>1,0*4,200*0,00457*1,05</t>
  </si>
  <si>
    <t>1,0*7,800*0,00457*1,05</t>
  </si>
  <si>
    <t>1,0*8,120*0,00457*1,05</t>
  </si>
  <si>
    <t>1,0*7,950*0,00457*1,05</t>
  </si>
  <si>
    <t>1,0*7,830*0,00457*1,05</t>
  </si>
  <si>
    <t>2,0*7,800*0,00457*1,05</t>
  </si>
  <si>
    <t>1,0*8,000*0,00457*1,05</t>
  </si>
  <si>
    <t>-1774775104</t>
  </si>
  <si>
    <t>2,0*4,200*0,00377*1,05</t>
  </si>
  <si>
    <t>2,0*7,800*0,00377*1,05</t>
  </si>
  <si>
    <t>2,0*7,670*0,00377*1,05</t>
  </si>
  <si>
    <t>2,0*7,950*0,00377*1,05</t>
  </si>
  <si>
    <t>1,0*7,830*0,00377*1,05</t>
  </si>
  <si>
    <t>1,0*8,200*0,00377*1,05</t>
  </si>
  <si>
    <t>4,0*7,800*0,00377*1,05</t>
  </si>
  <si>
    <t>1,0*7,650*0,00377*1,05</t>
  </si>
  <si>
    <t>1,0*7,690*0,00377*1,05</t>
  </si>
  <si>
    <t>13522530</t>
  </si>
  <si>
    <t>ocel široká jakost S235JR 250x20mm</t>
  </si>
  <si>
    <t>-1038145077</t>
  </si>
  <si>
    <t>patní plechy</t>
  </si>
  <si>
    <t>13,0*0,26*0,0314*1,05</t>
  </si>
  <si>
    <t>10,0*0,26*0,0314*1,05</t>
  </si>
  <si>
    <t>15,0*0,26*0,0314*1,05</t>
  </si>
  <si>
    <t>1626775121</t>
  </si>
  <si>
    <t>"kotevní šrouby sloupků zábradlí - římsy na křídlech" 51,0*4</t>
  </si>
  <si>
    <t>476448088</t>
  </si>
  <si>
    <t>0,4*4,8*2+(0,457*4)</t>
  </si>
  <si>
    <t>936171112</t>
  </si>
  <si>
    <t>Zřízení pojistných úhelníků na mostu v koleji R 65 s otevřenou mostovkou</t>
  </si>
  <si>
    <t>1829011260</t>
  </si>
  <si>
    <t>Zřízení pojistných úhelníků na železničních mostech v přímé trati nebo oblouku na mostě a ve výbězích v koleji tvaru R 65 s otevřenou mostovkou</t>
  </si>
  <si>
    <t>PU</t>
  </si>
  <si>
    <t>2*42,5</t>
  </si>
  <si>
    <t>936171150 - R</t>
  </si>
  <si>
    <t>Demontáž pojistných úhelníků L 150 x 100 x 10 na železničních mostech přímých nebo v oblouku</t>
  </si>
  <si>
    <t>1018561433</t>
  </si>
  <si>
    <t>Demontáž úhelníků na železničních mostech bez přesypávky v přímé trati nebo v oblouku pojistných L 150 x 100 x 10</t>
  </si>
  <si>
    <t>936171212</t>
  </si>
  <si>
    <t>Výroba pojistných úhelníků L 200x200x4 pro kolej R 65 na mostě</t>
  </si>
  <si>
    <t>-77155241</t>
  </si>
  <si>
    <t>Oprava úhelníků na železničních mostech v přímé trati nebo oblouku výroba úhelníků pojistných v koleji tvaru R 65 - L 200x200x14</t>
  </si>
  <si>
    <t>85,0</t>
  </si>
  <si>
    <t>13011072 - R</t>
  </si>
  <si>
    <t>úhelník ocelový rovnostranný jakost S355J2 (11 503) 200x200x14mm</t>
  </si>
  <si>
    <t>172150827</t>
  </si>
  <si>
    <t>nový PÚ</t>
  </si>
  <si>
    <t>85,0*0,0427*1,05</t>
  </si>
  <si>
    <t>936171312 - R</t>
  </si>
  <si>
    <t>Montáž pojistných úhelníků L 200x200x14 v koleji R 65 na mostě</t>
  </si>
  <si>
    <t>-1360846378</t>
  </si>
  <si>
    <t>Oprava úhelníků na železničních mostech v přímé trati nebo oblouku montáž úhelníků pojistných v koleji tvaru R 65 - L 200x200x14</t>
  </si>
  <si>
    <t>-1695477672</t>
  </si>
  <si>
    <t>K1L + K1P + K2L + K2P</t>
  </si>
  <si>
    <t>61,97 + 82,99 + 79,89 + 67,82</t>
  </si>
  <si>
    <t>938905213</t>
  </si>
  <si>
    <t>Údržba OK mostů - úprava ukončení 1 páru pojistných úhelníků 200 x 200 x 14 mm</t>
  </si>
  <si>
    <t>108703267</t>
  </si>
  <si>
    <t>Údržba ocelových konstrukcí úprava ukončení (výběhů) jednoho páru pojistných úhelníků, velikosti 200 x 200 x 14 mm</t>
  </si>
  <si>
    <t>295072041</t>
  </si>
  <si>
    <t>1877655486</t>
  </si>
  <si>
    <t>941121112</t>
  </si>
  <si>
    <t>Montáž lešení řadového trubkového těžkého s podlahami zatížení do 300 kg/m2 š od 1,5 do 1,8 m v přes 10 do 20 m</t>
  </si>
  <si>
    <t>1472952007</t>
  </si>
  <si>
    <t>Lešení řadové trubkové těžké pracovní s podlahami z fošen nebo dílců min. tl. 38 mm, s provozním zatížením tř. 4 do 300 kg/m2 šířky tř. W15 od 1,5 do 1,8 m výšky přes 10 do 20 m montáž</t>
  </si>
  <si>
    <t>Lešení podél křídel a opěr</t>
  </si>
  <si>
    <t>K2L+K2P+O2+K1P+K1L+O1</t>
  </si>
  <si>
    <t>941121212</t>
  </si>
  <si>
    <t>Příplatek k lešení řadovému trubkovému těžkému s podlahami do 300 kg/m2 š od 1,5 do 1,8 m v přes 10 do 20 m za každý den použití</t>
  </si>
  <si>
    <t>-753520590</t>
  </si>
  <si>
    <t>Lešení řadové trubkové těžké pracovní s podlahami z fošen nebo dílců min. tl. 38 mm, s provozním zatížením tř. 4 do 300 kg/m2 šířky tř. W15 od 1,5 do 1,8 m výšky přes 10 do 20 m příplatek za každý den použití</t>
  </si>
  <si>
    <t>Lešení podél křídel a opěr 60 dní</t>
  </si>
  <si>
    <t>(K1L+K1P+K2L+K2P+O1+O2)*60</t>
  </si>
  <si>
    <t>941121812</t>
  </si>
  <si>
    <t>Demontáž lešení řadového trubkového těžkého s podlahami zatížení do 300 kg/m2 š od 1,5 do 1,8 m v přes 10 do 20 m</t>
  </si>
  <si>
    <t>-1107410851</t>
  </si>
  <si>
    <t>Lešení řadové trubkové těžké pracovní s podlahami z fošen nebo dílců min. tl. 38 mm, s provozním zatížením tř. 4 do 300 kg/m2 šířky tř. W15 od 1,5 do 1,8 m výšky přes 10 do 20 m demontáž</t>
  </si>
  <si>
    <t>K1L+K1P+K2L+K2P+O1+O2</t>
  </si>
  <si>
    <t>944611111</t>
  </si>
  <si>
    <t>Montáž ochranné plachty z textilie z umělých vláken</t>
  </si>
  <si>
    <t>-581087027</t>
  </si>
  <si>
    <t>Plachta ochranná zavěšená na konstrukci lešení z textilie z umělých vláken montáž</t>
  </si>
  <si>
    <t>-1107441023</t>
  </si>
  <si>
    <t>(6+6+6+6)*21</t>
  </si>
  <si>
    <t>944611211</t>
  </si>
  <si>
    <t>Příplatek k ochranné plachtě za každý den použití</t>
  </si>
  <si>
    <t>964166959</t>
  </si>
  <si>
    <t>Plachta ochranná zavěšená na konstrukci lešení z textilie z umělých vláken příplatek k ceně za každý den použití</t>
  </si>
  <si>
    <t>60*(K1L+K1P+K2L+K2P+O1+O2)</t>
  </si>
  <si>
    <t>1268531970</t>
  </si>
  <si>
    <t>60 dnů</t>
  </si>
  <si>
    <t>(6+6+6+6)*21*60</t>
  </si>
  <si>
    <t>944611811</t>
  </si>
  <si>
    <t>Demontáž ochranné plachty z textilie z umělých vláken</t>
  </si>
  <si>
    <t>-54277013</t>
  </si>
  <si>
    <t>Plachta ochranná zavěšená na konstrukci lešení z textilie z umělých vláken demontáž</t>
  </si>
  <si>
    <t>-82674407</t>
  </si>
  <si>
    <t>946221132</t>
  </si>
  <si>
    <t>Montáž lešení zavěšeného dílcového na potrubních mostech zatížení přes 150 do 200 kg/m2 v přes 10 do 20 m</t>
  </si>
  <si>
    <t>1361127770</t>
  </si>
  <si>
    <t>Lešení zavěšené na potrubních mostech nebo na mostní konstrukci dílcové s podlahami s provozním zatížením tř. 3 přes 150 do 200 kg/m2, umístěné ve výšce přes 10 do 20 m montáž</t>
  </si>
  <si>
    <t>21*8</t>
  </si>
  <si>
    <t>946221232</t>
  </si>
  <si>
    <t>Příplatek k lešení zavěšenému dílcovému na mostech přes 150 do 200 kg/m2 v přes 10 do 20 m za každý den použití</t>
  </si>
  <si>
    <t>953674722</t>
  </si>
  <si>
    <t>Lešení zavěšené na potrubních mostech nebo na mostní konstrukci dílcové s podlahami s provozním zatížením tř. 3 přes 150 do 200 kg/m2, umístěné ve výšce přes 10 do 20 m příplatek k ceně za každý den použití</t>
  </si>
  <si>
    <t>2 měsíce - 60dnů</t>
  </si>
  <si>
    <t>168,000*60</t>
  </si>
  <si>
    <t>946221832</t>
  </si>
  <si>
    <t>Demontáž lešení zavěšeného dílcového na potrubních mostech zatížení přes 150 do 200 kg/m2 v přes 10 do 20 m</t>
  </si>
  <si>
    <t>-1095797106</t>
  </si>
  <si>
    <t>Lešení zavěšené na potrubních mostech nebo na mostní konstrukci dílcové s podlahami s provozním zatížením tř. 3 přes 150 do 200 kg/m2, umístěné ve výšce přes 10 do 20 m demontáž</t>
  </si>
  <si>
    <t>168</t>
  </si>
  <si>
    <t>798073547</t>
  </si>
  <si>
    <t>0,23*(23,7+16,3+20,4+21,5)</t>
  </si>
  <si>
    <t>patky zábradlí</t>
  </si>
  <si>
    <t>0,4*0,4*1*20</t>
  </si>
  <si>
    <t>963071111</t>
  </si>
  <si>
    <t>Demontáž ocelových prvků mostů šroubovaných nebo svařovaných do 100 kg</t>
  </si>
  <si>
    <t>-880012445</t>
  </si>
  <si>
    <t>Demontáž ocelových prvků mostních konstrukcí ztužidel, sedel pro centrické uložení mostnic, stoliček, diagonál, svislic, styčníkových plechů, chodníkových konzol, podlahových nosníků, kabelových žlabů a ostatních drobných prvků šroubovaných nebo svařovaných, hmotnosti do 100 kg</t>
  </si>
  <si>
    <t>demontáž podpůrných profilů pod středovou a hlavovou podlahou ( 1 kus mostnice = 2,69 kg )</t>
  </si>
  <si>
    <t>34,0*2,69</t>
  </si>
  <si>
    <t>1666814285</t>
  </si>
  <si>
    <t>demontáž stávajícího zábradlí ve výbězích mostu</t>
  </si>
  <si>
    <t>9,512+9,504+10,24+10,35</t>
  </si>
  <si>
    <t>985112112</t>
  </si>
  <si>
    <t>Odsekání degradovaného betonu stěn tl přes 10 do 30 mm</t>
  </si>
  <si>
    <t>-918872473</t>
  </si>
  <si>
    <t>Odsekání degradovaného betonu stěn, tloušťky přes 10 do 30 mm</t>
  </si>
  <si>
    <t>úložné prahy 30%</t>
  </si>
  <si>
    <t>((1,1*1,6*4,7)+(1*1,6*4,7))*0,3</t>
  </si>
  <si>
    <t>závěrné zídky 10%</t>
  </si>
  <si>
    <t>2,5*4,8*2*0,1</t>
  </si>
  <si>
    <t>navazující římsy na OK 10%</t>
  </si>
  <si>
    <t>(((((2,2*0,8*2)+(2,2*1,1*2)+(2,1*0,7*2)+(2,3*0,9*2)))))*0,1</t>
  </si>
  <si>
    <t>-2104546535</t>
  </si>
  <si>
    <t>úložné prahy + závěrné zdi + římsy</t>
  </si>
  <si>
    <t>(1,1*1,6*4,7)+(1*1,6*4,7)+(2,5*4,8*2)+(2,2*0,8*2)+(2,2*1,1*2)+(2,1*0,7*2)+(2,3*0,9*2)</t>
  </si>
  <si>
    <t>985142212</t>
  </si>
  <si>
    <t>Vysekání spojovací hmoty ze spár zdiva hl přes 40 mm dl přes 6 do 12 m/m2</t>
  </si>
  <si>
    <t>-1627899268</t>
  </si>
  <si>
    <t>Vysekání spojovací hmoty ze spár zdiva včetně vyčištění hloubky spáry přes 40 mm délky spáry na 1 m2 upravované plochy přes 6 do 12 m</t>
  </si>
  <si>
    <t>z celkové plochy 10%</t>
  </si>
  <si>
    <t>138,4*0,10</t>
  </si>
  <si>
    <t>117,8*0,10</t>
  </si>
  <si>
    <t>54,2*0,10</t>
  </si>
  <si>
    <t>128,8*0,10</t>
  </si>
  <si>
    <t>124,8*0,10</t>
  </si>
  <si>
    <t>52,2*0,10</t>
  </si>
  <si>
    <t>985232112</t>
  </si>
  <si>
    <t>Hloubkové spárování zdiva aktivovanou maltou spára hl do 80 mm dl přes 6 do 12 m/m2</t>
  </si>
  <si>
    <t>2079055040</t>
  </si>
  <si>
    <t>Hloubkové spárování zdiva hloubky přes 40 do 80 mm aktivovanou maltou délky spáry na 1 m2 upravované plochy přes 6 do 12 m</t>
  </si>
  <si>
    <t>-2092646466</t>
  </si>
  <si>
    <t>985233121</t>
  </si>
  <si>
    <t>Úprava spár po spárování zdiva uhlazením spára dl přes 6 do 12 m/m2</t>
  </si>
  <si>
    <t>-1461498978</t>
  </si>
  <si>
    <t>Úprava spár po spárování zdiva kamenného nebo cihelného délky spáry na 1 m2 upravované plochy přes 6 do 12 m uhlazením</t>
  </si>
  <si>
    <t>985311115</t>
  </si>
  <si>
    <t>Reprofilace stěn cementovou sanační maltou tl přes 40 do 50 mm</t>
  </si>
  <si>
    <t>775277682</t>
  </si>
  <si>
    <t>Reprofilace betonu sanačními maltami na cementové bázi ručně stěn, tloušťky přes 40 do 50 mm</t>
  </si>
  <si>
    <t>55,232</t>
  </si>
  <si>
    <t>985312114</t>
  </si>
  <si>
    <t>Stěrka k vyrovnání betonových ploch stěn tl do 5 mm</t>
  </si>
  <si>
    <t>872057512</t>
  </si>
  <si>
    <t>Stěrka k vyrovnání ploch reprofilovaného betonu stěn, tloušťky do 5 mm</t>
  </si>
  <si>
    <t>985324111</t>
  </si>
  <si>
    <t>Impregnační nátěr betonu dvojnásobný S1 (OS-A)</t>
  </si>
  <si>
    <t>2012360012</t>
  </si>
  <si>
    <t>Ochranný nátěr betonu na bázi silanu impregnační dvojnásobný S1 (OS-A)</t>
  </si>
  <si>
    <t>985323111</t>
  </si>
  <si>
    <t>Spojovací (adhezní) můstek reprofilovaného betonu na cementové bázi tl 1 mm</t>
  </si>
  <si>
    <t>-995475830</t>
  </si>
  <si>
    <t>Spojovací (adhezní) můstek reprofilovaného betonu na cementové bázi, tloušťky 1 mm</t>
  </si>
  <si>
    <t>-1262363700</t>
  </si>
  <si>
    <t>vykres 2.201</t>
  </si>
  <si>
    <t>546*0,25</t>
  </si>
  <si>
    <t>Přesun sutě</t>
  </si>
  <si>
    <t>997013311</t>
  </si>
  <si>
    <t>Montáž a demontáž shozu suti v do 10 m</t>
  </si>
  <si>
    <t>2132180548</t>
  </si>
  <si>
    <t>Shoz na stavební suť montáž a demontáž shozu výšky do 10 m</t>
  </si>
  <si>
    <t>997013322</t>
  </si>
  <si>
    <t>Příplatek k shozu suti v přes 10 do 20 m za první a ZKD den použití</t>
  </si>
  <si>
    <t>-1562168613</t>
  </si>
  <si>
    <t>Shoz na stavební suť montáž a demontáž shozu výšky Příplatek za první a každý další den použití shozu výšky přes 10 do 20 m</t>
  </si>
  <si>
    <t>příplatek 14 dní</t>
  </si>
  <si>
    <t>12,0*14</t>
  </si>
  <si>
    <t>693004830</t>
  </si>
  <si>
    <t>odhad 50%</t>
  </si>
  <si>
    <t>28,913*0,50</t>
  </si>
  <si>
    <t>-135434239</t>
  </si>
  <si>
    <t>-240139512</t>
  </si>
  <si>
    <t>22,037*2,3</t>
  </si>
  <si>
    <t>-975769373</t>
  </si>
  <si>
    <t>(zem_O1+zem_O2)*1,8</t>
  </si>
  <si>
    <t>-1566477837</t>
  </si>
  <si>
    <t>50,685</t>
  </si>
  <si>
    <t>-1850899038</t>
  </si>
  <si>
    <t>Do 30 km</t>
  </si>
  <si>
    <t>50,685*29</t>
  </si>
  <si>
    <t>603087436</t>
  </si>
  <si>
    <t>-497662833</t>
  </si>
  <si>
    <t>34+2</t>
  </si>
  <si>
    <t>-1570082883</t>
  </si>
  <si>
    <t>-749763760</t>
  </si>
  <si>
    <t>spádový beton</t>
  </si>
  <si>
    <t>"O1"1,86*5,70+((1,20+1,90)/2*3,60)*2</t>
  </si>
  <si>
    <t>"O2"2,405*5,50+(1,10+1,40)/2*5,90+(1,20+2,10)/2*4,30</t>
  </si>
  <si>
    <t>-1960281698</t>
  </si>
  <si>
    <t>rub opěr</t>
  </si>
  <si>
    <t>"O1"(0,05+2,98+0,60)*3,80+2*(2,0*2,20/2)+(2,2+0,60)*1,0+(2,2+0,6)*0,7</t>
  </si>
  <si>
    <t>"O2"(0,05+2,98+0,40)*3,80+2*(2,0*2,20/2)+(2,2+0,40)*1,0+(2,2+0,40)*0,7</t>
  </si>
  <si>
    <t>"prefabrikované zídky"</t>
  </si>
  <si>
    <t>"rub křídel obnažený odvodněním"</t>
  </si>
  <si>
    <t>"O1"3,6*2,40/2,0*2</t>
  </si>
  <si>
    <t>"O2"(4,30*2,20)/2+(2,90*2,20)/2</t>
  </si>
  <si>
    <t>"římsy křídel"</t>
  </si>
  <si>
    <t>"K1P+K2L+K2P"(0,20+0,50)*(20,43+23,75+16,18)</t>
  </si>
  <si>
    <t>"K1L"(0,25+0,60)*21,51</t>
  </si>
  <si>
    <t>-1972464447</t>
  </si>
  <si>
    <t>(64,970+147,030)</t>
  </si>
  <si>
    <t>212*0,0003 'Přepočtené koeficientem množství</t>
  </si>
  <si>
    <t>-2076462527</t>
  </si>
  <si>
    <t>-737908779</t>
  </si>
  <si>
    <t>25,126</t>
  </si>
  <si>
    <t>25,126*0,00105 'Přepočtené koeficientem množství</t>
  </si>
  <si>
    <t>711112002</t>
  </si>
  <si>
    <t>Provedení izolace proti zemní vlhkosti svislé za studena lakem asfaltovým</t>
  </si>
  <si>
    <t>373560444</t>
  </si>
  <si>
    <t>Provedení izolace proti zemní vlhkosti natěradly a tmely za studena na ploše svislé S nátěrem lakem asfaltovým</t>
  </si>
  <si>
    <t>-1304989910</t>
  </si>
  <si>
    <t>Poznámka k položce:_x000D_
Spotřeba: 0,75 kg/m2</t>
  </si>
  <si>
    <t>(31,021+50,253)*2</t>
  </si>
  <si>
    <t>162,548*0,0011 'Přepočtené koeficientem množství</t>
  </si>
  <si>
    <t>-1326761503</t>
  </si>
  <si>
    <t>791418435</t>
  </si>
  <si>
    <t xml:space="preserve">pás těžký asfaltový, modifikovaný, schválený systém SŽ </t>
  </si>
  <si>
    <t>-123901617</t>
  </si>
  <si>
    <t>49,460+121,904</t>
  </si>
  <si>
    <t>171,364*1,1 'Přepočtené koeficientem množství</t>
  </si>
  <si>
    <t>1765396887</t>
  </si>
  <si>
    <t>797748536</t>
  </si>
  <si>
    <t>49,460</t>
  </si>
  <si>
    <t>-787911406</t>
  </si>
  <si>
    <t>Upevnění svislé izolace lištou</t>
  </si>
  <si>
    <t>20,43+23,75+16,18+21,51</t>
  </si>
  <si>
    <t>"O1"2,0*2+3,8+1,0+0,70</t>
  </si>
  <si>
    <t>"O2"2,0*2+3,8+1,0+0,70</t>
  </si>
  <si>
    <t>1174524241</t>
  </si>
  <si>
    <t>"(20,43/0,30+1,0+23,75/0,30+1,0+16,18/0,30+1,0+21,51/0,30+1,0)=276,900"277,00</t>
  </si>
  <si>
    <t>"O1(2,0*2+3,8+1,0+0,70)/0,30+1,0=32,6"33,0</t>
  </si>
  <si>
    <t>"O2(2,0*2+3,8+1,0+0,70)/0,30+1,0=32,6"33,0</t>
  </si>
  <si>
    <t>-477026662</t>
  </si>
  <si>
    <t>100,870*1,05</t>
  </si>
  <si>
    <t>105,914*1,02 'Přepočtené koeficientem množství</t>
  </si>
  <si>
    <t>368872118</t>
  </si>
  <si>
    <t>121,904</t>
  </si>
  <si>
    <t>1238679149</t>
  </si>
  <si>
    <t>61,368</t>
  </si>
  <si>
    <t>61,368*1,1 'Přepočtené koeficientem množství</t>
  </si>
  <si>
    <t>998711102</t>
  </si>
  <si>
    <t>Přesun hmot tonážní pro izolace proti vodě, vlhkosti a plynům v objektech v přes 6 do 12 m</t>
  </si>
  <si>
    <t>1313423017</t>
  </si>
  <si>
    <t>Přesun hmot pro izolace proti vodě, vlhkosti a plynům stanovený z hmotnosti přesunovaného materiálu vodorovná dopravní vzdálenost do 50 m základní v objektech výšky přes 6 do 12 m</t>
  </si>
  <si>
    <t>-814999203</t>
  </si>
  <si>
    <t>-942834777</t>
  </si>
  <si>
    <t>61,368*1,10</t>
  </si>
  <si>
    <t>-466830251</t>
  </si>
  <si>
    <t>767221004</t>
  </si>
  <si>
    <t>Montáž zábradlí z kompozitů kotvených do ocelové konstrukce</t>
  </si>
  <si>
    <t>-326093288</t>
  </si>
  <si>
    <t>Montáž výrobků z kompozitů zábradlí, kotveného na ocelovou konstrukci</t>
  </si>
  <si>
    <t>26,6*4</t>
  </si>
  <si>
    <t>63126105 R</t>
  </si>
  <si>
    <t>profil kompozitní U160x48x8mm</t>
  </si>
  <si>
    <t>-1207635801</t>
  </si>
  <si>
    <t xml:space="preserve">profil kompozitní U 160x48x8mm
</t>
  </si>
  <si>
    <t>nadstavení zábradlí kompozitním profilem na OK vpravo, vlevo</t>
  </si>
  <si>
    <t>2*26,6</t>
  </si>
  <si>
    <t>63126109 R</t>
  </si>
  <si>
    <t>profil kompozitní L 75x75/6mm</t>
  </si>
  <si>
    <t>2140031557</t>
  </si>
  <si>
    <t>madla vpravo, vlevo</t>
  </si>
  <si>
    <t>767591002</t>
  </si>
  <si>
    <t>Montáž podlah nebo podest z kompozitních pochůzných litých roštů o hm přes 15 do 30 kg/m2</t>
  </si>
  <si>
    <t>-1682648197</t>
  </si>
  <si>
    <t>Montáž výrobků z kompozitů podlah nebo podest z pochůzných litých roštů hmotnosti přes 15 do 30 kg/m2</t>
  </si>
  <si>
    <t>viz. 2.401</t>
  </si>
  <si>
    <t>24,44</t>
  </si>
  <si>
    <t>76759_M</t>
  </si>
  <si>
    <t xml:space="preserve">rošt kompozitní pochůzný litý 30x30/38mm </t>
  </si>
  <si>
    <t>-1587253119</t>
  </si>
  <si>
    <t>Středová podlaha na mostnicích a krajích viz 2.401</t>
  </si>
  <si>
    <t>24,44*1,05</t>
  </si>
  <si>
    <t>-1255874312</t>
  </si>
  <si>
    <t>51,04</t>
  </si>
  <si>
    <t>63126004</t>
  </si>
  <si>
    <t>rošt kompozitní pochůzný litý 30x30/60mm A15</t>
  </si>
  <si>
    <t>1736279320</t>
  </si>
  <si>
    <t>51,040*1,05</t>
  </si>
  <si>
    <t>-1573618443</t>
  </si>
  <si>
    <t>Obloukové podlahy na krajích mostnic</t>
  </si>
  <si>
    <t>2*22</t>
  </si>
  <si>
    <t>767835003</t>
  </si>
  <si>
    <t>Montáž nástěnných žebříků z kompozitů kotvených do železobetonu</t>
  </si>
  <si>
    <t>-1653070998</t>
  </si>
  <si>
    <t>Montáž výrobků z kompozitů nástěnného žebříku bez ochranného koše, kotveného do železobetonu</t>
  </si>
  <si>
    <t>2*1,8</t>
  </si>
  <si>
    <t>63126082 R</t>
  </si>
  <si>
    <t>žebřík nástěnný kompozitní nástěnný 50x50/500mm</t>
  </si>
  <si>
    <t>-424531932</t>
  </si>
  <si>
    <t>2*1,8*1,05</t>
  </si>
  <si>
    <t>998767181 R</t>
  </si>
  <si>
    <t>Příplatek k přesunu hmot tonážní 767 prováděný bez použití mechanizace</t>
  </si>
  <si>
    <t>1310524876</t>
  </si>
  <si>
    <t>Přesun hmot pro zámečnické konstrukce stanovený z hmotnosti přesunovaného materiálu Příplatek k cenám za přesun prováděný bez použití mechanizace pro jakoukoliv výšku objektu</t>
  </si>
  <si>
    <t>998767192</t>
  </si>
  <si>
    <t>Příplatek k přesunu hmot tonážnímu pro zámečnické konstrukce za zvětšený přesun do 100 m</t>
  </si>
  <si>
    <t>-887379515</t>
  </si>
  <si>
    <t>Přesun hmot pro zámečnické konstrukce stanovený z hmotnosti přesunovaného materiálu vodorovná dopravní vzdálenost do 50 m Příplatek k cenám za zvětšený přesun přes vymezenou vodorovnou dopravní vzdálenost do 100 m</t>
  </si>
  <si>
    <t>-2119466600</t>
  </si>
  <si>
    <t>542252672</t>
  </si>
  <si>
    <t>nový ocelový materiál</t>
  </si>
  <si>
    <t>"zesílené ztužení L 80*80*8 mm"10*2,0*0,314</t>
  </si>
  <si>
    <t>"kabelová konzola L 50*50*5 mm"11*0,40*0,196</t>
  </si>
  <si>
    <t>"patní plechy zábradlí na křídle K1P"13,0*0,24*0,26*2+0,24*0,02*2+0,26*0,02*2</t>
  </si>
  <si>
    <t>"patní plechy zábradlí na křídle K1L"13,0*0,24*0,26*2+0,24*0,02*2+0,26*0,02*2</t>
  </si>
  <si>
    <t>"patní plechy zábradlí na křídle K2P"10,0*0,24*0,26*2+0,24*0,02*2+0,26*0,02*2</t>
  </si>
  <si>
    <t>"patní plechy zábradlí na křídle K2L"15,0*0,24*0,26*2+0,24*0,02*2+0,26*0,02*2</t>
  </si>
  <si>
    <t>nové prvky zábradlí L 70*70*8 mm</t>
  </si>
  <si>
    <t>"zábradlí na křídle K1P "13,0*1,045*0,274</t>
  </si>
  <si>
    <t>"zábradlí na křídle K1L "13,0*1,045*0,274</t>
  </si>
  <si>
    <t>"zábradlí na křídle K2P "10,0*1,045*0,274</t>
  </si>
  <si>
    <t>"zábradlí na křídle K2L "15,0*1,045*0,274</t>
  </si>
  <si>
    <t>nové prvky zábradlí L 60*60*5 mm</t>
  </si>
  <si>
    <t>"zábradlí na křídle K1P"(1,0*4,200+1,0*7,800+1,0*8,120)*0,233</t>
  </si>
  <si>
    <t>"zábradlí na křídle K1L"(1,0*4,200+1,0*7,800+1,0*7,950)*0,233</t>
  </si>
  <si>
    <t>"zábradlí na křídle K2P"(1,0*7,800+1,0*7,830)*0,233</t>
  </si>
  <si>
    <t>"zábradlí na křídle K2L"(2,0*7,800+1,0*8,000)*0,233</t>
  </si>
  <si>
    <t>nové prvky zábradlí L 50*50*5 mm</t>
  </si>
  <si>
    <t>"zábradlí na křídle K1P"(2,0*4,200+2,0*7,800+2,0*7,670)*0,196</t>
  </si>
  <si>
    <t>"zábradlí na křídle K1L"(2,0*4,200+2,0*7,800+2,0*7,950)*0,196</t>
  </si>
  <si>
    <t>"zábradlí na křídle K2P"(2,0*7,800+1,0*7,830+1,0*8,200)*0,196</t>
  </si>
  <si>
    <t>"zábradlí na křídle K2L"(4,0*7,800+1,0*7,650+1,0*7,650)*0,196</t>
  </si>
  <si>
    <t>-846147850</t>
  </si>
  <si>
    <t>příprava pro ONS 14 tl. 280</t>
  </si>
  <si>
    <t>otryskání</t>
  </si>
  <si>
    <t>"OK včetně zábradlí a ložisek"559,05</t>
  </si>
  <si>
    <t>"pojistný úhelník L 200*200*14 mm"85,0*0,787</t>
  </si>
  <si>
    <t>42118101 - R</t>
  </si>
  <si>
    <t>abrazivo ( např. TRYMAT ) materiál určen pro pro otryskání ocel. konstrukcí, pytlovaný</t>
  </si>
  <si>
    <t>1133806260</t>
  </si>
  <si>
    <t>abrazivo ( křemičitý písek ) materiál určen pro pro otryskání ocel. konstrukcí, pytlovaný</t>
  </si>
  <si>
    <t>příprava pro ONS 02, Sa 3 spotřeba 50kg/m2</t>
  </si>
  <si>
    <t>"nový ocelový materiál zábradlí atd."77,509*0,05</t>
  </si>
  <si>
    <t>625,945*0,040</t>
  </si>
  <si>
    <t>24613582 - R</t>
  </si>
  <si>
    <t>hmota nátěrová ONS - 14, tl. 280</t>
  </si>
  <si>
    <t>1007939063</t>
  </si>
  <si>
    <t>Poznámka k položce:_x000D_
Nátěrové hmoty, spotřeba 0,35kg/m2</t>
  </si>
  <si>
    <t>(625,945+187,74)*0,40</t>
  </si>
  <si>
    <t>24613582 - R1</t>
  </si>
  <si>
    <t>hmota nátěrová ONS - 02, tl. 200</t>
  </si>
  <si>
    <t>1956375073</t>
  </si>
  <si>
    <t>77,509*0,30</t>
  </si>
  <si>
    <t>1663108665</t>
  </si>
  <si>
    <t>Poznámka k položce:_x000D_
základní nátěr</t>
  </si>
  <si>
    <t>"ONS 14"625,945</t>
  </si>
  <si>
    <t>"ONS 02"77,509</t>
  </si>
  <si>
    <t>669179163</t>
  </si>
  <si>
    <t>-697347759</t>
  </si>
  <si>
    <t>mezivrstva x 2</t>
  </si>
  <si>
    <t>625,945*2</t>
  </si>
  <si>
    <t>1884083611</t>
  </si>
  <si>
    <t>Poznámka k položce:_x000D_
vrchní nátěr</t>
  </si>
  <si>
    <t>"OK"625,945</t>
  </si>
  <si>
    <t>"nové prvky zábradlí"77,509</t>
  </si>
  <si>
    <t>21871436</t>
  </si>
  <si>
    <t>40 % z celkové nátěrové plochy</t>
  </si>
  <si>
    <t>"ONS 14"629,945*0,40</t>
  </si>
  <si>
    <t>"ONS 02"77,509*0,40</t>
  </si>
  <si>
    <t>152</t>
  </si>
  <si>
    <t>1415113420</t>
  </si>
  <si>
    <t>153</t>
  </si>
  <si>
    <t>903158303</t>
  </si>
  <si>
    <t>77,509*1,074 'Přepočtené koeficientem množství</t>
  </si>
  <si>
    <t>154</t>
  </si>
  <si>
    <t>1910846687</t>
  </si>
  <si>
    <t>Přesun hmot pro obklady keramické stanovený z hmotnosti přesunovaného materiálu vodorovná dopravní vzdálenost do 50 m základní v objektech výšky do 6 m</t>
  </si>
  <si>
    <t>SO 02.3 - Propustek v km 78,086</t>
  </si>
  <si>
    <t>SO 02.3.1 - propustek</t>
  </si>
  <si>
    <t>113107183</t>
  </si>
  <si>
    <t>Odstranění podkladu živičného tl přes 100 do 150 mm strojně pl přes 50 do 200 m2</t>
  </si>
  <si>
    <t>1520547733</t>
  </si>
  <si>
    <t>Odstranění podkladů nebo krytů strojně plochy jednotlivě přes 50 m2 do 200 m2 s přemístěním hmot na skládku na vzdálenost do 20 m nebo s naložením na dopravní prostředek živičných, o tl. vrstvy přes 100 do 150 mm</t>
  </si>
  <si>
    <t>21,0*2,5</t>
  </si>
  <si>
    <t>115001106_R</t>
  </si>
  <si>
    <t>Převedení vody plastovým potrubím DN 800</t>
  </si>
  <si>
    <t>960594032</t>
  </si>
  <si>
    <t>119001422</t>
  </si>
  <si>
    <t>Dočasné zajištění kabelů a kabelových tratí z 6 volně ložených kabelů</t>
  </si>
  <si>
    <t>-2120308083</t>
  </si>
  <si>
    <t>Dočasné zajištění podzemního potrubí nebo vedení ve výkopišti ve stavu i poloze, ve kterých byla na začátku zemních prací a to s podepřením, vzepřením nebo vyvěšením, případně s ochranným bedněním, se zřízením a odstraněním zajišťovací konstrukce, s opotřebením hmot kabelů a kabelových tratí z volně ložených kabelů a to přes 3 do 6 kabelů</t>
  </si>
  <si>
    <t>Poznámka k položce:_x000D_
zajištění kabelů CETIN + manipulace během stavby</t>
  </si>
  <si>
    <t>2*5,0+23,0</t>
  </si>
  <si>
    <t>7593501160_R</t>
  </si>
  <si>
    <t>Trasy kabelového vedení Chránička dělená 06110/2 průměr 110/100 mm délka 300 mm</t>
  </si>
  <si>
    <t>1519150847</t>
  </si>
  <si>
    <t>Poznámka k položce:_x000D_
chránička kabeků CETIN</t>
  </si>
  <si>
    <t>7491100130_R</t>
  </si>
  <si>
    <t>Trubková vedení Ohebné elektroinstalační trubky KOPOFLEX 110 rudá</t>
  </si>
  <si>
    <t>-431675857</t>
  </si>
  <si>
    <t>Poznámka k položce:_x000D_
rezervní chráničky kabelů CETIN</t>
  </si>
  <si>
    <t>-1443168598</t>
  </si>
  <si>
    <t>10*3" na vtoku</t>
  </si>
  <si>
    <t>10*3" na výtoku</t>
  </si>
  <si>
    <t>131151104</t>
  </si>
  <si>
    <t>Hloubení jam nezapažených v hornině třídy těžitelnosti I skupiny 1 a 2 objem do 500 m3 strojně</t>
  </si>
  <si>
    <t>1033053421</t>
  </si>
  <si>
    <t>Hloubení nezapažených jam a zářezů strojně s urovnáním dna do předepsaného profilu a spádu v hornině třídy těžitelnosti I skupiny 1 a 2 přes 100 do 500 m3</t>
  </si>
  <si>
    <t>Poznámka k položce:_x000D_
Položka včetně úpravy základové spáry dle paramtrů v TZ</t>
  </si>
  <si>
    <t>((4,2+2*4,164)/2)*4,164*2,464</t>
  </si>
  <si>
    <t>((4,2+2*4,948)/2)*4,948*12,149</t>
  </si>
  <si>
    <t>((4,2+2*3,286)/2)*3,286*2,9047</t>
  </si>
  <si>
    <t>((4,2+2*2,169)/2)*2,169*3,609</t>
  </si>
  <si>
    <t>((4,2+2*1,716)/2)*1,716*1,232</t>
  </si>
  <si>
    <t>-(0,3*1,9+1,0*2,5+2*0,8*0,574)*21,36" odpočet konstrukce( opěry a NK + stávající mostní otvor)</t>
  </si>
  <si>
    <t>-(0,5*4*2,553)-(0,5*2,5*2,6)" odpočet konstrukce (čelních zdí)</t>
  </si>
  <si>
    <t>132112131</t>
  </si>
  <si>
    <t>Hloubení nezapažených rýh šířky do 800 mm v soudržných horninách třídy těžitelnosti I skupiny 1 a 2 ručně</t>
  </si>
  <si>
    <t>377265991</t>
  </si>
  <si>
    <t>Hloubení nezapažených rýh šířky do 800 mm ručně s urovnáním dna do předepsaného profilu a spádu v hornině třídy těžitelnosti I skupiny 1 a 2 soudržných</t>
  </si>
  <si>
    <t>0,5*0,9*(21,0-4,775+3,6+0,5+0,6+4,275)" hlobení rýh pro obnažení kabelů CETIN</t>
  </si>
  <si>
    <t>162451106</t>
  </si>
  <si>
    <t>Vodorovné přemístění přes 1 500 do 2000 m výkopku/sypaniny z horniny třídy těžitelnosti I skupiny 1 až 3</t>
  </si>
  <si>
    <t>501435637</t>
  </si>
  <si>
    <t>Vodorovné přemístění výkopku nebo sypaniny po suchu na obvyklém dopravním prostředku, bez naložení výkopku, avšak se složením bez rozhrnutí z horniny třídy těžitelnosti I skupiny 1 až 3 na vzdálenost přes 1 500 do 2 000 m</t>
  </si>
  <si>
    <t xml:space="preserve">Poznámka k položce:_x000D_
odvoz zeminy ke zpětnému zásypu k mezideponii a zpět_x000D_
</t>
  </si>
  <si>
    <t>2*(384,973/2)" stávající zemina určena ke zpětnému zásypu</t>
  </si>
  <si>
    <t>2*(60*0,2)"ornice</t>
  </si>
  <si>
    <t>M3</t>
  </si>
  <si>
    <t>1100384026</t>
  </si>
  <si>
    <t xml:space="preserve">(487,292-384,973/2)" část vytěžené zeminy určené k odvozu na skládku </t>
  </si>
  <si>
    <t>1322945296</t>
  </si>
  <si>
    <t>294,806*5</t>
  </si>
  <si>
    <t>167151111</t>
  </si>
  <si>
    <t>Nakládání výkopku z hornin třídy těžitelnosti I skupiny 1 až 3 přes 100 m3</t>
  </si>
  <si>
    <t>-2098653565</t>
  </si>
  <si>
    <t>Nakládání, skládání a překládání neulehlého výkopku nebo sypaniny strojně nakládání, množství přes 100 m3, z hornin třídy těžitelnosti I, skupiny 1 až 3</t>
  </si>
  <si>
    <t>523,407/2" nakládání stávající zeminy z meziskládky pro zpětný zásyp</t>
  </si>
  <si>
    <t>60*0,2"ornice</t>
  </si>
  <si>
    <t>1241837478</t>
  </si>
  <si>
    <t>1295,512</t>
  </si>
  <si>
    <t>174151101</t>
  </si>
  <si>
    <t>Zásyp jam, šachet rýh nebo kolem objektů sypaninou se zhutněním</t>
  </si>
  <si>
    <t>-983149926</t>
  </si>
  <si>
    <t>Zásyp sypaninou z jakékoliv horniny strojně s uložením výkopku ve vrstvách se zhutněním jam, šachet, rýh nebo kolem objektů v těchto vykopávkách</t>
  </si>
  <si>
    <t>-(3,0*0,3+2,5*2,4)*(19,0-2*0,8)" objem konstrukce</t>
  </si>
  <si>
    <t>((4,2+2*4,978)/2)*4,978*11,368</t>
  </si>
  <si>
    <t>((4,2+2*3,800)/2)*3,800*2,794</t>
  </si>
  <si>
    <t>((4,2+2*2,579)/2)*2,579*3,468</t>
  </si>
  <si>
    <t>58344197</t>
  </si>
  <si>
    <t>štěrkodrť frakce 0/63</t>
  </si>
  <si>
    <t>-244448547</t>
  </si>
  <si>
    <t>(384,973/2)*1,8" dodávka nového materiálu = 50% z celkového množství zásypu</t>
  </si>
  <si>
    <t>174211101</t>
  </si>
  <si>
    <t>Zásyp jam, šachet rýh nebo kolem objektů sypaninou bez zhutnění ručně</t>
  </si>
  <si>
    <t>784209921</t>
  </si>
  <si>
    <t>Zásyp sypaninou z jakékoliv horniny ručně s uložením výkopku ve vrstvách bez zhutnění jam, šachet, rýh nebo kolem objektů v těchto vykopávkách</t>
  </si>
  <si>
    <t>0,5*0,9*(21,0-4,775+3,6+0,5+0,6+4,275)" zásyp rýh  kabelů CETIN</t>
  </si>
  <si>
    <t>181411121</t>
  </si>
  <si>
    <t>Založení lučního trávníku výsevem pl do 1000 m2 v rovině a ve svahu do 1:5</t>
  </si>
  <si>
    <t>-1677622575</t>
  </si>
  <si>
    <t>Založení trávníku na půdě předem připravené plochy do 1000 m2 výsevem včetně utažení lučního v rovině nebo na svahu do 1:5</t>
  </si>
  <si>
    <t>KG</t>
  </si>
  <si>
    <t>-1832168905</t>
  </si>
  <si>
    <t>(60/40)*1,0</t>
  </si>
  <si>
    <t>181912112</t>
  </si>
  <si>
    <t>Úprava pláně v hornině třídy těžitelnosti I skupiny 3 se zhutněním ručně</t>
  </si>
  <si>
    <t>980140173</t>
  </si>
  <si>
    <t>Úprava pláně vyrovnáním výškových rozdílů ručně v hornině třídy těžitelnosti I skupiny 3 se zhutněním</t>
  </si>
  <si>
    <t>"MK"21,0*3,5</t>
  </si>
  <si>
    <t>M2</t>
  </si>
  <si>
    <t>-1319970828</t>
  </si>
  <si>
    <t>273321118</t>
  </si>
  <si>
    <t>Základové desky mostních konstrukcí ze ŽB C 30/37</t>
  </si>
  <si>
    <t>1333228932</t>
  </si>
  <si>
    <t>Základové konstrukce z betonu železového desky ve výkopu nebo na hlavách pilot C 30/37</t>
  </si>
  <si>
    <t>15,80*3,0*0,3"m3 zaklad deska pod troubu + prah</t>
  </si>
  <si>
    <t>273321191</t>
  </si>
  <si>
    <t>Příplatek k základovým deskám mostních konstrukcí ze ŽB za betonáž malého rozsahu do 25 m3</t>
  </si>
  <si>
    <t>-805240346</t>
  </si>
  <si>
    <t>Základové konstrukce z betonu železového Příplatek k cenám za betonáž malého rozsahu do 25 m3</t>
  </si>
  <si>
    <t>273354111</t>
  </si>
  <si>
    <t>Bednění základových desek - zřízení</t>
  </si>
  <si>
    <t>-624547067</t>
  </si>
  <si>
    <t>Bednění základových konstrukcí desek zřízení</t>
  </si>
  <si>
    <t>15,8*0,3*2 "deska propustku</t>
  </si>
  <si>
    <t>273354211</t>
  </si>
  <si>
    <t>Bednění základových desek - odstranění</t>
  </si>
  <si>
    <t>1335333797</t>
  </si>
  <si>
    <t>Bednění základových konstrukcí desek odstranění bednění</t>
  </si>
  <si>
    <t>273361116</t>
  </si>
  <si>
    <t>Výztuž základových desek z betonářské oceli 10 505</t>
  </si>
  <si>
    <t>T</t>
  </si>
  <si>
    <t>-1514773162</t>
  </si>
  <si>
    <t>Výztuž základových konstrukcí desek z betonářské oceli 10 505 (R) nebo BSt 500</t>
  </si>
  <si>
    <t>((80/139,6)*344,3)/1000" viz položka 41 z výpisu výztuže</t>
  </si>
  <si>
    <t>273361413</t>
  </si>
  <si>
    <t>Výztuž základových desek ze svařovaných sítí přes 6 kg/m2</t>
  </si>
  <si>
    <t>-1647913631</t>
  </si>
  <si>
    <t>Výztuž základových konstrukcí desek ze svařovaných sítí, hmotnosti přes 6 kg/m2</t>
  </si>
  <si>
    <t>947/1000" viz tabulka výztuže položka K01</t>
  </si>
  <si>
    <t>33/1000" položka K02</t>
  </si>
  <si>
    <t>274311127</t>
  </si>
  <si>
    <t>Základové pasy, prahy, věnce a ostruhy z betonu prostého C 25/30</t>
  </si>
  <si>
    <t>1109286762</t>
  </si>
  <si>
    <t>Základové konstrukce z betonu prostého pasy, prahy, věnce a ostruhy ve výkopu nebo na hlavách pilot C 25/30</t>
  </si>
  <si>
    <t>(3,095+5,215+1,15)*0,15*0,3"lem dlažby vtok</t>
  </si>
  <si>
    <t>(3,165+4,421)*0,15*0,3"lem dlažby výtok</t>
  </si>
  <si>
    <t>(4,535)*0,3*0,8" prah dlažby vtok</t>
  </si>
  <si>
    <t>(1,875+1,2+2,51)*0,3*0,8" prah dlažby výtok</t>
  </si>
  <si>
    <t>303723534</t>
  </si>
  <si>
    <t>274321118</t>
  </si>
  <si>
    <t>Základové pasy, prahy, věnce a ostruhy mostních konstrukcí ze ŽB C 30/37</t>
  </si>
  <si>
    <t>-272370116</t>
  </si>
  <si>
    <t>Základové konstrukce z betonu železového pásy, prahy, věnce a ostruhy ve výkopu nebo na hlavách pilot C 30/37</t>
  </si>
  <si>
    <t>10,0*2,0*1,0 "základ. pas 1</t>
  </si>
  <si>
    <t>10,0*2,0*1,0 "základ. pas 2</t>
  </si>
  <si>
    <t>1628028502</t>
  </si>
  <si>
    <t>(10,0+2,0+10,0+2,0)*1,0 "základ. pas 1</t>
  </si>
  <si>
    <t>(10,0+2,0+10,0+2,0)*1,0 "základ. pas 2</t>
  </si>
  <si>
    <t>(3,095+5,215+1,15)*0,3"lem dlažby vtok</t>
  </si>
  <si>
    <t>(3,165+4,421)*0,3"lem dlažby výtok</t>
  </si>
  <si>
    <t>(4,535)*0,8" prah dlažby vtok</t>
  </si>
  <si>
    <t>(1,875+1,2+2,51)*0,8" prah dlažby výtok</t>
  </si>
  <si>
    <t>703018710</t>
  </si>
  <si>
    <t>274361116</t>
  </si>
  <si>
    <t>Výztuž základových pasů, prahů, věnců a ostruh z betonářské oceli 10 505</t>
  </si>
  <si>
    <t>-365791466</t>
  </si>
  <si>
    <t>Výztuž základových konstrukcí pasů, prahů, věnců a ostruh z betonářské oceli 10 505 (R) nebo BSt 500</t>
  </si>
  <si>
    <t>((459,36+111,360+239)/1216,2)*(2429,5/1000)" položka 03, 04 a 14</t>
  </si>
  <si>
    <t>((72,16)/608,1)*(240/1000)" položka 10</t>
  </si>
  <si>
    <t>((268+408+312,8)/2896,7)*(3500,4/1000)" položka 13, 31 a 32</t>
  </si>
  <si>
    <t>-530568416</t>
  </si>
  <si>
    <t>&lt;&lt;římsy na čelních zdechh&gt;&gt;</t>
  </si>
  <si>
    <t>0,33*0,55*(10,0*(1+(3,5/100)^2)^(1/2))</t>
  </si>
  <si>
    <t>0,33*0,55*(10,0*(1+(8,0/100)^2)^(1/2))</t>
  </si>
  <si>
    <t>978644433</t>
  </si>
  <si>
    <t>-787576025</t>
  </si>
  <si>
    <t>&lt;&lt;římsy na přechodových zídkých a rovnoběžných křídlech&gt;&gt;</t>
  </si>
  <si>
    <t>(0,15+0,33+0,55+0,3)*(10,0*(1+(3,5/100)^2)^(1/2))+2*0,33*0,55</t>
  </si>
  <si>
    <t>(0,15+0,33+0,55+0,3)*(10,0*(1+(8,0/100)^2)^(1/2))+2*0,33*0,55</t>
  </si>
  <si>
    <t>-1033555462</t>
  </si>
  <si>
    <t>((195,360+96,0+70,40)/361,8)*(223/1000)" položka 22, 37 a 38</t>
  </si>
  <si>
    <t>((24,0+19,60)/139,6)*(344,3/1000)" položka 39 a 40</t>
  </si>
  <si>
    <t>334323218</t>
  </si>
  <si>
    <t>Mostní křídla a závěrné zídky ze ŽB C 30/37</t>
  </si>
  <si>
    <t>-322412336</t>
  </si>
  <si>
    <t>Mostní křídla a závěrné zídky z betonu železového C 30/37</t>
  </si>
  <si>
    <t>10,0*(2,275+2,625)/2*0,8-(2,2*2,4*0,8) "čelo propustku 1</t>
  </si>
  <si>
    <t>10,0*(3,35+4,15)/2*0,8-(2,2*2,4*0,8) "čelo propustku 2</t>
  </si>
  <si>
    <t>334352111</t>
  </si>
  <si>
    <t>Bednění mostních křídel a závěrných zídek ze systémového bednění s výplní z překližek - zřízení</t>
  </si>
  <si>
    <t>-1943329399</t>
  </si>
  <si>
    <t>Bednění mostních křídel a závěrných zídek ze systémového bednění zřízení z překližek</t>
  </si>
  <si>
    <t>(10,0*(2,275+2,625)/2*2+0,8*2,275+0,8*2,625)-(2,2*2,4) "čelo propustku 1</t>
  </si>
  <si>
    <t>(10,0*(4,150+3,350)/2*2+0,8*4,150+0,8*3,35)-(2,2*2,4) "čelo propustku 2</t>
  </si>
  <si>
    <t>334352211</t>
  </si>
  <si>
    <t>Bednění mostních křídel a závěrných zídek ze systémového bednění s výplní z překližek - odstranění</t>
  </si>
  <si>
    <t>1023753400</t>
  </si>
  <si>
    <t>Bednění mostních křídel a závěrných zídek ze systémového bednění odstranění z překližek</t>
  </si>
  <si>
    <t>334361226</t>
  </si>
  <si>
    <t>Výztuž křídel, závěrných zdí z betonářské oceli 10 505</t>
  </si>
  <si>
    <t>-1140214595</t>
  </si>
  <si>
    <t>Výztuž betonářská mostních konstrukcí opěr, úložných prahů, křídel, závěrných zídek, bloků ložisek, pilířů a sloupů z oceli 10 505 (R) nebo BSt 500 křídel, závěrných zdí</t>
  </si>
  <si>
    <t>(6438,8/1000)-((197,0+2841+331)/1000)</t>
  </si>
  <si>
    <t>Rámový prefabrikát s integrovaným žlabem, DN 2000x1800/2000</t>
  </si>
  <si>
    <t>109925503</t>
  </si>
  <si>
    <t>Rámový prefabrikát s integrovaným žlabem vtokový, DN 2000x1800/1500</t>
  </si>
  <si>
    <t>-1352980899</t>
  </si>
  <si>
    <t>Poznámka k položce:_x000D_
_x000D_
prefabrikát bude po obvodu opatřen vylamovací výztuží (v kontaktu s čelní zdí)</t>
  </si>
  <si>
    <t>Rámový prefabrikát s integrovaným žlabem výtokový, DN 2000x1800/1500</t>
  </si>
  <si>
    <t>1787558980</t>
  </si>
  <si>
    <t>389121111</t>
  </si>
  <si>
    <t>Osazení dílců rámové konstrukce propustků a podchodů hmotnosti do 5 t</t>
  </si>
  <si>
    <t>425790007</t>
  </si>
  <si>
    <t>Osazení dílců rámové konstrukce propustků a podchodů hmotnosti jednotlivě do 5 t</t>
  </si>
  <si>
    <t>2"vtok+výtok</t>
  </si>
  <si>
    <t>389121112</t>
  </si>
  <si>
    <t>Osazení dílců rámové konstrukce propustků a podchodů hmotnosti do 10 t</t>
  </si>
  <si>
    <t>406941998</t>
  </si>
  <si>
    <t>Osazení dílců rámové konstrukce propustků a podchodů hmotnosti jednotlivě přes 5 do 10 t</t>
  </si>
  <si>
    <t>8"ks</t>
  </si>
  <si>
    <t>992114121</t>
  </si>
  <si>
    <t>Vodorovné přemístění mostních dílců z ŽB na vzdálenost 2000 m hmotnosti do 5 t</t>
  </si>
  <si>
    <t>-1491245672</t>
  </si>
  <si>
    <t>Vodorovné přemístění mostních dílců vzdálenosti přesunu do 2 000 m do 5 t</t>
  </si>
  <si>
    <t>Poznámka k položce:_x000D_
Převoz prefabrikátů z mezideponie v žel. zastávce Brantice.</t>
  </si>
  <si>
    <t>992114122</t>
  </si>
  <si>
    <t>Vodorovné přemístění mostních dílců z ŽB na vzdálenost 2000 m hmotnosti přes 5 do 10 t</t>
  </si>
  <si>
    <t>-1823821520</t>
  </si>
  <si>
    <t>Vodorovné přemístění mostních dílců vzdálenosti přesunu do 2 000 m přes 5 do 10 t</t>
  </si>
  <si>
    <t>992114291</t>
  </si>
  <si>
    <t>Příplatek k vodorovnému přemístění dílců z ŽB hmotnosti do 5 t ZKD složení</t>
  </si>
  <si>
    <t>1949371589</t>
  </si>
  <si>
    <t>Vodorovné přemístění mostních dílců Příplatek k ceně za každé složení, hmotnosti dílců nebo nosníků jednotlivě do 5 t</t>
  </si>
  <si>
    <t>2" vtokový a výtokový prefabrikát</t>
  </si>
  <si>
    <t>992114292</t>
  </si>
  <si>
    <t>Příplatek k vodorovnému přemístění dílců z ŽB hmotnosti přes 5 do 10 t ZKD složení</t>
  </si>
  <si>
    <t>1488164887</t>
  </si>
  <si>
    <t>Vodorovné přemístění mostních dílců Příplatek k ceně za každé složení, hmotnosti dílců nebo nosníků jednotlivě přes 5 do 10 t</t>
  </si>
  <si>
    <t xml:space="preserve">8" </t>
  </si>
  <si>
    <t>451476111</t>
  </si>
  <si>
    <t>Podkladní vrstva pod ložiska z plastbetonu první vrstva tl 10 mm</t>
  </si>
  <si>
    <t>-1564805608</t>
  </si>
  <si>
    <t>Podkladní vrstva z plastbetonu pod mostními ložisky epoxidová pryskyřice první vrstva tl. 10 mm</t>
  </si>
  <si>
    <t>2*6*0,2*0,2"podlití zábradlí</t>
  </si>
  <si>
    <t>451476112</t>
  </si>
  <si>
    <t>Podkladní vrstva pod ložiska z plastbetonu další vrstvy tl 10 mm</t>
  </si>
  <si>
    <t>-2130749108</t>
  </si>
  <si>
    <t>Podkladní vrstva z plastbetonu pod mostními ložisky epoxidová pryskyřice každá další vrstva tl. 10 mm</t>
  </si>
  <si>
    <t>464511122</t>
  </si>
  <si>
    <t>Pohoz z kamene záhozového hmotnosti do 200 kg z terénu</t>
  </si>
  <si>
    <t>-103984165</t>
  </si>
  <si>
    <t>Pohoz dna nebo svahů jakékoliv tloušťky z kamene záhozového z terénu, hmotnosti jednotlivých kamenů do 200 kg</t>
  </si>
  <si>
    <t>4,0*(5,6+7,5)/2*1,5*0,3" výtok</t>
  </si>
  <si>
    <t>3,0*(4,55+3,85+4,5+6,2)/2*1,5*0,3"pod dlažbu LK vtok</t>
  </si>
  <si>
    <t>935112111</t>
  </si>
  <si>
    <t>Osazení příkopového žlabu do betonu tl 100 mm z betonových tvárnic š 500 mm</t>
  </si>
  <si>
    <t>85141245</t>
  </si>
  <si>
    <t>Osazení betonového příkopového žlabu s vyplněním a zatřením spár cementovou maltou s ložem tl. 100 mm z betonu prostého z betonových příkopových tvárnic šířky do 500 mm</t>
  </si>
  <si>
    <t>10*2</t>
  </si>
  <si>
    <t>59227724_R</t>
  </si>
  <si>
    <t>betonový prefa žlab šířky 0,3 m, délka 0,3 m, výška 0,1 m</t>
  </si>
  <si>
    <t>1385361532</t>
  </si>
  <si>
    <t>451315117</t>
  </si>
  <si>
    <t>Podkladní nebo výplňová vrstva z betonu C 25/30 tl do 100 mm</t>
  </si>
  <si>
    <t>1415628931</t>
  </si>
  <si>
    <t>Podkladní a výplňové vrstvy z betonu prostého tloušťky do 100 mm, z betonu C 25/30</t>
  </si>
  <si>
    <t>(15,80*3,60*0,1)"podkl. beton deska</t>
  </si>
  <si>
    <t>(10,60*2,60*0,1*2)"podkl. beton pasy</t>
  </si>
  <si>
    <t>-42109695</t>
  </si>
  <si>
    <t>3,0*(10,0+5,6)/2*1,5+1,30"LK výtok</t>
  </si>
  <si>
    <t>5,0*(10+4,55+3,85)/2*1,5 "LK vtok</t>
  </si>
  <si>
    <t>564851011</t>
  </si>
  <si>
    <t>Podklad ze štěrkodrtě ŠD plochy do 100 m2 tl 150 mm</t>
  </si>
  <si>
    <t>-1810256052</t>
  </si>
  <si>
    <t>Podklad ze štěrkodrti ŠD s rozprostřením a zhutněním plochy jednotlivě do 100 m2, po zhutnění tl. 150 mm</t>
  </si>
  <si>
    <t>"MK podkladní"21,0*3,0</t>
  </si>
  <si>
    <t>564861011</t>
  </si>
  <si>
    <t>Podklad ze štěrkodrtě ŠD plochy do 100 m2 tl 200 mm</t>
  </si>
  <si>
    <t>-1179109199</t>
  </si>
  <si>
    <t>Podklad ze štěrkodrti ŠD s rozprostřením a zhutněním plochy jednotlivě do 100 m2, po zhutnění tl. 200 mm</t>
  </si>
  <si>
    <t>565166102</t>
  </si>
  <si>
    <t>Asfaltový beton vrstva podkladní ACP 22 (obalované kamenivo OKH) tl 90 mm š do 1,5 m</t>
  </si>
  <si>
    <t>-1189345713</t>
  </si>
  <si>
    <t>Asfaltový beton vrstva podkladní ACP 22 (obalované kamenivo hrubozrnné - OKH) s rozprostřením a zhutněním v pruhu šířky do 1,5 m, po zhutnění tl. 90 mm</t>
  </si>
  <si>
    <t>569851111</t>
  </si>
  <si>
    <t>Zpevnění krajnic štěrkodrtí tl 150 mm</t>
  </si>
  <si>
    <t>-1381644095</t>
  </si>
  <si>
    <t>Zpevnění krajnic nebo komunikací pro pěší s rozprostřením a zhutněním, po zhutnění štěrkodrtí tl. 150 mm</t>
  </si>
  <si>
    <t>21,0*(0,5*2)</t>
  </si>
  <si>
    <t>573111114</t>
  </si>
  <si>
    <t>Postřik živičný infiltrační s posypem z asfaltu množství 2 kg/m2</t>
  </si>
  <si>
    <t>101210341</t>
  </si>
  <si>
    <t>Postřik infiltrační PI z asfaltu silničního s posypem kamenivem, v množství 2,00 kg/m2</t>
  </si>
  <si>
    <t xml:space="preserve">21*3,0 "Komunikace </t>
  </si>
  <si>
    <t>573211112</t>
  </si>
  <si>
    <t>Postřik živičný spojovací z asfaltu v množství 0,70 kg/m2</t>
  </si>
  <si>
    <t>86686635</t>
  </si>
  <si>
    <t>Postřik spojovací PS bez posypu kamenivem z asfaltu silničního, v množství 0,70 kg/m2</t>
  </si>
  <si>
    <t>21*3,0</t>
  </si>
  <si>
    <t>577134131</t>
  </si>
  <si>
    <t>Asfaltový beton vrstva obrusná ACO 11 (ABS) tl 40 mm š do 3 m z modifikovaného asfaltu</t>
  </si>
  <si>
    <t>-183663760</t>
  </si>
  <si>
    <t>Asfaltový beton vrstva obrusná ACO 11 (ABS) s rozprostřením a se zhutněním z modifikovaného asfaltu v pruhu šířky přes do 1,5 do 3 m, po zhutnění tl. 40 mm</t>
  </si>
  <si>
    <t>21*2,5</t>
  </si>
  <si>
    <t>5912090020_R</t>
  </si>
  <si>
    <t>Montáž bodu ŽBP hřebové značky</t>
  </si>
  <si>
    <t>-927584550</t>
  </si>
  <si>
    <t>Montáž bodu ŽBP hřebové značky Poznámka: 1. V cenách jsou započteny náklady na montáž součástí bodu včetně zemních prací a úpravy terénu. 2. V cenách nejsou obsaženy náklady na dodávku materiálu.</t>
  </si>
  <si>
    <t>5962120030_R</t>
  </si>
  <si>
    <t>Stabilizace ŽBP značka hřebová</t>
  </si>
  <si>
    <t>1763768917</t>
  </si>
  <si>
    <t>629992112</t>
  </si>
  <si>
    <t>Zatmelení spar mezi mostními prefabrikáty š do 20 mm PUR tmelem včetně výplně PUR pěnou</t>
  </si>
  <si>
    <t>-1620926132</t>
  </si>
  <si>
    <t>Zatmelení styčných spar mezi mostními prefabrikáty a konstrukcemi trvale pružným polyuretanovým tmelem včetně vyčištění spar, provedení penetračního nátěru a vyplnění spar pěnou pro spáry šířky přes 10 do 20 mm</t>
  </si>
  <si>
    <t>10,0+0,8"tmelení spáry mezi čelní zdí a dlažbou na vtoku</t>
  </si>
  <si>
    <t>10,0+0,8"tmelení spáry mezi čelní zdí a dlažbou na výtoku</t>
  </si>
  <si>
    <t>-1931542880</t>
  </si>
  <si>
    <t xml:space="preserve">2*10" </t>
  </si>
  <si>
    <t>989526475</t>
  </si>
  <si>
    <t>2*10</t>
  </si>
  <si>
    <t>13010742</t>
  </si>
  <si>
    <t>ocel profilová jakost S235JR (11 375) průřez IPE 100</t>
  </si>
  <si>
    <t>-596919224</t>
  </si>
  <si>
    <t>Poznámka k položce:_x000D_
Hmotnost: 8,10 kg/m</t>
  </si>
  <si>
    <t>1,05*2*(52,488/1000)" sloupky zábradlí</t>
  </si>
  <si>
    <t>13011027</t>
  </si>
  <si>
    <t>ocel profilová jakost S235JR (11 375) průřez UPE 100</t>
  </si>
  <si>
    <t>-1022007568</t>
  </si>
  <si>
    <t>Poznámka k položce:_x000D_
Hmotnost: 9,82 kg/m</t>
  </si>
  <si>
    <t>1,05*(98,298+98,495)/1000" hormí madlo zábradlí</t>
  </si>
  <si>
    <t>1,05*2*(19,640)/1000" boční madla zábradlí</t>
  </si>
  <si>
    <t>13010230_R</t>
  </si>
  <si>
    <t>tyč ocelová plochá jakost S235JR (11 375) 50x16mm</t>
  </si>
  <si>
    <t>-701922220</t>
  </si>
  <si>
    <t>1,05*2*(59,66+3,14)/1000" spodní madlo</t>
  </si>
  <si>
    <t>13010208</t>
  </si>
  <si>
    <t>tyč ocelová plochá jakost S235JR (11 375) 40x10mm</t>
  </si>
  <si>
    <t>-1158250387</t>
  </si>
  <si>
    <t>1,05*2*(236,944/1000)" výplň zábradlí</t>
  </si>
  <si>
    <t>-628922156</t>
  </si>
  <si>
    <t>1,05*2*(37,68/1000)" patní plechy</t>
  </si>
  <si>
    <t>919722152</t>
  </si>
  <si>
    <t>Geobuňky pro stabilizaci podkladu z PE tl přes 100 do 200 mm pl přes 20 do 30 buněk/m2</t>
  </si>
  <si>
    <t>-1644232637</t>
  </si>
  <si>
    <t>Geobuňky pro stabilizaci podkladu z polyetylenu, výšky 200 mm, počet buněk přes 20 do 30/m2</t>
  </si>
  <si>
    <t>součást polní komunikace</t>
  </si>
  <si>
    <t>(2,40+2*5,0)*3,0</t>
  </si>
  <si>
    <t>919722713</t>
  </si>
  <si>
    <t>Zásyp geobuněk pro stabilizaci podkladu přes 300 mm</t>
  </si>
  <si>
    <t>-1300458738</t>
  </si>
  <si>
    <t>Geobuňky provedení zásypu geobuněk včetně krycí vrstvy tl. 100 mm celková tloušťka přes 300 mm</t>
  </si>
  <si>
    <t>58337344</t>
  </si>
  <si>
    <t>štěrkopísek frakce 0/32</t>
  </si>
  <si>
    <t>1488853495</t>
  </si>
  <si>
    <t>37,20*0,20*1,80</t>
  </si>
  <si>
    <t>919726122</t>
  </si>
  <si>
    <t>Geotextilie pro ochranu, separaci a filtraci netkaná měrná hm přes 200 do 300 g/m2</t>
  </si>
  <si>
    <t>-1067029179</t>
  </si>
  <si>
    <t>Geotextilie netkaná pro ochranu, separaci nebo filtraci měrná hmotnost přes 200 do 300 g/m2</t>
  </si>
  <si>
    <t>919732211</t>
  </si>
  <si>
    <t>Styčná spára napojení nového živičného povrchu na stávající za tepla š 15 mm hl 25 mm s prořezáním</t>
  </si>
  <si>
    <t>-648693620</t>
  </si>
  <si>
    <t>Styčná pracovní spára při napojení nového živičného povrchu na stávající se zalitím za tepla modifikovanou asfaltovou hmotou s posypem vápenným hydrátem šířky do 15 mm, hloubky do 25 mm včetně prořezání spáry</t>
  </si>
  <si>
    <t>2*2,5</t>
  </si>
  <si>
    <t>919735115</t>
  </si>
  <si>
    <t>Řezání stávajícího živičného krytu hl přes 200 do 250 mm</t>
  </si>
  <si>
    <t>521597094</t>
  </si>
  <si>
    <t>Řezání stávajícího živičného krytu nebo podkladu hloubky přes 200 do 250 mm</t>
  </si>
  <si>
    <t>953961114</t>
  </si>
  <si>
    <t>Kotva chemickým tmelem M 16 hl 125 mm do betonu, ŽB nebo kamene s vyvrtáním otvoru</t>
  </si>
  <si>
    <t>-176361459</t>
  </si>
  <si>
    <t>Kotva chemická s vyvrtáním otvoru do betonu, železobetonu nebo tvrdého kamene tmel, velikost M 16, hloubka 125 mm</t>
  </si>
  <si>
    <t>6*4*2</t>
  </si>
  <si>
    <t>-586494491</t>
  </si>
  <si>
    <t>3,0*(10,0+5,6)/2*1,5"LK výtok</t>
  </si>
  <si>
    <t>KUS</t>
  </si>
  <si>
    <t>621430088</t>
  </si>
  <si>
    <t>961021112</t>
  </si>
  <si>
    <t>Bourání mostních základů z kamene</t>
  </si>
  <si>
    <t>-1060478828</t>
  </si>
  <si>
    <t>Bourání mostních konstrukcí základů z kamene nebo cihel</t>
  </si>
  <si>
    <t>"opěry spodní stavba"21,4*1,85*2</t>
  </si>
  <si>
    <t>"čelo na vtoku"(1,2+1,8)*0,5*2,66</t>
  </si>
  <si>
    <t>"čelo na výtoku"(0,8+0,8)*0,5*2,0</t>
  </si>
  <si>
    <t>"kamenná dlažba" (2,4+2,0)*2,5*0,3</t>
  </si>
  <si>
    <t>"kamenná dlažba dno" 22,4*0,9*0,3</t>
  </si>
  <si>
    <t>963021112</t>
  </si>
  <si>
    <t>Bourání mostní nosné konstrukce z kamene</t>
  </si>
  <si>
    <t>-1218210365</t>
  </si>
  <si>
    <t>Bourání mostních konstrukcí nosných konstrukcí z kamene nebo cihel</t>
  </si>
  <si>
    <t>"deska"22,2*1,9*0,3</t>
  </si>
  <si>
    <t>963051111</t>
  </si>
  <si>
    <t>Bourání mostní nosné konstrukce z ŽB</t>
  </si>
  <si>
    <t>1305533134</t>
  </si>
  <si>
    <t>Bourání mostních konstrukcí nosných konstrukcí ze železového betonu</t>
  </si>
  <si>
    <t>"římsa výtok"0,23*4,0</t>
  </si>
  <si>
    <t>"římsa vtok"0,3*2,5</t>
  </si>
  <si>
    <t>998214111</t>
  </si>
  <si>
    <t>Přesun hmot pro mosty montované z dílců ŽB nebo předpjatých v do 20 m</t>
  </si>
  <si>
    <t>1503258743</t>
  </si>
  <si>
    <t>Přesun hmot pro mosty montované z dílců železobetonových nebo předpjatých vodorovná dopravní vzdálenost do 100 m výška mostu do 20 m</t>
  </si>
  <si>
    <t>998225111</t>
  </si>
  <si>
    <t>Přesun hmot pro pozemní komunikace s krytem z kamene, monolitickým betonovým nebo živičným</t>
  </si>
  <si>
    <t>-1196638676</t>
  </si>
  <si>
    <t>Přesun hmot pro komunikace s krytem z kameniva, monolitickým betonovým nebo živičným dopravní vzdálenost do 200 m jakékoliv délky objektu</t>
  </si>
  <si>
    <t>-1477196749</t>
  </si>
  <si>
    <t>1,67*2,4" žb římsy</t>
  </si>
  <si>
    <t>-1280797963</t>
  </si>
  <si>
    <t>"zemina z výkopu" (294,806)*2,0</t>
  </si>
  <si>
    <t>"základy"(94,118)*2,49</t>
  </si>
  <si>
    <t>"nosná konstrukce"(12,654)*2,49</t>
  </si>
  <si>
    <t>-1976532003</t>
  </si>
  <si>
    <t>(21,0*2,5*0,1)*(1200/1000) "vybour. živičný poklad "</t>
  </si>
  <si>
    <t>-1568643228</t>
  </si>
  <si>
    <t>272,162*14</t>
  </si>
  <si>
    <t>-584203955</t>
  </si>
  <si>
    <t>997221645</t>
  </si>
  <si>
    <t>Poplatek za uložení na skládce (skládkovné) odpadu asfaltového bez dehtu kód odpadu 17 03 02</t>
  </si>
  <si>
    <t>-1494541411</t>
  </si>
  <si>
    <t>Poplatek za uložení stavebního odpadu na skládce (skládkovné) asfaltového bez obsahu dehtu zatříděného do Katalogu odpadů pod kódem 17 03 02</t>
  </si>
  <si>
    <t>0,5*(21,0*2,5*0,1)*(1200/1000) "vybour. živičný poklad "</t>
  </si>
  <si>
    <t>997221665</t>
  </si>
  <si>
    <t>Poplatek za uložení na skládce (skládkovné) odpadu asfaltového s dehtem kód odpadu 17 03 01</t>
  </si>
  <si>
    <t>1349852022</t>
  </si>
  <si>
    <t>Poplatek za uložení stavebního odpadu na skládce (skládkovné) asfaltového s dehtem zatříděného do Katalogu odpadů pod kódem 17 03 01</t>
  </si>
  <si>
    <t>1836344889</t>
  </si>
  <si>
    <t>2,4*19" horní plocha prefabrikátů</t>
  </si>
  <si>
    <t>2*0,3*19" horní plocha základové desky</t>
  </si>
  <si>
    <t>(0,9+0,3)*10"vodorovné plochy základových pasů</t>
  </si>
  <si>
    <t>-1723943207</t>
  </si>
  <si>
    <t>2*69,0" horní plocha prefabrikátů</t>
  </si>
  <si>
    <t>941468769</t>
  </si>
  <si>
    <t>((2,275+2,625)/2)*10,0-2,2*2,4+0,8*(2,275+2,625)+((5,0*2,275)/2)+((5,0*2,625)/2)+0,33*10,0+2*0,33*0,55"čelní zeď výtok</t>
  </si>
  <si>
    <t>((4,150+3,350)/2)*10,0-2,2*2,4+0,8*(4,150+3,350)+((5,0*4,150)/2)+((5,0*3,350)/2)+0,33*10,0+2*0,33*0,55"čelní zeď vtok</t>
  </si>
  <si>
    <t>2*2,2*19" boční stěny prafebrikátů</t>
  </si>
  <si>
    <t>2*0,3*19"svislé plochy základové desky</t>
  </si>
  <si>
    <t>4*0,95*10,0+4*2,0*0,95"svislé plochy základových pasů</t>
  </si>
  <si>
    <t>336392446</t>
  </si>
  <si>
    <t>(69,0+240,286)*(0,4/1000) "Přepočtené koeficientem množství</t>
  </si>
  <si>
    <t>1331154093</t>
  </si>
  <si>
    <t>"dvojnásobné množství ALP" 240,286*2</t>
  </si>
  <si>
    <t>7118611</t>
  </si>
  <si>
    <t>(138,0+480,572)*(0,5/1000) "Přepočtené koeficientem množství</t>
  </si>
  <si>
    <t>1773606381</t>
  </si>
  <si>
    <t>Poznámka k položce:_x000D_
dvouvrstvý NAIP</t>
  </si>
  <si>
    <t>0,25*(2*0,4+10,0)" izolace římsy</t>
  </si>
  <si>
    <t>0,25*(10,0)" izolace pracovní spáry základový pás x čelní zeď</t>
  </si>
  <si>
    <t xml:space="preserve">2,40*19,0"izolace horní příčle </t>
  </si>
  <si>
    <t>-613478091</t>
  </si>
  <si>
    <t>Poznámka k položce:_x000D_
jednovrstvý NAIP</t>
  </si>
  <si>
    <t>0,25*(10,0)+2*0,5*0,8" izolace pracovní spáry základový pás x čelní zeď</t>
  </si>
  <si>
    <t>(2*0,50)*19,0"izolace s přesahy na opěry prefabrikátů</t>
  </si>
  <si>
    <t>62853004_R</t>
  </si>
  <si>
    <t>SVI - izolační pás asfaltový modifikovaný s integrovanou měkkou ochrannou, schválený pro použití u SŽ, s. o.</t>
  </si>
  <si>
    <t>-1391244015</t>
  </si>
  <si>
    <t>Poznámka k položce:_x000D_
dvouvrstvý NAIP, překrytí + 10 %</t>
  </si>
  <si>
    <t>(5,2+6,0)</t>
  </si>
  <si>
    <t>izolace horní příčle s přesahy na opěry prefabrikátů</t>
  </si>
  <si>
    <t>(2,40+(2*0,50))*19,0</t>
  </si>
  <si>
    <t>75,8*1,1 'Přepočtené koeficientem množství</t>
  </si>
  <si>
    <t>711491171</t>
  </si>
  <si>
    <t>Provedení doplňků izolace proti vodě na vodorovné ploše z textilií vrstva podkladní</t>
  </si>
  <si>
    <t>1952043640</t>
  </si>
  <si>
    <t>Provedení doplňků izolace proti vodě textilií na ploše vodorovné V vrstva podkladní</t>
  </si>
  <si>
    <t>5,2</t>
  </si>
  <si>
    <t>144400735</t>
  </si>
  <si>
    <t>-55337343</t>
  </si>
  <si>
    <t>2*0,4+10,0" přichycení lišty k římse</t>
  </si>
  <si>
    <t>2*0,8+10,0" příchycení lišty u pracovní spáry čelní zeď x základový pás</t>
  </si>
  <si>
    <t>711491271</t>
  </si>
  <si>
    <t>Provedení doplňků izolace proti vodě na ploše svislé z textilií vrstva podkladní</t>
  </si>
  <si>
    <t>-2087058763</t>
  </si>
  <si>
    <t>Provedení doplňků izolace proti vodě textilií na ploše svislé S vrstva podkladní</t>
  </si>
  <si>
    <t>6,0</t>
  </si>
  <si>
    <t>-1449142104</t>
  </si>
  <si>
    <t>31140003_R</t>
  </si>
  <si>
    <t>vrut z austenitické nerez oceli se šestihrannou hlavou 8 x 70 mm, ocel kvality A2</t>
  </si>
  <si>
    <t>-302676457</t>
  </si>
  <si>
    <t>Poznámka k položce:_x000D_
Vzdálenost kotvících prvků je maximálně 300 mm. Vzdálenost prvního kotvícího prvku od kraje lišty může být nejvýše 50 mm.</t>
  </si>
  <si>
    <t>76" 22,4/0,3+1</t>
  </si>
  <si>
    <t>28323021_R</t>
  </si>
  <si>
    <t>lišta 4/40 z austenitické nerez oceli kvality 1.4301</t>
  </si>
  <si>
    <t>-378989094</t>
  </si>
  <si>
    <t>1,05*22,4</t>
  </si>
  <si>
    <t>621767149</t>
  </si>
  <si>
    <t>69311068</t>
  </si>
  <si>
    <t>geotextilie netkaná separační, ochranná, filtrační, drenážní PP 300g/m2</t>
  </si>
  <si>
    <t>-1307505597</t>
  </si>
  <si>
    <t>Poznámka k položce:_x000D_
překrytí +10%</t>
  </si>
  <si>
    <t>11,2*1,1 'Přepočtené koeficientem množství</t>
  </si>
  <si>
    <t>1016218198</t>
  </si>
  <si>
    <t>Poznámka k položce:_x000D_
překrytí  +10 %</t>
  </si>
  <si>
    <t>998711101</t>
  </si>
  <si>
    <t>Přesun hmot tonážní pro izolace proti vodě, vlhkosti a plynům v objektech v do 6 m</t>
  </si>
  <si>
    <t>-1589273363</t>
  </si>
  <si>
    <t>Přesun hmot pro izolace proti vodě, vlhkosti a plynům stanovený z hmotnosti přesunovaného materiálu vodorovná dopravní vzdálenost do 50 m základní v objektech výšky do 6 m</t>
  </si>
  <si>
    <t>789223121</t>
  </si>
  <si>
    <t>Provedení otryskání ocelových konstrukcí třídy III stupeň zarezavění B stupeň přípravy Sa 3</t>
  </si>
  <si>
    <t>-1176390100</t>
  </si>
  <si>
    <t>Provedení otryskání povrchů ocelových konstrukcí suché abrazivní tryskání třídy III stupeň zrezivění B, stupeň přípravy Sa 3</t>
  </si>
  <si>
    <t>&lt;&lt;ocelové konstrukce opatřené nátěrem (ŽSP + ONS 02)&gt;&gt;</t>
  </si>
  <si>
    <t>&lt;&lt; zábradlí&gt;&gt;</t>
  </si>
  <si>
    <t>32,915</t>
  </si>
  <si>
    <t>15920105_R</t>
  </si>
  <si>
    <t>abrazivo (např. TRYMAT) materiál určen pro otrýskání ocel. konstrukcí, pytlovaný</t>
  </si>
  <si>
    <t>-788692531</t>
  </si>
  <si>
    <t>Poznámka k položce:_x000D_
odhadovaná vydatnost 50 kg/m2 pro Sa 3</t>
  </si>
  <si>
    <t>0,05*32,915</t>
  </si>
  <si>
    <t>1013663508</t>
  </si>
  <si>
    <t>&lt;&lt;ocelové konstrukce opatřené nátěrem  (ŽSP + ONS 02)&gt;&gt;</t>
  </si>
  <si>
    <t>-781524944</t>
  </si>
  <si>
    <t>32,915*1,074 'Přepočtené koeficientem množství</t>
  </si>
  <si>
    <t>789323211</t>
  </si>
  <si>
    <t>Zhotovení nátěru ocelových konstrukcí třídy III dvousložkového základního tl do 80 µm</t>
  </si>
  <si>
    <t>446297071</t>
  </si>
  <si>
    <t>Zhotovení nátěru ocelových konstrukcí třídy III dvousložkového základního, tloušťky do 80 μm</t>
  </si>
  <si>
    <t>789323216</t>
  </si>
  <si>
    <t>Zhotovení nátěru ocelových konstrukcí třídy III dvousložkového mezivrstvy tl do 80 µm</t>
  </si>
  <si>
    <t>-1629024579</t>
  </si>
  <si>
    <t>Zhotovení nátěru ocelových konstrukcí třídy III dvousložkového mezivrstvy, tloušťky do 80 μm</t>
  </si>
  <si>
    <t>789323220</t>
  </si>
  <si>
    <t>Zhotovení nátěru ocelových konstrukcí třídy III dvousložkového krycího (vrchního) tl do 40 µm</t>
  </si>
  <si>
    <t>-1106486070</t>
  </si>
  <si>
    <t>Zhotovení nátěru ocelových konstrukcí třídy III dvousložkového krycího (vrchního), tloušťky do 40 μm</t>
  </si>
  <si>
    <t>789351260</t>
  </si>
  <si>
    <t>Zhotovení nátěru pásového dvousložkového tl 50 µm na ocelových konstrukcích tř. III</t>
  </si>
  <si>
    <t>-995090581</t>
  </si>
  <si>
    <t>Zhotovení nátěrů pásových korozně namáhaných míst (svary, hrany, kouty, šroubové spoje, apod.) tloušťky 50 μm ocelových konstrukcí třídy III dvousložkových</t>
  </si>
  <si>
    <t>Poznámka k položce:_x000D_
Množtsví pásového nátěru se určuje v m2 z celkové natírané plochy násobené koeficientem pro třídu III = 0,25.</t>
  </si>
  <si>
    <t>0,25*32,915</t>
  </si>
  <si>
    <t>24629066_R1</t>
  </si>
  <si>
    <t>materiál pro provedení nátěrového systému ONS - 02 (hmota nátěrová tl. 200 μm)</t>
  </si>
  <si>
    <t>716772510</t>
  </si>
  <si>
    <t>Poznámka k položce:_x000D_
_x000D_
odhadovaný celkový obsah v ONS [300 g/m2]_x000D_
Barevný odstín vrchního nátěru bude DB 610.</t>
  </si>
  <si>
    <t>32,915*(300/1000)"&lt;&lt;ocelové konstrukce opatřené nátěrem (ŽSP + ONS 02)&gt;&gt;</t>
  </si>
  <si>
    <t>SO 02.4 - Most v km 78,131</t>
  </si>
  <si>
    <t>SO 02.4.1 - Úprava železničního svršku a spodku</t>
  </si>
  <si>
    <t>Dopravní projektování, spol. s.r.o.</t>
  </si>
  <si>
    <t>Ing.Libor Habrnál</t>
  </si>
  <si>
    <t>5905023030</t>
  </si>
  <si>
    <t>Úprava povrchu stezky rozprostřením štěrkodrtě přes 5 do 10 cm</t>
  </si>
  <si>
    <t>-1292281288</t>
  </si>
  <si>
    <t>Úprava povrchu stezky rozprostřením štěrkodrtě přes 5 do 10 cm Poznámka: 1. V cenách jsou započteny náklady na rozprostření a urovnání kameniva včetně zhutnění povrchu stezky. Platí pro nový i stávající stav. 2. V cenách nejsou obsaženy náklady na dodávku drtě.</t>
  </si>
  <si>
    <t>(1,80+2*3,53+2*3,23+1,40+3,450)*0,5" materiál pro stezky v délce mostu</t>
  </si>
  <si>
    <t>(2*12,62+2*12,480-2*3,23-3,45-1,40-2*3,53-1,8)*0,5" materiál pro stezky v předpólí mostu</t>
  </si>
  <si>
    <t>1170281210</t>
  </si>
  <si>
    <t>(1,80+2*3,53+2*3,23+1,40+3,450)*0,5*0,25" stezky v délce mostu</t>
  </si>
  <si>
    <t>(2*12,62+2*12,480-2*3,23-3,45-1,40-2*3,53-1,8)*0,5*0,1"  stezky v předpólí mostu</t>
  </si>
  <si>
    <t>5912015040</t>
  </si>
  <si>
    <t>Výměna návěstidla včetně sloupku a patky rychlostníku</t>
  </si>
  <si>
    <t>897235792</t>
  </si>
  <si>
    <t>Výměna návěstidla včetně sloupku a patky rychlostníku Poznámka: 1. V cenách jsou započteny náklady na demontáž, výměnu a montáž patky, sloupku a návěstidla, zához a rozprostření zeminy na terén. 2. V cenách nejsou obsaženy náklady na dodávku materiálu.</t>
  </si>
  <si>
    <t>2"výměna rychlostníků před a za mostem</t>
  </si>
  <si>
    <t>5912015050</t>
  </si>
  <si>
    <t>Výměna návěstidla včetně sloupku a patky sklonovníku</t>
  </si>
  <si>
    <t>-1231111574</t>
  </si>
  <si>
    <t>Výměna návěstidla včetně sloupku a patky sklonovníku Poznámka: 1. V cenách jsou započteny náklady na demontáž, výměnu a montáž patky, sloupku a návěstidla, zához a rozprostření zeminy na terén. 2. V cenách nejsou obsaženy náklady na dodávku materiálu.</t>
  </si>
  <si>
    <t>1" výměna sklonovníku za mostem</t>
  </si>
  <si>
    <t>5914075020</t>
  </si>
  <si>
    <t>Zřízení konstrukční vrstvy pražcového podloží bez geomateriálu tl. 0,30 m</t>
  </si>
  <si>
    <t>-624265435</t>
  </si>
  <si>
    <t>Zřízení konstrukční vrstvy pražcového podloží bez geomateriálu tl. 0,30 m Poznámka: 1. V cenách nejsou obsaženy náklady na dodávku materiálu a odtěžení zeminy.</t>
  </si>
  <si>
    <t>Poznámka k položce:_x000D_
VL Ž4 typ 2</t>
  </si>
  <si>
    <t>Zřízení konstrukce železničního spodku:</t>
  </si>
  <si>
    <t>ZKPP, konstrukční vrstva frakce 0/63</t>
  </si>
  <si>
    <t>((6,0+6,75)/2)*(12,62+12,48-2*0,6)</t>
  </si>
  <si>
    <t>146606338</t>
  </si>
  <si>
    <t>Poznámka k položce:_x000D_
VL Ž4 typ 3</t>
  </si>
  <si>
    <t>ZKPP, podkladní / zesilující vrstva frakce 0/90</t>
  </si>
  <si>
    <t>((6,75+8,25)/2)*(12,62+12,48-2*0,6)</t>
  </si>
  <si>
    <t>408019252</t>
  </si>
  <si>
    <t>ZKPP, konstrukční vrstva z frakce 0/63</t>
  </si>
  <si>
    <t>(((6,0+6,75)/2)*(12,62+12,48-2*0,6)*0,25)</t>
  </si>
  <si>
    <t>ZKPP, 2*podkladní vrstva z frakce 0/90</t>
  </si>
  <si>
    <t>(((6,75+8,25)/2)*(12,62+12,48-2*0,6)*0,50)</t>
  </si>
  <si>
    <t>-835303361</t>
  </si>
  <si>
    <t>(12,62+12,48)*6,0"úprava zemní pláně</t>
  </si>
  <si>
    <t>-163468500</t>
  </si>
  <si>
    <t>(((6,0+6,75)/2)*(12,62+12,48-2*0,6)*0,25)*1,80</t>
  </si>
  <si>
    <t>-90578795</t>
  </si>
  <si>
    <t>(1,80+2*3,53+2*3,23+1,40+3,450)*0,5*0,25*1,4" materiál pro stezky v délce mostu</t>
  </si>
  <si>
    <t>(2*12,62+2*12,480-2*3,23-3,45-1,40-2*3,53-1,8)*0,5*0,1*1,4" materiál pro stezky v předpólí mostu</t>
  </si>
  <si>
    <t>5955101026</t>
  </si>
  <si>
    <t>Kamenivo drcené štěrkodrť frakce 0/90</t>
  </si>
  <si>
    <t>296609417</t>
  </si>
  <si>
    <t>(((6,75+8,25)/2)*(12,62+12,48-2*0,6)*0,50)*1,80</t>
  </si>
  <si>
    <t>-409646766</t>
  </si>
  <si>
    <t>Poznámka k položce:_x000D_
Měrnou jednotkou je t přepravovaného materiálu.</t>
  </si>
  <si>
    <t>stávající materiál určený k odvozu na skládku</t>
  </si>
  <si>
    <t>(((6,0+6,75)/2)*(12,62+12,48-2*0,6)*0,25)*2,00" vytěžená zemina pro konstrukční vrstvu</t>
  </si>
  <si>
    <t>(((6,75+8,25)/2)*(12,62+12,48-2*0,6)*0,50)*2,00" vytěžená zemina pro podkladní zesilující vrstvy</t>
  </si>
  <si>
    <t>nový materiál</t>
  </si>
  <si>
    <t>(((6,0+6,75)/2)*(12,62+12,48-2*0,6)*0,25)*1,80" zemina pro konstrukční vrstvu frakce 0/63</t>
  </si>
  <si>
    <t>(((6,75+8,25)/2)*(12,62+12,48-2*0,6)*0,50)*1,80" vytěžená zemina pro podkladní zesilující vrstvy frakce 0/90</t>
  </si>
  <si>
    <t>646221764</t>
  </si>
  <si>
    <t>stávající materiál určený k odvozu na skládku - odhad celkem 15 km</t>
  </si>
  <si>
    <t>(((6,0+6,75)/2)*(12,62+12,48-2*0,6)*0,25)*2,00*1,0" vytěžená zemina pro konstrukční vrstvu</t>
  </si>
  <si>
    <t>(((6,75+8,25)/2)*(12,62+12,48-2*0,6)*0,50)*2,00*1,0" vytěžená zemina pro podkladní zesilující vrstvy</t>
  </si>
  <si>
    <t>nový materiál - odhad celkem 20 km</t>
  </si>
  <si>
    <t>(((6,0+6,75)/2)*(12,62+12,48-2*0,6)*0,25)*1,80*2" zemina pro konstrukční vrstvu frakce 0/63</t>
  </si>
  <si>
    <t>(((6,75+8,25)/2)*(12,62+12,48-2*0,6)*0,50)*1,80*2" vytěžená zemina pro podkladní zesilující vrstvy frakce 0/90</t>
  </si>
  <si>
    <t>(1,80+2*3,53+2*3,23+1,40+3,450)*0,5*0,25*1,4*2" materiál pro stezky v délce mostu</t>
  </si>
  <si>
    <t>(2*12,62+2*12,480-2*3,23-3,45-1,40-2*3,53-1,8)*0,5*0,1*1,4*2" materiál pro stezky v předpólí mostu</t>
  </si>
  <si>
    <t>-924871945</t>
  </si>
  <si>
    <t>nový materiál složen na mezideponii naložení z mezideponie na stavbu</t>
  </si>
  <si>
    <t>-1678341048</t>
  </si>
  <si>
    <t>Poplatek za uložení suti nebo hmot na oficiální skládku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</si>
  <si>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SO 02.4.2 -  most</t>
  </si>
  <si>
    <t>Ing. Štěpán Kameš</t>
  </si>
  <si>
    <t xml:space="preserve">    777 - Podlahy lité</t>
  </si>
  <si>
    <t>115101202</t>
  </si>
  <si>
    <t>Čerpání vody na dopravní výšku do 10 m průměrný přítok přes 500 do 1 000 l/min</t>
  </si>
  <si>
    <t>2019876471</t>
  </si>
  <si>
    <t>Čerpání vody na dopravní výšku do 10 m s uvažovaným průměrným přítokem přes 500 do 1 000 l/min</t>
  </si>
  <si>
    <t>12*20</t>
  </si>
  <si>
    <t>116951201</t>
  </si>
  <si>
    <t>Úprava zemin vápnem nebo směsnými hydraulickými pojivy</t>
  </si>
  <si>
    <t>253674159</t>
  </si>
  <si>
    <t>Úprava zemin vápnem nebo směsnými hydraulickými pojivy za účelem zlepšení mechanických vlastností a zpracovatelnosti, bez dodávky materiálu u hrubých terénních úprav, násypů a zásypů</t>
  </si>
  <si>
    <t>(0,75*3,0*1,0+(2,066-0,75)*1,75*4,5)" zásyp pod spádovým betonem mezi křídly opěry O1 (za rubem opěr)</t>
  </si>
  <si>
    <t>(398,097-396,600)*((1,188+2,687)/2)*((7,0+7,0+2*(398,097-396,600))/2)" zásyp jámy pod náspem za opěrou O1</t>
  </si>
  <si>
    <t>(1,300*0,7*6,0)+(0,878*((2,325+1,395)/2)*((11,4+14,034)/2))" násep pod spádovým betonem za křídlem a opěrou O1</t>
  </si>
  <si>
    <t>2*(3,6000*(398,097-396,600)*((1,0+1,0+(398,097-396,600))/2))" zásyp před lící křídel opěry O1</t>
  </si>
  <si>
    <t>(0,75*3,0*1,0+(1,912-0,75)*1,75*4,5)" zásyp pod spádovým betonem mezi křídly opěry O2 (za rubem opěr)</t>
  </si>
  <si>
    <t>(397,927-396,600)*((1,188+2,480)/2)*((7,0+7,0+2*(397,927-396,600))/2)" zásyp jámy pod náspem za opěrou O2</t>
  </si>
  <si>
    <t>(0,982*0,672*6,0)+(0,826*((2,377+1,498)/2)*((11,4+14,034)/2))" násep pod spádovým betonem za křídlem a opěrou O2</t>
  </si>
  <si>
    <t>2*(2,015*(397,927-396,600)*((1,0+1,0+(397,927-396,600))/2))" zásyp před lící křídel opěry O2</t>
  </si>
  <si>
    <t>(396,500-395,700)*2*3,1*7,0" zásyp pod základovými pasy opěr O1 a O2</t>
  </si>
  <si>
    <t>((3,66*(397,927-396,600-0,150)-((0,938+2,06)/2)*(397,161-396,600))*7,0)-3,14159*(0,4^2)*7,0"zásyp mezi opěrami a základovými pasy</t>
  </si>
  <si>
    <t>2*0,8*1,0*7"zásyp stavebních rýh pro odvodnění stavební jámy</t>
  </si>
  <si>
    <t>58591003_R</t>
  </si>
  <si>
    <t>materiál pro stabilizaci zemin</t>
  </si>
  <si>
    <t>-469467120</t>
  </si>
  <si>
    <t>Poznámka k položce:_x000D_
předpoklad 52,5 kg na 1 m3 upravené zeminy</t>
  </si>
  <si>
    <t>213,877*0,0525 'Přepočtené koeficientem množství</t>
  </si>
  <si>
    <t>-1907194186</t>
  </si>
  <si>
    <t>7,72*(2,422*2)" na straně opěry O1</t>
  </si>
  <si>
    <t>6,2*(2,422*2)" na straně opěry O2</t>
  </si>
  <si>
    <t>131251104</t>
  </si>
  <si>
    <t>Hloubení jam nezapažených v hornině třídy těžitelnosti I skupiny 3 objem do 500 m3 strojně</t>
  </si>
  <si>
    <t>-400077470</t>
  </si>
  <si>
    <t>Hloubení nezapažených jam a zářezů strojně s urovnáním dna do předepsaného profilu a spádu v hornině třídy těžitelnosti I skupiny 3 přes 100 do 500 m3</t>
  </si>
  <si>
    <t>(398,097-396,600)*((4,77+6,200)/2)*((7,0+7,0+2*(398,097-396,600))/2)" výkop pod železničním násypem v předpolí opěry O1</t>
  </si>
  <si>
    <t>-((1,8+1,5)/2)*(398,097-396,600)*(3,9+2*0,450)" odpočet stávající opěry O1</t>
  </si>
  <si>
    <t>((7,137+4,800)/2)*1,86*((7,05+12,63)/2)" odkopávky železničního náspu v předpolí opěry O1</t>
  </si>
  <si>
    <t>(397,927-396,600)*((3,213+5,073)/2)*((7,0+7,0+2*(397,927-396,600))/2)" výkop pod železničním násypem v předpolí opěry O2</t>
  </si>
  <si>
    <t>((2,955+4,800)/2)*1,913*((7,05+12,790)/2)" odkopávky železničního náspu v předpolí opěry O2</t>
  </si>
  <si>
    <t>(396,600-395,700)*2*3,1*7,0" výkop pod základovými pasy opěr O1 a O2</t>
  </si>
  <si>
    <t>((3,66*(397,927-396,600-0,150)-((0,938+2,06)/2)*(397,161-396,600))*7,0)-3,14159*(0,4^2)*7,0"výkop mezi opěrami a základovými pasy</t>
  </si>
  <si>
    <t>2*0,8*1,0*7"výkop pro odvodnění stavební jámy</t>
  </si>
  <si>
    <t>162551107</t>
  </si>
  <si>
    <t>Vodorovné přemístění přes 2 000 do 2500 m výkopku/sypaniny z horniny třídy těžitelnosti I skupiny 1 až 3</t>
  </si>
  <si>
    <t>-1338619691</t>
  </si>
  <si>
    <t>Vodorovné přemístění výkopku nebo sypaniny po suchu na obvyklém dopravním prostředku, bez naložení výkopku, avšak se složením bez rozhrnutí z horniny třídy těžitelnosti I skupiny 1 až 3 na vzdálenost přes 2 000 do 2 500 m</t>
  </si>
  <si>
    <t>2*(213,877)" stávající zemina pro zpětný zásyp</t>
  </si>
  <si>
    <t>2*0,2*67,429"ornice</t>
  </si>
  <si>
    <t>1391473657</t>
  </si>
  <si>
    <t>(334,468+11,2)-(202,677+11,2)" zemina určena k odvozu na recyklační skládku</t>
  </si>
  <si>
    <t>Rozpad figury: SK</t>
  </si>
  <si>
    <t>153908693</t>
  </si>
  <si>
    <t>131,791*5</t>
  </si>
  <si>
    <t>168149827</t>
  </si>
  <si>
    <t>213,877" nakládání stávající zeminy z meziskládky pro zpětný zásyp</t>
  </si>
  <si>
    <t>0,2*67,429"ornice z meziskládky pro opětovné rozprostřední</t>
  </si>
  <si>
    <t>58344169</t>
  </si>
  <si>
    <t>štěrkodrť frakce 0/32 OTP ČD</t>
  </si>
  <si>
    <t>1567098961</t>
  </si>
  <si>
    <t>Poznámka k položce:_x000D_
materiál pro svahové kužely</t>
  </si>
  <si>
    <t>39*1,8" 1,8 t/m3; materiál pro svahové kužely</t>
  </si>
  <si>
    <t>-1437664669</t>
  </si>
  <si>
    <t xml:space="preserve">334,468+11,2" uložení stávající zeminy pro zpětný zásyp pro stabilizaci na meziskládku + uložení přebytečné stávající zeminy na recyklační skládku </t>
  </si>
  <si>
    <t>417406002</t>
  </si>
  <si>
    <t>175151201</t>
  </si>
  <si>
    <t>Obsypání objektu nad přilehlým původním terénem sypaninou bez prohození, uloženou do 3 m strojně</t>
  </si>
  <si>
    <t>-660051356</t>
  </si>
  <si>
    <t>Obsypání objektů nad přilehlým původním terénem strojně sypaninou z vhodných hornin třídy těžitelnosti I a II, skupiny 1 až 4 nebo materiálem uloženým ve vzdálenosti do 3 m od vnějšího kraje objektu pro jakoukoliv míru zhutnění bez prohození sypaniny</t>
  </si>
  <si>
    <t>(1/3)*(3,14159)*(3,615^2)*(400,71-398,123)/4" pravý svahový kužel opěry O1</t>
  </si>
  <si>
    <t>(1/3)*(3,14159)*(3,407^2)*(400,477-397,901)/4" levý svahový kužel opěry O1</t>
  </si>
  <si>
    <t>(1/3)*(3,14159)*(3,350^2)*(400,71-398,123)/4" pravý svahový kužel opěry O2</t>
  </si>
  <si>
    <t>(1/3)*(3,14159)*(4,672^2)*(400,477-397,901)/4" levý svahový kužel opěry O2</t>
  </si>
  <si>
    <t>181411133</t>
  </si>
  <si>
    <t>Založení parkového trávníku výsevem pl do 1000 m2 ve svahu přes 1:2 do 1:1</t>
  </si>
  <si>
    <t>-1939056704</t>
  </si>
  <si>
    <t>Založení trávníku na půdě předem připravené plochy do 1000 m2 výsevem včetně utažení parkového na svahu přes 1:2 do 1:1</t>
  </si>
  <si>
    <t>-358084464</t>
  </si>
  <si>
    <t>67,429*0,02 'Přepočtené koeficientem množství</t>
  </si>
  <si>
    <t>182251101</t>
  </si>
  <si>
    <t>Svahování násypů strojně</t>
  </si>
  <si>
    <t>-1899901302</t>
  </si>
  <si>
    <t>Svahování trvalých svahů do projektovaných profilů strojně s potřebným přemístěním výkopku při svahování násypů v jakékoliv hornině</t>
  </si>
  <si>
    <t>(3,14159)*(3,615)*((((400,71-398,123)^2+3,615^2))^(1/2))/4" pravý svahový kužel opěry O1</t>
  </si>
  <si>
    <t>(3,14159)*(3,407)*((((400,477-397,901)^2+3,407^2))^(1/2))/4" levý svahový kužel opěry O1</t>
  </si>
  <si>
    <t>(3,14159)*(3,350)*((((400,71-398,123)^2+3,350^2))^(1/2))/4" pravý svahový kužel opěry O2</t>
  </si>
  <si>
    <t>(3,14159)*(4,672)*((((400,477-397,901)^2+4,672^2))^(1/2))/4" levý svahový kužel opěry O2</t>
  </si>
  <si>
    <t>1874773764</t>
  </si>
  <si>
    <t>211531111</t>
  </si>
  <si>
    <t>Výplň odvodňovacích žeber nebo trativodů kamenivem hrubým drceným frakce 16 až 63 mm</t>
  </si>
  <si>
    <t>-1751002381</t>
  </si>
  <si>
    <t>Výplň kamenivem do rýh odvodňovacích žeber nebo trativodů bez zhutnění, s úpravou povrchu výplně kamenivem hrubým drceným frakce 16 až 63 mm</t>
  </si>
  <si>
    <t>obsyp rubové drenáže 16/32</t>
  </si>
  <si>
    <t>0,280"m^2" * 4,5 * 2</t>
  </si>
  <si>
    <t>obsyp drenážní trubky ve stavební jámě</t>
  </si>
  <si>
    <t>0,540"m^2" * 7,2 * 2</t>
  </si>
  <si>
    <t>212792313</t>
  </si>
  <si>
    <t>Odvodnění mostní opěry - drenážní plastové potrubí HDPE DN 200</t>
  </si>
  <si>
    <t>585503150</t>
  </si>
  <si>
    <t>Odvodnění mostní opěry z plastových trub drenážní potrubí HDPE DN 200</t>
  </si>
  <si>
    <t>odvodnění za rubem opěr</t>
  </si>
  <si>
    <t>10,5*2</t>
  </si>
  <si>
    <t>odvodnění stavební jámy</t>
  </si>
  <si>
    <t>7,2*2</t>
  </si>
  <si>
    <t>273361412</t>
  </si>
  <si>
    <t>Výztuž základových desek ze svařovaných sítí přes 3,5 do 6 kg/m2</t>
  </si>
  <si>
    <t>1942296081</t>
  </si>
  <si>
    <t>Výztuž základových konstrukcí desek ze svařovaných sítí, hmotnosti přes 3,5 do 6 kg/m2</t>
  </si>
  <si>
    <t>(2*3,1*7,0+4*(1,5+2*0,2)*(1,0+0,2))*(4,44/1000)"výztuž podkladního betonu z 6/100/100</t>
  </si>
  <si>
    <t>1725916761</t>
  </si>
  <si>
    <t>Základ opěry + křídel O1</t>
  </si>
  <si>
    <t>9,3+2,4</t>
  </si>
  <si>
    <t>Základ opěry + křídel O2</t>
  </si>
  <si>
    <t>702097367</t>
  </si>
  <si>
    <t>452189234</t>
  </si>
  <si>
    <t>((2*(3,14159)*3,615)/4)*(0,3*0,6)" ukončovací práh pravého svahového kužele u opěry O1</t>
  </si>
  <si>
    <t>((3,615-0,5)*((1,38^2+1)/(1,38^2))^(1/2))*(0,2*0,3)"lem dlažby na svahu pravého svahového kužele u opěry O1</t>
  </si>
  <si>
    <t>(1,0+1,1+1,5)*(0,2*0,3)"vodorovné lemy za pravým křídlem opěry O1</t>
  </si>
  <si>
    <t>((2*(3,14159)*3,407)/4)*(0,3*0,6)" ukončovací práh levého svahového kužele u opěry O1</t>
  </si>
  <si>
    <t>5,834*(0,3*0,6)" ukončovací práh za levým svahovým kuželem opěry O1</t>
  </si>
  <si>
    <t>((3,407-0,5)*((1,50^2+1)/(1,50^2))^(1/2))*(0,2*0,3)"lem dlažby na svahu levého svahového kužele u opěry O1</t>
  </si>
  <si>
    <t xml:space="preserve">(1,0+1,1+3,1)*(0,2*0,3)"vodorovné lemy za přechodovou zídkou C </t>
  </si>
  <si>
    <t>((2*(3,14159)*3,350)/4)*(0,3*0,6)" ukončovací práh pravého svahového kužele u opěry O2</t>
  </si>
  <si>
    <t>((3,35-0,5)*((1,58^2+1)/(1,58^2))^(1/2))*(0,2*0,3)"lem dlažby na svahu pravého svahového kužele u opěry O2</t>
  </si>
  <si>
    <t>(1,0+1,1+1,0+1,4+0,5)*(0,2*0,3)"vodorovné lemy za pravým křídlem opěry O2 a přechodovou zídkou B</t>
  </si>
  <si>
    <t>((2*(3,14159)*4,672)/4)*(0,3*0,6)" ukončovací práh levého svahového kužele u opěry O2</t>
  </si>
  <si>
    <t>((4,672-0,5)*((1,54^2+1)/(1,54^2))^(1/2))*(0,2*0,3)"lem dlažby na svahu levého svahového kužele u opěry O2</t>
  </si>
  <si>
    <t xml:space="preserve">(3*1,0+3,45+0,5)*(0,2*0,3)"vodorovné lemy za levým křídlem opěry O2 a přechodovou zídkou A </t>
  </si>
  <si>
    <t>1604564375</t>
  </si>
  <si>
    <t>-821319170</t>
  </si>
  <si>
    <t>(6,0+2*(3,0+1,5+1,0)+3,0)*0,75</t>
  </si>
  <si>
    <t>&lt;&lt;vnější strany bednění ukončovacích prahů&gt;&gt;</t>
  </si>
  <si>
    <t>((2*(3,14159)*3,615)/4)*(0,6)" ukončovací práh pravého svahového kužele u opěry O1</t>
  </si>
  <si>
    <t>((3,615-0,5)*((1,38^2+1)/(1,38^2))^(1/2))*(0,3)"lem dlažby na svahu pravého svahového kužele u opěry O1</t>
  </si>
  <si>
    <t>(1,0+1,1+1,5)*(0,3)"vodorovné lemy za pravým křídlem opěry O1</t>
  </si>
  <si>
    <t>((2*(3,14159)*3,407)/4)*(0,6)" ukončovací práh levého svahového kužele u opěry O1</t>
  </si>
  <si>
    <t>5,834*(0,6)" ukončovací práh za levým svahovým kuželem opěry O1</t>
  </si>
  <si>
    <t>((3,407-0,5)*((1,50^2+1)/(1,50^2))^(1/2))*(0,3)"lem dlažby na svahu levého svahového kužele u opěry O1</t>
  </si>
  <si>
    <t xml:space="preserve">(1,0+1,1+3,1)*(0,3)"vodorovné lemy za přechodovou zídkou C </t>
  </si>
  <si>
    <t>((2*(3,14159)*3,350)/4)*(0,6)" ukončovací práh pravého svahového kužele u opěry O2</t>
  </si>
  <si>
    <t>((3,35-0,5)*((1,58^2+1)/(1,58^2))^(1/2))*(0,3)"lem dlažby na svahu pravého svahového kužele u opěry O2</t>
  </si>
  <si>
    <t>(1,0+1,1+1,0+1,4+0,5)*(0,3)"vodorovné lemy za pravým křídlem opěry O2 a přechodovou zídkou B</t>
  </si>
  <si>
    <t>((2*(3,14159)*4,672)/4)*(0,6)" ukončovací práh levého svahového kužele u opěry O2</t>
  </si>
  <si>
    <t>((4,672-0,5)*((1,54^2+1)/(1,54^2))^(1/2))*(0,3)"lem dlažby na svahu levého svahového kužele u opěry O2</t>
  </si>
  <si>
    <t xml:space="preserve">(3*1,0+3,45+0,5)*(0,3)"vodorovné lemy za levým křídlem opěry O2 a přechodovou zídkou A </t>
  </si>
  <si>
    <t>274354192</t>
  </si>
  <si>
    <t>Příplatek k bednění základů za zakřivení základových pasů průměru nad 7,5 m</t>
  </si>
  <si>
    <t>-1623035204</t>
  </si>
  <si>
    <t>Bednění základových konstrukcí pasů, prahů, věnců a ostruh Příplatek k ceně za zakřivení základu, průměru nad 7,5 m</t>
  </si>
  <si>
    <t>-504353530</t>
  </si>
  <si>
    <t>-1750222292</t>
  </si>
  <si>
    <t>&lt;&lt;římsy na přechodových zídkách a rovnoběžných křídlech&gt;&gt;</t>
  </si>
  <si>
    <t>((1+(12/100)^2)^(1/2))*(2*3,53+2*3,23+3,45+1,40+1,8)*(0,53*0,3)</t>
  </si>
  <si>
    <t>-1175446750</t>
  </si>
  <si>
    <t>724347334</t>
  </si>
  <si>
    <t>((1+(12/100)^2)^(1/2))*(2*3,53+2*3,23+3,45+1,40+1,8)*(0,08+0,28+0,53+0,3+0,6)+(14*0,53*0,3)</t>
  </si>
  <si>
    <t>-727244964</t>
  </si>
  <si>
    <t>-1499922207</t>
  </si>
  <si>
    <t>4*(2*1,22+0,53+2*(0,08+0,06))" spáry mezi NK a opěrami</t>
  </si>
  <si>
    <t>(2*0,785+0,53+(0,08+0,06))" spára mezi křídlem O1 a přechodovou zídkou C</t>
  </si>
  <si>
    <t>2*(2*0,986+0,53+2*(0,08+0,06))" spáry mezi křídly O2 a přechodovými zídkami A a B</t>
  </si>
  <si>
    <t>327323128</t>
  </si>
  <si>
    <t>Opěrné zdi a valy ze ŽB tř. C 30/37</t>
  </si>
  <si>
    <t>-2002653856</t>
  </si>
  <si>
    <t>Opěrné zdi a valy z betonu železového bez zvláštních nároků na vliv prostředí tř. C 30/37</t>
  </si>
  <si>
    <t>(1,6*0,32+((0,492+0,725)/2)*0,39)*3,45+(3,27-3,22)" opěrná zídka A</t>
  </si>
  <si>
    <t>(1,6*0,32+((0,537+0,707)/2)*0,39)*1,40+(1,28-1,26)" opěrná zídka B</t>
  </si>
  <si>
    <t>(1,6*0,32+((0,743+0,527)/2)*0,39)*1,80+(1,66-1,63)" opěrná zídka C</t>
  </si>
  <si>
    <t>327351211</t>
  </si>
  <si>
    <t>Bednění opěrných zdí a valů svislých i skloněných zřízení</t>
  </si>
  <si>
    <t>-2089667118</t>
  </si>
  <si>
    <t>Bednění opěrných zdí a valů svislých i skloněných, výšky do 20 m zřízení</t>
  </si>
  <si>
    <t>Opěrná přechodová zídka A</t>
  </si>
  <si>
    <t>3,45+2,34+0,3*3,45+0,36*2*3,475+0,837+0,53*3,475</t>
  </si>
  <si>
    <t>Opěrná přechodová zídka B</t>
  </si>
  <si>
    <t>1,29+0,841+0,3*1,4+0,36*2*1,41+0,855+0,53*1,410</t>
  </si>
  <si>
    <t>Opěrná přechodová zídka C</t>
  </si>
  <si>
    <t>1,69+1,11+0,3*1,6+0,36*2*1,81+0,851+0,53*1,81</t>
  </si>
  <si>
    <t>327351221</t>
  </si>
  <si>
    <t>Bednění opěrných zdí a valů svislých i skloněných odstranění</t>
  </si>
  <si>
    <t>-1366039306</t>
  </si>
  <si>
    <t>Bednění opěrných zdí a valů svislých i skloněných, výšky do 20 m odstranění</t>
  </si>
  <si>
    <t>327361006</t>
  </si>
  <si>
    <t>Výztuž opěrných zdí a valů D 12 mm z betonářské oceli 10 505</t>
  </si>
  <si>
    <t>-450266100</t>
  </si>
  <si>
    <t>Výztuž opěrných zdí a valů průměru do 12 mm, z oceli 10 505 (R) nebo BSt 500</t>
  </si>
  <si>
    <t>-1667221292</t>
  </si>
  <si>
    <t>Opěra O1+O2</t>
  </si>
  <si>
    <t>12,1+12,1</t>
  </si>
  <si>
    <t>-1873013092</t>
  </si>
  <si>
    <t>1695616634</t>
  </si>
  <si>
    <t>Křídla opěry O1+O2</t>
  </si>
  <si>
    <t>7,8+8</t>
  </si>
  <si>
    <t>334323291</t>
  </si>
  <si>
    <t>Příplatek k mostním křídlům a závěrným zídkám ze ŽB za betonáž malého rozsahu do 25 m3</t>
  </si>
  <si>
    <t>1412679093</t>
  </si>
  <si>
    <t>Mostní křídla a závěrné zídky z betonu Příplatek k cenám za práce malého rozsahu do 25 m3</t>
  </si>
  <si>
    <t>334323318</t>
  </si>
  <si>
    <t>Mostní bloky ložisek ze ŽB C 30/37</t>
  </si>
  <si>
    <t>156669325</t>
  </si>
  <si>
    <t>Mostní bloky ložisek z betonu železového C 30/37</t>
  </si>
  <si>
    <t>Spřažené koncové příčníky s OK - opěry O 1 a O2</t>
  </si>
  <si>
    <t>1,9+1,9</t>
  </si>
  <si>
    <t>1939541952</t>
  </si>
  <si>
    <t>15,95+12,24+1,97*2</t>
  </si>
  <si>
    <t>-704333330</t>
  </si>
  <si>
    <t>1949398340</t>
  </si>
  <si>
    <t>8,03*4*1,05+3,17*0,75*2*1,05+0,686*0,39*2*1,05+0,9*0,39*2*1,05</t>
  </si>
  <si>
    <t>1178446551</t>
  </si>
  <si>
    <t>334361216</t>
  </si>
  <si>
    <t>Výztuž dříků opěr z betonářské oceli 10 505</t>
  </si>
  <si>
    <t>370640288</t>
  </si>
  <si>
    <t>Výztuž betonářská mostních konstrukcí opěr, úložných prahů, křídel, závěrných zídek, bloků ložisek, pilířů a sloupů z oceli 10 505 (R) nebo BSt 500 dříků opěr</t>
  </si>
  <si>
    <t>bet. výztuž opěry O1 + O2</t>
  </si>
  <si>
    <t>2,970+2,924</t>
  </si>
  <si>
    <t>bet. výztuž spřaženého koncového příčníku</t>
  </si>
  <si>
    <t>0,2656</t>
  </si>
  <si>
    <t>423176611</t>
  </si>
  <si>
    <t>Montáž atypické OK š přes 2,4 do 4,2 m, v přes 3 do 3,6 m most o 1 poli rozpětí do 13 m</t>
  </si>
  <si>
    <t>754334708</t>
  </si>
  <si>
    <t>Montáž atypické nebo speciální ocelové konstrukce šířky přes 2,4 do 4,2 m, výšky přes 3 do 3,6 m mostu o jednom poli, rozpětí pole do 13 m</t>
  </si>
  <si>
    <t xml:space="preserve">Poznámka k položce:_x000D_
náklady související s osazením nosné konstrukce  ( jako celku ) v místě uložení na opěry._x000D_
</t>
  </si>
  <si>
    <t>27855,83/1000" montáž NK</t>
  </si>
  <si>
    <t>423900142</t>
  </si>
  <si>
    <t xml:space="preserve">4*1,0*(33,047)" trubky = prostupy </t>
  </si>
  <si>
    <t>4*(((3,14159)*0,5^2)/4-((3,14159)*0,2193^2)/4)*0,003*(7850)" příruba prostupu</t>
  </si>
  <si>
    <t>429172112</t>
  </si>
  <si>
    <t>Výroba ocelových prvků pro opravu mostů šroubovaných nebo svařovaných přes 100 kg</t>
  </si>
  <si>
    <t>-1302245703</t>
  </si>
  <si>
    <t>Oprava ocelových prvků mostních konstrukcí ztužidel, sedel pro centrické uložení mostnic, stoliček, diagonál, svislic, styčníkových plechů, chodníkových konzol, podlahových nosníků, kabelových žlabů a ostatních drobných prvků výroba šroubovaných nebo svařovaných, hmotnosti přes 100 kg</t>
  </si>
  <si>
    <t>Poznámka k položce:_x000D_
výroba NK ( jako celku ), tj. včetně montážního svaru uvedeného v PD._x000D_
včetně provedení požadovaných zkoušek konstrukce, materiálu a svarů</t>
  </si>
  <si>
    <t>27855,83" výroba NK</t>
  </si>
  <si>
    <t>-1171950922</t>
  </si>
  <si>
    <t>4,77"navaření 64 kus spřahovacích trnů SD2 - 13x50-A</t>
  </si>
  <si>
    <t>2,56" navaření navařovacích svorníků M20-40</t>
  </si>
  <si>
    <t>R</t>
  </si>
  <si>
    <t>spřahovací trn SD2 - 13x50-A (včetně keramického kroužku), ČSN EN ISO13918, jakost materiálu S235J2+C450</t>
  </si>
  <si>
    <t>-1643649897</t>
  </si>
  <si>
    <t>-1372239741</t>
  </si>
  <si>
    <t>3,1*7*2"Podkladní beton pod základy opěr</t>
  </si>
  <si>
    <t>(1,5+2*0,2)*(1,0+0,2)"podkladní beton pod křídly</t>
  </si>
  <si>
    <t>1,9*3,75+1,9*1,7+1,9*2,1"Podkladní beton pod přechodovými zídkami</t>
  </si>
  <si>
    <t>1348234141</t>
  </si>
  <si>
    <t>Plastebton v uložení NOK</t>
  </si>
  <si>
    <t>0,45*6*2</t>
  </si>
  <si>
    <t>19*0,4*0,2"podlití zábradlí</t>
  </si>
  <si>
    <t>436708043</t>
  </si>
  <si>
    <t>457311115</t>
  </si>
  <si>
    <t>Vyrovnávací nebo spádový beton C 16/20 včetně úpravy povrchu</t>
  </si>
  <si>
    <t>-1976238905</t>
  </si>
  <si>
    <t>Vyrovnávací nebo spádový beton včetně úpravy povrchu C 16/20</t>
  </si>
  <si>
    <t>spádový beton rubové drenáže</t>
  </si>
  <si>
    <t>(6,12*5,5+2*((5,5*2,8)/2))*0,15" přechodová oblast za opěrou O1 (spádový beton pod SVI)</t>
  </si>
  <si>
    <t>(6,12*5,5+2*((5,5*2,5)/2))*0,15"přechodová oblast za opěrou O2 (spádový beton pod SVI)</t>
  </si>
  <si>
    <t>457311191</t>
  </si>
  <si>
    <t>Příplatek k vyrovnávacímu nebo spádovému betonu za rovinnost</t>
  </si>
  <si>
    <t>-1286188049</t>
  </si>
  <si>
    <t>Vyrovnávací nebo spádový beton včetně úpravy povrchu Příplatek k ceně za rovinnost</t>
  </si>
  <si>
    <t>1266876323</t>
  </si>
  <si>
    <t xml:space="preserve">Poznámka k položce:_x000D_
zásyp z nově dodané štěrkodrti frakce 0/32, hutněno po vrstvách_x000D_
</t>
  </si>
  <si>
    <t>&lt;&lt;zásyp z nové zeminy nad spádovým betonem odvodnění za opěrami&gt;&gt;</t>
  </si>
  <si>
    <t>(((2,376+1,085)/2)*1,188*5,06)+(((1,291*1,188)/2)*(5,06+2*0,53))+(((2,325+3,358)/2)*1,033*((8,25+11,349)/2))"za opěrou O1</t>
  </si>
  <si>
    <t>(((2,066+1,085)/2)*1,240*5,06)+(((1,240*1,240)/2)*(5,06+2*0,53))+(((2,660+3,410)/2)*1,033*((8,25+11,349)/2))"za opěrou O2</t>
  </si>
  <si>
    <t>748459024</t>
  </si>
  <si>
    <t>0,6*1,95*5,22*2*1,05</t>
  </si>
  <si>
    <t>-468323364</t>
  </si>
  <si>
    <t>8,59*1,3+1,56*1,3+1,66</t>
  </si>
  <si>
    <t>6,28*1,3+1,56*1,3+1,12</t>
  </si>
  <si>
    <t>6,93*1,3+1,71*1,3+1,78+18,34*1,3</t>
  </si>
  <si>
    <t>7,64*1,3+1,71*1,3+0,7</t>
  </si>
  <si>
    <t>521283211</t>
  </si>
  <si>
    <t>Demontáž podélných dřev na mostních konstrukcích včetně upálení šroubů</t>
  </si>
  <si>
    <t>-1311330122</t>
  </si>
  <si>
    <t>4,7*2</t>
  </si>
  <si>
    <t>1192068959</t>
  </si>
  <si>
    <t>-2091180144</t>
  </si>
  <si>
    <t>1,8+2*(3,53+0,5)"spáry mezi konstrukcí křídel a dlažbou O1</t>
  </si>
  <si>
    <t>3,45+0,53+1,40+0,53+2*(3,23+0,5)"spáry mezi konstrukcí křídel a dlažbou O1</t>
  </si>
  <si>
    <t>629993111</t>
  </si>
  <si>
    <t>Překrytí spáry deskou HDPE tl. 10 mm mezi závěrnou zdí a ocelovou nosnou konstrukcí mostu</t>
  </si>
  <si>
    <t>-1718079520</t>
  </si>
  <si>
    <t>Překrytí spáry deskou z HDPE tl. 10 mm mezi závěrnou zdí a nosnou konstrukcí mostu ocelovou</t>
  </si>
  <si>
    <t>0,2*0,5*4</t>
  </si>
  <si>
    <t>0,2*0,67*4</t>
  </si>
  <si>
    <t>-1549640211</t>
  </si>
  <si>
    <t>255,84"zábradlí na NK</t>
  </si>
  <si>
    <t>87,83"zábradlí na přechodové zídce A</t>
  </si>
  <si>
    <t>85,10"zábradlí na křídle K2L</t>
  </si>
  <si>
    <t>88,80"zábradlí na křídle K1L</t>
  </si>
  <si>
    <t>60,16"zábradlí na přechodové zídce C</t>
  </si>
  <si>
    <t>88,86"zábradlí na křídle K1P</t>
  </si>
  <si>
    <t>85,10"zábradlí na křídle K2P</t>
  </si>
  <si>
    <t>55,23"zábradlí na přechodové zídce B</t>
  </si>
  <si>
    <t>-726754213</t>
  </si>
  <si>
    <t>13010430</t>
  </si>
  <si>
    <t>úhelník ocelový rovnostranný jakost S235JR (11 375) 70x70x7mm</t>
  </si>
  <si>
    <t>239673423</t>
  </si>
  <si>
    <t>1,05*(63,47/1000)" sloupky na NK</t>
  </si>
  <si>
    <t xml:space="preserve">1,05*7*(23,14/1000)" sloupky zábradlí na přechodových zídkách A, B a C, na křídlech K1L, K2L, K1P, K2P.  </t>
  </si>
  <si>
    <t>914025767</t>
  </si>
  <si>
    <t>1,05*(52,65/1000)" horní madla na zábradlí  NK</t>
  </si>
  <si>
    <t>1,05*(15,88/1000)"horní madlo na zábradlí přechodové zídky A</t>
  </si>
  <si>
    <t>1,05*(14,85/1000)" horní madlo na zábradlí křídle K2L</t>
  </si>
  <si>
    <t>1,05*(16,25/1000)" horní madlo na zábradlí křídle K1L</t>
  </si>
  <si>
    <t>1,05*(8,29/1000)"horní madlo na zábradlí přechodové zídky C</t>
  </si>
  <si>
    <t>1,05*(16,27/1000)" horní madlo na zábradlí křídle K1P</t>
  </si>
  <si>
    <t>1,05*(14,85/1000)" horní madlo na zábradlí křídle K2P</t>
  </si>
  <si>
    <t>1,05*(6,43/1000)"horní madlo na zábradlí přechodové zídky B</t>
  </si>
  <si>
    <t>-889293348</t>
  </si>
  <si>
    <t>1,05*(86,86/1000)" střední a spodní madla na zábradlí  NK</t>
  </si>
  <si>
    <t>1,05*(26,20/1000)"střední a spodní madlo na zábradlí přechodové zídky A</t>
  </si>
  <si>
    <t>1,05*(24,51/1000)" střední a spodní madlo na zábradlí křídle K2L</t>
  </si>
  <si>
    <t>1,05*(26,80/1000)" střední a spodní madlo na zábradlí křídle K1L</t>
  </si>
  <si>
    <t>1,05*(13,67/1000)"střední a spodní madlo na zábradlí přechodové zídky C</t>
  </si>
  <si>
    <t>1,05*(26,84/1000)" střední a spodní madlo na zábradlí křídle K1P</t>
  </si>
  <si>
    <t>1,05*(24,51/1000)" střední a spodní madlo na zábradlí křídle K2P</t>
  </si>
  <si>
    <t>1,05*(10,60/1000)"střední a spodní madlo na zábradlí přechodové zídky B</t>
  </si>
  <si>
    <t>13515123</t>
  </si>
  <si>
    <t>ocel široká jakost S235JR 200x15mm</t>
  </si>
  <si>
    <t>-1263042528</t>
  </si>
  <si>
    <t>1,05*(37,68/1000)" patní plechy zábradlí na NK</t>
  </si>
  <si>
    <t>-183067285</t>
  </si>
  <si>
    <t>1,05*(22,61/1000)" patní plechy zábradlí na přechodové zídce A</t>
  </si>
  <si>
    <t>1,05*(22,61/1000)" patní plechy zábradlí na křídle K2L</t>
  </si>
  <si>
    <t>1,05*(22,61/1000)" patní plechy zábradlí na křídle K1L</t>
  </si>
  <si>
    <t>1,05*(15,07/1000)" patní plechy zábradlí na přechodové zídce C</t>
  </si>
  <si>
    <t>1,05*(22,61/1000)" patní plechy zábradlí na křídle K1P</t>
  </si>
  <si>
    <t>1,05*(22,61/1000)" patní plechy zábradlí na křídle K2P</t>
  </si>
  <si>
    <t>1,05*(15,07/1000)" patní plechy zábradlí na přechodové zídce B</t>
  </si>
  <si>
    <t>13611265_R</t>
  </si>
  <si>
    <t>plech ocelový hladký jakost S355NL tl 80 mm tabule, ČSN EN 10025-3, Z15</t>
  </si>
  <si>
    <t>-1450757707</t>
  </si>
  <si>
    <t>1,05*(22005,12/1000)" mostovkový plech</t>
  </si>
  <si>
    <t>13611258_R</t>
  </si>
  <si>
    <t>plech ocelový hladký jakost S355J2+N tl 25 mm tabule, ČSN EN 10025-2</t>
  </si>
  <si>
    <t>-746026821</t>
  </si>
  <si>
    <t>1,05*((1460,49+1437,85)/1000)" stěny hlavního nosníku</t>
  </si>
  <si>
    <t>13611264_R</t>
  </si>
  <si>
    <t>plech ocelový hladký jakost S355J2+N tl 40 mm tabule, ČSN EN 10025-2</t>
  </si>
  <si>
    <t>444993209</t>
  </si>
  <si>
    <t>1,05*(1814,92/1000)" pásnice hlavního nosníku</t>
  </si>
  <si>
    <t>13611248_R</t>
  </si>
  <si>
    <t>plech ocelový hladký jakost S355J2+N tl 20 mm tabule, ČSN EN 10025-2</t>
  </si>
  <si>
    <t>-752950805</t>
  </si>
  <si>
    <t>1,05*((157,97+145,48+163,790+163,79+21,23)/1000)"čelo hlavního nosníku, podporové výztuhy, příčník O1, příčník O2, podpora pro mont.</t>
  </si>
  <si>
    <t>13611232_R</t>
  </si>
  <si>
    <t>plech ocelový hladký jakost S355J2+N tl 12 mm tabule, ČSN EN 10025-2</t>
  </si>
  <si>
    <t>1510033564</t>
  </si>
  <si>
    <t>1,05*((87,29+196,55+196,55)/1000)"vnitřní výztuhy, příčník O1, příčník O2</t>
  </si>
  <si>
    <t>13010244</t>
  </si>
  <si>
    <t>tyč ocelová plochá jakost S235JR (11 375) 60x8mm</t>
  </si>
  <si>
    <t>-393614258</t>
  </si>
  <si>
    <t>1,05*(1,81/1000)" úchyt dopravní značky</t>
  </si>
  <si>
    <t>13010240</t>
  </si>
  <si>
    <t>tyč ocelová plochá jakost S235JR (11 375) 60x5mm</t>
  </si>
  <si>
    <t>1524166791</t>
  </si>
  <si>
    <t>1,05*(0,57/1000)" úchyt dopravní značky</t>
  </si>
  <si>
    <t>14011036</t>
  </si>
  <si>
    <t>trubka ocelová bezešvá hladká jakost 11 353 60,3x4,0mm</t>
  </si>
  <si>
    <t>515762017</t>
  </si>
  <si>
    <t>1,05*2*0,7 "úchyt dopravní značky</t>
  </si>
  <si>
    <t>914111111</t>
  </si>
  <si>
    <t>Montáž svislé dopravní značky do velikosti 1 m2 objímkami na sloupek nebo konzolu</t>
  </si>
  <si>
    <t>604554345</t>
  </si>
  <si>
    <t>Montáž svislé dopravní značky základní velikosti do 1 m2 objímkami na sloupky nebo konzoly</t>
  </si>
  <si>
    <t>40445620</t>
  </si>
  <si>
    <t>zákazové, příkazové dopravní značky B1-B34, C1-15 700mm</t>
  </si>
  <si>
    <t>1398995384</t>
  </si>
  <si>
    <t>-438847021</t>
  </si>
  <si>
    <t>1,2*0,39*4"Výplň dilatační spáry u římsy</t>
  </si>
  <si>
    <t>0,785*0,39" mezi křídlem opěry O1 a přechodovou zídkou C</t>
  </si>
  <si>
    <t>2*0,986*0,39" mezi křídly opěry O2 a přechodovými zídkami A a B</t>
  </si>
  <si>
    <t>931992122</t>
  </si>
  <si>
    <t>Výplň dilatačních spár z extrudovaného polystyrénu tl 30 mm</t>
  </si>
  <si>
    <t>-611348442</t>
  </si>
  <si>
    <t>Výplň dilatačních spár z polystyrenu extrudovaného, tloušťky 30 mm</t>
  </si>
  <si>
    <t>0,21*6*4" bednění spáry pod příčníky</t>
  </si>
  <si>
    <t>-1411150890</t>
  </si>
  <si>
    <t>0,37*4,5*2" mezi rubem opěry a spádovým betonem</t>
  </si>
  <si>
    <t>931994102</t>
  </si>
  <si>
    <t>Těsnění dilatační spáry betonové konstrukce povrchovým těsnicím pásem</t>
  </si>
  <si>
    <t>-667412794</t>
  </si>
  <si>
    <t>Těsnění spáry betonové konstrukce pásy, profily, tmely těsnicím pásem povrchovým, spáry dilatační</t>
  </si>
  <si>
    <t>1,15*4</t>
  </si>
  <si>
    <t>0,92*4</t>
  </si>
  <si>
    <t>6*2+0,9*4</t>
  </si>
  <si>
    <t>931994103</t>
  </si>
  <si>
    <t>Těsnění dilatační spáry betonové konstrukce ukončujícím těsnicím pásem</t>
  </si>
  <si>
    <t>895967426</t>
  </si>
  <si>
    <t>Těsnění spáry betonové konstrukce pásy, profily, tmely těsnicím pásem ukončujícím, spáry dilatační</t>
  </si>
  <si>
    <t xml:space="preserve">4*(2*0,3+0,5)" elastomerový těsnící pás pro ukončení spáry </t>
  </si>
  <si>
    <t>931994106</t>
  </si>
  <si>
    <t>Těsnění dilatační spáry betonové konstrukce vnitřním těsnicím pásem</t>
  </si>
  <si>
    <t>-1507975626</t>
  </si>
  <si>
    <t>Těsnění spáry betonové konstrukce pásy, profily, tmely těsnicím pásem vnitřním, spáry dilatační</t>
  </si>
  <si>
    <t>0,92*4+6*2</t>
  </si>
  <si>
    <t>-107447182</t>
  </si>
  <si>
    <t>936943141 R</t>
  </si>
  <si>
    <t>Montáž prostupu drenážní trubky přes křídlo z potrubí nerezového profilu CHS 219.1x3 vč. příruby a spojovacího materiálu</t>
  </si>
  <si>
    <t>464960201</t>
  </si>
  <si>
    <t>0,75*4</t>
  </si>
  <si>
    <t>14011106_R</t>
  </si>
  <si>
    <t>nerez trubka ocelová bezešvá 219x6,3mm</t>
  </si>
  <si>
    <t>383393796</t>
  </si>
  <si>
    <t>4*1,0" prostupy drenážní trubky opěrou</t>
  </si>
  <si>
    <t>13756640</t>
  </si>
  <si>
    <t>plech nerezový tl 3,0mm tabule</t>
  </si>
  <si>
    <t>2057476591</t>
  </si>
  <si>
    <t>4*(((3,14159)*0,5^2)/4-((3,14159)*0,2193^2)/4)*0,003*(7850/1000)" příruba prostupu</t>
  </si>
  <si>
    <t>-388904878</t>
  </si>
  <si>
    <t>10" na vtoku</t>
  </si>
  <si>
    <t>10" na výtoku</t>
  </si>
  <si>
    <t>953961114_R</t>
  </si>
  <si>
    <t>Kotva chemickým tmelem M 16 hl min. 150 mm do betonu, ŽB nebo kamene s vyvrtáním otvoru</t>
  </si>
  <si>
    <t>372132160</t>
  </si>
  <si>
    <t>Kotva chemická s vyvrtáním otvoru do betonu, železobetonu nebo tvrdého kamene tmel, velikost M 16, min. hloubka 150 mm</t>
  </si>
  <si>
    <t>19*4</t>
  </si>
  <si>
    <t>953991411</t>
  </si>
  <si>
    <t>Osazení hmoždinek včetně vyvrtání do betonu D do 10 mm</t>
  </si>
  <si>
    <t>1623597158</t>
  </si>
  <si>
    <t>Osazení hmoždinek včetně vyvrtání otvoru do betonu průměru do 10 mm</t>
  </si>
  <si>
    <t>6*4" otvory pro uchycení příruby prostupu</t>
  </si>
  <si>
    <t>56280112</t>
  </si>
  <si>
    <t>hmoždinky univerzální 8x50</t>
  </si>
  <si>
    <t>100 kus</t>
  </si>
  <si>
    <t>-1402242017</t>
  </si>
  <si>
    <t>24*0,01 'Přepočtené koeficientem množství</t>
  </si>
  <si>
    <t>31120004_R</t>
  </si>
  <si>
    <t>nerez podložka  D 8mm</t>
  </si>
  <si>
    <t>-2066483427</t>
  </si>
  <si>
    <t>-668076082</t>
  </si>
  <si>
    <t>5,55*4,8*1,2*2</t>
  </si>
  <si>
    <t>4,05*0,5*1,2*2</t>
  </si>
  <si>
    <t>3,55*0,5*1,2</t>
  </si>
  <si>
    <t>2,35*0,5*1,2</t>
  </si>
  <si>
    <t>OOKZ</t>
  </si>
  <si>
    <t>-771981331</t>
  </si>
  <si>
    <t>římsa na křídlech</t>
  </si>
  <si>
    <t>0,45*0,2*(3,4*2+3,1+3,2)</t>
  </si>
  <si>
    <t>parapetní a závěrné zdi</t>
  </si>
  <si>
    <t>(0,5*(1,08*4)+0,3*2,10*0,3)*1,1</t>
  </si>
  <si>
    <t>OOŽB</t>
  </si>
  <si>
    <t>963065512</t>
  </si>
  <si>
    <t>Bourání podlah nosných konstrukcí z fošen nebo prken ze dřeva tvrdého</t>
  </si>
  <si>
    <t>-1522394511</t>
  </si>
  <si>
    <t>Bourání mostních konstrukcí nosných konstrukcí dřevěných podlah z fošen nebo prken ze dřeva tvrdého</t>
  </si>
  <si>
    <t>0,069*4,74*2</t>
  </si>
  <si>
    <t>963071122</t>
  </si>
  <si>
    <t>Demontáž ocelových prvků mostů nýtovaných přes 100 kg</t>
  </si>
  <si>
    <t>-1057634038</t>
  </si>
  <si>
    <t>Demontáž ocelových prvků mostních konstrukcí ztužidel, sedel pro centrické uložení mostnic, stoliček, diagonál, svislic, styčníkových plechů, chodníkových konzol, podlahových nosníků, kabelových žlabů a ostatních drobných prvků nýtovaných, hmotnosti přes 100 kg</t>
  </si>
  <si>
    <t>-792941557</t>
  </si>
  <si>
    <t>2*7,7"odstranění stávajícího zábradlí</t>
  </si>
  <si>
    <t>689801197</t>
  </si>
  <si>
    <t>85657295</t>
  </si>
  <si>
    <t>131,791*2,0</t>
  </si>
  <si>
    <t>72,336*2,49</t>
  </si>
  <si>
    <t>997013811</t>
  </si>
  <si>
    <t>Poplatek za uložení na skládce (skládkovné) stavebního odpadu dřevěného kód odpadu 17 02 01</t>
  </si>
  <si>
    <t>1680783956</t>
  </si>
  <si>
    <t>Poplatek za uložení stavebního odpadu na skládce (skládkovné) dřevěného zatříděného do Katalogu odpadů pod kódem 17 02 01</t>
  </si>
  <si>
    <t>0,654*0,780</t>
  </si>
  <si>
    <t>-2120367019</t>
  </si>
  <si>
    <t>3,763*2,40</t>
  </si>
  <si>
    <t>-115488902</t>
  </si>
  <si>
    <t>(72,336*2,49)"kamenné zdivo</t>
  </si>
  <si>
    <t>(3,763*2,40)" železový beton</t>
  </si>
  <si>
    <t>(0,654*0,78)" dřevěnná podlaha</t>
  </si>
  <si>
    <t>935491466</t>
  </si>
  <si>
    <t>189,658*14</t>
  </si>
  <si>
    <t>-1856323329</t>
  </si>
  <si>
    <t>-49542076</t>
  </si>
  <si>
    <t>"pozednice"2,0</t>
  </si>
  <si>
    <t>"podélné dřeva 2 ks = 4 ks mostnic"4,0</t>
  </si>
  <si>
    <t>-1544950982</t>
  </si>
  <si>
    <t>1682545520</t>
  </si>
  <si>
    <t>0,5*6+0,75*4,5"vodorovné plochy základového pasu opěry O1</t>
  </si>
  <si>
    <t>2*(0,75*1)" vodorovné plochy základového pasu křídel O1</t>
  </si>
  <si>
    <t>0,5*6+0,75*4,5"vodorovné plochy základového pasu opěry O2</t>
  </si>
  <si>
    <t>2*(0,75*1)" vodorovné plochy základového pasu křídel O2</t>
  </si>
  <si>
    <t>1,11*3,45"přechodová zídka A</t>
  </si>
  <si>
    <t>1,11*1,4"přechodová zídka B</t>
  </si>
  <si>
    <t>1,11*1,8"přechodová zídka C</t>
  </si>
  <si>
    <t>6,12*5,5+2*((5,5*2,8)/2)" přechodová oblast za opěrou O1 (spádový beton pod SVI)</t>
  </si>
  <si>
    <t>6,12*5,5+2*((5,5*2,5)/2)"přechodová oblast za opěrou O2 (spádový beton pod SVI)</t>
  </si>
  <si>
    <t>-19081955</t>
  </si>
  <si>
    <t>2*(2,817*4,5+3*0,7+6*(0,7+0,6))"svislé plochy opěr a jejich základu</t>
  </si>
  <si>
    <t>2*(0,7*1,0+((2,1-0,7)*1,75)+(((1,75+3,53)/2)*1,44)+(((0,785+1,220)/2)*3,53))"rubová strana křídel O1 a jejich základu</t>
  </si>
  <si>
    <t>2*(0,75*1,0+1,75*(2,1-0,75)+2,3*1,0+0,785*((0,5+1,5)/2))"lícová strana křídle O1 a jejich základu pod úrovní terénu</t>
  </si>
  <si>
    <t>2*(2,1*0,75+2,3*0,75+0,39*0,785)"čela křídel O1</t>
  </si>
  <si>
    <t>2*(0,7*1,0+((2,1-0,7)*1,75)+(((1,75+3,23)/2)*1,20)+(((0,986+1,20)/2)*3,23))"rubová strana křídel O2 a jejich základu</t>
  </si>
  <si>
    <t>2*(0,75*1,0+1,75*(2,1-0,75)+1,92*1,0+0,986*((0,5+1,5)/2))"lícová strana křídle O2 a jejich základu pod úrovní terénu</t>
  </si>
  <si>
    <t>2*(2,1*0,75+1,92*0,75+0,39*0,986)"čela křídel O2</t>
  </si>
  <si>
    <t>(((1,485+1,07)/2)*3,45)+(((1,06+1,475-2*0,3)/2)*3,45)+0,3*1,6+0,77*0,39"přechodová zídka A</t>
  </si>
  <si>
    <t>(((1,285+1,117)/2)*1,40)+(((1,275+1,107-2*0,3)/2)*1,40)+0,3*1,6+0,817*0,39"přechodová zídka B</t>
  </si>
  <si>
    <t>(((1,323+1,107)/2)*1,80)+(((1,313+1,097-2*0,3)/2)*1,80)+0,3*1,6+0,807*0,39"přechodová zídka C</t>
  </si>
  <si>
    <t>663101898</t>
  </si>
  <si>
    <t>Poznámka k položce:_x000D_
odhad spotřeby 0,4kg/m2</t>
  </si>
  <si>
    <t>(119,602+140,778)*(0,4/1000)</t>
  </si>
  <si>
    <t>513042766</t>
  </si>
  <si>
    <t>2*2*(0,75*1,0+1,75*(2,1-0,75)+2,3*1,0+0,785*((0,5+1,5)/2))"lícová strana křídel O1 a jejich základu pod úrovní terénu</t>
  </si>
  <si>
    <t>2*2*(2,1*0,75+2,3*0,75+0,39*0,785)"čela křídel O1</t>
  </si>
  <si>
    <t>2*2*(0,75*1,0+1,75*(2,1-0,75)+1,92*1,0+0,986*((0,5+1,5)/2))"lícová strana křídel O2 a jejich základu pod úrovní terénu</t>
  </si>
  <si>
    <t>2*2*(2,1*0,75+1,92*0,75+0,39*0,986)"čela křídel O2</t>
  </si>
  <si>
    <t>2*(((1,485+1,07)/2)*3,45)+(((1,06+1,475-2*0,3)/2)*3,45)+0,3*1,6+0,77*0,39"přechodová zídka A</t>
  </si>
  <si>
    <t>2*(((1,285+1,117)/2)*1,40)+(((1,275+1,107-2*0,3)/2)*1,40)+0,3*1,6+0,817*0,39"přechodová zídka B</t>
  </si>
  <si>
    <t>2*(((1,323+1,107)/2)*1,80)+(((1,313+1,097-2*0,3)/2)*1,80)+0,3*1,6+0,807*0,39"přechodová zídka C</t>
  </si>
  <si>
    <t>-957691743</t>
  </si>
  <si>
    <t>Poznámka k položce:_x000D_
odhad spotřeby 0,5kg/m2</t>
  </si>
  <si>
    <t>(102,027)*(0,5/1000)</t>
  </si>
  <si>
    <t>-1558940793</t>
  </si>
  <si>
    <t>2*(0,5*6+0,75*4,5)"vodorovné plochy základového pasu opěry O1</t>
  </si>
  <si>
    <t>2*(2*(0,75*1))" vodorovné plochy základového pasu křídel O1</t>
  </si>
  <si>
    <t>2*(0,5*6+0,75*4,5)"vodorovné plochy základového pasu opěry O2</t>
  </si>
  <si>
    <t>2*(2*(0,75*1))" vodorovné plochy základového pasu křídel O2</t>
  </si>
  <si>
    <t>2*(1,11*3,45)"přechodová zídka A</t>
  </si>
  <si>
    <t>2*(1,11*1,4)"přechodová zídka B</t>
  </si>
  <si>
    <t>2*(1,11*1,8)"přechodová zídka C</t>
  </si>
  <si>
    <t>2*(6,12*5,5+2*((5,5*2,8)/2))" přechodová oblast za opěrou O1 (spádový beton pod SVI)</t>
  </si>
  <si>
    <t>2*(6,12*5,5+2*((5,5*2,5)/2))"přechodová oblast za opěrou O2 (spádový beton pod SVI)</t>
  </si>
  <si>
    <t>785969552</t>
  </si>
  <si>
    <t>2*2*(2,817*4,5+3*0,7+6*(0,7+0,6))"svislé plochy opěr a jejich základu</t>
  </si>
  <si>
    <t>2*(2*(0,7*1,0+((2,1-0,7)*1,75)+(((1,75+3,53)/2)*1,44)+(((0,785+1,220)/2)*3,53)))"rubová strana křídel O1 a jejich základu</t>
  </si>
  <si>
    <t>2*(2*(0,7*1,0+((2,1-0,7)*1,75)+(((1,75+3,23)/2)*1,20)+(((0,986+1,20)/2)*3,23)))"rubová strana křídel O2 a jejich základu</t>
  </si>
  <si>
    <t>2*((((1,485+1,07)/2)*3,45)+(((1,06+1,475-2*0,3)/2)*3,45))"přechodová zídka A</t>
  </si>
  <si>
    <t>2*((((1,285+1,117)/2)*1,40)+(((1,275+1,107-2*0,3)/2)*1,40))"přechodová zídka B</t>
  </si>
  <si>
    <t>2*((((1,323+1,107)/2)*1,80)+(((1,313+1,097-2*0,3)/2)*1,80))"přechodová zídka C</t>
  </si>
  <si>
    <t>-334057332</t>
  </si>
  <si>
    <t>(239,203+199,923)</t>
  </si>
  <si>
    <t>439,126*1,1 'Přepočtené koeficientem množství</t>
  </si>
  <si>
    <t>711381022 R</t>
  </si>
  <si>
    <t>SVI železničních mostovek stříkanou izolací tl. 5 mm vč. ochrany AVB rohoží tl. 12 mm</t>
  </si>
  <si>
    <t>1137429226</t>
  </si>
  <si>
    <t xml:space="preserve">Poznámka k položce:_x000D_
práce + dodávka materiálu </t>
  </si>
  <si>
    <t>&lt;&lt; části NK opatřené SVI&gt;&gt;</t>
  </si>
  <si>
    <t>5,76*5,12" horní povrch mostovkového plechu opatřený SVI</t>
  </si>
  <si>
    <t>2*0,635*5,769"stěny žlabu</t>
  </si>
  <si>
    <t>-298169801</t>
  </si>
  <si>
    <t>769903570</t>
  </si>
  <si>
    <t>1,4*6+(3,31+0,750)*4,5+2*((1,4-0,7)*0,75)+2*(0,75*2,0)"svislé plochy opěry O1 a jejího základu</t>
  </si>
  <si>
    <t>1,2*6+(3,19+0,75)*4,5+2*((1,2-0,7)*0,75)+2*(0,75*2,0)"svislé plochy opěry O2</t>
  </si>
  <si>
    <t>(((1,485+1,07)/2)*3,45)+(((1,06+1,475-2*0,3)/2)*3,45)"přechodová zídka A</t>
  </si>
  <si>
    <t>(((1,285+1,117)/2)*1,40)+(((1,275+1,107-2*0,3)/2)*1,40)"přechodová zídka B</t>
  </si>
  <si>
    <t>(((1,323+1,107)/2)*1,80)+(((1,313+1,097-2*0,3)/2)*1,80)"přechodová zídka C</t>
  </si>
  <si>
    <t>-248006407</t>
  </si>
  <si>
    <t>&lt;&lt;vodorovné plochy&gt;&gt;</t>
  </si>
  <si>
    <t>&lt;&lt;svislé plochy&gt;&gt;</t>
  </si>
  <si>
    <t>137,34*1,1 'Přepočtené koeficientem množství</t>
  </si>
  <si>
    <t>-1178308020</t>
  </si>
  <si>
    <t>(6,12*5,5+2*((5,5*2,8)/2))" přechodová oblast za opěrou O1 (spádový beton pod SVI)</t>
  </si>
  <si>
    <t>(6,12*5,5+2*((5,5*2,5)/2))"přechodová oblast za opěrou O2 (spádový beton pod SVI)</t>
  </si>
  <si>
    <t>96,47*1,1 'Přepočtené koeficientem množství</t>
  </si>
  <si>
    <t>-1524454766</t>
  </si>
  <si>
    <t>2*5,22" přichycení lišty k příčníkům</t>
  </si>
  <si>
    <t>2*3,555" přichycení lišty ke křídlům opěry O1</t>
  </si>
  <si>
    <t>2*3,253" přichycení lišty ke křídlům opěry O2</t>
  </si>
  <si>
    <t>3,474" přichycení lišty k přechodové zídce A</t>
  </si>
  <si>
    <t>1,410" přichycení lišty k přechodové zídce B</t>
  </si>
  <si>
    <t>1,812" přichycení lišty k přechodové zídce C</t>
  </si>
  <si>
    <t>2*6"přichycení lišty k lícům opěr</t>
  </si>
  <si>
    <t>884897630</t>
  </si>
  <si>
    <t>102"(30,752/0,3)</t>
  </si>
  <si>
    <t>6*4" přichycení přírub prostupů</t>
  </si>
  <si>
    <t>-668005320</t>
  </si>
  <si>
    <t>1,05*42,752</t>
  </si>
  <si>
    <t>1839774383</t>
  </si>
  <si>
    <t>713123111</t>
  </si>
  <si>
    <t>Montáž tepelné izolace z XPS tepelně izolačního systému základové desky vodorovně 1 vrstva do 100 mm</t>
  </si>
  <si>
    <t>-677536211</t>
  </si>
  <si>
    <t>Montáž tepelně izolačního systému základové desky z XPS desek na vodorovné ploše jednovrstvého tloušťky izolace do 100 mm</t>
  </si>
  <si>
    <t>Poznámka k položce:_x000D_
měkká ochrana SVI</t>
  </si>
  <si>
    <t>0,5*6,0+0,75*4,5" základ opěry O1</t>
  </si>
  <si>
    <t xml:space="preserve">2*(0,75*1,75)" křídla opěry O1 </t>
  </si>
  <si>
    <t>0,5*6,0+0,75*4,5" základ opěry O2</t>
  </si>
  <si>
    <t>2*(0,75*1,75)" křídla opěry O2</t>
  </si>
  <si>
    <t>"přechodová zídka A"1,11*3,45</t>
  </si>
  <si>
    <t>"přechodová zídka B"1,11*1,40</t>
  </si>
  <si>
    <t>"přechodová zídka C"1,11*1,80</t>
  </si>
  <si>
    <t>78172545</t>
  </si>
  <si>
    <t>1,4*6,0+0,7*4,5+2*(2,0*0,75)+2*((1,4-0,75)*0,75)" základ opěry O1</t>
  </si>
  <si>
    <t>2*(0,75*1,0+1,75*(2,1-0,75)+1,44*((1,75+3,53)/2)+3,53*((0,485+0,92)/2))"křídla opěry O1</t>
  </si>
  <si>
    <t>1,2*6,0+0,7*4,5+2*(2,0*0,75)+2*((1,2-0,75)*0,75)" základ opěry O2</t>
  </si>
  <si>
    <t>2*(0,75*1,0+1,75*(2,1-0,75)+1,20*((1,75+3,23)/2)+3,23*((0,686+0,90)/2))"křídla opěry O2</t>
  </si>
  <si>
    <t>"rub opěry O1 a příčníku"2,817*4,50+0,475*5,22</t>
  </si>
  <si>
    <t>"rub opěry O2 a příčníku"2,758*4,50+0,475*5,22</t>
  </si>
  <si>
    <t>"přechodová zídka A"((0,77-0,30)+(1,185-0,30))*0,50*3,45</t>
  </si>
  <si>
    <t>"přechodová zídka B"((0,817-0,30)+(0,985-0,30))*0,50*1,40</t>
  </si>
  <si>
    <t>"přechodová zídka C"((0,807-0,30)+(1,023-0,30))*0,50*1,80</t>
  </si>
  <si>
    <t>1534770210</t>
  </si>
  <si>
    <t>(25,382+99,994)</t>
  </si>
  <si>
    <t>125,376*1,08 'Přepočtené koeficientem množství</t>
  </si>
  <si>
    <t>998713101</t>
  </si>
  <si>
    <t>Přesun hmot tonážní pro izolace tepelné v objektech v do 6 m</t>
  </si>
  <si>
    <t>276347231</t>
  </si>
  <si>
    <t>Přesun hmot pro izolace tepelné stanovený z hmotnosti přesunovaného materiálu vodorovná dopravní vzdálenost do 50 m s užitím mechanizace v objektech výšky do 6 m</t>
  </si>
  <si>
    <t>777</t>
  </si>
  <si>
    <t>Podlahy lité</t>
  </si>
  <si>
    <t>777611161</t>
  </si>
  <si>
    <t>Protiskluzná úprava lité podlahy prosypem křemenným pískem</t>
  </si>
  <si>
    <t>-1291111567</t>
  </si>
  <si>
    <t>Krycí nátěr podlahy protiskluzová úprava prosyp křemenným pískem</t>
  </si>
  <si>
    <t>2*0,5*5,780"horní pásnice hlavního nosníku</t>
  </si>
  <si>
    <t>998777101</t>
  </si>
  <si>
    <t>Přesun hmot tonážní pro podlahy lité v objektech v do 6 m</t>
  </si>
  <si>
    <t>-158106863</t>
  </si>
  <si>
    <t>Přesun hmot pro podlahy lité stanovený z hmotnosti přesunovaného materiálu vodorovná dopravní vzdálenost do 50 m základní v objektech výšky do 6 m</t>
  </si>
  <si>
    <t>1943942783</t>
  </si>
  <si>
    <t>2*5,780</t>
  </si>
  <si>
    <t>789223123</t>
  </si>
  <si>
    <t>Provedení otryskání ocelových konstrukcí třídy III stupeň zarezavění B stupeň přípravy Sa 2</t>
  </si>
  <si>
    <t>-2130789560</t>
  </si>
  <si>
    <t>Provedení otryskání povrchů ocelových konstrukcí suché abrazivní tryskání třídy III stupeň zrezivění B, stupeň přípravy Sa 2</t>
  </si>
  <si>
    <t>&lt;&lt;vnitřek uzavřených částí truhlíku, který nebude opatřen PKO&gt;&gt;</t>
  </si>
  <si>
    <t xml:space="preserve">4*0,635*5,769"vnitřní stěny truhlíku </t>
  </si>
  <si>
    <t>2*0,5*5,780"spodní plocha horní pásnice</t>
  </si>
  <si>
    <t>8*0,390*0,594+4*0,012*(2*0,39+2*0,594)"vnitřní výztuhy</t>
  </si>
  <si>
    <t>8*0,390*0,594+4*0,020*(2*0,39+2*0,594)"podporové výztuhy</t>
  </si>
  <si>
    <t>4*0,390*0,645+4*0,020*(2*0,39+2*0,594)"čelo hlavního nosníku</t>
  </si>
  <si>
    <t>789223122</t>
  </si>
  <si>
    <t>Provedení otryskání ocelových konstrukcí třídy III stupeň zarezavění B stupeň přípravy Sa 2 1/2</t>
  </si>
  <si>
    <t>2641264</t>
  </si>
  <si>
    <t>Provedení otryskání povrchů ocelových konstrukcí suché abrazivní tryskání třídy III stupeň zrezivění B, stupeň přípravy Sa 2½</t>
  </si>
  <si>
    <t>&lt;&lt;zabetonované části NK opatřené základním nátěrem&gt;&gt;</t>
  </si>
  <si>
    <t>2*0,75*6"část mostovkového plechu, který bude zabetonován</t>
  </si>
  <si>
    <t>2*(3,44+1,72)"příčník O1 + příčník O2</t>
  </si>
  <si>
    <t>0,27"podpora pro mont.</t>
  </si>
  <si>
    <t>0,16" trny</t>
  </si>
  <si>
    <t>-1846248401</t>
  </si>
  <si>
    <t>&lt;&lt;ocelové konstrukce opatřené nátěrem typu A nebo B (ŽSP + ONS 02)&gt;&gt;</t>
  </si>
  <si>
    <t>10,34"zábradlí na NK</t>
  </si>
  <si>
    <t>3,42" zábradlí na přechodové zídce A</t>
  </si>
  <si>
    <t>1,99" zábradlí na přechodové zídce B</t>
  </si>
  <si>
    <t>2,25" zábradlí na přechodové zídce C</t>
  </si>
  <si>
    <t>2*3,27" zábradlí na křídle K2L a K2P</t>
  </si>
  <si>
    <t>2*3,47" zábradlí na křídle K1L a K1P</t>
  </si>
  <si>
    <t>&lt;&lt; nosná konstrukce opatřená nátěrovým systémem&gt;&gt;</t>
  </si>
  <si>
    <t xml:space="preserve">4,26*6,00+2*0,08*5,76"část mostovkového plechu opatřená nátěrovým systémem </t>
  </si>
  <si>
    <t>2*(0,03+0,04+0,50+0,04+0,03)*5,780+4*0,04*0,5" pásnice hlavního nosníku</t>
  </si>
  <si>
    <t>2*0,645*5,769+4*0,025*0,635" stěny hlavního nosníku</t>
  </si>
  <si>
    <t>4*0,39*0,645" čela hlavních nosníků</t>
  </si>
  <si>
    <t>63865267</t>
  </si>
  <si>
    <t>Poznámka k položce:_x000D_
odhadovaná vydatnost 40 kg/m2 pro Sa 2 a Sa 2 1/2_x000D_
odhadovaná vydatnost 50 kg/m2 pro Sa 3</t>
  </si>
  <si>
    <t>0,04*(25,556+56,568)</t>
  </si>
  <si>
    <t>0,05*73,952</t>
  </si>
  <si>
    <t>-1711863041</t>
  </si>
  <si>
    <t>462008617</t>
  </si>
  <si>
    <t>73,952</t>
  </si>
  <si>
    <t>73,952*1,074 'Přepočtené koeficientem množství</t>
  </si>
  <si>
    <t>-942324862</t>
  </si>
  <si>
    <t>-1959098273</t>
  </si>
  <si>
    <t>1490274402</t>
  </si>
  <si>
    <t>289363688</t>
  </si>
  <si>
    <t>0,25*93,702</t>
  </si>
  <si>
    <t>-328245785</t>
  </si>
  <si>
    <t>Poznámka k položce:_x000D_
odhadovaný obsah pouze základního nátěru cca  [120 g/m2]_x000D_
odhadovaný celkový obsah v ONS [300 g/m2]_x000D_
Barevný odstín vrchního nátěru bude DB 610.</t>
  </si>
  <si>
    <t>19,75*(120/1000)" &lt;&lt;zabetonované části NK opatřené základním nátěrem&gt;&gt;</t>
  </si>
  <si>
    <t>73,952*(300/1000)"&lt;&lt;ocelové konstrukce opatřené nátěrem typu A nebo B (ŽSP + ONS 02)&gt;&gt;</t>
  </si>
  <si>
    <t>24623000</t>
  </si>
  <si>
    <t>hmota nátěrová syntetická základní se zinkofosfátovými pigmenty na kovy</t>
  </si>
  <si>
    <t>-796981979</t>
  </si>
  <si>
    <t>Poznámka k položce:_x000D_
podklad pro bezešvou izolaci - základní zinkový nátěr v tl. 80 μm. (aktivovaný epoxidový základní nátěr bohatý na zinek)_x000D_
_x000D_
odhadovaný obsah pouze základního nátěru cca  [150 g/m2]</t>
  </si>
  <si>
    <t>5,76*5,12*(150/1000)" horní povrch mostovkového plechu opatřený SVI</t>
  </si>
  <si>
    <t>2*0,635*5,769*(150/1000)"stěny žlabu</t>
  </si>
  <si>
    <t>SO 02.4.3 - Úprava účelové komunikace pod mostem</t>
  </si>
  <si>
    <t>113107243</t>
  </si>
  <si>
    <t>Odstranění podkladu živičného tl přes 100 do 150 mm strojně pl přes 200 m2</t>
  </si>
  <si>
    <t>-739476085</t>
  </si>
  <si>
    <t>Odstranění podkladů nebo krytů strojně plochy jednotlivě přes 200 m2 s přemístěním hmot na skládku na vzdálenost do 20 m nebo s naložením na dopravní prostředek živičných, o tl. vrstvy přes 100 do 150 mm</t>
  </si>
  <si>
    <t>115001105_R</t>
  </si>
  <si>
    <t>Převedení vody korugovanou troubou DN 400</t>
  </si>
  <si>
    <t>-2029039729</t>
  </si>
  <si>
    <t>převedení vodoteče korugovanou troubou</t>
  </si>
  <si>
    <t>19,0</t>
  </si>
  <si>
    <t>122351102</t>
  </si>
  <si>
    <t>Odkopávky a prokopávky nezapažené v hornině třídy těžitelnosti II skupiny 4 objem do 50 m3 strojně</t>
  </si>
  <si>
    <t>-1772763458</t>
  </si>
  <si>
    <t>Odkopávky a prokopávky nezapažené strojně v hornině třídy těžitelnosti II skupiny 4 přes 20 do 50 m3</t>
  </si>
  <si>
    <t>140*0,35</t>
  </si>
  <si>
    <t>131251100</t>
  </si>
  <si>
    <t>Hloubení jam nezapažených v hornině třídy těžitelnosti I skupiny 3 objem do 20 m3 strojně</t>
  </si>
  <si>
    <t>1012459133</t>
  </si>
  <si>
    <t>Hloubení nezapažených jam a zářezů strojně s urovnáním dna do předepsaného profilu a spádu v hornině třídy těžitelnosti I skupiny 3 do 20 m3</t>
  </si>
  <si>
    <t>hloubení vsakovací jímky</t>
  </si>
  <si>
    <t>2,30*1,30*0,6</t>
  </si>
  <si>
    <t>342268381</t>
  </si>
  <si>
    <t>49,0+1,794</t>
  </si>
  <si>
    <t>283973722</t>
  </si>
  <si>
    <t>příplatek 5 km</t>
  </si>
  <si>
    <t>49,0*1,794*5</t>
  </si>
  <si>
    <t>174111101</t>
  </si>
  <si>
    <t>Zásyp jam, šachet rýh nebo kolem objektů sypaninou se zhutněním ručně</t>
  </si>
  <si>
    <t>2077198218</t>
  </si>
  <si>
    <t>Zásyp sypaninou z jakékoliv horniny ručně s uložením výkopku ve vrstvách se zhutněním jam, šachet, rýh nebo kolem objektů v těchto vykopávkách</t>
  </si>
  <si>
    <t>zásyp vsakovací jímky</t>
  </si>
  <si>
    <t>58344171_R</t>
  </si>
  <si>
    <t>štěrkodrť frakce 16/32</t>
  </si>
  <si>
    <t>-429373000</t>
  </si>
  <si>
    <t>2,30*1,30*0,6*1,40</t>
  </si>
  <si>
    <t>181913112</t>
  </si>
  <si>
    <t>Úprava pláně v hornině třídy těžitelnosti II skupiny 4 se zhutněním ručně</t>
  </si>
  <si>
    <t>-127858897</t>
  </si>
  <si>
    <t>Úprava pláně vyrovnáním výškových rozdílů ručně v hornině třídy těžitelnosti II skupiny 4 se zhutněním</t>
  </si>
  <si>
    <t>-1720989417</t>
  </si>
  <si>
    <t>1445302187</t>
  </si>
  <si>
    <t>13010822</t>
  </si>
  <si>
    <t>ocel profilová jakost S235JR (11 375) průřez U (UPN) 160</t>
  </si>
  <si>
    <t>897643824</t>
  </si>
  <si>
    <t>liniový žlab v komunikaci</t>
  </si>
  <si>
    <t>564851111</t>
  </si>
  <si>
    <t>Podklad ze štěrkodrtě ŠD plochy přes 100 m2 tl 150 mm</t>
  </si>
  <si>
    <t>-458516994</t>
  </si>
  <si>
    <t>Podklad ze štěrkodrti ŠD s rozprostřením a zhutněním plochy přes 100 m2, po zhutnění tl. 150 mm</t>
  </si>
  <si>
    <t>140*1,1</t>
  </si>
  <si>
    <t>564861111</t>
  </si>
  <si>
    <t>Podklad ze štěrkodrtě ŠD plochy přes 100 m2 tl 200 mm</t>
  </si>
  <si>
    <t>-335869244</t>
  </si>
  <si>
    <t>Podklad ze štěrkodrti ŠD s rozprostřením a zhutněním plochy přes 100 m2, po zhutnění tl. 200 mm</t>
  </si>
  <si>
    <t>140*1,15</t>
  </si>
  <si>
    <t>-1420690873</t>
  </si>
  <si>
    <t>-596924570</t>
  </si>
  <si>
    <t>-1712890991</t>
  </si>
  <si>
    <t xml:space="preserve">154 "Komunikace </t>
  </si>
  <si>
    <t>2134256615</t>
  </si>
  <si>
    <t>577134141</t>
  </si>
  <si>
    <t>Asfaltový beton vrstva obrusná ACO 11 (ABS) tl 40 mm š přes 3 m z modifikovaného asfaltu</t>
  </si>
  <si>
    <t>-1034624964</t>
  </si>
  <si>
    <t>Asfaltový beton vrstva obrusná ACO 11 (ABS) s rozprostřením a se zhutněním z modifikovaného asfaltu v pruhu šířky přes 3 m, po zhutnění tl. 40 mm</t>
  </si>
  <si>
    <t>916131112</t>
  </si>
  <si>
    <t>Osazení silničního obrubníku betonového ležatého bez boční opěry do lože z betonu prostého</t>
  </si>
  <si>
    <t>-1208852707</t>
  </si>
  <si>
    <t>Osazení silničního obrubníku betonového se zřízením lože, s vyplněním a zatřením spár cementovou maltou ležatého bez boční opěry, do lože z betonu prostého</t>
  </si>
  <si>
    <t>lemující obrubník komunikace pod mostem</t>
  </si>
  <si>
    <t>2*6,0</t>
  </si>
  <si>
    <t>59217026</t>
  </si>
  <si>
    <t>obrubník silniční betonový 500x150x250mm</t>
  </si>
  <si>
    <t>-1857529193</t>
  </si>
  <si>
    <t>11,7647058823529*1,02 'Přepočtené koeficientem množství</t>
  </si>
  <si>
    <t>919521120</t>
  </si>
  <si>
    <t>Zřízení silničního propustku z trub betonových nebo ŽB DN 400</t>
  </si>
  <si>
    <t>1960292690</t>
  </si>
  <si>
    <t>Zřízení silničního propustku z trub betonových nebo železobetonových DN 400 mm</t>
  </si>
  <si>
    <t>Poznámka k položce:_x000D_
Pod mostní konstrukcí pod komunikací se nachází kanalizační potrubí o průměru DN400. Vzhledem k plánovaným stavebním pracím na mostní konstrukci bude nutné toto potrubí částečně obnažit a zaměřit přesnou polohu potrubí. Jednotlivé trouby budou demontovány v nezbytné délce, aby se umožnil přístup pro provádění prací na mostě. Demontované části potrubí budou pečlivě uskladněny pro opětovnou montáž po ukončení prací. Vodoteč bude dočasně převedena korugovanými troubami DN400. V případě, že během prací nebude možné znovu použít původní kanalizační trouby DN400, budou nahrazeny betonovými hrdlovými troubami, které splňují požadavky na instalaci pod komunikací a jsou schváleny k použití v tomto prostředí.</t>
  </si>
  <si>
    <t>19" celková délka propustku</t>
  </si>
  <si>
    <t>59222022</t>
  </si>
  <si>
    <t>trouba ŽB hrdlová DN 400</t>
  </si>
  <si>
    <t>807121884</t>
  </si>
  <si>
    <t>Poznámka k položce:_x000D_
rezerva v případě nemožnosti použití stávajících trub</t>
  </si>
  <si>
    <t>2063880574</t>
  </si>
  <si>
    <t>separační geotextílie vsakovací jímky</t>
  </si>
  <si>
    <t>2,30*1,30+(2,3*1,3*0,6)*2</t>
  </si>
  <si>
    <t>966008112</t>
  </si>
  <si>
    <t>Bourání trubního propustku DN přes 300 do 500</t>
  </si>
  <si>
    <t>1145663614</t>
  </si>
  <si>
    <t>Bourání trubního propustku s odklizením a uložením vybouraného materiálu na skládku na vzdálenost do 3 m nebo s naložením na dopravní prostředek z trub betonových nebo železobetonových DN přes 300 do 500 mm</t>
  </si>
  <si>
    <t xml:space="preserve">Poznámka k položce:_x000D_
Demontáž stávajícího silničního propustku. Demontované části potrubí budou pečlivě uskladněny pro opětovnou montáž po ukončení prací._x000D_
</t>
  </si>
  <si>
    <t>19" celková délka stávajícího propustku</t>
  </si>
  <si>
    <t>-869407839</t>
  </si>
  <si>
    <t>1885442529</t>
  </si>
  <si>
    <t>997002511</t>
  </si>
  <si>
    <t>Vodorovné přemístění suti a vybouraných hmot bez naložení ale se složením a urovnáním do 1 km</t>
  </si>
  <si>
    <t>647921580</t>
  </si>
  <si>
    <t>Vodorovné přemístění suti a vybouraných hmot bez naložení, se složením a hrubým urovnáním na vzdálenost do 1 km</t>
  </si>
  <si>
    <t>Poznámka k položce:_x000D_
vybouraný beton bude převezen k recyklaci na skládku investora do 1 km_x000D_
vybouraný asfalt bude převezen k recyklaci na skládku odpadůd o 20 km</t>
  </si>
  <si>
    <t>140*0,1*(1200/1000)" stávající živičná vozovka</t>
  </si>
  <si>
    <t>19*0,29960" stávající betonový propustek</t>
  </si>
  <si>
    <t>997002519</t>
  </si>
  <si>
    <t>Příplatek ZKD 1 km přemístění suti a vybouraných hmot</t>
  </si>
  <si>
    <t>1518483287</t>
  </si>
  <si>
    <t>Vodorovné přemístění suti a vybouraných hmot bez naložení, se složením a hrubým urovnáním Příplatek k ceně za každý další započatý 1 km přes 1 km</t>
  </si>
  <si>
    <t>22,492*14 "předpokládná vzdálenost skládky do 15 km"</t>
  </si>
  <si>
    <t>997002611</t>
  </si>
  <si>
    <t>Nakládání suti a vybouraných hmot</t>
  </si>
  <si>
    <t>-1622154851</t>
  </si>
  <si>
    <t>Nakládání suti a vybouraných hmot na dopravní prostředek pro vodorovné přemístění</t>
  </si>
  <si>
    <t>997221862</t>
  </si>
  <si>
    <t>Poplatek za uložení na recyklační skládce (skládkovné) stavebního odpadu z armovaného betonu pod kódem 17 01 01</t>
  </si>
  <si>
    <t>1948435712</t>
  </si>
  <si>
    <t>21*0,29960" stávající betonový propustek</t>
  </si>
  <si>
    <t>997221875</t>
  </si>
  <si>
    <t>Poplatek za uložení na recyklační skládce (skládkovné) stavebního odpadu asfaltového bez obsahu dehtu zatříděného do Katalogu odpadů pod kódem 17 03 02</t>
  </si>
  <si>
    <t>-1468985000</t>
  </si>
  <si>
    <t>Poplatek za uložení stavebního odpadu na recyklační skládce (skládkovné) asfaltového bez obsahu dehtu zatříděného do Katalogu odpadů pod kódem 17 03 02</t>
  </si>
  <si>
    <t>0,5*(140*0,1)*(1200/1000) "vybour. živičný poklad "</t>
  </si>
  <si>
    <t>997221873</t>
  </si>
  <si>
    <t>Poplatek za uložení na recyklační skládce (skládkovné) stavebního odpadu zeminy a kamení zatříděného do Katalogu odpadů pod kódem 17 05 04</t>
  </si>
  <si>
    <t>-620573</t>
  </si>
  <si>
    <t xml:space="preserve">(49+1,794)*2,0" zemina </t>
  </si>
  <si>
    <t>-1248614960</t>
  </si>
  <si>
    <t>-1689095040</t>
  </si>
  <si>
    <t>2130284495</t>
  </si>
  <si>
    <t>SO 02.5 - Most v km 79,335</t>
  </si>
  <si>
    <t>SO 02.5.1 - železniční svršek</t>
  </si>
  <si>
    <t>2139190921</t>
  </si>
  <si>
    <t>861453359</t>
  </si>
  <si>
    <t>-1917374074</t>
  </si>
  <si>
    <t>-112993565</t>
  </si>
  <si>
    <t>-1833331570</t>
  </si>
  <si>
    <t>1339858108</t>
  </si>
  <si>
    <t>-775780988</t>
  </si>
  <si>
    <t>1605522699</t>
  </si>
  <si>
    <t>1743602151</t>
  </si>
  <si>
    <t>2*5,3*6"úprava pláně"</t>
  </si>
  <si>
    <t>1619409389</t>
  </si>
  <si>
    <t>-1633339503</t>
  </si>
  <si>
    <t>915013179</t>
  </si>
  <si>
    <t xml:space="preserve">1 "dvoucestný bagr"   </t>
  </si>
  <si>
    <t>1965536531</t>
  </si>
  <si>
    <t>3,73</t>
  </si>
  <si>
    <t>betonáž úložných prahů</t>
  </si>
  <si>
    <t>16,66</t>
  </si>
  <si>
    <t>nové ocelové zábradlí</t>
  </si>
  <si>
    <t>41,92</t>
  </si>
  <si>
    <t>SO 02.5.2 - most</t>
  </si>
  <si>
    <t>291339740</t>
  </si>
  <si>
    <t>2*7.5+2*5.8+2*7.5+2*5.6 "pruh za křídly"</t>
  </si>
  <si>
    <t>"před křídly a O1+O2" (5,5+5,2+7,5)*1,0*2</t>
  </si>
  <si>
    <t>"za O1"(3,5+1,86)/2*1,9*5,0</t>
  </si>
  <si>
    <t>"za O2"(3,5+1,86)/2*1,9*5,0</t>
  </si>
  <si>
    <t>"za křídly" ((4,7*1,9)/2*1,4+3,6)*2</t>
  </si>
  <si>
    <t>"za křídly" ((5,0*1,9)/2*1,4+4,0)*2</t>
  </si>
  <si>
    <t>"dokopání pro přechodové zídky"2,4*0,8*1,8*4</t>
  </si>
  <si>
    <t>105,746</t>
  </si>
  <si>
    <t>"předpoklad odvoz na vzdálenost 20km" 105,746*10</t>
  </si>
  <si>
    <t>"za dlažbou křídel" 4,0*(5,5+7,1+7,0+5,5)</t>
  </si>
  <si>
    <t>100,4*0,025 'Přepočtené koeficientem množství</t>
  </si>
  <si>
    <t>"pod dlažbu +za dlažbou křídel" (4,0+0,75)*(5,5+7,1+7,0+5,5)</t>
  </si>
  <si>
    <t>2*14</t>
  </si>
  <si>
    <t>-1817269314</t>
  </si>
  <si>
    <t>1,0*0,3*0,6*4</t>
  </si>
  <si>
    <t>-1609528762</t>
  </si>
  <si>
    <t>0,72</t>
  </si>
  <si>
    <t>663486609</t>
  </si>
  <si>
    <t>(2*1,0*0,6+0,6*0,3)*4</t>
  </si>
  <si>
    <t>420126153</t>
  </si>
  <si>
    <t>křídla - výkres č. 2,203</t>
  </si>
  <si>
    <t>"o1" 1.05+0.82</t>
  </si>
  <si>
    <t>"o2" 1.06+0.80</t>
  </si>
  <si>
    <t xml:space="preserve">předpokládá se zaklápění shora vzhledem na šikmost říms </t>
  </si>
  <si>
    <t>"K1P" 5,31*(0,19+0,75+0,22+0,08)</t>
  </si>
  <si>
    <t>"K1L" 6,825*(0,19+0,75+0,22+0,08)</t>
  </si>
  <si>
    <t>"K2L" 6,67*(0,19+0,75+0,22+0,08)</t>
  </si>
  <si>
    <t>"K2P" 5,135*(0,19+0,75+0,22+0,08)</t>
  </si>
  <si>
    <t>"čela křídel" 4*0,22*0,75</t>
  </si>
  <si>
    <t>30,345</t>
  </si>
  <si>
    <t>0.498</t>
  </si>
  <si>
    <t>"vlepovaná výztuž v 985331212" -78,78*0,62*1,05/1000</t>
  </si>
  <si>
    <t>"4x spára prefa zidka x závěrná zídka" (1.2+0.22+1,00) * 4</t>
  </si>
  <si>
    <t>"4x spara římsa křídla x závěrná zídka" (0.19+0.75+0.22+0.080) * 4</t>
  </si>
  <si>
    <t>"4x spára dozděné křídlo x úložný práh opěry" 1,1*2+1,1*2</t>
  </si>
  <si>
    <t>"dlažba x římsa křídla" 5,31+6,825+6,67+5,135</t>
  </si>
  <si>
    <t>"dlažba x závěrná zídka+prefa zídka"  4*0,75</t>
  </si>
  <si>
    <t>521932913</t>
  </si>
  <si>
    <t>Montáž + demontáž OK chodníků (TZ str.12)</t>
  </si>
  <si>
    <t>-153571328</t>
  </si>
  <si>
    <t>montáž + demontáž NK (TZ str.12)</t>
  </si>
  <si>
    <t>-353212502</t>
  </si>
  <si>
    <t>0,8*1,0*0,8*4</t>
  </si>
  <si>
    <t>4* 1,0</t>
  </si>
  <si>
    <t>"O1+O2, výkres 2.201" 9.23+7.43</t>
  </si>
  <si>
    <t>Rozpad figury: bet_UP</t>
  </si>
  <si>
    <t xml:space="preserve">"čelo" 5.03*(0,645+0.51+0.59)  </t>
  </si>
  <si>
    <t>"boky vnější 2x" ((0,645+0,61)*2.02 -0,51*0,59)*2</t>
  </si>
  <si>
    <t>"boky vnitřní 2x"((0,645+0,610)*0,52+0,47*0,61/2 )*2</t>
  </si>
  <si>
    <t>"záda" 3.99 *(0,645+0.715)+0,52*(0,645+0,640)*2</t>
  </si>
  <si>
    <t>"hrobečky 2x" 2*0,190*(0,51+0,75+0,51)+0,75*0,51*2</t>
  </si>
  <si>
    <t>"přesah přes stavajici dřík opěry" 2*0.52*0.52 +2,02*0,08</t>
  </si>
  <si>
    <t xml:space="preserve">"čelo" 5.03*(0,434+0,51+0,59)  </t>
  </si>
  <si>
    <t>"boky vnější 2x" ((0,434+0,610)*2.02 -0,51*0,59)*2</t>
  </si>
  <si>
    <t>"boky vnitřní 2x"((0,434+0,61)*0,52+0,47*0,61/2 )*2</t>
  </si>
  <si>
    <t>"záda" 3.99 *(0,434+0.715)+0,52*(0,434+0,61)*2</t>
  </si>
  <si>
    <t>"hrobečky 2x" 2*0,185*(0,51+0,75+0,51)+0,75*0,51*2</t>
  </si>
  <si>
    <t>51,615</t>
  </si>
  <si>
    <t xml:space="preserve">(1227+1054)/1000 </t>
  </si>
  <si>
    <t xml:space="preserve"> "vlepovana vyztuz 985331215" (-(45,44+33,6)*1,58-(38,52+27,00)*1,58)/1000*1,05</t>
  </si>
  <si>
    <t>-1321974138</t>
  </si>
  <si>
    <t>plech nerezový tl 6,0mm tabule</t>
  </si>
  <si>
    <t>-1952721452</t>
  </si>
  <si>
    <t>plech nerezový tl 6,0mm tabule dle MVL</t>
  </si>
  <si>
    <t>-1476704062</t>
  </si>
  <si>
    <t>757089471</t>
  </si>
  <si>
    <t>nadložisková deska</t>
  </si>
  <si>
    <t>25,12</t>
  </si>
  <si>
    <t>-1156213252</t>
  </si>
  <si>
    <t>-1676516775</t>
  </si>
  <si>
    <t>13611248</t>
  </si>
  <si>
    <t>plech ocelový hladký jakost S235JR tl 20mm tabule</t>
  </si>
  <si>
    <t>248279536</t>
  </si>
  <si>
    <t>nadložisková deska (výkres č. 2.302)</t>
  </si>
  <si>
    <t>26,38/1000</t>
  </si>
  <si>
    <t>-1374291507</t>
  </si>
  <si>
    <t>-1966137401</t>
  </si>
  <si>
    <t>508597277</t>
  </si>
  <si>
    <t>104010054</t>
  </si>
  <si>
    <t>-194161762</t>
  </si>
  <si>
    <t>"O01" 5,2*1,5*0,30 + (5,0+3,8)*1,1*0,3</t>
  </si>
  <si>
    <t>"za O1" (2,7+1,5)/2*1,6*5,0</t>
  </si>
  <si>
    <t>"za křídly O1" (3,35+4,3)*1,6/2 *1,0+2*1,5</t>
  </si>
  <si>
    <t>"za O2"(2,7+1,5)/2*1,6*5,0</t>
  </si>
  <si>
    <t>"za křídly O2" (3,35+4,3)*1,6/2 *1,0+2*1,5</t>
  </si>
  <si>
    <t>za o1</t>
  </si>
  <si>
    <t>5.0 * 0.6 * 1.58</t>
  </si>
  <si>
    <t>za o2</t>
  </si>
  <si>
    <t>odláždění za křídly</t>
  </si>
  <si>
    <t>1,0*(5,4+6,9+6,7+5,2)</t>
  </si>
  <si>
    <t>1971435829</t>
  </si>
  <si>
    <t>presparovani sanovane plochy</t>
  </si>
  <si>
    <t>"30% presparovani" 70,760 * 0.3</t>
  </si>
  <si>
    <t>prezdena cast kridel</t>
  </si>
  <si>
    <t>0.8 * 1.0 * 4</t>
  </si>
  <si>
    <t>-693840207</t>
  </si>
  <si>
    <t>"K1P" 2,60</t>
  </si>
  <si>
    <t>-803509846</t>
  </si>
  <si>
    <t>2034892780</t>
  </si>
  <si>
    <t>-1826410223</t>
  </si>
  <si>
    <t>-1371632186</t>
  </si>
  <si>
    <t>689125093</t>
  </si>
  <si>
    <t>30319900</t>
  </si>
  <si>
    <t>1958408554</t>
  </si>
  <si>
    <t>"nk - spodní madlo"41,92</t>
  </si>
  <si>
    <t>Rozpad figury: zabradli</t>
  </si>
  <si>
    <t>"4x spára prefa zidka x závěrná zídka" (1.2*0.22) * 4</t>
  </si>
  <si>
    <t>"4x spára římsa křídla x závěrná zídka" (0.22*0.75) * 4</t>
  </si>
  <si>
    <t>"4x spára dozděné křídlo x úložný práh opěry" 1,0*0,8*2+1,0*0,8*2</t>
  </si>
  <si>
    <t>2*13.8*0.37 "separace spádového betonu drenáže od opěr a křídel"</t>
  </si>
  <si>
    <t>2092848114</t>
  </si>
  <si>
    <t>832240173</t>
  </si>
  <si>
    <t>"lešení z líce opěr" 2* (3.0 + 5.0 + 3.0) *2,0</t>
  </si>
  <si>
    <t>"předpoklad použití 28 dnů" 44,0*28</t>
  </si>
  <si>
    <t>"O01" (5,0*1,25-3,4*0,3+5,0*0,52)*0,79</t>
  </si>
  <si>
    <t>"O02" (5,0*1,25-3,4*0,3+5,0*0,55)*0,61</t>
  </si>
  <si>
    <t>"O01" 0,5*(1,25+0,8)*0,30*2+(5,0*1,3-3,4*0,3)*0,5</t>
  </si>
  <si>
    <t>"O02" 0,5*(1,25+0,8)*0,30*2+(5,0*1,3-3,4*0,3)*0,5</t>
  </si>
  <si>
    <t>0.78*0.15*5,32</t>
  </si>
  <si>
    <t>0.78*0.15*6,83</t>
  </si>
  <si>
    <t>0.85*0.15*4,92</t>
  </si>
  <si>
    <t>0.85*0.15*6,67</t>
  </si>
  <si>
    <t>dem_opery_1</t>
  </si>
  <si>
    <t>-585467306</t>
  </si>
  <si>
    <t>"podlahy lávek" 2 * (1.1*5.0*0.060)</t>
  </si>
  <si>
    <t>"lem pod zábradlí" 2* 0.06*0.06* 5.1</t>
  </si>
  <si>
    <t>"hlavové podlahy na mostnicích" 0.05*0.200*6,0*2</t>
  </si>
  <si>
    <t>dem_drevo</t>
  </si>
  <si>
    <t>-896444586</t>
  </si>
  <si>
    <t>( 5*1.5 + 0.9*0.3 + 0.8*0.3 ) * 2</t>
  </si>
  <si>
    <t>2045319491</t>
  </si>
  <si>
    <t>"O1" (2,85-0,645)*5,0+4*(0,5+0,8)/2*(2,85-0,645)</t>
  </si>
  <si>
    <t>"O2" (2,75-0,434)*5,0+4*(0,5+0,8)/2*(2,75-0,434)</t>
  </si>
  <si>
    <t>"křídla" 10 + 8.5 + 10.1 + 7.8</t>
  </si>
  <si>
    <t>"předpoklad 30% plochy k přespárování" 0.3*70,760</t>
  </si>
  <si>
    <t>-1340796812</t>
  </si>
  <si>
    <t>24,428</t>
  </si>
  <si>
    <t>-905151992</t>
  </si>
  <si>
    <t>"zadni vlepovana výztuž říms" 0.27 *(156/2)</t>
  </si>
  <si>
    <t>"přední vlepovaná výztuž říms" 0.25 * 156/2</t>
  </si>
  <si>
    <t>78,78*0,62*1,05/1000</t>
  </si>
  <si>
    <t>0.33 * (30 + 30)</t>
  </si>
  <si>
    <t>"O1"(46,44+33,6)*1,58*1,05/1000</t>
  </si>
  <si>
    <t>"O2"(46,44+33,6)*1,58*1,05/1000</t>
  </si>
  <si>
    <t>-877831970</t>
  </si>
  <si>
    <t>3,341*0,5</t>
  </si>
  <si>
    <t>9,608*2,4</t>
  </si>
  <si>
    <t>zemina(výkopek), 105,746*1,8=190,343t, 1/3 množství bude použita zpět-navázání zem.tělesa  SO-svršek</t>
  </si>
  <si>
    <t>190,343*2/3</t>
  </si>
  <si>
    <t>" kámen" 13,614*2,49</t>
  </si>
  <si>
    <t>62,904*10 'Přepočtené koeficientem množství</t>
  </si>
  <si>
    <t>"spádový beton O1" 5,2*1,6+(5,0+3,8)*0,8</t>
  </si>
  <si>
    <t xml:space="preserve">"spádový beton O2" 5,2 *1,6+(5,0+3,8)*0,8 </t>
  </si>
  <si>
    <t xml:space="preserve">"závěrné zdi O1"((0,645+0,61)*0,52)*2 +0,61*0,47*2  </t>
  </si>
  <si>
    <t>"závěrné zdi O2"((0,434+0,61)*0,52)*2+0,61*0,47*2</t>
  </si>
  <si>
    <t>"rub O1"(0,77+0,645+0,912)*3,99</t>
  </si>
  <si>
    <t>"rub O2" (0,77+0,434+1,08)*3,99</t>
  </si>
  <si>
    <t>"římsy na křídlech" 0,5*(5,31+6,28+6,67+5,2)</t>
  </si>
  <si>
    <t>"čelo závěr.zdí O1+O2" 0,52*((0,645+0,61)*2+(0,434+0,61)*2)</t>
  </si>
  <si>
    <t>"závěrné zdi x křídlo, O1" 0,2*(0,61+0,645+0,912)*2</t>
  </si>
  <si>
    <t>"závěrné zdi x křídlo, O2" 0,2*(0,61+0,434+1,080)*2</t>
  </si>
  <si>
    <t>358229869</t>
  </si>
  <si>
    <t>47,436+65,672</t>
  </si>
  <si>
    <t>113,108*0,00035 'Přepočtené koeficientem množství</t>
  </si>
  <si>
    <t>-2003379396</t>
  </si>
  <si>
    <t>-1956896953</t>
  </si>
  <si>
    <t>31,926+40,546</t>
  </si>
  <si>
    <t>72,472*1,1 'Přepočtené koeficientem množství</t>
  </si>
  <si>
    <t>1666263929</t>
  </si>
  <si>
    <t>"římsy na křídlech" 5,31+6,28+6,67+5,2</t>
  </si>
  <si>
    <t>-1421162810</t>
  </si>
  <si>
    <t>37,8*1,05</t>
  </si>
  <si>
    <t>-1612604772</t>
  </si>
  <si>
    <t>"římsy na křídlec, (5,31/0,3+1)+(6,28/0,3+1)+(6,67/0,3+1)+(5,2/0,3+1)"83</t>
  </si>
  <si>
    <t>-1542771398</t>
  </si>
  <si>
    <t>1922025079</t>
  </si>
  <si>
    <t>320201117</t>
  </si>
  <si>
    <t>1204822086</t>
  </si>
  <si>
    <t>21,936*1,10</t>
  </si>
  <si>
    <t>-1593614891</t>
  </si>
  <si>
    <t>1930878635</t>
  </si>
  <si>
    <t>"chodníkové" 2*1,095*(2,185+2,81)</t>
  </si>
  <si>
    <t>"středové" 1,09*(2,43+3,045)</t>
  </si>
  <si>
    <t>"hlavové"2*0,320*(2,43+3,045)</t>
  </si>
  <si>
    <t>"chodníkové" 2*1,095*(2,185+2,81)*1,05</t>
  </si>
  <si>
    <t>"středové" 1,09*(2,43+3,045)*1,05</t>
  </si>
  <si>
    <t>"hlavové"2*0,320*(2,43+3,045)*1,05</t>
  </si>
  <si>
    <t>"úprava tvaru roštů" (1.09+3.045+1.09+2.43)+2*(0.32+3.045+0.32+2.43+1.095+2.81+1.095+2.185)</t>
  </si>
  <si>
    <t>-965949249</t>
  </si>
  <si>
    <t>-42287866</t>
  </si>
  <si>
    <t>"zábradlí na křídlech" (3,56+3,56+2,59+2,59)</t>
  </si>
  <si>
    <t>"nové zábradlí na opěrách" 7,245</t>
  </si>
  <si>
    <t>1313629302</t>
  </si>
  <si>
    <t>"chodníkové lávky včetně zábradlí a nového madla" (24,99 +1,88)</t>
  </si>
  <si>
    <t>1032903869</t>
  </si>
  <si>
    <t>"NK+chodníkové lávky" (32,22+24,99+ 1,88)*0,04</t>
  </si>
  <si>
    <t>"zábradlí na křídlech" (3,56+3,56+2,59+2,59)*0,05</t>
  </si>
  <si>
    <t>"nové zábradlí na opěrách" 7,245*0,05</t>
  </si>
  <si>
    <t>-1428117256</t>
  </si>
  <si>
    <t>"chodníkové lávky včetně zábradlí a nového madla" (24,99 +1,88)*0,35</t>
  </si>
  <si>
    <t>-1419614571</t>
  </si>
  <si>
    <t>"zábradlí na křídlech" (3,56+3,56+2,59+2,59)*0,35</t>
  </si>
  <si>
    <t>"nové zábradlí na opěrách" 7,245*0,35</t>
  </si>
  <si>
    <t>-810087766</t>
  </si>
  <si>
    <t>"ONS 14" 59,090</t>
  </si>
  <si>
    <t>"ONS 02" 19,545</t>
  </si>
  <si>
    <t>-801014978</t>
  </si>
  <si>
    <t>1048752425</t>
  </si>
  <si>
    <t>-1521068983</t>
  </si>
  <si>
    <t>-1514028117</t>
  </si>
  <si>
    <t>"ONS 14" 59,09*0,4</t>
  </si>
  <si>
    <t>"ONS 02" 19,545*0,4</t>
  </si>
  <si>
    <t>534747076</t>
  </si>
  <si>
    <t>901265890</t>
  </si>
  <si>
    <t>7,716*1,074 'Přepočtené koeficientem množství</t>
  </si>
  <si>
    <t>986336579</t>
  </si>
  <si>
    <t>SO 02.6 - Propustek v km 79,506</t>
  </si>
  <si>
    <t>SO 02.6.1 - železniční spodek</t>
  </si>
  <si>
    <t>131251102</t>
  </si>
  <si>
    <t>Hloubení jam nezapažených v hornině třídy těžitelnosti I skupiny 3 objem do 50 m3 strojně</t>
  </si>
  <si>
    <t>-1708661919</t>
  </si>
  <si>
    <t>Hloubení nezapažených jam a zářezů strojně s urovnáním dna do předepsaného profilu a spádu v hornině třídy těžitelnosti I skupiny 3 přes 20 do 50 m3</t>
  </si>
  <si>
    <t>Poznámka k položce:_x000D_
objem zásypů – objem kce propustku_x000D_
_x000D_
(16m2*3,1m + 9,5m2*3,1m) – (2,2m2*2,1m)</t>
  </si>
  <si>
    <t>1,040*1,040/2*21,0*2</t>
  </si>
  <si>
    <t>162351104</t>
  </si>
  <si>
    <t>Vodorovné přemístění přes 500 do 1000 m výkopku/sypaniny z horniny třídy těžitelnosti I skupiny 1 až 3</t>
  </si>
  <si>
    <t>1090028888</t>
  </si>
  <si>
    <t>Vodorovné přemístění výkopku nebo sypaniny po suchu na obvyklém dopravním prostředku, bez naložení výkopku, avšak se složením bez rozhrnutí z horniny třídy těžitelnosti I skupiny 1 až 3 na vzdálenost přes 500 do 1 000 m</t>
  </si>
  <si>
    <t>přemístění na mezideponii a zpět pro zpětné použití</t>
  </si>
  <si>
    <t>22,714*2</t>
  </si>
  <si>
    <t>167151101</t>
  </si>
  <si>
    <t>Nakládání výkopku z hornin třídy těžitelnosti I skupiny 1 až 3 do 100 m3</t>
  </si>
  <si>
    <t>-21458429</t>
  </si>
  <si>
    <t>Nakládání, skládání a překládání neulehlého výkopku nebo sypaniny strojně nakládání, množství do 100 m3, z horniny třídy těžitelnosti I, skupiny 1 až 3</t>
  </si>
  <si>
    <t>naložení výkopku pro zpětný zásyp</t>
  </si>
  <si>
    <t>22,714</t>
  </si>
  <si>
    <t>174111311</t>
  </si>
  <si>
    <t>Zásyp sypaninou se zhutněním přes 3 m3 pro spodní stavbu železnic</t>
  </si>
  <si>
    <t>422539505</t>
  </si>
  <si>
    <t>Zásyp sypaninou pro spodní stavbu železnic objemu přes 3 m3 se zhutněním</t>
  </si>
  <si>
    <t>Poznámka k položce:_x000D_
zásyp aktivní zóny_x000D_
_x000D_
16m2*3,1m</t>
  </si>
  <si>
    <t>0,50*(2,20+4,28)*1,04*21,0</t>
  </si>
  <si>
    <t>58344171</t>
  </si>
  <si>
    <t>štěrkodrť frakce 0/32</t>
  </si>
  <si>
    <t>343599391</t>
  </si>
  <si>
    <t>štěrkodrť pro zásyp</t>
  </si>
  <si>
    <t>(70,762)*1,80</t>
  </si>
  <si>
    <t>974213082</t>
  </si>
  <si>
    <t>Poznámka k položce:_x000D_
zásyp manipulační plochy + terénní úpravy_x000D_
_x000D_
9,5m2*3,1m + 35m3</t>
  </si>
  <si>
    <t>obsyp zeminou z hloubení</t>
  </si>
  <si>
    <t>4,10*0,55*8,10+4,10*0,55*2,0</t>
  </si>
  <si>
    <t>2110767719</t>
  </si>
  <si>
    <t>4,10*1,0</t>
  </si>
  <si>
    <t>-1532516302</t>
  </si>
  <si>
    <t>Poznámka k položce:_x000D_
- část vtoku a výtoku + část opěr_x000D_
_x000D_
0,8m2*3,5m + 1m2*3,3m + 19,2m*0,7m2*2ks</t>
  </si>
  <si>
    <t>"římsa"0,40*0,30*3,50*2</t>
  </si>
  <si>
    <t>"opěry"(0,45*0,60*21,0+0,35*0,80*21,0)*2</t>
  </si>
  <si>
    <t>-1715945048</t>
  </si>
  <si>
    <t>Poznámka k položce:_x000D_
NK_x000D_
_x000D_
0,2m2*19,2m</t>
  </si>
  <si>
    <t>deska</t>
  </si>
  <si>
    <t>0,2*19,2</t>
  </si>
  <si>
    <t>997013635</t>
  </si>
  <si>
    <t>Poplatek za uložení na skládce (skládkovné) komunálního odpadu kód odpadu 20 03 01</t>
  </si>
  <si>
    <t>-559178785</t>
  </si>
  <si>
    <t>Poplatek za uložení stavebního odpadu na skládce (skládkovné) komunálního zatříděného do Katalogu odpadů pod kódem 20 03 01</t>
  </si>
  <si>
    <t>-1248912671</t>
  </si>
  <si>
    <t>"SS"23,940 *2,4+ "NK"3,840*2,4</t>
  </si>
  <si>
    <t>1788935479</t>
  </si>
  <si>
    <t>66,672+0,800</t>
  </si>
  <si>
    <t>-1056398031</t>
  </si>
  <si>
    <t>příplatek 19 km</t>
  </si>
  <si>
    <t>66,742*19</t>
  </si>
  <si>
    <t>997211612</t>
  </si>
  <si>
    <t>Nakládání vybouraných hmot na dopravní prostředky pro vodorovnou dopravu</t>
  </si>
  <si>
    <t>-1224631197</t>
  </si>
  <si>
    <t>Nakládání suti nebo vybouraných hmot na dopravní prostředky pro vodorovnou dopravu vybouraných hmot</t>
  </si>
  <si>
    <t>-94417365</t>
  </si>
  <si>
    <t>SO 02.7 - Propustek v km 79,682</t>
  </si>
  <si>
    <t>SO 02.7.1 - propustek</t>
  </si>
  <si>
    <t>113107342</t>
  </si>
  <si>
    <t>Odstranění podkladu živičného tl přes 50 do 100 mm strojně pl do 50 m2</t>
  </si>
  <si>
    <t>491140080</t>
  </si>
  <si>
    <t>Odstranění podkladů nebo krytů strojně plochy jednotlivě do 50 m2 s přemístěním hmot na skládku na vzdálenost do 3 m nebo s naložením na dopravní prostředek živičných, o tl. vrstvy přes 50 do 100 mm</t>
  </si>
  <si>
    <t>50,0</t>
  </si>
  <si>
    <t>113155518</t>
  </si>
  <si>
    <t>Frézování betonového krytu tl 100 mm pl do 500 m2</t>
  </si>
  <si>
    <t>-548624936</t>
  </si>
  <si>
    <t>Frézování betonového podkladu nebo krytu s naložením hmot na dopravní prostředek plochy do 500 m2 tloušťky vrstvy 100 mm</t>
  </si>
  <si>
    <t>115101201</t>
  </si>
  <si>
    <t>Čerpání vody na dopravní výšku do 10 m průměrný přítok do 500 l/min</t>
  </si>
  <si>
    <t>1059621216</t>
  </si>
  <si>
    <t>Čerpání vody na dopravní výšku do 10 m s uvažovaným průměrným přítokem do 500 l/min</t>
  </si>
  <si>
    <t>115101301</t>
  </si>
  <si>
    <t>Pohotovost čerpací soupravy pro dopravní výšku do 10 m přítok do 500 l/min</t>
  </si>
  <si>
    <t>den</t>
  </si>
  <si>
    <t>975155082</t>
  </si>
  <si>
    <t>Pohotovost záložní čerpací soupravy pro dopravní výšku do 10 m s uvažovaným průměrným přítokem do 500 l/min</t>
  </si>
  <si>
    <t>-909189317</t>
  </si>
  <si>
    <t>20+20+10</t>
  </si>
  <si>
    <t>131151204</t>
  </si>
  <si>
    <t>Hloubení jam zapažených v hornině třídy těžitelnosti I skupiny 1 a 2 objem do 500 m3 strojně</t>
  </si>
  <si>
    <t>-226311544</t>
  </si>
  <si>
    <t>Hloubení zapažených jam a zářezů strojně s urovnáním dna do předepsaného profilu a spádu v hornině třídy těžitelnosti I skupiny 1 a 2 přes 100 do 500 m3</t>
  </si>
  <si>
    <t>"nový propustek"9,045*22,40+14,79*8,80+(1,13*6,80)*2</t>
  </si>
  <si>
    <t>"starý propustek pravá část"(2*0,80-1,10*0,25)*14,0</t>
  </si>
  <si>
    <t>"starý propustek levá část"2,80*1,60*(18,30-4)</t>
  </si>
  <si>
    <t>"starý propustek výtok"(4,90*3,0-2,74)*4,0</t>
  </si>
  <si>
    <t>151301201</t>
  </si>
  <si>
    <t>Zřízení hnaného pažení stěn výkopu hl do 4 m</t>
  </si>
  <si>
    <t>1228243570</t>
  </si>
  <si>
    <t>Zřízení pažení stěn výkopu bez rozepření nebo vzepření hnané, hloubky do 4 m</t>
  </si>
  <si>
    <t>pažení kolem návěstidel + pažení kolem výstražníků</t>
  </si>
  <si>
    <t>6,4*(9+2,8+2,5)+2,5*2,6</t>
  </si>
  <si>
    <t>151301211</t>
  </si>
  <si>
    <t>Odstranění pažení stěn hnaného hl do 4 m</t>
  </si>
  <si>
    <t>90664851</t>
  </si>
  <si>
    <t>Odstranění pažení stěn výkopu bez rozepření nebo vzepření s uložením pažin na vzdálenost do 3 m od okraje výkopu hnané, hloubky do 4 m</t>
  </si>
  <si>
    <t>98,020</t>
  </si>
  <si>
    <t>162351103</t>
  </si>
  <si>
    <t>Vodorovné přemístění přes 50 do 500 m výkopku/sypaniny z horniny třídy těžitelnosti I skupiny 1 až 3</t>
  </si>
  <si>
    <t>-147408966</t>
  </si>
  <si>
    <t>Vodorovné přemístění výkopku nebo sypaniny po suchu na obvyklém dopravním prostředku, bez naložení výkopku, avšak se složením bez rozhrnutí z horniny třídy těžitelnosti I skupiny 1 až 3 na vzdálenost přes 50 do 500 m</t>
  </si>
  <si>
    <t>348,124-150,062+130,454-72,632</t>
  </si>
  <si>
    <t>673749967</t>
  </si>
  <si>
    <t>nový propustek 50% výzisk + 50 % nový</t>
  </si>
  <si>
    <t>(9,045*22,40+14,79*8,80+(1,13*6,80)*2)-3,14*0,70*0,70*31,2</t>
  </si>
  <si>
    <t>"starý propustek</t>
  </si>
  <si>
    <t>"starý propustek pravá část"(2*0,80)*14,0</t>
  </si>
  <si>
    <t>"starý propustek výtok"(4,90*3,0)*4,0</t>
  </si>
  <si>
    <t>-1280573956</t>
  </si>
  <si>
    <t>Poznámka k položce:_x000D_
Zásyp zeminou + stavební sutí</t>
  </si>
  <si>
    <t>vyplnění původního otvoru</t>
  </si>
  <si>
    <t>0,60*0,60*(14,0+14,30)</t>
  </si>
  <si>
    <t>1413085052</t>
  </si>
  <si>
    <t>nový propustek</t>
  </si>
  <si>
    <t>300,124*0,50*1,80</t>
  </si>
  <si>
    <t>starý propustek</t>
  </si>
  <si>
    <t>145,264*0,50*1,80</t>
  </si>
  <si>
    <t>181351003</t>
  </si>
  <si>
    <t>Rozprostření ornice tl vrstvy do 200 mm pl do 100 m2 v rovině nebo ve svahu do 1:5 strojně</t>
  </si>
  <si>
    <t>1097985120</t>
  </si>
  <si>
    <t>Rozprostření a urovnání ornice v rovině nebo ve svahu sklonu do 1:5 strojně při souvislé ploše do 100 m2, tl. vrstvy do 200 mm</t>
  </si>
  <si>
    <t>273321117</t>
  </si>
  <si>
    <t>Základové desky mostních konstrukcí ze ŽB C 25/30</t>
  </si>
  <si>
    <t>-1137291898</t>
  </si>
  <si>
    <t>Základové konstrukce z betonu železového desky ve výkopu nebo na hlavách pilot C 25/30</t>
  </si>
  <si>
    <t>"základ"1,66*0,2*31,20</t>
  </si>
  <si>
    <t>"prahy"0,30*0,60*2</t>
  </si>
  <si>
    <t>1235840295</t>
  </si>
  <si>
    <t>1370675212</t>
  </si>
  <si>
    <t>0,20*31,20*2+1,66*0,20*2</t>
  </si>
  <si>
    <t>1262517705</t>
  </si>
  <si>
    <t>-302404095</t>
  </si>
  <si>
    <t>0,071*2*1,05</t>
  </si>
  <si>
    <t>-1799575442</t>
  </si>
  <si>
    <t>1,055*1,05</t>
  </si>
  <si>
    <t>-1090197395</t>
  </si>
  <si>
    <t>28,0*0,739</t>
  </si>
  <si>
    <t>1,0*0,967</t>
  </si>
  <si>
    <t>1,0*0,958</t>
  </si>
  <si>
    <t>59222003 - R</t>
  </si>
  <si>
    <t>železobetonová trouba patkováá DN 1000</t>
  </si>
  <si>
    <t>-1937965725</t>
  </si>
  <si>
    <t>59222004 - R</t>
  </si>
  <si>
    <t>šikmá vtoková železobetonová trouba patková DN 1000</t>
  </si>
  <si>
    <t>-1381355716</t>
  </si>
  <si>
    <t>59222005 - R</t>
  </si>
  <si>
    <t>šikmá výtoková železobetonová trouba patková DN 1000</t>
  </si>
  <si>
    <t>-944316480</t>
  </si>
  <si>
    <t>338951113</t>
  </si>
  <si>
    <t>Osazování sloupků a vzpěr plotových dřevěných s impregnací se zasypáním zeminou a udusáním</t>
  </si>
  <si>
    <t>-2128449942</t>
  </si>
  <si>
    <t>Osazování sloupků a vzpěr plotových dřevěných průměru přes 100 do 150 mm se zasypáním zeminou a udusáním s impregnací spodní části</t>
  </si>
  <si>
    <t>60512125</t>
  </si>
  <si>
    <t>hranol stavební řezivo průřezu do 120cm2 do dl 6m</t>
  </si>
  <si>
    <t>-1019279010</t>
  </si>
  <si>
    <t>Poznámka k položce:_x000D_
SM, JD, BO</t>
  </si>
  <si>
    <t>338991312</t>
  </si>
  <si>
    <t>Ohradník pro zvířata - dva poplastované napínací dráty</t>
  </si>
  <si>
    <t>1010637572</t>
  </si>
  <si>
    <t>Ohradník pro zvířata 2 napínací dráty poplastované</t>
  </si>
  <si>
    <t>451315111</t>
  </si>
  <si>
    <t>Podkladní nebo vyrovnávací vrstva z betonu C25/30 tl 100 mm</t>
  </si>
  <si>
    <t>-349721383</t>
  </si>
  <si>
    <t>Podkladní nebo vyrovnávací vrstva z betonu prostého tř. C 25/30, ve vrstvě do 100 mm</t>
  </si>
  <si>
    <t>30,6*0,1*2,13</t>
  </si>
  <si>
    <t>452318510</t>
  </si>
  <si>
    <t>Zajišťovací práh z betonu prostého se zvýšenými nároky na prostředí</t>
  </si>
  <si>
    <t>977464222</t>
  </si>
  <si>
    <t>Zajišťovací práh z betonu prostého se zvýšenými nároky na prostředí na dně a ve svahu melioračních kanálů s patkami nebo bez patek</t>
  </si>
  <si>
    <t>"příčný práh dlažby"3,0*0,30*0,30*2</t>
  </si>
  <si>
    <t>465513256</t>
  </si>
  <si>
    <t>Dlažba svahu u opěr z upraveného lomového žulového kamene tl 250 mm do lože C 25/30 pl do 10 m2</t>
  </si>
  <si>
    <t>1686282369</t>
  </si>
  <si>
    <t>Dlažba svahu u mostních opěr z upraveného lomového žulového kamene s vyspárováním maltou MC 25, šíře spáry 15 mm do betonového lože C 25/30 tloušťky 250 mm, plochy do 10 m2</t>
  </si>
  <si>
    <t>"dlažba"3,0*1,0+1,67*1,0*2+3,0*1,0+3,0*1,0+1,6*1,0*2+0,99*3,0</t>
  </si>
  <si>
    <t>564871013</t>
  </si>
  <si>
    <t>Podklad ze štěrkodrtě ŠD plochy do 100 m2 tl 270 mm</t>
  </si>
  <si>
    <t>981726696</t>
  </si>
  <si>
    <t>Podklad ze štěrkodrti ŠD s rozprostřením a zhutněním plochy jednotlivě do 100 m2, po zhutnění tl. 270 mm</t>
  </si>
  <si>
    <t>573451113</t>
  </si>
  <si>
    <t>Dvojitý nátěr z asfaltu v množství 2,1 kg/m2 s posypem</t>
  </si>
  <si>
    <t>1226425754</t>
  </si>
  <si>
    <t>Dvojitý nátěr DN s posypem kamenivem a se zaválcováním z asfaltu silničního, v množství 2,1 kg/m2</t>
  </si>
  <si>
    <t>574381112</t>
  </si>
  <si>
    <t>Penetrační makadam hrubý PMH tl 100 mm</t>
  </si>
  <si>
    <t>-1987451293</t>
  </si>
  <si>
    <t>Penetrační makadam PM s rozprostřením kameniva na sucho, s prolitím živicí, s posypem drtí a se zhutněním hrubý (PMH) z kameniva hrubého drceného, po zhutnění tl. 100 mm</t>
  </si>
  <si>
    <t>-1769655471</t>
  </si>
  <si>
    <t>zatmelení spár mezi prefabrikáty ( po obvodu )</t>
  </si>
  <si>
    <t>3,14*1,38*30,0</t>
  </si>
  <si>
    <t>1726303799</t>
  </si>
  <si>
    <t>na výtoku</t>
  </si>
  <si>
    <t>-2067645327</t>
  </si>
  <si>
    <t>"kamenný základ vlevo"1,88*0,70*4,0</t>
  </si>
  <si>
    <t>-1540141354</t>
  </si>
  <si>
    <t>"opěry vlevo"0,60*0,65*2*4,0</t>
  </si>
  <si>
    <t>"svahový kužel vpravo trati"0,50</t>
  </si>
  <si>
    <t>"odláždění vlevo"2,0*1,50*0,15</t>
  </si>
  <si>
    <t>962041211</t>
  </si>
  <si>
    <t>Bourání mostních zdí a pilířů z betonu prostého</t>
  </si>
  <si>
    <t>-91877302</t>
  </si>
  <si>
    <t>Bourání mostních konstrukcí zdiva a pilířů z prostého betonu</t>
  </si>
  <si>
    <t>"čelo"2,80*0,50*1,40-0,60*0,60*0,50</t>
  </si>
  <si>
    <t>-21598360</t>
  </si>
  <si>
    <t>1,1*0,25*18,30</t>
  </si>
  <si>
    <t>-1426670834</t>
  </si>
  <si>
    <t>1,1*0,25*14,0</t>
  </si>
  <si>
    <t>1632385579</t>
  </si>
  <si>
    <t>1844433698</t>
  </si>
  <si>
    <t>997013847</t>
  </si>
  <si>
    <t>-1907284147</t>
  </si>
  <si>
    <t>Poplatek za uložení stavebního odpadu na skládce (skládkovné) asfaltového s obsahem dehtu zatříděného do Katalogu odpadů pod kódem 17 03 01</t>
  </si>
  <si>
    <t>předpokládáná tloušťka živice 100 mm</t>
  </si>
  <si>
    <t>50,0*0,10*1,20</t>
  </si>
  <si>
    <t>předpokládaná tloušťka bet. krytu 100 mm</t>
  </si>
  <si>
    <t>50,0*0,1*2,56</t>
  </si>
  <si>
    <t>997013861</t>
  </si>
  <si>
    <t>Poplatek za uložení stavebního odpadu na recyklační skládce (skládkovné) z prostého betonu kód odpadu 17 01 01</t>
  </si>
  <si>
    <t>1533114531</t>
  </si>
  <si>
    <t>Poplatek za uložení stavebního odpadu na recyklační skládce (skládkovné) z prostého betonu zatříděného do Katalogu odpadů pod kódem 17 01 01</t>
  </si>
  <si>
    <t>"zdivo z betonu"1,780*2,20</t>
  </si>
  <si>
    <t>-798781081</t>
  </si>
  <si>
    <t>"nosná konstrukce z železobetonu"3,850*2,40</t>
  </si>
  <si>
    <t>683256275</t>
  </si>
  <si>
    <t>"zemina"(348,124-150,062+130,454-72,632)*2,0</t>
  </si>
  <si>
    <t>"základ z kamene"5,264*2,50</t>
  </si>
  <si>
    <t>"zdivo z kamene"4,070*2,50</t>
  </si>
  <si>
    <t>"nosná konstrukce z kamene"5,033*2,50</t>
  </si>
  <si>
    <t>468112228</t>
  </si>
  <si>
    <t>doprava suti se složením</t>
  </si>
  <si>
    <t>"asfalt"50,0*0,10*1,20</t>
  </si>
  <si>
    <t>"beton. kryt"50,0*0,1*2,56</t>
  </si>
  <si>
    <t>-1670784625</t>
  </si>
  <si>
    <t>566,486*19</t>
  </si>
  <si>
    <t>-2109282242</t>
  </si>
  <si>
    <t>nakládání suti v místě stavby</t>
  </si>
  <si>
    <t>566,486</t>
  </si>
  <si>
    <t>1126873816</t>
  </si>
  <si>
    <t>-386715825</t>
  </si>
  <si>
    <t>4,50*31,2</t>
  </si>
  <si>
    <t>(2+3,7)*30*2</t>
  </si>
  <si>
    <t>-2126142482</t>
  </si>
  <si>
    <t>Poznámka k položce:_x000D_
Spotřeba 0,3-0,4kg/m2</t>
  </si>
  <si>
    <t>140,4*0,0003 'Přepočtené koeficientem množství</t>
  </si>
  <si>
    <t>-91066060</t>
  </si>
  <si>
    <t>4,5*31,2*2</t>
  </si>
  <si>
    <t>967160171</t>
  </si>
  <si>
    <t>Poznámka k položce:_x000D_
Spotřeba: 0,3-0,5 kg/m2</t>
  </si>
  <si>
    <t>280,8*0,00039 'Přepočtené koeficientem množství</t>
  </si>
  <si>
    <t>-493107816</t>
  </si>
  <si>
    <t>SO 02.7.2 - Provizorní komunikace</t>
  </si>
  <si>
    <t>113151111</t>
  </si>
  <si>
    <t>Rozebrání zpevněných ploch ze silničních dílců</t>
  </si>
  <si>
    <t>-284443920</t>
  </si>
  <si>
    <t>Rozebírání zpevněných ploch s přemístěním na skládku na vzdálenost do 20 m nebo s naložením na dopravní prostředek ze silničních panelů</t>
  </si>
  <si>
    <t>24,0*3,0</t>
  </si>
  <si>
    <t>113152111</t>
  </si>
  <si>
    <t>Odstranění podkladů zpevněných ploch z kameniva těženého</t>
  </si>
  <si>
    <t>529344958</t>
  </si>
  <si>
    <t>Odstranění podkladů zpevněných ploch s přemístěním na skládku na vzdálenost do 20 m nebo s naložením na dopravní prostředek z kameniva těženého</t>
  </si>
  <si>
    <t>Poznámka k položce:_x000D_
Vybourání stávajícího odláždění</t>
  </si>
  <si>
    <t>materiál bude použit na zpětný zásyp propustku v km 79,878 ( SO 02.9 )</t>
  </si>
  <si>
    <t>72,0*0,05</t>
  </si>
  <si>
    <t>291211111</t>
  </si>
  <si>
    <t>Zřízení plochy ze silničních panelů do lože tl 50 mm z kameniva</t>
  </si>
  <si>
    <t>1524903432</t>
  </si>
  <si>
    <t>Zřízení zpevněné plochy ze silničních panelů osazených do lože tl. 50 mm z kameniva</t>
  </si>
  <si>
    <t>59381008</t>
  </si>
  <si>
    <t>panel silniční 3,00x1,00x0,18m</t>
  </si>
  <si>
    <t>-353309212</t>
  </si>
  <si>
    <t>24 ks panelů - 1/3 obrátkovost</t>
  </si>
  <si>
    <t>24,0/3</t>
  </si>
  <si>
    <t>564831111</t>
  </si>
  <si>
    <t>Podklad ze štěrkodrtě ŠD plochy přes 100 m2 tl 100 mm</t>
  </si>
  <si>
    <t>-1057389518</t>
  </si>
  <si>
    <t>Podklad ze štěrkodrti ŠD s rozprostřením a zhutněním plochy přes 100 m2, po zhutnění tl. 100 mm</t>
  </si>
  <si>
    <t>provizorní komunikace  - zpevněný povrch ŠD</t>
  </si>
  <si>
    <t>80,0*3+10*2,50</t>
  </si>
  <si>
    <t>913111115</t>
  </si>
  <si>
    <t>Montáž a demontáž dočasné dopravní značky samostatné základní</t>
  </si>
  <si>
    <t>-478126502</t>
  </si>
  <si>
    <t>Montáž a demontáž dočasných dopravních značek samostatných značek základních</t>
  </si>
  <si>
    <t>"smerové šipky"2</t>
  </si>
  <si>
    <t>913111215</t>
  </si>
  <si>
    <t>Příplatek k dočasné dopravní značce samostatné základní za první a ZKD den použití</t>
  </si>
  <si>
    <t>-2121735272</t>
  </si>
  <si>
    <t>Montáž a demontáž dočasných dopravních značek Příplatek za první a každý další den použití dočasných dopravních značek k ceně 11-1115</t>
  </si>
  <si>
    <t>2*10,0</t>
  </si>
  <si>
    <t>913111216</t>
  </si>
  <si>
    <t>Příplatek k dočasné dopravní značce samostatné zvětšené za první a ZKD den použití</t>
  </si>
  <si>
    <t>-1966003003</t>
  </si>
  <si>
    <t>Montáž a demontáž dočasných dopravních značek Příplatek za první a každý další den použití dočasných dopravních značek k ceně 11-1116</t>
  </si>
  <si>
    <t>913121111</t>
  </si>
  <si>
    <t>Montáž a demontáž dočasné dopravní značky kompletní základní</t>
  </si>
  <si>
    <t>1479895509</t>
  </si>
  <si>
    <t>Montáž a demontáž dočasných dopravních značek kompletních značek vč. podstavce a sloupku základních</t>
  </si>
  <si>
    <t>zákaz vjezdu</t>
  </si>
  <si>
    <t>R926931311</t>
  </si>
  <si>
    <t>Osazení informační tabule na sloupku jednoduchém</t>
  </si>
  <si>
    <t>1714259134</t>
  </si>
  <si>
    <t>Osazení informační tabule na sloupku jednoduchém, včetně výroby a popisu</t>
  </si>
  <si>
    <t>"informace o uzavírce komunikace"   1</t>
  </si>
  <si>
    <t>-2134606366</t>
  </si>
  <si>
    <t>SO 02.8 - Propustek v km 79,795</t>
  </si>
  <si>
    <t>SO 02.8.1 - železniční spodek</t>
  </si>
  <si>
    <t>113105113</t>
  </si>
  <si>
    <t>Rozebrání dlažeb z lomového kamene kladených na MC vyspárované MC</t>
  </si>
  <si>
    <t>410880264</t>
  </si>
  <si>
    <t>Rozebrání dlažeb z lomového kamene s přemístěním hmot na skládku na vzdálenost do 3 m nebo s naložením na dopravní prostředek, kladených do cementové malty se spárami zalitými cementovou maltou</t>
  </si>
  <si>
    <t>Poznámka k položce:_x000D_
odláždění na vtoku i výtoku_x000D_
_x000D_
0.3m*(1.5m*3m+2.4m*3.1m)</t>
  </si>
  <si>
    <t>4*1,0</t>
  </si>
  <si>
    <t>1394677184</t>
  </si>
  <si>
    <t>Poznámka k položce:_x000D_
Z výkopové zeminy se použije 50% pro zpětný zásyp_x000D_
_x000D_
1,6m2*22m</t>
  </si>
  <si>
    <t>((1,60+1,0)*1,0-3,14*0,50*0,50)*22,0</t>
  </si>
  <si>
    <t>-1580627823</t>
  </si>
  <si>
    <t>39,930*2</t>
  </si>
  <si>
    <t>829366958</t>
  </si>
  <si>
    <t>39,930</t>
  </si>
  <si>
    <t>171203111</t>
  </si>
  <si>
    <t>Uložení a hrubé rozhrnutí výkopku bez zhutnění v rovině a ve svahu do 1:5</t>
  </si>
  <si>
    <t>310630323</t>
  </si>
  <si>
    <t>Uložení výkopku bez zhutnění s hrubým rozhrnutím v rovině nebo na svahu do 1:5</t>
  </si>
  <si>
    <t>39,930-25,454</t>
  </si>
  <si>
    <t>243219580</t>
  </si>
  <si>
    <t>Poznámka k položce:_x000D_
Zásyp ze štěrkodrti fr. 0/32_x000D_
_x000D_
1m*2.6m*14m</t>
  </si>
  <si>
    <t>1*2.6*14</t>
  </si>
  <si>
    <t>-726333505</t>
  </si>
  <si>
    <t>36,4*1,8 'Přepočtené koeficientem množství</t>
  </si>
  <si>
    <t>1584266637</t>
  </si>
  <si>
    <t>Poznámka k položce:_x000D_
Z výkopové zeminy se použije 50% pro zpětný zásyp_x000D_
_x000D_
1.6m2*22m*0.5</t>
  </si>
  <si>
    <t>8,90*1,10*2,60</t>
  </si>
  <si>
    <t>674518614</t>
  </si>
  <si>
    <t>1,50*3,6</t>
  </si>
  <si>
    <t>-1566395344</t>
  </si>
  <si>
    <t>Poznámka k položce:_x000D_
čela_x000D_
_x000D_
1.4m*0.8m*3.2m+1.4m*0.85m*3.1m</t>
  </si>
  <si>
    <t>"římsy"2*0,50*0,30*3,0</t>
  </si>
  <si>
    <t>"čela"2*(0,80*1,10*3,0-3,14*0,40*0,40*0,8)</t>
  </si>
  <si>
    <t>966008113</t>
  </si>
  <si>
    <t>Bourání trubního propustku DN přes 500 do 800</t>
  </si>
  <si>
    <t>-629789106</t>
  </si>
  <si>
    <t>Bourání trubního propustku s odklizením a uložením vybouraného materiálu na skládku na vzdálenost do 3 m nebo s naložením na dopravní prostředek z trub betonových nebo železobetonových DN přes 500 do 800 mm</t>
  </si>
  <si>
    <t>-434679069</t>
  </si>
  <si>
    <t>-1942298976</t>
  </si>
  <si>
    <t>5,376*2,40+44,183</t>
  </si>
  <si>
    <t>949257523</t>
  </si>
  <si>
    <t>57,085</t>
  </si>
  <si>
    <t>-419014757</t>
  </si>
  <si>
    <t>57,085*19</t>
  </si>
  <si>
    <t>398580320</t>
  </si>
  <si>
    <t>2133214526</t>
  </si>
  <si>
    <t>SO 02.9 - Propustek v km 79,878</t>
  </si>
  <si>
    <t>SO 02.9.1 - propustek</t>
  </si>
  <si>
    <t>1675131502</t>
  </si>
  <si>
    <t>8*2*0,3+0,9*26*0,3</t>
  </si>
  <si>
    <t>-2107453898</t>
  </si>
  <si>
    <t>-1282919303</t>
  </si>
  <si>
    <t>116481715</t>
  </si>
  <si>
    <t>3,63*1,05*2*26,0</t>
  </si>
  <si>
    <t>-892342404</t>
  </si>
  <si>
    <t>198,198-168,2</t>
  </si>
  <si>
    <t>617822731</t>
  </si>
  <si>
    <t>Poznámka k položce:_x000D_
Naložení zásypu štěrkodrti z deponie</t>
  </si>
  <si>
    <t>321829920</t>
  </si>
  <si>
    <t>Poznámka k položce:_x000D_
Zásyp ze štěrkodrti fr. 0/32, Id=0,95, Emat=70 MPa, vrstvy max. tl. 300 mm</t>
  </si>
  <si>
    <t>(15,09-3,14*0,70*0,70-1,66*0,20-0,1*3,80)*26,20</t>
  </si>
  <si>
    <t>použití ŠD z provizorní komunikace pod panely</t>
  </si>
  <si>
    <t>-(72,0*0,05)</t>
  </si>
  <si>
    <t>2057688709</t>
  </si>
  <si>
    <t>50 % zásypu nový materiál</t>
  </si>
  <si>
    <t>336,392*0,50*1,80</t>
  </si>
  <si>
    <t>184818233</t>
  </si>
  <si>
    <t>Ochrana kmene průměru přes 500 do 700 mm bedněním výšky do 2 m</t>
  </si>
  <si>
    <t>193572129</t>
  </si>
  <si>
    <t>Ochrana kmene bedněním před poškozením stavebním provozem zřízení včetně odstranění výšky bednění do 2 m průměru kmene přes 500 do 700 mm</t>
  </si>
  <si>
    <t>2020151250</t>
  </si>
  <si>
    <t>Poznámka k položce:_x000D_
Základ propustku + zesílený základ propustku</t>
  </si>
  <si>
    <t>"deska + prahy"1,66*0,20*25,40+0,40*0,60*1,66*2</t>
  </si>
  <si>
    <t>"obetonávka krajních prefabrikátů"0,14*2*2,11*2</t>
  </si>
  <si>
    <t>1531446180</t>
  </si>
  <si>
    <t>10,412</t>
  </si>
  <si>
    <t>1081883637</t>
  </si>
  <si>
    <t>0,20*26,2*2+1,66*0,20*2+0,40*2,11*4+4*0,14*2</t>
  </si>
  <si>
    <t>-461712290</t>
  </si>
  <si>
    <t>15,640</t>
  </si>
  <si>
    <t>-847500142</t>
  </si>
  <si>
    <t>1430697465</t>
  </si>
  <si>
    <t>0,886*1,05</t>
  </si>
  <si>
    <t>-1820628402</t>
  </si>
  <si>
    <t>23,0*0,739</t>
  </si>
  <si>
    <t>-1945953361</t>
  </si>
  <si>
    <t>2105596224</t>
  </si>
  <si>
    <t>65905242</t>
  </si>
  <si>
    <t>1139357788</t>
  </si>
  <si>
    <t>Poznámka k položce:_x000D_
Podkladní beton pod propustkem</t>
  </si>
  <si>
    <t>3,060*25,8</t>
  </si>
  <si>
    <t>909371947</t>
  </si>
  <si>
    <t>"příčný práh dlažby"5,2*0,30*0,30+3,5*0,30*0,30</t>
  </si>
  <si>
    <t>-717367286</t>
  </si>
  <si>
    <t>"dlažba"(19,43-1,50+12,35-1,5)*1,20</t>
  </si>
  <si>
    <t>1085228693</t>
  </si>
  <si>
    <t>3,14*1,38*24,0</t>
  </si>
  <si>
    <t>2069884366</t>
  </si>
  <si>
    <t>938902112</t>
  </si>
  <si>
    <t>Čištění příkopů komunikací příkopovým rypadlem objem nánosu přes 0,15 do 0,3 m3/m</t>
  </si>
  <si>
    <t>1094766334</t>
  </si>
  <si>
    <t>Profilace a čištění příkopů komunikací příkopovým rypadlem s odstraněním travnatého porostu nebo nánosu, s úpravou dna a svahů do předepsaného profilu a s naložením na dopravní prostředek nebo s přemístěním na hromady na vzdálenost do 20 m nezpevněných nebo zpevněných objemu nánosu přes 0,15 do 0,30 m3/m</t>
  </si>
  <si>
    <t>podélnáý příkop na výtoku vlevo</t>
  </si>
  <si>
    <t>20,0</t>
  </si>
  <si>
    <t>730455490</t>
  </si>
  <si>
    <t>"základ z kamene"3*0,90*20</t>
  </si>
  <si>
    <t>961041211</t>
  </si>
  <si>
    <t>Bourání mostních základů z betonu prostého</t>
  </si>
  <si>
    <t>155234565</t>
  </si>
  <si>
    <t>Bourání mostních konstrukcí základů z prostého betonu</t>
  </si>
  <si>
    <t>Poznámka k položce:_x000D_
Rozšířené části propustku na vtoku a výtoku - opěry + základy + čela</t>
  </si>
  <si>
    <t>"základ z betonu"1,10*(1,92-1,0)*6,0+1,0*1,10*3+1,0*0,90*5+(4,99-1,0)*0,90*3,0</t>
  </si>
  <si>
    <t>-1170901332</t>
  </si>
  <si>
    <t>Poznámka k položce:_x000D_
Původní střední část propustku</t>
  </si>
  <si>
    <t>2*1,05*1,55*20</t>
  </si>
  <si>
    <t>1436283858</t>
  </si>
  <si>
    <t>"římsy"0,50*0,60*6,0+0,60*0,4*5,0</t>
  </si>
  <si>
    <t>"čela"(5,0*1,64*1,0+6,0*2,0*1,0)-0,875*1,685*1,0</t>
  </si>
  <si>
    <t>"opěry betonové"1,05*1,55*2*3,99</t>
  </si>
  <si>
    <t>1151732191</t>
  </si>
  <si>
    <t>Poznámka k položce:_x000D_
Položka obsahuje NK se zabetonovanými kolejnicemi + římsy na čelech</t>
  </si>
  <si>
    <t>"deska"1,90*0,26*26,0</t>
  </si>
  <si>
    <t>966071711</t>
  </si>
  <si>
    <t>Bourání sloupků a vzpěr plotových ocelových do 2,5 m zabetonovaných</t>
  </si>
  <si>
    <t>2072332986</t>
  </si>
  <si>
    <t>Bourání plotových sloupků a vzpěr ocelových trubkových nebo profilovaných výšky do 2,50 m zabetonovaných</t>
  </si>
  <si>
    <t>966071821</t>
  </si>
  <si>
    <t>Rozebrání oplocení z drátěného pletiva se čtvercovými oky v do 1,6 m</t>
  </si>
  <si>
    <t>1224094010</t>
  </si>
  <si>
    <t>Rozebrání oplocení z pletiva drátěného se čtvercovými oky, výšky do 1,6 m</t>
  </si>
  <si>
    <t>243735103</t>
  </si>
  <si>
    <t>-1837495522</t>
  </si>
  <si>
    <t>-544837819</t>
  </si>
  <si>
    <t>Poznámka k položce:_x000D_
Odvoz bouraného materiálu na skládku</t>
  </si>
  <si>
    <t>1958349529</t>
  </si>
  <si>
    <t>485,602*19</t>
  </si>
  <si>
    <t>-164487910</t>
  </si>
  <si>
    <t>Poznámka k položce:_x000D_
Naložení vybouraného betonu a železobetonu. Bez zeminy, ta je obsažena v položce 131151204</t>
  </si>
  <si>
    <t>997221861</t>
  </si>
  <si>
    <t>Poplatek za uložení na recyklační skládce (skládkovné) stavebního odpadu z prostého betonu pod kódem 17 01 01</t>
  </si>
  <si>
    <t>1536308960</t>
  </si>
  <si>
    <t>beton</t>
  </si>
  <si>
    <t>(24,645+34,713)*2,20</t>
  </si>
  <si>
    <t>1491692092</t>
  </si>
  <si>
    <t>železobeton</t>
  </si>
  <si>
    <t>12,844*2,40</t>
  </si>
  <si>
    <t>775546007</t>
  </si>
  <si>
    <t>kámen</t>
  </si>
  <si>
    <t>(54,000+65,100)*2,50</t>
  </si>
  <si>
    <t>698874190</t>
  </si>
  <si>
    <t>998212195</t>
  </si>
  <si>
    <t>Příplatek k přesunu hmot pro mosty zděné nebo monolitické za zvětšený přesun do 5000 m</t>
  </si>
  <si>
    <t>1961504336</t>
  </si>
  <si>
    <t>Přesun hmot pro mosty zděné, betonové monolitické, spřažené ocelobetonové nebo kovové Příplatek k cenám za zvětšený přesun přes přes vymezenou vodorovnou dopravní vzdálenost do 5000 m</t>
  </si>
  <si>
    <t>910368569</t>
  </si>
  <si>
    <t>4,50*26,2</t>
  </si>
  <si>
    <t>-790040099</t>
  </si>
  <si>
    <t>117,9*0,0003 'Přepočtené koeficientem množství</t>
  </si>
  <si>
    <t>-6839461</t>
  </si>
  <si>
    <t>4,5*26,2*2</t>
  </si>
  <si>
    <t>-1185601926</t>
  </si>
  <si>
    <t>SO 02.10 - Propustek v km 80,019</t>
  </si>
  <si>
    <t>SO 02.10.1 - železniční spodek</t>
  </si>
  <si>
    <t>1849648129</t>
  </si>
  <si>
    <t>panely na římse výtoku</t>
  </si>
  <si>
    <t>3,0*1,50*3</t>
  </si>
  <si>
    <t>-1307237115</t>
  </si>
  <si>
    <t>Poznámka k položce:_x000D_
Vytěžení zásypu rubu klenby a křídel_x000D_
_x000D_
19,95m2*1,99m+1,99m*1,m*0,3m</t>
  </si>
  <si>
    <t>"pod štěrkovým ložem"12,86*2,20</t>
  </si>
  <si>
    <t>"pod plochou"4,63*2,20</t>
  </si>
  <si>
    <t>"vlevo trati"0,90*2,20</t>
  </si>
  <si>
    <t>791990643</t>
  </si>
  <si>
    <t>38,478*2</t>
  </si>
  <si>
    <t>-1872519981</t>
  </si>
  <si>
    <t>"zásyp původního otvoru"0,40*0,50*16,60</t>
  </si>
  <si>
    <t>-277341632</t>
  </si>
  <si>
    <t>31,612*1,80</t>
  </si>
  <si>
    <t>70153364</t>
  </si>
  <si>
    <t>Poznámka k položce:_x000D_
Zásypy na výtoku, vpravo vedle koleje_x000D_
_x000D_
19,95m2*1,99m+1,99m*1,m*0,3m</t>
  </si>
  <si>
    <t>"na výtoku"2,54*3,0</t>
  </si>
  <si>
    <t>2000211611</t>
  </si>
  <si>
    <t>"na výtoku"1,60*3,0</t>
  </si>
  <si>
    <t>-52701122</t>
  </si>
  <si>
    <t>bednění pro zafoukání propustku</t>
  </si>
  <si>
    <t>2,80*1,0</t>
  </si>
  <si>
    <t>1482451854</t>
  </si>
  <si>
    <t>2,8</t>
  </si>
  <si>
    <t>369317311</t>
  </si>
  <si>
    <t>Výplň štoly v hor suché z cementopopílkové suspenze za rubem nosné obezdívky délky do 200 m</t>
  </si>
  <si>
    <t>-389536473</t>
  </si>
  <si>
    <t>Výplň z popílkocementové suspenze za rubem nosné obezdívky délky štoly, do 200 m, v hornině suché</t>
  </si>
  <si>
    <t>Poznámka k položce:_x000D_
Výplň stávajícího propustku_x000D_
_x000D_
10m*0,435m*0,4m+8,8m*0,435m*0,4m*0,5+19,58m*0,4^2*PI()*2/4</t>
  </si>
  <si>
    <t>3,14*0,20*0,20*2*19,60</t>
  </si>
  <si>
    <t>-560577161</t>
  </si>
  <si>
    <t>Poznámka k položce:_x000D_
Ubourání části vtokového a výtokového čela_x000D_
_x000D_
23,52m*0,25m*0,9m+12,78m*0,26m2*2ks*0,5</t>
  </si>
  <si>
    <t>"čelo vtok"0,68*2,50-0,40*0,50*0,50</t>
  </si>
  <si>
    <t>"čelo výtok"0,50*0,20*2,50+0,50*1,00*2,50-0,50*2*3,14*0,20*0,20</t>
  </si>
  <si>
    <t>"část opěr"14,82*1,20-5,85</t>
  </si>
  <si>
    <t>963041211</t>
  </si>
  <si>
    <t>Bourání mostní nosné konstrukce z betonu prostého</t>
  </si>
  <si>
    <t>909166649</t>
  </si>
  <si>
    <t>Bourání mostních konstrukcí nosných konstrukcí z prostého betonu</t>
  </si>
  <si>
    <t>Poznámka k položce:_x000D_
ubourání části NK deskové části propustku_x000D__x000D_
_x000D_
1,6m*0,62m2+1,02m2*2,6m-0,4m*0,5*0,9m</t>
  </si>
  <si>
    <t>"deska"0,25*0,90*26,0</t>
  </si>
  <si>
    <t>2047703862</t>
  </si>
  <si>
    <t>14,908*2,2+5,850*2,20</t>
  </si>
  <si>
    <t>-424596088</t>
  </si>
  <si>
    <t>(40,458-19,786)*1,80</t>
  </si>
  <si>
    <t>1534304435</t>
  </si>
  <si>
    <t>45,668+37,210</t>
  </si>
  <si>
    <t>1375608377</t>
  </si>
  <si>
    <t>82,878*19</t>
  </si>
  <si>
    <t>1131216677</t>
  </si>
  <si>
    <t>z mezideponie na místo stavby ( poř. skláídky )</t>
  </si>
  <si>
    <t>1363903056</t>
  </si>
  <si>
    <t>515272783</t>
  </si>
  <si>
    <t>SO 02.11 - Propustek v km 80,080</t>
  </si>
  <si>
    <t>SO 02.11.1 - železniční spodek</t>
  </si>
  <si>
    <t>2123366744</t>
  </si>
  <si>
    <t>Poznámka k položce:_x000D_
Vytěžení zásypu rubu klenby a křídel_x000D_
_x000D_
20,2m2*1,92m+1,00m*0,25m*2,5m</t>
  </si>
  <si>
    <t>"pod kolejištěm"1,903*16,70</t>
  </si>
  <si>
    <t>" pod manipulační plochou"1,32*9,40</t>
  </si>
  <si>
    <t>-1091378372</t>
  </si>
  <si>
    <t>44,188*2</t>
  </si>
  <si>
    <t>-1818879220</t>
  </si>
  <si>
    <t>Poznámka k položce:_x000D_
Zásypy na výtoku, část nad klenbou a stávajícího vtoku_x000D_
_x000D_
20,2m2*1,92m</t>
  </si>
  <si>
    <t>"po odbourané desce"0,325*16,70</t>
  </si>
  <si>
    <t>1151686327</t>
  </si>
  <si>
    <t>37,208*1,80</t>
  </si>
  <si>
    <t>1535424423</t>
  </si>
  <si>
    <t>Poznámka k položce:_x000D_
Zásypy na výtoku, vpravo vedle koleje_x000D_
_x000D_
0,73m*3,2m*2,3m+11,03m2*1,92m</t>
  </si>
  <si>
    <t>"po odbourané desce"0,325*9,40</t>
  </si>
  <si>
    <t>178383964</t>
  </si>
  <si>
    <t xml:space="preserve">svahování </t>
  </si>
  <si>
    <t>1,40*4,0</t>
  </si>
  <si>
    <t>-60114953</t>
  </si>
  <si>
    <t>Poznámka k položce:_x000D_
Výplň stávajícího propustku_x000D_
_x000D_
29,75m*0,65m*0,56m*0,5+9,73m*0,65m*0,56m*0,5</t>
  </si>
  <si>
    <t>0,65*0,56*17,50+0,65*0,56*22,0</t>
  </si>
  <si>
    <t>649154340</t>
  </si>
  <si>
    <t>Poznámka k položce:_x000D_
vybourání vtokového a výtokového čela_x000D_
_x000D_
25,23m*0,25m*1,0m+12,00m*0,36m2*2ks*0,5</t>
  </si>
  <si>
    <t>"čelo"0,50*1,40*3,0-0,50*0,56*0,65</t>
  </si>
  <si>
    <t>"opěry"0,60*2*9,35</t>
  </si>
  <si>
    <t>"římsa vlevo"0,40*0,45*1,80</t>
  </si>
  <si>
    <t>-559876606</t>
  </si>
  <si>
    <t>Poznámka k položce:_x000D_
vybourání části NK propustku_x000D__x000D_
_x000D_
3,4m*0,63m2-0,65m*0,82m*0,56m+0,57m2*2m</t>
  </si>
  <si>
    <t>"deska"0,25*1,08*26,05</t>
  </si>
  <si>
    <t>-273792692</t>
  </si>
  <si>
    <t>144158</t>
  </si>
  <si>
    <t>(13,462+7,034)*2,20</t>
  </si>
  <si>
    <t>-768377915</t>
  </si>
  <si>
    <t>(44,188-12,408-3,055)*1,80</t>
  </si>
  <si>
    <t>-903025983</t>
  </si>
  <si>
    <t>32,669+45,091</t>
  </si>
  <si>
    <t>2002254378</t>
  </si>
  <si>
    <t>77,760*19</t>
  </si>
  <si>
    <t>166015409</t>
  </si>
  <si>
    <t>z mezideponie na místo stavby ( popř. skládky )</t>
  </si>
  <si>
    <t>480608958</t>
  </si>
  <si>
    <t>-1067688347</t>
  </si>
  <si>
    <t>SO 02.12 - Propustek v km 80,238</t>
  </si>
  <si>
    <t>SO 02.12.1 - železniční spodek</t>
  </si>
  <si>
    <t>507051875</t>
  </si>
  <si>
    <t>Poznámka k položce:_x000D_
výkop v pravé části pod kolejí + výkop vlevo v místě volného terénu_x000D_
_x000D_
(2ks*0,5*0,9m*0,9m*5,2m)+(2ks*0,5*1,7m*1,7m*6,5m)</t>
  </si>
  <si>
    <t>"kolem opěr"0,45*10,60*2</t>
  </si>
  <si>
    <t>"přesypávka vlevo"5,04*2,60</t>
  </si>
  <si>
    <t>666382287</t>
  </si>
  <si>
    <t>22,644*2</t>
  </si>
  <si>
    <t>5,174</t>
  </si>
  <si>
    <t>-114305691</t>
  </si>
  <si>
    <t>Poznámka k položce:_x000D_
zásyp v pravé části pod kolej ze ŠD fr.0/32_x000D_
_x000D_
2ks*0,5*0,9m*0,9m*7,4m+1,7m*1,7m*7,4m</t>
  </si>
  <si>
    <t>7,02*3,0</t>
  </si>
  <si>
    <t>196464213</t>
  </si>
  <si>
    <t>Poznámka k položce:_x000D_
zpětný zásyp vlevo mostu v místě volného terénu z vytěžené zeminy_x000D_
_x000D_
(2ks*0,5*1,2m*1,2m*6.5m)+(1.2m*1,7m*6,5m)</t>
  </si>
  <si>
    <t>"část vlevo"5,81*3,0</t>
  </si>
  <si>
    <t>-1964818840</t>
  </si>
  <si>
    <t>21,060*1,8</t>
  </si>
  <si>
    <t>1568692410</t>
  </si>
  <si>
    <t>"svahování vlevo"1,75*3,50</t>
  </si>
  <si>
    <t>1482237344</t>
  </si>
  <si>
    <t>Poznámka k položce:_x000D_
částečné vybourání levé části propustku z kamene_x000D_
dříky+kolmé čelo_x000D_
_x000D_
(2ks*0,65m*0,65m*7m)+(0,9m*1,2m*2m)</t>
  </si>
  <si>
    <t>"čelo vlevo"0,90*1,20*2,0</t>
  </si>
  <si>
    <t>"opěry"0,65*0,66*7,0*2</t>
  </si>
  <si>
    <t>-699947524</t>
  </si>
  <si>
    <t>Poznámka k položce:_x000D_
částečné vybourání pravé části propustku z betonu_x000D__x000D_
dříky + kolmé čelo_x000D_
_x000D_
(2ks*0,65m*0,65m*3,1m)+(0,9m*1,3m*3,8m)</t>
  </si>
  <si>
    <t>"čelo vpravo"0,90*1,30*3,80</t>
  </si>
  <si>
    <t>"opěry"0,65*0,66*3,10*2</t>
  </si>
  <si>
    <t>-805569413</t>
  </si>
  <si>
    <t>Poznámka k položce:_x000D_
částečné vybourání levé části propustku z kamene_x000D_
NK_x000D_
_x000D_
1,1m*0,25m*7m</t>
  </si>
  <si>
    <t>1,1*0,25*7</t>
  </si>
  <si>
    <t>-2122655723</t>
  </si>
  <si>
    <t>Poznámka k položce:_x000D_
částečné vybourání pravé části propustku z betonu_x000D__x000D_
NK_x000D__x000D_
_x000D_
1,1m*0,25m*3,1m</t>
  </si>
  <si>
    <t>1,1*0,25*3,1</t>
  </si>
  <si>
    <t>-963444948</t>
  </si>
  <si>
    <t>(7,106+0,853)*2,20</t>
  </si>
  <si>
    <t>-36518945</t>
  </si>
  <si>
    <t>(8,166+1,925)*2,50</t>
  </si>
  <si>
    <t>-240090614</t>
  </si>
  <si>
    <t>17,510+25,228</t>
  </si>
  <si>
    <t>-1193669811</t>
  </si>
  <si>
    <t>42,798*19</t>
  </si>
  <si>
    <t>1083614310</t>
  </si>
  <si>
    <t>Z mezideponie na místo stavby ( popř. skládky )</t>
  </si>
  <si>
    <t>22,644*1,80</t>
  </si>
  <si>
    <t>212738881</t>
  </si>
  <si>
    <t>-957159043</t>
  </si>
  <si>
    <t>SO 02.13 - Propustek v km 80,315</t>
  </si>
  <si>
    <t>SO 02.13.1 - železniční spodek</t>
  </si>
  <si>
    <t>1242162193</t>
  </si>
  <si>
    <t>Poznámka k položce:_x000D_
výkop v pravé části pod kolejí + výkop vlevo v místě volného terénu_x000D_
_x000D_
0.83m*(0.83+1.8)m*6.6m-(1.1m*0.25m+0.6m*0.15)*6.6m+2ks*0.5*1.2m*1.2m*0.9m+2ks*0.5*2.35m*2.35m*1.4m</t>
  </si>
  <si>
    <t>(2,40-0,40)*6,60+0,60*0,60*6,60</t>
  </si>
  <si>
    <t>-916668514</t>
  </si>
  <si>
    <t>15,576*2</t>
  </si>
  <si>
    <t>914567061</t>
  </si>
  <si>
    <t>15,576-11,313</t>
  </si>
  <si>
    <t>-1742943186</t>
  </si>
  <si>
    <t>Poznámka k položce:_x000D_
zpětný zásyp vlevo mostu v místě volného terénu z nakupované zeminy_x000D_
_x000D_
0.83m*(1.8+0.83)*6.6m+0.45m*0.6*6.6m+(2ks*0.5*1.2m*1.2m*0.9m+1.2m*0.9m*2.6m+1.2m*0.5*2.9m*0.5*(1.2m*2+2.6m))+2ks*0.5*2.35m*2.35m*0.5m+2.35m*0.5m*3.6m</t>
  </si>
  <si>
    <t>"pod kolejí ŠD"9,18*2,70</t>
  </si>
  <si>
    <t>"vlevo trati zásyp výziskem" 4,19*2,70</t>
  </si>
  <si>
    <t>-1569168447</t>
  </si>
  <si>
    <t>24,786*1,80</t>
  </si>
  <si>
    <t>-1273716098</t>
  </si>
  <si>
    <t>"čelo"1.2*0.8*2.6</t>
  </si>
  <si>
    <t>"opěry"2*0,06*3,13</t>
  </si>
  <si>
    <t>1331668282</t>
  </si>
  <si>
    <t>Poznámka k položce:_x000D_
částečné vybourání pravé části propustku z betonu_x000D__x000D_
dříky + kolmé čelo_x000D_
_x000D_
2.4m*0.9m*3.6m+0.15m*0.6m*4.5m</t>
  </si>
  <si>
    <t>"čelo"2,40*0,90*3,60</t>
  </si>
  <si>
    <t>"opěry"2*0,06*3,70</t>
  </si>
  <si>
    <t>-1124587584</t>
  </si>
  <si>
    <t>Poznámka k položce:_x000D_
částečné vybourání levé části propustku z kamene_x000D_
NK_x000D_
_x000D_
0.25m*1.1m*3.6m</t>
  </si>
  <si>
    <t>0.25*1.1*3.13</t>
  </si>
  <si>
    <t>-772046124</t>
  </si>
  <si>
    <t>Poznámka k položce:_x000D_
bourání konstrukce z betonových dílců_x000D_
_x000D_
0.25m*1.1m*4.5m</t>
  </si>
  <si>
    <t>0.25*1.1*3,70</t>
  </si>
  <si>
    <t>1708992984</t>
  </si>
  <si>
    <t>Poznámka k položce:_x000D_
9.4185*2.2t/m3</t>
  </si>
  <si>
    <t>(8,220+1,018)*2.2</t>
  </si>
  <si>
    <t>-388307717</t>
  </si>
  <si>
    <t>(2,872+0,861)*2,50</t>
  </si>
  <si>
    <t>-959616100</t>
  </si>
  <si>
    <t>20,324+9,333</t>
  </si>
  <si>
    <t>1360083977</t>
  </si>
  <si>
    <t>29,657*19</t>
  </si>
  <si>
    <t>1719678567</t>
  </si>
  <si>
    <t>z místa deponie na místo stavby - zemina</t>
  </si>
  <si>
    <t>15,576*1,80</t>
  </si>
  <si>
    <t>-1831540907</t>
  </si>
  <si>
    <t>1214815714</t>
  </si>
  <si>
    <t>SO 02.14 - Propustek v km 80,406</t>
  </si>
  <si>
    <t>SO 02.14.1 - železniční svršek</t>
  </si>
  <si>
    <t>-1506406740</t>
  </si>
  <si>
    <t>"staré lože"2,62*4,0-0,20*0,15*2,40*7,0</t>
  </si>
  <si>
    <t>1880320699</t>
  </si>
  <si>
    <t>5955101000</t>
  </si>
  <si>
    <t>Kamenivo drcené štěrk frakce 31,5/63 (32/63) třídy BI</t>
  </si>
  <si>
    <t>42699260</t>
  </si>
  <si>
    <t>9,976*1,70</t>
  </si>
  <si>
    <t>5906130335</t>
  </si>
  <si>
    <t>Montáž kolejového roštu v ose koleje pražce betonové vystrojené, tvar R65</t>
  </si>
  <si>
    <t>-298619677</t>
  </si>
  <si>
    <t>Montáž kolejového roštu v ose koleje pražce betonové vystrojené, tvar R65 Poznámka: 1. V cenách jsou započteny náklady na manipulaci a montáž KR, u pražců dřevěných nevystrojených i na vrtání pražců. 2. V cenách nejsou obsaženy náklady na dodávku materiálu.</t>
  </si>
  <si>
    <t>-253178649</t>
  </si>
  <si>
    <t>0,004</t>
  </si>
  <si>
    <t>-1555121205</t>
  </si>
  <si>
    <t>2*2</t>
  </si>
  <si>
    <t>5910020120</t>
  </si>
  <si>
    <t>Svařování kolejnic termitem plný předehřev standardní spára svar jednotlivý tv. R65</t>
  </si>
  <si>
    <t>153937646</t>
  </si>
  <si>
    <t>Svařování kolejnic termitem plný předehřev standardní spára svar jednotlivý tv. R65 Poznámka: 1. V cenách jsou započteny náklady na vybrání kameniva z mezipražcového prostoru, demontáž upevňovadel, směrové a výškové vyrovnání kolejnic, provedení svaru, montáž upevňovadel, vizuální kontrola, měření geometrie svaru. 2. V cenách nejsou obsaženy náklady na kontrolu svaru ultrazvukem, podbití pražců a demontáž styku.</t>
  </si>
  <si>
    <t>854023939</t>
  </si>
  <si>
    <t>1852771759</t>
  </si>
  <si>
    <t>5960101135</t>
  </si>
  <si>
    <t>Pražcové kotvy pro pražec SB 8</t>
  </si>
  <si>
    <t>559899889</t>
  </si>
  <si>
    <t>-843882512</t>
  </si>
  <si>
    <t>doprava kameniva</t>
  </si>
  <si>
    <t>16,959</t>
  </si>
  <si>
    <t>-1752795641</t>
  </si>
  <si>
    <t>příplatek za 15 km</t>
  </si>
  <si>
    <t>16,959*1,0</t>
  </si>
  <si>
    <t>-2095408925</t>
  </si>
  <si>
    <t>naložení užitého štěrk. lože z mezideponie na skládku</t>
  </si>
  <si>
    <t>19,952</t>
  </si>
  <si>
    <t>691668516</t>
  </si>
  <si>
    <t>poplatek za uložení</t>
  </si>
  <si>
    <t>SO 02.14.2 - železniční spodek</t>
  </si>
  <si>
    <t>1150110300</t>
  </si>
  <si>
    <t>Poznámka k položce:_x000D_
0.5*(6.7m*1m+1.3m*2.5m)*2.15m-5m3</t>
  </si>
  <si>
    <t>(2,403-0,72)*2,90</t>
  </si>
  <si>
    <t>"ze svahu vlevo"2,70*2,50*0,20</t>
  </si>
  <si>
    <t>181226529</t>
  </si>
  <si>
    <t>6,231*2</t>
  </si>
  <si>
    <t>-1550452629</t>
  </si>
  <si>
    <t>Poznámka k položce:_x000D_
zpětný zásyp vlevo mostu v místě volného terénu z nakupované zeminy_x000D_
_x000D_
0.9m*(3m+0.9m)*(0.5*0.9m+1.1m+0.5*1m)+1.7m*(2.95m+1.7m)*(0.5*1.7m+1m+0.5m*.9m)</t>
  </si>
  <si>
    <t>"pod kolejí -ŠD"5,73*2,70</t>
  </si>
  <si>
    <t>"v místě základu vpravo - výzisk"1,15*0,80*3,0</t>
  </si>
  <si>
    <t>"zásyp vlevo - v patě výzisk"1,07*2,50</t>
  </si>
  <si>
    <t>-1000622450</t>
  </si>
  <si>
    <t>15,471*1,80</t>
  </si>
  <si>
    <t>182151111</t>
  </si>
  <si>
    <t>Svahování v zářezech v hornině třídy těžitelnosti I skupiny 1 až 3 strojně</t>
  </si>
  <si>
    <t>179560905</t>
  </si>
  <si>
    <t>Svahování trvalých svahů do projektovaných profilů strojně s potřebným přemístěním výkopku při svahování v zářezech v hornině třídy těžitelnosti I, skupiny 1 až 3</t>
  </si>
  <si>
    <t>"vlevo trati"2,70*6,70</t>
  </si>
  <si>
    <t>-62302141</t>
  </si>
  <si>
    <t>Poznámka k položce:_x000D_
částečné vybourání pravé části propustku z betonu_x000D__x000D_
dříky + kolmé čelo_x000D_
_x000D_
(1.1m*0.25m+2*0.6m*0.4m)*2.9m+2m*0.95m*2.95m</t>
  </si>
  <si>
    <t>"čela"2*1,0*1,10*3,0</t>
  </si>
  <si>
    <t>"základ pod čelem vpravo"0,80*1,15*3,0</t>
  </si>
  <si>
    <t>"trouba ve svahu"(0,57*0,57*3,14-0,30*0,30*3,14)*1,50</t>
  </si>
  <si>
    <t>1060628231</t>
  </si>
  <si>
    <t>"deska"1,10*0,25*3,0</t>
  </si>
  <si>
    <t>-300248834</t>
  </si>
  <si>
    <t>10,466*2,20</t>
  </si>
  <si>
    <t>-1271730222</t>
  </si>
  <si>
    <t>0,825*2,40</t>
  </si>
  <si>
    <t>549384869</t>
  </si>
  <si>
    <t>23,025+1,980</t>
  </si>
  <si>
    <t>-791399879</t>
  </si>
  <si>
    <t>Poznámka k položce:_x000D_
odvoz do 20 km</t>
  </si>
  <si>
    <t>25,005</t>
  </si>
  <si>
    <t>25,005*19 'Přepočtené koeficientem množství</t>
  </si>
  <si>
    <t>-164100877</t>
  </si>
  <si>
    <t>z místa deponie na místo stavby</t>
  </si>
  <si>
    <t>6,231</t>
  </si>
  <si>
    <t>-2055875260</t>
  </si>
  <si>
    <t>1254765482</t>
  </si>
  <si>
    <t>SO 02.15 - Silniční propustek u přejezdu P 7568</t>
  </si>
  <si>
    <t>SO 02.15.1 - propustek</t>
  </si>
  <si>
    <t xml:space="preserve">    8 - Vedení trubní dálková a přípojná</t>
  </si>
  <si>
    <t>111211101</t>
  </si>
  <si>
    <t>Odstranění křovin a stromů průměru kmene do 100 mm i s kořeny sklonu terénu do 1:5 ručně</t>
  </si>
  <si>
    <t>875354330</t>
  </si>
  <si>
    <t>Odstranění křovin a stromů s odstraněním kořenů ručně průměru kmene do 100 mm jakékoliv plochy v rovině nebo ve svahu o sklonu do 1:5</t>
  </si>
  <si>
    <t>976085593</t>
  </si>
  <si>
    <t>-921605291</t>
  </si>
  <si>
    <t>6*8</t>
  </si>
  <si>
    <t>-111406744</t>
  </si>
  <si>
    <t>2067039217</t>
  </si>
  <si>
    <t>"dny*hodiny"10*12</t>
  </si>
  <si>
    <t>-85102978</t>
  </si>
  <si>
    <t>1067800426</t>
  </si>
  <si>
    <t>(5,60+1,0)/2*2,30*23,0</t>
  </si>
  <si>
    <t>-210843110</t>
  </si>
  <si>
    <t>(3,5+5,7+5,7)*2,4</t>
  </si>
  <si>
    <t>201571587</t>
  </si>
  <si>
    <t>-1853352236</t>
  </si>
  <si>
    <t>Poznámka k položce:_x000D_
odvoz výkopku na deponii</t>
  </si>
  <si>
    <t>174,570-61,740</t>
  </si>
  <si>
    <t>-874333574</t>
  </si>
  <si>
    <t>"ŠD 0/32 pod vozovkou"( 5,6+3,6)/2*0,60*5,70</t>
  </si>
  <si>
    <t>"výzisk pod manipul. plochou"(6,20+3,60)/2*0,90*14,00</t>
  </si>
  <si>
    <t>1248929439</t>
  </si>
  <si>
    <t>15,732*1,80</t>
  </si>
  <si>
    <t>2107505755</t>
  </si>
  <si>
    <t>0,2*1,0*22,10</t>
  </si>
  <si>
    <t>58337303</t>
  </si>
  <si>
    <t>štěrkopísek frakce 0/8</t>
  </si>
  <si>
    <t>-1175100743</t>
  </si>
  <si>
    <t>0,2*1,0*22,10*1,65</t>
  </si>
  <si>
    <t>1270526409</t>
  </si>
  <si>
    <t>((1,38+3,60)/2*1,2-3,14*0,40*0,40)*23,1</t>
  </si>
  <si>
    <t>58337302</t>
  </si>
  <si>
    <t>štěrkopísek frakce 0/16</t>
  </si>
  <si>
    <t>1350136831</t>
  </si>
  <si>
    <t>57,417*1,70</t>
  </si>
  <si>
    <t>181951112</t>
  </si>
  <si>
    <t>Úprava pláně v hornině třídy těžitelnosti I skupiny 1 až 3 se zhutněním strojně</t>
  </si>
  <si>
    <t>-1977280564</t>
  </si>
  <si>
    <t>Úprava pláně vyrovnáním výškových rozdílů strojně v hornině třídy těžitelnosti I, skupiny 1 až 3 se zhutněním</t>
  </si>
  <si>
    <t>4,9*17,5</t>
  </si>
  <si>
    <t>1571292613</t>
  </si>
  <si>
    <t>33+47</t>
  </si>
  <si>
    <t>1015969582</t>
  </si>
  <si>
    <t>1*0,5*1*2</t>
  </si>
  <si>
    <t>1449837779</t>
  </si>
  <si>
    <t>-1990387190</t>
  </si>
  <si>
    <t>2*(1+0,5)*1*2</t>
  </si>
  <si>
    <t>-1462980656</t>
  </si>
  <si>
    <t>451315116</t>
  </si>
  <si>
    <t>Podkladní nebo výplňová vrstva z betonu C 20/25 tl do 100 mm</t>
  </si>
  <si>
    <t>-766013630</t>
  </si>
  <si>
    <t>Podkladní a výplňové vrstvy z betonu prostého tloušťky do 100 mm, z betonu C 20/25</t>
  </si>
  <si>
    <t>"podkladní beton pod základy" 1,2*0,7*0,1*2</t>
  </si>
  <si>
    <t>"betonové prahy odláždění" 1,0*0,4*0,3*2</t>
  </si>
  <si>
    <t>-1265044734</t>
  </si>
  <si>
    <t>"dlažba"(7,46-3,14*0,40*0,40+12,50-3,14*0,40*0,40)*1,20</t>
  </si>
  <si>
    <t>1603243236</t>
  </si>
  <si>
    <t>-1627602495</t>
  </si>
  <si>
    <t>-620069400</t>
  </si>
  <si>
    <t>Vedení trubní dálková a přípojná</t>
  </si>
  <si>
    <t>871445811</t>
  </si>
  <si>
    <t>Bourání stávajícího potrubí z PVC nebo PP DN přes 400 do 600</t>
  </si>
  <si>
    <t>1575424952</t>
  </si>
  <si>
    <t>Bourání stávajícího potrubí z PVC nebo polypropylenu PP v otevřeném výkopu DN přes 500 do 600</t>
  </si>
  <si>
    <t>stávající plastová trouba</t>
  </si>
  <si>
    <t>12,0</t>
  </si>
  <si>
    <t>919551016</t>
  </si>
  <si>
    <t>Zřízení propustků z trub plastových DN 800</t>
  </si>
  <si>
    <t>1979098373</t>
  </si>
  <si>
    <t>Zřízení propustků a hospodářských přejezdů z trub plastových do DN 800</t>
  </si>
  <si>
    <t>56241115</t>
  </si>
  <si>
    <t>trouba HDPE flexibilní 8kPA D 800mm</t>
  </si>
  <si>
    <t>-1717011563</t>
  </si>
  <si>
    <t>Poznámka k položce:_x000D_
včetně dopravy</t>
  </si>
  <si>
    <t>23,1*1,02 'Přepočtené koeficientem množství</t>
  </si>
  <si>
    <t>919731123</t>
  </si>
  <si>
    <t>Zarovnání styčné plochy podkladu nebo krytu živičného tl přes 100 do 200 mm</t>
  </si>
  <si>
    <t>1305510730</t>
  </si>
  <si>
    <t>Zarovnání styčné plochy podkladu nebo krytu podél vybourané části komunikace nebo zpevněné plochy živičné tl. přes 100 do 200 mm</t>
  </si>
  <si>
    <t>2081677358</t>
  </si>
  <si>
    <t>966008311</t>
  </si>
  <si>
    <t>Bourání čela trubního propustku z betonu železového</t>
  </si>
  <si>
    <t>612062766</t>
  </si>
  <si>
    <t>Bourání trubního propustku s odklizením a uložením vybouraného materiálu na skládku na vzdálenost do 3 m nebo s naložením na dopravní prostředek čela z betonu železového</t>
  </si>
  <si>
    <t>1,60*2,00*0,60</t>
  </si>
  <si>
    <t>R977213216</t>
  </si>
  <si>
    <t>Řezání betonových, železobetonových nebo kameninových trub kruhových šikmý řez DN 800</t>
  </si>
  <si>
    <t>-1386969464</t>
  </si>
  <si>
    <t>Řezání trub plastových kruhových šikmý řez DN 800</t>
  </si>
  <si>
    <t>-866694849</t>
  </si>
  <si>
    <t>48,0*0,10*1,20</t>
  </si>
  <si>
    <t>předpokládaná tloušťka bet. krytu 100mm</t>
  </si>
  <si>
    <t>48,0*0,10*2,56</t>
  </si>
  <si>
    <t>908381410</t>
  </si>
  <si>
    <t>"bouraný propustek"8,30*2,055</t>
  </si>
  <si>
    <t>1194759683</t>
  </si>
  <si>
    <t>1,920*2,4</t>
  </si>
  <si>
    <t>997013871</t>
  </si>
  <si>
    <t>Poplatek za uložení stavebního odpadu na recyklační skládce (skládkovné) směsného stavebního a demoličního kód odpadu 17 09 04</t>
  </si>
  <si>
    <t>-1322497828</t>
  </si>
  <si>
    <t>Poplatek za uložení stavebního odpadu na recyklační skládce (skládkovné) směsného stavebního a demoličního zatříděného do Katalogu odpadů pod kódem 17 09 04</t>
  </si>
  <si>
    <t>0,840</t>
  </si>
  <si>
    <t>komunální odpad</t>
  </si>
  <si>
    <t>0,300</t>
  </si>
  <si>
    <t>-620879297</t>
  </si>
  <si>
    <t>(174,570-61,740)*1,8</t>
  </si>
  <si>
    <t>1731489980</t>
  </si>
  <si>
    <t>"zemina"(174,570-61,740)*1,80</t>
  </si>
  <si>
    <t>"prostý beton"8,30*2,055</t>
  </si>
  <si>
    <t>"železobetone"1,920*2,40</t>
  </si>
  <si>
    <t>"asfalt"48,0*0,10*1,20</t>
  </si>
  <si>
    <t>"beton. kryt"48,0*0,1*2,56</t>
  </si>
  <si>
    <t>711115276</t>
  </si>
  <si>
    <t>242,807*19</t>
  </si>
  <si>
    <t>-2080695651</t>
  </si>
  <si>
    <t>nakládání suti a vybouraných hmot</t>
  </si>
  <si>
    <t>242,807</t>
  </si>
  <si>
    <t>271564825</t>
  </si>
  <si>
    <t>SO 02.16 - Odvodňovací příkop vpravo trati</t>
  </si>
  <si>
    <t>SO 02.16.1 - příkop</t>
  </si>
  <si>
    <t>111151103</t>
  </si>
  <si>
    <t>Odstranění travin z celkové plochy přes 500 m2 strojně</t>
  </si>
  <si>
    <t>776175050</t>
  </si>
  <si>
    <t>Odstranění travin a rákosu strojně travin, při celkové ploše přes 500 m2</t>
  </si>
  <si>
    <t>112155311</t>
  </si>
  <si>
    <t>Štěpkování keřového porostu středně hustého s naložením</t>
  </si>
  <si>
    <t>-2135541360</t>
  </si>
  <si>
    <t>Štěpkování s naložením na dopravní prostředek a odvozem do 20 km keřového porostu středně hustého</t>
  </si>
  <si>
    <t>112251101</t>
  </si>
  <si>
    <t>Odstranění pařezů průměru přes 100 do 300 mm</t>
  </si>
  <si>
    <t>1269297610</t>
  </si>
  <si>
    <t>Odstranění pařezů strojně s jejich vykopáním nebo vytrháním průměru přes 100 do 300 mm</t>
  </si>
  <si>
    <t>112251102</t>
  </si>
  <si>
    <t>Odstranění pařezů průměru přes 300 do 500 mm</t>
  </si>
  <si>
    <t>-1378611752</t>
  </si>
  <si>
    <t>Odstranění pařezů strojně s jejich vykopáním nebo vytrháním průměru přes 300 do 500 mm</t>
  </si>
  <si>
    <t>112251105</t>
  </si>
  <si>
    <t>Odstranění pařezů průměru přes 900 do 1100 mm</t>
  </si>
  <si>
    <t>-136833161</t>
  </si>
  <si>
    <t>Odstranění pařezů strojně s jejich vykopáním nebo vytrháním průměru přes 900 do 1100 mm</t>
  </si>
  <si>
    <t>1108188793</t>
  </si>
  <si>
    <t>115101302</t>
  </si>
  <si>
    <t>Pohotovost čerpací soupravy pro dopravní výšku do 10 m přítok přes 500 do 1 000 l/min</t>
  </si>
  <si>
    <t>1463978053</t>
  </si>
  <si>
    <t>Pohotovost záložní čerpací soupravy pro dopravní výšku do 10 m s uvažovaným průměrným přítokem přes 500 do 1 000 l/min</t>
  </si>
  <si>
    <t>132154204</t>
  </si>
  <si>
    <t>Hloubení zapažených rýh š do 2000 mm v hornině třídy těžitelnosti I skupiny 1 a 2 objem do 500 m3</t>
  </si>
  <si>
    <t>1548354683</t>
  </si>
  <si>
    <t>Hloubení zapažených rýh šířky přes 800 do 2 000 mm strojně s urovnáním dna do předepsaného profilu a spádu v hornině třídy těžitelnosti I skupiny 1 a 2 přes 100 do 500 m3</t>
  </si>
  <si>
    <t>" těženo po etapách"6047</t>
  </si>
  <si>
    <t>151811132</t>
  </si>
  <si>
    <t>Osazení pažicího boxu hl výkopu do 4 m š přes 1,2 do 2,5 m</t>
  </si>
  <si>
    <t>562437373</t>
  </si>
  <si>
    <t>Zřízení pažicích boxů pro pažení a rozepření stěn rýh podzemního vedení hloubka výkopu do 4 m, šířka přes 1,2 do 2,5 m</t>
  </si>
  <si>
    <t>53360006-R</t>
  </si>
  <si>
    <t>pronájem, sestava 3*pažící box těžký 3,5x2,4m+ 3xnást.box VBA 3,5*1,3m +18x mezitrubka 1,5m</t>
  </si>
  <si>
    <t>sestava</t>
  </si>
  <si>
    <t>-1733731416</t>
  </si>
  <si>
    <t>pronájem , předpoklad sestava 2*10,0m,  předpoklad 70dnů</t>
  </si>
  <si>
    <t>2*72</t>
  </si>
  <si>
    <t>151811232</t>
  </si>
  <si>
    <t>Odstranění pažicího boxu hl výkopu do 4 m š přes 1,2 do 2,5 m</t>
  </si>
  <si>
    <t>1088860682</t>
  </si>
  <si>
    <t>Odstranění pažicích boxů pro pažení a rozepření stěn rýh podzemního vedení hloubka výkopu do 4 m, šířka přes 1,2 do 2,5 m</t>
  </si>
  <si>
    <t>153112111</t>
  </si>
  <si>
    <t>Nastražení ocelových štětovnic dl do 10 m ve standardních podmínkách z terénu</t>
  </si>
  <si>
    <t>-1356705589</t>
  </si>
  <si>
    <t>Zřízení beraněných stěn z ocelových štětovnic z terénu nastražení štětovnic ve standardních podmínkách, délky do 10 m</t>
  </si>
  <si>
    <t>100,0*9,0</t>
  </si>
  <si>
    <t>153112123</t>
  </si>
  <si>
    <t>Zaberanění ocelových štětovnic na dl do 12 m ve standardních podmínkách z terénu</t>
  </si>
  <si>
    <t>1615911416</t>
  </si>
  <si>
    <t>Zřízení beraněných stěn z ocelových štětovnic z terénu zaberanění štětovnic ve standardních podmínkách, délky do 12 m</t>
  </si>
  <si>
    <t>153113113</t>
  </si>
  <si>
    <t>Vytažení ocelových štětovnic dl do 12 m zaberaněných do hl 12 m z terénu ve standardnich podmínkách</t>
  </si>
  <si>
    <t>392246714</t>
  </si>
  <si>
    <t>Vytažení stěn z ocelových štětovnic zaberaněných z terénu délky do 12 m ve standardních podmínkách, zaberaněných na hloubku do 12 m</t>
  </si>
  <si>
    <t>15920311</t>
  </si>
  <si>
    <t>štětovnice ocelová Illn</t>
  </si>
  <si>
    <t>748920288</t>
  </si>
  <si>
    <t>délka stěny 100 m, délka šrětovnic 9 m, šířka š = 0,6, hmotnost  73,1kg/m - štětovnice VL 604</t>
  </si>
  <si>
    <t>100,0*0,60*9,0*0,0731</t>
  </si>
  <si>
    <t>koeficient opotřebení = 0,5</t>
  </si>
  <si>
    <t>39,474*0,50</t>
  </si>
  <si>
    <t>1249334672</t>
  </si>
  <si>
    <t>6047</t>
  </si>
  <si>
    <t>1182630768</t>
  </si>
  <si>
    <t>"na skládku, předpoklad do 20km" (6047-1676)*10</t>
  </si>
  <si>
    <t>171201231</t>
  </si>
  <si>
    <t>Poplatek za uložení zeminy a kamení na recyklační skládce (skládkovné) kód odpadu 17 05 04</t>
  </si>
  <si>
    <t>-270752715</t>
  </si>
  <si>
    <t>(6047-1676)*1,8</t>
  </si>
  <si>
    <t>171201231_R</t>
  </si>
  <si>
    <t>Poplatky za likvidaci odpadu nekontaminovaných včetně dopravy na skládku a veškeré manipulace - pařezy 200201 biologicky rozložitelný odpad</t>
  </si>
  <si>
    <t>-1352151174</t>
  </si>
  <si>
    <t>Poplatky za likvidaci odpadu nekontaminovaných včetně dopravy na skládku a veškeré manipulace - pařezy 200201 biologicky rzložitelný odpadl</t>
  </si>
  <si>
    <t xml:space="preserve">Poznámka k položce:_x000D_
"1. Položka obsahuje:
- veškeré poplatky provozovateli skládky, recyklační linky nebo jiného zařízení na zpracování nebo likvidaci odpadů související s převzetím, uložením, zpracováním nebo likvidací odpadu  
- náklady spojené s dopravou odpadu z místa stavby na místo převzetí provozovatelem skládky, recyklační linky nebo jiného zařízení na zpracování nebo likvidaci odpadů  
- náklady spojené s vyložením a manipulací s materiálem v místě skládky  
- náklady spojené s naložením a manipulací materiálem
2. Způsob měření:
Tunou se rozumí hmotnost odpadu vytříděného v souladu se zákonem č. 541/2020 Sb., o nakládání s odpady, v platném znění."_x000D_
</t>
  </si>
  <si>
    <t>pařezy</t>
  </si>
  <si>
    <t>165,0*0,15+15*0,30+3*0,40</t>
  </si>
  <si>
    <t>-806436989</t>
  </si>
  <si>
    <t>"uložení výkopku (pro zpštný zásyp)na mezideponii"1676</t>
  </si>
  <si>
    <t>1179312278</t>
  </si>
  <si>
    <t>1676</t>
  </si>
  <si>
    <t>181351113</t>
  </si>
  <si>
    <t>Rozprostření ornice tl vrstvy do 200 mm pl přes 500 m2 v rovině nebo ve svahu do 1:5 strojně</t>
  </si>
  <si>
    <t>1903982483</t>
  </si>
  <si>
    <t>Rozprostření a urovnání ornice v rovině nebo ve svahu sklonu do 1:5 strojně při souvislé ploše přes 500 m2, tl. vrstvy do 200 mm</t>
  </si>
  <si>
    <t>181451123</t>
  </si>
  <si>
    <t>Založení lučního trávníku výsevem pl přes 1000 m2 ve svahu přes 1:2 do 1:1</t>
  </si>
  <si>
    <t>-1506934888</t>
  </si>
  <si>
    <t>Založení trávníku na půdě předem připravené plochy přes 1000 m2 výsevem včetně utažení lučního na svahu přes 1:2 do 1:1</t>
  </si>
  <si>
    <t>-49078336</t>
  </si>
  <si>
    <t>-1092382004</t>
  </si>
  <si>
    <t>1823493066</t>
  </si>
  <si>
    <t>-1554394919</t>
  </si>
  <si>
    <t>"velké, dl. 1,0m, 1,5*1,0*2,4=3,6t/ks" 200*1,5</t>
  </si>
  <si>
    <t>"malé, dl. 1,5m, 1,25*1,5*2,4=4,5t/ks" 375*1,25</t>
  </si>
  <si>
    <t>496978745</t>
  </si>
  <si>
    <t>339921133</t>
  </si>
  <si>
    <t>Osazování betonových palisád do betonového základu v řadě výšky prvku přes 1 do 1,5 m</t>
  </si>
  <si>
    <t>1936833897</t>
  </si>
  <si>
    <t>Osazování palisád betonových v řadě se zabetonováním výšky palisády přes 1000 do 1500 mm</t>
  </si>
  <si>
    <t>59228285</t>
  </si>
  <si>
    <t>palisáda půlkulatá betonová 200x1200mm přírodní</t>
  </si>
  <si>
    <t>-1234591776</t>
  </si>
  <si>
    <t>4,02449693788276*5,715 'Přepočtené koeficientem množství</t>
  </si>
  <si>
    <t>348171111</t>
  </si>
  <si>
    <t>Osazení mostního ocelového zábradlí nesnímatelného do betonu říms přímo</t>
  </si>
  <si>
    <t>935391810</t>
  </si>
  <si>
    <t>Osazení mostního ocelového zábradlí přímo do betonu říms</t>
  </si>
  <si>
    <t>13010500_R</t>
  </si>
  <si>
    <t>ocel jakosti S235JR</t>
  </si>
  <si>
    <t>551006652</t>
  </si>
  <si>
    <t xml:space="preserve">ocel jakosti S235JR
</t>
  </si>
  <si>
    <t>0,0475*1,05</t>
  </si>
  <si>
    <t>-649037992</t>
  </si>
  <si>
    <t>L profil 80*60*6 z ocelovými packami</t>
  </si>
  <si>
    <t>"packy, dl. 80mm, 2ks/bm" 0,08*575*2,83</t>
  </si>
  <si>
    <t>"kotvičky uchycení L profilu do betonu, dl. 0,15m, 3ks/bm " 0,15*575*0,395</t>
  </si>
  <si>
    <t>2060073636</t>
  </si>
  <si>
    <t>13010514</t>
  </si>
  <si>
    <t>úhelník ocelový nerovnostranný jakost S235JR (11 375) 80x60x6mm</t>
  </si>
  <si>
    <t>1378838855</t>
  </si>
  <si>
    <t>575,0*1,05*6,37/1000</t>
  </si>
  <si>
    <t>13010242</t>
  </si>
  <si>
    <t>tyč ocelová plochá jakost S235JR (11 375) 60x6mm</t>
  </si>
  <si>
    <t>-199446745</t>
  </si>
  <si>
    <t>"packy, dl. 80mm, 2ks/bm" 0,08*575*2,83/1000*1,05</t>
  </si>
  <si>
    <t>13021011</t>
  </si>
  <si>
    <t>tyč ocelová kruhová žebírková DIN 488 jakost B500B (10 505) výztuž do betonu D 8mm</t>
  </si>
  <si>
    <t>335782076</t>
  </si>
  <si>
    <t>"kotvičky, dl. 0,15m, 3ks/bm " 0,15*575*1,05*0,395/1000</t>
  </si>
  <si>
    <t>452311131</t>
  </si>
  <si>
    <t>Podkladní desky z betonu prostého bez zvýšených nároků na prostředí tř. C 12/15 otevřený výkop</t>
  </si>
  <si>
    <t>113426077</t>
  </si>
  <si>
    <t>Podkladní a zajišťovací konstrukce z betonu prostého v otevřeném výkopu bez zvýšených nároků na prostředí desky pod potrubí, stoky a drobné objekty z betonu tř. C 12/15</t>
  </si>
  <si>
    <t>"velké+malé zídky" (200+375)*1,9*0,1</t>
  </si>
  <si>
    <t>-1302713021</t>
  </si>
  <si>
    <t>odláždění přechodu žlabovek na betonové přechodové zídeky</t>
  </si>
  <si>
    <t>10,0</t>
  </si>
  <si>
    <t>5913285025_R</t>
  </si>
  <si>
    <t>Montáž dílů komunikace z betonových dlaždic uložení v podsypu</t>
  </si>
  <si>
    <t>613767505</t>
  </si>
  <si>
    <t>Montáž dílů komunikace z betonových dlaždic uložení v podsypu Poznámka: 1. V cenách jsou započteny náklady na osazení dlažby nebo obrubníku. 2. V cenách nejsou obsaženy náklady na dodávku materiálu.</t>
  </si>
  <si>
    <t>dlažba u návěstidla</t>
  </si>
  <si>
    <t>5964153000_R</t>
  </si>
  <si>
    <t>Dlaždice betonová 20x20</t>
  </si>
  <si>
    <t>-1931227890</t>
  </si>
  <si>
    <t>5964159005_R</t>
  </si>
  <si>
    <t>403529034</t>
  </si>
  <si>
    <t>5955101006_R</t>
  </si>
  <si>
    <t>Kamenivo drcené štěrk frakce 4/8</t>
  </si>
  <si>
    <t>21524441</t>
  </si>
  <si>
    <t>podsyp pod betonovou dlažbu u návěstidla</t>
  </si>
  <si>
    <t>0,290</t>
  </si>
  <si>
    <t>5913285210_R</t>
  </si>
  <si>
    <t>-1085246789</t>
  </si>
  <si>
    <t>5914035120_R</t>
  </si>
  <si>
    <t>Zřízení otevřených odvodňovacích zařízení příkopové zídky přechodové napojení monolit</t>
  </si>
  <si>
    <t>1728724350</t>
  </si>
  <si>
    <t xml:space="preserve">Zřízení otevřených odvodňovacích zařízení příkopové zídky přechodové napojení monolit Poznámka: 1. V ceně dobetonávky jsou započteny náklady na zřízení podkladní vrstvy (vyrovnávací beton tl.0,1m, š=1,95m), dodávku a montáž konstrukční a propojovací výztuže dle výrobní dokumentace zhotovitele (p.č. 15 -VRN), betonáž včetně betonu +bednění+odbednění dobetonávky. </t>
  </si>
  <si>
    <t>21 "21 ks napojení příkopových zídek v místech směrových lomů</t>
  </si>
  <si>
    <t>R01</t>
  </si>
  <si>
    <t>úhelník z litého kompozitu L 76x76x6mm</t>
  </si>
  <si>
    <t>939066979</t>
  </si>
  <si>
    <t>dodávka požadovaného materiálu včetně dopravy úhelník dle MVL 725 z llitého kompozitu</t>
  </si>
  <si>
    <t>"2ks/bm, dl.0,25m"(0,25*575,0*2+0,25)*1,05</t>
  </si>
  <si>
    <t>R02</t>
  </si>
  <si>
    <t>distanční profil z recyklovaného plastu 40x60-250mm</t>
  </si>
  <si>
    <t>-108226330</t>
  </si>
  <si>
    <t>distanční profil z recyklovaného plastu 40x60x60mm dle MLV 725 včetně vyvrtání otvoru</t>
  </si>
  <si>
    <t>R04</t>
  </si>
  <si>
    <t>EPMD podložka</t>
  </si>
  <si>
    <t>1292926258</t>
  </si>
  <si>
    <t>EPMD podložka pro uložení kompozitního roštu</t>
  </si>
  <si>
    <t>R05</t>
  </si>
  <si>
    <t>pryžová podložka min 130 mm</t>
  </si>
  <si>
    <t>844072259</t>
  </si>
  <si>
    <t>pryžová podložka min šířky 130 mm pro uložení kompozitního roštu</t>
  </si>
  <si>
    <t>58932314</t>
  </si>
  <si>
    <t>beton C 12/15 X0 kamenivo frakce 0/22</t>
  </si>
  <si>
    <t>-214084646</t>
  </si>
  <si>
    <t>0"pod příkopové tvarovky</t>
  </si>
  <si>
    <t>40,0*0,1 "pod odláždění (brod)</t>
  </si>
  <si>
    <t>(200,0+375,0)*1,90*0,1"podkladní beton pod J žlaby"</t>
  </si>
  <si>
    <t>5964161000_R</t>
  </si>
  <si>
    <t>2018763316</t>
  </si>
  <si>
    <t>pod palisády</t>
  </si>
  <si>
    <t>1,100</t>
  </si>
  <si>
    <t>5915005030_R</t>
  </si>
  <si>
    <t>Hloubení rýh nebo jam ručně na železničním spodku třídy těžitelnosti I skupiny 3</t>
  </si>
  <si>
    <t>-995969200</t>
  </si>
  <si>
    <t>Hloubení rýh nebo jam ručně na železničním spodku třídy těžitelnosti I skupiny 3 Poznámka: 1. V cenách jsou započteny náklady na hloubení a uložení výzisku na terén nebo naložení na dopravní prostředek a uložení na úložišti.</t>
  </si>
  <si>
    <t>594511113</t>
  </si>
  <si>
    <t>Kladení dlažby z lomového kamene tl do 250 mm s provedením lože z betonu</t>
  </si>
  <si>
    <t>833401699</t>
  </si>
  <si>
    <t>Kladení dlažby z lomového kamene lomařsky upraveného v ploše vodorovné nebo ve sklonu na plocho tl. do 250 mm, bez vyplnění spár, s provedením lože tl. 50 mm z betonu</t>
  </si>
  <si>
    <t>40 "brod</t>
  </si>
  <si>
    <t>1491249770</t>
  </si>
  <si>
    <t>"presparovani  - brod" 40</t>
  </si>
  <si>
    <t>911122111</t>
  </si>
  <si>
    <t>Výroba dílů ocelového zábradlí do 50 kg při opravách mostů</t>
  </si>
  <si>
    <t>-1415737117</t>
  </si>
  <si>
    <t>Oprava částí ocelového zábradlí mostů svařovaného nebo šroubovaného výroba dílů hmotnosti do 50 kg</t>
  </si>
  <si>
    <t>911122211</t>
  </si>
  <si>
    <t>Montáž dílů ocelového zábradlí do 50 kg při opravách mostů</t>
  </si>
  <si>
    <t>-1409584818</t>
  </si>
  <si>
    <t>Oprava částí ocelového zábradlí mostů svařovaného nebo šroubovaného montáž dílů hmotnosti do 50 kg</t>
  </si>
  <si>
    <t>935112311</t>
  </si>
  <si>
    <t>Osazení příkopového žlabu do betonu tl 100 mm z betonových tvárnic š 1200 mm</t>
  </si>
  <si>
    <t>2070798657</t>
  </si>
  <si>
    <t>Osazení betonového příkopového žlabu s vyplněním a zatřením spár cementovou maltou s ložem tl. 100 mm z betonu prostého z betonových příkopových tvárnic šířky přes 800 do 1200 mm</t>
  </si>
  <si>
    <t>59227018</t>
  </si>
  <si>
    <t>žlabovka příkopová betonová s lomenými stěnami 300x1025x300mm</t>
  </si>
  <si>
    <t>1607702707</t>
  </si>
  <si>
    <t>788</t>
  </si>
  <si>
    <t>939191011</t>
  </si>
  <si>
    <t>Zřízení bednění konstrukcí pozemních komunikací</t>
  </si>
  <si>
    <t>936892844</t>
  </si>
  <si>
    <t>Bednění konstrukcí pozemních komunikací svislé i skloněné zřízení</t>
  </si>
  <si>
    <t>prefabrikáty příkopové zídky základní ( předpoklad délka prefabrikátu 1,0 m / ks )</t>
  </si>
  <si>
    <t>(1,50+1,75+2,90+2*0,25+1,0+2,40+0,57+2*0,423)*200</t>
  </si>
  <si>
    <t>((1,50+2,90+1,75)*0,25+0,34*0,25)*200</t>
  </si>
  <si>
    <t>prefabrikáty příkopové zídky zmenšená ( předpoklad prefabrikátu 1,5 m / ks )</t>
  </si>
  <si>
    <t>(1,50+1,75+1,90+2*0,25+1,0+1,40+0,57+2*0,423)*375</t>
  </si>
  <si>
    <t>((1,50+2,90+1,75)*0,25+0,34*0,25)*250</t>
  </si>
  <si>
    <t>939191021</t>
  </si>
  <si>
    <t>Odstranění bednění konstrukcí pozemních komunikací</t>
  </si>
  <si>
    <t>438797080</t>
  </si>
  <si>
    <t>Bednění konstrukcí pozemních komunikací svislé i skloněné odstranění</t>
  </si>
  <si>
    <t>953171031</t>
  </si>
  <si>
    <t>Osazování stupadel z betonářské oceli nebo litinových nádrže</t>
  </si>
  <si>
    <t>596214275</t>
  </si>
  <si>
    <t>Osazování kovových předmětů stupadel z betonářské oceli nebo litinových</t>
  </si>
  <si>
    <t>55243802</t>
  </si>
  <si>
    <t>stupadlo ocelové s PE povlakem forma C - P152mm</t>
  </si>
  <si>
    <t>2067063943</t>
  </si>
  <si>
    <t>953961212</t>
  </si>
  <si>
    <t>Kotva chemickou patronou M 10 hl 90 mm do betonu, ŽB nebo kamene s vyvrtáním otvoru</t>
  </si>
  <si>
    <t>338046898</t>
  </si>
  <si>
    <t>Kotva chemická s vyvrtáním otvoru do betonu, železobetonu nebo tvrdého kamene chemická patrona, velikost M 10, hloubka 90 mm</t>
  </si>
  <si>
    <t>575*2*2+4</t>
  </si>
  <si>
    <t>953965117</t>
  </si>
  <si>
    <t>Kotevní šroub pro chemické kotvy M 10 dl 190 mm</t>
  </si>
  <si>
    <t>-503187147</t>
  </si>
  <si>
    <t>Kotva chemická s vyvrtáním otvoru kotevní šrouby pro chemické kotvy, velikost M 10, délka 190 mm</t>
  </si>
  <si>
    <t>Plastová krytka na matici M10</t>
  </si>
  <si>
    <t>-1776118908</t>
  </si>
  <si>
    <t>"kotevní šrouby do stěny příkopových zídek" 2304</t>
  </si>
  <si>
    <t>992114111</t>
  </si>
  <si>
    <t>Vodorovné přemístění mostních dílců z ŽB na vzdálenost 1000 m hmotnosti do 5 t</t>
  </si>
  <si>
    <t>1698764107</t>
  </si>
  <si>
    <t>Vodorovné přemístění mostních dílců vzdálenosti přesunu do 1 000 m do 5 t</t>
  </si>
  <si>
    <t>vodorovné přemístění železobetonových dílců z místa vyložení s naložením a přemístěním na místo osazení</t>
  </si>
  <si>
    <t>"velké, dl. 1,0m, 1,5*1,0*2,4=3,6t/ks" 200</t>
  </si>
  <si>
    <t>"malé, dl. 1,5m, 1,25*1,5*2,4=4,5t/ks" 375/1,5</t>
  </si>
  <si>
    <t>998241021</t>
  </si>
  <si>
    <t>Přesun hmot pro dráhy kolejové jakéhokoliv rozsahu dopravní vzdálenost do 5000 m</t>
  </si>
  <si>
    <t>227678431</t>
  </si>
  <si>
    <t>-808962164</t>
  </si>
  <si>
    <t>základní příkopová zídka (rub stěn)</t>
  </si>
  <si>
    <t>(1,5+2,9)*200</t>
  </si>
  <si>
    <t>zmenšená příkopová zídka (rub stěn)</t>
  </si>
  <si>
    <t>(1,5+1,9)*375</t>
  </si>
  <si>
    <t>-932379006</t>
  </si>
  <si>
    <t>621173105</t>
  </si>
  <si>
    <t>(2 vrstvy nátěru)</t>
  </si>
  <si>
    <t>(1,5+2,9)*200*2</t>
  </si>
  <si>
    <t>(1,5+1,9)*375*2</t>
  </si>
  <si>
    <t>-1063838163</t>
  </si>
  <si>
    <t>1176718258</t>
  </si>
  <si>
    <t>1,22*(575,00)</t>
  </si>
  <si>
    <t>-643858689</t>
  </si>
  <si>
    <t>575,00</t>
  </si>
  <si>
    <t>63126003</t>
  </si>
  <si>
    <t>rošt kompozitní pochůzný litý 44x44/50mm A15</t>
  </si>
  <si>
    <t>-1863829627</t>
  </si>
  <si>
    <t>1,22*(575,00)*1,05</t>
  </si>
  <si>
    <t>866129539</t>
  </si>
  <si>
    <t>"L profil 80*60*6 z ocelovými packami"  2*(0,06+0,08)*575</t>
  </si>
  <si>
    <t>"packy, dl. 80mm, 2ks/bm" (0,08*0,06*2+(0,06*2+0,08)*0,006)*2*575</t>
  </si>
  <si>
    <t>1069003167</t>
  </si>
  <si>
    <t>příprava pro ONS 21, Sa 2 1/2, spotřeba 40kg/m2</t>
  </si>
  <si>
    <t>173,420*0,04</t>
  </si>
  <si>
    <t>hmota nátěrová ONS 21, tl 240</t>
  </si>
  <si>
    <t>2028183590</t>
  </si>
  <si>
    <t>hmota nátěrová ONS 121 tl 240</t>
  </si>
  <si>
    <t>Poznámka k položce:_x000D_
Poznámka k položce: Poznámka k položce: Nátěrové hmoty, spotřeba 0,35 kg/m2</t>
  </si>
  <si>
    <t>173,42*0,35</t>
  </si>
  <si>
    <t>-542633486</t>
  </si>
  <si>
    <t>Poznámka k položce:_x000D_
Poznámka k položce: Poznámka k položce: Základní nátěr</t>
  </si>
  <si>
    <t>"ONS 21" 173,42</t>
  </si>
  <si>
    <t>-1084090290</t>
  </si>
  <si>
    <t>Poznámka k položce:_x000D_
Poznámka k položce: Poznámka k položce: mezivrstva x 2</t>
  </si>
  <si>
    <t>1864651787</t>
  </si>
  <si>
    <t>Poznámka k položce:_x000D_
Poznámka k položce: Poznámka k položce: Vrchní nátěr</t>
  </si>
  <si>
    <t>1587034076</t>
  </si>
  <si>
    <t>Poznámka k položce:_x000D_
Poznámka k položce: Poznámka k položce: pásové nátěry, předpoklad 40% plochy</t>
  </si>
  <si>
    <t>"ONS 21" 173,42*0,4</t>
  </si>
  <si>
    <t>-305570057</t>
  </si>
  <si>
    <t>9902100100_R</t>
  </si>
  <si>
    <t>1685124727</t>
  </si>
  <si>
    <t>materiál pro zřízení plošiny u návěstidla</t>
  </si>
  <si>
    <t>4,852</t>
  </si>
  <si>
    <t>9902200100_R</t>
  </si>
  <si>
    <t>982814406</t>
  </si>
  <si>
    <t>9902900100_R</t>
  </si>
  <si>
    <t>464953235</t>
  </si>
  <si>
    <t>9902900200_R</t>
  </si>
  <si>
    <t>Naložení objemnějšího kusového materiálu</t>
  </si>
  <si>
    <t>1396476526</t>
  </si>
  <si>
    <t>Naložení objemnějšího kusového materiálu Poznámka: 1. Ceny jsou určeny pro nakládání materiálu v případech, kdy není naložení součástí dodávky materiálu nebo není uvedeno v popisu cen a pro nakládání z meziskládky. 2. Ceny se použijí i pro nakládání materiálu z vlastních zásob objednatele.</t>
  </si>
  <si>
    <t>"velké, dl. 1,0m, 1,5*1,0*2,4=3,6t/ks" 200*3,6</t>
  </si>
  <si>
    <t>"malé, dl. 1,5m, 1,25*1,5*2,4=4,5t/ks" 375/1,5*4,5</t>
  </si>
  <si>
    <t>041903000_R</t>
  </si>
  <si>
    <t>Dozor jiné osoby</t>
  </si>
  <si>
    <t>kpmplet</t>
  </si>
  <si>
    <t>1024</t>
  </si>
  <si>
    <t>-1873235051</t>
  </si>
  <si>
    <t>výkon ekodozoru - transfer mraveniště - kontrola při a po realizaci, závěrečná zpráva</t>
  </si>
  <si>
    <t>110030121000_R</t>
  </si>
  <si>
    <t>Dvoucestné rypadlo</t>
  </si>
  <si>
    <t>Sh</t>
  </si>
  <si>
    <t>1497607026</t>
  </si>
  <si>
    <t>záchranný transfér mraveniště pomocí dvoucestného rypadla</t>
  </si>
  <si>
    <t>SO 02.17 - Polní nadjezd v km 80,500</t>
  </si>
  <si>
    <t>SO 02.17.1 - demolice</t>
  </si>
  <si>
    <t>114203201</t>
  </si>
  <si>
    <t>Očištění lomového kamene nebo betonových tvárnic od hlíny nebo písku</t>
  </si>
  <si>
    <t>5664653</t>
  </si>
  <si>
    <t>Očištění lomového kamene nebo betonových tvárnic získaných při rozebrání dlažeb, záhozů, rovnanin a soustřeďovacích staveb od hlíny nebo písku</t>
  </si>
  <si>
    <t>157,248*0,50</t>
  </si>
  <si>
    <t>114253301</t>
  </si>
  <si>
    <t>Třídění lomového kamene nebo betonových tvárnic podle druhu, velikosti nebo tvaru - strojně</t>
  </si>
  <si>
    <t>-636430435</t>
  </si>
  <si>
    <t>Třídění lomového kamene nebo betonových tvárnic strojně získaných při rozebrání dlažeb, záhozů, rovnanin a soustřeďovacích staveb podle druhu, velikosti nebo tvaru</t>
  </si>
  <si>
    <t>157,248</t>
  </si>
  <si>
    <t>122251102</t>
  </si>
  <si>
    <t>Odkopávky a prokopávky nezapažené v hornině třídy těžitelnosti I skupiny 3 objem do 50 m3 strojně</t>
  </si>
  <si>
    <t>-1735555162</t>
  </si>
  <si>
    <t>Odkopávky a prokopávky nezapažené strojně v hornině třídy těžitelnosti I skupiny 3 přes 20 do 50 m3</t>
  </si>
  <si>
    <t>"odkopávka za opěrou mezi křídly vpravo"1,40*2,45*6,0+6,1*4,50/2*2,45</t>
  </si>
  <si>
    <t>"odkopávka za opěrou mezi křídly vlevo"7,50*5,30/2*2,45</t>
  </si>
  <si>
    <t>-593208521</t>
  </si>
  <si>
    <t>"výkop pro uložení odvodňovacího žlabu pod úroveň základu opěr vpravo"2,75*0,40*4,45</t>
  </si>
  <si>
    <t>155131312</t>
  </si>
  <si>
    <t>Zřízení protierozního zpevnění svahů geomříží, georohoží sklonu přes 1:2 do 1:1 včetně kotvení</t>
  </si>
  <si>
    <t>1041296151</t>
  </si>
  <si>
    <t>Zřízení protierozního zpevnění svahů geomříží nebo georohoží včetně plošného kotvení ocelovými skobami, ve sklonu přes 1:2 do 1:1</t>
  </si>
  <si>
    <t>zpevnění svahů</t>
  </si>
  <si>
    <t>"vpravo"9,0*6,0</t>
  </si>
  <si>
    <t>"vlevo"10,80*6,0</t>
  </si>
  <si>
    <t>69321111</t>
  </si>
  <si>
    <t>geomatrace trojrozměrné protierozní/vegetační HDPE</t>
  </si>
  <si>
    <t>1818034381</t>
  </si>
  <si>
    <t>171151101</t>
  </si>
  <si>
    <t>Hutnění boků násypů pro jakýkoliv sklon a míru zhutnění svahu</t>
  </si>
  <si>
    <t>-1471723784</t>
  </si>
  <si>
    <t>Hutnění boků násypů z hornin soudržných a sypkých pro jakýkoliv sklon, délku a míru zhutnění svahu</t>
  </si>
  <si>
    <t>rozprostření odkopávek na svah</t>
  </si>
  <si>
    <t>"vpravo"9,0*5,0</t>
  </si>
  <si>
    <t>"vlevo"10,80*5,0</t>
  </si>
  <si>
    <t>182351025</t>
  </si>
  <si>
    <t>Rozprostření ornice pl do 100 m2 ve svahu přes 1:5 tl vrstvy přes 250 do 300 mm strojně</t>
  </si>
  <si>
    <t>466186864</t>
  </si>
  <si>
    <t>Rozprostření a urovnání ornice ve svahu sklonu přes 1:5 strojně při souvislé ploše do 100 m2, tl. vrstvy přes 250 do 300 mm</t>
  </si>
  <si>
    <t>5999010030 - R</t>
  </si>
  <si>
    <t>Vyjmutí a snesení konstrukcí nebo dílů hmotnosti přes 20 t</t>
  </si>
  <si>
    <t>-1759605210</t>
  </si>
  <si>
    <t>Vyjmutí a snesení konstrukcí nebo dílů hmotnosti přes 20 t Poznámka: 1. V cenách jsou započteny náklady na manipulaci vyjmutí a snesení zdvihacím prostředkem, naložení, složení, přeprava v místě technologické manipulace. Položka obsahuje náklady na práce v blízkosti trakčního vedení.</t>
  </si>
  <si>
    <t>"vyjmutí a snesení mostovky"27,500</t>
  </si>
  <si>
    <t>619996147</t>
  </si>
  <si>
    <t>Ochrana podlahy zakrytím geotextilií</t>
  </si>
  <si>
    <t>518972528</t>
  </si>
  <si>
    <t>Ochrana stavebních konstrukcí a samostatných prvků včetně pozdějšího odstranění geotextilií zakrytím podlahy</t>
  </si>
  <si>
    <t>"ochrana žel. svršku"6,50*6,50</t>
  </si>
  <si>
    <t>961021311</t>
  </si>
  <si>
    <t>Bourání základů ze zdiva kamenného</t>
  </si>
  <si>
    <t>-1771355518</t>
  </si>
  <si>
    <t>Bourání základů ze zdiva kamenného na jakoukoli maltu</t>
  </si>
  <si>
    <t>"opěra pravá"(1,50+0,50)*1,0*5,45</t>
  </si>
  <si>
    <t>"základy křídel vpravo"1,20*1,0*1,50*2</t>
  </si>
  <si>
    <t>"opěra levá"2*0,50*5,45</t>
  </si>
  <si>
    <t>962022391</t>
  </si>
  <si>
    <t>Bourání zdiva nadzákladového kamenného na MV nebo MVC přes 1 m3</t>
  </si>
  <si>
    <t>-1994717641</t>
  </si>
  <si>
    <t>Bourání zdiva nadzákladového kamenného na maltu vápennou nebo vápenocementovou, objemu přes 1 m3</t>
  </si>
  <si>
    <t>"opěra pravá"1,50*5,30*4,45+0,40*0,70*4,45</t>
  </si>
  <si>
    <t>"opěra levá"1,50*5,30*4,45+0,40*0,70*4,45</t>
  </si>
  <si>
    <t>"křídla vpravo"1,40*1,0*6,0*2+6,10*4,50/2*1,0*2</t>
  </si>
  <si>
    <t>"křídla vlevo"7,50*5,30/2*1,0*2</t>
  </si>
  <si>
    <t>1563988264</t>
  </si>
  <si>
    <t>"římsy oboustranné"24,20*2*0,25*0,50</t>
  </si>
  <si>
    <t>"Závěrné zídky"0,40*0,70*4,445*2</t>
  </si>
  <si>
    <t>"úložné prahy"0,30*1,10*4,45*2</t>
  </si>
  <si>
    <t>964076451</t>
  </si>
  <si>
    <t>Vybourání válcovaných nosníků ze zdiva betonového nebo kamenného dl do 8 m hmotnosti přes 55 kg/m</t>
  </si>
  <si>
    <t>409490244</t>
  </si>
  <si>
    <t>Vybourání válcovaných nosníků uložených ve zdivu betonovém nebo kamenném na maltu cementovou délky do 8 m, hmotnosti přes 55 kg/m</t>
  </si>
  <si>
    <t>1017534161</t>
  </si>
  <si>
    <t>odstranění zábradlí oboustrnné</t>
  </si>
  <si>
    <t>24,0*2</t>
  </si>
  <si>
    <t>997013501</t>
  </si>
  <si>
    <t>Odvoz suti a vybouraných hmot na skládku nebo meziskládku do 1 km se složením</t>
  </si>
  <si>
    <t>1277940152</t>
  </si>
  <si>
    <t>Odvoz suti a vybouraných hmot na skládku nebo meziskládku se složením, na vzdálenost do 1 km</t>
  </si>
  <si>
    <t>suť</t>
  </si>
  <si>
    <t>"římsy"6,05*2,20</t>
  </si>
  <si>
    <t>"závěrné zídky"(0,74*0,4*4,45*2)*2,20</t>
  </si>
  <si>
    <t>"úložné prahy"(1,10*0,30*4,45*2)*2,20</t>
  </si>
  <si>
    <t>"mostovka betonová část"(4,15*0,40*6,90-7*0,00777*6,9)*2,20</t>
  </si>
  <si>
    <t>"kamenné základy"19,95*2,50</t>
  </si>
  <si>
    <t>suť - zemina</t>
  </si>
  <si>
    <t>(102,900-(45,0+54,0)*0,30)*1,80</t>
  </si>
  <si>
    <t>suť - kámen ze zdiva nevyužitý</t>
  </si>
  <si>
    <t>(157,248-(438,0*0,3))*2,50</t>
  </si>
  <si>
    <t>997013509</t>
  </si>
  <si>
    <t>Příplatek k odvozu suti a vybouraných hmot na skládku ZKD 1 km přes 1 km</t>
  </si>
  <si>
    <t>-2090470827</t>
  </si>
  <si>
    <t>Odvoz suti a vybouraných hmot na skládku nebo meziskládku se složením, na vzdálenost Příplatek k ceně za každý další započatý 1 km přes 1 km</t>
  </si>
  <si>
    <t>296,195*19</t>
  </si>
  <si>
    <t>-312675732</t>
  </si>
  <si>
    <t>vybouraný beton</t>
  </si>
  <si>
    <t>49,940</t>
  </si>
  <si>
    <t>-992450899</t>
  </si>
  <si>
    <t>suť - kámen ze zdiva nevyužitý kámen</t>
  </si>
  <si>
    <t>(157,248-(438,0*0,30))*2,50</t>
  </si>
  <si>
    <t>2074161809</t>
  </si>
  <si>
    <t>dovoz štěrkového lože užitého z meziskládky na místo stavby a zpět</t>
  </si>
  <si>
    <t>6,50*6,50*0,40*1,8*2</t>
  </si>
  <si>
    <t>kámen ze zdiva pro využití</t>
  </si>
  <si>
    <t>438,0*0,30*2,50</t>
  </si>
  <si>
    <t>-63181760</t>
  </si>
  <si>
    <t>naložení užitého štěrkového lože ( 1 x naložení na meziskládce a 1 x naložení v místě stavby )</t>
  </si>
  <si>
    <t xml:space="preserve">suť - kámen ze zdiva </t>
  </si>
  <si>
    <t>(157,248)*2,50</t>
  </si>
  <si>
    <t>-45645821</t>
  </si>
  <si>
    <t>SO 02.18 - Přeložky a ochrany kabelizace SŽ SEE</t>
  </si>
  <si>
    <t>SO 02.18.1 - Přeložky a ochrany kabelizace SŽ - SEE</t>
  </si>
  <si>
    <t>M - Práce a dodávky M</t>
  </si>
  <si>
    <t xml:space="preserve">    46-M - Zemní práce při extr.mont.pracích</t>
  </si>
  <si>
    <t>Práce a dodávky M</t>
  </si>
  <si>
    <t>46-M</t>
  </si>
  <si>
    <t>Zemní práce při extr.mont.pracích</t>
  </si>
  <si>
    <t>210101209</t>
  </si>
  <si>
    <t>Propojení kabelů celoplastových spojkou do 1 kV venkovní páskovou SVp 1 až 5 žíly do 3x240 a 4x240 mm2</t>
  </si>
  <si>
    <t>787536825</t>
  </si>
  <si>
    <t>Propojení kabelů nebo vodičů spojkou do 1 kV venkovní páskou [typ SVp 1 až 5] kabelů celoplastových, počtu a průřezu žil do 3 x 240 a 4 x 240 mm2</t>
  </si>
  <si>
    <t>35436026</t>
  </si>
  <si>
    <t>spojka kabelová smršťovaná přímé do 1kV 91ah-25s 4x95-300mm</t>
  </si>
  <si>
    <t>1679055331</t>
  </si>
  <si>
    <t>Poznámka k položce:_x000D_
Poznámka k položce: Patrno z PD</t>
  </si>
  <si>
    <t>210800528 - R</t>
  </si>
  <si>
    <t>Montáž měděných vodičů CY, HO5V, HO7V, NYY, YY 16 mm2 uložených volně</t>
  </si>
  <si>
    <t>-1959075122</t>
  </si>
  <si>
    <t>341111002 - R</t>
  </si>
  <si>
    <t>kabel silový s Cu jádrem CYKY 5x10 mm2</t>
  </si>
  <si>
    <t>1777329340</t>
  </si>
  <si>
    <t>Poznámka k položce:_x000D_
Poznámka k položce: obsah kovu [kg/m], Cu =0,294, Al =0</t>
  </si>
  <si>
    <t>460161642</t>
  </si>
  <si>
    <t>Hloubení kabelových rýh ručně š 80 cm hl 80 cm v hornině tř I skupiny 3</t>
  </si>
  <si>
    <t>-1840189175</t>
  </si>
  <si>
    <t>Hloubení kabelových rýh ručně včetně urovnání dna s přemístěním výkopku do vzdálenosti 3 m od okraje jámy nebo s naložením na dopravní prostředek šířky 80 cm hloubky 80 cm v hornině třídy těžitelnosti I skupiny 3</t>
  </si>
  <si>
    <t>460431662</t>
  </si>
  <si>
    <t>Zásyp kabelových rýh ručně se zhutněním š 80 cm hl 80 cm z horniny tř I skupiny 3</t>
  </si>
  <si>
    <t>1903521740</t>
  </si>
  <si>
    <t>Zásyp kabelových rýh ručně s přemístění sypaniny ze vzdálenosti do 10 m, s uložením výkopku ve vrstvách včetně zhutnění a úpravy povrchu šířky 80 cm hloubky 80 cm z horniny třídy těžitelnosti I skupiny 3</t>
  </si>
  <si>
    <t>460661114</t>
  </si>
  <si>
    <t>Kabelové lože z písku pro kabely nn bez zakrytí š lože přes 65 do 80 cm</t>
  </si>
  <si>
    <t>-1647700457</t>
  </si>
  <si>
    <t>Kabelové lože z písku včetně podsypu, zhutnění a urovnání povrchu pro kabely nn bez zakrytí, šířky přes 65 do 80 cm</t>
  </si>
  <si>
    <t>460671113</t>
  </si>
  <si>
    <t>Výstražná fólie pro krytí kabelů šířky přes 25 do 34 cm</t>
  </si>
  <si>
    <t>-1134266298</t>
  </si>
  <si>
    <t>Výstražné prvky pro krytí kabelů včetně vyrovnání povrchu rýhy, rozvinutí a uložení fólie, šířky přes 25 do 35 cm</t>
  </si>
  <si>
    <t>460742121</t>
  </si>
  <si>
    <t>Osazení kabelových prostupů z trub plastových do rýhy s obsypem z písku průměru do 10 cm</t>
  </si>
  <si>
    <t>-1280780563</t>
  </si>
  <si>
    <t>Osazení kabelových prostupů včetně utěsnění a spárování z trub plastových do rýhy, bez výkopových prací s obsypem z písku, vnitřního průměru do 10 cm</t>
  </si>
  <si>
    <t>34571098</t>
  </si>
  <si>
    <t>trubka elektroinstalační dělená (chránička) D 100/110mm, HDPE</t>
  </si>
  <si>
    <t>1535465681</t>
  </si>
  <si>
    <t>v_13 - R</t>
  </si>
  <si>
    <t>Utěsnění kabelů v prostupu pěnou</t>
  </si>
  <si>
    <t>-1952703421</t>
  </si>
  <si>
    <t>v_14 - R</t>
  </si>
  <si>
    <t>Montážní pěna</t>
  </si>
  <si>
    <t>153477173</t>
  </si>
  <si>
    <t>SO03 - ROZVODY NN</t>
  </si>
  <si>
    <t>SO03.1 - Osvětlení žst. Milotice nad Opavou</t>
  </si>
  <si>
    <t>Úroveň 4:</t>
  </si>
  <si>
    <t xml:space="preserve">SO3.1.1.1 - Elektromontáže </t>
  </si>
  <si>
    <t>28628250</t>
  </si>
  <si>
    <t>ENPRO Energo s.r.o.-</t>
  </si>
  <si>
    <t>CZ28628250</t>
  </si>
  <si>
    <t>Ing. Jan Kostelenec</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</si>
  <si>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podminky.urs.cz.</t>
  </si>
  <si>
    <t>10 - Elektromontáže</t>
  </si>
  <si>
    <t xml:space="preserve">    74E - KABELÁŽ</t>
  </si>
  <si>
    <t xml:space="preserve">      741 - Elektroinstalace - silnoproud</t>
  </si>
  <si>
    <t>Elektromontáže</t>
  </si>
  <si>
    <t>74E</t>
  </si>
  <si>
    <t>KABELÁŽ</t>
  </si>
  <si>
    <t>7492501760</t>
  </si>
  <si>
    <t>Kabely, vodiče, šňůry Cu - nn Kabel silový 2 a 3-žílový Cu, plastová izolace CYKY 3J1,5 (3Cx 1,5)</t>
  </si>
  <si>
    <t>299153147</t>
  </si>
  <si>
    <t>7492501770</t>
  </si>
  <si>
    <t>Kabely, vodiče, šňůry Cu - nn Kabel silový 2 a 3-žílový Cu, plastová izolace CYKY 3J2,5 (3Cx 2,5)</t>
  </si>
  <si>
    <t>-992599577</t>
  </si>
  <si>
    <t>7492553010</t>
  </si>
  <si>
    <t>Montáž kabelů 2- a 3-žílových Cu do 16 mm2 - uložení do země, chráničky, na rošty, pod omítku apod.</t>
  </si>
  <si>
    <t>-48247536</t>
  </si>
  <si>
    <t>7492800040R</t>
  </si>
  <si>
    <t>Sdělovací kabely pro silnoproudé aplikace Metalické kabely - nehořlavé JYTY 14O1 (14Dx1)</t>
  </si>
  <si>
    <t>25768506</t>
  </si>
  <si>
    <t>7590545014</t>
  </si>
  <si>
    <t>Montáž vodiče sdělovacího izolovaného v trubce nebo liště - zatažení vodičů do trubek nebo lišt, úplná instalace včetně manipulace s vodičem, prozvonění a označení, včetně pročištění trubky, otevření a zavření krabic. Bez zapojení</t>
  </si>
  <si>
    <t>609687557</t>
  </si>
  <si>
    <t>7492501980</t>
  </si>
  <si>
    <t>Kabely, vodiče, šňůry Cu - nn Kabel silový 4 a 5-žílový Cu, plastová izolace CYKY 5J10 (5Cx10)</t>
  </si>
  <si>
    <t>-1009722211</t>
  </si>
  <si>
    <t>7492501990</t>
  </si>
  <si>
    <t>Kabely, vodiče, šňůry Cu - nn Kabel silový 4 a 5-žílový Cu, plastová izolace CYKY 5J16 (5Cx16)</t>
  </si>
  <si>
    <t>-18413405</t>
  </si>
  <si>
    <t>7492554010</t>
  </si>
  <si>
    <t>Montáž kabelů 4- a 5-žílových Cu do 16 mm2 - uložení do země, chráničky, na rošty, pod omítku apod.</t>
  </si>
  <si>
    <t>-506828102</t>
  </si>
  <si>
    <t>7492502000</t>
  </si>
  <si>
    <t>Kabely, vodiče, šňůry Cu - nn Kabel silový 4 a 5-žílový Cu, plastová izolace CYKY 5J25 (5Cx25)</t>
  </si>
  <si>
    <t>81480829</t>
  </si>
  <si>
    <t>7492554012</t>
  </si>
  <si>
    <t>Montáž kabelů 4- a 5-žílových Cu do 25 mm2 - uložení do země, chráničky, na rošty, pod omítku apod.</t>
  </si>
  <si>
    <t>707707560</t>
  </si>
  <si>
    <t>741</t>
  </si>
  <si>
    <t>Elektroinstalace - silnoproud</t>
  </si>
  <si>
    <t>7491600180</t>
  </si>
  <si>
    <t>Uzemnění Vnější Uzemňovací vedení v zemi, páskem FeZn do 120 mm2</t>
  </si>
  <si>
    <t>-930894173</t>
  </si>
  <si>
    <t>7491652010</t>
  </si>
  <si>
    <t>Montáž vnějšího uzemnění uzemňovacích vodičů v zemi z pozinkované oceli (FeZn) do 120 mm2 - uzemňovacího vedení v zemní kynetě, případně v chráničce odvinutí vodiče ze svitku a oddělení příslušné délky, tvarování pásku, spojování. Neobsahuje výkop a zához</t>
  </si>
  <si>
    <t>-1816891524</t>
  </si>
  <si>
    <t>Montáž vnějšího uzemnění uzemňovacích vodičů v zemi z pozinkované oceli (FeZn) do 120 mm2 - uzemňovacího vedení v zemní kynetě, případně v chráničce odvinutí vodiče ze svitku a oddělení příslušné délky, tvarování pásku, spojování. Neobsahuje výkop a zához kabelové kynety a chráničku</t>
  </si>
  <si>
    <t>7492471010</t>
  </si>
  <si>
    <t>Demontáže kabelových vedení nn - demontáž ze zemní kynety, roštu, rozvaděče, trubky, chráničky apod.</t>
  </si>
  <si>
    <t>83794370</t>
  </si>
  <si>
    <t>7492751020</t>
  </si>
  <si>
    <t>Montáž ukončení kabelů nn v rozvaděči nebo na přístroji izolovaných s označením 2 - 5-ti žílových do 2,5 mm2 - montáž kabelové koncovky nebo záklopky včetně odizolování pláště a izolace žil kabelu, ukončení žil v rozvaděči, upevnění kabelových ok, roz. tr</t>
  </si>
  <si>
    <t>24731199</t>
  </si>
  <si>
    <t>Montáž ukončení kabelů nn v rozvaděči nebo na přístroji izolovaných s označením 2 - 5-ti žílových do 2,5 mm2 - montáž kabelové koncovky nebo záklopky včetně odizolování pláště a izolace žil kabelu, ukončení žil v rozvaděči, upevnění kabelových ok, roz. trubice, zakončení stínění apod.</t>
  </si>
  <si>
    <t>7492751022</t>
  </si>
  <si>
    <t>Montáž ukončení kabelů nn v rozvaděči nebo na přístroji izolovaných s označením 2 - 5-ti žílových do 25 mm2 - montáž kabelové koncovky nebo záklopky včetně odizolování pláště a izolace žil kabelu, ukončení žil v rozvaděči, upevnění kabelových ok, roz. tru</t>
  </si>
  <si>
    <t>-1492335941</t>
  </si>
  <si>
    <t>Montáž ukončení kabelů nn v rozvaděči nebo na přístroji izolovaných s označením 2 - 5-ti žílových do 25 mm2 - montáž kabelové koncovky nebo záklopky včetně odizolování pláště a izolace žil kabelu, ukončení žil v rozvaděči, upevnění kabelových ok, roz. trubice, zakončení stínění apod.</t>
  </si>
  <si>
    <t>7493100060</t>
  </si>
  <si>
    <t>Venkovní osvětlení Osvětlovací stožáry sklopné výšky od 10 do 12 m, žárově zinkovaný, vč. výstroje, stožár nesmí mít dvířka (z důvodu neoprávněného vstupu)</t>
  </si>
  <si>
    <t>968506319</t>
  </si>
  <si>
    <t>7493151010</t>
  </si>
  <si>
    <t>Montáž osvětlovacích stožárů včetně výstroje sklopných výšky do 12 m - včetně připojovací svorkovnice pro 2x svítidla, kabelového vedení ke svítidlům a veškerého příslušenství. Neobsahuje základovou konstrukci a montáž svítidla</t>
  </si>
  <si>
    <t>292498221</t>
  </si>
  <si>
    <t>7493152010</t>
  </si>
  <si>
    <t>Montáž ocelových výložníků pro osvětlovací stožáry na sloup nebo stěnu výšky do 6 m jednoramenných - včetně veškerého příslušenství a výstroje</t>
  </si>
  <si>
    <t>1961874028</t>
  </si>
  <si>
    <t>7493100670</t>
  </si>
  <si>
    <t>Venkovní osvětlení Svítidla pro železnici LED svítidlo o příkonu 56 - 100 W určené pro osvětlení venkovních prostor veřejnosti přístupných (nástupiště, přechody kolejiště) na ŽDC, difuzor z plochého tvrzeného skla IK 6 a vyšší</t>
  </si>
  <si>
    <t>-620982924</t>
  </si>
  <si>
    <t>7493152530</t>
  </si>
  <si>
    <t>Montáž svítidla pro železnici na sklopný stožár - kompletace a montáž včetně "superlife" světelného zdroje, elektronického předřadníku a připojení kabelu</t>
  </si>
  <si>
    <t>2133610586</t>
  </si>
  <si>
    <t>7493100130</t>
  </si>
  <si>
    <t>Venkovní osvětlení Osvětlovací stožáry pevné Sklápěcí zařízení hydraulické, určeno pro sklápění osvětlovacích stožárů od 9 m do 12 m</t>
  </si>
  <si>
    <t>-213685959</t>
  </si>
  <si>
    <t>7493154010</t>
  </si>
  <si>
    <t>Montáž venkovních svítidel na strop nebo stěnu žárovkových - kompletace a montáž včetně světelného zdroje a připojovacího kabelu</t>
  </si>
  <si>
    <t>-2043476929</t>
  </si>
  <si>
    <t>7493102000</t>
  </si>
  <si>
    <t>Venkovní osvětlení Elektrovýzbroje stožárů a stožárové rozvodnice Elektrovýzbroj stožáru pro 1 - 2 okruhy</t>
  </si>
  <si>
    <t>708637576</t>
  </si>
  <si>
    <t>7493155510</t>
  </si>
  <si>
    <t>Montáž stožárových rozvodnic s jedním až dvěmi jistícími prvky</t>
  </si>
  <si>
    <t>-1412242375</t>
  </si>
  <si>
    <t>7497700R</t>
  </si>
  <si>
    <t>Plošina montážní na sklápěcí stožár</t>
  </si>
  <si>
    <t>1691083421</t>
  </si>
  <si>
    <t>7493151530R</t>
  </si>
  <si>
    <t>Montáž plošiny na sklápěcí stožár</t>
  </si>
  <si>
    <t>1775140212</t>
  </si>
  <si>
    <t>7497700760</t>
  </si>
  <si>
    <t>Nátěry trakčního vedení  Barva a řed. pro jedno číslo včetně černého podklad.pruhu na podpěře TV</t>
  </si>
  <si>
    <t>475420383</t>
  </si>
  <si>
    <t>7497700770</t>
  </si>
  <si>
    <t>Nátěry trakčního vedení  Barva a řed. pro bezpečnostní černožluté pruhy na podpěře TV</t>
  </si>
  <si>
    <t>-315923568</t>
  </si>
  <si>
    <t>7497751010</t>
  </si>
  <si>
    <t>Nátěr trakčního vedení bezpečnostních pruhů na osvětlovací stožár nebo věž</t>
  </si>
  <si>
    <t>-255711439</t>
  </si>
  <si>
    <t>7497351780</t>
  </si>
  <si>
    <t>Číslování stožárů a pohonů odpojovačů 1 - 3 znaky</t>
  </si>
  <si>
    <t>-1585618169</t>
  </si>
  <si>
    <t>7494007640</t>
  </si>
  <si>
    <t>Pojistkové systémy Odpínače, odpojovače a držáky válcových pojistkových vložek Pojistkové odpínače Ie 63 A, Ue AC 690 V/DC 440 V, pro válcové pojistkové vložky 14x51, 3pól. ovládání, bez signalizace, náhrada za např. OPVA14-3</t>
  </si>
  <si>
    <t>920309766</t>
  </si>
  <si>
    <t>7494453015</t>
  </si>
  <si>
    <t>Montáž pojistkových odpínačů pro válcové pojistky včetně montáže pojistek do 63 A třípólový - do skříně nebo rozvaděče</t>
  </si>
  <si>
    <t>-1777983413</t>
  </si>
  <si>
    <t>7493156020</t>
  </si>
  <si>
    <t>Montáž rozvaděče pro napájení osvětlení železničních prostranství řídící PLC jednotky</t>
  </si>
  <si>
    <t>1650956026</t>
  </si>
  <si>
    <t>7493156010</t>
  </si>
  <si>
    <t>Montáž rozvaděče pro napájení osvětlení železničních prostranství do 8 kusů 3-f vývodů - do terénu nebo rozvodny včetně elektrovýzbroje</t>
  </si>
  <si>
    <t>-2096218768</t>
  </si>
  <si>
    <t>7493102210</t>
  </si>
  <si>
    <t>Venkovní osvětlení Rozvaděče pro napájení osvětlení železničních prostranství pro 5 - 8ks 3-f větví s PLC řídícím systémem</t>
  </si>
  <si>
    <t>1592083281</t>
  </si>
  <si>
    <t>7493156030</t>
  </si>
  <si>
    <t>Montáž rozvaděče pro napájení osvětlení železničních prostranství řídícího software do PLC řídící jednotky - pro možnost chodu rozvaděče a jeho oživení</t>
  </si>
  <si>
    <t>-2099150551</t>
  </si>
  <si>
    <t>7493171012</t>
  </si>
  <si>
    <t>Demontáž osvětlovacích stožárů výšky přes 6 do 14 m - včetně veškeré elektrovýzbroje (svítidla, kabely, rozvodnice)</t>
  </si>
  <si>
    <t>767850632</t>
  </si>
  <si>
    <t>7493174015</t>
  </si>
  <si>
    <t>Demontáž svítidel z osvětlovacího stožáru, osvětlovací věže nebo brány trakčního vedení</t>
  </si>
  <si>
    <t>-1781804872</t>
  </si>
  <si>
    <t>7493600960</t>
  </si>
  <si>
    <t>Kabelové a zásuvkové skříně, elektroměrové rozvaděče Zásuvková skříň pilířová pro venkovní prostředí - 3x 230/16A + 1x400V/32A</t>
  </si>
  <si>
    <t>247518750</t>
  </si>
  <si>
    <t>7493656015</t>
  </si>
  <si>
    <t>Montáž zásuvkových skříní venkovních na pilíři - skříň obsahuje vstupní svorky pro kabel do 120 mm2, hlavní vypínač, jističe, proudové chrániče, zásuvky, elektrovýzbroj, včetně propojení, provedení zkoušek, dodání atestů a revizní zprávy včetně kusové zko</t>
  </si>
  <si>
    <t>263979176</t>
  </si>
  <si>
    <t>Montáž zásuvkových skříní venkovních na pilíři - skříň obsahuje vstupní svorky pro kabel do 120 mm2, hlavní vypínač, jističe, proudové chrániče, zásuvky, elektrovýzbroj, včetně propojení, provedení zkoušek, dodání atestů a revizní zprávy včetně kusové zkoušky, neobsahuje cenu za zemní práce</t>
  </si>
  <si>
    <t>7499551010</t>
  </si>
  <si>
    <t>Měření zemničů zemních odporů - zemniče prvního nebo samostatného - včetně vyhotovení protokolu</t>
  </si>
  <si>
    <t>19403486</t>
  </si>
  <si>
    <t>7491601450</t>
  </si>
  <si>
    <t>Uzemnění Hromosvodné vedení Svorka SR 2b</t>
  </si>
  <si>
    <t>1553275801</t>
  </si>
  <si>
    <t>7491601410</t>
  </si>
  <si>
    <t>Uzemnění Hromosvodné vedení Svorka SP</t>
  </si>
  <si>
    <t>-459664457</t>
  </si>
  <si>
    <t>7499554010</t>
  </si>
  <si>
    <t>Zkoušky vodičů a kabelů nn silových do 1 kV průřezu žíly do 300 mm2 - měření kabelu, vodiče včetně vyhotovení protokolu</t>
  </si>
  <si>
    <t>654798459</t>
  </si>
  <si>
    <t>7499555010</t>
  </si>
  <si>
    <t>Zkoušky vodičů a kabelů ovládacích jakéhokoliv počtu žil - měření kabelu, vodiče včetně vyhotovení protokolu</t>
  </si>
  <si>
    <t>428198586</t>
  </si>
  <si>
    <t>7593500606</t>
  </si>
  <si>
    <t>Trasy kabelového vedení Kabelové krycí desky a pásy Fólie výstražná červená š. 20cm (HM0673909992020)</t>
  </si>
  <si>
    <t>1830364971</t>
  </si>
  <si>
    <t>7593505150</t>
  </si>
  <si>
    <t>Pokládka výstražné fólie do výkopu</t>
  </si>
  <si>
    <t>1873810683</t>
  </si>
  <si>
    <t>7593501810</t>
  </si>
  <si>
    <t>Trasy kabelového vedení Lokátory a markery Ball Marker 1402-XR, červený energetika</t>
  </si>
  <si>
    <t>1962839398</t>
  </si>
  <si>
    <t>7593505270</t>
  </si>
  <si>
    <t>Montáž kabelového označníku Ball Marker - upevnění kabelového označníku na plášť kabelu upevňovacími prvky</t>
  </si>
  <si>
    <t>1695147196</t>
  </si>
  <si>
    <t>7491100130</t>
  </si>
  <si>
    <t>686545665</t>
  </si>
  <si>
    <t>7491151041</t>
  </si>
  <si>
    <t>Montáž trubek ohebných elektroinstalačních ochranných z tvrdého PE uložených pevně, průměru do 100 mm - včetně naznačení trasy, rozměření, řezání trubek, kladení, osazení, zajištění a upevnění</t>
  </si>
  <si>
    <t>-1750848588</t>
  </si>
  <si>
    <t>Doprava materiálu lehkou mechanizací nosnosti do 3,5 t elektrosoučástek, montážního materiálu, kameniva, písku, dlažebních kostek, suti, atd. do 10 km Poznámka: 1. Ceny jsou určeny pro dopravu silničními vozidly. 2. V cenách dopravy jsou započteny náklady</t>
  </si>
  <si>
    <t>-1134721575</t>
  </si>
  <si>
    <t>Doprava materiálu lehkou mechanizací nosnosti do 3,5 t elektrosoučástek, montážního materiálu, kameniva, písku, dlažebních kostek, suti, atd. příplatek za každých dalších 10 km Poznámka: 1. Ceny jsou určeny pro dopravu silničními vozidly. 2. V cenách dopr</t>
  </si>
  <si>
    <t>-814908948</t>
  </si>
  <si>
    <t>9903100200</t>
  </si>
  <si>
    <t>Přeprava mechanizace na místo prováděných prací o hmotnosti do 12 t do 200 km Poznámka: 1. Ceny jsou určeny pro dopravu mechanizmů na místo prováděných prací po silnici i po kolejích. 2. V ceně jsou započteny i náklady na zpáteční cestu dopravního prostře</t>
  </si>
  <si>
    <t>31194693</t>
  </si>
  <si>
    <t>Přeprava mechanizace na místo prováděných prací o hmotnosti do 12 t do 200 km Poznámka: 1. Ceny jsou určeny pro dopravu mechanizmů na místo prováděných prací po silnici i po kolejích. 2. V ceně jsou započteny i náklady na zpáteční cestu dopravního prostředku. Měrnou jednotkou je kus přepravovaného stroje.</t>
  </si>
  <si>
    <t>Doplnění stezky štěrkodrtí souvislé Poznámka: 1. V cenách jsou započteny náklady na doplnění kameniva včetně rozprostření ojediněle ručně z vozíku nebo souvisle mechanizací z vozíků nebo železničních vozů. 2. V cenách nejsou obsaženy náklady na dodávku ka</t>
  </si>
  <si>
    <t>-1453086468</t>
  </si>
  <si>
    <t>1618886670</t>
  </si>
  <si>
    <t>7499250520</t>
  </si>
  <si>
    <t>Vyhotovení výchozí revizní zprávy pro opravné práce pro objem investičních nákladů přes 500 000 do 1 000 000 Kč - celková prohlídka zařízení provozního souboru nebo stavebního objektu včetně měření, zkoušek zařízení tohoto provozního souboru nebo stavební</t>
  </si>
  <si>
    <t>823995991</t>
  </si>
  <si>
    <t>Vyhotovení výchozí revizní zprávy pro opravné práce pro objem investičních nákladů přes 500 000 do 1 000 000 Kč - celková prohlídka zařízení provozního souboru nebo stavebního objektu včetně měření, zkoušek zařízení tohoto provozního souboru nebo stavebního objektu revizním technikem na zařízení podle požadavku ČSN, včetně hodnocení a vyhotovení celkové revizní zprávy</t>
  </si>
  <si>
    <t>7499250525</t>
  </si>
  <si>
    <t>Vyhotovení výchozí revizní zprávy příplatek za každých dalších i započatých 500 000 Kč přes 1 000 000 Kč</t>
  </si>
  <si>
    <t>-1928125259</t>
  </si>
  <si>
    <t>7499251020</t>
  </si>
  <si>
    <t>Provedení technické prohlídky a zkoušky na silnoproudém zařízení, zařízení TV, zařízení NS, transformoven, EPZ pro opravné práce pro objem investičních nákladů přes 500 000 do 1 000 000 Kč - celková prohlídka zařízení provozního souboru nebo stavebního ob</t>
  </si>
  <si>
    <t>991237330</t>
  </si>
  <si>
    <t>Provedení technické prohlídky a zkoušky na silnoproudém zařízení, zařízení TV, zařízení NS, transformoven, EPZ pro opravné práce pro objem investičních nákladů přes 500 000 do 1 000 000 Kč - celková prohlídka zařízení provozního souboru nebo stavebního objektu včetně měření, zařízení tohoto provozního souboru nebo stavebního objektu právnickou osobou na zařízení podle požadavku ČSN, včetně hodnocení a vyhotovení protokolu</t>
  </si>
  <si>
    <t>7499254010</t>
  </si>
  <si>
    <t>Měření intenzity osvětlení venkovních železničních prostranství - měření intenzity umělého osvětlení v rozsahu tohoto SO dle ČSN EN 12464-1/2 včetně vyhotovení protokolu. Měrná jednotka je kus - tj. měření v místě rozpětí svítidel</t>
  </si>
  <si>
    <t>-1343243459</t>
  </si>
  <si>
    <t>7499451010</t>
  </si>
  <si>
    <t>Vydání průkazu způsobilosti pro funkční celek, provizorní stav - vyhotovení dokladu o silnoproudých zařízeních a vydání průkazu způsobilosti</t>
  </si>
  <si>
    <t>557595003</t>
  </si>
  <si>
    <t>7499751010</t>
  </si>
  <si>
    <t>Dokončovací práce na elektrickém zařízení - uvádění zařízení do provozu, drobné montážní práce v rozvaděčích, koordinaci se zhotoviteli souvisejících zařízení apod.</t>
  </si>
  <si>
    <t>-2068635106</t>
  </si>
  <si>
    <t>7499751020</t>
  </si>
  <si>
    <t>Dokončovací práce úprava zapojení stávajících kabelových skříní/rozvaděčů - provedení provizorních úprav zapojení stávajících kabelových skříní nebo rozvaděčů v průběhu výstavby (pro montáž nových i provizorních kabelů, drobné úpravy výstroje apod.) mecha</t>
  </si>
  <si>
    <t>642416823</t>
  </si>
  <si>
    <t>Dokončovací práce úprava zapojení stávajících kabelových skříní/rozvaděčů - provedení provizorních úprav zapojení stávajících kabelových skříní nebo rozvaděčů v průběhu výstavby (pro montáž nových i provizorních kabelů, drobné úpravy výstroje apod.) mechanizmy</t>
  </si>
  <si>
    <t>7499751030</t>
  </si>
  <si>
    <t>Dokončovací práce zkušební provoz - včetně prokázání technických a kvalitativních parametrů zařízení</t>
  </si>
  <si>
    <t>1605813338</t>
  </si>
  <si>
    <t>7491251025</t>
  </si>
  <si>
    <t>Montáž lišt elektroinstalačních, kabelových žlabů z PVC-U jednokomorových zaklapávacích rozměru 100/100 - 100/150 mm - na konstrukci, omítku apod. včetně spojek, ohybů, rohů, bez krabic</t>
  </si>
  <si>
    <t>1815865832</t>
  </si>
  <si>
    <t>7497700900</t>
  </si>
  <si>
    <t>Kabely trakčního vedení, Různé TV  Žlab PVC 100x100 mm šíře</t>
  </si>
  <si>
    <t>1442070076</t>
  </si>
  <si>
    <t>SO3.1.1.2 - Zemní práce</t>
  </si>
  <si>
    <t>10 - ZEMNÍ PRÁCE</t>
  </si>
  <si>
    <t>ZEMNÍ PRÁCE</t>
  </si>
  <si>
    <t>271532211</t>
  </si>
  <si>
    <t>Podsyp pod základové konstrukce se zhutněním a urovnáním povrchu z kameniva hrubého, frakce 32 - 63 mm</t>
  </si>
  <si>
    <t>540717896</t>
  </si>
  <si>
    <t>131213702</t>
  </si>
  <si>
    <t>Hloubení nezapažených jam ručně s urovnáním dna do předepsaného profilu a spádu v hornině třídy těžitelnosti I skupiny 3 nesoudržných</t>
  </si>
  <si>
    <t>-1228062808</t>
  </si>
  <si>
    <t>132212132</t>
  </si>
  <si>
    <t>Hloubení nezapažených rýh šířky do 800 mm ručně s urovnáním dna do předepsaného profilu a spádu v hornině třídy těžitelnosti I skupiny 3 nesoudržných</t>
  </si>
  <si>
    <t>-337162890</t>
  </si>
  <si>
    <t>1610198675</t>
  </si>
  <si>
    <t>181911102</t>
  </si>
  <si>
    <t>Úprava pláně vyrovnáním výškových rozdílů ručně v hornině třídy těžitelnosti I skupiny 1 a 2 se zhutněním</t>
  </si>
  <si>
    <t>-1880726090</t>
  </si>
  <si>
    <t>141721213</t>
  </si>
  <si>
    <t>Řízený zemní protlak délky protlaku do 50 m v hornině třídy těžitelnosti I a II, skupiny 1 až 4 včetně zatažení trub v hloubce do 6 m průměru vrtu přes 110 do 140 mm</t>
  </si>
  <si>
    <t>1320227189</t>
  </si>
  <si>
    <t>55283913</t>
  </si>
  <si>
    <t>trubka ocelová bezešvá hladká jakost 11 353 102x5,0mm</t>
  </si>
  <si>
    <t>685415315</t>
  </si>
  <si>
    <t>46*1,03 "Přepočtené koeficientem množství</t>
  </si>
  <si>
    <t>-1734451758</t>
  </si>
  <si>
    <t>Poznámka k položce:_x000D_
Startovací a cílová jáma po protlak</t>
  </si>
  <si>
    <t>2045201790</t>
  </si>
  <si>
    <t>Poznámka k položce:_x000D_
Zához startovací a cílové jámy pro protlak</t>
  </si>
  <si>
    <t>275311125</t>
  </si>
  <si>
    <t>Základové konstrukce z betonu prostého patky a bloky ve výkopu nebo na hlavách pilot C 16/20</t>
  </si>
  <si>
    <t>-1398376860</t>
  </si>
  <si>
    <t>69311225</t>
  </si>
  <si>
    <t>geotextilie netkaná separační, ochranná, filtrační, drenážní PES 100g/m2</t>
  </si>
  <si>
    <t>-1135172529</t>
  </si>
  <si>
    <t>379,907133811735*1,1845 "Přepočtené koeficientem množství</t>
  </si>
  <si>
    <t>673841904</t>
  </si>
  <si>
    <t>275311126</t>
  </si>
  <si>
    <t>Základové konstrukce z betonu prostého patky a bloky ve výkopu nebo na hlavách pilot C 20/25</t>
  </si>
  <si>
    <t>1400161858</t>
  </si>
  <si>
    <t>129911121</t>
  </si>
  <si>
    <t>Bourání konstrukcí v odkopávkách a prokopávkách ručně s přemístěním suti na hromady na vzdálenost do 20 m nebo s naložením na dopravní prostředek z betonu prostého neprokládaného</t>
  </si>
  <si>
    <t>-583004750</t>
  </si>
  <si>
    <t>-706867783</t>
  </si>
  <si>
    <t>-318285577</t>
  </si>
  <si>
    <t>1136211881</t>
  </si>
  <si>
    <t>997013869</t>
  </si>
  <si>
    <t>Poplatek za uložení stavebního odpadu na recyklační skládce (skládkovné) ze směsí nebo oddělených frakcí betonu, cihel a keramických výrobků zatříděného do Katalogu odpadů pod kódem 17 01 07</t>
  </si>
  <si>
    <t>268324970</t>
  </si>
  <si>
    <t>PS3.1.2 - ŽST Milotice n.O.- Ostrava, přenosový systém</t>
  </si>
  <si>
    <t>01 - Dodávka materiálu</t>
  </si>
  <si>
    <t xml:space="preserve">    02 - Montáž materiálu+ zprovoznění dohledu osvětlení</t>
  </si>
  <si>
    <t>01</t>
  </si>
  <si>
    <t>Dodávka materiálu</t>
  </si>
  <si>
    <t>02</t>
  </si>
  <si>
    <t>Montáž materiálu+ zprovoznění dohledu osvětlení</t>
  </si>
  <si>
    <t>7498356037</t>
  </si>
  <si>
    <t>Montáž dálkové diagnostiky TS ŽDC sofware pro integraci OSV - jednoho rozváděče OSV do integračního koncentrátoru DDTS ŽDC, licence s potřebnými protokoly MODBUS, DBNet, S-Net, IEC 60870-5-104 atd., parametrizace a naplnění datových, technologických, tele</t>
  </si>
  <si>
    <t>1969569005</t>
  </si>
  <si>
    <t>Montáž dálkové diagnostiky TS ŽDC sofware pro integraci OSV - jednoho rozváděče OSV do integračního koncentrátoru DDTS ŽDC, licence s potřebnými protokoly MODBUS, DBNet, S-Net, IEC 60870-5-104 atd., parametrizace a naplnění datových, technologických, telemetrických a řídicích struktur DDTS ŽDC, programátorské práce</t>
  </si>
  <si>
    <t>7496756040</t>
  </si>
  <si>
    <t>Montáž dálkové diagnostiky TS ŽDC nové aplikace integračního koncentrátoru pro technologický systém</t>
  </si>
  <si>
    <t>-2071391601</t>
  </si>
  <si>
    <t>7496756061</t>
  </si>
  <si>
    <t>Montáž dálkové diagnostiky TS ŽDC doplnění aplikace integračního serveru o technologický systém</t>
  </si>
  <si>
    <t>1365431953</t>
  </si>
  <si>
    <t>7496756068</t>
  </si>
  <si>
    <t>Montáž dálkové diagnostiky TS ŽDC doplnění aplikace pro dispečerské klienty o technologický systém</t>
  </si>
  <si>
    <t>857766589</t>
  </si>
  <si>
    <t>7496756092</t>
  </si>
  <si>
    <t>Montáž dálkové diagnostiky TS ŽDC konfigurace síťového spojení</t>
  </si>
  <si>
    <t>-1343645256</t>
  </si>
  <si>
    <t>7496756094</t>
  </si>
  <si>
    <t>Montáž dálkové diagnostiky TS ŽDC konfigurace prvku sdělovacího zařízení</t>
  </si>
  <si>
    <t>1937685819</t>
  </si>
  <si>
    <t>7496756098</t>
  </si>
  <si>
    <t>Montáž dálkové diagnostiky TS ŽDC komplexní a individuální zkoušky systému pro datový objekt</t>
  </si>
  <si>
    <t>756953795</t>
  </si>
  <si>
    <t>7496756102</t>
  </si>
  <si>
    <t>Montáž dálkové diagnostiky TS ŽDC zaškolení obsluhy</t>
  </si>
  <si>
    <t>139363764</t>
  </si>
  <si>
    <t>7498356101</t>
  </si>
  <si>
    <t>Montáž dálkové diagnostiky TS ŽDC odzkoušení programového vybavení - včetně ověření uživatelských funkcí na úplné implementaci, verifikace přenášených dat</t>
  </si>
  <si>
    <t>731153715</t>
  </si>
  <si>
    <t>7498356260</t>
  </si>
  <si>
    <t>Montáž dálkové diagnostiky TS ŽDC spolupráce zhotovitele sdělovacího, silnoproudého nebo jiného zařízení dle TZ realizovaného samostatným PS/SO se zaintegrováním tohoto zařízení do DDTS - předání potřebných podkladů (výkresů, databází, specifikací...), sp</t>
  </si>
  <si>
    <t>-830116663</t>
  </si>
  <si>
    <t>Montáž dálkové diagnostiky TS ŽDC spolupráce zhotovitele sdělovacího, silnoproudého nebo jiného zařízení dle TZ realizovaného samostatným PS/SO se zaintegrováním tohoto zařízení do DDTS - předání potřebných podkladů (výkresů, databází, specifikací...), spolupráce při integraci a v průběhu vytváření výrobní dokumentace</t>
  </si>
  <si>
    <t>7498356310</t>
  </si>
  <si>
    <t>Montáž dálkové diagnostiky TS ŽDC úprava konfigurace stávajícího klientského pracoviště pro zobrazení nově integrovaných TLS - úprava uživatelských oprávnění, licence, protokoly ČSN EN 60870-5-104, XML</t>
  </si>
  <si>
    <t>2145315079</t>
  </si>
  <si>
    <t>7498356330</t>
  </si>
  <si>
    <t>Montáž dálkové diagnostiky TS ŽDC úprava konfigurace stávajícího klientského pracoviště pro zobrazení nově integrovaných technologií - úprava uživatelských oprávnění, licence, protokoly ČSN EN 60870-5-104, XML</t>
  </si>
  <si>
    <t>767730143</t>
  </si>
  <si>
    <t>7595605155</t>
  </si>
  <si>
    <t>Montáž modemu, převodníku, repeatru instalace a konfigurace modemu</t>
  </si>
  <si>
    <t>659667409</t>
  </si>
  <si>
    <t>7496700890-R</t>
  </si>
  <si>
    <t>MDP místní dohledový počítač s dotykovou obrazovkou</t>
  </si>
  <si>
    <t>1874502940</t>
  </si>
  <si>
    <t>7496700890-R2</t>
  </si>
  <si>
    <t>Nadřazený ovladač NO</t>
  </si>
  <si>
    <t>-1834614934</t>
  </si>
  <si>
    <t>7493300960</t>
  </si>
  <si>
    <t>Elektrický ohřev výhybek (EOV) SW do PLC</t>
  </si>
  <si>
    <t>-781741793</t>
  </si>
  <si>
    <t>7493300970</t>
  </si>
  <si>
    <t>Elektrický ohřev výhybek (EOV) SW Parametrizace PLC</t>
  </si>
  <si>
    <t>-1258195705</t>
  </si>
  <si>
    <t>7493300980</t>
  </si>
  <si>
    <t>Elektrický ohřev výhybek (EOV) SW Parametrizace komunikace</t>
  </si>
  <si>
    <t>-772439644</t>
  </si>
  <si>
    <t>7493301070</t>
  </si>
  <si>
    <t>Elektrický ohřev výhybek (EOV) SW Parametrizace okruhu OV (na okruh OV), dle počtu okruhů osvětlení</t>
  </si>
  <si>
    <t>791259312</t>
  </si>
  <si>
    <t>7498100850</t>
  </si>
  <si>
    <t>DŘT, SKŘ technologie DŘT a SKŘ skříně pro automatizaci Technologické switche a modemy Vysokorychlostní modemy Vysokorychlostní modem na metalické vedení, do 2MBit/s, rozhraní a protokol dle specifikace, napájení 24V DC nebo 230V AC</t>
  </si>
  <si>
    <t>1502073773</t>
  </si>
  <si>
    <t>7493400090</t>
  </si>
  <si>
    <t>Elektrické předtápěcí zařízení ( EPZ ) Ovládací panely Odzkoušení (okruh OV, EOV) (na okruh OV/výhybku)</t>
  </si>
  <si>
    <t>1244606019</t>
  </si>
  <si>
    <t>7592520155</t>
  </si>
  <si>
    <t>Dálková diagnostika DDTS ŽDC, Licenční SW pro klienta v DTTZ - aplikační a programové vybavení dotykového terminálu telefonního zapojavače, pracoviště dispečera</t>
  </si>
  <si>
    <t>141118063</t>
  </si>
  <si>
    <t>7493301050</t>
  </si>
  <si>
    <t>Elektrický ohřev výhybek (EOV) SW Projekt vizualizace</t>
  </si>
  <si>
    <t>1074430227</t>
  </si>
  <si>
    <t>7493352030</t>
  </si>
  <si>
    <t>Montáž rozvaděče pro elektrický ohřev výhybky ovladače pro EOV a osvětlení - včetně instalace ovladače do vnitřního prostoru včetně napojení na podružné rozvaděče a nadřazený systém včetně připojovacích poplatků</t>
  </si>
  <si>
    <t>-1035068693</t>
  </si>
  <si>
    <t>7498356250</t>
  </si>
  <si>
    <t>Montáž dálkové diagnostiky TS ŽDC závěrečná zkouška - komplexní vyzkoušení zařízení DDTS ŽDC</t>
  </si>
  <si>
    <t>474607812</t>
  </si>
  <si>
    <t>7590625070-R</t>
  </si>
  <si>
    <t>Montáž počítače MDP</t>
  </si>
  <si>
    <t>1166331072</t>
  </si>
  <si>
    <t>SO03.2 - Osvětlení ZAST Zátor</t>
  </si>
  <si>
    <t>SO03.2.1 - ZAST Zátor, venkovní osvětlení</t>
  </si>
  <si>
    <t>222</t>
  </si>
  <si>
    <t>Správa železnic, státní organizace</t>
  </si>
  <si>
    <t>7491151021R</t>
  </si>
  <si>
    <t>Montáž trubek ohebných elektroinstalačních vlnitých pancéřových hadic z PVC uložených volně, pod nebo na omítku, na rošt, na stožár apod. průměru do 63 mm - včetně naznačení trasy, rozměření, řezání trubek, kladení, osazení, zajištění a upevnění</t>
  </si>
  <si>
    <t>-1696081414</t>
  </si>
  <si>
    <t>7491100110</t>
  </si>
  <si>
    <t>Trubková vedení Ohebné elektroinstalační trubky KOPOFLEX 40 rudá</t>
  </si>
  <si>
    <t>-684010371</t>
  </si>
  <si>
    <t>968208484</t>
  </si>
  <si>
    <t>7491600190</t>
  </si>
  <si>
    <t>Uzemnění Vnější Uzemňovací vedení v zemi, kruhovým vodičem FeZn do D=10 mm</t>
  </si>
  <si>
    <t>1781625940</t>
  </si>
  <si>
    <t>-1489916985</t>
  </si>
  <si>
    <t>7491654010</t>
  </si>
  <si>
    <t>Montáž svorek spojovacích se 2 šrouby (typ SS, SO, SR03, aj.)</t>
  </si>
  <si>
    <t>-1136407250</t>
  </si>
  <si>
    <t>7491601490</t>
  </si>
  <si>
    <t>Uzemnění Hromosvodné vedení Svorka SS</t>
  </si>
  <si>
    <t>1345584630</t>
  </si>
  <si>
    <t>-390624470</t>
  </si>
  <si>
    <t>7493601420</t>
  </si>
  <si>
    <t>Kabelové a zásuvkové skříně, elektroměrové rozvaděče Prázdné skříně a pilíře Skříň plastová kompaktní pilíř včetně základu, IP44, šířka 600 mm, výška 600 mm, hloubka do 400 mm, PUR lak</t>
  </si>
  <si>
    <t>-1879019794</t>
  </si>
  <si>
    <t>7493601826</t>
  </si>
  <si>
    <t>Kabelové a zásuvkové skříně, elektroměrové rozvaděče Příslušenství Montážní deska z tvrzeného PVC (5mm) 600 x 600 až 1000mm</t>
  </si>
  <si>
    <t>-275305497</t>
  </si>
  <si>
    <t>7493601804</t>
  </si>
  <si>
    <t>Kabelové a zásuvkové skříně, elektroměrové rozvaděče Příslušenství Trojbodový uzávěr dveří s vložkou FAB</t>
  </si>
  <si>
    <t>-668047387</t>
  </si>
  <si>
    <t>1837189411</t>
  </si>
  <si>
    <t>7492501700</t>
  </si>
  <si>
    <t>Kabely, vodiče, šňůry Cu - nn Kabel silový 2 a 3-žílový Cu, plastová izolace CYKY 2O2,5 (2Dx2,5)</t>
  </si>
  <si>
    <t>-1352250894</t>
  </si>
  <si>
    <t>212517212</t>
  </si>
  <si>
    <t>7492502030</t>
  </si>
  <si>
    <t>Kabely, vodiče, šňůry Cu - nn Kabel silový 4 a 5-žílový Cu, plastová izolace CYKY 5J6 (5Cx6)</t>
  </si>
  <si>
    <t>-637183789</t>
  </si>
  <si>
    <t>-363222203</t>
  </si>
  <si>
    <t>146413701</t>
  </si>
  <si>
    <t>-326957576</t>
  </si>
  <si>
    <t>935211448</t>
  </si>
  <si>
    <t>7493100540</t>
  </si>
  <si>
    <t>Venkovní osvětlení Výložníky pro osvětlovací stožáry PR6 -10/S Příruba na sloup RLH12 prům. 60 mm</t>
  </si>
  <si>
    <t>-615939225</t>
  </si>
  <si>
    <t>1292551245</t>
  </si>
  <si>
    <t>7493100640</t>
  </si>
  <si>
    <t>Venkovní osvětlení Svítidla pro železnici LED svítidlo o příkonu do 25 W určené pro osvětlení venkovních prostor veřejnosti přístupných (nástupiště, přechody kolejiště) na ŽDC, difuzor z plochého tvrzeného skla IK 6 a vyšší</t>
  </si>
  <si>
    <t>1555647670</t>
  </si>
  <si>
    <t>7497150510</t>
  </si>
  <si>
    <t>Zhotovení základu trakčního vedení včetně geodet. bodu, vytyčení a sondy, výkop zemina tř. 2 až 4 hloubeného - obsahuje výkop v zemině třídy 2-4, zřízení a odstranění pažení a bednění, betonáž, montáž svorníkového koše, montáž základní technologické výztu</t>
  </si>
  <si>
    <t>960338869</t>
  </si>
  <si>
    <t>Zhotovení základu trakčního vedení včetně geodet. bodu, vytyčení a sondy, výkop zemina tř. 2 až 4 hloubeného - obsahuje výkop v zemině třídy 2-4, zřízení a odstranění pažení a bednění, betonáž, montáž svorníkového koše, montáž základní technologické výztuže, montáž kovaných svorníků nebo provedení dutiny pro upevnění stožáru trakčního vedení</t>
  </si>
  <si>
    <t>5*(1*1*2)</t>
  </si>
  <si>
    <t>7497100020</t>
  </si>
  <si>
    <t>Základy trakčního vedení  Hloubený základ TV - materiál</t>
  </si>
  <si>
    <t>-563687252</t>
  </si>
  <si>
    <t>5913430070</t>
  </si>
  <si>
    <t>Bezpečnostní nátěr trubky průměru 100 mm Poznámka: 1. V cenách jsou započteny náklady na očištění od starého nátěru a nečistot, provedení nového nátěru barvou schváleného typu a odstínu. 2. V cenách nejsou obsaženy náklady na dodávku materiálu.</t>
  </si>
  <si>
    <t>-706585261</t>
  </si>
  <si>
    <t>10*2,5</t>
  </si>
  <si>
    <t>7499700390</t>
  </si>
  <si>
    <t>-809570030</t>
  </si>
  <si>
    <t>97866474</t>
  </si>
  <si>
    <t>49035047</t>
  </si>
  <si>
    <t>1682535480</t>
  </si>
  <si>
    <t>7493173010</t>
  </si>
  <si>
    <t>Demontáž elektrovýzbroje osvětlovacích stožárů do výšky 14 m - svítidlo, kabely, rozvodnice</t>
  </si>
  <si>
    <t>-416206620</t>
  </si>
  <si>
    <t>-324363777</t>
  </si>
  <si>
    <t>7494758020</t>
  </si>
  <si>
    <t>Montáž ostatních zařízení rozvaděčů nn označovací štítek - do rozvaděče nebo skříně</t>
  </si>
  <si>
    <t>446765867</t>
  </si>
  <si>
    <t>188825086</t>
  </si>
  <si>
    <t>7499557010</t>
  </si>
  <si>
    <t>Měření intenzity osvětlení instalovaného v rozsahu 1 000 m2 zjišťované plochy - měření intenzity umělého osvětlení v rozsahu tohoto SO dle ČSN EN 12464-1/2 včetně vyhotovení protokolu</t>
  </si>
  <si>
    <t>-1995445391</t>
  </si>
  <si>
    <t>2047994023</t>
  </si>
  <si>
    <t>-1199807150</t>
  </si>
  <si>
    <t>716823759</t>
  </si>
  <si>
    <t>1846739703</t>
  </si>
  <si>
    <t>7499751040</t>
  </si>
  <si>
    <t>Dokončovací práce zaškolení obsluhy - seznámení obsluhy s funkcemi zařízení včetně odevzdání dokumentace skutečného provedení</t>
  </si>
  <si>
    <t>804488700</t>
  </si>
  <si>
    <t>7499751050</t>
  </si>
  <si>
    <t>Dokončovací práce manipulace na zařízeních prováděné provozovatelem - manipulace nutné pro další práce zhotovitele na technologickém souboru</t>
  </si>
  <si>
    <t>-2106830231</t>
  </si>
  <si>
    <t>1941586568</t>
  </si>
  <si>
    <t>7593500609</t>
  </si>
  <si>
    <t>Trasy kabelového vedení Kabelové krycí desky a pásy Fólie výstražná červená š. 34cm (HM0673909992034)</t>
  </si>
  <si>
    <t>-1576858322</t>
  </si>
  <si>
    <t>-909163690</t>
  </si>
  <si>
    <t>-1306428114</t>
  </si>
  <si>
    <t>Doprava materiálu těžkou mechanizací nosnosti přes 3,5 t sypanin (kameniva, písku, suti, dlažebních kostek, atd.) do 10 km Poznámka: 1. Ceny jsou určeny pro dopravu silničními i kolejovými vozidly. 2. V cenách dopravy jsou započteny náklady na přepravu ma</t>
  </si>
  <si>
    <t>-1914851707</t>
  </si>
  <si>
    <t>Doprava materiálu těžkou mechanizací nosnosti přes 3,5 t objemnějšího kusového materiálu (prefabrikátů, stožárů, výhybek, rozvaděčů, vybouraných hmot atd.) do 10 km Poznámka: 1. Ceny jsou určeny pro dopravu silničními i kolejovými vozidly. 2. V cenách dop</t>
  </si>
  <si>
    <t>1541662100</t>
  </si>
  <si>
    <t>demontáž stožárů - odvoz na složiště</t>
  </si>
  <si>
    <t>2*0,2</t>
  </si>
  <si>
    <t>montáž stožárů -dovoz</t>
  </si>
  <si>
    <t>5*0,2</t>
  </si>
  <si>
    <t>SO03.2.2 - ZAST Zátor, venkovní osvětlení - zemní práce</t>
  </si>
  <si>
    <t>132352501</t>
  </si>
  <si>
    <t>Hloubení rýh vedle kolejí šířky do 800 mm strojně zapažených i nezapažených, hloubky do 1,5 m, pro jakýkoliv objem výkopu v hornině třídy těžitelnosti II skupiny 4</t>
  </si>
  <si>
    <t>-1565924607</t>
  </si>
  <si>
    <t>Výpočet kabelové trasy</t>
  </si>
  <si>
    <t>(100)*0,35*0,8</t>
  </si>
  <si>
    <t>174112101</t>
  </si>
  <si>
    <t>Zásyp sypaninou z jakékoliv horniny při překopech inženýrských sítí ručně objemu do 30 m3 s uložením výkopku ve vrstvách se zhutněním jam, šachet, rýh nebo kolem objektů v těchto vykopávkách</t>
  </si>
  <si>
    <t>-1110630108</t>
  </si>
  <si>
    <t>220110401</t>
  </si>
  <si>
    <t>Montáž smršťovací koncovky na zemní kabel</t>
  </si>
  <si>
    <t>-141432962</t>
  </si>
  <si>
    <t>271532212</t>
  </si>
  <si>
    <t>Podsyp pod základové konstrukce se zhutněním a urovnáním povrchu z kameniva hrubého, frakce 16 - 32 mm</t>
  </si>
  <si>
    <t>-1102358044</t>
  </si>
  <si>
    <t>(1,0*1,0*0,1)*5</t>
  </si>
  <si>
    <t>271562211</t>
  </si>
  <si>
    <t>Podsyp pod základové konstrukce se zhutněním a urovnáním povrchu z kameniva drobného, frakce 0 - 4 mm</t>
  </si>
  <si>
    <t>-1957231203</t>
  </si>
  <si>
    <t>1098255611</t>
  </si>
  <si>
    <t>2*(1,5*1,5*0,5)*2,1</t>
  </si>
  <si>
    <t>2005171910</t>
  </si>
  <si>
    <t>4,725*5</t>
  </si>
  <si>
    <t>-992838853</t>
  </si>
  <si>
    <t>SO03.3 - EOV v žst. Brantice</t>
  </si>
  <si>
    <t>SO03.3.1.1 - EOV</t>
  </si>
  <si>
    <t>Elektrizace železnic Praha a.s.</t>
  </si>
  <si>
    <t>7493351022</t>
  </si>
  <si>
    <t>Montáž elektrického ohřevu výhybek (EOV) kompletní topné soupravy na jednoduchou výhybku soustavy S49, R65 a UIC60 s poloměrem odbočení 300 m</t>
  </si>
  <si>
    <t>-69692368</t>
  </si>
  <si>
    <t>7493300210</t>
  </si>
  <si>
    <t>Elektrický ohřev výhybek (EOV) Topná souprava pro výhybku se žlabovým pražcem J601:9-300aJ601:11-300</t>
  </si>
  <si>
    <t>sada</t>
  </si>
  <si>
    <t>1250903486</t>
  </si>
  <si>
    <t>7493352010</t>
  </si>
  <si>
    <t>Montáž rozvaděče pro elektrický ohřev výhybky silového pro připojení základních výhybkových jednotek do 8 kusů 3-f vývodů</t>
  </si>
  <si>
    <t>-1857395109</t>
  </si>
  <si>
    <t>7493300100</t>
  </si>
  <si>
    <t>Elektrický ohřev výhybek (EOV) Periferní rozváděče Rozváděč ohřevu výměn pro 2 výhybky s měřením a podřízenou jednotkou</t>
  </si>
  <si>
    <t>214250648</t>
  </si>
  <si>
    <t>7493351080</t>
  </si>
  <si>
    <t>Montáž elektrického ohřevu výhybek (EOV) kompletní topné soupravy úprava výhybky pro montáž topných tyčí EOV</t>
  </si>
  <si>
    <t>-296947118</t>
  </si>
  <si>
    <t>7493351110</t>
  </si>
  <si>
    <t>Montáž elektrického ohřevu výhybek (EOV) topné tyče teplotního čidla</t>
  </si>
  <si>
    <t>1511802826</t>
  </si>
  <si>
    <t>7493300770</t>
  </si>
  <si>
    <t>Elektrický ohřev výhybek (EOV) Příslušenství Čidlo teploty kolejové</t>
  </si>
  <si>
    <t>-723980616</t>
  </si>
  <si>
    <t>7493300800</t>
  </si>
  <si>
    <t>Elektrický ohřev výhybek (EOV) Příslušenství Čidlo teploty venkovní</t>
  </si>
  <si>
    <t>1987299469</t>
  </si>
  <si>
    <t>7493351115</t>
  </si>
  <si>
    <t>Montáž elektrického ohřevu výhybek (EOV) topné tyče srážkového čidla včetně držáku</t>
  </si>
  <si>
    <t>-678549925</t>
  </si>
  <si>
    <t>7493300780</t>
  </si>
  <si>
    <t>Elektrický ohřev výhybek (EOV) Příslušenství Srážkové čidlo včetně držáku</t>
  </si>
  <si>
    <t>1053406907</t>
  </si>
  <si>
    <t>7493300790</t>
  </si>
  <si>
    <t>Elektrický ohřev výhybek (EOV) Příslušenství Závějové čidlo</t>
  </si>
  <si>
    <t>-1046926695</t>
  </si>
  <si>
    <t>7493301080</t>
  </si>
  <si>
    <t>Elektrický ohřev výhybek (EOV) SW Parametrizace okruhu EOV (na výhybku), dle počtu výhybek</t>
  </si>
  <si>
    <t>-1036289330</t>
  </si>
  <si>
    <t>7493301010</t>
  </si>
  <si>
    <t>Elektrický ohřev výhybek (EOV) SW do PLC   </t>
  </si>
  <si>
    <t>-145142166</t>
  </si>
  <si>
    <t>7493301020</t>
  </si>
  <si>
    <t>Elektrický ohřev výhybek (EOV) SW Parametrizace PLC </t>
  </si>
  <si>
    <t>2085641813</t>
  </si>
  <si>
    <t>7493301030</t>
  </si>
  <si>
    <t>-367699379</t>
  </si>
  <si>
    <t>Elektrický ohřev výhybek (EOV) SW Projekt vizualizace </t>
  </si>
  <si>
    <t>1286808580</t>
  </si>
  <si>
    <t>Montáž rozvaděče pro napájení osvětlení železničních prostranství do 8 kusů 3-f vývodů</t>
  </si>
  <si>
    <t>-1613301006</t>
  </si>
  <si>
    <t>1390163901</t>
  </si>
  <si>
    <t>7498300150</t>
  </si>
  <si>
    <t>DDTS - dálková diagnostika technologických systémů DDTS - dálková diagnostika technologických systémů Klientské stanice Klient systému DDTS ŽDC, tenký klient s konfigurací dle TZ, min. dle technických podmínek SŽDC k systému DDTS ŽDC; doplnění …</t>
  </si>
  <si>
    <t>1459344557</t>
  </si>
  <si>
    <t>Poznámka k položce:_x000D_
dodávka MPD v DK žst. Krnov</t>
  </si>
  <si>
    <t>7494231010</t>
  </si>
  <si>
    <t>Přeložky rozvaděčů rozvodnice nn</t>
  </si>
  <si>
    <t>109648268</t>
  </si>
  <si>
    <t>Poznámka k položce:_x000D_
úprava RO-VB</t>
  </si>
  <si>
    <t>-367211036</t>
  </si>
  <si>
    <t>Poznámka k položce:_x000D_
demontáž RO na zhlaví</t>
  </si>
  <si>
    <t>Montáž trubek ohebných elektroinstalačních ochranných z tvrdého PE uložených pevně, průměru do 100 mm</t>
  </si>
  <si>
    <t>1916387932</t>
  </si>
  <si>
    <t>-1502587918</t>
  </si>
  <si>
    <t>7491100120</t>
  </si>
  <si>
    <t>Trubková vedení Ohebné elektroinstalační trubky KOPOFLEX 50 rudá</t>
  </si>
  <si>
    <t>-2043693456</t>
  </si>
  <si>
    <t>7491100220</t>
  </si>
  <si>
    <t>Trubková vedení Ohebné elektroinstalační trubky KOPOFLEX 90 rudá</t>
  </si>
  <si>
    <t>-1337034143</t>
  </si>
  <si>
    <t>Montáž kabelů 2- a 3-žílových Cu do 16 mm2</t>
  </si>
  <si>
    <t>925100474</t>
  </si>
  <si>
    <t>1905109203</t>
  </si>
  <si>
    <t>7492501730</t>
  </si>
  <si>
    <t>Kabely, vodiče, šňůry Cu - nn Kabel silový 2 a 3-žílový Cu, plastová izolace CYKY 3J6 (3Cx 6)</t>
  </si>
  <si>
    <t>-956512113</t>
  </si>
  <si>
    <t>7492501714.1</t>
  </si>
  <si>
    <t>Kabely, vodiče, šňůry Cu - nn Kabel silový 2 a 3-žílový Cu, plastová izolace CYKY 2O10 (2Dx10), NYM-O 2x10</t>
  </si>
  <si>
    <t>-934088323</t>
  </si>
  <si>
    <t>Montáž kabelů 4- a 5-žílových Cu do 16 mm2</t>
  </si>
  <si>
    <t>1535452267</t>
  </si>
  <si>
    <t>7492501880</t>
  </si>
  <si>
    <t>Kabely, vodiče, šňůry Cu - nn Kabel silový 4 a 5-žílový Cu, plastová izolace CYKY 4J16 (4Bx16)</t>
  </si>
  <si>
    <t>-1901234104</t>
  </si>
  <si>
    <t>-937517598</t>
  </si>
  <si>
    <t>7492501900.1</t>
  </si>
  <si>
    <t>Kabely, vodiče, šňůry Cu - nn Kabel silový 4 a 5-žílový Cu, plastová izolace CYKY 4O25 (4Dx25)</t>
  </si>
  <si>
    <t>865961816</t>
  </si>
  <si>
    <t>7492800120</t>
  </si>
  <si>
    <t>Sdělovací kabely pro silnoproudé aplikace Metalické kabely - nehořlavé JYTY 4O1 (4Dx1)</t>
  </si>
  <si>
    <t>-251140223</t>
  </si>
  <si>
    <t>7590525230</t>
  </si>
  <si>
    <t>Montáž kabelu návěstního volně uloženého s jádrem 1 mm Cu TCEKEZE, TCEKFE, TCEKPFLEY, TCEKPFLEZE do 7 P</t>
  </si>
  <si>
    <t>1940835947</t>
  </si>
  <si>
    <t>7590521519</t>
  </si>
  <si>
    <t>Venkovní vedení kabelová - metalické sítě Plněné, párované s ochr. vodičem TCEKPFLEY 4 P 1,0 D</t>
  </si>
  <si>
    <t>1317804512</t>
  </si>
  <si>
    <t>Montáž ukončení kabelů nn v rozvaděči nebo na přístroji izolovaných s označením 2 - 5-ti žílových do 2,5 mm2</t>
  </si>
  <si>
    <t>1429424349</t>
  </si>
  <si>
    <t>Montáž ukončení kabelů nn v rozvaděči nebo na přístroji izolovaných s označením 2 - 5-ti žílových do 25 mm2</t>
  </si>
  <si>
    <t>-837529559</t>
  </si>
  <si>
    <t>7492752010</t>
  </si>
  <si>
    <t>Montáž ukončení kabelů nn kabelovou spojkou 3/4/5 - žílové kabely s plastovou izolací do 16 mm2</t>
  </si>
  <si>
    <t>-496908502</t>
  </si>
  <si>
    <t>7492103400</t>
  </si>
  <si>
    <t>Spojovací vedení, podpěrné izolátory Spojky, ukončení pasu, ostatní Spojka SVCZV 5x4 -6</t>
  </si>
  <si>
    <t>-526786007</t>
  </si>
  <si>
    <t>Montáž vnějšího uzemnění uzemňovacích vodičů v zemi z pozinkované oceli (FeZn) do 120 mm2</t>
  </si>
  <si>
    <t>1062367526</t>
  </si>
  <si>
    <t>7491600200</t>
  </si>
  <si>
    <t>Uzemnění Vnější Pásek pozink. FeZn 30x4</t>
  </si>
  <si>
    <t>-1375739249</t>
  </si>
  <si>
    <t>7491652040</t>
  </si>
  <si>
    <t>Montáž vnějšího uzemnění zemnící tyče z pozinkované oceli (FeZn), délky do 2 m</t>
  </si>
  <si>
    <t>-835610757</t>
  </si>
  <si>
    <t>7491600260</t>
  </si>
  <si>
    <t>Uzemnění Vnější Tyč ZT 1,5t T-profil zemnící</t>
  </si>
  <si>
    <t>357839131</t>
  </si>
  <si>
    <t>-1507966871</t>
  </si>
  <si>
    <t>124969649</t>
  </si>
  <si>
    <t>Montáž kabelového označníku Ball Marker</t>
  </si>
  <si>
    <t>-1081854437</t>
  </si>
  <si>
    <t>648810936</t>
  </si>
  <si>
    <t>7494458010</t>
  </si>
  <si>
    <t>Montáž nožových pojistkových vložek velikosti 000, 1, 2, 3, 4a</t>
  </si>
  <si>
    <t>-1855144063</t>
  </si>
  <si>
    <t>7494008414</t>
  </si>
  <si>
    <t>Pojistkové systémy Výkonové pojistkové vložky Pojistkové vložky Nožové pojistkové vložky, velikost 1 In 40A, Un AC 500 V / DC 440 V, velikost 1, gG - charakteristika pro všeobecné použití, Cd/Pb free</t>
  </si>
  <si>
    <t>-2896322</t>
  </si>
  <si>
    <t>7494351032</t>
  </si>
  <si>
    <t>Montáž jističů (do 10 kA) třípólových přes 20 do 63 A</t>
  </si>
  <si>
    <t>140871387</t>
  </si>
  <si>
    <t>7494003396</t>
  </si>
  <si>
    <t>Modulární přístroje Jističe do 80 A; 10 kA 3-pólové In 50 A, Ue AC 230/400 V / DC 216 V, charakteristika B, 3pól, Icn 10 kA</t>
  </si>
  <si>
    <t>-327525094</t>
  </si>
  <si>
    <t>7491251010</t>
  </si>
  <si>
    <t>Montáž lišt elektroinstalačních, kabelových žlabů z PVC-U jednokomorových zaklapávacích rozměru 40/40 mm</t>
  </si>
  <si>
    <t>-1283554876</t>
  </si>
  <si>
    <t>7491400020</t>
  </si>
  <si>
    <t>Kabelové rošty a žlaby Elektroinstalační lišty a kabelové žlaby Lišta LV 18x13 vkládací bílá 3m</t>
  </si>
  <si>
    <t>-1765002936</t>
  </si>
  <si>
    <t>Dokončovací práce zaškolení obsluhy</t>
  </si>
  <si>
    <t>1568811869</t>
  </si>
  <si>
    <t>Vyhotovení výchozí revizní zprávy pro opravné práce pro objem investičních nákladů přes 500 000 do 1 000 000 Kč</t>
  </si>
  <si>
    <t>-856012006</t>
  </si>
  <si>
    <t>-1480527094</t>
  </si>
  <si>
    <t>Provedení technické prohlídky a zkoušky na silnoproudém zařízení, zařízení TV, zařízení NS, transformoven, EPZ pro opravné práce pro objem investičních nákladů přes 500 000 do 1 000 000 Kč</t>
  </si>
  <si>
    <t>715335915</t>
  </si>
  <si>
    <t>7499251025</t>
  </si>
  <si>
    <t>Provedení technické prohlídky a zkoušky na silnoproudém zařízení, zařízení TV, zařízení NS, transformoven, EPZ příplatek za každých dalších i započatých 500 000 Kč přes 1 000 000 Kč</t>
  </si>
  <si>
    <t>2060794278</t>
  </si>
  <si>
    <t>Vydání průkazu způsobilosti pro funkční celek, provizorní stav</t>
  </si>
  <si>
    <t>1458228922</t>
  </si>
  <si>
    <t>SO03.3.1.2 - Zemní práce</t>
  </si>
  <si>
    <t xml:space="preserve">    776 - Podlahy povlakové</t>
  </si>
  <si>
    <t>132151104</t>
  </si>
  <si>
    <t>Hloubení rýh nezapažených š do 800 mm v hornině třídy těžitelnosti I skupiny 1 a 2 objem přes 100 m3 strojně</t>
  </si>
  <si>
    <t>-125164576</t>
  </si>
  <si>
    <t>1775725374</t>
  </si>
  <si>
    <t>131151201</t>
  </si>
  <si>
    <t>Hloubení jam zapažených v hornině třídy těžitelnosti I skupiny 1 a 2 objem do 20 m3 strojně</t>
  </si>
  <si>
    <t>1008408689</t>
  </si>
  <si>
    <t>-1972855443</t>
  </si>
  <si>
    <t>113106121</t>
  </si>
  <si>
    <t>Rozebrání dlažeb z betonových nebo kamenných dlaždic komunikací pro pěší ručně</t>
  </si>
  <si>
    <t>-1161118333</t>
  </si>
  <si>
    <t>151101201</t>
  </si>
  <si>
    <t>Zřízení příložného pažení stěn výkopu hl do 4 m</t>
  </si>
  <si>
    <t>-720641631</t>
  </si>
  <si>
    <t>151101211</t>
  </si>
  <si>
    <t>Odstranění příložného pažení stěn hl do 4 m</t>
  </si>
  <si>
    <t>-1630976078</t>
  </si>
  <si>
    <t>141721215</t>
  </si>
  <si>
    <t>Řízený zemní protlak délky do 50 m hl do 6 m se zatažením potrubí průměru vrtu přes 180 do 225 mm v hornině třídy těžitelnosti I a II skupiny 1 až 4</t>
  </si>
  <si>
    <t>-612443730</t>
  </si>
  <si>
    <t>141721212</t>
  </si>
  <si>
    <t>Řízený zemní protlak délky do 50 m hloubky do 6 m s protlačením potrubí vnějšího průměru vrtu do 110 mm v hornině tř 1 až 4</t>
  </si>
  <si>
    <t>2066497247</t>
  </si>
  <si>
    <t>28613966</t>
  </si>
  <si>
    <t>trubka ochranná PEHD D 110mm</t>
  </si>
  <si>
    <t>-789660784</t>
  </si>
  <si>
    <t>69311080</t>
  </si>
  <si>
    <t>geotextilie netkaná separační, ochranná, filtrační, drenážní PES 200g/m2</t>
  </si>
  <si>
    <t>1182549303</t>
  </si>
  <si>
    <t>564201011</t>
  </si>
  <si>
    <t>Podklad nebo podsyp ze štěrkopísku ŠP plochy do 100 m2 tl 40 mm</t>
  </si>
  <si>
    <t>-1486117660</t>
  </si>
  <si>
    <t>58337310</t>
  </si>
  <si>
    <t>štěrkopísek frakce 0/4</t>
  </si>
  <si>
    <t>-432684899</t>
  </si>
  <si>
    <t>565135101</t>
  </si>
  <si>
    <t>Asfaltový beton vrstva podkladní ACP 16 (obalované kamenivo OKS) tl 50 mm š do 1,5 m</t>
  </si>
  <si>
    <t>1904531832</t>
  </si>
  <si>
    <t>58942406</t>
  </si>
  <si>
    <t>beton asfaltový vrstva obrusná ACO 11+ pojivo asfalt 50/70</t>
  </si>
  <si>
    <t>14386003</t>
  </si>
  <si>
    <t>596211110</t>
  </si>
  <si>
    <t>Kladení zámkové dlažby komunikací pro pěší ručně tl 60 mm skupiny A pl do 50 m2</t>
  </si>
  <si>
    <t>938243954</t>
  </si>
  <si>
    <t>919735112</t>
  </si>
  <si>
    <t>Řezání stávajícího živičného krytu hl přes 50 do 100 mm</t>
  </si>
  <si>
    <t>-31037113</t>
  </si>
  <si>
    <t>113107041</t>
  </si>
  <si>
    <t>Odstranění podkladu živičných tl do 50 mm při překopech ručně</t>
  </si>
  <si>
    <t>-1657796610</t>
  </si>
  <si>
    <t>922501115</t>
  </si>
  <si>
    <t>Drážní stezka z drti kamenné zhutněné tl 50 mm</t>
  </si>
  <si>
    <t>-625753402</t>
  </si>
  <si>
    <t>kamenivo drcené hrubé frakce 16-32</t>
  </si>
  <si>
    <t>-867144841</t>
  </si>
  <si>
    <t>965022121</t>
  </si>
  <si>
    <t>Bourání kamenných podlah nebo dlažeb z lomového kamene nebo kostek pl 1 m2</t>
  </si>
  <si>
    <t>-658184917</t>
  </si>
  <si>
    <t>971024451</t>
  </si>
  <si>
    <t>Vybourání otvorů ve zdivu kamenném pl do 0,25 m2 na MV nebo MVC tl do 450 mm</t>
  </si>
  <si>
    <t>1857738834</t>
  </si>
  <si>
    <t>502242994</t>
  </si>
  <si>
    <t>997013645</t>
  </si>
  <si>
    <t>-87100681</t>
  </si>
  <si>
    <t>776</t>
  </si>
  <si>
    <t>Podlahy povlakové</t>
  </si>
  <si>
    <t>776351111</t>
  </si>
  <si>
    <t>Montáž podlahovin z přírodního linolea (marmolea) na stupnice šířky do 300 mm</t>
  </si>
  <si>
    <t>-1475642957</t>
  </si>
  <si>
    <t>60756112</t>
  </si>
  <si>
    <t>linoleum přírodní třída zátěže 34/43, hořlavost Cfl-s1 tl 3,2mm</t>
  </si>
  <si>
    <t>-1302694899</t>
  </si>
  <si>
    <t>460010025</t>
  </si>
  <si>
    <t>Vytyčení trasy inženýrských sítí v zastavěném prostoru</t>
  </si>
  <si>
    <t>-1406837612</t>
  </si>
  <si>
    <t>460661111</t>
  </si>
  <si>
    <t>Kabelové lože z písku pro kabely nn bez zakrytí š lože do 35 cm</t>
  </si>
  <si>
    <t>647813231</t>
  </si>
  <si>
    <t>58331200</t>
  </si>
  <si>
    <t>štěrkopísek netříděný zásypový</t>
  </si>
  <si>
    <t>88515150</t>
  </si>
  <si>
    <t>PS03.3.2.1 - Přenosový systém</t>
  </si>
  <si>
    <t>Ing. Milan Oharek</t>
  </si>
  <si>
    <t>7593500090</t>
  </si>
  <si>
    <t>Trasy kabelového vedení Kabelové žlaby (100x100) spodní + vrchní díl plast</t>
  </si>
  <si>
    <t>1406343241</t>
  </si>
  <si>
    <t>7593501125</t>
  </si>
  <si>
    <t>Trasy kabelového vedení Chráničky optického kabelu HDPE 6040 průměr 40/33 mm</t>
  </si>
  <si>
    <t>-1116577752</t>
  </si>
  <si>
    <t>7593500600</t>
  </si>
  <si>
    <t>Trasy kabelového vedení Kabelové krycí desky a pásy Fólie výstražná modrá š. 34cm (HM0673909991034)</t>
  </si>
  <si>
    <t>-429376983</t>
  </si>
  <si>
    <t>1077348141</t>
  </si>
  <si>
    <t>Poznámka k položce:_x000D_
Pokládka výstražné fólie do výkopu ( 5+8m= 13m)</t>
  </si>
  <si>
    <t>7593505120</t>
  </si>
  <si>
    <t>Oddělení při křižování trasy se silovým kabelem žlabem plastovým 120x110mm včetně žlabu</t>
  </si>
  <si>
    <t>1643127530</t>
  </si>
  <si>
    <t>Poznámka k položce:_x000D_
Křižovatka kabelových vedení se stávající inženýrskou sítí</t>
  </si>
  <si>
    <t>7593505140</t>
  </si>
  <si>
    <t>Oddělení souběhu trasy od silového kabelu žlabem plastovým 120x110 mm - včetně žlabu</t>
  </si>
  <si>
    <t>139869124</t>
  </si>
  <si>
    <t>Poznámka k položce:_x000D_
Souběh kabelových vedení se silovým kabelem_x000D_
Poznámka k položce: Poznámka k položce: Poznámka k položce: 1. Položka obsahuje:  – dodávku specifikovaného bloku/zařízení včetně potřebného drobného montážního materiálu  – dodávku souvisejícího příslušenství pro specifikovaný blok/zařízení  – dopravu a skladování 2. Položka neobsahuje:  X 3. Způsob měření: Udává se počet kusů kompletní konstrukce nebo práce.  Výpočet: Viz. výkres dokumentaci, t.j  1ks v kolejišti v žst. Brantice</t>
  </si>
  <si>
    <t>7491401100</t>
  </si>
  <si>
    <t>Kabelové rošty a žlaby Elektroinstalační lišty a kabelové žlaby Zemní kanál KOPOKAN 1 ZD (100x100) šedé tělo/ červené víko 2m</t>
  </si>
  <si>
    <t>-880176739</t>
  </si>
  <si>
    <t>7491401140</t>
  </si>
  <si>
    <t>Kabelové rošty a žlaby Elektroinstalační lišty a kabelové žlaby Spojka zemního kanálu SPOJKA 1 pro KOPOKAN 1</t>
  </si>
  <si>
    <t>-1864011777</t>
  </si>
  <si>
    <t>7593501085</t>
  </si>
  <si>
    <t>Trasy kabelového vedení Ohebná dvouplášťová korugovaná chránička KF 09110 průměr 110/94 mm</t>
  </si>
  <si>
    <t>439210343</t>
  </si>
  <si>
    <t>7593505280</t>
  </si>
  <si>
    <t>Položení jedné ochranné trubky 110 mm do kabelového lože</t>
  </si>
  <si>
    <t>372047820</t>
  </si>
  <si>
    <t>-1437535927</t>
  </si>
  <si>
    <t>962242933</t>
  </si>
  <si>
    <t>Poznámka k položce:_x000D_
upevnění kabelového označníku na plášť kabelu upevňovacími prvky</t>
  </si>
  <si>
    <t>7590560239</t>
  </si>
  <si>
    <t>Optické kabely Optické mikrokabely Pro záfuk do trubičky 8 mm 1x12 vl./trubička,HDPE plášť 5,8 mm (6 el.),</t>
  </si>
  <si>
    <t>1290105898</t>
  </si>
  <si>
    <t>Poznámka k položce:_x000D_
SM 9/125</t>
  </si>
  <si>
    <t>7590560519</t>
  </si>
  <si>
    <t>Optické kabely Spojky a příslušenství pro optické sítě Optické rozváděče a příslušenství Rezerva optického kabelu do 500mm</t>
  </si>
  <si>
    <t>2408399</t>
  </si>
  <si>
    <t>Poznámka k položce:_x000D_
2 ks u R-EOV + 2 ks sděl. místnost</t>
  </si>
  <si>
    <t>7491400310</t>
  </si>
  <si>
    <t>Kabelové rošty a žlaby Elektroinstalační lišty a kabelové žlaby Lišta LH 60x40 vkládací bílá 2m</t>
  </si>
  <si>
    <t>1825885833</t>
  </si>
  <si>
    <t>7491403270</t>
  </si>
  <si>
    <t>Kabelové rošty a žlaby Kabelové žlaby drátěné, pozinkované MERKUR 100/50 M2 galv.zinek</t>
  </si>
  <si>
    <t>1373890252</t>
  </si>
  <si>
    <t>7491300740</t>
  </si>
  <si>
    <t>Ocelové konstrukce Kabelové stojiny a výložníky pozinkované Konzola CSN 100</t>
  </si>
  <si>
    <t>1575356377</t>
  </si>
  <si>
    <t>7590560589</t>
  </si>
  <si>
    <t>Optické kabely Spojky a příslušenství pro optické sítě Optické rozváděče a příslušenství Kazeta pro uložení svárů</t>
  </si>
  <si>
    <t>-87881621</t>
  </si>
  <si>
    <t>7590560579</t>
  </si>
  <si>
    <t>Optické kabely Spojky a příslušenství pro optické sítě Optické rozváděče a příslušenství Optický pigtail do 2 m</t>
  </si>
  <si>
    <t>530703726</t>
  </si>
  <si>
    <t>7590560569</t>
  </si>
  <si>
    <t>Optické kabely Spojky a příslušenství pro optické sítě Optické rozváděče a příslušenství Optický patchcord do 5 m</t>
  </si>
  <si>
    <t>601950269</t>
  </si>
  <si>
    <t>7593501137</t>
  </si>
  <si>
    <t>Trasy kabelového vedení Chráničky optického kabelu HDPE Mikrotrubička HDPE 10/ 8 mm</t>
  </si>
  <si>
    <t>-1891896301</t>
  </si>
  <si>
    <t>Poznámka k položce:_x000D_
červená 120m + černá 120m + tmavě modrá 120m + světle modrá 120m</t>
  </si>
  <si>
    <t>7590560611</t>
  </si>
  <si>
    <t>Optické kabely Spojky a příslušenství pro optické sítě Optické rozváděče a příslušenství HDC 3000 - Konektorový modul E-2000, včetně 12x adaptérů a pigtailů, plně osazen</t>
  </si>
  <si>
    <t>-1404338354</t>
  </si>
  <si>
    <t>7596000745</t>
  </si>
  <si>
    <t>Rádiová zařízení Příslušenství digitální radiostanice Napájecí zdroj 300W (s možností zálohování) RD985</t>
  </si>
  <si>
    <t>969282110</t>
  </si>
  <si>
    <t>7593320663</t>
  </si>
  <si>
    <t>Prvky Lišta nosná do skříně RACK</t>
  </si>
  <si>
    <t>-735794873</t>
  </si>
  <si>
    <t>7590540529</t>
  </si>
  <si>
    <t>Slaboproudé rozvody, kabely pro přívod a vnitřní instalaci UTP/FTP kategorie 5e 100Mhz  1 Gbps FTP Stíněný plášť, PE venkovní, drát</t>
  </si>
  <si>
    <t>-1863976597</t>
  </si>
  <si>
    <t>7591080445</t>
  </si>
  <si>
    <t>Ostatní náhradní díly EP600 Objímka (CV200610111)</t>
  </si>
  <si>
    <t>-773483995</t>
  </si>
  <si>
    <t>7592700975</t>
  </si>
  <si>
    <t>Upozorňovadla, značky Návěsti označující místo na trati Štítek označovací pro jeden nápis (HM0404129990543)</t>
  </si>
  <si>
    <t>-313540149</t>
  </si>
  <si>
    <t>7590560652</t>
  </si>
  <si>
    <t>Optické kabely Spojky a příslušenství pro optické sítě Optické rozváděče a příslušenství Optický rozvaděč 1U, výsuvný, vč. 6x DUPLEX E2000 adaptérů, 12x pigtail, kazeta, záslepky</t>
  </si>
  <si>
    <t>-223854188</t>
  </si>
  <si>
    <t>7593501143</t>
  </si>
  <si>
    <t>Trasy kabelového vedení Chráničky optického kabelu HDPE Koncová zátka Jackmoon 38-46 mm</t>
  </si>
  <si>
    <t>-2102793038</t>
  </si>
  <si>
    <t>7595600380</t>
  </si>
  <si>
    <t>Přenosová a datová zařízení Datové -  switch L2 průmyslové provedení 4 porty 10 / 100, 2x SFP, DC</t>
  </si>
  <si>
    <t>-604435243</t>
  </si>
  <si>
    <t>Poznámka k položce:_x000D_
PRŮMYSLOVÝ RING SWITCH - L2 4X10/100 + 2X SFP, DC</t>
  </si>
  <si>
    <t>7494003290</t>
  </si>
  <si>
    <t>Modulární přístroje Jističe do 80 A; 10 kA 2-pólové In 10 A, Ue AC 230/400 V / DC 144 V, charakteristika B, 2pól, Icn 10 kA</t>
  </si>
  <si>
    <t>2026410122</t>
  </si>
  <si>
    <t>7494003780</t>
  </si>
  <si>
    <t>Modulární přístroje Proudové chrániče 6 kA 2-pólové In 25 A, Ue AC 230/400 V, Idn 30 mA, 2pól, Inc 6 kA, typ AC</t>
  </si>
  <si>
    <t>1197818069</t>
  </si>
  <si>
    <t>7592500365</t>
  </si>
  <si>
    <t>Diagnostická zařízení Sada GSM 2 (LDS) ke komunikaci s nadřízeným systémem bezdrátovým přenosem, 1 x SIM karta, rozhraní Ethernet</t>
  </si>
  <si>
    <t>-749112402</t>
  </si>
  <si>
    <t>7493601270</t>
  </si>
  <si>
    <t>Kabelové a zásuvkové skříně, elektroměrové rozvaděče Prázdné skříně a pilíře Skříň plastová kompaktní pilíř včetně základu, IP44, šířka 400 mm, výška 1000 mm, hloubka do 400 mm, PUR lak</t>
  </si>
  <si>
    <t>-337022360</t>
  </si>
  <si>
    <t>7597111256</t>
  </si>
  <si>
    <t>EZS Dveřní kontakt pro montáž z vnitřní strany dveří, na svorkách při zavření dveří odpor blízký nule a při otevření dveří odpor blízký nekonečnu</t>
  </si>
  <si>
    <t>1296687638</t>
  </si>
  <si>
    <t>7491510090</t>
  </si>
  <si>
    <t>Protipožární a kabelové ucpávky Protipožární ucpávky a tmely zpěvňující tmel CP 611A, tuba 310ml, do EI 90 min.</t>
  </si>
  <si>
    <t>114356316</t>
  </si>
  <si>
    <t>7491510120</t>
  </si>
  <si>
    <t>Protipožární a kabelové ucpávky Kabelové ucpávky Vodovzdorná</t>
  </si>
  <si>
    <t>146919570</t>
  </si>
  <si>
    <t>7590541628</t>
  </si>
  <si>
    <t>Slaboproudé rozvody, kabely pro přívod a vnitřní instalaci Spojky metalických kabelů a příslušenství Teplem smrštitelná zesílená spojka s hliníkovou kostrou pro netlakované kabely Teplem smrštitelná čepička pro netlakové kabely 8/17</t>
  </si>
  <si>
    <t>-1794454715</t>
  </si>
  <si>
    <t>Poznámka k položce:_x000D_
MIKROTRUBIČKOVÁ KONCOVKA PRŮMĚRU DO 10 MM</t>
  </si>
  <si>
    <t>7593505292</t>
  </si>
  <si>
    <t>Zafukování optického kabelu HDPE</t>
  </si>
  <si>
    <t>95854480</t>
  </si>
  <si>
    <t>Poznámka k položce:_x000D_
Zafukování optického kabelu HDPE ( 2x100m = 200m)</t>
  </si>
  <si>
    <t>7491454012</t>
  </si>
  <si>
    <t>Montáž drátěných kabelových roštů výšky 60 mm, šířky 120 mm - včetně rozměření, usazení, vyvážení, upevnění, sváření, elektrického pospojování</t>
  </si>
  <si>
    <t>1872784973</t>
  </si>
  <si>
    <t>Poznámka k položce:_x000D_
Montáž drátěnného žlabu</t>
  </si>
  <si>
    <t>7593505200</t>
  </si>
  <si>
    <t>Uložení HDPE trubky pro optický kabel do kabelového žlabu</t>
  </si>
  <si>
    <t>-1760505893</t>
  </si>
  <si>
    <t>Poznámka k položce:_x000D_
Uložení HDPE trubky pro optický kabel do kabelového žlabu ( 2x 40m= 80m)</t>
  </si>
  <si>
    <t>7491251015</t>
  </si>
  <si>
    <t>Montáž lišt elektroinstalačních, kabelových žlabů z PVC-U jednokomorových zaklapávacích rozměru 50/50 - 50/100 mm - na konstrukci, omítku apod. včetně spojek, ohybů, rohů, bez krabic</t>
  </si>
  <si>
    <t>1645889192</t>
  </si>
  <si>
    <t>Poznámka k položce:_x000D_
Montáž a instalace lišty PVC na stěnu</t>
  </si>
  <si>
    <t>7590565070</t>
  </si>
  <si>
    <t>Montáž konstrukce rezervy optického kabelu Sitel</t>
  </si>
  <si>
    <t>471858254</t>
  </si>
  <si>
    <t>Poznámka k položce:_x000D_
Montáž konstrukce rezervy optického kabelu Sitel</t>
  </si>
  <si>
    <t>7590565080</t>
  </si>
  <si>
    <t>Uložení kabelové rezervy optického kabelu</t>
  </si>
  <si>
    <t>1495548638</t>
  </si>
  <si>
    <t>Poznámka k položce:_x000D_
Uložení kabelové rezervy optického kabelu</t>
  </si>
  <si>
    <t>7590565010</t>
  </si>
  <si>
    <t>Spojování a ukončení kabelů optických v optickém rozvaděči pro 8 vláken - práce spojené s montáží specifikované kabelizace specifikovaným způsobem</t>
  </si>
  <si>
    <t>561805266</t>
  </si>
  <si>
    <t>Poznámka k položce:_x000D_
Spojování a ukončení kabelů optických v optickém rozvaděči pro 8 vláken - práce spojené s montáží specifikované kabelizace specifikovaným způsobem</t>
  </si>
  <si>
    <t>7598035050</t>
  </si>
  <si>
    <t>Měření parametrů optického kabelu na třech vlnových délkách metodou OTDR a TM po položení nebo zavěšení, kabelu do 8 vláken - včetně vyhotovení měřícího protokolu</t>
  </si>
  <si>
    <t>634529872</t>
  </si>
  <si>
    <t>Poznámka k položce:_x000D_
Měření útlumu optického kabelu po položení nebo zavěšení, kabelu do 8 vláken</t>
  </si>
  <si>
    <t>7598035135</t>
  </si>
  <si>
    <t>TM + OTDR + PMD tři vlnové délky obousměrně</t>
  </si>
  <si>
    <t>vlákno</t>
  </si>
  <si>
    <t>1397338004</t>
  </si>
  <si>
    <t>Poznámka k položce:_x000D_
PM + OTDR + PMD obě vlnové délky obousměrně  (2x8 vláken = 16vláken)</t>
  </si>
  <si>
    <t>7598035170</t>
  </si>
  <si>
    <t>Kontrola tlakutěsnosti HDPE trubky v úseku do 2 000 m</t>
  </si>
  <si>
    <t>1409628584</t>
  </si>
  <si>
    <t>Poznámka k položce:_x000D_
Kontrola tlakutěsnosti HDPE trubky v úseku do 2 000 m</t>
  </si>
  <si>
    <t>7598035190</t>
  </si>
  <si>
    <t>Kontrola průchodnosti trubky pro optický kabel</t>
  </si>
  <si>
    <t>951144670</t>
  </si>
  <si>
    <t>Poznámka k položce:_x000D_
Kontrola průchodnosti trubky pro optický kabel</t>
  </si>
  <si>
    <t>7494153010</t>
  </si>
  <si>
    <t>Montáž prázdných plastových kabelových skříní min. IP 44, výšky do 800 mm, hloubky do 320 mm kompaktní pilíř š do 530 mm - včetně elektrovýzbroje</t>
  </si>
  <si>
    <t>-275521446</t>
  </si>
  <si>
    <t>7498155015</t>
  </si>
  <si>
    <t>Montáž SKŘ-DŘT, čidla dveřního kontaktu signalizačního - montáž zařízení, instalaci a uvedení do provozu, předepsaných zkoušek a vystavení protokolů a výchozí revize, účast na komplexním vyzkoušení ŘS jako celku, cenu dodavatelské dokumentace</t>
  </si>
  <si>
    <t>955311745</t>
  </si>
  <si>
    <t>Poznámka k položce:_x000D_
Montáž dveřního kontaktu  signalizačního - pro sděl. část R-EOV</t>
  </si>
  <si>
    <t>7593005042</t>
  </si>
  <si>
    <t>Montáž zdroje napájecího - se zapojením vodičů a přezkoušení funkce</t>
  </si>
  <si>
    <t>-281455947</t>
  </si>
  <si>
    <t>Poznámka k položce:_x000D_
Montáž zdroje napájecího - se zapojením vodičů a přezkoušení funkce</t>
  </si>
  <si>
    <t>7595605170</t>
  </si>
  <si>
    <t>Montáž routeru (směrovače), switche (přepínače) a huby (rozbočovače) instalace a konfigurace routeru upevněného expertní</t>
  </si>
  <si>
    <t>-514302307</t>
  </si>
  <si>
    <t>Poznámka k položce:_x000D_
Montáž routeru (směrovače) instalace a konfigurace routeru upevněného - expertní</t>
  </si>
  <si>
    <t>7595605185</t>
  </si>
  <si>
    <t>Montáž routeru (směrovače), switche (přepínače) a huby (rozbočovače) instalace a konfigurace switche L2 upevněného - expertní</t>
  </si>
  <si>
    <t>-1224939873</t>
  </si>
  <si>
    <t>Poznámka k položce:_x000D_
Montáž switche (přepínače) instalace a konfigurace switche L2 upevněného - expertní</t>
  </si>
  <si>
    <t>7595605140</t>
  </si>
  <si>
    <t>Montáž modulu SFP - media převodníku do switche</t>
  </si>
  <si>
    <t>2004973936</t>
  </si>
  <si>
    <t>Poznámka k položce:_x000D_
Montáž SFP modulu  ( 2 + 2 = 4ks)</t>
  </si>
  <si>
    <t>7590525747</t>
  </si>
  <si>
    <t>Montáž objímky kabelové značkovací - koncové - zhotovení objímky na průměr kabelu, vyražení znaku kabelu na objímku, nasazení objímky a zaletování, ovinutí objímky i pláště kabelu benzopáskou</t>
  </si>
  <si>
    <t>-2080880068</t>
  </si>
  <si>
    <t>Poznámka k položce:_x000D_
Montáž objímky kabelové značkovací - koncové - zhotovení objímky na průměr kabelu, vyražení znaku kabelu na objímku, nasazení objímky a zaletování, ovinutí objímky i pláště kabelu benzopáskou</t>
  </si>
  <si>
    <t>7590525750</t>
  </si>
  <si>
    <t>Montáž štítku kabelového průběžného - zhotovení štítku, vyražení znaku kabelu na štítek, připevnění štítku na kabel, ovinutí štítku páskou PVC</t>
  </si>
  <si>
    <t>620247684</t>
  </si>
  <si>
    <t>7593505090</t>
  </si>
  <si>
    <t>Montáž těsnicí kabelové příruby průchodky JackMoon</t>
  </si>
  <si>
    <t>-1892207780</t>
  </si>
  <si>
    <t>7593505240</t>
  </si>
  <si>
    <t>Montáž koncovky nebo záslepky Plasson na HDPE trubku</t>
  </si>
  <si>
    <t>-775505138</t>
  </si>
  <si>
    <t>7593505220</t>
  </si>
  <si>
    <t>Montáž spojky Plasson na HDPE trubce rovné nebo redukční</t>
  </si>
  <si>
    <t>-1017664213</t>
  </si>
  <si>
    <t>Poznámka k položce:_x000D_
Montáž spojky Plasson na HDPE trubce rovné nebo redukční ( 2+2=4ks)</t>
  </si>
  <si>
    <t>7590565120</t>
  </si>
  <si>
    <t>Montáž optické konektorové spojky v optickém rozvaděči</t>
  </si>
  <si>
    <t>-1803970819</t>
  </si>
  <si>
    <t>7593315390</t>
  </si>
  <si>
    <t>Montáž panelu (kazety, vany desek plošných spojů) plast do RACKU 19"</t>
  </si>
  <si>
    <t>-833480762</t>
  </si>
  <si>
    <t>7590565125</t>
  </si>
  <si>
    <t>Uložení a propojení propojovací šňůry (patchcord) s konektory</t>
  </si>
  <si>
    <t>-1923601546</t>
  </si>
  <si>
    <t>7498356090</t>
  </si>
  <si>
    <t>Montáž dálkové diagnostiky TS ŽDC kabelu F/UTP Cat5e</t>
  </si>
  <si>
    <t>-1734034371</t>
  </si>
  <si>
    <t>Poznámka k položce:_x000D_
Uložení a propojení propojovací šňůry (patchcord) s konektory RJ45</t>
  </si>
  <si>
    <t>7491552020</t>
  </si>
  <si>
    <t>Montáž protipožárních ucpávek a tmelů protipožární ucpávka kabelového prostupu, průměru do 110 mm, do EI 90 min. - protipožární ucpávky včetně příslušenství, vyhotovení a dodání atestu</t>
  </si>
  <si>
    <t>1343657311</t>
  </si>
  <si>
    <t>Poznámka k položce:_x000D_
Zřízení protipožární ucpávky kabelového prostupu</t>
  </si>
  <si>
    <t>7491553012</t>
  </si>
  <si>
    <t>Montáž kabelových ucpávek vodě odolných, pro vnitřní průměr otvoru přes 60 do 105 mm - včetně příslušenství (utěsňovací spony apod.), vyhotovení a dodání atestu</t>
  </si>
  <si>
    <t>1871749879</t>
  </si>
  <si>
    <t>PS03.3.2.2 - Zemní práce</t>
  </si>
  <si>
    <t>1 - Zemní práce</t>
  </si>
  <si>
    <t>2137960155</t>
  </si>
  <si>
    <t>132251101</t>
  </si>
  <si>
    <t>Hloubení nezapažených rýh šířky do 800 mm strojně s urovnáním dna do předepsaného profilu a spádu v hornině třídy těžitelnosti I skupiny 3 do 20 m3</t>
  </si>
  <si>
    <t>-759421630</t>
  </si>
  <si>
    <t>Kabelové lože z písku včetně podsypu, zhutnění a urovnání povrchu pro kabely nn bez zakrytí, šířky do 35 cm</t>
  </si>
  <si>
    <t>-1621334697</t>
  </si>
  <si>
    <t>174151102</t>
  </si>
  <si>
    <t>Zásyp sypaninou z jakékoliv horniny strojně s uložením výkopku ve vrstvách se zhutněním v prostorách s omezeným pohybem stroje s urovnáním povrchu zásypu</t>
  </si>
  <si>
    <t>-1351460039</t>
  </si>
  <si>
    <t>460742113</t>
  </si>
  <si>
    <t>Osazení kabelových prostupů včetně utěsnění a spárování z trub plastových do rýhy, bez výkopových prací bez obsypu, vnitřního průměru přes 15 do 20 cm</t>
  </si>
  <si>
    <t>97544400</t>
  </si>
  <si>
    <t>PS 01 - Prostá rekonstrukce trati v úseku Milotice nad Opavou – Brantice 2.etapa</t>
  </si>
  <si>
    <t>PS 01 - Milotice n.O.-Brantice II.etapa</t>
  </si>
  <si>
    <t>PS 01.01 - Sborník ÚOŽI</t>
  </si>
  <si>
    <t>Jana Kotasková</t>
  </si>
  <si>
    <t>001 - trať Milotice n.O. - Brantice</t>
  </si>
  <si>
    <t>OST - ŽST Brantice</t>
  </si>
  <si>
    <t>OST1 - Ostatní</t>
  </si>
  <si>
    <t>001</t>
  </si>
  <si>
    <t>trať Milotice n.O. - Brantice</t>
  </si>
  <si>
    <t>7590127025</t>
  </si>
  <si>
    <t>Demontáž skříně ŠM, PSK, SKP, SPP, KS</t>
  </si>
  <si>
    <t>938078511</t>
  </si>
  <si>
    <t>Demontáž skříně ŠM, PSK, SKP, SPP, KS - včetně odpojení zařízení od kabelových rozvodů</t>
  </si>
  <si>
    <t>7593317405</t>
  </si>
  <si>
    <t>Demontáž rámu (kazety, vany desek plošných spojů) ze stěny</t>
  </si>
  <si>
    <t>-2080490279</t>
  </si>
  <si>
    <t>7593317382</t>
  </si>
  <si>
    <t>Demontáž panelu se svorkovnicemi</t>
  </si>
  <si>
    <t>66559739</t>
  </si>
  <si>
    <t>7590527150</t>
  </si>
  <si>
    <t>Demontáž sady svorkovnic WAGO na DIN lištu</t>
  </si>
  <si>
    <t>1762471131</t>
  </si>
  <si>
    <t>7491671010</t>
  </si>
  <si>
    <t>Demontáž stávajícího uzemnění vnitřního</t>
  </si>
  <si>
    <t>-1400634141</t>
  </si>
  <si>
    <t>Demontáž stávajícího uzemnění vnitřního - pásku, vodičů, podpěr, svorek apod.</t>
  </si>
  <si>
    <t>7590520929</t>
  </si>
  <si>
    <t>Venkovní vedení kabelová - metalické sítě Plněné, armované Al dráty, ochranný obal z PE 4x0,8 TCEPKPFLEZE 10 x 4 x 0,8</t>
  </si>
  <si>
    <t>341748490</t>
  </si>
  <si>
    <t>1589</t>
  </si>
  <si>
    <t>kabel</t>
  </si>
  <si>
    <t>7590525178</t>
  </si>
  <si>
    <t>Montáž kabelu úložného volně uloženého s jádrem 0,8 mm TCEKE do 50 XN</t>
  </si>
  <si>
    <t>-774029336</t>
  </si>
  <si>
    <t>Montáž kabelu úložného volně uloženého s jádrem 0,8 mm TCEKE do 50 XN - příprava kabelového bubnu a přistavení na místo pokládky, přeměření izolačního stavu kabelu, odvinutí a uložení kabelu do kabelového Iůžka nebo do žlabu a protažení překážkami, odřezání kabelu, uzavření konců kabelu a přemístění kabelového bubnu</t>
  </si>
  <si>
    <t>7590555054</t>
  </si>
  <si>
    <t>Montáž formy pro kabel TCEKE, TCEKES do délky 0,5 m 10 XN</t>
  </si>
  <si>
    <t>1686181577</t>
  </si>
  <si>
    <t>Montáž formy pro kabel TCEKE, TCEKES do délky 0,5 m 10 XN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</si>
  <si>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7590521624</t>
  </si>
  <si>
    <t>Venkovní vedení kabelová - metalické sítě Plněné, párované s ochr. vodičem, armované Al dráty TCEKPFLEZE 30 P 1,0 D</t>
  </si>
  <si>
    <t>-819450846</t>
  </si>
  <si>
    <t>1579</t>
  </si>
  <si>
    <t>7590525232</t>
  </si>
  <si>
    <t>Montáž kabelu návěstního volně uloženého s jádrem 1 mm Cu TCEKEZE, TCEKFE, TCEKPFLEY, TCEKPFLEZE do 30 P</t>
  </si>
  <si>
    <t>82066079</t>
  </si>
  <si>
    <t>Montáž kabelu návěstního volně uloženého s jádrem 1 mm Cu TCEKEZE, TCEKFE, TCEKPFLEY, TCEKPFLEZE do 30 P - příprava kabelového bubnu a přistavení na místo tažení, odvinutí, naměření, odřezání a uložení kabelu do kabelového lože nebo žlabu, protažení překážkami, včetně přípravných a závěrečných prací, přeměření izolačního stavu kabelu, uzavření konců kabelu, přemístění kabelového bubnu</t>
  </si>
  <si>
    <t>7590555204</t>
  </si>
  <si>
    <t>Montáž forma pro kabely TCEKPFLE, TCEKPFLEY, TCEKPFLEZE, TCEKPFLEZY svorkovice WAGO do 30 P 1,0</t>
  </si>
  <si>
    <t>-1317453174</t>
  </si>
  <si>
    <t>Montáž forma pro kabely TCEKPFLE, TCEKPFLEY, TCEKPFLEZE, TCEKPFLEZY svorkovice WAGO do 30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</si>
  <si>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7593501790</t>
  </si>
  <si>
    <t>Trasy kabelového vedení Kabelové označníky Označník kabelový 4 hranný 15x15x53cm (HM0592111070000)</t>
  </si>
  <si>
    <t>-1756805460</t>
  </si>
  <si>
    <t>7590195170</t>
  </si>
  <si>
    <t>Montáž označení spojky optického kabelu betonovým označníkem</t>
  </si>
  <si>
    <t>-73499681</t>
  </si>
  <si>
    <t>7590550189</t>
  </si>
  <si>
    <t>Forma kabelová, drátová a doplňky vnitřní instalace LSA lišty LSA-PLUS lišta rozpojovací 2/8</t>
  </si>
  <si>
    <t>886358865</t>
  </si>
  <si>
    <t>7593315020</t>
  </si>
  <si>
    <t>Montáž zářezové lišty LSA-PLUS</t>
  </si>
  <si>
    <t>-1561725417</t>
  </si>
  <si>
    <t>7491600100</t>
  </si>
  <si>
    <t>Uzemnění Vnitřní Svorka OBO 1809 ekvipotenciální</t>
  </si>
  <si>
    <t>272652812</t>
  </si>
  <si>
    <t>877294840</t>
  </si>
  <si>
    <t>7593500150</t>
  </si>
  <si>
    <t>Trasy kabelového vedení Kabelové žlaby (200x126) spodní + vrchní díl plast</t>
  </si>
  <si>
    <t>1925267741</t>
  </si>
  <si>
    <t>1342</t>
  </si>
  <si>
    <t>7593500155</t>
  </si>
  <si>
    <t>Trasy kabelového vedení Kabelové žlaby (200x126) spojka plast</t>
  </si>
  <si>
    <t>1039160453</t>
  </si>
  <si>
    <t>671</t>
  </si>
  <si>
    <t>7590525451</t>
  </si>
  <si>
    <t>Montáž spojky rovné pro plastové kabely párové Raychem XAGA s konektory UDW2 na 1 plášť bez pancíře do 100 žil</t>
  </si>
  <si>
    <t>239039164</t>
  </si>
  <si>
    <t>Montáž spojky rovné pro plastové kabely párové Raychem XAGA s konektory UDW2 na 1 plášť bez pancíře do 100 žil - nasazení manžety, spojení žil, převlečení manžety, nahřátí pro její tepelné smrštění, uložení spojky v jámě</t>
  </si>
  <si>
    <t>7593500171</t>
  </si>
  <si>
    <t>Trasy kabelového vedení Kabelové žlaby Kanál kabelový pochozí s uzamykatelným víkem kopolymer propylenu s protipožárním aditivem vnitřní rozměry 1000x250x150mm</t>
  </si>
  <si>
    <t>-1798562566</t>
  </si>
  <si>
    <t>7590540759</t>
  </si>
  <si>
    <t>Slaboproudé rozvody, kabely pro přívod a vnitřní instalaci Spojky metalických kabelů a příslušenství Lisovací moduly zářezové AMP-1-0737858-2 suchý 10 p.</t>
  </si>
  <si>
    <t>1336800795</t>
  </si>
  <si>
    <t>7590541462</t>
  </si>
  <si>
    <t>Slaboproudé rozvody, kabely pro přívod a vnitřní instalaci Spojky metalických kabelů a příslušenství Teplem smrštitelná zesílená spojka pro netlakované kabely XAGA 500-55/12-300/EZE</t>
  </si>
  <si>
    <t>-582754915</t>
  </si>
  <si>
    <t>7590525437</t>
  </si>
  <si>
    <t>Montáž spojky rovné pro plastové kabely párové rovné o průměru 1,0 mm PE plášť s pancířem S 2 do 60 žil</t>
  </si>
  <si>
    <t>309100381</t>
  </si>
  <si>
    <t>Montáž spojky rovné pro plastové kabely párové rovné o průměru 1,0 mm PE plášť s pancířem S 2 do 60 žil - přistavení elektrického agregátu, změření izolačního odporu, vlastní montáž spojky, sestavení montážního stojanu, upnutí kabelu do stojanu, spojení žil, svaření spojky, uvolnění kabelu, uložení spojky v jámě</t>
  </si>
  <si>
    <t>7590525402</t>
  </si>
  <si>
    <t>Montáž spojky rovné metalické do 10 XN</t>
  </si>
  <si>
    <t>58132518</t>
  </si>
  <si>
    <t>7598015175</t>
  </si>
  <si>
    <t>Měření kapacitních nerovnováh do 8 km</t>
  </si>
  <si>
    <t>-1854159130</t>
  </si>
  <si>
    <t>7598015170</t>
  </si>
  <si>
    <t>Měření kapacitních nerovnováh do 4 km</t>
  </si>
  <si>
    <t>1541645702</t>
  </si>
  <si>
    <t>7598015185</t>
  </si>
  <si>
    <t>Jednosměrné měření kabelu místního</t>
  </si>
  <si>
    <t>750997063</t>
  </si>
  <si>
    <t>7598015180</t>
  </si>
  <si>
    <t>Měření útlumu přeslechu na blízkém konci na místním sdělovacím kabelu za 1 čtyřku XN měřeného úseku</t>
  </si>
  <si>
    <t>-296050851</t>
  </si>
  <si>
    <t>7593501800</t>
  </si>
  <si>
    <t>Trasy kabelového vedení Lokátory a markery Ball Marker 1401-XR, oranžový telekomunikace</t>
  </si>
  <si>
    <t>1132887109</t>
  </si>
  <si>
    <t>7593501805</t>
  </si>
  <si>
    <t>Trasy kabelového vedení Lokátory a markery Ball marker 1421 - XR ID, oranžový telekomunikace zapisovatelný</t>
  </si>
  <si>
    <t>969749422</t>
  </si>
  <si>
    <t>508291875</t>
  </si>
  <si>
    <t>7494010572</t>
  </si>
  <si>
    <t>Přístroje pro spínání a ovládání Svornice a pomocný materiál Ostatní Označovací štítek do rozvaděče nn</t>
  </si>
  <si>
    <t>1602690720</t>
  </si>
  <si>
    <t>Montáž štítku kabelového průběžného</t>
  </si>
  <si>
    <t>-226441089</t>
  </si>
  <si>
    <t>7593311050</t>
  </si>
  <si>
    <t>Konstrukční díly Svorkovnice WAGO 12-ti dílná (CV721225082)</t>
  </si>
  <si>
    <t>-1530984349</t>
  </si>
  <si>
    <t>7590525790</t>
  </si>
  <si>
    <t>Montáž sady svorkovnic WAGO na DIN lištu</t>
  </si>
  <si>
    <t>1267660204</t>
  </si>
  <si>
    <t>7491100230</t>
  </si>
  <si>
    <t>Trubková vedení Ohebné elektroinstalační trubky KOPOFLEX 160 rudá</t>
  </si>
  <si>
    <t>-1855397371</t>
  </si>
  <si>
    <t>7491151011</t>
  </si>
  <si>
    <t>Montáž trubek ohebných elektroinstalačních hladkých z PVC uložených volně nebo pod omítkou průměru do 50 mm</t>
  </si>
  <si>
    <t>757914484</t>
  </si>
  <si>
    <t>Montáž trubek ohebných elektroinstalačních hladkých z PVC uložených volně nebo pod omítkou průměru do 50 mm - včetně naznačení trasy, rozměření, řezání trubek, kladení, osazení, zajištění a upevnění</t>
  </si>
  <si>
    <t>7593501195</t>
  </si>
  <si>
    <t>Trasy kabelového vedení Spojky šroubovací pro chráničky optického kabelu HDPE 5050 průměr 40 mm</t>
  </si>
  <si>
    <t>-1747097026</t>
  </si>
  <si>
    <t>855074133</t>
  </si>
  <si>
    <t>1103632808</t>
  </si>
  <si>
    <t>3*1477</t>
  </si>
  <si>
    <t>3x HDPE</t>
  </si>
  <si>
    <t>-2017507766</t>
  </si>
  <si>
    <t>7593505202</t>
  </si>
  <si>
    <t>Uložení HDPE trubky pro optický kabel do výkopu bez zřízení lože a bez krytí</t>
  </si>
  <si>
    <t>-36841490</t>
  </si>
  <si>
    <t>-247008447</t>
  </si>
  <si>
    <t>7598035175</t>
  </si>
  <si>
    <t>Kontrola tlakutěsnosti HDPE trubky za každý metr přes 2 000 m</t>
  </si>
  <si>
    <t>-334094078</t>
  </si>
  <si>
    <t>7593501470</t>
  </si>
  <si>
    <t>Trasy kabelového vedení Kabelové komory Kabelová komora 1000 x 780 x 350 mm</t>
  </si>
  <si>
    <t>-1733368902</t>
  </si>
  <si>
    <t>7593501500</t>
  </si>
  <si>
    <t>Trasy kabelového vedení Vodotěsné kabelové komory PE-kabelová komora DN 1000/625, výška 70 cm</t>
  </si>
  <si>
    <t>2140433583</t>
  </si>
  <si>
    <t>7593505250</t>
  </si>
  <si>
    <t>Montáž plastové komory na spojkování optického kabelu</t>
  </si>
  <si>
    <t>626081979</t>
  </si>
  <si>
    <t>7593501525</t>
  </si>
  <si>
    <t>Trasy kabelového vedení Vodotěsné kabelové komory Víko litina prům. 63</t>
  </si>
  <si>
    <t>-1697001258</t>
  </si>
  <si>
    <t>320492622</t>
  </si>
  <si>
    <t>7593507240</t>
  </si>
  <si>
    <t>Demontáž koncovky nebo záslepky z HDPE trubky</t>
  </si>
  <si>
    <t>1676436618</t>
  </si>
  <si>
    <t>7590550199</t>
  </si>
  <si>
    <t>Forma kabelová, drátová a doplňky vnitřní instalace LSA lišty Zemnící lišta pro moduly 2/10</t>
  </si>
  <si>
    <t>362199407</t>
  </si>
  <si>
    <t>7491600070</t>
  </si>
  <si>
    <t>Uzemnění Vnitřní H07V-K 10 zž (CYA)</t>
  </si>
  <si>
    <t>-793345300</t>
  </si>
  <si>
    <t>7593500595</t>
  </si>
  <si>
    <t>Trasy kabelového vedení Kabelové krycí desky a pásy Fólie výstražná modrá š. 20cm (HM0673909991020)</t>
  </si>
  <si>
    <t>1765849715</t>
  </si>
  <si>
    <t>-268654898</t>
  </si>
  <si>
    <t>7491553014</t>
  </si>
  <si>
    <t>Montáž kabelových ucpávek vodě odolných, pro vnitřní průměr otvoru přes 105 do 185 mm</t>
  </si>
  <si>
    <t>-1273898513</t>
  </si>
  <si>
    <t>Montáž kabelových ucpávek vodě odolných, pro vnitřní průměr otvoru přes 105 do 185 mm - včetně příslušenství (utěsňovací spony apod.), vyhotovení a dodání atestu</t>
  </si>
  <si>
    <t>7491510080</t>
  </si>
  <si>
    <t>Protipožární a kabelové ucpávky Protipožární ucpávky a tmely prostupu kabelového pr.do 200 mm, do EI 90 min.</t>
  </si>
  <si>
    <t>1415950558</t>
  </si>
  <si>
    <t>7593310210</t>
  </si>
  <si>
    <t>Konstrukční díly Nosník pro odpor (CV724805007M)</t>
  </si>
  <si>
    <t>-724717150</t>
  </si>
  <si>
    <t>7590535080</t>
  </si>
  <si>
    <t>Montáž bleskojistek</t>
  </si>
  <si>
    <t>-1044278950</t>
  </si>
  <si>
    <t>7491552012</t>
  </si>
  <si>
    <t>Montáž protipožárních ucpávek a tmelů protipožární ucpávka stěnou nebo stropem tloušťky do 50 cm, do EI 90 min.</t>
  </si>
  <si>
    <t>-451314030</t>
  </si>
  <si>
    <t>Montáž protipožárních ucpávek a tmelů protipožární ucpávka stěnou nebo stropem tloušťky do 50 cm, do EI 90 min. - protipožární ucpávky včetně příslušenství, vyhotovení a dodání atestu</t>
  </si>
  <si>
    <t>ŽST Brantice</t>
  </si>
  <si>
    <t>7590917022</t>
  </si>
  <si>
    <t>Demontáž výkolejky s návěstním tělesem se zámkem kontrolním</t>
  </si>
  <si>
    <t>-1257641572</t>
  </si>
  <si>
    <t>Poznámka k položce:_x000D_
případně připočíst 3. podbití</t>
  </si>
  <si>
    <t>7590915022</t>
  </si>
  <si>
    <t>Montáž výkolejky s návěstním tělesem se zámkem kontrolním</t>
  </si>
  <si>
    <t>-1450951642</t>
  </si>
  <si>
    <t>Montáž výkolejky s návěstním tělesem se zámkem kontrolním - položení na dřevěné pražce, označení a vyvrtání otvorů, položení a přišroubování na paty kolejnice, přišroubování dosedacího úhelníku, vyzkoušení, namontování spojovací tyče, přezkoušení chodu, úprava typu klíče, očíslování výkolejky, nátěr</t>
  </si>
  <si>
    <t>7590910460</t>
  </si>
  <si>
    <t>Výkolejky Výkolejka ruční S49 levá návěst vlevo (CV040719002)</t>
  </si>
  <si>
    <t>1781347679</t>
  </si>
  <si>
    <t>7591090110</t>
  </si>
  <si>
    <t>Díly pro zemní montáž přestavníků Ohrádka přestavníku POP KPS (HM0321859992206)</t>
  </si>
  <si>
    <t>-1101127423</t>
  </si>
  <si>
    <t>7591017040</t>
  </si>
  <si>
    <t>Demontáž elektromotorického přestavníku z výhybky bez kontroly jazyků</t>
  </si>
  <si>
    <t>-1814111241</t>
  </si>
  <si>
    <t>7591017060</t>
  </si>
  <si>
    <t>Odpojení elektromotorického přestavníku z výhybky</t>
  </si>
  <si>
    <t>-72001980</t>
  </si>
  <si>
    <t>7591015048</t>
  </si>
  <si>
    <t>Montáž elektromotorického přestavníku na výhybce bez kontroly jazyků s upevněním přírubou</t>
  </si>
  <si>
    <t>623988675</t>
  </si>
  <si>
    <t>Montáž elektromotorického přestavníku na výhybce bez kontroly jazyků s upevněním přírubou - připevnění přestavníku k přírubě a zatažení kabelu s kabelovou formou do kabelového závěru, mechanické přezkoušení chodu</t>
  </si>
  <si>
    <t>7591015060</t>
  </si>
  <si>
    <t>Připojení elektromotorického přestavníku na výhybku bez kontroly jazyků</t>
  </si>
  <si>
    <t>459718500</t>
  </si>
  <si>
    <t>Připojení elektromotorického přestavníku na výhybku bez kontroly jazyků - připojení a seřízení přestavníkové spojnice, montáž a seřízení kontrolního ústrojí</t>
  </si>
  <si>
    <t>7591090120</t>
  </si>
  <si>
    <t>Díly pro zemní montáž přestavníků Ohrádka přestavníku POP PP (HM0321859992207)</t>
  </si>
  <si>
    <t>2068845611</t>
  </si>
  <si>
    <t>7591095010</t>
  </si>
  <si>
    <t>Dodatečná montáž ohrazení pro elekromotorický přestavník s plastovou ohrádkou</t>
  </si>
  <si>
    <t>-2124031469</t>
  </si>
  <si>
    <t>7591305030</t>
  </si>
  <si>
    <t>Montáž zámku výkolekového jednoduchého</t>
  </si>
  <si>
    <t>412856358</t>
  </si>
  <si>
    <t>Montáž zámku výkolekového jednoduchého - rozebrání, přetypování a sestavení zámku, oštítkování klíčů, přišroubování zámku na odlitek tělesa držáku klínu výkolejky</t>
  </si>
  <si>
    <t>7591300030</t>
  </si>
  <si>
    <t>Zámky Zámek jednoduchý pro polohu výkolejy mimo kolejnici (CV040705005)</t>
  </si>
  <si>
    <t>1680927068</t>
  </si>
  <si>
    <t>7591300040</t>
  </si>
  <si>
    <t>Zámky Zámek jednoduchý pro polohu výkolejky na kolejnici (CV040705020)</t>
  </si>
  <si>
    <t>1033675797</t>
  </si>
  <si>
    <t>7591305012</t>
  </si>
  <si>
    <t>Montáž zámku výměnového jednoduchého odtlačného</t>
  </si>
  <si>
    <t>80543187</t>
  </si>
  <si>
    <t>Montáž zámku výměnového jednoduchého odtlačného - úprava štěrkového lože, rozebrání zámku, uvolnění závěrného háku, montáž ochranné skříňky a kostry zámku, regulace závěrného háku, přetypování a sestavení zámku, nasazení krytu a jeho zajištění, oštítkování klíčů a kontrola činnosti</t>
  </si>
  <si>
    <t>7591307012</t>
  </si>
  <si>
    <t>Demontáž zámku výměnového jednoduchého odtlačného</t>
  </si>
  <si>
    <t>629528167</t>
  </si>
  <si>
    <t>7592005050</t>
  </si>
  <si>
    <t>Montáž počítacího bodu (senzoru) RSR 180</t>
  </si>
  <si>
    <t>1797224327</t>
  </si>
  <si>
    <t>Montáž počítacího bodu (senzoru) RSR 180 - uložení a připevnění na určené místo, seřízení polohy, přezkoušení</t>
  </si>
  <si>
    <t>7592007050</t>
  </si>
  <si>
    <t>Demontáž počítacího bodu (senzoru) RSR 180</t>
  </si>
  <si>
    <t>1362078734</t>
  </si>
  <si>
    <t>7594305015</t>
  </si>
  <si>
    <t>Montáž součástí počítače náprav neoprénové ochranné hadice se soupravou pro upevnění k pražci</t>
  </si>
  <si>
    <t>1531140890</t>
  </si>
  <si>
    <t>7594307015</t>
  </si>
  <si>
    <t>Demontáž součástí počítače náprav neoprénové ochranné hadice se soupravou pro upevnění k pražci</t>
  </si>
  <si>
    <t>-1594732696</t>
  </si>
  <si>
    <t>7592010172</t>
  </si>
  <si>
    <t>Kolové senzory a snímače počítačů náprav Připevňovací čep BBK pro upevňovací soupravu SK140</t>
  </si>
  <si>
    <t>pár</t>
  </si>
  <si>
    <t>-494714299</t>
  </si>
  <si>
    <t>7590521514</t>
  </si>
  <si>
    <t>Venkovní vedení kabelová - metalické sítě Plněné, párované s ochr. vodičem TCEKPFLEY 3 P 1,0 D</t>
  </si>
  <si>
    <t>-570025213</t>
  </si>
  <si>
    <t>7590541439</t>
  </si>
  <si>
    <t>Slaboproudé rozvody, kabely pro přívod a vnitřní instalaci Spojky metalických kabelů a příslušenství Teplem smrštitelná zesílená spojka pro netlakované kabely XAGA 500-43/8-300/EY</t>
  </si>
  <si>
    <t>-424145020</t>
  </si>
  <si>
    <t>7590525464</t>
  </si>
  <si>
    <t>Montáž spojky rovné pro plastové kabely párové Raychem XAGA s konektory UDW2 2 plášť bez pancíře do 20 žil</t>
  </si>
  <si>
    <t>1723167752</t>
  </si>
  <si>
    <t>Montáž spojky rovné pro plastové kabely párové Raychem XAGA s konektory UDW2 2 plášť bez pancíře do 20 žil - nasazení manžety, spojení žil, převlečení manžety, nahřátí pro její tepelné smrštění, uložení spojky v jámě</t>
  </si>
  <si>
    <t>7598095070</t>
  </si>
  <si>
    <t>Přezkoušení a regulace elektromotorového přestavníku</t>
  </si>
  <si>
    <t>-1434127771</t>
  </si>
  <si>
    <t>Přezkoušení a regulace elektromotorového přestavníku - přeměření napětí na svorkách přestavníku a přezkoušení třecí spojky, přezkoušení chodu výměny obou krajních poloh a se šuntováním výměnového obvodu, přezkoušení optických kontrol na řídícím pultě (JOP), přestavování výměny při stlačení pomocného tlačítka, vyzkoušení rozřezu výměny</t>
  </si>
  <si>
    <t>7598095085</t>
  </si>
  <si>
    <t>Přezkoušení a regulace senzoru počítacího bodu</t>
  </si>
  <si>
    <t>-1831943192</t>
  </si>
  <si>
    <t>Přezkoušení a regulace senzoru počítacího bodu - kontrola (nastavení) mechanických parametrů polohy, regulace napájení, kalibrace, kontrola funkce a započítávání, kontrola indikace</t>
  </si>
  <si>
    <t>7598095090</t>
  </si>
  <si>
    <t>Přezkoušení a regulace počítače náprav včetně vyhotovení protokolu za 1 úsek</t>
  </si>
  <si>
    <t>-1693719768</t>
  </si>
  <si>
    <t>Přezkoušení a regulace počítače náprav včetně vyhotovení protokolu za 1 úsek - provedení příslušných měření, nastavení zařízení, přezkoušení funkce a vyhotovení protokolu</t>
  </si>
  <si>
    <t>OST1</t>
  </si>
  <si>
    <t>1897598286</t>
  </si>
  <si>
    <t>759378947</t>
  </si>
  <si>
    <t>-128362010</t>
  </si>
  <si>
    <t>9902900300</t>
  </si>
  <si>
    <t>Složení sypanin, drobného kusového materiálu, suti</t>
  </si>
  <si>
    <t>-875504671</t>
  </si>
  <si>
    <t>Složení sypanin, drobného kusového materiálu, suti Poznámka: 1. Ceny jsou určeny pro skládání materiálu z vlastních zásob objednatele.</t>
  </si>
  <si>
    <t>523117196</t>
  </si>
  <si>
    <t xml:space="preserve">Poplatek za uložení suti nebo hmot na oficiální skládku Poznámka: 1. V cenách jsou započteny náklady na uložení stavebního odpadu na oficiální skládku. 2. Dodavatel při nacenění této položky je povinen respektovat nastavenou hodnotu (nabídkovou cenu) za celý požadovaný objem této dílčí položky, a tedy i za jednotkovou cenu. Cena vychází z aktuálního průzkumu trhu s využitím nejbližšího dostupného místa (oficiální skládky) zajišťujícího danou část plnění.
Maximální přípustná hodnota položky celkem (cena celkem): 7 757,38 Kč
Maximální přípustná jednotková cena: 132,00 Kč </t>
  </si>
  <si>
    <t>PS 01.02 - ÚRS</t>
  </si>
  <si>
    <t>460581131</t>
  </si>
  <si>
    <t>Uvedení nezpevněného terénu do původního stavu v místě dočasného uložení výkopku s vyhrabáním, srovnáním a částečným dosetím trávy</t>
  </si>
  <si>
    <t>-189626164</t>
  </si>
  <si>
    <t>Úprava terénu uvedení nezpevněného terénu do původního stavu v místě dočasného uložení výkopku s vyhrabáním, srovnáním a částečným dosetím trávy</t>
  </si>
  <si>
    <t>460661111.2</t>
  </si>
  <si>
    <t>-576810419</t>
  </si>
  <si>
    <t>468081323</t>
  </si>
  <si>
    <t>Vybourání otvorů pro elektroinstalace ve zdivu cihelném pl přes 0,0225 do 0,09 m2 tl přes 30 do 45 cm</t>
  </si>
  <si>
    <t>-1947962258</t>
  </si>
  <si>
    <t>Vybourání otvorů ve zdivu cihelném plochy přes 0,0225 do 0,09 m2 a tloušťky přes 30 do 45 cm</t>
  </si>
  <si>
    <t>460131114</t>
  </si>
  <si>
    <t>Hloubení nezapažených jam při elektromontážích ručně v hornině tř II skupiny 4</t>
  </si>
  <si>
    <t>1037412980</t>
  </si>
  <si>
    <t>Hloubení jam ručně včetně urovnání dna s přemístěním výkopku do vzdálenosti 3 m od okraje jámy nebo s naložením na dopravní prostředek v hornině třídy těžitelnosti II skupiny 4</t>
  </si>
  <si>
    <t>39,375</t>
  </si>
  <si>
    <t>0,010" základ pod VTU v km 80,511</t>
  </si>
  <si>
    <t>460161143</t>
  </si>
  <si>
    <t>Hloubení kabelových rýh ručně š 35 cm hl 50 cm v hornině tř II skupiny 4</t>
  </si>
  <si>
    <t>658484419</t>
  </si>
  <si>
    <t>Hloubení kabelových rýh ručně včetně urovnání dna s přemístěním výkopku do vzdálenosti 3 m od okraje jámy nebo s naložením na dopravní prostředek šířky 35 cm hloubky 50 cm v hornině třídy těžitelnosti II skupiny 4</t>
  </si>
  <si>
    <t>141721219</t>
  </si>
  <si>
    <t>Řízený zemní protlak délky do 50 m hl do 6 m se zatažením potrubí průměru vrtu přes 315 do 355 mm v hornině třídy těžitelnosti I a II skupiny 1 až 4</t>
  </si>
  <si>
    <t>703417005</t>
  </si>
  <si>
    <t>Řízený zemní protlak délky protlaku do 50 m v hornině třídy těžitelnosti I a II, skupiny 1 až 4 včetně zatažení trub v hloubce do 6 m průměru vrtu přes 315 do 355 mm</t>
  </si>
  <si>
    <t>460010021</t>
  </si>
  <si>
    <t>Vytyčení trasy vedení podzemního v obvodu železniční stanice</t>
  </si>
  <si>
    <t>-1442562620</t>
  </si>
  <si>
    <t>Vytyčení trasy vedení kabelového (podzemního) v obvodu železniční stanice</t>
  </si>
  <si>
    <t>0,600</t>
  </si>
  <si>
    <t>km od 79,335 do 79,935</t>
  </si>
  <si>
    <t>460411123</t>
  </si>
  <si>
    <t>Zásyp jam při elektromontážích strojně včetně zhutnění v hornině tř II skupiny 4</t>
  </si>
  <si>
    <t>1681656108</t>
  </si>
  <si>
    <t>Zásyp jam strojně s uložením výkopku ve vrstvách a urovnáním povrchu s přemístění sypaniny ze vzdálenosti do 10 m se zhutněním z horniny třídy těžitelnosti II skupiny 4</t>
  </si>
  <si>
    <t>460431153</t>
  </si>
  <si>
    <t>Zásyp kabelových rýh ručně se zhutněním š 35 cm hl 50 cm z horniny tř II skupiny 4</t>
  </si>
  <si>
    <t>-945909178</t>
  </si>
  <si>
    <t>Zásyp kabelových rýh ručně s přemístění sypaniny ze vzdálenosti do 10 m, s uložením výkopku ve vrstvách včetně zhutnění a úpravy povrchu šířky 35 cm hloubky 50 cm z horniny třídy těžitelnosti II skupiny 4</t>
  </si>
  <si>
    <t>460451153</t>
  </si>
  <si>
    <t>Zásyp kabelových rýh strojně se zhutněním š 35 cm hl 50 cm z horniny tř II skupiny 4</t>
  </si>
  <si>
    <t>324519673</t>
  </si>
  <si>
    <t>Zásyp kabelových rýh strojně s přemístěním sypaniny ze vzdálenosti do 10 m, s uložením výkopku ve vrstvách včetně zhutnění a urovnání povrchu šířky 35 cm hloubky 50 cm z horniny třídy těžitelnosti II skupiny 4</t>
  </si>
  <si>
    <t>132212511</t>
  </si>
  <si>
    <t>Hloubení rýh š do 800 mm pod kolejí přes 2 m3 v hornině třídy těžitelnosti I skupiny 3 ručně</t>
  </si>
  <si>
    <t>1352597744</t>
  </si>
  <si>
    <t>Hloubení rýh pod kolejí šířky do 800 mm ručně zapažených i nezapažených, hloubky do 1,5 m objemu přes 2 m3 v hornině třídy těžitelnosti I skupiny 3</t>
  </si>
  <si>
    <t>PS 01.100 - Úpravy kabelizace a návěstidla SSZT-PD kabely-kolize odvodň.žlab</t>
  </si>
  <si>
    <t>PS 01.100.01 - Sborník UOŽI</t>
  </si>
  <si>
    <t>OST1 - Kabelizace ŽST Brantice</t>
  </si>
  <si>
    <t xml:space="preserve">OST2 - Propustky </t>
  </si>
  <si>
    <t>Kabelizace ŽST Brantice</t>
  </si>
  <si>
    <t>7592817010</t>
  </si>
  <si>
    <t>Demontáž výstražníku</t>
  </si>
  <si>
    <t>-1321555848</t>
  </si>
  <si>
    <t>7592815046</t>
  </si>
  <si>
    <t>Montáž plastového výstražníku AŽD 97 se dvěma skříněmi</t>
  </si>
  <si>
    <t>1127590956</t>
  </si>
  <si>
    <t>Montáž plastového výstražníku AŽD 97 se dvěma skříněmi - smontování kompletního výstražníku, označení označovacími štítky, postavení a montáž výstražníku na základ, zatažení kabelu bez zhotovení a zapojení kabelové formy, nátěr. Bez provedení ochrany proti vlivu trakcí</t>
  </si>
  <si>
    <t>7590720435</t>
  </si>
  <si>
    <t>Součásti světelných návěstidel Základ svět.náv. TIIIZ 53x73x170cm (HM0592110140000)</t>
  </si>
  <si>
    <t>-2083668535</t>
  </si>
  <si>
    <t>1"výstražník</t>
  </si>
  <si>
    <t>1"návěstidlo</t>
  </si>
  <si>
    <t>7590157040</t>
  </si>
  <si>
    <t>Demontáž uzemnění pasivní ochrany u neelektrizovaných tratí</t>
  </si>
  <si>
    <t>-214832071</t>
  </si>
  <si>
    <t>7491652012</t>
  </si>
  <si>
    <t>Montáž vnějšího uzemnění uzemňovacích vodičů v zemi z pozinkované oceli (FeZn) přes 120 do 300 mm2</t>
  </si>
  <si>
    <t>1685740074</t>
  </si>
  <si>
    <t>Montáž vnějšího uzemnění uzemňovacích vodičů v zemi z pozinkované oceli (FeZn) přes 120 do 300 mm2 - uzemňovacího vedení v zemní kynetě, případně v chráničce odvinutí vodiče ze svitku a oddělení příslušné délky, tvarování pásku, spojování. Neobsahuje výkop a zához kabelové kynety a chráničku</t>
  </si>
  <si>
    <t>1528119161</t>
  </si>
  <si>
    <t>3*611</t>
  </si>
  <si>
    <t>7593501160</t>
  </si>
  <si>
    <t>1310107788</t>
  </si>
  <si>
    <t>3*15" u propustku 79,682</t>
  </si>
  <si>
    <t>7593501165</t>
  </si>
  <si>
    <t>Trasy kabelového vedení Chránička dělená 06160/2 průměr 160/138 mm délka 300 mm</t>
  </si>
  <si>
    <t>-1935239415</t>
  </si>
  <si>
    <t>25"km 80,205</t>
  </si>
  <si>
    <t>5" km 80,7</t>
  </si>
  <si>
    <t>7590521609</t>
  </si>
  <si>
    <t>Venkovní vedení kabelová - metalické sítě Plněné, párované s ochr. vodičem, armované Al dráty TCEKPFLEZE 12 P 1,0 D</t>
  </si>
  <si>
    <t>1893455434</t>
  </si>
  <si>
    <t>408"KS1-L</t>
  </si>
  <si>
    <t>33"RD - C1 výstražník</t>
  </si>
  <si>
    <t>7590555198</t>
  </si>
  <si>
    <t>Montáž forma pro kabely TCEKPFLE, TCEKPFLEY, TCEKPFLEZE, TCEKPFLEZY svorkovice WAGO do 12 P 1,0</t>
  </si>
  <si>
    <t>-394122511</t>
  </si>
  <si>
    <t>Montáž forma pro kabely TCEKPFLE, TCEKPFLEY, TCEKPFLEZE, TCEKPFLEZY svorkovice WAGO do 12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</si>
  <si>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7590521614</t>
  </si>
  <si>
    <t>Venkovní vedení kabelová - metalické sítě Plněné, párované s ochr. vodičem, armované Al dráty TCEKPFLEZE 16 P 1,0 D</t>
  </si>
  <si>
    <t>-1561277170</t>
  </si>
  <si>
    <t>151"VB - PSt1</t>
  </si>
  <si>
    <t>7590555200</t>
  </si>
  <si>
    <t>Montáž forma pro kabely TCEKPFLE, TCEKPFLEY, TCEKPFLEZE, TCEKPFLEZY svorkovice WAGO do 16 P 1,0</t>
  </si>
  <si>
    <t>1438298375</t>
  </si>
  <si>
    <t>Montáž forma pro kabely TCEKPFLE, TCEKPFLEY, TCEKPFLEZE, TCEKPFLEZY svorkovice WAGO do 16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</si>
  <si>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7590525231</t>
  </si>
  <si>
    <t>Montáž kabelu návěstního volně uloženého s jádrem 1 mm Cu TCEKEZE, TCEKFE, TCEKPFLEY, TCEKPFLEZE do 16 P</t>
  </si>
  <si>
    <t>-936317139</t>
  </si>
  <si>
    <t>Montáž kabelu návěstního volně uloženého s jádrem 1 mm Cu TCEKEZE, TCEKFE, TCEKPFLEY, TCEKPFLEZE do 16 P - příprava kabelového bubnu a přistavení na místo tažení, odvinutí, naměření, odřezání a uložení kabelu do kabelového lože nebo žlabu, protažení překážkami, včetně přípravných a závěrečných prací, přeměření izolačního stavu kabelu, uzavření konců kabelu, přemístění kabelového bubnu</t>
  </si>
  <si>
    <t>160"16P</t>
  </si>
  <si>
    <t>450"12P</t>
  </si>
  <si>
    <t>7590521604</t>
  </si>
  <si>
    <t>Venkovní vedení kabelová - metalické sítě Plněné, párované s ochr. vodičem, armované Al dráty TCEKPFLEZE 7 P 1,0 D</t>
  </si>
  <si>
    <t>2001231893</t>
  </si>
  <si>
    <t>115"KS1 - V1</t>
  </si>
  <si>
    <t>20"KS2 - Lc1</t>
  </si>
  <si>
    <t>25"KS2 - L2</t>
  </si>
  <si>
    <t>7590555196</t>
  </si>
  <si>
    <t>Montáž forma pro kabely TCEKPFLE, TCEKPFLEY, TCEKPFLEZE, TCEKPFLEZY svorkovice WAGO do 7 P 1,0</t>
  </si>
  <si>
    <t>-1090779441</t>
  </si>
  <si>
    <t>Montáž forma pro kabely TCEKPFLE, TCEKPFLEY, TCEKPFLEZE, TCEKPFLEZY svorkovice WAGO do 7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</si>
  <si>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7590521594</t>
  </si>
  <si>
    <t>Venkovní vedení kabelová - metalické sítě Plněné, párované s ochr. vodičem, armované Al dráty TCEKPFLEZE 4 P 1,0 D</t>
  </si>
  <si>
    <t>-579127871</t>
  </si>
  <si>
    <t>102"KS1 - PB3</t>
  </si>
  <si>
    <t>7590555194</t>
  </si>
  <si>
    <t>Montáž forma pro kabely TCEKPFLE, TCEKPFLEY, TCEKPFLEZE, TCEKPFLEZY svorkovice WAGO do 4 P 1,0</t>
  </si>
  <si>
    <t>192414052</t>
  </si>
  <si>
    <t>Montáž forma pro kabely TCEKPFLE, TCEKPFLEY, TCEKPFLEZE, TCEKPFLEZY svorkovice WAGO do 4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</si>
  <si>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7590521589</t>
  </si>
  <si>
    <t>Venkovní vedení kabelová - metalické sítě Plněné, párované s ochr. vodičem, armované Al dráty TCEKPFLEZE 3 P 1,0 D</t>
  </si>
  <si>
    <t>-925250520</t>
  </si>
  <si>
    <t>203"L - PřL</t>
  </si>
  <si>
    <t>110"KS1 - Se1</t>
  </si>
  <si>
    <t>320"PB3 - PB2</t>
  </si>
  <si>
    <t>205"PB2 - PB1</t>
  </si>
  <si>
    <t>10"KS2 - PB7</t>
  </si>
  <si>
    <t>20"PB7 - PB8</t>
  </si>
  <si>
    <t>7590555192</t>
  </si>
  <si>
    <t>Montáž forma pro kabely TCEKPFLE, TCEKPFLEY, TCEKPFLEZE, TCEKPFLEZY svorkovice WAGO do 3 P 1,0</t>
  </si>
  <si>
    <t>2015194501</t>
  </si>
  <si>
    <t>Montáž forma pro kabely TCEKPFLE, TCEKPFLEY, TCEKPFLEZE, TCEKPFLEZY svorkovice WAGO do 3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</si>
  <si>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-1872736152</t>
  </si>
  <si>
    <t>Montáž kabelu návěstního volně uloženého s jádrem 1 mm Cu TCEKEZE, TCEKFE, TCEKPFLEY, TCEKPFLEZE do 7 P - příprava kabelového bubnu a přistavení na místo tažení, odvinutí, naměření, odřezání a uložení kabelu do kabelového lože nebo žlabu, protažení překážkami, včetně přípravných a závěrečných prací, přeměření izolačního stavu kabelu, uzavření konců kabelu, přemístění kabelového bubnu</t>
  </si>
  <si>
    <t>880"3P</t>
  </si>
  <si>
    <t>110"4P</t>
  </si>
  <si>
    <t>210"7P</t>
  </si>
  <si>
    <t>7590520919</t>
  </si>
  <si>
    <t>Venkovní vedení kabelová - metalické sítě Plněné, armované Al dráty, ochranný obal z PE 4x0,8 TCEPKPFLEZE 3 x 4 x 0,8</t>
  </si>
  <si>
    <t>341050672</t>
  </si>
  <si>
    <t>376"PSt1 - T v j.L</t>
  </si>
  <si>
    <t>1405825280</t>
  </si>
  <si>
    <t>530</t>
  </si>
  <si>
    <t>-1516364174</t>
  </si>
  <si>
    <t>7590527042</t>
  </si>
  <si>
    <t>Demontáž kabelu volně uloženého</t>
  </si>
  <si>
    <t>-1962961936</t>
  </si>
  <si>
    <t>450"12p</t>
  </si>
  <si>
    <t>160"16p</t>
  </si>
  <si>
    <t>210"7p</t>
  </si>
  <si>
    <t>110"4p</t>
  </si>
  <si>
    <t>880"3p</t>
  </si>
  <si>
    <t>7598095460</t>
  </si>
  <si>
    <t>Komplexní zkouška za 1 jízdní cestu do 30 výhybek</t>
  </si>
  <si>
    <t>776231528</t>
  </si>
  <si>
    <t>Komplexní zkouška za 1 jízdní cestu do 30 výhybek - vyzkoušení zařízení podle projektové dokumentace, provedení funkčních zkoušek zařízení dle předpisu SŽDC T200, včetně zkoušek vzájemných vazeb jednotlivých zařízení, provedení dalších specifických zkoušek stanovených např. Drážním úřadem, uvedených v souhlasu s provozem nezavedeného zařízení, v souhlasu s ověřovacím provozem či vyplývajících ze smluvních ustanovení mezi odběratelem a zhotovitelem</t>
  </si>
  <si>
    <t>Poznámka k položce:_x000D_
PSt</t>
  </si>
  <si>
    <t>7598095075</t>
  </si>
  <si>
    <t>Přezkoušení a regulace proudokruhu světelných návěstidel</t>
  </si>
  <si>
    <t>-372655058</t>
  </si>
  <si>
    <t>Přezkoušení a regulace proudokruhu světelných návěstidel - nastavení hlavice, přezkoušení správné činností relé a přezkoušení všech správných návěstních znaků, přeměření a vyregulovánl napětí na žárovkách, provizorní zaclonění žárovek a jeho odstranění</t>
  </si>
  <si>
    <t>1"L km 80,511</t>
  </si>
  <si>
    <t>7598095150</t>
  </si>
  <si>
    <t>Regulovaní a aktivování automatického přejezdového zařízení se závorami</t>
  </si>
  <si>
    <t>1071342112</t>
  </si>
  <si>
    <t>Regulovaní a aktivování automatického přejezdového zařízení se závorami - regulování proudokruhů výstražníku, závorových břeven, regulování chodu břeven, směrovaní výstražníku, kontrola napájecích zdrojů a relé, přezkoušení činnosti zařízení a kontrolní skříňky (indikací a ovládání)</t>
  </si>
  <si>
    <t>OST2</t>
  </si>
  <si>
    <t xml:space="preserve">Propustky </t>
  </si>
  <si>
    <t>749895839</t>
  </si>
  <si>
    <t>18"propustek 79,506</t>
  </si>
  <si>
    <t>8"propustek 79,795</t>
  </si>
  <si>
    <t>11"propustek 79,878</t>
  </si>
  <si>
    <t>35" k výstražníku</t>
  </si>
  <si>
    <t>7593500095</t>
  </si>
  <si>
    <t>Trasy kabelového vedení Kabelové žlaby (100x100) spojka plast</t>
  </si>
  <si>
    <t>-1527993951</t>
  </si>
  <si>
    <t>19"propustky</t>
  </si>
  <si>
    <t>18"výstražník</t>
  </si>
  <si>
    <t>1538657192</t>
  </si>
  <si>
    <t>480</t>
  </si>
  <si>
    <t>8"propustek 79,500</t>
  </si>
  <si>
    <t>7"propustek 80,015</t>
  </si>
  <si>
    <t>7"propustek 80,080</t>
  </si>
  <si>
    <t>580" úsek KS1 - km 80,7</t>
  </si>
  <si>
    <t>75"PSt1 - Se1</t>
  </si>
  <si>
    <t>-790670710</t>
  </si>
  <si>
    <t>240</t>
  </si>
  <si>
    <t>30"propustky</t>
  </si>
  <si>
    <t>290" úsek KS1 - km 80,7</t>
  </si>
  <si>
    <t>38"PSt1 - Se1</t>
  </si>
  <si>
    <t>7590713013</t>
  </si>
  <si>
    <t>Repase světelného návěstidla demontáž a montáž návěstidla jednostranného se 5 svítilnami</t>
  </si>
  <si>
    <t>-382774432</t>
  </si>
  <si>
    <t>Repase světelného návěstidla demontáž a montáž návěstidla jednostranného se 5 svítilnami - s náhradou plastových dílů, bez ukončení a zapojení zemního kabelu</t>
  </si>
  <si>
    <t>7596917030</t>
  </si>
  <si>
    <t>Demontáž telefonních objektů VTO 3 - 11</t>
  </si>
  <si>
    <t>925331900</t>
  </si>
  <si>
    <t>7596915030</t>
  </si>
  <si>
    <t>Montáž telefonního objektu VTO 3 - 11 plastového ve sloupu</t>
  </si>
  <si>
    <t>-528159780</t>
  </si>
  <si>
    <t>Montáž telefonního objektu VTO 3 - 11 plastového ve sloupu - připevnění telefonního objektu na konstrukci, propojení kabelového závěru s přístrojem, dodání, osazení a zapojení suchého článku, nebo připojení na bateriový rozvod, oprava nátěru, vyzkoušení funkce. Bez provedení ochran proti vlivu trakce a před nebezpečným dotykovým napětím</t>
  </si>
  <si>
    <t>PS 01.100.02 - ÚRS</t>
  </si>
  <si>
    <t>468051121</t>
  </si>
  <si>
    <t>Bourání základu betonového při elektromontážích</t>
  </si>
  <si>
    <t>-1220474749</t>
  </si>
  <si>
    <t>Bourání základu betonového</t>
  </si>
  <si>
    <t>0,658</t>
  </si>
  <si>
    <t>Patka výstražníku P7568</t>
  </si>
  <si>
    <t>0,658"základ navěstidlo L</t>
  </si>
  <si>
    <t>2003125456</t>
  </si>
  <si>
    <t xml:space="preserve">0,658"základ výstražník </t>
  </si>
  <si>
    <t>-360893704</t>
  </si>
  <si>
    <t>8+8"propustek79,795 žlab 126x200 a 100x100</t>
  </si>
  <si>
    <t>11+11" propustek 79,878 žlab 126x200 a 100x100</t>
  </si>
  <si>
    <t>119001423</t>
  </si>
  <si>
    <t>Dočasné zajištění kabelů a kabelových tratí z více než 6 volně ložených kabelů</t>
  </si>
  <si>
    <t>-1791594277</t>
  </si>
  <si>
    <t>Dočasné zajištění podzemního potrubí nebo vedení ve výkopišti ve stavu i poloze, ve kterých byla na začátku zemních prací a to s podepřením, vzepřením nebo vyvěšením, případně s ochranným bedněním, se zřízením a odstraněním zajišťovací konstrukce, s opotřebením hmot kabelů a kabelových tratí z volně ložených kabelů a to přes 6 kabelů</t>
  </si>
  <si>
    <t>468132112</t>
  </si>
  <si>
    <t>Vybourání kabelových kanálů ze žlabů plastových osazených do rýhy vnější šířky přes 10 do 20 cm</t>
  </si>
  <si>
    <t>-69984533</t>
  </si>
  <si>
    <t>Vybourání kabelových kanálů včetně víka ze žlabů plastových osazených do rýhy, bez zemních prací vnější šířky přes 10 do 20 cm</t>
  </si>
  <si>
    <t>8"propustek79,795</t>
  </si>
  <si>
    <t>11" propustek 79,878</t>
  </si>
  <si>
    <t>468132111</t>
  </si>
  <si>
    <t>Vybourání kabelových kanálů ze žlabů plastových osazených do rýhy vnější šířky do 10 cm</t>
  </si>
  <si>
    <t>1779149598</t>
  </si>
  <si>
    <t>Vybourání kabelových kanálů včetně víka ze žlabů plastových osazených do rýhy, bez zemních prací vnější šířky do 10 cm</t>
  </si>
  <si>
    <t>460752112</t>
  </si>
  <si>
    <t>Osazení kabelových kanálů do rýhy ze žlabů plastových šířky přes 10 do 20 cm</t>
  </si>
  <si>
    <t>-1144163675</t>
  </si>
  <si>
    <t>Osazení kabelových kanálů včetně utěsnění, vyspárování a zakrytí víkem ze žlabů plastových do rýhy, bez výkopových prací vnější šířky přes 10 do 20 cm</t>
  </si>
  <si>
    <t>460752111</t>
  </si>
  <si>
    <t>Osazení kabelových kanálů do rýhy ze žlabů plastových šířky do 10 cm</t>
  </si>
  <si>
    <t>-1541007245</t>
  </si>
  <si>
    <t>Osazení kabelových kanálů včetně utěsnění, vyspárování a zakrytí víkem ze žlabů plastových do rýhy, bez výkopových prací vnější šířky do 10 cm</t>
  </si>
  <si>
    <t>HZS4131</t>
  </si>
  <si>
    <t>Hodinová zúčtovací sazba jeřábník</t>
  </si>
  <si>
    <t>-1372344151</t>
  </si>
  <si>
    <t>Hodinové zúčtovací sazby ostatních profesí obsluha stavebních strojů a zařízení jeřábník</t>
  </si>
  <si>
    <t>HZS4142</t>
  </si>
  <si>
    <t>Hodinová zúčtovací sazba vazač břemen odborný</t>
  </si>
  <si>
    <t>-294567512</t>
  </si>
  <si>
    <t>Hodinové zúčtovací sazby ostatních profesí obsluha stavebních strojů a zařízení vazač břemen odborný</t>
  </si>
  <si>
    <t>-68613038</t>
  </si>
  <si>
    <t>0,95</t>
  </si>
  <si>
    <t>km od 79,9 do 80,850</t>
  </si>
  <si>
    <t>VON - Prostá rekonstrukce trati v úseku Milotice nad Opavou – Brantice 2.etapa</t>
  </si>
  <si>
    <t>VON - Vedlejší rozpočtové náklady</t>
  </si>
  <si>
    <t>VRN - Vedlejší rozpočtové náklady</t>
  </si>
  <si>
    <t>VRN</t>
  </si>
  <si>
    <t>022121001 R</t>
  </si>
  <si>
    <t>Geodetické práce Diagnostika technické infrastruktury Vytýčení trasy inženýrských sítí</t>
  </si>
  <si>
    <t>-1561576164</t>
  </si>
  <si>
    <t>Geodetické práce Diagnostika technické infrastruktury Vytýčení trasy inženýrských sítí - V sazbě jsou započteny náklady na vyhledání trasy detektorem, zaměření a zobrazení trasy a předání  výstupu zaměření. V sazbě nejsou obsaženy náklady na vytýčení sítí ve správě provozovatele dráhy a jiných správců sítí.</t>
  </si>
  <si>
    <t>Poznámka k položce:_x000D_
SO 01, SO 03, PS 01</t>
  </si>
  <si>
    <t>031101041 R</t>
  </si>
  <si>
    <t>Zařízení a vybavení staveniště vyjma dále jmenované práce včetně opatření na ochranu sousedních pozemků, informační tabule, dopravního značení na staveništi aj. při velikosti nákladů přes 20 mil. Kč</t>
  </si>
  <si>
    <t>954137519</t>
  </si>
  <si>
    <t>022101001 R</t>
  </si>
  <si>
    <t>Geodetické práce Geodetické práce před opravou</t>
  </si>
  <si>
    <t>-181489093</t>
  </si>
  <si>
    <t>Poznámka k položce:_x000D_
SO 01</t>
  </si>
  <si>
    <t>022101011 R</t>
  </si>
  <si>
    <t>Geodetické práce Geodetické práce v průběhu opravy</t>
  </si>
  <si>
    <t>-1597148507</t>
  </si>
  <si>
    <t>022101021 R</t>
  </si>
  <si>
    <t>Geodetické práce Geodetické práce po ukončení opravy</t>
  </si>
  <si>
    <t>1194686040</t>
  </si>
  <si>
    <t>022111001</t>
  </si>
  <si>
    <t>Geodetické práce Měření prostorové polohy koleje zaměřením APK trať jednokolejná</t>
  </si>
  <si>
    <t>-917465205</t>
  </si>
  <si>
    <t>Geodetické práce Měření prostorové polohy koleje zaměřením APK trať jednokolejná - V cenách jsou započteny náklady na geodetické kontinuální měření prostorové polohy koleje a vyhotovení dokumentace dle metodického pokynu M20/MP004. Cena je za jedno provedéné měření před, během, nebo po směrové a výškové úpravě (pokud není součástí prováděných prací). Jedná se o cenu za zaměření ve výluce koleje.</t>
  </si>
  <si>
    <t xml:space="preserve">Poznámka k položce:_x000D_
SO 01_x000D_
</t>
  </si>
  <si>
    <t xml:space="preserve">0,684 + 2,730 + 0,033 + 0,033 + 0,033  </t>
  </si>
  <si>
    <t>033131001</t>
  </si>
  <si>
    <t>Provozní vlivy Organizační zajištění prací při zřizování a udržování BK kolejí a výhybek</t>
  </si>
  <si>
    <t>-299179654</t>
  </si>
  <si>
    <t>Provozní vlivy Organizační zajištění prací při zřizování a udržování BK kolejí a výhybek - Organizační zajištění prací při zřizování a udržování bezstykové koleje podle př. S3/2, zejména technologická příprava pořízení schématu a projednání postupu, kontrola připravenosti a řízení postupu prací, předání prací a dokladů objednateli.</t>
  </si>
  <si>
    <t xml:space="preserve">671,00 + 1086,00 + 662,00 + 171,00 + 49,85 + 49,85 + 49,85 </t>
  </si>
  <si>
    <t>033111001 R</t>
  </si>
  <si>
    <t>Provozní vlivy Výluka silničního provozu se zajištěním objížďky</t>
  </si>
  <si>
    <t>1335944385</t>
  </si>
  <si>
    <t xml:space="preserve">Poznámka k položce:_x000D_
SO 01_x000D_
 - zajištění objížky - stavba _x000D_
 - zajištění objížky - následná úprava GPK koleje _x000D_
_x000D_
</t>
  </si>
  <si>
    <t>024101401</t>
  </si>
  <si>
    <t>Inženýrská činnost koordinační a kompletační činnost</t>
  </si>
  <si>
    <t>%</t>
  </si>
  <si>
    <t>23995004</t>
  </si>
  <si>
    <t xml:space="preserve">Poznámka k položce:_x000D_
SO 01, SO 03 </t>
  </si>
  <si>
    <t>022102001 R</t>
  </si>
  <si>
    <t>Geodetické práce Geodetické práce elektrického zařízení</t>
  </si>
  <si>
    <t>1968260069</t>
  </si>
  <si>
    <t xml:space="preserve">Poznámka k položce:_x000D_
SO 03_x000D_
</t>
  </si>
  <si>
    <t>023131011 R</t>
  </si>
  <si>
    <t>Projektové práce Dokumentace skutečného provedení zabezpečovacích, sdělovacích, elektrických zařízení</t>
  </si>
  <si>
    <t>2130913526</t>
  </si>
  <si>
    <t>Projektové práce Dokumentace skutečného provedení zabezpečovacích, sdělovacích, elektrických zařízení - V sazbě jsou obsaženy náklady na zaměření a vyhotovení dokumentace skutečného provedení elektrických zařízení dle vyhlášky 146/2008 Sb. včetně zpracování dat v digitální podobě v otevřené formě a její předání objednateli</t>
  </si>
  <si>
    <t xml:space="preserve">Poznámka k položce:_x000D_
SO 03, PS 01_x000D_
</t>
  </si>
  <si>
    <t>024101301 R</t>
  </si>
  <si>
    <t>Inženýrská činnost posudky (např. statické aj.) a dozory</t>
  </si>
  <si>
    <t>-257170177</t>
  </si>
  <si>
    <t>Poznámka k položce:_x000D_
PS 01</t>
  </si>
  <si>
    <t>VRN SMT - Vedlejší rozpočtové náklady - SMT - ÚRS</t>
  </si>
  <si>
    <t xml:space="preserve">    VRN1 - Průzkumné, zeměměřičské a projektové práce</t>
  </si>
  <si>
    <t xml:space="preserve">    VRN3 - Zařízení staveniště</t>
  </si>
  <si>
    <t xml:space="preserve">    VRN4 - Inženýrská činnost</t>
  </si>
  <si>
    <t xml:space="preserve">    VRN6 - Územní vlivy</t>
  </si>
  <si>
    <t xml:space="preserve">    VRN7 - Provozní vlivy</t>
  </si>
  <si>
    <t xml:space="preserve">    VRN9 - Ostatní náklady</t>
  </si>
  <si>
    <t>VRN1</t>
  </si>
  <si>
    <t>Průzkumné, zeměměřičské a projektové práce</t>
  </si>
  <si>
    <t>012103000</t>
  </si>
  <si>
    <t>Přípravné zeměměřičské práce</t>
  </si>
  <si>
    <t>1162419566</t>
  </si>
  <si>
    <t xml:space="preserve">"vytyčení kabelových tras, doloženo protokolem" </t>
  </si>
  <si>
    <t>"SO 02.18 - přeložky a ochrany kabelizace SŽ, SEE v žst. Brantice souvisí s propustky "1,0</t>
  </si>
  <si>
    <t>012164000</t>
  </si>
  <si>
    <t>Vytyčení a zaměření inženýrských sítí</t>
  </si>
  <si>
    <t>-385313979</t>
  </si>
  <si>
    <t>"SO 02.3 P 78,086  + SO 02.4 M 78,131- kabelová trasa CETIN"1,0</t>
  </si>
  <si>
    <t>"kabelová trasa Ovčáek propustek v žst. Brantice"1,0</t>
  </si>
  <si>
    <t>012203000</t>
  </si>
  <si>
    <t>Zeměměřičské práce před výstavbou</t>
  </si>
  <si>
    <t>1839532305</t>
  </si>
  <si>
    <t xml:space="preserve">"vytyčení hranic pozemku dráhy, prostor zařízení staveniště, vytyčení zajišťovacích bodů, doloženo protokolem" </t>
  </si>
  <si>
    <t>"SO 02.1 M 77,596"1,0</t>
  </si>
  <si>
    <t>"SO02.2 M 77,723"1,0</t>
  </si>
  <si>
    <t>"SO 02.3 P 78,086"1,0</t>
  </si>
  <si>
    <t>"SO 02.4 m 78,131"1,0</t>
  </si>
  <si>
    <t>"so 02.5 m 79,335"1,0</t>
  </si>
  <si>
    <t>"SO 02.6 P 79,506"1,0</t>
  </si>
  <si>
    <t>"SO 02.7 P 79,682"1,0</t>
  </si>
  <si>
    <t>"SO 02.8 P 79,795"0,0</t>
  </si>
  <si>
    <t>"SO 02.9 P 79,878"1,0</t>
  </si>
  <si>
    <t>"SO 02.10 P 80,019"1,0</t>
  </si>
  <si>
    <t>"SO 02.11 P 80,080"1,0</t>
  </si>
  <si>
    <t>"SO 02.12 P 80,238"0,0</t>
  </si>
  <si>
    <t>"SO 02.13 P 80,315"0,0</t>
  </si>
  <si>
    <t>"SO 02.14 P 80,406"0,0</t>
  </si>
  <si>
    <t>"SO 02.15 silniční propustek"1,0</t>
  </si>
  <si>
    <t>"SO 02.16 odvodňovací příkop vpravo trati "1,0</t>
  </si>
  <si>
    <t>012203000_1</t>
  </si>
  <si>
    <t>-992745897</t>
  </si>
  <si>
    <t>012303000</t>
  </si>
  <si>
    <t>Zeměměřičské práce při provádění stavby</t>
  </si>
  <si>
    <t>-1474375851</t>
  </si>
  <si>
    <t xml:space="preserve">"měření nutná pro zdárné provedení stavby" </t>
  </si>
  <si>
    <t>"SO 02.16 odvodňovací příkop vpravo trati"1,0</t>
  </si>
  <si>
    <t>012303000_1</t>
  </si>
  <si>
    <t>-1456347712</t>
  </si>
  <si>
    <t xml:space="preserve">"výškové přeměření NK po zpětné montáži na ložiska pro ověření, korekci opracování mostnic dle PD" </t>
  </si>
  <si>
    <t>"SO 02.2 M 77,723"1,0</t>
  </si>
  <si>
    <t>"SO 02.4 M 78,131"1,0</t>
  </si>
  <si>
    <t>"SO 02.5 M 79,335"1,0</t>
  </si>
  <si>
    <t>012303000_2</t>
  </si>
  <si>
    <t>-723913106</t>
  </si>
  <si>
    <t>"výškové přeměření NK po zpětné montáži na ložiska pro ověření, korekci opracování mostnic dle PD" 1</t>
  </si>
  <si>
    <t>012414000</t>
  </si>
  <si>
    <t>Geometrický plán</t>
  </si>
  <si>
    <t>392310993</t>
  </si>
  <si>
    <t xml:space="preserve">geometrické plány vypořádaných záborů </t>
  </si>
  <si>
    <t>"předpokládaný počet pozemků"6,0</t>
  </si>
  <si>
    <t>012444000</t>
  </si>
  <si>
    <t>Geodetické měření skutečného provedení stavby</t>
  </si>
  <si>
    <t>1498975457</t>
  </si>
  <si>
    <t>Poznámka k položce:_x000D_
včetně vypracování dokumentace</t>
  </si>
  <si>
    <t xml:space="preserve">"geodetické zaměření skutečného provedení stavby včetně její polohy vůči hranicím pozemku dráhy" </t>
  </si>
  <si>
    <t>mosty</t>
  </si>
  <si>
    <t>012444000_1</t>
  </si>
  <si>
    <t>-1488791055</t>
  </si>
  <si>
    <t>"geodetické zaměření skutečného provedení stavby včetně její polohy vůči hranicím pozemku dráhy" 1</t>
  </si>
  <si>
    <t>propustky</t>
  </si>
  <si>
    <t>"SO 02.15 silniční u přejezdu"1,0</t>
  </si>
  <si>
    <t>012444000_2</t>
  </si>
  <si>
    <t>402991278</t>
  </si>
  <si>
    <t>odvodňovací příkop</t>
  </si>
  <si>
    <t>013254000</t>
  </si>
  <si>
    <t>Dokumentace skutečného provedení stavby</t>
  </si>
  <si>
    <t>-549618228</t>
  </si>
  <si>
    <t>dokumentace skutečného provedení stavby ( rozsah dle ZTP ), včetně interoperability pro fázi realizace a závěrečného přezkoušení</t>
  </si>
  <si>
    <t>"SO 02.17 nadjezd km 80,500"0,0</t>
  </si>
  <si>
    <t>"SO 02.18 přeložky a ochrany kabelizace SŽ, SEE"1,0</t>
  </si>
  <si>
    <t>013294000</t>
  </si>
  <si>
    <t>Ostatní dokumentace stavby</t>
  </si>
  <si>
    <t>378091310</t>
  </si>
  <si>
    <t>"výrobní dokumentace pro opracování mostnic a pozednic"</t>
  </si>
  <si>
    <t>013294000_1</t>
  </si>
  <si>
    <t>-2035798934</t>
  </si>
  <si>
    <t>"výrobní dokumentace ocelových konstrukcí"</t>
  </si>
  <si>
    <t>013294000_2</t>
  </si>
  <si>
    <t>1282030523</t>
  </si>
  <si>
    <t>"výrobní dokumentace prefabrikátů příkopových zídek"</t>
  </si>
  <si>
    <t>013294000_3</t>
  </si>
  <si>
    <t>-1086848836</t>
  </si>
  <si>
    <t>"výrobní dokumentace pažení ( štětovnice + pažící boxy ) včetně statického posouzení, SO 02.16.1 - příkop"</t>
  </si>
  <si>
    <t>"SO 02.16.1 - příkop"1,0</t>
  </si>
  <si>
    <t>VRN3</t>
  </si>
  <si>
    <t>Zařízení staveniště</t>
  </si>
  <si>
    <t>030001000</t>
  </si>
  <si>
    <t>953293498</t>
  </si>
  <si>
    <t>Poznámka k položce:_x000D_
včetně pronájmů pozemků ČD</t>
  </si>
  <si>
    <t>"most 77,596 + M 77,723 + M 78,131 + M 79,335 + P 78,086"1,0</t>
  </si>
  <si>
    <t>"mostní objekty v Branticích"1,0</t>
  </si>
  <si>
    <t>VRN4</t>
  </si>
  <si>
    <t>Inženýrská činnost</t>
  </si>
  <si>
    <t>043134000</t>
  </si>
  <si>
    <t>Zkoušky zatěžovací</t>
  </si>
  <si>
    <t>zkouška</t>
  </si>
  <si>
    <t>1929896750</t>
  </si>
  <si>
    <t xml:space="preserve">statická zatěžovacví zkouška </t>
  </si>
  <si>
    <t xml:space="preserve">"pod přechodovými zídkami ( 4 x zkouška = 1 objekt )" </t>
  </si>
  <si>
    <t>"SO 02.1 M 77,596"4*1,0</t>
  </si>
  <si>
    <t>"SO 02.2 M 77,723"4*1,0</t>
  </si>
  <si>
    <t>"SO 02.5 M 79,335"4*1,0</t>
  </si>
  <si>
    <t>"pod gabiony ( 2 x zkouška = 1 objekt )</t>
  </si>
  <si>
    <t>"SO 02.3 P 78,086"2,0</t>
  </si>
  <si>
    <t>statická zatěžovacví zkouška na plání žel. spodku - mosty, propustky</t>
  </si>
  <si>
    <t>"SO 02.2 - km M 77,723"2,0</t>
  </si>
  <si>
    <t>"SO 02.4 - km M 78,131"2,0</t>
  </si>
  <si>
    <t>"SO 02.6 - km P 79,506"1,0</t>
  </si>
  <si>
    <t>"SO 02.7 - km P 79,682"1,0</t>
  </si>
  <si>
    <t>"SO 02.8 - km P 79,795"1,0</t>
  </si>
  <si>
    <t>"SO 02.10- km P 80,019"1,0</t>
  </si>
  <si>
    <t>"SO 02.11- km P 80,080"1,0</t>
  </si>
  <si>
    <t>"SO 02.12- km P 80,238"1,0</t>
  </si>
  <si>
    <t>"SO 02.13- km P 80,325"1,0</t>
  </si>
  <si>
    <t>"SO 02.14- km P 80,406"1,0</t>
  </si>
  <si>
    <t>statická zatěžovací zkouška zhutnění základové spáry mostů a propustků</t>
  </si>
  <si>
    <t>"SO 02.4 M 78,131"4,0</t>
  </si>
  <si>
    <t>"SO 02.7 P 79,682"2,0</t>
  </si>
  <si>
    <t>"SO 02..9 P 79,878"2,0</t>
  </si>
  <si>
    <t>"SO 02.15 - sil. propustek u přejezdu"1,0</t>
  </si>
  <si>
    <t>statická zatěžovacví zkouška na plání žel. spodku - nové trubní propustky, před a za</t>
  </si>
  <si>
    <t>"SO 02.7  P 79,682"2,0</t>
  </si>
  <si>
    <t>"SO 02.9  P 79,878"2,0</t>
  </si>
  <si>
    <t>statická zatěžovacví zkouška na zemní plání komunikace a souvrství</t>
  </si>
  <si>
    <t>"SO 02.3 P 78,086 - asfaltová komunikace"2,0</t>
  </si>
  <si>
    <t>"SO 02.3 P 78,086 - polní komunikace"2,0</t>
  </si>
  <si>
    <t>"SO 02.4 M 78,131 asfaltová komunikace"2,0</t>
  </si>
  <si>
    <t>043134000_1</t>
  </si>
  <si>
    <t>-717628286</t>
  </si>
  <si>
    <t>dynamická zatěžovacví zkouška na zemní plání komunikace a souvrství</t>
  </si>
  <si>
    <t>"SO 02.3 P 78,086 - asfaltová komunikace"1,0</t>
  </si>
  <si>
    <t>"SO 02.4 M 78,131 asfaltová komunikace"1,0</t>
  </si>
  <si>
    <t>043194000</t>
  </si>
  <si>
    <t>Zkoušky ostatní</t>
  </si>
  <si>
    <t>sada…</t>
  </si>
  <si>
    <t>298063948</t>
  </si>
  <si>
    <t>M 77,596</t>
  </si>
  <si>
    <t>mezerovitost zdiva opěr (viz p.č. 977151118 jádrové vrty) , včetně úpravy zkušebních těles</t>
  </si>
  <si>
    <t>"1 sada =3 tělesa)" 2</t>
  </si>
  <si>
    <t>VRN6</t>
  </si>
  <si>
    <t>Územní vlivy</t>
  </si>
  <si>
    <t>062002000</t>
  </si>
  <si>
    <t>Ztížené dopravní podmínky</t>
  </si>
  <si>
    <t>1726911949</t>
  </si>
  <si>
    <t>při průměrné rychlosti 30 km/h cena za km 6000/30 = 200 Kč</t>
  </si>
  <si>
    <t>přeprava ocelové konstrukce k dílenské opravě. M 77,596 + M 79,335</t>
  </si>
  <si>
    <t>2*87.5</t>
  </si>
  <si>
    <t>065103000</t>
  </si>
  <si>
    <t>Mimostaveništní doprava materiálů a výrobků</t>
  </si>
  <si>
    <t>-719807794</t>
  </si>
  <si>
    <t>celá NK + chodníkové lávky (tam a zpět) M 77,596 + M 79,335</t>
  </si>
  <si>
    <t>2*100*2</t>
  </si>
  <si>
    <t>betonové prefabrikáty přechodových zídek</t>
  </si>
  <si>
    <t>"SO 02.1 M 77,596"180</t>
  </si>
  <si>
    <t>"SO 02.2 M 77,723"180</t>
  </si>
  <si>
    <t>"SO 02.5 M 79,335"180</t>
  </si>
  <si>
    <t>železobetonové trouby</t>
  </si>
  <si>
    <t>"SO 02.7 P 79,682"330,0*3</t>
  </si>
  <si>
    <t>"SO 02.9 P 79,878"330,0*3</t>
  </si>
  <si>
    <t>železobetonové rámy</t>
  </si>
  <si>
    <t>"So 02.3 P 78,086"140*4</t>
  </si>
  <si>
    <t>sestava pažící boxů (2 sestavy) (tam a zpět)</t>
  </si>
  <si>
    <t>2*2*90</t>
  </si>
  <si>
    <t>"SO 02.16 odvodňovací příkop"</t>
  </si>
  <si>
    <t>betonové prefabrikáty příkopových zídek</t>
  </si>
  <si>
    <t>"velké, 200ks, 1*6ks, 33x" 33*100</t>
  </si>
  <si>
    <t xml:space="preserve">"malé, 250ks, 1*6ks, 41x" 41*100 </t>
  </si>
  <si>
    <t>065103000_1</t>
  </si>
  <si>
    <t>-1226987429</t>
  </si>
  <si>
    <t xml:space="preserve">nosná konstrukce, nadrozměrná přeprava </t>
  </si>
  <si>
    <t>"SO 02.4 M 78,131"180</t>
  </si>
  <si>
    <t>VRN7</t>
  </si>
  <si>
    <t>Provozní vlivy</t>
  </si>
  <si>
    <t>072203000</t>
  </si>
  <si>
    <t>Silniční provoz - zajištění DIO (dopravní značení)</t>
  </si>
  <si>
    <t>-1092771053</t>
  </si>
  <si>
    <t>zpracování a projednání DIO pro provizorní komunikaci SO 02.7.2</t>
  </si>
  <si>
    <t>VRN9</t>
  </si>
  <si>
    <t>Ostatní náklady</t>
  </si>
  <si>
    <t>094303000</t>
  </si>
  <si>
    <t>Ostraha stavby</t>
  </si>
  <si>
    <t>-699721209</t>
  </si>
  <si>
    <t>předpoklad 8 hod/70 dnů</t>
  </si>
  <si>
    <t>"most 77,596 + M 77,723 + M 78,131 + M 79,335 + P 78,086"8*70,0</t>
  </si>
  <si>
    <t>"mostní objekty v Branticích"8*30,0</t>
  </si>
  <si>
    <t>SEZNAM FIGUR</t>
  </si>
  <si>
    <t>Výměra</t>
  </si>
  <si>
    <t>SO 02/ SO 02.1/ SO 02.1.2</t>
  </si>
  <si>
    <t>bet_plocha</t>
  </si>
  <si>
    <t>plocha bednění opěr</t>
  </si>
  <si>
    <t>Použití figury:</t>
  </si>
  <si>
    <t>drevo z podlah</t>
  </si>
  <si>
    <t>demolice říms křídel</t>
  </si>
  <si>
    <t>demolice úložných prahů opěr</t>
  </si>
  <si>
    <t>dem_podlaha</t>
  </si>
  <si>
    <t>demontáž ocelových podlah</t>
  </si>
  <si>
    <t>dem_zábradlí</t>
  </si>
  <si>
    <t>demontáž zábradlí</t>
  </si>
  <si>
    <t>i_typ1</t>
  </si>
  <si>
    <t>plocha izolace typ 1</t>
  </si>
  <si>
    <t>i_typ2</t>
  </si>
  <si>
    <t>plocha izolace typ 2</t>
  </si>
  <si>
    <t>i_typ3</t>
  </si>
  <si>
    <t>plocha izolace typ 3</t>
  </si>
  <si>
    <t>PKO_obnova</t>
  </si>
  <si>
    <t>nátěrová plocha stávajících OK</t>
  </si>
  <si>
    <t>podliti</t>
  </si>
  <si>
    <t>podlití ložisek</t>
  </si>
  <si>
    <t>podliti_ch</t>
  </si>
  <si>
    <t>podlití chodníkových ložisek</t>
  </si>
  <si>
    <t>rimsy_delka</t>
  </si>
  <si>
    <t>délka říms</t>
  </si>
  <si>
    <t>(3.47+3.91+4.13+3.55)</t>
  </si>
  <si>
    <t>san_plocha</t>
  </si>
  <si>
    <t>sanovana plocha kamenného zdiva</t>
  </si>
  <si>
    <t>zabr_kotvy</t>
  </si>
  <si>
    <t>chemické kotvy zábradlí</t>
  </si>
  <si>
    <t>zem_odvoz</t>
  </si>
  <si>
    <t>odvoz na skladku</t>
  </si>
  <si>
    <t>zem_ornice</t>
  </si>
  <si>
    <t>vykop ornice za kridly</t>
  </si>
  <si>
    <t>zem_vykop</t>
  </si>
  <si>
    <t>vykopana zemina</t>
  </si>
  <si>
    <t>SO 02/ SO 02.2/ SO 02.2.2</t>
  </si>
  <si>
    <t>i_typ1S</t>
  </si>
  <si>
    <t>izolace typ 1 S</t>
  </si>
  <si>
    <t>i_typ2V</t>
  </si>
  <si>
    <t>izolace typ 2 vodorovná</t>
  </si>
  <si>
    <t>i_typ3S</t>
  </si>
  <si>
    <t>izolace typ 3 svislá</t>
  </si>
  <si>
    <t>i_typ3V</t>
  </si>
  <si>
    <t>izolace typ 3</t>
  </si>
  <si>
    <t>pojistný uhelník</t>
  </si>
  <si>
    <t>římsy ze železobetonu</t>
  </si>
  <si>
    <t>SO 02/ SO 02.4/ SO 02.4.2</t>
  </si>
  <si>
    <t>vybourané kamenné zdivo</t>
  </si>
  <si>
    <t>OOVZ</t>
  </si>
  <si>
    <t>čistá výkopová zemina</t>
  </si>
  <si>
    <t>vybouraný prostý beton</t>
  </si>
  <si>
    <t>SK</t>
  </si>
  <si>
    <t>svahové kužely</t>
  </si>
  <si>
    <t>SZ</t>
  </si>
  <si>
    <t>protříděná výkopová zemina určená pro stabilizaci</t>
  </si>
  <si>
    <t>VDS</t>
  </si>
  <si>
    <t>vodorovná doprava suti</t>
  </si>
  <si>
    <t>ZZ</t>
  </si>
  <si>
    <t>zásyp na líci základů pod komunikací</t>
  </si>
  <si>
    <t>SO 02/ SO 02.5/ SO 02.5.2</t>
  </si>
  <si>
    <t>dem_kamen_1</t>
  </si>
  <si>
    <t>dem_kamen_2</t>
  </si>
  <si>
    <t>(5.27+6.825+6.67+5.09)</t>
  </si>
  <si>
    <t>4*18,80</t>
  </si>
  <si>
    <t>4*0,0188*1,05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</si>
</sst>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48" x14ac:knownFonts="1">
    <font>
      <sz val="8"/>
      <name val="Arial CE"/>
      <family val="2"/>
    </font>
    <font>
      <sz val="10"/>
      <color rgb="FF969696"/>
      <name val="Arial CE"/>
      <family val="2"/>
      <charset val="238"/>
    </font>
    <font>
      <sz val="10"/>
      <name val="Arial CE"/>
      <family val="2"/>
      <charset val="238"/>
    </font>
    <font>
      <b/>
      <sz val="11"/>
      <name val="Arial CE"/>
      <family val="2"/>
      <charset val="238"/>
    </font>
    <font>
      <b/>
      <sz val="12"/>
      <name val="Arial CE"/>
      <family val="2"/>
      <charset val="238"/>
    </font>
    <font>
      <sz val="11"/>
      <name val="Arial CE"/>
      <family val="2"/>
      <charset val="238"/>
    </font>
    <font>
      <sz val="12"/>
      <color rgb="FF003366"/>
      <name val="Arial CE"/>
      <family val="2"/>
      <charset val="238"/>
    </font>
    <font>
      <sz val="10"/>
      <color rgb="FF003366"/>
      <name val="Arial CE"/>
      <family val="2"/>
      <charset val="238"/>
    </font>
    <font>
      <sz val="8"/>
      <color rgb="FF003366"/>
      <name val="Arial CE"/>
      <family val="2"/>
      <charset val="238"/>
    </font>
    <font>
      <sz val="8"/>
      <color rgb="FF505050"/>
      <name val="Arial CE"/>
      <family val="2"/>
      <charset val="238"/>
    </font>
    <font>
      <sz val="8"/>
      <color rgb="FFFF0000"/>
      <name val="Arial CE"/>
      <family val="2"/>
      <charset val="238"/>
    </font>
    <font>
      <sz val="8"/>
      <color rgb="FF0000A8"/>
      <name val="Arial CE"/>
      <family val="2"/>
      <charset val="238"/>
    </font>
    <font>
      <sz val="8"/>
      <color rgb="FF800080"/>
      <name val="Arial CE"/>
      <family val="2"/>
      <charset val="238"/>
    </font>
    <font>
      <sz val="8"/>
      <color rgb="FFFFFFFF"/>
      <name val="Arial CE"/>
      <family val="2"/>
      <charset val="238"/>
    </font>
    <font>
      <sz val="8"/>
      <color rgb="FF3366FF"/>
      <name val="Arial CE"/>
      <family val="2"/>
      <charset val="238"/>
    </font>
    <font>
      <b/>
      <sz val="14"/>
      <name val="Arial CE"/>
      <family val="2"/>
      <charset val="238"/>
    </font>
    <font>
      <b/>
      <sz val="12"/>
      <color rgb="FF969696"/>
      <name val="Arial CE"/>
      <family val="2"/>
      <charset val="238"/>
    </font>
    <font>
      <b/>
      <sz val="8"/>
      <color rgb="FF969696"/>
      <name val="Arial CE"/>
      <family val="2"/>
      <charset val="238"/>
    </font>
    <font>
      <b/>
      <sz val="10"/>
      <name val="Arial CE"/>
      <family val="2"/>
      <charset val="238"/>
    </font>
    <font>
      <b/>
      <sz val="10"/>
      <color rgb="FF969696"/>
      <name val="Arial CE"/>
      <family val="2"/>
      <charset val="238"/>
    </font>
    <font>
      <b/>
      <sz val="10"/>
      <color rgb="FF464646"/>
      <name val="Arial CE"/>
      <family val="2"/>
      <charset val="238"/>
    </font>
    <font>
      <sz val="12"/>
      <color rgb="FF969696"/>
      <name val="Arial CE"/>
      <family val="2"/>
      <charset val="238"/>
    </font>
    <font>
      <sz val="8"/>
      <color rgb="FF969696"/>
      <name val="Arial CE"/>
      <family val="2"/>
      <charset val="238"/>
    </font>
    <font>
      <sz val="9"/>
      <name val="Arial CE"/>
      <family val="2"/>
      <charset val="238"/>
    </font>
    <font>
      <sz val="9"/>
      <color rgb="FF969696"/>
      <name val="Arial CE"/>
      <family val="2"/>
      <charset val="238"/>
    </font>
    <font>
      <b/>
      <sz val="12"/>
      <color rgb="FF960000"/>
      <name val="Arial CE"/>
      <family val="2"/>
      <charset val="238"/>
    </font>
    <font>
      <sz val="12"/>
      <name val="Arial CE"/>
      <family val="2"/>
      <charset val="238"/>
    </font>
    <font>
      <b/>
      <sz val="11"/>
      <color rgb="FF003366"/>
      <name val="Arial CE"/>
      <family val="2"/>
      <charset val="238"/>
    </font>
    <font>
      <sz val="11"/>
      <color rgb="FF003366"/>
      <name val="Arial CE"/>
      <family val="2"/>
      <charset val="238"/>
    </font>
    <font>
      <sz val="11"/>
      <color rgb="FF969696"/>
      <name val="Arial CE"/>
      <family val="2"/>
      <charset val="238"/>
    </font>
    <font>
      <sz val="18"/>
      <color theme="10"/>
      <name val="Wingdings 2"/>
      <family val="1"/>
      <charset val="2"/>
    </font>
    <font>
      <b/>
      <sz val="10"/>
      <color rgb="FF003366"/>
      <name val="Arial CE"/>
      <family val="2"/>
      <charset val="238"/>
    </font>
    <font>
      <sz val="10"/>
      <color rgb="FF3366FF"/>
      <name val="Arial CE"/>
      <family val="2"/>
      <charset val="238"/>
    </font>
    <font>
      <b/>
      <sz val="12"/>
      <color rgb="FF800000"/>
      <name val="Arial CE"/>
      <family val="2"/>
      <charset val="238"/>
    </font>
    <font>
      <sz val="8"/>
      <color rgb="FF960000"/>
      <name val="Arial CE"/>
      <family val="2"/>
      <charset val="238"/>
    </font>
    <font>
      <b/>
      <sz val="8"/>
      <name val="Arial CE"/>
      <family val="2"/>
      <charset val="238"/>
    </font>
    <font>
      <sz val="7"/>
      <color rgb="FF969696"/>
      <name val="Arial CE"/>
      <family val="2"/>
      <charset val="238"/>
    </font>
    <font>
      <sz val="7"/>
      <name val="Arial CE"/>
      <family val="2"/>
      <charset val="238"/>
    </font>
    <font>
      <i/>
      <sz val="7"/>
      <color rgb="FF969696"/>
      <name val="Arial CE"/>
      <family val="2"/>
      <charset val="238"/>
    </font>
    <font>
      <i/>
      <sz val="9"/>
      <color rgb="FF0000FF"/>
      <name val="Arial CE"/>
      <family val="2"/>
      <charset val="238"/>
    </font>
    <font>
      <i/>
      <sz val="8"/>
      <color rgb="FF0000FF"/>
      <name val="Arial CE"/>
      <family val="2"/>
      <charset val="238"/>
    </font>
    <font>
      <sz val="8"/>
      <color rgb="FF000000"/>
      <name val="Arial CE"/>
      <family val="2"/>
      <charset val="238"/>
    </font>
    <font>
      <b/>
      <sz val="9"/>
      <name val="Arial CE"/>
      <family val="2"/>
      <charset val="238"/>
    </font>
    <font>
      <u/>
      <sz val="11"/>
      <color theme="10"/>
      <name val="Calibri"/>
      <family val="2"/>
      <charset val="238"/>
      <scheme val="minor"/>
    </font>
    <font>
      <sz val="9"/>
      <color rgb="FF00B050"/>
      <name val="Arial CE"/>
      <family val="2"/>
    </font>
    <font>
      <sz val="8"/>
      <color rgb="FF00B050"/>
      <name val="Arial CE"/>
      <family val="2"/>
    </font>
    <font>
      <sz val="7"/>
      <color rgb="FF00B050"/>
      <name val="Arial CE"/>
      <family val="2"/>
    </font>
    <font>
      <i/>
      <sz val="9"/>
      <color rgb="FF00B050"/>
      <name val="Arial CE"/>
      <family val="2"/>
    </font>
  </fonts>
  <fills count="6">
    <fill>
      <patternFill patternType="none"/>
    </fill>
    <fill>
      <patternFill patternType="gray125"/>
    </fill>
    <fill>
      <patternFill patternType="solid">
        <fgColor rgb="FFC0C0C0"/>
      </patternFill>
    </fill>
    <fill>
      <patternFill patternType="solid">
        <fgColor rgb="FFFFFFCC"/>
      </patternFill>
    </fill>
    <fill>
      <patternFill patternType="solid">
        <fgColor rgb="FFBEBEBE"/>
      </patternFill>
    </fill>
    <fill>
      <patternFill patternType="solid">
        <fgColor rgb="FFD2D2D2"/>
      </patternFill>
    </fill>
  </fills>
  <borders count="23">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s>
  <cellStyleXfs count="2">
    <xf numFmtId="0" fontId="0" fillId="0" borderId="0"/>
    <xf numFmtId="0" fontId="43" fillId="0" borderId="0" applyNumberFormat="0" applyFill="0" applyBorder="0" applyAlignment="0" applyProtection="0"/>
  </cellStyleXfs>
  <cellXfs count="281">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0" fillId="0" borderId="0" xfId="0" applyAlignment="1">
      <alignment horizontal="left" vertical="center"/>
    </xf>
    <xf numFmtId="0" fontId="0" fillId="0" borderId="1" xfId="0" applyBorder="1"/>
    <xf numFmtId="0" fontId="0" fillId="0" borderId="2" xfId="0" applyBorder="1"/>
    <xf numFmtId="0" fontId="0" fillId="0" borderId="3" xfId="0" applyBorder="1"/>
    <xf numFmtId="0" fontId="15" fillId="0" borderId="0" xfId="0" applyFont="1" applyAlignment="1">
      <alignment horizontal="left" vertical="center"/>
    </xf>
    <xf numFmtId="0" fontId="14"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 fillId="3" borderId="0" xfId="0" applyFont="1" applyFill="1" applyAlignment="1" applyProtection="1">
      <alignment horizontal="left" vertical="center"/>
      <protection locked="0"/>
    </xf>
    <xf numFmtId="49" fontId="2" fillId="3" borderId="0" xfId="0" applyNumberFormat="1" applyFont="1" applyFill="1" applyAlignment="1" applyProtection="1">
      <alignment horizontal="left" vertical="center"/>
      <protection locked="0"/>
    </xf>
    <xf numFmtId="0" fontId="2" fillId="0" borderId="0" xfId="0" applyFont="1" applyAlignment="1">
      <alignment horizontal="left" vertical="center" wrapText="1"/>
    </xf>
    <xf numFmtId="0" fontId="0" fillId="0" borderId="4" xfId="0" applyBorder="1"/>
    <xf numFmtId="0" fontId="0" fillId="0" borderId="3" xfId="0" applyBorder="1" applyAlignment="1">
      <alignment vertical="center"/>
    </xf>
    <xf numFmtId="0" fontId="18" fillId="0" borderId="5" xfId="0" applyFont="1" applyBorder="1" applyAlignment="1">
      <alignment horizontal="left" vertical="center"/>
    </xf>
    <xf numFmtId="0" fontId="0" fillId="0" borderId="5" xfId="0" applyBorder="1" applyAlignment="1">
      <alignment vertical="center"/>
    </xf>
    <xf numFmtId="0" fontId="1" fillId="0" borderId="0" xfId="0" applyFont="1" applyAlignment="1">
      <alignment horizontal="right" vertical="center"/>
    </xf>
    <xf numFmtId="0" fontId="1" fillId="0" borderId="3" xfId="0" applyFont="1" applyBorder="1" applyAlignment="1">
      <alignment vertical="center"/>
    </xf>
    <xf numFmtId="0" fontId="0" fillId="4" borderId="0" xfId="0" applyFill="1" applyAlignment="1">
      <alignment vertical="center"/>
    </xf>
    <xf numFmtId="0" fontId="4" fillId="4" borderId="6" xfId="0" applyFont="1" applyFill="1" applyBorder="1" applyAlignment="1">
      <alignment horizontal="left" vertical="center"/>
    </xf>
    <xf numFmtId="0" fontId="0" fillId="4" borderId="7" xfId="0" applyFill="1" applyBorder="1" applyAlignment="1">
      <alignment vertical="center"/>
    </xf>
    <xf numFmtId="0" fontId="4" fillId="4" borderId="7" xfId="0" applyFont="1" applyFill="1" applyBorder="1" applyAlignment="1">
      <alignment horizontal="center" vertical="center"/>
    </xf>
    <xf numFmtId="0" fontId="20"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9" xfId="0" applyBorder="1" applyAlignment="1">
      <alignment vertical="center"/>
    </xf>
    <xf numFmtId="0" fontId="0" fillId="0" borderId="10" xfId="0"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2" fillId="0" borderId="3" xfId="0" applyFont="1" applyBorder="1" applyAlignment="1">
      <alignment vertical="center"/>
    </xf>
    <xf numFmtId="0" fontId="3" fillId="0" borderId="3" xfId="0" applyFont="1" applyBorder="1" applyAlignment="1">
      <alignment vertical="center"/>
    </xf>
    <xf numFmtId="0" fontId="3" fillId="0" borderId="0" xfId="0" applyFont="1" applyAlignment="1">
      <alignment horizontal="left" vertical="center"/>
    </xf>
    <xf numFmtId="0" fontId="18" fillId="0" borderId="0" xfId="0" applyFont="1" applyAlignment="1">
      <alignment vertical="center"/>
    </xf>
    <xf numFmtId="165" fontId="2" fillId="0" borderId="0" xfId="0" applyNumberFormat="1" applyFont="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2" fillId="0" borderId="0" xfId="0" applyFont="1" applyAlignment="1">
      <alignment horizontal="left" vertical="center"/>
    </xf>
    <xf numFmtId="0" fontId="0" fillId="0" borderId="15" xfId="0" applyBorder="1" applyAlignment="1">
      <alignment vertical="center"/>
    </xf>
    <xf numFmtId="0" fontId="0" fillId="5" borderId="7" xfId="0" applyFill="1" applyBorder="1" applyAlignment="1">
      <alignment vertical="center"/>
    </xf>
    <xf numFmtId="0" fontId="23" fillId="5" borderId="0" xfId="0" applyFont="1" applyFill="1" applyAlignment="1">
      <alignment horizontal="center" vertical="center"/>
    </xf>
    <xf numFmtId="0" fontId="24" fillId="0" borderId="16"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18" xfId="0" applyFont="1" applyBorder="1" applyAlignment="1">
      <alignment horizontal="center" vertical="center" wrapText="1"/>
    </xf>
    <xf numFmtId="0" fontId="0" fillId="0" borderId="11" xfId="0" applyBorder="1" applyAlignment="1">
      <alignment vertical="center"/>
    </xf>
    <xf numFmtId="0" fontId="4" fillId="0" borderId="3" xfId="0" applyFont="1" applyBorder="1" applyAlignment="1">
      <alignment vertical="center"/>
    </xf>
    <xf numFmtId="0" fontId="25" fillId="0" borderId="0" xfId="0" applyFont="1" applyAlignment="1">
      <alignment horizontal="left" vertical="center"/>
    </xf>
    <xf numFmtId="0" fontId="25" fillId="0" borderId="0" xfId="0" applyFont="1" applyAlignment="1">
      <alignment vertical="center"/>
    </xf>
    <xf numFmtId="4" fontId="25" fillId="0" borderId="0" xfId="0" applyNumberFormat="1" applyFont="1" applyAlignment="1">
      <alignment vertical="center"/>
    </xf>
    <xf numFmtId="0" fontId="4" fillId="0" borderId="0" xfId="0" applyFont="1" applyAlignment="1">
      <alignment horizontal="center" vertical="center"/>
    </xf>
    <xf numFmtId="4" fontId="21" fillId="0" borderId="14" xfId="0" applyNumberFormat="1" applyFont="1" applyBorder="1" applyAlignment="1">
      <alignment vertical="center"/>
    </xf>
    <xf numFmtId="4" fontId="21" fillId="0" borderId="0" xfId="0" applyNumberFormat="1" applyFont="1" applyAlignment="1">
      <alignment vertical="center"/>
    </xf>
    <xf numFmtId="166" fontId="21" fillId="0" borderId="0" xfId="0" applyNumberFormat="1" applyFont="1" applyAlignment="1">
      <alignment vertical="center"/>
    </xf>
    <xf numFmtId="4" fontId="21" fillId="0" borderId="15" xfId="0" applyNumberFormat="1" applyFont="1" applyBorder="1" applyAlignment="1">
      <alignment vertical="center"/>
    </xf>
    <xf numFmtId="0" fontId="4" fillId="0" borderId="0" xfId="0" applyFont="1" applyAlignment="1">
      <alignment horizontal="left" vertical="center"/>
    </xf>
    <xf numFmtId="0" fontId="26" fillId="0" borderId="0" xfId="0" applyFont="1" applyAlignment="1">
      <alignment horizontal="left" vertical="center"/>
    </xf>
    <xf numFmtId="0" fontId="5" fillId="0" borderId="3" xfId="0" applyFont="1" applyBorder="1" applyAlignment="1">
      <alignment vertical="center"/>
    </xf>
    <xf numFmtId="0" fontId="27" fillId="0" borderId="0" xfId="0" applyFont="1" applyAlignment="1">
      <alignment vertical="center"/>
    </xf>
    <xf numFmtId="0" fontId="28" fillId="0" borderId="0" xfId="0" applyFont="1" applyAlignment="1">
      <alignment vertical="center"/>
    </xf>
    <xf numFmtId="0" fontId="3" fillId="0" borderId="0" xfId="0" applyFont="1" applyAlignment="1">
      <alignment horizontal="center" vertical="center"/>
    </xf>
    <xf numFmtId="4" fontId="29" fillId="0" borderId="14" xfId="0" applyNumberFormat="1" applyFont="1" applyBorder="1" applyAlignment="1">
      <alignment vertical="center"/>
    </xf>
    <xf numFmtId="4" fontId="29" fillId="0" borderId="0" xfId="0" applyNumberFormat="1" applyFont="1" applyAlignment="1">
      <alignment vertical="center"/>
    </xf>
    <xf numFmtId="166" fontId="29" fillId="0" borderId="0" xfId="0" applyNumberFormat="1" applyFont="1" applyAlignment="1">
      <alignment vertical="center"/>
    </xf>
    <xf numFmtId="4" fontId="29" fillId="0" borderId="15" xfId="0" applyNumberFormat="1" applyFont="1" applyBorder="1" applyAlignment="1">
      <alignment vertical="center"/>
    </xf>
    <xf numFmtId="0" fontId="5" fillId="0" borderId="0" xfId="0" applyFont="1" applyAlignment="1">
      <alignment horizontal="left" vertical="center"/>
    </xf>
    <xf numFmtId="0" fontId="30" fillId="0" borderId="0" xfId="1" applyFont="1" applyAlignment="1">
      <alignment horizontal="center" vertical="center"/>
    </xf>
    <xf numFmtId="0" fontId="2" fillId="0" borderId="0" xfId="0" applyFont="1" applyAlignment="1">
      <alignment horizontal="center" vertical="center"/>
    </xf>
    <xf numFmtId="4" fontId="1" fillId="0" borderId="14" xfId="0" applyNumberFormat="1" applyFont="1" applyBorder="1" applyAlignment="1">
      <alignment vertical="center"/>
    </xf>
    <xf numFmtId="4" fontId="1" fillId="0" borderId="0" xfId="0" applyNumberFormat="1" applyFont="1" applyAlignment="1">
      <alignment vertical="center"/>
    </xf>
    <xf numFmtId="166" fontId="1" fillId="0" borderId="0" xfId="0" applyNumberFormat="1" applyFont="1" applyAlignment="1">
      <alignment vertical="center"/>
    </xf>
    <xf numFmtId="4" fontId="1" fillId="0" borderId="15" xfId="0" applyNumberFormat="1" applyFont="1" applyBorder="1" applyAlignment="1">
      <alignment vertical="center"/>
    </xf>
    <xf numFmtId="4" fontId="1" fillId="0" borderId="19" xfId="0" applyNumberFormat="1" applyFont="1" applyBorder="1" applyAlignment="1">
      <alignment vertical="center"/>
    </xf>
    <xf numFmtId="4" fontId="1" fillId="0" borderId="20" xfId="0" applyNumberFormat="1" applyFont="1" applyBorder="1" applyAlignment="1">
      <alignment vertical="center"/>
    </xf>
    <xf numFmtId="166" fontId="1" fillId="0" borderId="20" xfId="0" applyNumberFormat="1" applyFont="1" applyBorder="1" applyAlignment="1">
      <alignment vertical="center"/>
    </xf>
    <xf numFmtId="4" fontId="1" fillId="0" borderId="21" xfId="0" applyNumberFormat="1" applyFont="1" applyBorder="1" applyAlignment="1">
      <alignment vertical="center"/>
    </xf>
    <xf numFmtId="0" fontId="32" fillId="0" borderId="0" xfId="0" applyFont="1" applyAlignment="1">
      <alignment horizontal="left" vertical="center"/>
    </xf>
    <xf numFmtId="0" fontId="0" fillId="0" borderId="3" xfId="0" applyBorder="1" applyAlignment="1">
      <alignment vertical="center" wrapText="1"/>
    </xf>
    <xf numFmtId="0" fontId="18" fillId="0" borderId="0" xfId="0" applyFont="1" applyAlignment="1">
      <alignment horizontal="left" vertical="center"/>
    </xf>
    <xf numFmtId="164" fontId="1" fillId="0" borderId="0" xfId="0" applyNumberFormat="1" applyFont="1" applyAlignment="1">
      <alignment horizontal="right" vertical="center"/>
    </xf>
    <xf numFmtId="0" fontId="0" fillId="5" borderId="0" xfId="0" applyFill="1" applyAlignment="1">
      <alignment vertical="center"/>
    </xf>
    <xf numFmtId="0" fontId="4" fillId="5" borderId="6" xfId="0" applyFont="1" applyFill="1" applyBorder="1" applyAlignment="1">
      <alignment horizontal="left" vertical="center"/>
    </xf>
    <xf numFmtId="0" fontId="4" fillId="5" borderId="7" xfId="0" applyFont="1" applyFill="1" applyBorder="1" applyAlignment="1">
      <alignment horizontal="right" vertical="center"/>
    </xf>
    <xf numFmtId="0" fontId="4" fillId="5" borderId="7" xfId="0" applyFont="1" applyFill="1" applyBorder="1" applyAlignment="1">
      <alignment horizontal="center" vertical="center"/>
    </xf>
    <xf numFmtId="4" fontId="4" fillId="5" borderId="7" xfId="0" applyNumberFormat="1" applyFont="1" applyFill="1" applyBorder="1" applyAlignment="1">
      <alignment vertical="center"/>
    </xf>
    <xf numFmtId="0" fontId="0" fillId="5" borderId="8" xfId="0" applyFill="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23" fillId="5" borderId="0" xfId="0" applyFont="1" applyFill="1" applyAlignment="1">
      <alignment horizontal="left" vertical="center"/>
    </xf>
    <xf numFmtId="0" fontId="23" fillId="5" borderId="0" xfId="0" applyFont="1" applyFill="1" applyAlignment="1">
      <alignment horizontal="right" vertical="center"/>
    </xf>
    <xf numFmtId="0" fontId="33" fillId="0" borderId="0" xfId="0" applyFont="1" applyAlignment="1">
      <alignment horizontal="left" vertical="center"/>
    </xf>
    <xf numFmtId="0" fontId="6" fillId="0" borderId="3" xfId="0" applyFont="1" applyBorder="1" applyAlignment="1">
      <alignment vertical="center"/>
    </xf>
    <xf numFmtId="0" fontId="6" fillId="0" borderId="20" xfId="0" applyFont="1" applyBorder="1" applyAlignment="1">
      <alignment horizontal="left" vertical="center"/>
    </xf>
    <xf numFmtId="0" fontId="6" fillId="0" borderId="20" xfId="0" applyFont="1" applyBorder="1" applyAlignment="1">
      <alignment vertical="center"/>
    </xf>
    <xf numFmtId="4" fontId="6" fillId="0" borderId="20" xfId="0" applyNumberFormat="1" applyFont="1" applyBorder="1" applyAlignment="1">
      <alignment vertical="center"/>
    </xf>
    <xf numFmtId="0" fontId="7" fillId="0" borderId="3" xfId="0" applyFont="1" applyBorder="1" applyAlignment="1">
      <alignment vertical="center"/>
    </xf>
    <xf numFmtId="0" fontId="7" fillId="0" borderId="20" xfId="0" applyFont="1" applyBorder="1" applyAlignment="1">
      <alignment horizontal="left" vertical="center"/>
    </xf>
    <xf numFmtId="0" fontId="7" fillId="0" borderId="20" xfId="0" applyFont="1" applyBorder="1" applyAlignment="1">
      <alignment vertical="center"/>
    </xf>
    <xf numFmtId="4" fontId="7" fillId="0" borderId="20" xfId="0" applyNumberFormat="1" applyFont="1" applyBorder="1" applyAlignment="1">
      <alignment vertical="center"/>
    </xf>
    <xf numFmtId="0" fontId="0" fillId="0" borderId="3" xfId="0" applyBorder="1" applyAlignment="1">
      <alignment horizontal="center" vertical="center" wrapText="1"/>
    </xf>
    <xf numFmtId="0" fontId="23" fillId="5" borderId="16" xfId="0" applyFont="1" applyFill="1" applyBorder="1" applyAlignment="1">
      <alignment horizontal="center" vertical="center" wrapText="1"/>
    </xf>
    <xf numFmtId="0" fontId="23" fillId="5" borderId="17" xfId="0" applyFont="1" applyFill="1" applyBorder="1" applyAlignment="1">
      <alignment horizontal="center" vertical="center" wrapText="1"/>
    </xf>
    <xf numFmtId="0" fontId="23" fillId="5" borderId="18" xfId="0" applyFont="1" applyFill="1" applyBorder="1" applyAlignment="1">
      <alignment horizontal="center" vertical="center" wrapText="1"/>
    </xf>
    <xf numFmtId="4" fontId="25" fillId="0" borderId="0" xfId="0" applyNumberFormat="1" applyFont="1"/>
    <xf numFmtId="166" fontId="34" fillId="0" borderId="12" xfId="0" applyNumberFormat="1" applyFont="1" applyBorder="1"/>
    <xf numFmtId="166" fontId="34" fillId="0" borderId="13" xfId="0" applyNumberFormat="1" applyFont="1" applyBorder="1"/>
    <xf numFmtId="4" fontId="35" fillId="0" borderId="0" xfId="0" applyNumberFormat="1" applyFont="1" applyAlignment="1">
      <alignment vertical="center"/>
    </xf>
    <xf numFmtId="0" fontId="8" fillId="0" borderId="3" xfId="0" applyFont="1" applyBorder="1"/>
    <xf numFmtId="0" fontId="8" fillId="0" borderId="0" xfId="0" applyFont="1" applyAlignment="1">
      <alignment horizontal="left"/>
    </xf>
    <xf numFmtId="0" fontId="6" fillId="0" borderId="0" xfId="0" applyFont="1" applyAlignment="1">
      <alignment horizontal="left"/>
    </xf>
    <xf numFmtId="0" fontId="8" fillId="0" borderId="0" xfId="0" applyFont="1" applyProtection="1">
      <protection locked="0"/>
    </xf>
    <xf numFmtId="4" fontId="6" fillId="0" borderId="0" xfId="0" applyNumberFormat="1" applyFont="1"/>
    <xf numFmtId="0" fontId="8" fillId="0" borderId="14" xfId="0" applyFont="1" applyBorder="1"/>
    <xf numFmtId="166" fontId="8" fillId="0" borderId="0" xfId="0" applyNumberFormat="1" applyFont="1"/>
    <xf numFmtId="166" fontId="8" fillId="0" borderId="15" xfId="0" applyNumberFormat="1" applyFont="1" applyBorder="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xf numFmtId="0" fontId="0" fillId="0" borderId="3" xfId="0" applyBorder="1" applyAlignment="1" applyProtection="1">
      <alignment vertical="center"/>
      <protection locked="0"/>
    </xf>
    <xf numFmtId="0" fontId="23" fillId="0" borderId="22" xfId="0" applyFont="1" applyBorder="1" applyAlignment="1" applyProtection="1">
      <alignment horizontal="center" vertical="center"/>
      <protection locked="0"/>
    </xf>
    <xf numFmtId="49" fontId="23" fillId="0" borderId="22" xfId="0" applyNumberFormat="1" applyFont="1" applyBorder="1" applyAlignment="1" applyProtection="1">
      <alignment horizontal="left" vertical="center" wrapText="1"/>
      <protection locked="0"/>
    </xf>
    <xf numFmtId="0" fontId="23" fillId="0" borderId="22" xfId="0" applyFont="1" applyBorder="1" applyAlignment="1" applyProtection="1">
      <alignment horizontal="left" vertical="center" wrapText="1"/>
      <protection locked="0"/>
    </xf>
    <xf numFmtId="0" fontId="23" fillId="0" borderId="22" xfId="0" applyFont="1" applyBorder="1" applyAlignment="1" applyProtection="1">
      <alignment horizontal="center" vertical="center" wrapText="1"/>
      <protection locked="0"/>
    </xf>
    <xf numFmtId="167" fontId="23" fillId="0" borderId="22" xfId="0" applyNumberFormat="1" applyFont="1" applyBorder="1" applyAlignment="1" applyProtection="1">
      <alignment vertical="center"/>
      <protection locked="0"/>
    </xf>
    <xf numFmtId="4" fontId="23" fillId="3" borderId="22" xfId="0" applyNumberFormat="1" applyFont="1" applyFill="1" applyBorder="1" applyAlignment="1" applyProtection="1">
      <alignment vertical="center"/>
      <protection locked="0"/>
    </xf>
    <xf numFmtId="4" fontId="23" fillId="0" borderId="22" xfId="0" applyNumberFormat="1" applyFont="1" applyBorder="1" applyAlignment="1" applyProtection="1">
      <alignment vertical="center"/>
      <protection locked="0"/>
    </xf>
    <xf numFmtId="0" fontId="24" fillId="3" borderId="14" xfId="0" applyFont="1" applyFill="1" applyBorder="1" applyAlignment="1" applyProtection="1">
      <alignment horizontal="left" vertical="center"/>
      <protection locked="0"/>
    </xf>
    <xf numFmtId="0" fontId="24" fillId="0" borderId="0" xfId="0" applyFont="1" applyAlignment="1">
      <alignment horizontal="center" vertical="center"/>
    </xf>
    <xf numFmtId="166" fontId="24" fillId="0" borderId="0" xfId="0" applyNumberFormat="1" applyFont="1" applyAlignment="1">
      <alignment vertical="center"/>
    </xf>
    <xf numFmtId="166" fontId="24" fillId="0" borderId="15" xfId="0" applyNumberFormat="1" applyFont="1" applyBorder="1" applyAlignment="1">
      <alignment vertical="center"/>
    </xf>
    <xf numFmtId="0" fontId="23" fillId="0" borderId="0" xfId="0" applyFont="1" applyAlignment="1">
      <alignment horizontal="left" vertical="center"/>
    </xf>
    <xf numFmtId="4" fontId="0" fillId="0" borderId="0" xfId="0" applyNumberFormat="1" applyAlignment="1">
      <alignment vertical="center"/>
    </xf>
    <xf numFmtId="0" fontId="36" fillId="0" borderId="0" xfId="0" applyFont="1" applyAlignment="1">
      <alignment horizontal="left" vertical="center"/>
    </xf>
    <xf numFmtId="0" fontId="37" fillId="0" borderId="0" xfId="0" applyFont="1" applyAlignment="1">
      <alignment horizontal="left" vertical="center" wrapText="1"/>
    </xf>
    <xf numFmtId="0" fontId="0" fillId="0" borderId="0" xfId="0" applyAlignment="1" applyProtection="1">
      <alignment vertical="center"/>
      <protection locked="0"/>
    </xf>
    <xf numFmtId="0" fontId="0" fillId="0" borderId="14" xfId="0" applyBorder="1" applyAlignment="1">
      <alignment vertical="center"/>
    </xf>
    <xf numFmtId="0" fontId="38" fillId="0" borderId="0" xfId="0" applyFont="1" applyAlignment="1">
      <alignment vertical="center" wrapText="1"/>
    </xf>
    <xf numFmtId="0" fontId="9" fillId="0" borderId="3" xfId="0" applyFont="1" applyBorder="1" applyAlignment="1">
      <alignment vertical="center"/>
    </xf>
    <xf numFmtId="0" fontId="9" fillId="0" borderId="0" xfId="0" applyFont="1" applyAlignment="1">
      <alignment horizontal="left" vertical="center"/>
    </xf>
    <xf numFmtId="0" fontId="9" fillId="0" borderId="0" xfId="0" applyFont="1" applyAlignment="1">
      <alignment horizontal="left" vertical="center" wrapText="1"/>
    </xf>
    <xf numFmtId="167" fontId="9" fillId="0" borderId="0" xfId="0" applyNumberFormat="1" applyFont="1" applyAlignment="1">
      <alignment vertical="center"/>
    </xf>
    <xf numFmtId="0" fontId="9" fillId="0" borderId="0" xfId="0" applyFont="1" applyAlignment="1" applyProtection="1">
      <alignment vertical="center"/>
      <protection locked="0"/>
    </xf>
    <xf numFmtId="0" fontId="9" fillId="0" borderId="14" xfId="0" applyFont="1" applyBorder="1" applyAlignment="1">
      <alignment vertical="center"/>
    </xf>
    <xf numFmtId="0" fontId="9" fillId="0" borderId="15" xfId="0" applyFont="1" applyBorder="1" applyAlignment="1">
      <alignment vertical="center"/>
    </xf>
    <xf numFmtId="0" fontId="10" fillId="0" borderId="3" xfId="0" applyFont="1" applyBorder="1" applyAlignme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167" fontId="10" fillId="0" borderId="0" xfId="0" applyNumberFormat="1" applyFont="1" applyAlignment="1">
      <alignment vertical="center"/>
    </xf>
    <xf numFmtId="0" fontId="10" fillId="0" borderId="0" xfId="0" applyFont="1" applyAlignment="1" applyProtection="1">
      <alignment vertical="center"/>
      <protection locked="0"/>
    </xf>
    <xf numFmtId="0" fontId="10" fillId="0" borderId="14" xfId="0" applyFont="1" applyBorder="1" applyAlignment="1">
      <alignment vertical="center"/>
    </xf>
    <xf numFmtId="0" fontId="10" fillId="0" borderId="15" xfId="0" applyFont="1" applyBorder="1" applyAlignment="1">
      <alignment vertical="center"/>
    </xf>
    <xf numFmtId="0" fontId="39" fillId="0" borderId="22" xfId="0" applyFont="1" applyBorder="1" applyAlignment="1" applyProtection="1">
      <alignment horizontal="center" vertical="center"/>
      <protection locked="0"/>
    </xf>
    <xf numFmtId="49" fontId="39" fillId="0" borderId="22" xfId="0" applyNumberFormat="1" applyFont="1" applyBorder="1" applyAlignment="1" applyProtection="1">
      <alignment horizontal="left" vertical="center" wrapText="1"/>
      <protection locked="0"/>
    </xf>
    <xf numFmtId="0" fontId="39" fillId="0" borderId="22" xfId="0" applyFont="1" applyBorder="1" applyAlignment="1" applyProtection="1">
      <alignment horizontal="left" vertical="center" wrapText="1"/>
      <protection locked="0"/>
    </xf>
    <xf numFmtId="0" fontId="39" fillId="0" borderId="22" xfId="0" applyFont="1" applyBorder="1" applyAlignment="1" applyProtection="1">
      <alignment horizontal="center" vertical="center" wrapText="1"/>
      <protection locked="0"/>
    </xf>
    <xf numFmtId="167" fontId="39" fillId="0" borderId="22" xfId="0" applyNumberFormat="1" applyFont="1" applyBorder="1" applyAlignment="1" applyProtection="1">
      <alignment vertical="center"/>
      <protection locked="0"/>
    </xf>
    <xf numFmtId="4" fontId="39" fillId="3" borderId="22" xfId="0" applyNumberFormat="1" applyFont="1" applyFill="1" applyBorder="1" applyAlignment="1" applyProtection="1">
      <alignment vertical="center"/>
      <protection locked="0"/>
    </xf>
    <xf numFmtId="4" fontId="39" fillId="0" borderId="22" xfId="0" applyNumberFormat="1" applyFont="1" applyBorder="1" applyAlignment="1" applyProtection="1">
      <alignment vertical="center"/>
      <protection locked="0"/>
    </xf>
    <xf numFmtId="0" fontId="40" fillId="0" borderId="3" xfId="0" applyFont="1" applyBorder="1" applyAlignment="1">
      <alignment vertical="center"/>
    </xf>
    <xf numFmtId="0" fontId="39" fillId="3" borderId="14" xfId="0" applyFont="1" applyFill="1" applyBorder="1" applyAlignment="1" applyProtection="1">
      <alignment horizontal="left" vertical="center"/>
      <protection locked="0"/>
    </xf>
    <xf numFmtId="0" fontId="39" fillId="0" borderId="0" xfId="0" applyFont="1" applyAlignment="1">
      <alignment horizontal="center" vertical="center"/>
    </xf>
    <xf numFmtId="0" fontId="9" fillId="0" borderId="19" xfId="0" applyFont="1" applyBorder="1" applyAlignment="1">
      <alignment vertical="center"/>
    </xf>
    <xf numFmtId="0" fontId="9" fillId="0" borderId="20" xfId="0" applyFont="1" applyBorder="1" applyAlignment="1">
      <alignment vertical="center"/>
    </xf>
    <xf numFmtId="0" fontId="9" fillId="0" borderId="21" xfId="0" applyFont="1" applyBorder="1" applyAlignment="1">
      <alignment vertical="center"/>
    </xf>
    <xf numFmtId="0" fontId="11" fillId="0" borderId="3" xfId="0" applyFont="1" applyBorder="1" applyAlignment="1">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167" fontId="11" fillId="0" borderId="0" xfId="0" applyNumberFormat="1" applyFont="1" applyAlignment="1">
      <alignment vertical="center"/>
    </xf>
    <xf numFmtId="0" fontId="11" fillId="0" borderId="0" xfId="0" applyFont="1" applyAlignment="1" applyProtection="1">
      <alignment vertical="center"/>
      <protection locked="0"/>
    </xf>
    <xf numFmtId="0" fontId="11" fillId="0" borderId="14" xfId="0" applyFont="1" applyBorder="1" applyAlignment="1">
      <alignment vertical="center"/>
    </xf>
    <xf numFmtId="0" fontId="11" fillId="0" borderId="15" xfId="0" applyFont="1" applyBorder="1" applyAlignment="1">
      <alignment vertical="center"/>
    </xf>
    <xf numFmtId="0" fontId="12" fillId="0" borderId="3" xfId="0" applyFont="1" applyBorder="1" applyAlignment="1">
      <alignment vertical="center"/>
    </xf>
    <xf numFmtId="0" fontId="12" fillId="0" borderId="0" xfId="0" applyFont="1" applyAlignment="1">
      <alignment horizontal="left" vertical="center"/>
    </xf>
    <xf numFmtId="0" fontId="12" fillId="0" borderId="0" xfId="0" applyFont="1" applyAlignment="1">
      <alignment horizontal="left" vertical="center" wrapText="1"/>
    </xf>
    <xf numFmtId="0" fontId="12" fillId="0" borderId="0" xfId="0" applyFont="1" applyAlignment="1" applyProtection="1">
      <alignment vertical="center"/>
      <protection locked="0"/>
    </xf>
    <xf numFmtId="0" fontId="12" fillId="0" borderId="14" xfId="0" applyFont="1" applyBorder="1" applyAlignment="1">
      <alignment vertical="center"/>
    </xf>
    <xf numFmtId="0" fontId="12" fillId="0" borderId="15" xfId="0" applyFont="1" applyBorder="1" applyAlignment="1">
      <alignment vertical="center"/>
    </xf>
    <xf numFmtId="0" fontId="10" fillId="0" borderId="19" xfId="0" applyFont="1" applyBorder="1" applyAlignment="1">
      <alignment vertical="center"/>
    </xf>
    <xf numFmtId="0" fontId="10" fillId="0" borderId="20" xfId="0" applyFont="1" applyBorder="1" applyAlignment="1">
      <alignment vertical="center"/>
    </xf>
    <xf numFmtId="0" fontId="10" fillId="0" borderId="21" xfId="0" applyFont="1" applyBorder="1" applyAlignment="1">
      <alignment vertical="center"/>
    </xf>
    <xf numFmtId="0" fontId="41" fillId="0" borderId="0" xfId="0" applyFont="1" applyAlignment="1">
      <alignment horizontal="left" vertical="center"/>
    </xf>
    <xf numFmtId="0" fontId="17" fillId="0" borderId="0" xfId="0" applyFont="1" applyAlignment="1">
      <alignment horizontal="left" vertical="center" indent="1"/>
    </xf>
    <xf numFmtId="0" fontId="22" fillId="0" borderId="0" xfId="0" applyFont="1" applyAlignment="1">
      <alignment horizontal="left" vertical="center" indent="1"/>
    </xf>
    <xf numFmtId="167" fontId="22" fillId="0" borderId="0" xfId="0" applyNumberFormat="1" applyFont="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167" fontId="23" fillId="3" borderId="22" xfId="0" applyNumberFormat="1" applyFont="1" applyFill="1" applyBorder="1" applyAlignment="1" applyProtection="1">
      <alignment vertical="center"/>
      <protection locked="0"/>
    </xf>
    <xf numFmtId="0" fontId="4" fillId="0" borderId="0" xfId="0" applyFont="1" applyAlignment="1">
      <alignment horizontal="left" vertical="center" wrapText="1"/>
    </xf>
    <xf numFmtId="0" fontId="42" fillId="0" borderId="16" xfId="0" applyFont="1" applyBorder="1" applyAlignment="1">
      <alignment horizontal="left" vertical="center" wrapText="1"/>
    </xf>
    <xf numFmtId="0" fontId="42" fillId="0" borderId="22" xfId="0" applyFont="1" applyBorder="1" applyAlignment="1">
      <alignment horizontal="left" vertical="center" wrapText="1"/>
    </xf>
    <xf numFmtId="0" fontId="42" fillId="0" borderId="22" xfId="0" applyFont="1" applyBorder="1" applyAlignment="1">
      <alignment horizontal="left" vertical="center"/>
    </xf>
    <xf numFmtId="167" fontId="42" fillId="0" borderId="18" xfId="0" applyNumberFormat="1" applyFont="1" applyBorder="1" applyAlignment="1">
      <alignment vertical="center"/>
    </xf>
    <xf numFmtId="0" fontId="0" fillId="0" borderId="0" xfId="0" applyAlignment="1">
      <alignment horizontal="left" vertical="center" wrapText="1"/>
    </xf>
    <xf numFmtId="167" fontId="0" fillId="0" borderId="0" xfId="0" applyNumberFormat="1" applyAlignment="1">
      <alignment vertical="center"/>
    </xf>
    <xf numFmtId="0" fontId="35" fillId="0" borderId="0" xfId="0" applyFont="1" applyAlignment="1">
      <alignment horizontal="left" vertical="center"/>
    </xf>
    <xf numFmtId="0" fontId="44" fillId="0" borderId="22" xfId="0" applyFont="1" applyBorder="1" applyAlignment="1" applyProtection="1">
      <alignment horizontal="center" vertical="center"/>
      <protection locked="0"/>
    </xf>
    <xf numFmtId="49" fontId="44" fillId="0" borderId="22" xfId="0" applyNumberFormat="1" applyFont="1" applyBorder="1" applyAlignment="1" applyProtection="1">
      <alignment horizontal="left" vertical="center" wrapText="1"/>
      <protection locked="0"/>
    </xf>
    <xf numFmtId="0" fontId="44" fillId="0" borderId="22" xfId="0" applyFont="1" applyBorder="1" applyAlignment="1" applyProtection="1">
      <alignment horizontal="left" vertical="center" wrapText="1"/>
      <protection locked="0"/>
    </xf>
    <xf numFmtId="0" fontId="44" fillId="0" borderId="22" xfId="0" applyFont="1" applyBorder="1" applyAlignment="1" applyProtection="1">
      <alignment horizontal="center" vertical="center" wrapText="1"/>
      <protection locked="0"/>
    </xf>
    <xf numFmtId="167" fontId="44" fillId="0" borderId="22" xfId="0" applyNumberFormat="1" applyFont="1" applyBorder="1" applyAlignment="1" applyProtection="1">
      <alignment vertical="center"/>
      <protection locked="0"/>
    </xf>
    <xf numFmtId="4" fontId="44" fillId="3" borderId="22" xfId="0" applyNumberFormat="1" applyFont="1" applyFill="1" applyBorder="1" applyAlignment="1" applyProtection="1">
      <alignment vertical="center"/>
      <protection locked="0"/>
    </xf>
    <xf numFmtId="4" fontId="44" fillId="0" borderId="22" xfId="0" applyNumberFormat="1" applyFont="1" applyBorder="1" applyAlignment="1" applyProtection="1">
      <alignment vertical="center"/>
      <protection locked="0"/>
    </xf>
    <xf numFmtId="0" fontId="45" fillId="0" borderId="0" xfId="0" applyFont="1" applyAlignment="1">
      <alignment vertical="center"/>
    </xf>
    <xf numFmtId="0" fontId="46" fillId="0" borderId="0" xfId="0" applyFont="1" applyAlignment="1">
      <alignment horizontal="left" vertical="center"/>
    </xf>
    <xf numFmtId="0" fontId="46" fillId="0" borderId="0" xfId="0" applyFont="1" applyAlignment="1">
      <alignment horizontal="left" vertical="center" wrapText="1"/>
    </xf>
    <xf numFmtId="0" fontId="45" fillId="0" borderId="0" xfId="0" applyFont="1" applyAlignment="1" applyProtection="1">
      <alignment vertical="center"/>
      <protection locked="0"/>
    </xf>
    <xf numFmtId="0" fontId="45" fillId="0" borderId="0" xfId="0" applyFont="1" applyAlignment="1">
      <alignment horizontal="left" vertical="center"/>
    </xf>
    <xf numFmtId="0" fontId="45" fillId="0" borderId="0" xfId="0" applyFont="1" applyAlignment="1">
      <alignment horizontal="left" vertical="center" wrapText="1"/>
    </xf>
    <xf numFmtId="167" fontId="45" fillId="0" borderId="0" xfId="0" applyNumberFormat="1" applyFont="1" applyAlignment="1">
      <alignment vertical="center"/>
    </xf>
    <xf numFmtId="0" fontId="47" fillId="0" borderId="22" xfId="0" applyFont="1" applyBorder="1" applyAlignment="1" applyProtection="1">
      <alignment horizontal="center" vertical="center"/>
      <protection locked="0"/>
    </xf>
    <xf numFmtId="49" fontId="47" fillId="0" borderId="22" xfId="0" applyNumberFormat="1" applyFont="1" applyBorder="1" applyAlignment="1" applyProtection="1">
      <alignment horizontal="left" vertical="center" wrapText="1"/>
      <protection locked="0"/>
    </xf>
    <xf numFmtId="0" fontId="47" fillId="0" borderId="22" xfId="0" applyFont="1" applyBorder="1" applyAlignment="1" applyProtection="1">
      <alignment horizontal="left" vertical="center" wrapText="1"/>
      <protection locked="0"/>
    </xf>
    <xf numFmtId="0" fontId="47" fillId="0" borderId="22" xfId="0" applyFont="1" applyBorder="1" applyAlignment="1" applyProtection="1">
      <alignment horizontal="center" vertical="center" wrapText="1"/>
      <protection locked="0"/>
    </xf>
    <xf numFmtId="167" fontId="47" fillId="0" borderId="22" xfId="0" applyNumberFormat="1" applyFont="1" applyBorder="1" applyAlignment="1" applyProtection="1">
      <alignment vertical="center"/>
      <protection locked="0"/>
    </xf>
    <xf numFmtId="0" fontId="31" fillId="0" borderId="0" xfId="0" applyFont="1" applyAlignment="1">
      <alignment horizontal="left" vertical="center" wrapText="1"/>
    </xf>
    <xf numFmtId="0" fontId="27" fillId="0" borderId="0" xfId="0" applyFont="1" applyAlignment="1">
      <alignment horizontal="left" vertical="center" wrapText="1"/>
    </xf>
    <xf numFmtId="165" fontId="2" fillId="0" borderId="0" xfId="0" applyNumberFormat="1"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0" fontId="23" fillId="5" borderId="7" xfId="0" applyFont="1" applyFill="1" applyBorder="1" applyAlignment="1">
      <alignment horizontal="right" vertical="center"/>
    </xf>
    <xf numFmtId="0" fontId="23" fillId="5" borderId="7" xfId="0" applyFont="1" applyFill="1" applyBorder="1" applyAlignment="1">
      <alignment horizontal="left" vertical="center"/>
    </xf>
    <xf numFmtId="0" fontId="23" fillId="5" borderId="7" xfId="0" applyFont="1" applyFill="1" applyBorder="1" applyAlignment="1">
      <alignment horizontal="center" vertical="center"/>
    </xf>
    <xf numFmtId="0" fontId="23" fillId="5" borderId="8" xfId="0" applyFont="1" applyFill="1" applyBorder="1" applyAlignment="1">
      <alignment horizontal="left" vertical="center"/>
    </xf>
    <xf numFmtId="4" fontId="28" fillId="0" borderId="0" xfId="0" applyNumberFormat="1" applyFont="1" applyAlignment="1">
      <alignment vertical="center"/>
    </xf>
    <xf numFmtId="0" fontId="28" fillId="0" borderId="0" xfId="0" applyFont="1" applyAlignment="1">
      <alignment vertical="center"/>
    </xf>
    <xf numFmtId="4" fontId="28" fillId="0" borderId="0" xfId="0" applyNumberFormat="1" applyFont="1" applyAlignment="1">
      <alignment horizontal="right" vertical="center"/>
    </xf>
    <xf numFmtId="4" fontId="7" fillId="0" borderId="0" xfId="0" applyNumberFormat="1" applyFont="1" applyAlignment="1">
      <alignment vertical="center"/>
    </xf>
    <xf numFmtId="0" fontId="7" fillId="0" borderId="0" xfId="0" applyFont="1" applyAlignment="1">
      <alignment vertical="center"/>
    </xf>
    <xf numFmtId="4" fontId="7" fillId="0" borderId="0" xfId="0" applyNumberFormat="1" applyFont="1" applyAlignment="1">
      <alignment horizontal="right" vertical="center"/>
    </xf>
    <xf numFmtId="0" fontId="3" fillId="0" borderId="0" xfId="0" applyFont="1" applyAlignment="1">
      <alignment horizontal="left" vertical="center" wrapText="1"/>
    </xf>
    <xf numFmtId="0" fontId="3" fillId="0" borderId="0" xfId="0" applyFont="1" applyAlignment="1">
      <alignment vertical="center"/>
    </xf>
    <xf numFmtId="0" fontId="23" fillId="5" borderId="6"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7" xfId="0" applyFill="1" applyBorder="1" applyAlignment="1">
      <alignment vertical="center"/>
    </xf>
    <xf numFmtId="0" fontId="0" fillId="4" borderId="8" xfId="0" applyFill="1" applyBorder="1" applyAlignment="1">
      <alignment vertical="center"/>
    </xf>
    <xf numFmtId="0" fontId="4" fillId="4" borderId="7" xfId="0" applyFont="1" applyFill="1" applyBorder="1" applyAlignment="1">
      <alignment horizontal="left" vertical="center"/>
    </xf>
    <xf numFmtId="0" fontId="14" fillId="2" borderId="0" xfId="0" applyFont="1" applyFill="1" applyAlignment="1">
      <alignment horizontal="center" vertical="center"/>
    </xf>
    <xf numFmtId="0" fontId="0" fillId="0" borderId="0" xfId="0"/>
    <xf numFmtId="0" fontId="21" fillId="0" borderId="11" xfId="0" applyFont="1" applyBorder="1" applyAlignment="1">
      <alignment horizontal="center" vertical="center"/>
    </xf>
    <xf numFmtId="0" fontId="21" fillId="0" borderId="12" xfId="0" applyFont="1" applyBorder="1" applyAlignment="1">
      <alignment horizontal="left" vertical="center"/>
    </xf>
    <xf numFmtId="0" fontId="22" fillId="0" borderId="14" xfId="0" applyFont="1" applyBorder="1" applyAlignment="1">
      <alignment horizontal="left" vertical="center"/>
    </xf>
    <xf numFmtId="0" fontId="22" fillId="0" borderId="0" xfId="0" applyFont="1" applyAlignment="1">
      <alignment horizontal="left" vertical="center"/>
    </xf>
    <xf numFmtId="4" fontId="25" fillId="0" borderId="0" xfId="0" applyNumberFormat="1" applyFont="1" applyAlignment="1">
      <alignment horizontal="right" vertical="center"/>
    </xf>
    <xf numFmtId="4" fontId="25" fillId="0" borderId="0" xfId="0" applyNumberFormat="1" applyFont="1" applyAlignment="1">
      <alignment vertical="center"/>
    </xf>
    <xf numFmtId="0" fontId="17" fillId="0" borderId="0" xfId="0" applyFont="1" applyAlignment="1">
      <alignment horizontal="left" vertical="top" wrapText="1"/>
    </xf>
    <xf numFmtId="0" fontId="17" fillId="0" borderId="0" xfId="0" applyFont="1" applyAlignment="1">
      <alignment horizontal="left" vertical="center"/>
    </xf>
    <xf numFmtId="0" fontId="19"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top" wrapText="1"/>
    </xf>
    <xf numFmtId="49" fontId="2" fillId="3"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4" fontId="18" fillId="0" borderId="5" xfId="0" applyNumberFormat="1" applyFont="1" applyBorder="1" applyAlignment="1">
      <alignment vertical="center"/>
    </xf>
    <xf numFmtId="0" fontId="0" fillId="0" borderId="5" xfId="0" applyBorder="1" applyAlignment="1">
      <alignment vertical="center"/>
    </xf>
    <xf numFmtId="0" fontId="1" fillId="0" borderId="0" xfId="0" applyFont="1" applyAlignment="1">
      <alignment horizontal="right" vertical="center"/>
    </xf>
    <xf numFmtId="4" fontId="19" fillId="0" borderId="0" xfId="0" applyNumberFormat="1" applyFont="1" applyAlignment="1">
      <alignment vertical="center"/>
    </xf>
    <xf numFmtId="0" fontId="1" fillId="0" borderId="0" xfId="0" applyFont="1" applyAlignment="1">
      <alignment vertical="center"/>
    </xf>
    <xf numFmtId="164" fontId="1" fillId="0" borderId="0" xfId="0" applyNumberFormat="1" applyFont="1" applyAlignment="1">
      <alignment horizontal="left" vertical="center"/>
    </xf>
    <xf numFmtId="0" fontId="0" fillId="0" borderId="0" xfId="0" applyAlignment="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2" fillId="3" borderId="0" xfId="0" applyFont="1" applyFill="1" applyAlignment="1" applyProtection="1">
      <alignment horizontal="left" vertical="center"/>
      <protection locked="0"/>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app.urs.cz/products/kros4" TargetMode="External"/></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37</xdr:col>
      <xdr:colOff>415290</xdr:colOff>
      <xdr:row>3</xdr:row>
      <xdr:rowOff>0</xdr:rowOff>
    </xdr:from>
    <xdr:to>
      <xdr:col>40</xdr:col>
      <xdr:colOff>367665</xdr:colOff>
      <xdr:row>5</xdr:row>
      <xdr:rowOff>359410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38</xdr:col>
      <xdr:colOff>129540</xdr:colOff>
      <xdr:row>81</xdr:row>
      <xdr:rowOff>0</xdr:rowOff>
    </xdr:from>
    <xdr:to>
      <xdr:col>41</xdr:col>
      <xdr:colOff>177165</xdr:colOff>
      <xdr:row>84</xdr:row>
      <xdr:rowOff>299720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4" name="Picture 3">
          <a:hlinkClick xmlns:r="http://schemas.openxmlformats.org/officeDocument/2006/relationships" r:id="rId2" tooltip="https://app.urs.cz/products/kros4"/>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109</xdr:row>
      <xdr:rowOff>0</xdr:rowOff>
    </xdr:from>
    <xdr:to>
      <xdr:col>9</xdr:col>
      <xdr:colOff>1215390</xdr:colOff>
      <xdr:row>112</xdr:row>
      <xdr:rowOff>208280</xdr:rowOff>
    </xdr:to>
    <xdr:pic>
      <xdr:nvPicPr>
        <xdr:cNvPr id="4" name="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9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122</xdr:row>
      <xdr:rowOff>0</xdr:rowOff>
    </xdr:from>
    <xdr:to>
      <xdr:col>9</xdr:col>
      <xdr:colOff>1215390</xdr:colOff>
      <xdr:row>125</xdr:row>
      <xdr:rowOff>208280</xdr:rowOff>
    </xdr:to>
    <xdr:pic>
      <xdr:nvPicPr>
        <xdr:cNvPr id="4" name="Picture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A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12.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110</xdr:row>
      <xdr:rowOff>0</xdr:rowOff>
    </xdr:from>
    <xdr:to>
      <xdr:col>9</xdr:col>
      <xdr:colOff>1215390</xdr:colOff>
      <xdr:row>113</xdr:row>
      <xdr:rowOff>208280</xdr:rowOff>
    </xdr:to>
    <xdr:pic>
      <xdr:nvPicPr>
        <xdr:cNvPr id="4" name="Picture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B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13.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122</xdr:row>
      <xdr:rowOff>0</xdr:rowOff>
    </xdr:from>
    <xdr:to>
      <xdr:col>9</xdr:col>
      <xdr:colOff>1215390</xdr:colOff>
      <xdr:row>125</xdr:row>
      <xdr:rowOff>208280</xdr:rowOff>
    </xdr:to>
    <xdr:pic>
      <xdr:nvPicPr>
        <xdr:cNvPr id="4" name="Picture 3">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C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14.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119</xdr:row>
      <xdr:rowOff>0</xdr:rowOff>
    </xdr:from>
    <xdr:to>
      <xdr:col>9</xdr:col>
      <xdr:colOff>1215390</xdr:colOff>
      <xdr:row>122</xdr:row>
      <xdr:rowOff>208280</xdr:rowOff>
    </xdr:to>
    <xdr:pic>
      <xdr:nvPicPr>
        <xdr:cNvPr id="4" name="Picture 3">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D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15.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109</xdr:row>
      <xdr:rowOff>0</xdr:rowOff>
    </xdr:from>
    <xdr:to>
      <xdr:col>9</xdr:col>
      <xdr:colOff>1215390</xdr:colOff>
      <xdr:row>112</xdr:row>
      <xdr:rowOff>208280</xdr:rowOff>
    </xdr:to>
    <xdr:pic>
      <xdr:nvPicPr>
        <xdr:cNvPr id="4" name="Picture 3">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E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16.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122</xdr:row>
      <xdr:rowOff>0</xdr:rowOff>
    </xdr:from>
    <xdr:to>
      <xdr:col>9</xdr:col>
      <xdr:colOff>1215390</xdr:colOff>
      <xdr:row>125</xdr:row>
      <xdr:rowOff>208280</xdr:rowOff>
    </xdr:to>
    <xdr:pic>
      <xdr:nvPicPr>
        <xdr:cNvPr id="4" name="Picture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F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17.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113</xdr:row>
      <xdr:rowOff>0</xdr:rowOff>
    </xdr:from>
    <xdr:to>
      <xdr:col>9</xdr:col>
      <xdr:colOff>1215390</xdr:colOff>
      <xdr:row>116</xdr:row>
      <xdr:rowOff>208280</xdr:rowOff>
    </xdr:to>
    <xdr:pic>
      <xdr:nvPicPr>
        <xdr:cNvPr id="4" name="Picture 3">
          <a:extLst>
            <a:ext uri="{FF2B5EF4-FFF2-40B4-BE49-F238E27FC236}">
              <a16:creationId xmlns:a16="http://schemas.microsoft.com/office/drawing/2014/main" id="{00000000-0008-0000-10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10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18.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109</xdr:row>
      <xdr:rowOff>0</xdr:rowOff>
    </xdr:from>
    <xdr:to>
      <xdr:col>9</xdr:col>
      <xdr:colOff>1215390</xdr:colOff>
      <xdr:row>112</xdr:row>
      <xdr:rowOff>208280</xdr:rowOff>
    </xdr:to>
    <xdr:pic>
      <xdr:nvPicPr>
        <xdr:cNvPr id="4" name="Picture 3">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11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19.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122</xdr:row>
      <xdr:rowOff>0</xdr:rowOff>
    </xdr:from>
    <xdr:to>
      <xdr:col>9</xdr:col>
      <xdr:colOff>1215390</xdr:colOff>
      <xdr:row>125</xdr:row>
      <xdr:rowOff>208280</xdr:rowOff>
    </xdr:to>
    <xdr:pic>
      <xdr:nvPicPr>
        <xdr:cNvPr id="4" name="Picture 3">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12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107</xdr:row>
      <xdr:rowOff>0</xdr:rowOff>
    </xdr:from>
    <xdr:to>
      <xdr:col>9</xdr:col>
      <xdr:colOff>1215390</xdr:colOff>
      <xdr:row>110</xdr:row>
      <xdr:rowOff>208280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20.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111</xdr:row>
      <xdr:rowOff>0</xdr:rowOff>
    </xdr:from>
    <xdr:to>
      <xdr:col>9</xdr:col>
      <xdr:colOff>1215390</xdr:colOff>
      <xdr:row>114</xdr:row>
      <xdr:rowOff>208280</xdr:rowOff>
    </xdr:to>
    <xdr:pic>
      <xdr:nvPicPr>
        <xdr:cNvPr id="4" name="Picture 3">
          <a:extLst>
            <a:ext uri="{FF2B5EF4-FFF2-40B4-BE49-F238E27FC236}">
              <a16:creationId xmlns:a16="http://schemas.microsoft.com/office/drawing/2014/main" id="{00000000-0008-0000-13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13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21.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118</xdr:row>
      <xdr:rowOff>0</xdr:rowOff>
    </xdr:from>
    <xdr:to>
      <xdr:col>9</xdr:col>
      <xdr:colOff>1215390</xdr:colOff>
      <xdr:row>121</xdr:row>
      <xdr:rowOff>208280</xdr:rowOff>
    </xdr:to>
    <xdr:pic>
      <xdr:nvPicPr>
        <xdr:cNvPr id="4" name="Picture 3">
          <a:extLst>
            <a:ext uri="{FF2B5EF4-FFF2-40B4-BE49-F238E27FC236}">
              <a16:creationId xmlns:a16="http://schemas.microsoft.com/office/drawing/2014/main" id="{00000000-0008-0000-14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14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22.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112</xdr:row>
      <xdr:rowOff>0</xdr:rowOff>
    </xdr:from>
    <xdr:to>
      <xdr:col>9</xdr:col>
      <xdr:colOff>1215390</xdr:colOff>
      <xdr:row>115</xdr:row>
      <xdr:rowOff>208280</xdr:rowOff>
    </xdr:to>
    <xdr:pic>
      <xdr:nvPicPr>
        <xdr:cNvPr id="4" name="Picture 3">
          <a:extLst>
            <a:ext uri="{FF2B5EF4-FFF2-40B4-BE49-F238E27FC236}">
              <a16:creationId xmlns:a16="http://schemas.microsoft.com/office/drawing/2014/main" id="{00000000-0008-0000-15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15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23.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16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111</xdr:row>
      <xdr:rowOff>0</xdr:rowOff>
    </xdr:from>
    <xdr:to>
      <xdr:col>9</xdr:col>
      <xdr:colOff>1215390</xdr:colOff>
      <xdr:row>114</xdr:row>
      <xdr:rowOff>208280</xdr:rowOff>
    </xdr:to>
    <xdr:pic>
      <xdr:nvPicPr>
        <xdr:cNvPr id="4" name="Picture 3">
          <a:extLst>
            <a:ext uri="{FF2B5EF4-FFF2-40B4-BE49-F238E27FC236}">
              <a16:creationId xmlns:a16="http://schemas.microsoft.com/office/drawing/2014/main" id="{00000000-0008-0000-16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16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24.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117</xdr:row>
      <xdr:rowOff>0</xdr:rowOff>
    </xdr:from>
    <xdr:to>
      <xdr:col>9</xdr:col>
      <xdr:colOff>1215390</xdr:colOff>
      <xdr:row>120</xdr:row>
      <xdr:rowOff>208280</xdr:rowOff>
    </xdr:to>
    <xdr:pic>
      <xdr:nvPicPr>
        <xdr:cNvPr id="4" name="Picture 3">
          <a:extLst>
            <a:ext uri="{FF2B5EF4-FFF2-40B4-BE49-F238E27FC236}">
              <a16:creationId xmlns:a16="http://schemas.microsoft.com/office/drawing/2014/main" id="{00000000-0008-0000-17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17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25.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18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113</xdr:row>
      <xdr:rowOff>0</xdr:rowOff>
    </xdr:from>
    <xdr:to>
      <xdr:col>9</xdr:col>
      <xdr:colOff>1215390</xdr:colOff>
      <xdr:row>116</xdr:row>
      <xdr:rowOff>208280</xdr:rowOff>
    </xdr:to>
    <xdr:pic>
      <xdr:nvPicPr>
        <xdr:cNvPr id="4" name="Picture 3">
          <a:extLst>
            <a:ext uri="{FF2B5EF4-FFF2-40B4-BE49-F238E27FC236}">
              <a16:creationId xmlns:a16="http://schemas.microsoft.com/office/drawing/2014/main" id="{00000000-0008-0000-18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18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26.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19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112</xdr:row>
      <xdr:rowOff>0</xdr:rowOff>
    </xdr:from>
    <xdr:to>
      <xdr:col>9</xdr:col>
      <xdr:colOff>1215390</xdr:colOff>
      <xdr:row>115</xdr:row>
      <xdr:rowOff>208280</xdr:rowOff>
    </xdr:to>
    <xdr:pic>
      <xdr:nvPicPr>
        <xdr:cNvPr id="4" name="Picture 3">
          <a:extLst>
            <a:ext uri="{FF2B5EF4-FFF2-40B4-BE49-F238E27FC236}">
              <a16:creationId xmlns:a16="http://schemas.microsoft.com/office/drawing/2014/main" id="{00000000-0008-0000-19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19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27.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1A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111</xdr:row>
      <xdr:rowOff>0</xdr:rowOff>
    </xdr:from>
    <xdr:to>
      <xdr:col>9</xdr:col>
      <xdr:colOff>1215390</xdr:colOff>
      <xdr:row>114</xdr:row>
      <xdr:rowOff>208280</xdr:rowOff>
    </xdr:to>
    <xdr:pic>
      <xdr:nvPicPr>
        <xdr:cNvPr id="4" name="Picture 3">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1A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28.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1B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111</xdr:row>
      <xdr:rowOff>0</xdr:rowOff>
    </xdr:from>
    <xdr:to>
      <xdr:col>9</xdr:col>
      <xdr:colOff>1215390</xdr:colOff>
      <xdr:row>114</xdr:row>
      <xdr:rowOff>208280</xdr:rowOff>
    </xdr:to>
    <xdr:pic>
      <xdr:nvPicPr>
        <xdr:cNvPr id="4" name="Picture 3">
          <a:extLst>
            <a:ext uri="{FF2B5EF4-FFF2-40B4-BE49-F238E27FC236}">
              <a16:creationId xmlns:a16="http://schemas.microsoft.com/office/drawing/2014/main" id="{00000000-0008-0000-1B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1B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29.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1C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109</xdr:row>
      <xdr:rowOff>0</xdr:rowOff>
    </xdr:from>
    <xdr:to>
      <xdr:col>9</xdr:col>
      <xdr:colOff>1215390</xdr:colOff>
      <xdr:row>112</xdr:row>
      <xdr:rowOff>208280</xdr:rowOff>
    </xdr:to>
    <xdr:pic>
      <xdr:nvPicPr>
        <xdr:cNvPr id="4" name="Picture 3">
          <a:extLst>
            <a:ext uri="{FF2B5EF4-FFF2-40B4-BE49-F238E27FC236}">
              <a16:creationId xmlns:a16="http://schemas.microsoft.com/office/drawing/2014/main" id="{00000000-0008-0000-1C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1C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109</xdr:row>
      <xdr:rowOff>0</xdr:rowOff>
    </xdr:from>
    <xdr:to>
      <xdr:col>9</xdr:col>
      <xdr:colOff>1215390</xdr:colOff>
      <xdr:row>112</xdr:row>
      <xdr:rowOff>208280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30.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1D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111</xdr:row>
      <xdr:rowOff>0</xdr:rowOff>
    </xdr:from>
    <xdr:to>
      <xdr:col>9</xdr:col>
      <xdr:colOff>1215390</xdr:colOff>
      <xdr:row>114</xdr:row>
      <xdr:rowOff>208280</xdr:rowOff>
    </xdr:to>
    <xdr:pic>
      <xdr:nvPicPr>
        <xdr:cNvPr id="4" name="Picture 3">
          <a:extLst>
            <a:ext uri="{FF2B5EF4-FFF2-40B4-BE49-F238E27FC236}">
              <a16:creationId xmlns:a16="http://schemas.microsoft.com/office/drawing/2014/main" id="{00000000-0008-0000-1D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1D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31.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1E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115</xdr:row>
      <xdr:rowOff>0</xdr:rowOff>
    </xdr:from>
    <xdr:to>
      <xdr:col>9</xdr:col>
      <xdr:colOff>1215390</xdr:colOff>
      <xdr:row>118</xdr:row>
      <xdr:rowOff>208280</xdr:rowOff>
    </xdr:to>
    <xdr:pic>
      <xdr:nvPicPr>
        <xdr:cNvPr id="4" name="Picture 3">
          <a:extLst>
            <a:ext uri="{FF2B5EF4-FFF2-40B4-BE49-F238E27FC236}">
              <a16:creationId xmlns:a16="http://schemas.microsoft.com/office/drawing/2014/main" id="{00000000-0008-0000-1E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1E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32.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1F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120</xdr:row>
      <xdr:rowOff>0</xdr:rowOff>
    </xdr:from>
    <xdr:to>
      <xdr:col>9</xdr:col>
      <xdr:colOff>1215390</xdr:colOff>
      <xdr:row>123</xdr:row>
      <xdr:rowOff>208280</xdr:rowOff>
    </xdr:to>
    <xdr:pic>
      <xdr:nvPicPr>
        <xdr:cNvPr id="4" name="Picture 3">
          <a:extLst>
            <a:ext uri="{FF2B5EF4-FFF2-40B4-BE49-F238E27FC236}">
              <a16:creationId xmlns:a16="http://schemas.microsoft.com/office/drawing/2014/main" id="{00000000-0008-0000-1F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1F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33.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20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113</xdr:row>
      <xdr:rowOff>0</xdr:rowOff>
    </xdr:from>
    <xdr:to>
      <xdr:col>9</xdr:col>
      <xdr:colOff>1215390</xdr:colOff>
      <xdr:row>116</xdr:row>
      <xdr:rowOff>208280</xdr:rowOff>
    </xdr:to>
    <xdr:pic>
      <xdr:nvPicPr>
        <xdr:cNvPr id="4" name="Picture 3">
          <a:extLst>
            <a:ext uri="{FF2B5EF4-FFF2-40B4-BE49-F238E27FC236}">
              <a16:creationId xmlns:a16="http://schemas.microsoft.com/office/drawing/2014/main" id="{00000000-0008-0000-20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20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34.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21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108</xdr:row>
      <xdr:rowOff>0</xdr:rowOff>
    </xdr:from>
    <xdr:to>
      <xdr:col>9</xdr:col>
      <xdr:colOff>1215390</xdr:colOff>
      <xdr:row>111</xdr:row>
      <xdr:rowOff>208280</xdr:rowOff>
    </xdr:to>
    <xdr:pic>
      <xdr:nvPicPr>
        <xdr:cNvPr id="4" name="Picture 3">
          <a:extLst>
            <a:ext uri="{FF2B5EF4-FFF2-40B4-BE49-F238E27FC236}">
              <a16:creationId xmlns:a16="http://schemas.microsoft.com/office/drawing/2014/main" id="{00000000-0008-0000-21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21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35.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22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110</xdr:row>
      <xdr:rowOff>0</xdr:rowOff>
    </xdr:from>
    <xdr:to>
      <xdr:col>9</xdr:col>
      <xdr:colOff>1215390</xdr:colOff>
      <xdr:row>113</xdr:row>
      <xdr:rowOff>208280</xdr:rowOff>
    </xdr:to>
    <xdr:pic>
      <xdr:nvPicPr>
        <xdr:cNvPr id="4" name="Picture 3">
          <a:extLst>
            <a:ext uri="{FF2B5EF4-FFF2-40B4-BE49-F238E27FC236}">
              <a16:creationId xmlns:a16="http://schemas.microsoft.com/office/drawing/2014/main" id="{00000000-0008-0000-22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22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36.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23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107</xdr:row>
      <xdr:rowOff>0</xdr:rowOff>
    </xdr:from>
    <xdr:to>
      <xdr:col>9</xdr:col>
      <xdr:colOff>1215390</xdr:colOff>
      <xdr:row>110</xdr:row>
      <xdr:rowOff>208280</xdr:rowOff>
    </xdr:to>
    <xdr:pic>
      <xdr:nvPicPr>
        <xdr:cNvPr id="4" name="Picture 3">
          <a:extLst>
            <a:ext uri="{FF2B5EF4-FFF2-40B4-BE49-F238E27FC236}">
              <a16:creationId xmlns:a16="http://schemas.microsoft.com/office/drawing/2014/main" id="{00000000-0008-0000-23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23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37.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24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109</xdr:row>
      <xdr:rowOff>0</xdr:rowOff>
    </xdr:from>
    <xdr:to>
      <xdr:col>9</xdr:col>
      <xdr:colOff>1215390</xdr:colOff>
      <xdr:row>112</xdr:row>
      <xdr:rowOff>208280</xdr:rowOff>
    </xdr:to>
    <xdr:pic>
      <xdr:nvPicPr>
        <xdr:cNvPr id="4" name="Picture 3">
          <a:extLst>
            <a:ext uri="{FF2B5EF4-FFF2-40B4-BE49-F238E27FC236}">
              <a16:creationId xmlns:a16="http://schemas.microsoft.com/office/drawing/2014/main" id="{00000000-0008-0000-24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24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38.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25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107</xdr:row>
      <xdr:rowOff>0</xdr:rowOff>
    </xdr:from>
    <xdr:to>
      <xdr:col>9</xdr:col>
      <xdr:colOff>1215390</xdr:colOff>
      <xdr:row>110</xdr:row>
      <xdr:rowOff>208280</xdr:rowOff>
    </xdr:to>
    <xdr:pic>
      <xdr:nvPicPr>
        <xdr:cNvPr id="4" name="Picture 3">
          <a:extLst>
            <a:ext uri="{FF2B5EF4-FFF2-40B4-BE49-F238E27FC236}">
              <a16:creationId xmlns:a16="http://schemas.microsoft.com/office/drawing/2014/main" id="{00000000-0008-0000-25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25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39.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26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106</xdr:row>
      <xdr:rowOff>0</xdr:rowOff>
    </xdr:from>
    <xdr:to>
      <xdr:col>9</xdr:col>
      <xdr:colOff>1215390</xdr:colOff>
      <xdr:row>109</xdr:row>
      <xdr:rowOff>208280</xdr:rowOff>
    </xdr:to>
    <xdr:pic>
      <xdr:nvPicPr>
        <xdr:cNvPr id="4" name="Picture 3">
          <a:extLst>
            <a:ext uri="{FF2B5EF4-FFF2-40B4-BE49-F238E27FC236}">
              <a16:creationId xmlns:a16="http://schemas.microsoft.com/office/drawing/2014/main" id="{00000000-0008-0000-26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26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108</xdr:row>
      <xdr:rowOff>0</xdr:rowOff>
    </xdr:from>
    <xdr:to>
      <xdr:col>9</xdr:col>
      <xdr:colOff>1215390</xdr:colOff>
      <xdr:row>111</xdr:row>
      <xdr:rowOff>208280</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3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40.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27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108</xdr:row>
      <xdr:rowOff>0</xdr:rowOff>
    </xdr:from>
    <xdr:to>
      <xdr:col>9</xdr:col>
      <xdr:colOff>1215390</xdr:colOff>
      <xdr:row>111</xdr:row>
      <xdr:rowOff>208280</xdr:rowOff>
    </xdr:to>
    <xdr:pic>
      <xdr:nvPicPr>
        <xdr:cNvPr id="4" name="Picture 3">
          <a:extLst>
            <a:ext uri="{FF2B5EF4-FFF2-40B4-BE49-F238E27FC236}">
              <a16:creationId xmlns:a16="http://schemas.microsoft.com/office/drawing/2014/main" id="{00000000-0008-0000-27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27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41.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28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115</xdr:row>
      <xdr:rowOff>0</xdr:rowOff>
    </xdr:from>
    <xdr:to>
      <xdr:col>9</xdr:col>
      <xdr:colOff>1215390</xdr:colOff>
      <xdr:row>118</xdr:row>
      <xdr:rowOff>208280</xdr:rowOff>
    </xdr:to>
    <xdr:pic>
      <xdr:nvPicPr>
        <xdr:cNvPr id="4" name="Picture 3">
          <a:extLst>
            <a:ext uri="{FF2B5EF4-FFF2-40B4-BE49-F238E27FC236}">
              <a16:creationId xmlns:a16="http://schemas.microsoft.com/office/drawing/2014/main" id="{00000000-0008-0000-28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28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42.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29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106</xdr:row>
      <xdr:rowOff>0</xdr:rowOff>
    </xdr:from>
    <xdr:to>
      <xdr:col>9</xdr:col>
      <xdr:colOff>1215390</xdr:colOff>
      <xdr:row>109</xdr:row>
      <xdr:rowOff>208280</xdr:rowOff>
    </xdr:to>
    <xdr:pic>
      <xdr:nvPicPr>
        <xdr:cNvPr id="4" name="Picture 3">
          <a:extLst>
            <a:ext uri="{FF2B5EF4-FFF2-40B4-BE49-F238E27FC236}">
              <a16:creationId xmlns:a16="http://schemas.microsoft.com/office/drawing/2014/main" id="{00000000-0008-0000-29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29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43.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2A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109</xdr:row>
      <xdr:rowOff>0</xdr:rowOff>
    </xdr:from>
    <xdr:to>
      <xdr:col>9</xdr:col>
      <xdr:colOff>1215390</xdr:colOff>
      <xdr:row>112</xdr:row>
      <xdr:rowOff>208280</xdr:rowOff>
    </xdr:to>
    <xdr:pic>
      <xdr:nvPicPr>
        <xdr:cNvPr id="4" name="Picture 3">
          <a:extLst>
            <a:ext uri="{FF2B5EF4-FFF2-40B4-BE49-F238E27FC236}">
              <a16:creationId xmlns:a16="http://schemas.microsoft.com/office/drawing/2014/main" id="{00000000-0008-0000-2A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2A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44.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109</xdr:row>
      <xdr:rowOff>0</xdr:rowOff>
    </xdr:from>
    <xdr:to>
      <xdr:col>9</xdr:col>
      <xdr:colOff>1215390</xdr:colOff>
      <xdr:row>112</xdr:row>
      <xdr:rowOff>208280</xdr:rowOff>
    </xdr:to>
    <xdr:pic>
      <xdr:nvPicPr>
        <xdr:cNvPr id="4" name="Picture 3">
          <a:extLst>
            <a:ext uri="{FF2B5EF4-FFF2-40B4-BE49-F238E27FC236}">
              <a16:creationId xmlns:a16="http://schemas.microsoft.com/office/drawing/2014/main" id="{00000000-0008-0000-2B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2B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45.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2C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2C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106</xdr:row>
      <xdr:rowOff>0</xdr:rowOff>
    </xdr:from>
    <xdr:to>
      <xdr:col>9</xdr:col>
      <xdr:colOff>1215390</xdr:colOff>
      <xdr:row>109</xdr:row>
      <xdr:rowOff>208280</xdr:rowOff>
    </xdr:to>
    <xdr:pic>
      <xdr:nvPicPr>
        <xdr:cNvPr id="4" name="Picture 3">
          <a:extLst>
            <a:ext uri="{FF2B5EF4-FFF2-40B4-BE49-F238E27FC236}">
              <a16:creationId xmlns:a16="http://schemas.microsoft.com/office/drawing/2014/main" id="{00000000-0008-0000-2C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2C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46.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2D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108</xdr:row>
      <xdr:rowOff>0</xdr:rowOff>
    </xdr:from>
    <xdr:to>
      <xdr:col>9</xdr:col>
      <xdr:colOff>1215390</xdr:colOff>
      <xdr:row>111</xdr:row>
      <xdr:rowOff>208280</xdr:rowOff>
    </xdr:to>
    <xdr:pic>
      <xdr:nvPicPr>
        <xdr:cNvPr id="4" name="Picture 3">
          <a:extLst>
            <a:ext uri="{FF2B5EF4-FFF2-40B4-BE49-F238E27FC236}">
              <a16:creationId xmlns:a16="http://schemas.microsoft.com/office/drawing/2014/main" id="{00000000-0008-0000-2D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2D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47.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2E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106</xdr:row>
      <xdr:rowOff>0</xdr:rowOff>
    </xdr:from>
    <xdr:to>
      <xdr:col>9</xdr:col>
      <xdr:colOff>1215390</xdr:colOff>
      <xdr:row>109</xdr:row>
      <xdr:rowOff>208280</xdr:rowOff>
    </xdr:to>
    <xdr:pic>
      <xdr:nvPicPr>
        <xdr:cNvPr id="4" name="Picture 3">
          <a:extLst>
            <a:ext uri="{FF2B5EF4-FFF2-40B4-BE49-F238E27FC236}">
              <a16:creationId xmlns:a16="http://schemas.microsoft.com/office/drawing/2014/main" id="{00000000-0008-0000-2E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2E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48.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2F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105</xdr:row>
      <xdr:rowOff>0</xdr:rowOff>
    </xdr:from>
    <xdr:to>
      <xdr:col>9</xdr:col>
      <xdr:colOff>1215390</xdr:colOff>
      <xdr:row>108</xdr:row>
      <xdr:rowOff>208280</xdr:rowOff>
    </xdr:to>
    <xdr:pic>
      <xdr:nvPicPr>
        <xdr:cNvPr id="4" name="Picture 3">
          <a:extLst>
            <a:ext uri="{FF2B5EF4-FFF2-40B4-BE49-F238E27FC236}">
              <a16:creationId xmlns:a16="http://schemas.microsoft.com/office/drawing/2014/main" id="{00000000-0008-0000-2F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2F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49.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30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111</xdr:row>
      <xdr:rowOff>0</xdr:rowOff>
    </xdr:from>
    <xdr:to>
      <xdr:col>9</xdr:col>
      <xdr:colOff>1215390</xdr:colOff>
      <xdr:row>114</xdr:row>
      <xdr:rowOff>208280</xdr:rowOff>
    </xdr:to>
    <xdr:pic>
      <xdr:nvPicPr>
        <xdr:cNvPr id="4" name="Picture 3">
          <a:extLst>
            <a:ext uri="{FF2B5EF4-FFF2-40B4-BE49-F238E27FC236}">
              <a16:creationId xmlns:a16="http://schemas.microsoft.com/office/drawing/2014/main" id="{00000000-0008-0000-30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30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109</xdr:row>
      <xdr:rowOff>0</xdr:rowOff>
    </xdr:from>
    <xdr:to>
      <xdr:col>9</xdr:col>
      <xdr:colOff>1215390</xdr:colOff>
      <xdr:row>112</xdr:row>
      <xdr:rowOff>208280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4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50.xml><?xml version="1.0" encoding="utf-8"?>
<xdr:wsDr xmlns:xdr="http://schemas.openxmlformats.org/drawingml/2006/spreadsheetDrawing" xmlns:a="http://schemas.openxmlformats.org/drawingml/2006/main">
  <xdr:absoluteAnchor>
    <xdr:pos x="0" y="0"/>
    <xdr:ext cx="286385" cy="286385"/>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3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107</xdr:row>
      <xdr:rowOff>0</xdr:rowOff>
    </xdr:from>
    <xdr:to>
      <xdr:col>9</xdr:col>
      <xdr:colOff>1215390</xdr:colOff>
      <xdr:row>110</xdr:row>
      <xdr:rowOff>208280</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5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107</xdr:row>
      <xdr:rowOff>0</xdr:rowOff>
    </xdr:from>
    <xdr:to>
      <xdr:col>9</xdr:col>
      <xdr:colOff>1215390</xdr:colOff>
      <xdr:row>110</xdr:row>
      <xdr:rowOff>208280</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107</xdr:row>
      <xdr:rowOff>0</xdr:rowOff>
    </xdr:from>
    <xdr:to>
      <xdr:col>9</xdr:col>
      <xdr:colOff>1215390</xdr:colOff>
      <xdr:row>110</xdr:row>
      <xdr:rowOff>208280</xdr:rowOff>
    </xdr:to>
    <xdr:pic>
      <xdr:nvPicPr>
        <xdr:cNvPr id="4" name="Picture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7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1215390</xdr:colOff>
      <xdr:row>6</xdr:row>
      <xdr:rowOff>208280</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81</xdr:row>
      <xdr:rowOff>0</xdr:rowOff>
    </xdr:from>
    <xdr:to>
      <xdr:col>9</xdr:col>
      <xdr:colOff>1215390</xdr:colOff>
      <xdr:row>84</xdr:row>
      <xdr:rowOff>208280</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107</xdr:row>
      <xdr:rowOff>0</xdr:rowOff>
    </xdr:from>
    <xdr:to>
      <xdr:col>9</xdr:col>
      <xdr:colOff>1215390</xdr:colOff>
      <xdr:row>110</xdr:row>
      <xdr:rowOff>208280</xdr:rowOff>
    </xdr:to>
    <xdr:pic>
      <xdr:nvPicPr>
        <xdr:cNvPr id="4" name="Picture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8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177"/>
  <sheetViews>
    <sheetView showGridLines="0" tabSelected="1" workbookViewId="0"/>
  </sheetViews>
  <sheetFormatPr defaultRowHeight="10.199999999999999" x14ac:dyDescent="0.2"/>
  <cols>
    <col min="1" max="1" width="8.28515625" customWidth="1"/>
    <col min="2" max="2" width="1.7109375" customWidth="1"/>
    <col min="3" max="3" width="4.140625" customWidth="1"/>
    <col min="4" max="8" width="2.7109375" customWidth="1"/>
    <col min="9" max="9" width="7.7109375" customWidth="1"/>
    <col min="10" max="31" width="2.7109375" customWidth="1"/>
    <col min="32" max="32" width="33.7109375" customWidth="1"/>
    <col min="33" max="33" width="2.7109375" customWidth="1"/>
    <col min="34" max="34" width="3.28515625" customWidth="1"/>
    <col min="35" max="35" width="31.7109375" customWidth="1"/>
    <col min="36" max="37" width="2.42578125" customWidth="1"/>
    <col min="38" max="38" width="8.28515625" customWidth="1"/>
    <col min="39" max="39" width="3.28515625" customWidth="1"/>
    <col min="40" max="40" width="13.28515625" customWidth="1"/>
    <col min="41" max="41" width="7.42578125" customWidth="1"/>
    <col min="42" max="42" width="4.140625" customWidth="1"/>
    <col min="43" max="43" width="15.7109375" hidden="1" customWidth="1"/>
    <col min="44" max="44" width="13.7109375" customWidth="1"/>
    <col min="45" max="47" width="25.85546875" hidden="1" customWidth="1"/>
    <col min="48" max="49" width="21.7109375" hidden="1" customWidth="1"/>
    <col min="50" max="51" width="25" hidden="1" customWidth="1"/>
    <col min="52" max="52" width="21.7109375" hidden="1" customWidth="1"/>
    <col min="53" max="53" width="19.140625" hidden="1" customWidth="1"/>
    <col min="54" max="54" width="25" hidden="1" customWidth="1"/>
    <col min="55" max="55" width="21.7109375" hidden="1" customWidth="1"/>
    <col min="56" max="56" width="19.140625" hidden="1" customWidth="1"/>
    <col min="57" max="57" width="66.42578125" customWidth="1"/>
    <col min="71" max="91" width="9.28515625" hidden="1"/>
  </cols>
  <sheetData>
    <row r="1" spans="1:74" x14ac:dyDescent="0.2">
      <c r="A1" s="16" t="s">
        <v>0</v>
      </c>
      <c r="AZ1" s="16" t="s">
        <v>1</v>
      </c>
      <c r="BA1" s="16" t="s">
        <v>2</v>
      </c>
      <c r="BB1" s="16" t="s">
        <v>1</v>
      </c>
      <c r="BT1" s="16" t="s">
        <v>3</v>
      </c>
      <c r="BU1" s="16" t="s">
        <v>3</v>
      </c>
      <c r="BV1" s="16" t="s">
        <v>4</v>
      </c>
    </row>
    <row r="2" spans="1:74" ht="36.9" customHeight="1" x14ac:dyDescent="0.2">
      <c r="AR2" s="255" t="s">
        <v>5</v>
      </c>
      <c r="AS2" s="256"/>
      <c r="AT2" s="256"/>
      <c r="AU2" s="256"/>
      <c r="AV2" s="256"/>
      <c r="AW2" s="256"/>
      <c r="AX2" s="256"/>
      <c r="AY2" s="256"/>
      <c r="AZ2" s="256"/>
      <c r="BA2" s="256"/>
      <c r="BB2" s="256"/>
      <c r="BC2" s="256"/>
      <c r="BD2" s="256"/>
      <c r="BE2" s="256"/>
      <c r="BS2" s="17" t="s">
        <v>6</v>
      </c>
      <c r="BT2" s="17" t="s">
        <v>7</v>
      </c>
    </row>
    <row r="3" spans="1:74" ht="6.9" customHeight="1" x14ac:dyDescent="0.2">
      <c r="B3" s="18"/>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20"/>
      <c r="BS3" s="17" t="s">
        <v>6</v>
      </c>
      <c r="BT3" s="17" t="s">
        <v>8</v>
      </c>
    </row>
    <row r="4" spans="1:74" ht="24.9" customHeight="1" x14ac:dyDescent="0.2">
      <c r="B4" s="20"/>
      <c r="D4" s="21" t="s">
        <v>9</v>
      </c>
      <c r="AR4" s="20"/>
      <c r="AS4" s="22" t="s">
        <v>10</v>
      </c>
      <c r="BE4" s="23" t="s">
        <v>11</v>
      </c>
      <c r="BS4" s="17" t="s">
        <v>12</v>
      </c>
    </row>
    <row r="5" spans="1:74" ht="12" customHeight="1" x14ac:dyDescent="0.2">
      <c r="B5" s="20"/>
      <c r="D5" s="24" t="s">
        <v>13</v>
      </c>
      <c r="K5" s="266" t="s">
        <v>14</v>
      </c>
      <c r="L5" s="256"/>
      <c r="M5" s="256"/>
      <c r="N5" s="256"/>
      <c r="O5" s="256"/>
      <c r="P5" s="256"/>
      <c r="Q5" s="256"/>
      <c r="R5" s="256"/>
      <c r="S5" s="256"/>
      <c r="T5" s="256"/>
      <c r="U5" s="256"/>
      <c r="V5" s="256"/>
      <c r="W5" s="256"/>
      <c r="X5" s="256"/>
      <c r="Y5" s="256"/>
      <c r="Z5" s="256"/>
      <c r="AA5" s="256"/>
      <c r="AB5" s="256"/>
      <c r="AC5" s="256"/>
      <c r="AD5" s="256"/>
      <c r="AE5" s="256"/>
      <c r="AF5" s="256"/>
      <c r="AG5" s="256"/>
      <c r="AH5" s="256"/>
      <c r="AI5" s="256"/>
      <c r="AJ5" s="256"/>
      <c r="AR5" s="20"/>
      <c r="BE5" s="263" t="s">
        <v>15</v>
      </c>
      <c r="BS5" s="17" t="s">
        <v>6</v>
      </c>
    </row>
    <row r="6" spans="1:74" ht="36.9" customHeight="1" x14ac:dyDescent="0.2">
      <c r="B6" s="20"/>
      <c r="D6" s="26" t="s">
        <v>16</v>
      </c>
      <c r="K6" s="267" t="s">
        <v>17</v>
      </c>
      <c r="L6" s="256"/>
      <c r="M6" s="256"/>
      <c r="N6" s="256"/>
      <c r="O6" s="256"/>
      <c r="P6" s="256"/>
      <c r="Q6" s="256"/>
      <c r="R6" s="256"/>
      <c r="S6" s="256"/>
      <c r="T6" s="256"/>
      <c r="U6" s="256"/>
      <c r="V6" s="256"/>
      <c r="W6" s="256"/>
      <c r="X6" s="256"/>
      <c r="Y6" s="256"/>
      <c r="Z6" s="256"/>
      <c r="AA6" s="256"/>
      <c r="AB6" s="256"/>
      <c r="AC6" s="256"/>
      <c r="AD6" s="256"/>
      <c r="AE6" s="256"/>
      <c r="AF6" s="256"/>
      <c r="AG6" s="256"/>
      <c r="AH6" s="256"/>
      <c r="AI6" s="256"/>
      <c r="AJ6" s="256"/>
      <c r="AR6" s="20"/>
      <c r="BE6" s="264"/>
      <c r="BS6" s="17" t="s">
        <v>6</v>
      </c>
    </row>
    <row r="7" spans="1:74" ht="12" customHeight="1" x14ac:dyDescent="0.2">
      <c r="B7" s="20"/>
      <c r="D7" s="27" t="s">
        <v>18</v>
      </c>
      <c r="K7" s="25" t="s">
        <v>1</v>
      </c>
      <c r="AK7" s="27" t="s">
        <v>19</v>
      </c>
      <c r="AN7" s="25" t="s">
        <v>1</v>
      </c>
      <c r="AR7" s="20"/>
      <c r="BE7" s="264"/>
      <c r="BS7" s="17" t="s">
        <v>6</v>
      </c>
    </row>
    <row r="8" spans="1:74" ht="12" customHeight="1" x14ac:dyDescent="0.2">
      <c r="B8" s="20"/>
      <c r="D8" s="27" t="s">
        <v>20</v>
      </c>
      <c r="K8" s="25" t="s">
        <v>21</v>
      </c>
      <c r="AK8" s="27" t="s">
        <v>22</v>
      </c>
      <c r="AN8" s="28" t="s">
        <v>23</v>
      </c>
      <c r="AR8" s="20"/>
      <c r="BE8" s="264"/>
      <c r="BS8" s="17" t="s">
        <v>6</v>
      </c>
    </row>
    <row r="9" spans="1:74" ht="14.4" customHeight="1" x14ac:dyDescent="0.2">
      <c r="B9" s="20"/>
      <c r="AR9" s="20"/>
      <c r="BE9" s="264"/>
      <c r="BS9" s="17" t="s">
        <v>6</v>
      </c>
    </row>
    <row r="10" spans="1:74" ht="12" customHeight="1" x14ac:dyDescent="0.2">
      <c r="B10" s="20"/>
      <c r="D10" s="27" t="s">
        <v>24</v>
      </c>
      <c r="AK10" s="27" t="s">
        <v>25</v>
      </c>
      <c r="AN10" s="25" t="s">
        <v>26</v>
      </c>
      <c r="AR10" s="20"/>
      <c r="BE10" s="264"/>
      <c r="BS10" s="17" t="s">
        <v>6</v>
      </c>
    </row>
    <row r="11" spans="1:74" ht="18.45" customHeight="1" x14ac:dyDescent="0.2">
      <c r="B11" s="20"/>
      <c r="E11" s="25" t="s">
        <v>27</v>
      </c>
      <c r="AK11" s="27" t="s">
        <v>28</v>
      </c>
      <c r="AN11" s="25" t="s">
        <v>29</v>
      </c>
      <c r="AR11" s="20"/>
      <c r="BE11" s="264"/>
      <c r="BS11" s="17" t="s">
        <v>6</v>
      </c>
    </row>
    <row r="12" spans="1:74" ht="6.9" customHeight="1" x14ac:dyDescent="0.2">
      <c r="B12" s="20"/>
      <c r="AR12" s="20"/>
      <c r="BE12" s="264"/>
      <c r="BS12" s="17" t="s">
        <v>6</v>
      </c>
    </row>
    <row r="13" spans="1:74" ht="12" customHeight="1" x14ac:dyDescent="0.2">
      <c r="B13" s="20"/>
      <c r="D13" s="27" t="s">
        <v>30</v>
      </c>
      <c r="AK13" s="27" t="s">
        <v>25</v>
      </c>
      <c r="AN13" s="29" t="s">
        <v>31</v>
      </c>
      <c r="AR13" s="20"/>
      <c r="BE13" s="264"/>
      <c r="BS13" s="17" t="s">
        <v>6</v>
      </c>
    </row>
    <row r="14" spans="1:74" ht="13.2" x14ac:dyDescent="0.2">
      <c r="B14" s="20"/>
      <c r="E14" s="268" t="s">
        <v>31</v>
      </c>
      <c r="F14" s="269"/>
      <c r="G14" s="269"/>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7" t="s">
        <v>28</v>
      </c>
      <c r="AN14" s="29" t="s">
        <v>31</v>
      </c>
      <c r="AR14" s="20"/>
      <c r="BE14" s="264"/>
      <c r="BS14" s="17" t="s">
        <v>6</v>
      </c>
    </row>
    <row r="15" spans="1:74" ht="6.9" customHeight="1" x14ac:dyDescent="0.2">
      <c r="B15" s="20"/>
      <c r="AR15" s="20"/>
      <c r="BE15" s="264"/>
      <c r="BS15" s="17" t="s">
        <v>3</v>
      </c>
    </row>
    <row r="16" spans="1:74" ht="12" customHeight="1" x14ac:dyDescent="0.2">
      <c r="B16" s="20"/>
      <c r="D16" s="27" t="s">
        <v>32</v>
      </c>
      <c r="AK16" s="27" t="s">
        <v>25</v>
      </c>
      <c r="AN16" s="25" t="s">
        <v>1</v>
      </c>
      <c r="AR16" s="20"/>
      <c r="BE16" s="264"/>
      <c r="BS16" s="17" t="s">
        <v>3</v>
      </c>
    </row>
    <row r="17" spans="2:71" ht="18.45" customHeight="1" x14ac:dyDescent="0.2">
      <c r="B17" s="20"/>
      <c r="E17" s="25" t="s">
        <v>33</v>
      </c>
      <c r="AK17" s="27" t="s">
        <v>28</v>
      </c>
      <c r="AN17" s="25" t="s">
        <v>1</v>
      </c>
      <c r="AR17" s="20"/>
      <c r="BE17" s="264"/>
      <c r="BS17" s="17" t="s">
        <v>34</v>
      </c>
    </row>
    <row r="18" spans="2:71" ht="6.9" customHeight="1" x14ac:dyDescent="0.2">
      <c r="B18" s="20"/>
      <c r="AR18" s="20"/>
      <c r="BE18" s="264"/>
      <c r="BS18" s="17" t="s">
        <v>6</v>
      </c>
    </row>
    <row r="19" spans="2:71" ht="12" customHeight="1" x14ac:dyDescent="0.2">
      <c r="B19" s="20"/>
      <c r="D19" s="27" t="s">
        <v>35</v>
      </c>
      <c r="AK19" s="27" t="s">
        <v>25</v>
      </c>
      <c r="AN19" s="25" t="s">
        <v>1</v>
      </c>
      <c r="AR19" s="20"/>
      <c r="BE19" s="264"/>
      <c r="BS19" s="17" t="s">
        <v>6</v>
      </c>
    </row>
    <row r="20" spans="2:71" ht="18.45" customHeight="1" x14ac:dyDescent="0.2">
      <c r="B20" s="20"/>
      <c r="E20" s="25" t="s">
        <v>33</v>
      </c>
      <c r="AK20" s="27" t="s">
        <v>28</v>
      </c>
      <c r="AN20" s="25" t="s">
        <v>1</v>
      </c>
      <c r="AR20" s="20"/>
      <c r="BE20" s="264"/>
      <c r="BS20" s="17" t="s">
        <v>34</v>
      </c>
    </row>
    <row r="21" spans="2:71" ht="6.9" customHeight="1" x14ac:dyDescent="0.2">
      <c r="B21" s="20"/>
      <c r="AR21" s="20"/>
      <c r="BE21" s="264"/>
    </row>
    <row r="22" spans="2:71" ht="12" customHeight="1" x14ac:dyDescent="0.2">
      <c r="B22" s="20"/>
      <c r="D22" s="27" t="s">
        <v>36</v>
      </c>
      <c r="AR22" s="20"/>
      <c r="BE22" s="264"/>
    </row>
    <row r="23" spans="2:71" ht="16.5" customHeight="1" x14ac:dyDescent="0.2">
      <c r="B23" s="20"/>
      <c r="E23" s="270" t="s">
        <v>1</v>
      </c>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R23" s="20"/>
      <c r="BE23" s="264"/>
    </row>
    <row r="24" spans="2:71" ht="6.9" customHeight="1" x14ac:dyDescent="0.2">
      <c r="B24" s="20"/>
      <c r="AR24" s="20"/>
      <c r="BE24" s="264"/>
    </row>
    <row r="25" spans="2:71" ht="6.9" customHeight="1" x14ac:dyDescent="0.2">
      <c r="B25" s="20"/>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R25" s="20"/>
      <c r="BE25" s="264"/>
    </row>
    <row r="26" spans="2:71" s="1" customFormat="1" ht="25.95" customHeight="1" x14ac:dyDescent="0.2">
      <c r="B26" s="32"/>
      <c r="D26" s="33" t="s">
        <v>37</v>
      </c>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271">
        <f>ROUND(AG94,2)</f>
        <v>0</v>
      </c>
      <c r="AL26" s="272"/>
      <c r="AM26" s="272"/>
      <c r="AN26" s="272"/>
      <c r="AO26" s="272"/>
      <c r="AR26" s="32"/>
      <c r="BE26" s="264"/>
    </row>
    <row r="27" spans="2:71" s="1" customFormat="1" ht="6.9" customHeight="1" x14ac:dyDescent="0.2">
      <c r="B27" s="32"/>
      <c r="AR27" s="32"/>
      <c r="BE27" s="264"/>
    </row>
    <row r="28" spans="2:71" s="1" customFormat="1" ht="13.2" x14ac:dyDescent="0.2">
      <c r="B28" s="32"/>
      <c r="L28" s="273" t="s">
        <v>38</v>
      </c>
      <c r="M28" s="273"/>
      <c r="N28" s="273"/>
      <c r="O28" s="273"/>
      <c r="P28" s="273"/>
      <c r="W28" s="273" t="s">
        <v>39</v>
      </c>
      <c r="X28" s="273"/>
      <c r="Y28" s="273"/>
      <c r="Z28" s="273"/>
      <c r="AA28" s="273"/>
      <c r="AB28" s="273"/>
      <c r="AC28" s="273"/>
      <c r="AD28" s="273"/>
      <c r="AE28" s="273"/>
      <c r="AK28" s="273" t="s">
        <v>40</v>
      </c>
      <c r="AL28" s="273"/>
      <c r="AM28" s="273"/>
      <c r="AN28" s="273"/>
      <c r="AO28" s="273"/>
      <c r="AR28" s="32"/>
      <c r="BE28" s="264"/>
    </row>
    <row r="29" spans="2:71" s="2" customFormat="1" ht="14.4" customHeight="1" x14ac:dyDescent="0.2">
      <c r="B29" s="36"/>
      <c r="D29" s="27" t="s">
        <v>41</v>
      </c>
      <c r="F29" s="27" t="s">
        <v>42</v>
      </c>
      <c r="L29" s="276">
        <v>0.21</v>
      </c>
      <c r="M29" s="275"/>
      <c r="N29" s="275"/>
      <c r="O29" s="275"/>
      <c r="P29" s="275"/>
      <c r="W29" s="274">
        <f>ROUND(AZ94, 2)</f>
        <v>0</v>
      </c>
      <c r="X29" s="275"/>
      <c r="Y29" s="275"/>
      <c r="Z29" s="275"/>
      <c r="AA29" s="275"/>
      <c r="AB29" s="275"/>
      <c r="AC29" s="275"/>
      <c r="AD29" s="275"/>
      <c r="AE29" s="275"/>
      <c r="AK29" s="274">
        <f>ROUND(AV94, 2)</f>
        <v>0</v>
      </c>
      <c r="AL29" s="275"/>
      <c r="AM29" s="275"/>
      <c r="AN29" s="275"/>
      <c r="AO29" s="275"/>
      <c r="AR29" s="36"/>
      <c r="BE29" s="265"/>
    </row>
    <row r="30" spans="2:71" s="2" customFormat="1" ht="14.4" customHeight="1" x14ac:dyDescent="0.2">
      <c r="B30" s="36"/>
      <c r="F30" s="27" t="s">
        <v>43</v>
      </c>
      <c r="L30" s="276">
        <v>0.12</v>
      </c>
      <c r="M30" s="275"/>
      <c r="N30" s="275"/>
      <c r="O30" s="275"/>
      <c r="P30" s="275"/>
      <c r="W30" s="274">
        <f>ROUND(BA94, 2)</f>
        <v>0</v>
      </c>
      <c r="X30" s="275"/>
      <c r="Y30" s="275"/>
      <c r="Z30" s="275"/>
      <c r="AA30" s="275"/>
      <c r="AB30" s="275"/>
      <c r="AC30" s="275"/>
      <c r="AD30" s="275"/>
      <c r="AE30" s="275"/>
      <c r="AK30" s="274">
        <f>ROUND(AW94, 2)</f>
        <v>0</v>
      </c>
      <c r="AL30" s="275"/>
      <c r="AM30" s="275"/>
      <c r="AN30" s="275"/>
      <c r="AO30" s="275"/>
      <c r="AR30" s="36"/>
      <c r="BE30" s="265"/>
    </row>
    <row r="31" spans="2:71" s="2" customFormat="1" ht="14.4" hidden="1" customHeight="1" x14ac:dyDescent="0.2">
      <c r="B31" s="36"/>
      <c r="F31" s="27" t="s">
        <v>44</v>
      </c>
      <c r="L31" s="276">
        <v>0.21</v>
      </c>
      <c r="M31" s="275"/>
      <c r="N31" s="275"/>
      <c r="O31" s="275"/>
      <c r="P31" s="275"/>
      <c r="W31" s="274">
        <f>ROUND(BB94, 2)</f>
        <v>0</v>
      </c>
      <c r="X31" s="275"/>
      <c r="Y31" s="275"/>
      <c r="Z31" s="275"/>
      <c r="AA31" s="275"/>
      <c r="AB31" s="275"/>
      <c r="AC31" s="275"/>
      <c r="AD31" s="275"/>
      <c r="AE31" s="275"/>
      <c r="AK31" s="274">
        <v>0</v>
      </c>
      <c r="AL31" s="275"/>
      <c r="AM31" s="275"/>
      <c r="AN31" s="275"/>
      <c r="AO31" s="275"/>
      <c r="AR31" s="36"/>
      <c r="BE31" s="265"/>
    </row>
    <row r="32" spans="2:71" s="2" customFormat="1" ht="14.4" hidden="1" customHeight="1" x14ac:dyDescent="0.2">
      <c r="B32" s="36"/>
      <c r="F32" s="27" t="s">
        <v>45</v>
      </c>
      <c r="L32" s="276">
        <v>0.12</v>
      </c>
      <c r="M32" s="275"/>
      <c r="N32" s="275"/>
      <c r="O32" s="275"/>
      <c r="P32" s="275"/>
      <c r="W32" s="274">
        <f>ROUND(BC94, 2)</f>
        <v>0</v>
      </c>
      <c r="X32" s="275"/>
      <c r="Y32" s="275"/>
      <c r="Z32" s="275"/>
      <c r="AA32" s="275"/>
      <c r="AB32" s="275"/>
      <c r="AC32" s="275"/>
      <c r="AD32" s="275"/>
      <c r="AE32" s="275"/>
      <c r="AK32" s="274">
        <v>0</v>
      </c>
      <c r="AL32" s="275"/>
      <c r="AM32" s="275"/>
      <c r="AN32" s="275"/>
      <c r="AO32" s="275"/>
      <c r="AR32" s="36"/>
      <c r="BE32" s="265"/>
    </row>
    <row r="33" spans="2:57" s="2" customFormat="1" ht="14.4" hidden="1" customHeight="1" x14ac:dyDescent="0.2">
      <c r="B33" s="36"/>
      <c r="F33" s="27" t="s">
        <v>46</v>
      </c>
      <c r="L33" s="276">
        <v>0</v>
      </c>
      <c r="M33" s="275"/>
      <c r="N33" s="275"/>
      <c r="O33" s="275"/>
      <c r="P33" s="275"/>
      <c r="W33" s="274">
        <f>ROUND(BD94, 2)</f>
        <v>0</v>
      </c>
      <c r="X33" s="275"/>
      <c r="Y33" s="275"/>
      <c r="Z33" s="275"/>
      <c r="AA33" s="275"/>
      <c r="AB33" s="275"/>
      <c r="AC33" s="275"/>
      <c r="AD33" s="275"/>
      <c r="AE33" s="275"/>
      <c r="AK33" s="274">
        <v>0</v>
      </c>
      <c r="AL33" s="275"/>
      <c r="AM33" s="275"/>
      <c r="AN33" s="275"/>
      <c r="AO33" s="275"/>
      <c r="AR33" s="36"/>
      <c r="BE33" s="265"/>
    </row>
    <row r="34" spans="2:57" s="1" customFormat="1" ht="6.9" customHeight="1" x14ac:dyDescent="0.2">
      <c r="B34" s="32"/>
      <c r="AR34" s="32"/>
      <c r="BE34" s="264"/>
    </row>
    <row r="35" spans="2:57" s="1" customFormat="1" ht="25.95" customHeight="1" x14ac:dyDescent="0.2">
      <c r="B35" s="32"/>
      <c r="C35" s="37"/>
      <c r="D35" s="38" t="s">
        <v>47</v>
      </c>
      <c r="E35" s="39"/>
      <c r="F35" s="39"/>
      <c r="G35" s="39"/>
      <c r="H35" s="39"/>
      <c r="I35" s="39"/>
      <c r="J35" s="39"/>
      <c r="K35" s="39"/>
      <c r="L35" s="39"/>
      <c r="M35" s="39"/>
      <c r="N35" s="39"/>
      <c r="O35" s="39"/>
      <c r="P35" s="39"/>
      <c r="Q35" s="39"/>
      <c r="R35" s="39"/>
      <c r="S35" s="39"/>
      <c r="T35" s="40" t="s">
        <v>48</v>
      </c>
      <c r="U35" s="39"/>
      <c r="V35" s="39"/>
      <c r="W35" s="39"/>
      <c r="X35" s="254" t="s">
        <v>49</v>
      </c>
      <c r="Y35" s="252"/>
      <c r="Z35" s="252"/>
      <c r="AA35" s="252"/>
      <c r="AB35" s="252"/>
      <c r="AC35" s="39"/>
      <c r="AD35" s="39"/>
      <c r="AE35" s="39"/>
      <c r="AF35" s="39"/>
      <c r="AG35" s="39"/>
      <c r="AH35" s="39"/>
      <c r="AI35" s="39"/>
      <c r="AJ35" s="39"/>
      <c r="AK35" s="251">
        <f>SUM(AK26:AK33)</f>
        <v>0</v>
      </c>
      <c r="AL35" s="252"/>
      <c r="AM35" s="252"/>
      <c r="AN35" s="252"/>
      <c r="AO35" s="253"/>
      <c r="AP35" s="37"/>
      <c r="AQ35" s="37"/>
      <c r="AR35" s="32"/>
    </row>
    <row r="36" spans="2:57" s="1" customFormat="1" ht="6.9" customHeight="1" x14ac:dyDescent="0.2">
      <c r="B36" s="32"/>
      <c r="AR36" s="32"/>
    </row>
    <row r="37" spans="2:57" s="1" customFormat="1" ht="14.4" customHeight="1" x14ac:dyDescent="0.2">
      <c r="B37" s="32"/>
      <c r="AR37" s="32"/>
    </row>
    <row r="38" spans="2:57" ht="14.4" customHeight="1" x14ac:dyDescent="0.2">
      <c r="B38" s="20"/>
      <c r="AR38" s="20"/>
    </row>
    <row r="39" spans="2:57" ht="14.4" customHeight="1" x14ac:dyDescent="0.2">
      <c r="B39" s="20"/>
      <c r="AR39" s="20"/>
    </row>
    <row r="40" spans="2:57" ht="14.4" customHeight="1" x14ac:dyDescent="0.2">
      <c r="B40" s="20"/>
      <c r="AR40" s="20"/>
    </row>
    <row r="41" spans="2:57" ht="14.4" customHeight="1" x14ac:dyDescent="0.2">
      <c r="B41" s="20"/>
      <c r="AR41" s="20"/>
    </row>
    <row r="42" spans="2:57" ht="14.4" customHeight="1" x14ac:dyDescent="0.2">
      <c r="B42" s="20"/>
      <c r="AR42" s="20"/>
    </row>
    <row r="43" spans="2:57" ht="14.4" customHeight="1" x14ac:dyDescent="0.2">
      <c r="B43" s="20"/>
      <c r="AR43" s="20"/>
    </row>
    <row r="44" spans="2:57" ht="14.4" customHeight="1" x14ac:dyDescent="0.2">
      <c r="B44" s="20"/>
      <c r="AR44" s="20"/>
    </row>
    <row r="45" spans="2:57" ht="14.4" customHeight="1" x14ac:dyDescent="0.2">
      <c r="B45" s="20"/>
      <c r="AR45" s="20"/>
    </row>
    <row r="46" spans="2:57" ht="14.4" customHeight="1" x14ac:dyDescent="0.2">
      <c r="B46" s="20"/>
      <c r="AR46" s="20"/>
    </row>
    <row r="47" spans="2:57" ht="14.4" customHeight="1" x14ac:dyDescent="0.2">
      <c r="B47" s="20"/>
      <c r="AR47" s="20"/>
    </row>
    <row r="48" spans="2:57" ht="14.4" customHeight="1" x14ac:dyDescent="0.2">
      <c r="B48" s="20"/>
      <c r="AR48" s="20"/>
    </row>
    <row r="49" spans="2:44" s="1" customFormat="1" ht="14.4" customHeight="1" x14ac:dyDescent="0.2">
      <c r="B49" s="32"/>
      <c r="D49" s="41" t="s">
        <v>50</v>
      </c>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1" t="s">
        <v>51</v>
      </c>
      <c r="AI49" s="42"/>
      <c r="AJ49" s="42"/>
      <c r="AK49" s="42"/>
      <c r="AL49" s="42"/>
      <c r="AM49" s="42"/>
      <c r="AN49" s="42"/>
      <c r="AO49" s="42"/>
      <c r="AR49" s="32"/>
    </row>
    <row r="50" spans="2:44" x14ac:dyDescent="0.2">
      <c r="B50" s="20"/>
      <c r="AR50" s="20"/>
    </row>
    <row r="51" spans="2:44" x14ac:dyDescent="0.2">
      <c r="B51" s="20"/>
      <c r="AR51" s="20"/>
    </row>
    <row r="52" spans="2:44" x14ac:dyDescent="0.2">
      <c r="B52" s="20"/>
      <c r="AR52" s="20"/>
    </row>
    <row r="53" spans="2:44" x14ac:dyDescent="0.2">
      <c r="B53" s="20"/>
      <c r="AR53" s="20"/>
    </row>
    <row r="54" spans="2:44" x14ac:dyDescent="0.2">
      <c r="B54" s="20"/>
      <c r="AR54" s="20"/>
    </row>
    <row r="55" spans="2:44" x14ac:dyDescent="0.2">
      <c r="B55" s="20"/>
      <c r="AR55" s="20"/>
    </row>
    <row r="56" spans="2:44" x14ac:dyDescent="0.2">
      <c r="B56" s="20"/>
      <c r="AR56" s="20"/>
    </row>
    <row r="57" spans="2:44" x14ac:dyDescent="0.2">
      <c r="B57" s="20"/>
      <c r="AR57" s="20"/>
    </row>
    <row r="58" spans="2:44" x14ac:dyDescent="0.2">
      <c r="B58" s="20"/>
      <c r="AR58" s="20"/>
    </row>
    <row r="59" spans="2:44" x14ac:dyDescent="0.2">
      <c r="B59" s="20"/>
      <c r="AR59" s="20"/>
    </row>
    <row r="60" spans="2:44" s="1" customFormat="1" ht="13.2" x14ac:dyDescent="0.2">
      <c r="B60" s="32"/>
      <c r="D60" s="43" t="s">
        <v>52</v>
      </c>
      <c r="E60" s="34"/>
      <c r="F60" s="34"/>
      <c r="G60" s="34"/>
      <c r="H60" s="34"/>
      <c r="I60" s="34"/>
      <c r="J60" s="34"/>
      <c r="K60" s="34"/>
      <c r="L60" s="34"/>
      <c r="M60" s="34"/>
      <c r="N60" s="34"/>
      <c r="O60" s="34"/>
      <c r="P60" s="34"/>
      <c r="Q60" s="34"/>
      <c r="R60" s="34"/>
      <c r="S60" s="34"/>
      <c r="T60" s="34"/>
      <c r="U60" s="34"/>
      <c r="V60" s="43" t="s">
        <v>53</v>
      </c>
      <c r="W60" s="34"/>
      <c r="X60" s="34"/>
      <c r="Y60" s="34"/>
      <c r="Z60" s="34"/>
      <c r="AA60" s="34"/>
      <c r="AB60" s="34"/>
      <c r="AC60" s="34"/>
      <c r="AD60" s="34"/>
      <c r="AE60" s="34"/>
      <c r="AF60" s="34"/>
      <c r="AG60" s="34"/>
      <c r="AH60" s="43" t="s">
        <v>52</v>
      </c>
      <c r="AI60" s="34"/>
      <c r="AJ60" s="34"/>
      <c r="AK60" s="34"/>
      <c r="AL60" s="34"/>
      <c r="AM60" s="43" t="s">
        <v>53</v>
      </c>
      <c r="AN60" s="34"/>
      <c r="AO60" s="34"/>
      <c r="AR60" s="32"/>
    </row>
    <row r="61" spans="2:44" x14ac:dyDescent="0.2">
      <c r="B61" s="20"/>
      <c r="AR61" s="20"/>
    </row>
    <row r="62" spans="2:44" x14ac:dyDescent="0.2">
      <c r="B62" s="20"/>
      <c r="AR62" s="20"/>
    </row>
    <row r="63" spans="2:44" x14ac:dyDescent="0.2">
      <c r="B63" s="20"/>
      <c r="AR63" s="20"/>
    </row>
    <row r="64" spans="2:44" s="1" customFormat="1" ht="13.2" x14ac:dyDescent="0.2">
      <c r="B64" s="32"/>
      <c r="D64" s="41" t="s">
        <v>54</v>
      </c>
      <c r="E64" s="42"/>
      <c r="F64" s="42"/>
      <c r="G64" s="42"/>
      <c r="H64" s="42"/>
      <c r="I64" s="42"/>
      <c r="J64" s="42"/>
      <c r="K64" s="42"/>
      <c r="L64" s="42"/>
      <c r="M64" s="42"/>
      <c r="N64" s="42"/>
      <c r="O64" s="42"/>
      <c r="P64" s="42"/>
      <c r="Q64" s="42"/>
      <c r="R64" s="42"/>
      <c r="S64" s="42"/>
      <c r="T64" s="42"/>
      <c r="U64" s="42"/>
      <c r="V64" s="42"/>
      <c r="W64" s="42"/>
      <c r="X64" s="42"/>
      <c r="Y64" s="42"/>
      <c r="Z64" s="42"/>
      <c r="AA64" s="42"/>
      <c r="AB64" s="42"/>
      <c r="AC64" s="42"/>
      <c r="AD64" s="42"/>
      <c r="AE64" s="42"/>
      <c r="AF64" s="42"/>
      <c r="AG64" s="42"/>
      <c r="AH64" s="41" t="s">
        <v>55</v>
      </c>
      <c r="AI64" s="42"/>
      <c r="AJ64" s="42"/>
      <c r="AK64" s="42"/>
      <c r="AL64" s="42"/>
      <c r="AM64" s="42"/>
      <c r="AN64" s="42"/>
      <c r="AO64" s="42"/>
      <c r="AR64" s="32"/>
    </row>
    <row r="65" spans="2:44" x14ac:dyDescent="0.2">
      <c r="B65" s="20"/>
      <c r="AR65" s="20"/>
    </row>
    <row r="66" spans="2:44" x14ac:dyDescent="0.2">
      <c r="B66" s="20"/>
      <c r="AR66" s="20"/>
    </row>
    <row r="67" spans="2:44" x14ac:dyDescent="0.2">
      <c r="B67" s="20"/>
      <c r="AR67" s="20"/>
    </row>
    <row r="68" spans="2:44" x14ac:dyDescent="0.2">
      <c r="B68" s="20"/>
      <c r="AR68" s="20"/>
    </row>
    <row r="69" spans="2:44" x14ac:dyDescent="0.2">
      <c r="B69" s="20"/>
      <c r="AR69" s="20"/>
    </row>
    <row r="70" spans="2:44" x14ac:dyDescent="0.2">
      <c r="B70" s="20"/>
      <c r="AR70" s="20"/>
    </row>
    <row r="71" spans="2:44" x14ac:dyDescent="0.2">
      <c r="B71" s="20"/>
      <c r="AR71" s="20"/>
    </row>
    <row r="72" spans="2:44" x14ac:dyDescent="0.2">
      <c r="B72" s="20"/>
      <c r="AR72" s="20"/>
    </row>
    <row r="73" spans="2:44" x14ac:dyDescent="0.2">
      <c r="B73" s="20"/>
      <c r="AR73" s="20"/>
    </row>
    <row r="74" spans="2:44" x14ac:dyDescent="0.2">
      <c r="B74" s="20"/>
      <c r="AR74" s="20"/>
    </row>
    <row r="75" spans="2:44" s="1" customFormat="1" ht="13.2" x14ac:dyDescent="0.2">
      <c r="B75" s="32"/>
      <c r="D75" s="43" t="s">
        <v>52</v>
      </c>
      <c r="E75" s="34"/>
      <c r="F75" s="34"/>
      <c r="G75" s="34"/>
      <c r="H75" s="34"/>
      <c r="I75" s="34"/>
      <c r="J75" s="34"/>
      <c r="K75" s="34"/>
      <c r="L75" s="34"/>
      <c r="M75" s="34"/>
      <c r="N75" s="34"/>
      <c r="O75" s="34"/>
      <c r="P75" s="34"/>
      <c r="Q75" s="34"/>
      <c r="R75" s="34"/>
      <c r="S75" s="34"/>
      <c r="T75" s="34"/>
      <c r="U75" s="34"/>
      <c r="V75" s="43" t="s">
        <v>53</v>
      </c>
      <c r="W75" s="34"/>
      <c r="X75" s="34"/>
      <c r="Y75" s="34"/>
      <c r="Z75" s="34"/>
      <c r="AA75" s="34"/>
      <c r="AB75" s="34"/>
      <c r="AC75" s="34"/>
      <c r="AD75" s="34"/>
      <c r="AE75" s="34"/>
      <c r="AF75" s="34"/>
      <c r="AG75" s="34"/>
      <c r="AH75" s="43" t="s">
        <v>52</v>
      </c>
      <c r="AI75" s="34"/>
      <c r="AJ75" s="34"/>
      <c r="AK75" s="34"/>
      <c r="AL75" s="34"/>
      <c r="AM75" s="43" t="s">
        <v>53</v>
      </c>
      <c r="AN75" s="34"/>
      <c r="AO75" s="34"/>
      <c r="AR75" s="32"/>
    </row>
    <row r="76" spans="2:44" s="1" customFormat="1" x14ac:dyDescent="0.2">
      <c r="B76" s="32"/>
      <c r="AR76" s="32"/>
    </row>
    <row r="77" spans="2:44" s="1" customFormat="1" ht="6.9" customHeight="1" x14ac:dyDescent="0.2">
      <c r="B77" s="44"/>
      <c r="C77" s="45"/>
      <c r="D77" s="45"/>
      <c r="E77" s="45"/>
      <c r="F77" s="45"/>
      <c r="G77" s="45"/>
      <c r="H77" s="45"/>
      <c r="I77" s="45"/>
      <c r="J77" s="45"/>
      <c r="K77" s="45"/>
      <c r="L77" s="45"/>
      <c r="M77" s="45"/>
      <c r="N77" s="45"/>
      <c r="O77" s="45"/>
      <c r="P77" s="45"/>
      <c r="Q77" s="45"/>
      <c r="R77" s="45"/>
      <c r="S77" s="45"/>
      <c r="T77" s="45"/>
      <c r="U77" s="45"/>
      <c r="V77" s="45"/>
      <c r="W77" s="45"/>
      <c r="X77" s="45"/>
      <c r="Y77" s="45"/>
      <c r="Z77" s="45"/>
      <c r="AA77" s="45"/>
      <c r="AB77" s="45"/>
      <c r="AC77" s="45"/>
      <c r="AD77" s="45"/>
      <c r="AE77" s="45"/>
      <c r="AF77" s="45"/>
      <c r="AG77" s="45"/>
      <c r="AH77" s="45"/>
      <c r="AI77" s="45"/>
      <c r="AJ77" s="45"/>
      <c r="AK77" s="45"/>
      <c r="AL77" s="45"/>
      <c r="AM77" s="45"/>
      <c r="AN77" s="45"/>
      <c r="AO77" s="45"/>
      <c r="AP77" s="45"/>
      <c r="AQ77" s="45"/>
      <c r="AR77" s="32"/>
    </row>
    <row r="81" spans="1:91" s="1" customFormat="1" ht="6.9" customHeight="1" x14ac:dyDescent="0.2">
      <c r="B81" s="46"/>
      <c r="C81" s="47"/>
      <c r="D81" s="47"/>
      <c r="E81" s="47"/>
      <c r="F81" s="47"/>
      <c r="G81" s="47"/>
      <c r="H81" s="47"/>
      <c r="I81" s="47"/>
      <c r="J81" s="47"/>
      <c r="K81" s="47"/>
      <c r="L81" s="47"/>
      <c r="M81" s="47"/>
      <c r="N81" s="47"/>
      <c r="O81" s="47"/>
      <c r="P81" s="47"/>
      <c r="Q81" s="47"/>
      <c r="R81" s="47"/>
      <c r="S81" s="47"/>
      <c r="T81" s="47"/>
      <c r="U81" s="47"/>
      <c r="V81" s="47"/>
      <c r="W81" s="47"/>
      <c r="X81" s="47"/>
      <c r="Y81" s="47"/>
      <c r="Z81" s="47"/>
      <c r="AA81" s="47"/>
      <c r="AB81" s="47"/>
      <c r="AC81" s="47"/>
      <c r="AD81" s="47"/>
      <c r="AE81" s="47"/>
      <c r="AF81" s="47"/>
      <c r="AG81" s="47"/>
      <c r="AH81" s="47"/>
      <c r="AI81" s="47"/>
      <c r="AJ81" s="47"/>
      <c r="AK81" s="47"/>
      <c r="AL81" s="47"/>
      <c r="AM81" s="47"/>
      <c r="AN81" s="47"/>
      <c r="AO81" s="47"/>
      <c r="AP81" s="47"/>
      <c r="AQ81" s="47"/>
      <c r="AR81" s="32"/>
    </row>
    <row r="82" spans="1:91" s="1" customFormat="1" ht="24.9" customHeight="1" x14ac:dyDescent="0.2">
      <c r="B82" s="32"/>
      <c r="C82" s="21" t="s">
        <v>56</v>
      </c>
      <c r="AR82" s="32"/>
    </row>
    <row r="83" spans="1:91" s="1" customFormat="1" ht="6.9" customHeight="1" x14ac:dyDescent="0.2">
      <c r="B83" s="32"/>
      <c r="AR83" s="32"/>
    </row>
    <row r="84" spans="1:91" s="3" customFormat="1" ht="12" customHeight="1" x14ac:dyDescent="0.2">
      <c r="B84" s="48"/>
      <c r="C84" s="27" t="s">
        <v>13</v>
      </c>
      <c r="L84" s="3" t="str">
        <f>K5</f>
        <v>635220044</v>
      </c>
      <c r="AR84" s="48"/>
    </row>
    <row r="85" spans="1:91" s="4" customFormat="1" ht="36.9" customHeight="1" x14ac:dyDescent="0.2">
      <c r="B85" s="49"/>
      <c r="C85" s="50" t="s">
        <v>16</v>
      </c>
      <c r="L85" s="248" t="str">
        <f>K6</f>
        <v>Prostá rekonstrukce trati v úseku Milotice nad Opavou – Brantice – 2.etapa</v>
      </c>
      <c r="M85" s="249"/>
      <c r="N85" s="249"/>
      <c r="O85" s="249"/>
      <c r="P85" s="249"/>
      <c r="Q85" s="249"/>
      <c r="R85" s="249"/>
      <c r="S85" s="249"/>
      <c r="T85" s="249"/>
      <c r="U85" s="249"/>
      <c r="V85" s="249"/>
      <c r="W85" s="249"/>
      <c r="X85" s="249"/>
      <c r="Y85" s="249"/>
      <c r="Z85" s="249"/>
      <c r="AA85" s="249"/>
      <c r="AB85" s="249"/>
      <c r="AC85" s="249"/>
      <c r="AD85" s="249"/>
      <c r="AE85" s="249"/>
      <c r="AF85" s="249"/>
      <c r="AG85" s="249"/>
      <c r="AH85" s="249"/>
      <c r="AI85" s="249"/>
      <c r="AJ85" s="249"/>
      <c r="AR85" s="49"/>
    </row>
    <row r="86" spans="1:91" s="1" customFormat="1" ht="6.9" customHeight="1" x14ac:dyDescent="0.2">
      <c r="B86" s="32"/>
      <c r="AR86" s="32"/>
    </row>
    <row r="87" spans="1:91" s="1" customFormat="1" ht="12" customHeight="1" x14ac:dyDescent="0.2">
      <c r="B87" s="32"/>
      <c r="C87" s="27" t="s">
        <v>20</v>
      </c>
      <c r="L87" s="51" t="str">
        <f>IF(K8="","",K8)</f>
        <v>PS Krnov</v>
      </c>
      <c r="AI87" s="27" t="s">
        <v>22</v>
      </c>
      <c r="AM87" s="235" t="str">
        <f>IF(AN8= "","",AN8)</f>
        <v>22. 5. 2025</v>
      </c>
      <c r="AN87" s="235"/>
      <c r="AR87" s="32"/>
    </row>
    <row r="88" spans="1:91" s="1" customFormat="1" ht="6.9" customHeight="1" x14ac:dyDescent="0.2">
      <c r="B88" s="32"/>
      <c r="AR88" s="32"/>
    </row>
    <row r="89" spans="1:91" s="1" customFormat="1" ht="15.15" customHeight="1" x14ac:dyDescent="0.2">
      <c r="B89" s="32"/>
      <c r="C89" s="27" t="s">
        <v>24</v>
      </c>
      <c r="L89" s="3" t="str">
        <f>IF(E11= "","",E11)</f>
        <v>Správa železnic, státní organizace, OŘ Ostrava</v>
      </c>
      <c r="AI89" s="27" t="s">
        <v>32</v>
      </c>
      <c r="AM89" s="236" t="str">
        <f>IF(E17="","",E17)</f>
        <v xml:space="preserve"> </v>
      </c>
      <c r="AN89" s="237"/>
      <c r="AO89" s="237"/>
      <c r="AP89" s="237"/>
      <c r="AR89" s="32"/>
      <c r="AS89" s="257" t="s">
        <v>57</v>
      </c>
      <c r="AT89" s="258"/>
      <c r="AU89" s="53"/>
      <c r="AV89" s="53"/>
      <c r="AW89" s="53"/>
      <c r="AX89" s="53"/>
      <c r="AY89" s="53"/>
      <c r="AZ89" s="53"/>
      <c r="BA89" s="53"/>
      <c r="BB89" s="53"/>
      <c r="BC89" s="53"/>
      <c r="BD89" s="54"/>
    </row>
    <row r="90" spans="1:91" s="1" customFormat="1" ht="15.15" customHeight="1" x14ac:dyDescent="0.2">
      <c r="B90" s="32"/>
      <c r="C90" s="27" t="s">
        <v>30</v>
      </c>
      <c r="L90" s="3" t="str">
        <f>IF(E14= "Vyplň údaj","",E14)</f>
        <v/>
      </c>
      <c r="AI90" s="27" t="s">
        <v>35</v>
      </c>
      <c r="AM90" s="236" t="str">
        <f>IF(E20="","",E20)</f>
        <v xml:space="preserve"> </v>
      </c>
      <c r="AN90" s="237"/>
      <c r="AO90" s="237"/>
      <c r="AP90" s="237"/>
      <c r="AR90" s="32"/>
      <c r="AS90" s="259"/>
      <c r="AT90" s="260"/>
      <c r="BD90" s="56"/>
    </row>
    <row r="91" spans="1:91" s="1" customFormat="1" ht="10.8" customHeight="1" x14ac:dyDescent="0.2">
      <c r="B91" s="32"/>
      <c r="AR91" s="32"/>
      <c r="AS91" s="259"/>
      <c r="AT91" s="260"/>
      <c r="BD91" s="56"/>
    </row>
    <row r="92" spans="1:91" s="1" customFormat="1" ht="29.25" customHeight="1" x14ac:dyDescent="0.2">
      <c r="B92" s="32"/>
      <c r="C92" s="250" t="s">
        <v>58</v>
      </c>
      <c r="D92" s="239"/>
      <c r="E92" s="239"/>
      <c r="F92" s="239"/>
      <c r="G92" s="239"/>
      <c r="H92" s="57"/>
      <c r="I92" s="240" t="s">
        <v>59</v>
      </c>
      <c r="J92" s="239"/>
      <c r="K92" s="239"/>
      <c r="L92" s="239"/>
      <c r="M92" s="239"/>
      <c r="N92" s="239"/>
      <c r="O92" s="239"/>
      <c r="P92" s="239"/>
      <c r="Q92" s="239"/>
      <c r="R92" s="239"/>
      <c r="S92" s="239"/>
      <c r="T92" s="239"/>
      <c r="U92" s="239"/>
      <c r="V92" s="239"/>
      <c r="W92" s="239"/>
      <c r="X92" s="239"/>
      <c r="Y92" s="239"/>
      <c r="Z92" s="239"/>
      <c r="AA92" s="239"/>
      <c r="AB92" s="239"/>
      <c r="AC92" s="239"/>
      <c r="AD92" s="239"/>
      <c r="AE92" s="239"/>
      <c r="AF92" s="239"/>
      <c r="AG92" s="238" t="s">
        <v>60</v>
      </c>
      <c r="AH92" s="239"/>
      <c r="AI92" s="239"/>
      <c r="AJ92" s="239"/>
      <c r="AK92" s="239"/>
      <c r="AL92" s="239"/>
      <c r="AM92" s="239"/>
      <c r="AN92" s="240" t="s">
        <v>61</v>
      </c>
      <c r="AO92" s="239"/>
      <c r="AP92" s="241"/>
      <c r="AQ92" s="58" t="s">
        <v>62</v>
      </c>
      <c r="AR92" s="32"/>
      <c r="AS92" s="59" t="s">
        <v>63</v>
      </c>
      <c r="AT92" s="60" t="s">
        <v>64</v>
      </c>
      <c r="AU92" s="60" t="s">
        <v>65</v>
      </c>
      <c r="AV92" s="60" t="s">
        <v>66</v>
      </c>
      <c r="AW92" s="60" t="s">
        <v>67</v>
      </c>
      <c r="AX92" s="60" t="s">
        <v>68</v>
      </c>
      <c r="AY92" s="60" t="s">
        <v>69</v>
      </c>
      <c r="AZ92" s="60" t="s">
        <v>70</v>
      </c>
      <c r="BA92" s="60" t="s">
        <v>71</v>
      </c>
      <c r="BB92" s="60" t="s">
        <v>72</v>
      </c>
      <c r="BC92" s="60" t="s">
        <v>73</v>
      </c>
      <c r="BD92" s="61" t="s">
        <v>74</v>
      </c>
    </row>
    <row r="93" spans="1:91" s="1" customFormat="1" ht="10.8" customHeight="1" x14ac:dyDescent="0.2">
      <c r="B93" s="32"/>
      <c r="AR93" s="32"/>
      <c r="AS93" s="62"/>
      <c r="AT93" s="53"/>
      <c r="AU93" s="53"/>
      <c r="AV93" s="53"/>
      <c r="AW93" s="53"/>
      <c r="AX93" s="53"/>
      <c r="AY93" s="53"/>
      <c r="AZ93" s="53"/>
      <c r="BA93" s="53"/>
      <c r="BB93" s="53"/>
      <c r="BC93" s="53"/>
      <c r="BD93" s="54"/>
    </row>
    <row r="94" spans="1:91" s="5" customFormat="1" ht="32.4" customHeight="1" x14ac:dyDescent="0.2">
      <c r="B94" s="63"/>
      <c r="C94" s="64" t="s">
        <v>75</v>
      </c>
      <c r="D94" s="65"/>
      <c r="E94" s="65"/>
      <c r="F94" s="65"/>
      <c r="G94" s="65"/>
      <c r="H94" s="65"/>
      <c r="I94" s="65"/>
      <c r="J94" s="65"/>
      <c r="K94" s="65"/>
      <c r="L94" s="65"/>
      <c r="M94" s="65"/>
      <c r="N94" s="65"/>
      <c r="O94" s="65"/>
      <c r="P94" s="65"/>
      <c r="Q94" s="65"/>
      <c r="R94" s="65"/>
      <c r="S94" s="65"/>
      <c r="T94" s="65"/>
      <c r="U94" s="65"/>
      <c r="V94" s="65"/>
      <c r="W94" s="65"/>
      <c r="X94" s="65"/>
      <c r="Y94" s="65"/>
      <c r="Z94" s="65"/>
      <c r="AA94" s="65"/>
      <c r="AB94" s="65"/>
      <c r="AC94" s="65"/>
      <c r="AD94" s="65"/>
      <c r="AE94" s="65"/>
      <c r="AF94" s="65"/>
      <c r="AG94" s="261">
        <f>ROUND(AG95+AG106+AG150+AG166+AG173,2)</f>
        <v>0</v>
      </c>
      <c r="AH94" s="261"/>
      <c r="AI94" s="261"/>
      <c r="AJ94" s="261"/>
      <c r="AK94" s="261"/>
      <c r="AL94" s="261"/>
      <c r="AM94" s="261"/>
      <c r="AN94" s="262">
        <f t="shared" ref="AN94:AN125" si="0">SUM(AG94,AT94)</f>
        <v>0</v>
      </c>
      <c r="AO94" s="262"/>
      <c r="AP94" s="262"/>
      <c r="AQ94" s="67" t="s">
        <v>1</v>
      </c>
      <c r="AR94" s="63"/>
      <c r="AS94" s="68">
        <f>ROUND(AS95+AS106+AS150+AS166+AS173,2)</f>
        <v>0</v>
      </c>
      <c r="AT94" s="69">
        <f t="shared" ref="AT94:AT125" si="1">ROUND(SUM(AV94:AW94),2)</f>
        <v>0</v>
      </c>
      <c r="AU94" s="70">
        <f>ROUND(AU95+AU106+AU150+AU166+AU173,5)</f>
        <v>0</v>
      </c>
      <c r="AV94" s="69">
        <f>ROUND(AZ94*L29,2)</f>
        <v>0</v>
      </c>
      <c r="AW94" s="69">
        <f>ROUND(BA94*L30,2)</f>
        <v>0</v>
      </c>
      <c r="AX94" s="69">
        <f>ROUND(BB94*L29,2)</f>
        <v>0</v>
      </c>
      <c r="AY94" s="69">
        <f>ROUND(BC94*L30,2)</f>
        <v>0</v>
      </c>
      <c r="AZ94" s="69">
        <f>ROUND(AZ95+AZ106+AZ150+AZ166+AZ173,2)</f>
        <v>0</v>
      </c>
      <c r="BA94" s="69">
        <f>ROUND(BA95+BA106+BA150+BA166+BA173,2)</f>
        <v>0</v>
      </c>
      <c r="BB94" s="69">
        <f>ROUND(BB95+BB106+BB150+BB166+BB173,2)</f>
        <v>0</v>
      </c>
      <c r="BC94" s="69">
        <f>ROUND(BC95+BC106+BC150+BC166+BC173,2)</f>
        <v>0</v>
      </c>
      <c r="BD94" s="71">
        <f>ROUND(BD95+BD106+BD150+BD166+BD173,2)</f>
        <v>0</v>
      </c>
      <c r="BS94" s="72" t="s">
        <v>76</v>
      </c>
      <c r="BT94" s="72" t="s">
        <v>77</v>
      </c>
      <c r="BU94" s="73" t="s">
        <v>78</v>
      </c>
      <c r="BV94" s="72" t="s">
        <v>79</v>
      </c>
      <c r="BW94" s="72" t="s">
        <v>4</v>
      </c>
      <c r="BX94" s="72" t="s">
        <v>80</v>
      </c>
      <c r="CL94" s="72" t="s">
        <v>1</v>
      </c>
    </row>
    <row r="95" spans="1:91" s="6" customFormat="1" ht="17.25" customHeight="1" x14ac:dyDescent="0.2">
      <c r="B95" s="74"/>
      <c r="C95" s="75"/>
      <c r="D95" s="234" t="s">
        <v>81</v>
      </c>
      <c r="E95" s="234"/>
      <c r="F95" s="234"/>
      <c r="G95" s="234"/>
      <c r="H95" s="234"/>
      <c r="I95" s="76"/>
      <c r="J95" s="234" t="s">
        <v>82</v>
      </c>
      <c r="K95" s="234"/>
      <c r="L95" s="234"/>
      <c r="M95" s="234"/>
      <c r="N95" s="234"/>
      <c r="O95" s="234"/>
      <c r="P95" s="234"/>
      <c r="Q95" s="234"/>
      <c r="R95" s="234"/>
      <c r="S95" s="234"/>
      <c r="T95" s="234"/>
      <c r="U95" s="234"/>
      <c r="V95" s="234"/>
      <c r="W95" s="234"/>
      <c r="X95" s="234"/>
      <c r="Y95" s="234"/>
      <c r="Z95" s="234"/>
      <c r="AA95" s="234"/>
      <c r="AB95" s="234"/>
      <c r="AC95" s="234"/>
      <c r="AD95" s="234"/>
      <c r="AE95" s="234"/>
      <c r="AF95" s="234"/>
      <c r="AG95" s="244">
        <f>ROUND(AG96+AG97+AG100+SUM(AG102:AG105),2)</f>
        <v>0</v>
      </c>
      <c r="AH95" s="243"/>
      <c r="AI95" s="243"/>
      <c r="AJ95" s="243"/>
      <c r="AK95" s="243"/>
      <c r="AL95" s="243"/>
      <c r="AM95" s="243"/>
      <c r="AN95" s="242">
        <f t="shared" si="0"/>
        <v>0</v>
      </c>
      <c r="AO95" s="243"/>
      <c r="AP95" s="243"/>
      <c r="AQ95" s="77" t="s">
        <v>83</v>
      </c>
      <c r="AR95" s="74"/>
      <c r="AS95" s="78">
        <f>ROUND(AS96+AS97+AS100+SUM(AS102:AS105),2)</f>
        <v>0</v>
      </c>
      <c r="AT95" s="79">
        <f t="shared" si="1"/>
        <v>0</v>
      </c>
      <c r="AU95" s="80">
        <f>ROUND(AU96+AU97+AU100+SUM(AU102:AU105),5)</f>
        <v>0</v>
      </c>
      <c r="AV95" s="79">
        <f>ROUND(AZ95*L29,2)</f>
        <v>0</v>
      </c>
      <c r="AW95" s="79">
        <f>ROUND(BA95*L30,2)</f>
        <v>0</v>
      </c>
      <c r="AX95" s="79">
        <f>ROUND(BB95*L29,2)</f>
        <v>0</v>
      </c>
      <c r="AY95" s="79">
        <f>ROUND(BC95*L30,2)</f>
        <v>0</v>
      </c>
      <c r="AZ95" s="79">
        <f>ROUND(AZ96+AZ97+AZ100+SUM(AZ102:AZ105),2)</f>
        <v>0</v>
      </c>
      <c r="BA95" s="79">
        <f>ROUND(BA96+BA97+BA100+SUM(BA102:BA105),2)</f>
        <v>0</v>
      </c>
      <c r="BB95" s="79">
        <f>ROUND(BB96+BB97+BB100+SUM(BB102:BB105),2)</f>
        <v>0</v>
      </c>
      <c r="BC95" s="79">
        <f>ROUND(BC96+BC97+BC100+SUM(BC102:BC105),2)</f>
        <v>0</v>
      </c>
      <c r="BD95" s="81">
        <f>ROUND(BD96+BD97+BD100+SUM(BD102:BD105),2)</f>
        <v>0</v>
      </c>
      <c r="BS95" s="82" t="s">
        <v>76</v>
      </c>
      <c r="BT95" s="82" t="s">
        <v>84</v>
      </c>
      <c r="BU95" s="82" t="s">
        <v>78</v>
      </c>
      <c r="BV95" s="82" t="s">
        <v>79</v>
      </c>
      <c r="BW95" s="82" t="s">
        <v>85</v>
      </c>
      <c r="BX95" s="82" t="s">
        <v>4</v>
      </c>
      <c r="CL95" s="82" t="s">
        <v>1</v>
      </c>
      <c r="CM95" s="82" t="s">
        <v>86</v>
      </c>
    </row>
    <row r="96" spans="1:91" s="3" customFormat="1" ht="17.25" customHeight="1" x14ac:dyDescent="0.2">
      <c r="A96" s="83" t="s">
        <v>87</v>
      </c>
      <c r="B96" s="48"/>
      <c r="C96" s="9"/>
      <c r="D96" s="9"/>
      <c r="E96" s="233" t="s">
        <v>88</v>
      </c>
      <c r="F96" s="233"/>
      <c r="G96" s="233"/>
      <c r="H96" s="233"/>
      <c r="I96" s="233"/>
      <c r="J96" s="9"/>
      <c r="K96" s="233" t="s">
        <v>89</v>
      </c>
      <c r="L96" s="233"/>
      <c r="M96" s="233"/>
      <c r="N96" s="233"/>
      <c r="O96" s="233"/>
      <c r="P96" s="233"/>
      <c r="Q96" s="233"/>
      <c r="R96" s="233"/>
      <c r="S96" s="233"/>
      <c r="T96" s="233"/>
      <c r="U96" s="233"/>
      <c r="V96" s="233"/>
      <c r="W96" s="233"/>
      <c r="X96" s="233"/>
      <c r="Y96" s="233"/>
      <c r="Z96" s="233"/>
      <c r="AA96" s="233"/>
      <c r="AB96" s="233"/>
      <c r="AC96" s="233"/>
      <c r="AD96" s="233"/>
      <c r="AE96" s="233"/>
      <c r="AF96" s="233"/>
      <c r="AG96" s="245">
        <f>'SO 01.1 - Železniční svrš...'!J32</f>
        <v>0</v>
      </c>
      <c r="AH96" s="246"/>
      <c r="AI96" s="246"/>
      <c r="AJ96" s="246"/>
      <c r="AK96" s="246"/>
      <c r="AL96" s="246"/>
      <c r="AM96" s="246"/>
      <c r="AN96" s="245">
        <f t="shared" si="0"/>
        <v>0</v>
      </c>
      <c r="AO96" s="246"/>
      <c r="AP96" s="246"/>
      <c r="AQ96" s="84" t="s">
        <v>90</v>
      </c>
      <c r="AR96" s="48"/>
      <c r="AS96" s="85">
        <v>0</v>
      </c>
      <c r="AT96" s="86">
        <f t="shared" si="1"/>
        <v>0</v>
      </c>
      <c r="AU96" s="87">
        <f>'SO 01.1 - Železniční svrš...'!P123</f>
        <v>0</v>
      </c>
      <c r="AV96" s="86">
        <f>'SO 01.1 - Železniční svrš...'!J35</f>
        <v>0</v>
      </c>
      <c r="AW96" s="86">
        <f>'SO 01.1 - Železniční svrš...'!J36</f>
        <v>0</v>
      </c>
      <c r="AX96" s="86">
        <f>'SO 01.1 - Železniční svrš...'!J37</f>
        <v>0</v>
      </c>
      <c r="AY96" s="86">
        <f>'SO 01.1 - Železniční svrš...'!J38</f>
        <v>0</v>
      </c>
      <c r="AZ96" s="86">
        <f>'SO 01.1 - Železniční svrš...'!F35</f>
        <v>0</v>
      </c>
      <c r="BA96" s="86">
        <f>'SO 01.1 - Železniční svrš...'!F36</f>
        <v>0</v>
      </c>
      <c r="BB96" s="86">
        <f>'SO 01.1 - Železniční svrš...'!F37</f>
        <v>0</v>
      </c>
      <c r="BC96" s="86">
        <f>'SO 01.1 - Železniční svrš...'!F38</f>
        <v>0</v>
      </c>
      <c r="BD96" s="88">
        <f>'SO 01.1 - Železniční svrš...'!F39</f>
        <v>0</v>
      </c>
      <c r="BT96" s="25" t="s">
        <v>86</v>
      </c>
      <c r="BV96" s="25" t="s">
        <v>79</v>
      </c>
      <c r="BW96" s="25" t="s">
        <v>91</v>
      </c>
      <c r="BX96" s="25" t="s">
        <v>85</v>
      </c>
      <c r="CL96" s="25" t="s">
        <v>1</v>
      </c>
    </row>
    <row r="97" spans="1:91" s="3" customFormat="1" ht="17.25" customHeight="1" x14ac:dyDescent="0.2">
      <c r="B97" s="48"/>
      <c r="C97" s="9"/>
      <c r="D97" s="9"/>
      <c r="E97" s="233" t="s">
        <v>92</v>
      </c>
      <c r="F97" s="233"/>
      <c r="G97" s="233"/>
      <c r="H97" s="233"/>
      <c r="I97" s="233"/>
      <c r="J97" s="9"/>
      <c r="K97" s="233" t="s">
        <v>93</v>
      </c>
      <c r="L97" s="233"/>
      <c r="M97" s="233"/>
      <c r="N97" s="233"/>
      <c r="O97" s="233"/>
      <c r="P97" s="233"/>
      <c r="Q97" s="233"/>
      <c r="R97" s="233"/>
      <c r="S97" s="233"/>
      <c r="T97" s="233"/>
      <c r="U97" s="233"/>
      <c r="V97" s="233"/>
      <c r="W97" s="233"/>
      <c r="X97" s="233"/>
      <c r="Y97" s="233"/>
      <c r="Z97" s="233"/>
      <c r="AA97" s="233"/>
      <c r="AB97" s="233"/>
      <c r="AC97" s="233"/>
      <c r="AD97" s="233"/>
      <c r="AE97" s="233"/>
      <c r="AF97" s="233"/>
      <c r="AG97" s="247">
        <f>ROUND(SUM(AG98:AG99),2)</f>
        <v>0</v>
      </c>
      <c r="AH97" s="246"/>
      <c r="AI97" s="246"/>
      <c r="AJ97" s="246"/>
      <c r="AK97" s="246"/>
      <c r="AL97" s="246"/>
      <c r="AM97" s="246"/>
      <c r="AN97" s="245">
        <f t="shared" si="0"/>
        <v>0</v>
      </c>
      <c r="AO97" s="246"/>
      <c r="AP97" s="246"/>
      <c r="AQ97" s="84" t="s">
        <v>90</v>
      </c>
      <c r="AR97" s="48"/>
      <c r="AS97" s="85">
        <f>ROUND(SUM(AS98:AS99),2)</f>
        <v>0</v>
      </c>
      <c r="AT97" s="86">
        <f t="shared" si="1"/>
        <v>0</v>
      </c>
      <c r="AU97" s="87">
        <f>ROUND(SUM(AU98:AU99),5)</f>
        <v>0</v>
      </c>
      <c r="AV97" s="86">
        <f>ROUND(AZ97*L29,2)</f>
        <v>0</v>
      </c>
      <c r="AW97" s="86">
        <f>ROUND(BA97*L30,2)</f>
        <v>0</v>
      </c>
      <c r="AX97" s="86">
        <f>ROUND(BB97*L29,2)</f>
        <v>0</v>
      </c>
      <c r="AY97" s="86">
        <f>ROUND(BC97*L30,2)</f>
        <v>0</v>
      </c>
      <c r="AZ97" s="86">
        <f>ROUND(SUM(AZ98:AZ99),2)</f>
        <v>0</v>
      </c>
      <c r="BA97" s="86">
        <f>ROUND(SUM(BA98:BA99),2)</f>
        <v>0</v>
      </c>
      <c r="BB97" s="86">
        <f>ROUND(SUM(BB98:BB99),2)</f>
        <v>0</v>
      </c>
      <c r="BC97" s="86">
        <f>ROUND(SUM(BC98:BC99),2)</f>
        <v>0</v>
      </c>
      <c r="BD97" s="88">
        <f>ROUND(SUM(BD98:BD99),2)</f>
        <v>0</v>
      </c>
      <c r="BS97" s="25" t="s">
        <v>76</v>
      </c>
      <c r="BT97" s="25" t="s">
        <v>86</v>
      </c>
      <c r="BU97" s="25" t="s">
        <v>78</v>
      </c>
      <c r="BV97" s="25" t="s">
        <v>79</v>
      </c>
      <c r="BW97" s="25" t="s">
        <v>94</v>
      </c>
      <c r="BX97" s="25" t="s">
        <v>85</v>
      </c>
      <c r="CL97" s="25" t="s">
        <v>1</v>
      </c>
    </row>
    <row r="98" spans="1:91" s="3" customFormat="1" ht="17.25" customHeight="1" x14ac:dyDescent="0.2">
      <c r="A98" s="83" t="s">
        <v>87</v>
      </c>
      <c r="B98" s="48"/>
      <c r="C98" s="9"/>
      <c r="D98" s="9"/>
      <c r="E98" s="9"/>
      <c r="F98" s="233" t="s">
        <v>95</v>
      </c>
      <c r="G98" s="233"/>
      <c r="H98" s="233"/>
      <c r="I98" s="233"/>
      <c r="J98" s="233"/>
      <c r="K98" s="9"/>
      <c r="L98" s="233" t="s">
        <v>96</v>
      </c>
      <c r="M98" s="233"/>
      <c r="N98" s="233"/>
      <c r="O98" s="233"/>
      <c r="P98" s="233"/>
      <c r="Q98" s="233"/>
      <c r="R98" s="233"/>
      <c r="S98" s="233"/>
      <c r="T98" s="233"/>
      <c r="U98" s="233"/>
      <c r="V98" s="233"/>
      <c r="W98" s="233"/>
      <c r="X98" s="233"/>
      <c r="Y98" s="233"/>
      <c r="Z98" s="233"/>
      <c r="AA98" s="233"/>
      <c r="AB98" s="233"/>
      <c r="AC98" s="233"/>
      <c r="AD98" s="233"/>
      <c r="AE98" s="233"/>
      <c r="AF98" s="233"/>
      <c r="AG98" s="245">
        <f>'SO 01.2.1 - Sborník ÚOŽI ...'!J34</f>
        <v>0</v>
      </c>
      <c r="AH98" s="246"/>
      <c r="AI98" s="246"/>
      <c r="AJ98" s="246"/>
      <c r="AK98" s="246"/>
      <c r="AL98" s="246"/>
      <c r="AM98" s="246"/>
      <c r="AN98" s="245">
        <f t="shared" si="0"/>
        <v>0</v>
      </c>
      <c r="AO98" s="246"/>
      <c r="AP98" s="246"/>
      <c r="AQ98" s="84" t="s">
        <v>90</v>
      </c>
      <c r="AR98" s="48"/>
      <c r="AS98" s="85">
        <v>0</v>
      </c>
      <c r="AT98" s="86">
        <f t="shared" si="1"/>
        <v>0</v>
      </c>
      <c r="AU98" s="87">
        <f>'SO 01.2.1 - Sborník ÚOŽI ...'!P127</f>
        <v>0</v>
      </c>
      <c r="AV98" s="86">
        <f>'SO 01.2.1 - Sborník ÚOŽI ...'!J37</f>
        <v>0</v>
      </c>
      <c r="AW98" s="86">
        <f>'SO 01.2.1 - Sborník ÚOŽI ...'!J38</f>
        <v>0</v>
      </c>
      <c r="AX98" s="86">
        <f>'SO 01.2.1 - Sborník ÚOŽI ...'!J39</f>
        <v>0</v>
      </c>
      <c r="AY98" s="86">
        <f>'SO 01.2.1 - Sborník ÚOŽI ...'!J40</f>
        <v>0</v>
      </c>
      <c r="AZ98" s="86">
        <f>'SO 01.2.1 - Sborník ÚOŽI ...'!F37</f>
        <v>0</v>
      </c>
      <c r="BA98" s="86">
        <f>'SO 01.2.1 - Sborník ÚOŽI ...'!F38</f>
        <v>0</v>
      </c>
      <c r="BB98" s="86">
        <f>'SO 01.2.1 - Sborník ÚOŽI ...'!F39</f>
        <v>0</v>
      </c>
      <c r="BC98" s="86">
        <f>'SO 01.2.1 - Sborník ÚOŽI ...'!F40</f>
        <v>0</v>
      </c>
      <c r="BD98" s="88">
        <f>'SO 01.2.1 - Sborník ÚOŽI ...'!F41</f>
        <v>0</v>
      </c>
      <c r="BT98" s="25" t="s">
        <v>97</v>
      </c>
      <c r="BV98" s="25" t="s">
        <v>79</v>
      </c>
      <c r="BW98" s="25" t="s">
        <v>98</v>
      </c>
      <c r="BX98" s="25" t="s">
        <v>94</v>
      </c>
      <c r="CL98" s="25" t="s">
        <v>1</v>
      </c>
    </row>
    <row r="99" spans="1:91" s="3" customFormat="1" ht="17.25" customHeight="1" x14ac:dyDescent="0.2">
      <c r="A99" s="83" t="s">
        <v>87</v>
      </c>
      <c r="B99" s="48"/>
      <c r="C99" s="9"/>
      <c r="D99" s="9"/>
      <c r="E99" s="9"/>
      <c r="F99" s="233" t="s">
        <v>99</v>
      </c>
      <c r="G99" s="233"/>
      <c r="H99" s="233"/>
      <c r="I99" s="233"/>
      <c r="J99" s="233"/>
      <c r="K99" s="9"/>
      <c r="L99" s="233" t="s">
        <v>100</v>
      </c>
      <c r="M99" s="233"/>
      <c r="N99" s="233"/>
      <c r="O99" s="233"/>
      <c r="P99" s="233"/>
      <c r="Q99" s="233"/>
      <c r="R99" s="233"/>
      <c r="S99" s="233"/>
      <c r="T99" s="233"/>
      <c r="U99" s="233"/>
      <c r="V99" s="233"/>
      <c r="W99" s="233"/>
      <c r="X99" s="233"/>
      <c r="Y99" s="233"/>
      <c r="Z99" s="233"/>
      <c r="AA99" s="233"/>
      <c r="AB99" s="233"/>
      <c r="AC99" s="233"/>
      <c r="AD99" s="233"/>
      <c r="AE99" s="233"/>
      <c r="AF99" s="233"/>
      <c r="AG99" s="245">
        <f>'SO 01.2.2 - ÚRS - Železni...'!J34</f>
        <v>0</v>
      </c>
      <c r="AH99" s="246"/>
      <c r="AI99" s="246"/>
      <c r="AJ99" s="246"/>
      <c r="AK99" s="246"/>
      <c r="AL99" s="246"/>
      <c r="AM99" s="246"/>
      <c r="AN99" s="245">
        <f t="shared" si="0"/>
        <v>0</v>
      </c>
      <c r="AO99" s="246"/>
      <c r="AP99" s="246"/>
      <c r="AQ99" s="84" t="s">
        <v>90</v>
      </c>
      <c r="AR99" s="48"/>
      <c r="AS99" s="85">
        <v>0</v>
      </c>
      <c r="AT99" s="86">
        <f t="shared" si="1"/>
        <v>0</v>
      </c>
      <c r="AU99" s="87">
        <f>'SO 01.2.2 - ÚRS - Železni...'!P126</f>
        <v>0</v>
      </c>
      <c r="AV99" s="86">
        <f>'SO 01.2.2 - ÚRS - Železni...'!J37</f>
        <v>0</v>
      </c>
      <c r="AW99" s="86">
        <f>'SO 01.2.2 - ÚRS - Železni...'!J38</f>
        <v>0</v>
      </c>
      <c r="AX99" s="86">
        <f>'SO 01.2.2 - ÚRS - Železni...'!J39</f>
        <v>0</v>
      </c>
      <c r="AY99" s="86">
        <f>'SO 01.2.2 - ÚRS - Železni...'!J40</f>
        <v>0</v>
      </c>
      <c r="AZ99" s="86">
        <f>'SO 01.2.2 - ÚRS - Železni...'!F37</f>
        <v>0</v>
      </c>
      <c r="BA99" s="86">
        <f>'SO 01.2.2 - ÚRS - Železni...'!F38</f>
        <v>0</v>
      </c>
      <c r="BB99" s="86">
        <f>'SO 01.2.2 - ÚRS - Železni...'!F39</f>
        <v>0</v>
      </c>
      <c r="BC99" s="86">
        <f>'SO 01.2.2 - ÚRS - Železni...'!F40</f>
        <v>0</v>
      </c>
      <c r="BD99" s="88">
        <f>'SO 01.2.2 - ÚRS - Železni...'!F41</f>
        <v>0</v>
      </c>
      <c r="BT99" s="25" t="s">
        <v>97</v>
      </c>
      <c r="BV99" s="25" t="s">
        <v>79</v>
      </c>
      <c r="BW99" s="25" t="s">
        <v>101</v>
      </c>
      <c r="BX99" s="25" t="s">
        <v>94</v>
      </c>
      <c r="CL99" s="25" t="s">
        <v>1</v>
      </c>
    </row>
    <row r="100" spans="1:91" s="3" customFormat="1" ht="17.25" customHeight="1" x14ac:dyDescent="0.2">
      <c r="B100" s="48"/>
      <c r="C100" s="9"/>
      <c r="D100" s="9"/>
      <c r="E100" s="233" t="s">
        <v>102</v>
      </c>
      <c r="F100" s="233"/>
      <c r="G100" s="233"/>
      <c r="H100" s="233"/>
      <c r="I100" s="233"/>
      <c r="J100" s="9"/>
      <c r="K100" s="233" t="s">
        <v>103</v>
      </c>
      <c r="L100" s="233"/>
      <c r="M100" s="233"/>
      <c r="N100" s="233"/>
      <c r="O100" s="233"/>
      <c r="P100" s="233"/>
      <c r="Q100" s="233"/>
      <c r="R100" s="233"/>
      <c r="S100" s="233"/>
      <c r="T100" s="233"/>
      <c r="U100" s="233"/>
      <c r="V100" s="233"/>
      <c r="W100" s="233"/>
      <c r="X100" s="233"/>
      <c r="Y100" s="233"/>
      <c r="Z100" s="233"/>
      <c r="AA100" s="233"/>
      <c r="AB100" s="233"/>
      <c r="AC100" s="233"/>
      <c r="AD100" s="233"/>
      <c r="AE100" s="233"/>
      <c r="AF100" s="233"/>
      <c r="AG100" s="247">
        <f>ROUND(AG101,2)</f>
        <v>0</v>
      </c>
      <c r="AH100" s="246"/>
      <c r="AI100" s="246"/>
      <c r="AJ100" s="246"/>
      <c r="AK100" s="246"/>
      <c r="AL100" s="246"/>
      <c r="AM100" s="246"/>
      <c r="AN100" s="245">
        <f t="shared" si="0"/>
        <v>0</v>
      </c>
      <c r="AO100" s="246"/>
      <c r="AP100" s="246"/>
      <c r="AQ100" s="84" t="s">
        <v>90</v>
      </c>
      <c r="AR100" s="48"/>
      <c r="AS100" s="85">
        <f>ROUND(AS101,2)</f>
        <v>0</v>
      </c>
      <c r="AT100" s="86">
        <f t="shared" si="1"/>
        <v>0</v>
      </c>
      <c r="AU100" s="87">
        <f>ROUND(AU101,5)</f>
        <v>0</v>
      </c>
      <c r="AV100" s="86">
        <f>ROUND(AZ100*L29,2)</f>
        <v>0</v>
      </c>
      <c r="AW100" s="86">
        <f>ROUND(BA100*L30,2)</f>
        <v>0</v>
      </c>
      <c r="AX100" s="86">
        <f>ROUND(BB100*L29,2)</f>
        <v>0</v>
      </c>
      <c r="AY100" s="86">
        <f>ROUND(BC100*L30,2)</f>
        <v>0</v>
      </c>
      <c r="AZ100" s="86">
        <f>ROUND(AZ101,2)</f>
        <v>0</v>
      </c>
      <c r="BA100" s="86">
        <f>ROUND(BA101,2)</f>
        <v>0</v>
      </c>
      <c r="BB100" s="86">
        <f>ROUND(BB101,2)</f>
        <v>0</v>
      </c>
      <c r="BC100" s="86">
        <f>ROUND(BC101,2)</f>
        <v>0</v>
      </c>
      <c r="BD100" s="88">
        <f>ROUND(BD101,2)</f>
        <v>0</v>
      </c>
      <c r="BS100" s="25" t="s">
        <v>76</v>
      </c>
      <c r="BT100" s="25" t="s">
        <v>86</v>
      </c>
      <c r="BU100" s="25" t="s">
        <v>78</v>
      </c>
      <c r="BV100" s="25" t="s">
        <v>79</v>
      </c>
      <c r="BW100" s="25" t="s">
        <v>104</v>
      </c>
      <c r="BX100" s="25" t="s">
        <v>85</v>
      </c>
      <c r="CL100" s="25" t="s">
        <v>1</v>
      </c>
    </row>
    <row r="101" spans="1:91" s="3" customFormat="1" ht="17.25" customHeight="1" x14ac:dyDescent="0.2">
      <c r="A101" s="83" t="s">
        <v>87</v>
      </c>
      <c r="B101" s="48"/>
      <c r="C101" s="9"/>
      <c r="D101" s="9"/>
      <c r="E101" s="9"/>
      <c r="F101" s="233" t="s">
        <v>105</v>
      </c>
      <c r="G101" s="233"/>
      <c r="H101" s="233"/>
      <c r="I101" s="233"/>
      <c r="J101" s="233"/>
      <c r="K101" s="9"/>
      <c r="L101" s="233" t="s">
        <v>106</v>
      </c>
      <c r="M101" s="233"/>
      <c r="N101" s="233"/>
      <c r="O101" s="233"/>
      <c r="P101" s="233"/>
      <c r="Q101" s="233"/>
      <c r="R101" s="233"/>
      <c r="S101" s="233"/>
      <c r="T101" s="233"/>
      <c r="U101" s="233"/>
      <c r="V101" s="233"/>
      <c r="W101" s="233"/>
      <c r="X101" s="233"/>
      <c r="Y101" s="233"/>
      <c r="Z101" s="233"/>
      <c r="AA101" s="233"/>
      <c r="AB101" s="233"/>
      <c r="AC101" s="233"/>
      <c r="AD101" s="233"/>
      <c r="AE101" s="233"/>
      <c r="AF101" s="233"/>
      <c r="AG101" s="245">
        <f>'SO 01.3.1 - Sborník ÚOŽI ...'!J34</f>
        <v>0</v>
      </c>
      <c r="AH101" s="246"/>
      <c r="AI101" s="246"/>
      <c r="AJ101" s="246"/>
      <c r="AK101" s="246"/>
      <c r="AL101" s="246"/>
      <c r="AM101" s="246"/>
      <c r="AN101" s="245">
        <f t="shared" si="0"/>
        <v>0</v>
      </c>
      <c r="AO101" s="246"/>
      <c r="AP101" s="246"/>
      <c r="AQ101" s="84" t="s">
        <v>90</v>
      </c>
      <c r="AR101" s="48"/>
      <c r="AS101" s="85">
        <v>0</v>
      </c>
      <c r="AT101" s="86">
        <f t="shared" si="1"/>
        <v>0</v>
      </c>
      <c r="AU101" s="87">
        <f>'SO 01.3.1 - Sborník ÚOŽI ...'!P127</f>
        <v>0</v>
      </c>
      <c r="AV101" s="86">
        <f>'SO 01.3.1 - Sborník ÚOŽI ...'!J37</f>
        <v>0</v>
      </c>
      <c r="AW101" s="86">
        <f>'SO 01.3.1 - Sborník ÚOŽI ...'!J38</f>
        <v>0</v>
      </c>
      <c r="AX101" s="86">
        <f>'SO 01.3.1 - Sborník ÚOŽI ...'!J39</f>
        <v>0</v>
      </c>
      <c r="AY101" s="86">
        <f>'SO 01.3.1 - Sborník ÚOŽI ...'!J40</f>
        <v>0</v>
      </c>
      <c r="AZ101" s="86">
        <f>'SO 01.3.1 - Sborník ÚOŽI ...'!F37</f>
        <v>0</v>
      </c>
      <c r="BA101" s="86">
        <f>'SO 01.3.1 - Sborník ÚOŽI ...'!F38</f>
        <v>0</v>
      </c>
      <c r="BB101" s="86">
        <f>'SO 01.3.1 - Sborník ÚOŽI ...'!F39</f>
        <v>0</v>
      </c>
      <c r="BC101" s="86">
        <f>'SO 01.3.1 - Sborník ÚOŽI ...'!F40</f>
        <v>0</v>
      </c>
      <c r="BD101" s="88">
        <f>'SO 01.3.1 - Sborník ÚOŽI ...'!F41</f>
        <v>0</v>
      </c>
      <c r="BT101" s="25" t="s">
        <v>97</v>
      </c>
      <c r="BV101" s="25" t="s">
        <v>79</v>
      </c>
      <c r="BW101" s="25" t="s">
        <v>107</v>
      </c>
      <c r="BX101" s="25" t="s">
        <v>104</v>
      </c>
      <c r="CL101" s="25" t="s">
        <v>1</v>
      </c>
    </row>
    <row r="102" spans="1:91" s="3" customFormat="1" ht="17.25" customHeight="1" x14ac:dyDescent="0.2">
      <c r="A102" s="83" t="s">
        <v>87</v>
      </c>
      <c r="B102" s="48"/>
      <c r="C102" s="9"/>
      <c r="D102" s="9"/>
      <c r="E102" s="233" t="s">
        <v>108</v>
      </c>
      <c r="F102" s="233"/>
      <c r="G102" s="233"/>
      <c r="H102" s="233"/>
      <c r="I102" s="233"/>
      <c r="J102" s="9"/>
      <c r="K102" s="233" t="s">
        <v>109</v>
      </c>
      <c r="L102" s="233"/>
      <c r="M102" s="233"/>
      <c r="N102" s="233"/>
      <c r="O102" s="233"/>
      <c r="P102" s="233"/>
      <c r="Q102" s="233"/>
      <c r="R102" s="233"/>
      <c r="S102" s="233"/>
      <c r="T102" s="233"/>
      <c r="U102" s="233"/>
      <c r="V102" s="233"/>
      <c r="W102" s="233"/>
      <c r="X102" s="233"/>
      <c r="Y102" s="233"/>
      <c r="Z102" s="233"/>
      <c r="AA102" s="233"/>
      <c r="AB102" s="233"/>
      <c r="AC102" s="233"/>
      <c r="AD102" s="233"/>
      <c r="AE102" s="233"/>
      <c r="AF102" s="233"/>
      <c r="AG102" s="245">
        <f>'SO 01.4 - Železniční svrš...'!J32</f>
        <v>0</v>
      </c>
      <c r="AH102" s="246"/>
      <c r="AI102" s="246"/>
      <c r="AJ102" s="246"/>
      <c r="AK102" s="246"/>
      <c r="AL102" s="246"/>
      <c r="AM102" s="246"/>
      <c r="AN102" s="245">
        <f t="shared" si="0"/>
        <v>0</v>
      </c>
      <c r="AO102" s="246"/>
      <c r="AP102" s="246"/>
      <c r="AQ102" s="84" t="s">
        <v>90</v>
      </c>
      <c r="AR102" s="48"/>
      <c r="AS102" s="85">
        <v>0</v>
      </c>
      <c r="AT102" s="86">
        <f t="shared" si="1"/>
        <v>0</v>
      </c>
      <c r="AU102" s="87">
        <f>'SO 01.4 - Železniční svrš...'!P123</f>
        <v>0</v>
      </c>
      <c r="AV102" s="86">
        <f>'SO 01.4 - Železniční svrš...'!J35</f>
        <v>0</v>
      </c>
      <c r="AW102" s="86">
        <f>'SO 01.4 - Železniční svrš...'!J36</f>
        <v>0</v>
      </c>
      <c r="AX102" s="86">
        <f>'SO 01.4 - Železniční svrš...'!J37</f>
        <v>0</v>
      </c>
      <c r="AY102" s="86">
        <f>'SO 01.4 - Železniční svrš...'!J38</f>
        <v>0</v>
      </c>
      <c r="AZ102" s="86">
        <f>'SO 01.4 - Železniční svrš...'!F35</f>
        <v>0</v>
      </c>
      <c r="BA102" s="86">
        <f>'SO 01.4 - Železniční svrš...'!F36</f>
        <v>0</v>
      </c>
      <c r="BB102" s="86">
        <f>'SO 01.4 - Železniční svrš...'!F37</f>
        <v>0</v>
      </c>
      <c r="BC102" s="86">
        <f>'SO 01.4 - Železniční svrš...'!F38</f>
        <v>0</v>
      </c>
      <c r="BD102" s="88">
        <f>'SO 01.4 - Železniční svrš...'!F39</f>
        <v>0</v>
      </c>
      <c r="BT102" s="25" t="s">
        <v>86</v>
      </c>
      <c r="BV102" s="25" t="s">
        <v>79</v>
      </c>
      <c r="BW102" s="25" t="s">
        <v>110</v>
      </c>
      <c r="BX102" s="25" t="s">
        <v>85</v>
      </c>
      <c r="CL102" s="25" t="s">
        <v>1</v>
      </c>
    </row>
    <row r="103" spans="1:91" s="3" customFormat="1" ht="17.25" customHeight="1" x14ac:dyDescent="0.2">
      <c r="A103" s="83" t="s">
        <v>87</v>
      </c>
      <c r="B103" s="48"/>
      <c r="C103" s="9"/>
      <c r="D103" s="9"/>
      <c r="E103" s="233" t="s">
        <v>111</v>
      </c>
      <c r="F103" s="233"/>
      <c r="G103" s="233"/>
      <c r="H103" s="233"/>
      <c r="I103" s="233"/>
      <c r="J103" s="9"/>
      <c r="K103" s="233" t="s">
        <v>112</v>
      </c>
      <c r="L103" s="233"/>
      <c r="M103" s="233"/>
      <c r="N103" s="233"/>
      <c r="O103" s="233"/>
      <c r="P103" s="233"/>
      <c r="Q103" s="233"/>
      <c r="R103" s="233"/>
      <c r="S103" s="233"/>
      <c r="T103" s="233"/>
      <c r="U103" s="233"/>
      <c r="V103" s="233"/>
      <c r="W103" s="233"/>
      <c r="X103" s="233"/>
      <c r="Y103" s="233"/>
      <c r="Z103" s="233"/>
      <c r="AA103" s="233"/>
      <c r="AB103" s="233"/>
      <c r="AC103" s="233"/>
      <c r="AD103" s="233"/>
      <c r="AE103" s="233"/>
      <c r="AF103" s="233"/>
      <c r="AG103" s="245">
        <f>'SO 01.5 - Rekonstrukce dv...'!J32</f>
        <v>0</v>
      </c>
      <c r="AH103" s="246"/>
      <c r="AI103" s="246"/>
      <c r="AJ103" s="246"/>
      <c r="AK103" s="246"/>
      <c r="AL103" s="246"/>
      <c r="AM103" s="246"/>
      <c r="AN103" s="245">
        <f t="shared" si="0"/>
        <v>0</v>
      </c>
      <c r="AO103" s="246"/>
      <c r="AP103" s="246"/>
      <c r="AQ103" s="84" t="s">
        <v>90</v>
      </c>
      <c r="AR103" s="48"/>
      <c r="AS103" s="85">
        <v>0</v>
      </c>
      <c r="AT103" s="86">
        <f t="shared" si="1"/>
        <v>0</v>
      </c>
      <c r="AU103" s="87">
        <f>'SO 01.5 - Rekonstrukce dv...'!P123</f>
        <v>0</v>
      </c>
      <c r="AV103" s="86">
        <f>'SO 01.5 - Rekonstrukce dv...'!J35</f>
        <v>0</v>
      </c>
      <c r="AW103" s="86">
        <f>'SO 01.5 - Rekonstrukce dv...'!J36</f>
        <v>0</v>
      </c>
      <c r="AX103" s="86">
        <f>'SO 01.5 - Rekonstrukce dv...'!J37</f>
        <v>0</v>
      </c>
      <c r="AY103" s="86">
        <f>'SO 01.5 - Rekonstrukce dv...'!J38</f>
        <v>0</v>
      </c>
      <c r="AZ103" s="86">
        <f>'SO 01.5 - Rekonstrukce dv...'!F35</f>
        <v>0</v>
      </c>
      <c r="BA103" s="86">
        <f>'SO 01.5 - Rekonstrukce dv...'!F36</f>
        <v>0</v>
      </c>
      <c r="BB103" s="86">
        <f>'SO 01.5 - Rekonstrukce dv...'!F37</f>
        <v>0</v>
      </c>
      <c r="BC103" s="86">
        <f>'SO 01.5 - Rekonstrukce dv...'!F38</f>
        <v>0</v>
      </c>
      <c r="BD103" s="88">
        <f>'SO 01.5 - Rekonstrukce dv...'!F39</f>
        <v>0</v>
      </c>
      <c r="BT103" s="25" t="s">
        <v>86</v>
      </c>
      <c r="BV103" s="25" t="s">
        <v>79</v>
      </c>
      <c r="BW103" s="25" t="s">
        <v>113</v>
      </c>
      <c r="BX103" s="25" t="s">
        <v>85</v>
      </c>
      <c r="CL103" s="25" t="s">
        <v>1</v>
      </c>
    </row>
    <row r="104" spans="1:91" s="3" customFormat="1" ht="17.25" customHeight="1" x14ac:dyDescent="0.2">
      <c r="A104" s="83" t="s">
        <v>87</v>
      </c>
      <c r="B104" s="48"/>
      <c r="C104" s="9"/>
      <c r="D104" s="9"/>
      <c r="E104" s="233" t="s">
        <v>114</v>
      </c>
      <c r="F104" s="233"/>
      <c r="G104" s="233"/>
      <c r="H104" s="233"/>
      <c r="I104" s="233"/>
      <c r="J104" s="9"/>
      <c r="K104" s="233" t="s">
        <v>115</v>
      </c>
      <c r="L104" s="233"/>
      <c r="M104" s="233"/>
      <c r="N104" s="233"/>
      <c r="O104" s="233"/>
      <c r="P104" s="233"/>
      <c r="Q104" s="233"/>
      <c r="R104" s="233"/>
      <c r="S104" s="233"/>
      <c r="T104" s="233"/>
      <c r="U104" s="233"/>
      <c r="V104" s="233"/>
      <c r="W104" s="233"/>
      <c r="X104" s="233"/>
      <c r="Y104" s="233"/>
      <c r="Z104" s="233"/>
      <c r="AA104" s="233"/>
      <c r="AB104" s="233"/>
      <c r="AC104" s="233"/>
      <c r="AD104" s="233"/>
      <c r="AE104" s="233"/>
      <c r="AF104" s="233"/>
      <c r="AG104" s="245">
        <f>'SO 01.6 - Oprava nástupiš...'!J32</f>
        <v>0</v>
      </c>
      <c r="AH104" s="246"/>
      <c r="AI104" s="246"/>
      <c r="AJ104" s="246"/>
      <c r="AK104" s="246"/>
      <c r="AL104" s="246"/>
      <c r="AM104" s="246"/>
      <c r="AN104" s="245">
        <f t="shared" si="0"/>
        <v>0</v>
      </c>
      <c r="AO104" s="246"/>
      <c r="AP104" s="246"/>
      <c r="AQ104" s="84" t="s">
        <v>90</v>
      </c>
      <c r="AR104" s="48"/>
      <c r="AS104" s="85">
        <v>0</v>
      </c>
      <c r="AT104" s="86">
        <f t="shared" si="1"/>
        <v>0</v>
      </c>
      <c r="AU104" s="87">
        <f>'SO 01.6 - Oprava nástupiš...'!P123</f>
        <v>0</v>
      </c>
      <c r="AV104" s="86">
        <f>'SO 01.6 - Oprava nástupiš...'!J35</f>
        <v>0</v>
      </c>
      <c r="AW104" s="86">
        <f>'SO 01.6 - Oprava nástupiš...'!J36</f>
        <v>0</v>
      </c>
      <c r="AX104" s="86">
        <f>'SO 01.6 - Oprava nástupiš...'!J37</f>
        <v>0</v>
      </c>
      <c r="AY104" s="86">
        <f>'SO 01.6 - Oprava nástupiš...'!J38</f>
        <v>0</v>
      </c>
      <c r="AZ104" s="86">
        <f>'SO 01.6 - Oprava nástupiš...'!F35</f>
        <v>0</v>
      </c>
      <c r="BA104" s="86">
        <f>'SO 01.6 - Oprava nástupiš...'!F36</f>
        <v>0</v>
      </c>
      <c r="BB104" s="86">
        <f>'SO 01.6 - Oprava nástupiš...'!F37</f>
        <v>0</v>
      </c>
      <c r="BC104" s="86">
        <f>'SO 01.6 - Oprava nástupiš...'!F38</f>
        <v>0</v>
      </c>
      <c r="BD104" s="88">
        <f>'SO 01.6 - Oprava nástupiš...'!F39</f>
        <v>0</v>
      </c>
      <c r="BT104" s="25" t="s">
        <v>86</v>
      </c>
      <c r="BV104" s="25" t="s">
        <v>79</v>
      </c>
      <c r="BW104" s="25" t="s">
        <v>116</v>
      </c>
      <c r="BX104" s="25" t="s">
        <v>85</v>
      </c>
      <c r="CL104" s="25" t="s">
        <v>1</v>
      </c>
    </row>
    <row r="105" spans="1:91" s="3" customFormat="1" ht="17.25" customHeight="1" x14ac:dyDescent="0.2">
      <c r="A105" s="83" t="s">
        <v>87</v>
      </c>
      <c r="B105" s="48"/>
      <c r="C105" s="9"/>
      <c r="D105" s="9"/>
      <c r="E105" s="233" t="s">
        <v>117</v>
      </c>
      <c r="F105" s="233"/>
      <c r="G105" s="233"/>
      <c r="H105" s="233"/>
      <c r="I105" s="233"/>
      <c r="J105" s="9"/>
      <c r="K105" s="233" t="s">
        <v>118</v>
      </c>
      <c r="L105" s="233"/>
      <c r="M105" s="233"/>
      <c r="N105" s="233"/>
      <c r="O105" s="233"/>
      <c r="P105" s="233"/>
      <c r="Q105" s="233"/>
      <c r="R105" s="233"/>
      <c r="S105" s="233"/>
      <c r="T105" s="233"/>
      <c r="U105" s="233"/>
      <c r="V105" s="233"/>
      <c r="W105" s="233"/>
      <c r="X105" s="233"/>
      <c r="Y105" s="233"/>
      <c r="Z105" s="233"/>
      <c r="AA105" s="233"/>
      <c r="AB105" s="233"/>
      <c r="AC105" s="233"/>
      <c r="AD105" s="233"/>
      <c r="AE105" s="233"/>
      <c r="AF105" s="233"/>
      <c r="AG105" s="245">
        <f>'SO 01.7 - Následná úprava...'!J32</f>
        <v>0</v>
      </c>
      <c r="AH105" s="246"/>
      <c r="AI105" s="246"/>
      <c r="AJ105" s="246"/>
      <c r="AK105" s="246"/>
      <c r="AL105" s="246"/>
      <c r="AM105" s="246"/>
      <c r="AN105" s="245">
        <f t="shared" si="0"/>
        <v>0</v>
      </c>
      <c r="AO105" s="246"/>
      <c r="AP105" s="246"/>
      <c r="AQ105" s="84" t="s">
        <v>90</v>
      </c>
      <c r="AR105" s="48"/>
      <c r="AS105" s="85">
        <v>0</v>
      </c>
      <c r="AT105" s="86">
        <f t="shared" si="1"/>
        <v>0</v>
      </c>
      <c r="AU105" s="87">
        <f>'SO 01.7 - Následná úprava...'!P123</f>
        <v>0</v>
      </c>
      <c r="AV105" s="86">
        <f>'SO 01.7 - Následná úprava...'!J35</f>
        <v>0</v>
      </c>
      <c r="AW105" s="86">
        <f>'SO 01.7 - Následná úprava...'!J36</f>
        <v>0</v>
      </c>
      <c r="AX105" s="86">
        <f>'SO 01.7 - Následná úprava...'!J37</f>
        <v>0</v>
      </c>
      <c r="AY105" s="86">
        <f>'SO 01.7 - Následná úprava...'!J38</f>
        <v>0</v>
      </c>
      <c r="AZ105" s="86">
        <f>'SO 01.7 - Následná úprava...'!F35</f>
        <v>0</v>
      </c>
      <c r="BA105" s="86">
        <f>'SO 01.7 - Následná úprava...'!F36</f>
        <v>0</v>
      </c>
      <c r="BB105" s="86">
        <f>'SO 01.7 - Následná úprava...'!F37</f>
        <v>0</v>
      </c>
      <c r="BC105" s="86">
        <f>'SO 01.7 - Následná úprava...'!F38</f>
        <v>0</v>
      </c>
      <c r="BD105" s="88">
        <f>'SO 01.7 - Následná úprava...'!F39</f>
        <v>0</v>
      </c>
      <c r="BT105" s="25" t="s">
        <v>86</v>
      </c>
      <c r="BV105" s="25" t="s">
        <v>79</v>
      </c>
      <c r="BW105" s="25" t="s">
        <v>119</v>
      </c>
      <c r="BX105" s="25" t="s">
        <v>85</v>
      </c>
      <c r="CL105" s="25" t="s">
        <v>1</v>
      </c>
    </row>
    <row r="106" spans="1:91" s="6" customFormat="1" ht="17.25" customHeight="1" x14ac:dyDescent="0.2">
      <c r="B106" s="74"/>
      <c r="C106" s="75"/>
      <c r="D106" s="234" t="s">
        <v>120</v>
      </c>
      <c r="E106" s="234"/>
      <c r="F106" s="234"/>
      <c r="G106" s="234"/>
      <c r="H106" s="234"/>
      <c r="I106" s="76"/>
      <c r="J106" s="234" t="s">
        <v>121</v>
      </c>
      <c r="K106" s="234"/>
      <c r="L106" s="234"/>
      <c r="M106" s="234"/>
      <c r="N106" s="234"/>
      <c r="O106" s="234"/>
      <c r="P106" s="234"/>
      <c r="Q106" s="234"/>
      <c r="R106" s="234"/>
      <c r="S106" s="234"/>
      <c r="T106" s="234"/>
      <c r="U106" s="234"/>
      <c r="V106" s="234"/>
      <c r="W106" s="234"/>
      <c r="X106" s="234"/>
      <c r="Y106" s="234"/>
      <c r="Z106" s="234"/>
      <c r="AA106" s="234"/>
      <c r="AB106" s="234"/>
      <c r="AC106" s="234"/>
      <c r="AD106" s="234"/>
      <c r="AE106" s="234"/>
      <c r="AF106" s="234"/>
      <c r="AG106" s="244">
        <f>ROUND(AG107+AG110+AG113+AG115+AG119+AG122+AG124+AG127+AG129+AG131+AG133+AG135+AG137+AG139+AG142+AG144+AG146+AG148,2)</f>
        <v>0</v>
      </c>
      <c r="AH106" s="243"/>
      <c r="AI106" s="243"/>
      <c r="AJ106" s="243"/>
      <c r="AK106" s="243"/>
      <c r="AL106" s="243"/>
      <c r="AM106" s="243"/>
      <c r="AN106" s="242">
        <f t="shared" si="0"/>
        <v>0</v>
      </c>
      <c r="AO106" s="243"/>
      <c r="AP106" s="243"/>
      <c r="AQ106" s="77" t="s">
        <v>83</v>
      </c>
      <c r="AR106" s="74"/>
      <c r="AS106" s="78">
        <f>ROUND(AS107+AS110+AS113+AS115+AS119+AS122+AS124+AS127+AS129+AS131+AS133+AS135+AS137+AS139+AS142+AS144+AS146+AS148,2)</f>
        <v>0</v>
      </c>
      <c r="AT106" s="79">
        <f t="shared" si="1"/>
        <v>0</v>
      </c>
      <c r="AU106" s="80">
        <f>ROUND(AU107+AU110+AU113+AU115+AU119+AU122+AU124+AU127+AU129+AU131+AU133+AU135+AU137+AU139+AU142+AU144+AU146+AU148,5)</f>
        <v>0</v>
      </c>
      <c r="AV106" s="79">
        <f>ROUND(AZ106*L29,2)</f>
        <v>0</v>
      </c>
      <c r="AW106" s="79">
        <f>ROUND(BA106*L30,2)</f>
        <v>0</v>
      </c>
      <c r="AX106" s="79">
        <f>ROUND(BB106*L29,2)</f>
        <v>0</v>
      </c>
      <c r="AY106" s="79">
        <f>ROUND(BC106*L30,2)</f>
        <v>0</v>
      </c>
      <c r="AZ106" s="79">
        <f>ROUND(AZ107+AZ110+AZ113+AZ115+AZ119+AZ122+AZ124+AZ127+AZ129+AZ131+AZ133+AZ135+AZ137+AZ139+AZ142+AZ144+AZ146+AZ148,2)</f>
        <v>0</v>
      </c>
      <c r="BA106" s="79">
        <f>ROUND(BA107+BA110+BA113+BA115+BA119+BA122+BA124+BA127+BA129+BA131+BA133+BA135+BA137+BA139+BA142+BA144+BA146+BA148,2)</f>
        <v>0</v>
      </c>
      <c r="BB106" s="79">
        <f>ROUND(BB107+BB110+BB113+BB115+BB119+BB122+BB124+BB127+BB129+BB131+BB133+BB135+BB137+BB139+BB142+BB144+BB146+BB148,2)</f>
        <v>0</v>
      </c>
      <c r="BC106" s="79">
        <f>ROUND(BC107+BC110+BC113+BC115+BC119+BC122+BC124+BC127+BC129+BC131+BC133+BC135+BC137+BC139+BC142+BC144+BC146+BC148,2)</f>
        <v>0</v>
      </c>
      <c r="BD106" s="81">
        <f>ROUND(BD107+BD110+BD113+BD115+BD119+BD122+BD124+BD127+BD129+BD131+BD133+BD135+BD137+BD139+BD142+BD144+BD146+BD148,2)</f>
        <v>0</v>
      </c>
      <c r="BS106" s="82" t="s">
        <v>76</v>
      </c>
      <c r="BT106" s="82" t="s">
        <v>84</v>
      </c>
      <c r="BU106" s="82" t="s">
        <v>78</v>
      </c>
      <c r="BV106" s="82" t="s">
        <v>79</v>
      </c>
      <c r="BW106" s="82" t="s">
        <v>122</v>
      </c>
      <c r="BX106" s="82" t="s">
        <v>4</v>
      </c>
      <c r="CL106" s="82" t="s">
        <v>1</v>
      </c>
      <c r="CM106" s="82" t="s">
        <v>86</v>
      </c>
    </row>
    <row r="107" spans="1:91" s="3" customFormat="1" ht="17.25" customHeight="1" x14ac:dyDescent="0.2">
      <c r="B107" s="48"/>
      <c r="C107" s="9"/>
      <c r="D107" s="9"/>
      <c r="E107" s="233" t="s">
        <v>123</v>
      </c>
      <c r="F107" s="233"/>
      <c r="G107" s="233"/>
      <c r="H107" s="233"/>
      <c r="I107" s="233"/>
      <c r="J107" s="9"/>
      <c r="K107" s="233" t="s">
        <v>124</v>
      </c>
      <c r="L107" s="233"/>
      <c r="M107" s="233"/>
      <c r="N107" s="233"/>
      <c r="O107" s="233"/>
      <c r="P107" s="233"/>
      <c r="Q107" s="233"/>
      <c r="R107" s="233"/>
      <c r="S107" s="233"/>
      <c r="T107" s="233"/>
      <c r="U107" s="233"/>
      <c r="V107" s="233"/>
      <c r="W107" s="233"/>
      <c r="X107" s="233"/>
      <c r="Y107" s="233"/>
      <c r="Z107" s="233"/>
      <c r="AA107" s="233"/>
      <c r="AB107" s="233"/>
      <c r="AC107" s="233"/>
      <c r="AD107" s="233"/>
      <c r="AE107" s="233"/>
      <c r="AF107" s="233"/>
      <c r="AG107" s="247">
        <f>ROUND(SUM(AG108:AG109),2)</f>
        <v>0</v>
      </c>
      <c r="AH107" s="246"/>
      <c r="AI107" s="246"/>
      <c r="AJ107" s="246"/>
      <c r="AK107" s="246"/>
      <c r="AL107" s="246"/>
      <c r="AM107" s="246"/>
      <c r="AN107" s="245">
        <f t="shared" si="0"/>
        <v>0</v>
      </c>
      <c r="AO107" s="246"/>
      <c r="AP107" s="246"/>
      <c r="AQ107" s="84" t="s">
        <v>90</v>
      </c>
      <c r="AR107" s="48"/>
      <c r="AS107" s="85">
        <f>ROUND(SUM(AS108:AS109),2)</f>
        <v>0</v>
      </c>
      <c r="AT107" s="86">
        <f t="shared" si="1"/>
        <v>0</v>
      </c>
      <c r="AU107" s="87">
        <f>ROUND(SUM(AU108:AU109),5)</f>
        <v>0</v>
      </c>
      <c r="AV107" s="86">
        <f>ROUND(AZ107*L29,2)</f>
        <v>0</v>
      </c>
      <c r="AW107" s="86">
        <f>ROUND(BA107*L30,2)</f>
        <v>0</v>
      </c>
      <c r="AX107" s="86">
        <f>ROUND(BB107*L29,2)</f>
        <v>0</v>
      </c>
      <c r="AY107" s="86">
        <f>ROUND(BC107*L30,2)</f>
        <v>0</v>
      </c>
      <c r="AZ107" s="86">
        <f>ROUND(SUM(AZ108:AZ109),2)</f>
        <v>0</v>
      </c>
      <c r="BA107" s="86">
        <f>ROUND(SUM(BA108:BA109),2)</f>
        <v>0</v>
      </c>
      <c r="BB107" s="86">
        <f>ROUND(SUM(BB108:BB109),2)</f>
        <v>0</v>
      </c>
      <c r="BC107" s="86">
        <f>ROUND(SUM(BC108:BC109),2)</f>
        <v>0</v>
      </c>
      <c r="BD107" s="88">
        <f>ROUND(SUM(BD108:BD109),2)</f>
        <v>0</v>
      </c>
      <c r="BS107" s="25" t="s">
        <v>76</v>
      </c>
      <c r="BT107" s="25" t="s">
        <v>86</v>
      </c>
      <c r="BU107" s="25" t="s">
        <v>78</v>
      </c>
      <c r="BV107" s="25" t="s">
        <v>79</v>
      </c>
      <c r="BW107" s="25" t="s">
        <v>125</v>
      </c>
      <c r="BX107" s="25" t="s">
        <v>122</v>
      </c>
      <c r="CL107" s="25" t="s">
        <v>1</v>
      </c>
    </row>
    <row r="108" spans="1:91" s="3" customFormat="1" ht="17.25" customHeight="1" x14ac:dyDescent="0.2">
      <c r="A108" s="83" t="s">
        <v>87</v>
      </c>
      <c r="B108" s="48"/>
      <c r="C108" s="9"/>
      <c r="D108" s="9"/>
      <c r="E108" s="9"/>
      <c r="F108" s="233" t="s">
        <v>126</v>
      </c>
      <c r="G108" s="233"/>
      <c r="H108" s="233"/>
      <c r="I108" s="233"/>
      <c r="J108" s="233"/>
      <c r="K108" s="9"/>
      <c r="L108" s="233" t="s">
        <v>127</v>
      </c>
      <c r="M108" s="233"/>
      <c r="N108" s="233"/>
      <c r="O108" s="233"/>
      <c r="P108" s="233"/>
      <c r="Q108" s="233"/>
      <c r="R108" s="233"/>
      <c r="S108" s="233"/>
      <c r="T108" s="233"/>
      <c r="U108" s="233"/>
      <c r="V108" s="233"/>
      <c r="W108" s="233"/>
      <c r="X108" s="233"/>
      <c r="Y108" s="233"/>
      <c r="Z108" s="233"/>
      <c r="AA108" s="233"/>
      <c r="AB108" s="233"/>
      <c r="AC108" s="233"/>
      <c r="AD108" s="233"/>
      <c r="AE108" s="233"/>
      <c r="AF108" s="233"/>
      <c r="AG108" s="245">
        <f>'SO 02.1.1 - železniční sv...'!J34</f>
        <v>0</v>
      </c>
      <c r="AH108" s="246"/>
      <c r="AI108" s="246"/>
      <c r="AJ108" s="246"/>
      <c r="AK108" s="246"/>
      <c r="AL108" s="246"/>
      <c r="AM108" s="246"/>
      <c r="AN108" s="245">
        <f t="shared" si="0"/>
        <v>0</v>
      </c>
      <c r="AO108" s="246"/>
      <c r="AP108" s="246"/>
      <c r="AQ108" s="84" t="s">
        <v>90</v>
      </c>
      <c r="AR108" s="48"/>
      <c r="AS108" s="85">
        <v>0</v>
      </c>
      <c r="AT108" s="86">
        <f t="shared" si="1"/>
        <v>0</v>
      </c>
      <c r="AU108" s="87">
        <f>'SO 02.1.1 - železniční sv...'!P127</f>
        <v>0</v>
      </c>
      <c r="AV108" s="86">
        <f>'SO 02.1.1 - železniční sv...'!J37</f>
        <v>0</v>
      </c>
      <c r="AW108" s="86">
        <f>'SO 02.1.1 - železniční sv...'!J38</f>
        <v>0</v>
      </c>
      <c r="AX108" s="86">
        <f>'SO 02.1.1 - železniční sv...'!J39</f>
        <v>0</v>
      </c>
      <c r="AY108" s="86">
        <f>'SO 02.1.1 - železniční sv...'!J40</f>
        <v>0</v>
      </c>
      <c r="AZ108" s="86">
        <f>'SO 02.1.1 - železniční sv...'!F37</f>
        <v>0</v>
      </c>
      <c r="BA108" s="86">
        <f>'SO 02.1.1 - železniční sv...'!F38</f>
        <v>0</v>
      </c>
      <c r="BB108" s="86">
        <f>'SO 02.1.1 - železniční sv...'!F39</f>
        <v>0</v>
      </c>
      <c r="BC108" s="86">
        <f>'SO 02.1.1 - železniční sv...'!F40</f>
        <v>0</v>
      </c>
      <c r="BD108" s="88">
        <f>'SO 02.1.1 - železniční sv...'!F41</f>
        <v>0</v>
      </c>
      <c r="BT108" s="25" t="s">
        <v>97</v>
      </c>
      <c r="BV108" s="25" t="s">
        <v>79</v>
      </c>
      <c r="BW108" s="25" t="s">
        <v>128</v>
      </c>
      <c r="BX108" s="25" t="s">
        <v>125</v>
      </c>
      <c r="CL108" s="25" t="s">
        <v>1</v>
      </c>
    </row>
    <row r="109" spans="1:91" s="3" customFormat="1" ht="17.25" customHeight="1" x14ac:dyDescent="0.2">
      <c r="A109" s="83" t="s">
        <v>87</v>
      </c>
      <c r="B109" s="48"/>
      <c r="C109" s="9"/>
      <c r="D109" s="9"/>
      <c r="E109" s="9"/>
      <c r="F109" s="233" t="s">
        <v>129</v>
      </c>
      <c r="G109" s="233"/>
      <c r="H109" s="233"/>
      <c r="I109" s="233"/>
      <c r="J109" s="233"/>
      <c r="K109" s="9"/>
      <c r="L109" s="233" t="s">
        <v>130</v>
      </c>
      <c r="M109" s="233"/>
      <c r="N109" s="233"/>
      <c r="O109" s="233"/>
      <c r="P109" s="233"/>
      <c r="Q109" s="233"/>
      <c r="R109" s="233"/>
      <c r="S109" s="233"/>
      <c r="T109" s="233"/>
      <c r="U109" s="233"/>
      <c r="V109" s="233"/>
      <c r="W109" s="233"/>
      <c r="X109" s="233"/>
      <c r="Y109" s="233"/>
      <c r="Z109" s="233"/>
      <c r="AA109" s="233"/>
      <c r="AB109" s="233"/>
      <c r="AC109" s="233"/>
      <c r="AD109" s="233"/>
      <c r="AE109" s="233"/>
      <c r="AF109" s="233"/>
      <c r="AG109" s="245">
        <f>'SO 02.1.2 - most'!J34</f>
        <v>0</v>
      </c>
      <c r="AH109" s="246"/>
      <c r="AI109" s="246"/>
      <c r="AJ109" s="246"/>
      <c r="AK109" s="246"/>
      <c r="AL109" s="246"/>
      <c r="AM109" s="246"/>
      <c r="AN109" s="245">
        <f t="shared" si="0"/>
        <v>0</v>
      </c>
      <c r="AO109" s="246"/>
      <c r="AP109" s="246"/>
      <c r="AQ109" s="84" t="s">
        <v>90</v>
      </c>
      <c r="AR109" s="48"/>
      <c r="AS109" s="85">
        <v>0</v>
      </c>
      <c r="AT109" s="86">
        <f t="shared" si="1"/>
        <v>0</v>
      </c>
      <c r="AU109" s="87">
        <f>'SO 02.1.2 - most'!P140</f>
        <v>0</v>
      </c>
      <c r="AV109" s="86">
        <f>'SO 02.1.2 - most'!J37</f>
        <v>0</v>
      </c>
      <c r="AW109" s="86">
        <f>'SO 02.1.2 - most'!J38</f>
        <v>0</v>
      </c>
      <c r="AX109" s="86">
        <f>'SO 02.1.2 - most'!J39</f>
        <v>0</v>
      </c>
      <c r="AY109" s="86">
        <f>'SO 02.1.2 - most'!J40</f>
        <v>0</v>
      </c>
      <c r="AZ109" s="86">
        <f>'SO 02.1.2 - most'!F37</f>
        <v>0</v>
      </c>
      <c r="BA109" s="86">
        <f>'SO 02.1.2 - most'!F38</f>
        <v>0</v>
      </c>
      <c r="BB109" s="86">
        <f>'SO 02.1.2 - most'!F39</f>
        <v>0</v>
      </c>
      <c r="BC109" s="86">
        <f>'SO 02.1.2 - most'!F40</f>
        <v>0</v>
      </c>
      <c r="BD109" s="88">
        <f>'SO 02.1.2 - most'!F41</f>
        <v>0</v>
      </c>
      <c r="BT109" s="25" t="s">
        <v>97</v>
      </c>
      <c r="BV109" s="25" t="s">
        <v>79</v>
      </c>
      <c r="BW109" s="25" t="s">
        <v>131</v>
      </c>
      <c r="BX109" s="25" t="s">
        <v>125</v>
      </c>
      <c r="CL109" s="25" t="s">
        <v>1</v>
      </c>
    </row>
    <row r="110" spans="1:91" s="3" customFormat="1" ht="17.25" customHeight="1" x14ac:dyDescent="0.2">
      <c r="B110" s="48"/>
      <c r="C110" s="9"/>
      <c r="D110" s="9"/>
      <c r="E110" s="233" t="s">
        <v>132</v>
      </c>
      <c r="F110" s="233"/>
      <c r="G110" s="233"/>
      <c r="H110" s="233"/>
      <c r="I110" s="233"/>
      <c r="J110" s="9"/>
      <c r="K110" s="233" t="s">
        <v>133</v>
      </c>
      <c r="L110" s="233"/>
      <c r="M110" s="233"/>
      <c r="N110" s="233"/>
      <c r="O110" s="233"/>
      <c r="P110" s="233"/>
      <c r="Q110" s="233"/>
      <c r="R110" s="233"/>
      <c r="S110" s="233"/>
      <c r="T110" s="233"/>
      <c r="U110" s="233"/>
      <c r="V110" s="233"/>
      <c r="W110" s="233"/>
      <c r="X110" s="233"/>
      <c r="Y110" s="233"/>
      <c r="Z110" s="233"/>
      <c r="AA110" s="233"/>
      <c r="AB110" s="233"/>
      <c r="AC110" s="233"/>
      <c r="AD110" s="233"/>
      <c r="AE110" s="233"/>
      <c r="AF110" s="233"/>
      <c r="AG110" s="247">
        <f>ROUND(SUM(AG111:AG112),2)</f>
        <v>0</v>
      </c>
      <c r="AH110" s="246"/>
      <c r="AI110" s="246"/>
      <c r="AJ110" s="246"/>
      <c r="AK110" s="246"/>
      <c r="AL110" s="246"/>
      <c r="AM110" s="246"/>
      <c r="AN110" s="245">
        <f t="shared" si="0"/>
        <v>0</v>
      </c>
      <c r="AO110" s="246"/>
      <c r="AP110" s="246"/>
      <c r="AQ110" s="84" t="s">
        <v>90</v>
      </c>
      <c r="AR110" s="48"/>
      <c r="AS110" s="85">
        <f>ROUND(SUM(AS111:AS112),2)</f>
        <v>0</v>
      </c>
      <c r="AT110" s="86">
        <f t="shared" si="1"/>
        <v>0</v>
      </c>
      <c r="AU110" s="87">
        <f>ROUND(SUM(AU111:AU112),5)</f>
        <v>0</v>
      </c>
      <c r="AV110" s="86">
        <f>ROUND(AZ110*L29,2)</f>
        <v>0</v>
      </c>
      <c r="AW110" s="86">
        <f>ROUND(BA110*L30,2)</f>
        <v>0</v>
      </c>
      <c r="AX110" s="86">
        <f>ROUND(BB110*L29,2)</f>
        <v>0</v>
      </c>
      <c r="AY110" s="86">
        <f>ROUND(BC110*L30,2)</f>
        <v>0</v>
      </c>
      <c r="AZ110" s="86">
        <f>ROUND(SUM(AZ111:AZ112),2)</f>
        <v>0</v>
      </c>
      <c r="BA110" s="86">
        <f>ROUND(SUM(BA111:BA112),2)</f>
        <v>0</v>
      </c>
      <c r="BB110" s="86">
        <f>ROUND(SUM(BB111:BB112),2)</f>
        <v>0</v>
      </c>
      <c r="BC110" s="86">
        <f>ROUND(SUM(BC111:BC112),2)</f>
        <v>0</v>
      </c>
      <c r="BD110" s="88">
        <f>ROUND(SUM(BD111:BD112),2)</f>
        <v>0</v>
      </c>
      <c r="BS110" s="25" t="s">
        <v>76</v>
      </c>
      <c r="BT110" s="25" t="s">
        <v>86</v>
      </c>
      <c r="BU110" s="25" t="s">
        <v>78</v>
      </c>
      <c r="BV110" s="25" t="s">
        <v>79</v>
      </c>
      <c r="BW110" s="25" t="s">
        <v>134</v>
      </c>
      <c r="BX110" s="25" t="s">
        <v>122</v>
      </c>
      <c r="CL110" s="25" t="s">
        <v>1</v>
      </c>
    </row>
    <row r="111" spans="1:91" s="3" customFormat="1" ht="17.25" customHeight="1" x14ac:dyDescent="0.2">
      <c r="A111" s="83" t="s">
        <v>87</v>
      </c>
      <c r="B111" s="48"/>
      <c r="C111" s="9"/>
      <c r="D111" s="9"/>
      <c r="E111" s="9"/>
      <c r="F111" s="233" t="s">
        <v>135</v>
      </c>
      <c r="G111" s="233"/>
      <c r="H111" s="233"/>
      <c r="I111" s="233"/>
      <c r="J111" s="233"/>
      <c r="K111" s="9"/>
      <c r="L111" s="233" t="s">
        <v>127</v>
      </c>
      <c r="M111" s="233"/>
      <c r="N111" s="233"/>
      <c r="O111" s="233"/>
      <c r="P111" s="233"/>
      <c r="Q111" s="233"/>
      <c r="R111" s="233"/>
      <c r="S111" s="233"/>
      <c r="T111" s="233"/>
      <c r="U111" s="233"/>
      <c r="V111" s="233"/>
      <c r="W111" s="233"/>
      <c r="X111" s="233"/>
      <c r="Y111" s="233"/>
      <c r="Z111" s="233"/>
      <c r="AA111" s="233"/>
      <c r="AB111" s="233"/>
      <c r="AC111" s="233"/>
      <c r="AD111" s="233"/>
      <c r="AE111" s="233"/>
      <c r="AF111" s="233"/>
      <c r="AG111" s="245">
        <f>'SO 02.2.1 - železniční sv...'!J34</f>
        <v>0</v>
      </c>
      <c r="AH111" s="246"/>
      <c r="AI111" s="246"/>
      <c r="AJ111" s="246"/>
      <c r="AK111" s="246"/>
      <c r="AL111" s="246"/>
      <c r="AM111" s="246"/>
      <c r="AN111" s="245">
        <f t="shared" si="0"/>
        <v>0</v>
      </c>
      <c r="AO111" s="246"/>
      <c r="AP111" s="246"/>
      <c r="AQ111" s="84" t="s">
        <v>90</v>
      </c>
      <c r="AR111" s="48"/>
      <c r="AS111" s="85">
        <v>0</v>
      </c>
      <c r="AT111" s="86">
        <f t="shared" si="1"/>
        <v>0</v>
      </c>
      <c r="AU111" s="87">
        <f>'SO 02.2.1 - železniční sv...'!P128</f>
        <v>0</v>
      </c>
      <c r="AV111" s="86">
        <f>'SO 02.2.1 - železniční sv...'!J37</f>
        <v>0</v>
      </c>
      <c r="AW111" s="86">
        <f>'SO 02.2.1 - železniční sv...'!J38</f>
        <v>0</v>
      </c>
      <c r="AX111" s="86">
        <f>'SO 02.2.1 - železniční sv...'!J39</f>
        <v>0</v>
      </c>
      <c r="AY111" s="86">
        <f>'SO 02.2.1 - železniční sv...'!J40</f>
        <v>0</v>
      </c>
      <c r="AZ111" s="86">
        <f>'SO 02.2.1 - železniční sv...'!F37</f>
        <v>0</v>
      </c>
      <c r="BA111" s="86">
        <f>'SO 02.2.1 - železniční sv...'!F38</f>
        <v>0</v>
      </c>
      <c r="BB111" s="86">
        <f>'SO 02.2.1 - železniční sv...'!F39</f>
        <v>0</v>
      </c>
      <c r="BC111" s="86">
        <f>'SO 02.2.1 - železniční sv...'!F40</f>
        <v>0</v>
      </c>
      <c r="BD111" s="88">
        <f>'SO 02.2.1 - železniční sv...'!F41</f>
        <v>0</v>
      </c>
      <c r="BT111" s="25" t="s">
        <v>97</v>
      </c>
      <c r="BV111" s="25" t="s">
        <v>79</v>
      </c>
      <c r="BW111" s="25" t="s">
        <v>136</v>
      </c>
      <c r="BX111" s="25" t="s">
        <v>134</v>
      </c>
      <c r="CL111" s="25" t="s">
        <v>1</v>
      </c>
    </row>
    <row r="112" spans="1:91" s="3" customFormat="1" ht="17.25" customHeight="1" x14ac:dyDescent="0.2">
      <c r="A112" s="83" t="s">
        <v>87</v>
      </c>
      <c r="B112" s="48"/>
      <c r="C112" s="9"/>
      <c r="D112" s="9"/>
      <c r="E112" s="9"/>
      <c r="F112" s="233" t="s">
        <v>137</v>
      </c>
      <c r="G112" s="233"/>
      <c r="H112" s="233"/>
      <c r="I112" s="233"/>
      <c r="J112" s="233"/>
      <c r="K112" s="9"/>
      <c r="L112" s="233" t="s">
        <v>130</v>
      </c>
      <c r="M112" s="233"/>
      <c r="N112" s="233"/>
      <c r="O112" s="233"/>
      <c r="P112" s="233"/>
      <c r="Q112" s="233"/>
      <c r="R112" s="233"/>
      <c r="S112" s="233"/>
      <c r="T112" s="233"/>
      <c r="U112" s="233"/>
      <c r="V112" s="233"/>
      <c r="W112" s="233"/>
      <c r="X112" s="233"/>
      <c r="Y112" s="233"/>
      <c r="Z112" s="233"/>
      <c r="AA112" s="233"/>
      <c r="AB112" s="233"/>
      <c r="AC112" s="233"/>
      <c r="AD112" s="233"/>
      <c r="AE112" s="233"/>
      <c r="AF112" s="233"/>
      <c r="AG112" s="245">
        <f>'SO 02.2.2 - most'!J34</f>
        <v>0</v>
      </c>
      <c r="AH112" s="246"/>
      <c r="AI112" s="246"/>
      <c r="AJ112" s="246"/>
      <c r="AK112" s="246"/>
      <c r="AL112" s="246"/>
      <c r="AM112" s="246"/>
      <c r="AN112" s="245">
        <f t="shared" si="0"/>
        <v>0</v>
      </c>
      <c r="AO112" s="246"/>
      <c r="AP112" s="246"/>
      <c r="AQ112" s="84" t="s">
        <v>90</v>
      </c>
      <c r="AR112" s="48"/>
      <c r="AS112" s="85">
        <v>0</v>
      </c>
      <c r="AT112" s="86">
        <f t="shared" si="1"/>
        <v>0</v>
      </c>
      <c r="AU112" s="87">
        <f>'SO 02.2.2 - most'!P140</f>
        <v>0</v>
      </c>
      <c r="AV112" s="86">
        <f>'SO 02.2.2 - most'!J37</f>
        <v>0</v>
      </c>
      <c r="AW112" s="86">
        <f>'SO 02.2.2 - most'!J38</f>
        <v>0</v>
      </c>
      <c r="AX112" s="86">
        <f>'SO 02.2.2 - most'!J39</f>
        <v>0</v>
      </c>
      <c r="AY112" s="86">
        <f>'SO 02.2.2 - most'!J40</f>
        <v>0</v>
      </c>
      <c r="AZ112" s="86">
        <f>'SO 02.2.2 - most'!F37</f>
        <v>0</v>
      </c>
      <c r="BA112" s="86">
        <f>'SO 02.2.2 - most'!F38</f>
        <v>0</v>
      </c>
      <c r="BB112" s="86">
        <f>'SO 02.2.2 - most'!F39</f>
        <v>0</v>
      </c>
      <c r="BC112" s="86">
        <f>'SO 02.2.2 - most'!F40</f>
        <v>0</v>
      </c>
      <c r="BD112" s="88">
        <f>'SO 02.2.2 - most'!F41</f>
        <v>0</v>
      </c>
      <c r="BT112" s="25" t="s">
        <v>97</v>
      </c>
      <c r="BV112" s="25" t="s">
        <v>79</v>
      </c>
      <c r="BW112" s="25" t="s">
        <v>138</v>
      </c>
      <c r="BX112" s="25" t="s">
        <v>134</v>
      </c>
      <c r="CL112" s="25" t="s">
        <v>1</v>
      </c>
    </row>
    <row r="113" spans="1:90" s="3" customFormat="1" ht="17.25" customHeight="1" x14ac:dyDescent="0.2">
      <c r="B113" s="48"/>
      <c r="C113" s="9"/>
      <c r="D113" s="9"/>
      <c r="E113" s="233" t="s">
        <v>139</v>
      </c>
      <c r="F113" s="233"/>
      <c r="G113" s="233"/>
      <c r="H113" s="233"/>
      <c r="I113" s="233"/>
      <c r="J113" s="9"/>
      <c r="K113" s="233" t="s">
        <v>140</v>
      </c>
      <c r="L113" s="233"/>
      <c r="M113" s="233"/>
      <c r="N113" s="233"/>
      <c r="O113" s="233"/>
      <c r="P113" s="233"/>
      <c r="Q113" s="233"/>
      <c r="R113" s="233"/>
      <c r="S113" s="233"/>
      <c r="T113" s="233"/>
      <c r="U113" s="233"/>
      <c r="V113" s="233"/>
      <c r="W113" s="233"/>
      <c r="X113" s="233"/>
      <c r="Y113" s="233"/>
      <c r="Z113" s="233"/>
      <c r="AA113" s="233"/>
      <c r="AB113" s="233"/>
      <c r="AC113" s="233"/>
      <c r="AD113" s="233"/>
      <c r="AE113" s="233"/>
      <c r="AF113" s="233"/>
      <c r="AG113" s="247">
        <f>ROUND(AG114,2)</f>
        <v>0</v>
      </c>
      <c r="AH113" s="246"/>
      <c r="AI113" s="246"/>
      <c r="AJ113" s="246"/>
      <c r="AK113" s="246"/>
      <c r="AL113" s="246"/>
      <c r="AM113" s="246"/>
      <c r="AN113" s="245">
        <f t="shared" si="0"/>
        <v>0</v>
      </c>
      <c r="AO113" s="246"/>
      <c r="AP113" s="246"/>
      <c r="AQ113" s="84" t="s">
        <v>90</v>
      </c>
      <c r="AR113" s="48"/>
      <c r="AS113" s="85">
        <f>ROUND(AS114,2)</f>
        <v>0</v>
      </c>
      <c r="AT113" s="86">
        <f t="shared" si="1"/>
        <v>0</v>
      </c>
      <c r="AU113" s="87">
        <f>ROUND(AU114,5)</f>
        <v>0</v>
      </c>
      <c r="AV113" s="86">
        <f>ROUND(AZ113*L29,2)</f>
        <v>0</v>
      </c>
      <c r="AW113" s="86">
        <f>ROUND(BA113*L30,2)</f>
        <v>0</v>
      </c>
      <c r="AX113" s="86">
        <f>ROUND(BB113*L29,2)</f>
        <v>0</v>
      </c>
      <c r="AY113" s="86">
        <f>ROUND(BC113*L30,2)</f>
        <v>0</v>
      </c>
      <c r="AZ113" s="86">
        <f>ROUND(AZ114,2)</f>
        <v>0</v>
      </c>
      <c r="BA113" s="86">
        <f>ROUND(BA114,2)</f>
        <v>0</v>
      </c>
      <c r="BB113" s="86">
        <f>ROUND(BB114,2)</f>
        <v>0</v>
      </c>
      <c r="BC113" s="86">
        <f>ROUND(BC114,2)</f>
        <v>0</v>
      </c>
      <c r="BD113" s="88">
        <f>ROUND(BD114,2)</f>
        <v>0</v>
      </c>
      <c r="BS113" s="25" t="s">
        <v>76</v>
      </c>
      <c r="BT113" s="25" t="s">
        <v>86</v>
      </c>
      <c r="BU113" s="25" t="s">
        <v>78</v>
      </c>
      <c r="BV113" s="25" t="s">
        <v>79</v>
      </c>
      <c r="BW113" s="25" t="s">
        <v>141</v>
      </c>
      <c r="BX113" s="25" t="s">
        <v>122</v>
      </c>
      <c r="CL113" s="25" t="s">
        <v>1</v>
      </c>
    </row>
    <row r="114" spans="1:90" s="3" customFormat="1" ht="17.25" customHeight="1" x14ac:dyDescent="0.2">
      <c r="A114" s="83" t="s">
        <v>87</v>
      </c>
      <c r="B114" s="48"/>
      <c r="C114" s="9"/>
      <c r="D114" s="9"/>
      <c r="E114" s="9"/>
      <c r="F114" s="233" t="s">
        <v>142</v>
      </c>
      <c r="G114" s="233"/>
      <c r="H114" s="233"/>
      <c r="I114" s="233"/>
      <c r="J114" s="233"/>
      <c r="K114" s="9"/>
      <c r="L114" s="233" t="s">
        <v>143</v>
      </c>
      <c r="M114" s="233"/>
      <c r="N114" s="233"/>
      <c r="O114" s="233"/>
      <c r="P114" s="233"/>
      <c r="Q114" s="233"/>
      <c r="R114" s="233"/>
      <c r="S114" s="233"/>
      <c r="T114" s="233"/>
      <c r="U114" s="233"/>
      <c r="V114" s="233"/>
      <c r="W114" s="233"/>
      <c r="X114" s="233"/>
      <c r="Y114" s="233"/>
      <c r="Z114" s="233"/>
      <c r="AA114" s="233"/>
      <c r="AB114" s="233"/>
      <c r="AC114" s="233"/>
      <c r="AD114" s="233"/>
      <c r="AE114" s="233"/>
      <c r="AF114" s="233"/>
      <c r="AG114" s="245">
        <f>'SO 02.3.1 - propustek'!J34</f>
        <v>0</v>
      </c>
      <c r="AH114" s="246"/>
      <c r="AI114" s="246"/>
      <c r="AJ114" s="246"/>
      <c r="AK114" s="246"/>
      <c r="AL114" s="246"/>
      <c r="AM114" s="246"/>
      <c r="AN114" s="245">
        <f t="shared" si="0"/>
        <v>0</v>
      </c>
      <c r="AO114" s="246"/>
      <c r="AP114" s="246"/>
      <c r="AQ114" s="84" t="s">
        <v>90</v>
      </c>
      <c r="AR114" s="48"/>
      <c r="AS114" s="85">
        <v>0</v>
      </c>
      <c r="AT114" s="86">
        <f t="shared" si="1"/>
        <v>0</v>
      </c>
      <c r="AU114" s="87">
        <f>'SO 02.3.1 - propustek'!P137</f>
        <v>0</v>
      </c>
      <c r="AV114" s="86">
        <f>'SO 02.3.1 - propustek'!J37</f>
        <v>0</v>
      </c>
      <c r="AW114" s="86">
        <f>'SO 02.3.1 - propustek'!J38</f>
        <v>0</v>
      </c>
      <c r="AX114" s="86">
        <f>'SO 02.3.1 - propustek'!J39</f>
        <v>0</v>
      </c>
      <c r="AY114" s="86">
        <f>'SO 02.3.1 - propustek'!J40</f>
        <v>0</v>
      </c>
      <c r="AZ114" s="86">
        <f>'SO 02.3.1 - propustek'!F37</f>
        <v>0</v>
      </c>
      <c r="BA114" s="86">
        <f>'SO 02.3.1 - propustek'!F38</f>
        <v>0</v>
      </c>
      <c r="BB114" s="86">
        <f>'SO 02.3.1 - propustek'!F39</f>
        <v>0</v>
      </c>
      <c r="BC114" s="86">
        <f>'SO 02.3.1 - propustek'!F40</f>
        <v>0</v>
      </c>
      <c r="BD114" s="88">
        <f>'SO 02.3.1 - propustek'!F41</f>
        <v>0</v>
      </c>
      <c r="BT114" s="25" t="s">
        <v>97</v>
      </c>
      <c r="BV114" s="25" t="s">
        <v>79</v>
      </c>
      <c r="BW114" s="25" t="s">
        <v>144</v>
      </c>
      <c r="BX114" s="25" t="s">
        <v>141</v>
      </c>
      <c r="CL114" s="25" t="s">
        <v>1</v>
      </c>
    </row>
    <row r="115" spans="1:90" s="3" customFormat="1" ht="17.25" customHeight="1" x14ac:dyDescent="0.2">
      <c r="B115" s="48"/>
      <c r="C115" s="9"/>
      <c r="D115" s="9"/>
      <c r="E115" s="233" t="s">
        <v>145</v>
      </c>
      <c r="F115" s="233"/>
      <c r="G115" s="233"/>
      <c r="H115" s="233"/>
      <c r="I115" s="233"/>
      <c r="J115" s="9"/>
      <c r="K115" s="233" t="s">
        <v>146</v>
      </c>
      <c r="L115" s="233"/>
      <c r="M115" s="233"/>
      <c r="N115" s="233"/>
      <c r="O115" s="233"/>
      <c r="P115" s="233"/>
      <c r="Q115" s="233"/>
      <c r="R115" s="233"/>
      <c r="S115" s="233"/>
      <c r="T115" s="233"/>
      <c r="U115" s="233"/>
      <c r="V115" s="233"/>
      <c r="W115" s="233"/>
      <c r="X115" s="233"/>
      <c r="Y115" s="233"/>
      <c r="Z115" s="233"/>
      <c r="AA115" s="233"/>
      <c r="AB115" s="233"/>
      <c r="AC115" s="233"/>
      <c r="AD115" s="233"/>
      <c r="AE115" s="233"/>
      <c r="AF115" s="233"/>
      <c r="AG115" s="247">
        <f>ROUND(SUM(AG116:AG118),2)</f>
        <v>0</v>
      </c>
      <c r="AH115" s="246"/>
      <c r="AI115" s="246"/>
      <c r="AJ115" s="246"/>
      <c r="AK115" s="246"/>
      <c r="AL115" s="246"/>
      <c r="AM115" s="246"/>
      <c r="AN115" s="245">
        <f t="shared" si="0"/>
        <v>0</v>
      </c>
      <c r="AO115" s="246"/>
      <c r="AP115" s="246"/>
      <c r="AQ115" s="84" t="s">
        <v>90</v>
      </c>
      <c r="AR115" s="48"/>
      <c r="AS115" s="85">
        <f>ROUND(SUM(AS116:AS118),2)</f>
        <v>0</v>
      </c>
      <c r="AT115" s="86">
        <f t="shared" si="1"/>
        <v>0</v>
      </c>
      <c r="AU115" s="87">
        <f>ROUND(SUM(AU116:AU118),5)</f>
        <v>0</v>
      </c>
      <c r="AV115" s="86">
        <f>ROUND(AZ115*L29,2)</f>
        <v>0</v>
      </c>
      <c r="AW115" s="86">
        <f>ROUND(BA115*L30,2)</f>
        <v>0</v>
      </c>
      <c r="AX115" s="86">
        <f>ROUND(BB115*L29,2)</f>
        <v>0</v>
      </c>
      <c r="AY115" s="86">
        <f>ROUND(BC115*L30,2)</f>
        <v>0</v>
      </c>
      <c r="AZ115" s="86">
        <f>ROUND(SUM(AZ116:AZ118),2)</f>
        <v>0</v>
      </c>
      <c r="BA115" s="86">
        <f>ROUND(SUM(BA116:BA118),2)</f>
        <v>0</v>
      </c>
      <c r="BB115" s="86">
        <f>ROUND(SUM(BB116:BB118),2)</f>
        <v>0</v>
      </c>
      <c r="BC115" s="86">
        <f>ROUND(SUM(BC116:BC118),2)</f>
        <v>0</v>
      </c>
      <c r="BD115" s="88">
        <f>ROUND(SUM(BD116:BD118),2)</f>
        <v>0</v>
      </c>
      <c r="BS115" s="25" t="s">
        <v>76</v>
      </c>
      <c r="BT115" s="25" t="s">
        <v>86</v>
      </c>
      <c r="BU115" s="25" t="s">
        <v>78</v>
      </c>
      <c r="BV115" s="25" t="s">
        <v>79</v>
      </c>
      <c r="BW115" s="25" t="s">
        <v>147</v>
      </c>
      <c r="BX115" s="25" t="s">
        <v>122</v>
      </c>
      <c r="CL115" s="25" t="s">
        <v>1</v>
      </c>
    </row>
    <row r="116" spans="1:90" s="3" customFormat="1" ht="17.25" customHeight="1" x14ac:dyDescent="0.2">
      <c r="A116" s="83" t="s">
        <v>87</v>
      </c>
      <c r="B116" s="48"/>
      <c r="C116" s="9"/>
      <c r="D116" s="9"/>
      <c r="E116" s="9"/>
      <c r="F116" s="233" t="s">
        <v>148</v>
      </c>
      <c r="G116" s="233"/>
      <c r="H116" s="233"/>
      <c r="I116" s="233"/>
      <c r="J116" s="233"/>
      <c r="K116" s="9"/>
      <c r="L116" s="233" t="s">
        <v>149</v>
      </c>
      <c r="M116" s="233"/>
      <c r="N116" s="233"/>
      <c r="O116" s="233"/>
      <c r="P116" s="233"/>
      <c r="Q116" s="233"/>
      <c r="R116" s="233"/>
      <c r="S116" s="233"/>
      <c r="T116" s="233"/>
      <c r="U116" s="233"/>
      <c r="V116" s="233"/>
      <c r="W116" s="233"/>
      <c r="X116" s="233"/>
      <c r="Y116" s="233"/>
      <c r="Z116" s="233"/>
      <c r="AA116" s="233"/>
      <c r="AB116" s="233"/>
      <c r="AC116" s="233"/>
      <c r="AD116" s="233"/>
      <c r="AE116" s="233"/>
      <c r="AF116" s="233"/>
      <c r="AG116" s="245">
        <f>'SO 02.4.1 - Úprava železn...'!J34</f>
        <v>0</v>
      </c>
      <c r="AH116" s="246"/>
      <c r="AI116" s="246"/>
      <c r="AJ116" s="246"/>
      <c r="AK116" s="246"/>
      <c r="AL116" s="246"/>
      <c r="AM116" s="246"/>
      <c r="AN116" s="245">
        <f t="shared" si="0"/>
        <v>0</v>
      </c>
      <c r="AO116" s="246"/>
      <c r="AP116" s="246"/>
      <c r="AQ116" s="84" t="s">
        <v>90</v>
      </c>
      <c r="AR116" s="48"/>
      <c r="AS116" s="85">
        <v>0</v>
      </c>
      <c r="AT116" s="86">
        <f t="shared" si="1"/>
        <v>0</v>
      </c>
      <c r="AU116" s="87">
        <f>'SO 02.4.1 - Úprava železn...'!P127</f>
        <v>0</v>
      </c>
      <c r="AV116" s="86">
        <f>'SO 02.4.1 - Úprava železn...'!J37</f>
        <v>0</v>
      </c>
      <c r="AW116" s="86">
        <f>'SO 02.4.1 - Úprava železn...'!J38</f>
        <v>0</v>
      </c>
      <c r="AX116" s="86">
        <f>'SO 02.4.1 - Úprava železn...'!J39</f>
        <v>0</v>
      </c>
      <c r="AY116" s="86">
        <f>'SO 02.4.1 - Úprava železn...'!J40</f>
        <v>0</v>
      </c>
      <c r="AZ116" s="86">
        <f>'SO 02.4.1 - Úprava železn...'!F37</f>
        <v>0</v>
      </c>
      <c r="BA116" s="86">
        <f>'SO 02.4.1 - Úprava železn...'!F38</f>
        <v>0</v>
      </c>
      <c r="BB116" s="86">
        <f>'SO 02.4.1 - Úprava železn...'!F39</f>
        <v>0</v>
      </c>
      <c r="BC116" s="86">
        <f>'SO 02.4.1 - Úprava železn...'!F40</f>
        <v>0</v>
      </c>
      <c r="BD116" s="88">
        <f>'SO 02.4.1 - Úprava železn...'!F41</f>
        <v>0</v>
      </c>
      <c r="BT116" s="25" t="s">
        <v>97</v>
      </c>
      <c r="BV116" s="25" t="s">
        <v>79</v>
      </c>
      <c r="BW116" s="25" t="s">
        <v>150</v>
      </c>
      <c r="BX116" s="25" t="s">
        <v>147</v>
      </c>
      <c r="CL116" s="25" t="s">
        <v>1</v>
      </c>
    </row>
    <row r="117" spans="1:90" s="3" customFormat="1" ht="17.25" customHeight="1" x14ac:dyDescent="0.2">
      <c r="A117" s="83" t="s">
        <v>87</v>
      </c>
      <c r="B117" s="48"/>
      <c r="C117" s="9"/>
      <c r="D117" s="9"/>
      <c r="E117" s="9"/>
      <c r="F117" s="233" t="s">
        <v>151</v>
      </c>
      <c r="G117" s="233"/>
      <c r="H117" s="233"/>
      <c r="I117" s="233"/>
      <c r="J117" s="233"/>
      <c r="K117" s="9"/>
      <c r="L117" s="233" t="s">
        <v>152</v>
      </c>
      <c r="M117" s="233"/>
      <c r="N117" s="233"/>
      <c r="O117" s="233"/>
      <c r="P117" s="233"/>
      <c r="Q117" s="233"/>
      <c r="R117" s="233"/>
      <c r="S117" s="233"/>
      <c r="T117" s="233"/>
      <c r="U117" s="233"/>
      <c r="V117" s="233"/>
      <c r="W117" s="233"/>
      <c r="X117" s="233"/>
      <c r="Y117" s="233"/>
      <c r="Z117" s="233"/>
      <c r="AA117" s="233"/>
      <c r="AB117" s="233"/>
      <c r="AC117" s="233"/>
      <c r="AD117" s="233"/>
      <c r="AE117" s="233"/>
      <c r="AF117" s="233"/>
      <c r="AG117" s="245">
        <f>'SO 02.4.2 -  most'!J34</f>
        <v>0</v>
      </c>
      <c r="AH117" s="246"/>
      <c r="AI117" s="246"/>
      <c r="AJ117" s="246"/>
      <c r="AK117" s="246"/>
      <c r="AL117" s="246"/>
      <c r="AM117" s="246"/>
      <c r="AN117" s="245">
        <f t="shared" si="0"/>
        <v>0</v>
      </c>
      <c r="AO117" s="246"/>
      <c r="AP117" s="246"/>
      <c r="AQ117" s="84" t="s">
        <v>90</v>
      </c>
      <c r="AR117" s="48"/>
      <c r="AS117" s="85">
        <v>0</v>
      </c>
      <c r="AT117" s="86">
        <f t="shared" si="1"/>
        <v>0</v>
      </c>
      <c r="AU117" s="87">
        <f>'SO 02.4.2 -  most'!P140</f>
        <v>0</v>
      </c>
      <c r="AV117" s="86">
        <f>'SO 02.4.2 -  most'!J37</f>
        <v>0</v>
      </c>
      <c r="AW117" s="86">
        <f>'SO 02.4.2 -  most'!J38</f>
        <v>0</v>
      </c>
      <c r="AX117" s="86">
        <f>'SO 02.4.2 -  most'!J39</f>
        <v>0</v>
      </c>
      <c r="AY117" s="86">
        <f>'SO 02.4.2 -  most'!J40</f>
        <v>0</v>
      </c>
      <c r="AZ117" s="86">
        <f>'SO 02.4.2 -  most'!F37</f>
        <v>0</v>
      </c>
      <c r="BA117" s="86">
        <f>'SO 02.4.2 -  most'!F38</f>
        <v>0</v>
      </c>
      <c r="BB117" s="86">
        <f>'SO 02.4.2 -  most'!F39</f>
        <v>0</v>
      </c>
      <c r="BC117" s="86">
        <f>'SO 02.4.2 -  most'!F40</f>
        <v>0</v>
      </c>
      <c r="BD117" s="88">
        <f>'SO 02.4.2 -  most'!F41</f>
        <v>0</v>
      </c>
      <c r="BT117" s="25" t="s">
        <v>97</v>
      </c>
      <c r="BV117" s="25" t="s">
        <v>79</v>
      </c>
      <c r="BW117" s="25" t="s">
        <v>153</v>
      </c>
      <c r="BX117" s="25" t="s">
        <v>147</v>
      </c>
      <c r="CL117" s="25" t="s">
        <v>1</v>
      </c>
    </row>
    <row r="118" spans="1:90" s="3" customFormat="1" ht="17.25" customHeight="1" x14ac:dyDescent="0.2">
      <c r="A118" s="83" t="s">
        <v>87</v>
      </c>
      <c r="B118" s="48"/>
      <c r="C118" s="9"/>
      <c r="D118" s="9"/>
      <c r="E118" s="9"/>
      <c r="F118" s="233" t="s">
        <v>154</v>
      </c>
      <c r="G118" s="233"/>
      <c r="H118" s="233"/>
      <c r="I118" s="233"/>
      <c r="J118" s="233"/>
      <c r="K118" s="9"/>
      <c r="L118" s="233" t="s">
        <v>155</v>
      </c>
      <c r="M118" s="233"/>
      <c r="N118" s="233"/>
      <c r="O118" s="233"/>
      <c r="P118" s="233"/>
      <c r="Q118" s="233"/>
      <c r="R118" s="233"/>
      <c r="S118" s="233"/>
      <c r="T118" s="233"/>
      <c r="U118" s="233"/>
      <c r="V118" s="233"/>
      <c r="W118" s="233"/>
      <c r="X118" s="233"/>
      <c r="Y118" s="233"/>
      <c r="Z118" s="233"/>
      <c r="AA118" s="233"/>
      <c r="AB118" s="233"/>
      <c r="AC118" s="233"/>
      <c r="AD118" s="233"/>
      <c r="AE118" s="233"/>
      <c r="AF118" s="233"/>
      <c r="AG118" s="245">
        <f>'SO 02.4.3 - Úprava účelov...'!J34</f>
        <v>0</v>
      </c>
      <c r="AH118" s="246"/>
      <c r="AI118" s="246"/>
      <c r="AJ118" s="246"/>
      <c r="AK118" s="246"/>
      <c r="AL118" s="246"/>
      <c r="AM118" s="246"/>
      <c r="AN118" s="245">
        <f t="shared" si="0"/>
        <v>0</v>
      </c>
      <c r="AO118" s="246"/>
      <c r="AP118" s="246"/>
      <c r="AQ118" s="84" t="s">
        <v>90</v>
      </c>
      <c r="AR118" s="48"/>
      <c r="AS118" s="85">
        <v>0</v>
      </c>
      <c r="AT118" s="86">
        <f t="shared" si="1"/>
        <v>0</v>
      </c>
      <c r="AU118" s="87">
        <f>'SO 02.4.3 - Úprava účelov...'!P131</f>
        <v>0</v>
      </c>
      <c r="AV118" s="86">
        <f>'SO 02.4.3 - Úprava účelov...'!J37</f>
        <v>0</v>
      </c>
      <c r="AW118" s="86">
        <f>'SO 02.4.3 - Úprava účelov...'!J38</f>
        <v>0</v>
      </c>
      <c r="AX118" s="86">
        <f>'SO 02.4.3 - Úprava účelov...'!J39</f>
        <v>0</v>
      </c>
      <c r="AY118" s="86">
        <f>'SO 02.4.3 - Úprava účelov...'!J40</f>
        <v>0</v>
      </c>
      <c r="AZ118" s="86">
        <f>'SO 02.4.3 - Úprava účelov...'!F37</f>
        <v>0</v>
      </c>
      <c r="BA118" s="86">
        <f>'SO 02.4.3 - Úprava účelov...'!F38</f>
        <v>0</v>
      </c>
      <c r="BB118" s="86">
        <f>'SO 02.4.3 - Úprava účelov...'!F39</f>
        <v>0</v>
      </c>
      <c r="BC118" s="86">
        <f>'SO 02.4.3 - Úprava účelov...'!F40</f>
        <v>0</v>
      </c>
      <c r="BD118" s="88">
        <f>'SO 02.4.3 - Úprava účelov...'!F41</f>
        <v>0</v>
      </c>
      <c r="BT118" s="25" t="s">
        <v>97</v>
      </c>
      <c r="BV118" s="25" t="s">
        <v>79</v>
      </c>
      <c r="BW118" s="25" t="s">
        <v>156</v>
      </c>
      <c r="BX118" s="25" t="s">
        <v>147</v>
      </c>
      <c r="CL118" s="25" t="s">
        <v>1</v>
      </c>
    </row>
    <row r="119" spans="1:90" s="3" customFormat="1" ht="17.25" customHeight="1" x14ac:dyDescent="0.2">
      <c r="B119" s="48"/>
      <c r="C119" s="9"/>
      <c r="D119" s="9"/>
      <c r="E119" s="233" t="s">
        <v>157</v>
      </c>
      <c r="F119" s="233"/>
      <c r="G119" s="233"/>
      <c r="H119" s="233"/>
      <c r="I119" s="233"/>
      <c r="J119" s="9"/>
      <c r="K119" s="233" t="s">
        <v>158</v>
      </c>
      <c r="L119" s="233"/>
      <c r="M119" s="233"/>
      <c r="N119" s="233"/>
      <c r="O119" s="233"/>
      <c r="P119" s="233"/>
      <c r="Q119" s="233"/>
      <c r="R119" s="233"/>
      <c r="S119" s="233"/>
      <c r="T119" s="233"/>
      <c r="U119" s="233"/>
      <c r="V119" s="233"/>
      <c r="W119" s="233"/>
      <c r="X119" s="233"/>
      <c r="Y119" s="233"/>
      <c r="Z119" s="233"/>
      <c r="AA119" s="233"/>
      <c r="AB119" s="233"/>
      <c r="AC119" s="233"/>
      <c r="AD119" s="233"/>
      <c r="AE119" s="233"/>
      <c r="AF119" s="233"/>
      <c r="AG119" s="247">
        <f>ROUND(SUM(AG120:AG121),2)</f>
        <v>0</v>
      </c>
      <c r="AH119" s="246"/>
      <c r="AI119" s="246"/>
      <c r="AJ119" s="246"/>
      <c r="AK119" s="246"/>
      <c r="AL119" s="246"/>
      <c r="AM119" s="246"/>
      <c r="AN119" s="245">
        <f t="shared" si="0"/>
        <v>0</v>
      </c>
      <c r="AO119" s="246"/>
      <c r="AP119" s="246"/>
      <c r="AQ119" s="84" t="s">
        <v>90</v>
      </c>
      <c r="AR119" s="48"/>
      <c r="AS119" s="85">
        <f>ROUND(SUM(AS120:AS121),2)</f>
        <v>0</v>
      </c>
      <c r="AT119" s="86">
        <f t="shared" si="1"/>
        <v>0</v>
      </c>
      <c r="AU119" s="87">
        <f>ROUND(SUM(AU120:AU121),5)</f>
        <v>0</v>
      </c>
      <c r="AV119" s="86">
        <f>ROUND(AZ119*L29,2)</f>
        <v>0</v>
      </c>
      <c r="AW119" s="86">
        <f>ROUND(BA119*L30,2)</f>
        <v>0</v>
      </c>
      <c r="AX119" s="86">
        <f>ROUND(BB119*L29,2)</f>
        <v>0</v>
      </c>
      <c r="AY119" s="86">
        <f>ROUND(BC119*L30,2)</f>
        <v>0</v>
      </c>
      <c r="AZ119" s="86">
        <f>ROUND(SUM(AZ120:AZ121),2)</f>
        <v>0</v>
      </c>
      <c r="BA119" s="86">
        <f>ROUND(SUM(BA120:BA121),2)</f>
        <v>0</v>
      </c>
      <c r="BB119" s="86">
        <f>ROUND(SUM(BB120:BB121),2)</f>
        <v>0</v>
      </c>
      <c r="BC119" s="86">
        <f>ROUND(SUM(BC120:BC121),2)</f>
        <v>0</v>
      </c>
      <c r="BD119" s="88">
        <f>ROUND(SUM(BD120:BD121),2)</f>
        <v>0</v>
      </c>
      <c r="BS119" s="25" t="s">
        <v>76</v>
      </c>
      <c r="BT119" s="25" t="s">
        <v>86</v>
      </c>
      <c r="BU119" s="25" t="s">
        <v>78</v>
      </c>
      <c r="BV119" s="25" t="s">
        <v>79</v>
      </c>
      <c r="BW119" s="25" t="s">
        <v>159</v>
      </c>
      <c r="BX119" s="25" t="s">
        <v>122</v>
      </c>
      <c r="CL119" s="25" t="s">
        <v>1</v>
      </c>
    </row>
    <row r="120" spans="1:90" s="3" customFormat="1" ht="17.25" customHeight="1" x14ac:dyDescent="0.2">
      <c r="A120" s="83" t="s">
        <v>87</v>
      </c>
      <c r="B120" s="48"/>
      <c r="C120" s="9"/>
      <c r="D120" s="9"/>
      <c r="E120" s="9"/>
      <c r="F120" s="233" t="s">
        <v>160</v>
      </c>
      <c r="G120" s="233"/>
      <c r="H120" s="233"/>
      <c r="I120" s="233"/>
      <c r="J120" s="233"/>
      <c r="K120" s="9"/>
      <c r="L120" s="233" t="s">
        <v>127</v>
      </c>
      <c r="M120" s="233"/>
      <c r="N120" s="233"/>
      <c r="O120" s="233"/>
      <c r="P120" s="233"/>
      <c r="Q120" s="233"/>
      <c r="R120" s="233"/>
      <c r="S120" s="233"/>
      <c r="T120" s="233"/>
      <c r="U120" s="233"/>
      <c r="V120" s="233"/>
      <c r="W120" s="233"/>
      <c r="X120" s="233"/>
      <c r="Y120" s="233"/>
      <c r="Z120" s="233"/>
      <c r="AA120" s="233"/>
      <c r="AB120" s="233"/>
      <c r="AC120" s="233"/>
      <c r="AD120" s="233"/>
      <c r="AE120" s="233"/>
      <c r="AF120" s="233"/>
      <c r="AG120" s="245">
        <f>'SO 02.5.1 - železniční sv...'!J34</f>
        <v>0</v>
      </c>
      <c r="AH120" s="246"/>
      <c r="AI120" s="246"/>
      <c r="AJ120" s="246"/>
      <c r="AK120" s="246"/>
      <c r="AL120" s="246"/>
      <c r="AM120" s="246"/>
      <c r="AN120" s="245">
        <f t="shared" si="0"/>
        <v>0</v>
      </c>
      <c r="AO120" s="246"/>
      <c r="AP120" s="246"/>
      <c r="AQ120" s="84" t="s">
        <v>90</v>
      </c>
      <c r="AR120" s="48"/>
      <c r="AS120" s="85">
        <v>0</v>
      </c>
      <c r="AT120" s="86">
        <f t="shared" si="1"/>
        <v>0</v>
      </c>
      <c r="AU120" s="87">
        <f>'SO 02.5.1 - železniční sv...'!P127</f>
        <v>0</v>
      </c>
      <c r="AV120" s="86">
        <f>'SO 02.5.1 - železniční sv...'!J37</f>
        <v>0</v>
      </c>
      <c r="AW120" s="86">
        <f>'SO 02.5.1 - železniční sv...'!J38</f>
        <v>0</v>
      </c>
      <c r="AX120" s="86">
        <f>'SO 02.5.1 - železniční sv...'!J39</f>
        <v>0</v>
      </c>
      <c r="AY120" s="86">
        <f>'SO 02.5.1 - železniční sv...'!J40</f>
        <v>0</v>
      </c>
      <c r="AZ120" s="86">
        <f>'SO 02.5.1 - železniční sv...'!F37</f>
        <v>0</v>
      </c>
      <c r="BA120" s="86">
        <f>'SO 02.5.1 - železniční sv...'!F38</f>
        <v>0</v>
      </c>
      <c r="BB120" s="86">
        <f>'SO 02.5.1 - železniční sv...'!F39</f>
        <v>0</v>
      </c>
      <c r="BC120" s="86">
        <f>'SO 02.5.1 - železniční sv...'!F40</f>
        <v>0</v>
      </c>
      <c r="BD120" s="88">
        <f>'SO 02.5.1 - železniční sv...'!F41</f>
        <v>0</v>
      </c>
      <c r="BT120" s="25" t="s">
        <v>97</v>
      </c>
      <c r="BV120" s="25" t="s">
        <v>79</v>
      </c>
      <c r="BW120" s="25" t="s">
        <v>161</v>
      </c>
      <c r="BX120" s="25" t="s">
        <v>159</v>
      </c>
      <c r="CL120" s="25" t="s">
        <v>1</v>
      </c>
    </row>
    <row r="121" spans="1:90" s="3" customFormat="1" ht="17.25" customHeight="1" x14ac:dyDescent="0.2">
      <c r="A121" s="83" t="s">
        <v>87</v>
      </c>
      <c r="B121" s="48"/>
      <c r="C121" s="9"/>
      <c r="D121" s="9"/>
      <c r="E121" s="9"/>
      <c r="F121" s="233" t="s">
        <v>162</v>
      </c>
      <c r="G121" s="233"/>
      <c r="H121" s="233"/>
      <c r="I121" s="233"/>
      <c r="J121" s="233"/>
      <c r="K121" s="9"/>
      <c r="L121" s="233" t="s">
        <v>130</v>
      </c>
      <c r="M121" s="233"/>
      <c r="N121" s="233"/>
      <c r="O121" s="233"/>
      <c r="P121" s="233"/>
      <c r="Q121" s="233"/>
      <c r="R121" s="233"/>
      <c r="S121" s="233"/>
      <c r="T121" s="233"/>
      <c r="U121" s="233"/>
      <c r="V121" s="233"/>
      <c r="W121" s="233"/>
      <c r="X121" s="233"/>
      <c r="Y121" s="233"/>
      <c r="Z121" s="233"/>
      <c r="AA121" s="233"/>
      <c r="AB121" s="233"/>
      <c r="AC121" s="233"/>
      <c r="AD121" s="233"/>
      <c r="AE121" s="233"/>
      <c r="AF121" s="233"/>
      <c r="AG121" s="245">
        <f>'SO 02.5.2 - most'!J34</f>
        <v>0</v>
      </c>
      <c r="AH121" s="246"/>
      <c r="AI121" s="246"/>
      <c r="AJ121" s="246"/>
      <c r="AK121" s="246"/>
      <c r="AL121" s="246"/>
      <c r="AM121" s="246"/>
      <c r="AN121" s="245">
        <f t="shared" si="0"/>
        <v>0</v>
      </c>
      <c r="AO121" s="246"/>
      <c r="AP121" s="246"/>
      <c r="AQ121" s="84" t="s">
        <v>90</v>
      </c>
      <c r="AR121" s="48"/>
      <c r="AS121" s="85">
        <v>0</v>
      </c>
      <c r="AT121" s="86">
        <f t="shared" si="1"/>
        <v>0</v>
      </c>
      <c r="AU121" s="87">
        <f>'SO 02.5.2 - most'!P140</f>
        <v>0</v>
      </c>
      <c r="AV121" s="86">
        <f>'SO 02.5.2 - most'!J37</f>
        <v>0</v>
      </c>
      <c r="AW121" s="86">
        <f>'SO 02.5.2 - most'!J38</f>
        <v>0</v>
      </c>
      <c r="AX121" s="86">
        <f>'SO 02.5.2 - most'!J39</f>
        <v>0</v>
      </c>
      <c r="AY121" s="86">
        <f>'SO 02.5.2 - most'!J40</f>
        <v>0</v>
      </c>
      <c r="AZ121" s="86">
        <f>'SO 02.5.2 - most'!F37</f>
        <v>0</v>
      </c>
      <c r="BA121" s="86">
        <f>'SO 02.5.2 - most'!F38</f>
        <v>0</v>
      </c>
      <c r="BB121" s="86">
        <f>'SO 02.5.2 - most'!F39</f>
        <v>0</v>
      </c>
      <c r="BC121" s="86">
        <f>'SO 02.5.2 - most'!F40</f>
        <v>0</v>
      </c>
      <c r="BD121" s="88">
        <f>'SO 02.5.2 - most'!F41</f>
        <v>0</v>
      </c>
      <c r="BT121" s="25" t="s">
        <v>97</v>
      </c>
      <c r="BV121" s="25" t="s">
        <v>79</v>
      </c>
      <c r="BW121" s="25" t="s">
        <v>163</v>
      </c>
      <c r="BX121" s="25" t="s">
        <v>159</v>
      </c>
      <c r="CL121" s="25" t="s">
        <v>1</v>
      </c>
    </row>
    <row r="122" spans="1:90" s="3" customFormat="1" ht="17.25" customHeight="1" x14ac:dyDescent="0.2">
      <c r="B122" s="48"/>
      <c r="C122" s="9"/>
      <c r="D122" s="9"/>
      <c r="E122" s="233" t="s">
        <v>164</v>
      </c>
      <c r="F122" s="233"/>
      <c r="G122" s="233"/>
      <c r="H122" s="233"/>
      <c r="I122" s="233"/>
      <c r="J122" s="9"/>
      <c r="K122" s="233" t="s">
        <v>165</v>
      </c>
      <c r="L122" s="233"/>
      <c r="M122" s="233"/>
      <c r="N122" s="233"/>
      <c r="O122" s="233"/>
      <c r="P122" s="233"/>
      <c r="Q122" s="233"/>
      <c r="R122" s="233"/>
      <c r="S122" s="233"/>
      <c r="T122" s="233"/>
      <c r="U122" s="233"/>
      <c r="V122" s="233"/>
      <c r="W122" s="233"/>
      <c r="X122" s="233"/>
      <c r="Y122" s="233"/>
      <c r="Z122" s="233"/>
      <c r="AA122" s="233"/>
      <c r="AB122" s="233"/>
      <c r="AC122" s="233"/>
      <c r="AD122" s="233"/>
      <c r="AE122" s="233"/>
      <c r="AF122" s="233"/>
      <c r="AG122" s="247">
        <f>ROUND(AG123,2)</f>
        <v>0</v>
      </c>
      <c r="AH122" s="246"/>
      <c r="AI122" s="246"/>
      <c r="AJ122" s="246"/>
      <c r="AK122" s="246"/>
      <c r="AL122" s="246"/>
      <c r="AM122" s="246"/>
      <c r="AN122" s="245">
        <f t="shared" si="0"/>
        <v>0</v>
      </c>
      <c r="AO122" s="246"/>
      <c r="AP122" s="246"/>
      <c r="AQ122" s="84" t="s">
        <v>90</v>
      </c>
      <c r="AR122" s="48"/>
      <c r="AS122" s="85">
        <f>ROUND(AS123,2)</f>
        <v>0</v>
      </c>
      <c r="AT122" s="86">
        <f t="shared" si="1"/>
        <v>0</v>
      </c>
      <c r="AU122" s="87">
        <f>ROUND(AU123,5)</f>
        <v>0</v>
      </c>
      <c r="AV122" s="86">
        <f>ROUND(AZ122*L29,2)</f>
        <v>0</v>
      </c>
      <c r="AW122" s="86">
        <f>ROUND(BA122*L30,2)</f>
        <v>0</v>
      </c>
      <c r="AX122" s="86">
        <f>ROUND(BB122*L29,2)</f>
        <v>0</v>
      </c>
      <c r="AY122" s="86">
        <f>ROUND(BC122*L30,2)</f>
        <v>0</v>
      </c>
      <c r="AZ122" s="86">
        <f>ROUND(AZ123,2)</f>
        <v>0</v>
      </c>
      <c r="BA122" s="86">
        <f>ROUND(BA123,2)</f>
        <v>0</v>
      </c>
      <c r="BB122" s="86">
        <f>ROUND(BB123,2)</f>
        <v>0</v>
      </c>
      <c r="BC122" s="86">
        <f>ROUND(BC123,2)</f>
        <v>0</v>
      </c>
      <c r="BD122" s="88">
        <f>ROUND(BD123,2)</f>
        <v>0</v>
      </c>
      <c r="BS122" s="25" t="s">
        <v>76</v>
      </c>
      <c r="BT122" s="25" t="s">
        <v>86</v>
      </c>
      <c r="BU122" s="25" t="s">
        <v>78</v>
      </c>
      <c r="BV122" s="25" t="s">
        <v>79</v>
      </c>
      <c r="BW122" s="25" t="s">
        <v>166</v>
      </c>
      <c r="BX122" s="25" t="s">
        <v>122</v>
      </c>
      <c r="CL122" s="25" t="s">
        <v>1</v>
      </c>
    </row>
    <row r="123" spans="1:90" s="3" customFormat="1" ht="17.25" customHeight="1" x14ac:dyDescent="0.2">
      <c r="A123" s="83" t="s">
        <v>87</v>
      </c>
      <c r="B123" s="48"/>
      <c r="C123" s="9"/>
      <c r="D123" s="9"/>
      <c r="E123" s="9"/>
      <c r="F123" s="233" t="s">
        <v>167</v>
      </c>
      <c r="G123" s="233"/>
      <c r="H123" s="233"/>
      <c r="I123" s="233"/>
      <c r="J123" s="233"/>
      <c r="K123" s="9"/>
      <c r="L123" s="233" t="s">
        <v>168</v>
      </c>
      <c r="M123" s="233"/>
      <c r="N123" s="233"/>
      <c r="O123" s="233"/>
      <c r="P123" s="233"/>
      <c r="Q123" s="233"/>
      <c r="R123" s="233"/>
      <c r="S123" s="233"/>
      <c r="T123" s="233"/>
      <c r="U123" s="233"/>
      <c r="V123" s="233"/>
      <c r="W123" s="233"/>
      <c r="X123" s="233"/>
      <c r="Y123" s="233"/>
      <c r="Z123" s="233"/>
      <c r="AA123" s="233"/>
      <c r="AB123" s="233"/>
      <c r="AC123" s="233"/>
      <c r="AD123" s="233"/>
      <c r="AE123" s="233"/>
      <c r="AF123" s="233"/>
      <c r="AG123" s="245">
        <f>'SO 02.6.1 - železniční sp...'!J34</f>
        <v>0</v>
      </c>
      <c r="AH123" s="246"/>
      <c r="AI123" s="246"/>
      <c r="AJ123" s="246"/>
      <c r="AK123" s="246"/>
      <c r="AL123" s="246"/>
      <c r="AM123" s="246"/>
      <c r="AN123" s="245">
        <f t="shared" si="0"/>
        <v>0</v>
      </c>
      <c r="AO123" s="246"/>
      <c r="AP123" s="246"/>
      <c r="AQ123" s="84" t="s">
        <v>90</v>
      </c>
      <c r="AR123" s="48"/>
      <c r="AS123" s="85">
        <v>0</v>
      </c>
      <c r="AT123" s="86">
        <f t="shared" si="1"/>
        <v>0</v>
      </c>
      <c r="AU123" s="87">
        <f>'SO 02.6.1 - železniční sp...'!P129</f>
        <v>0</v>
      </c>
      <c r="AV123" s="86">
        <f>'SO 02.6.1 - železniční sp...'!J37</f>
        <v>0</v>
      </c>
      <c r="AW123" s="86">
        <f>'SO 02.6.1 - železniční sp...'!J38</f>
        <v>0</v>
      </c>
      <c r="AX123" s="86">
        <f>'SO 02.6.1 - železniční sp...'!J39</f>
        <v>0</v>
      </c>
      <c r="AY123" s="86">
        <f>'SO 02.6.1 - železniční sp...'!J40</f>
        <v>0</v>
      </c>
      <c r="AZ123" s="86">
        <f>'SO 02.6.1 - železniční sp...'!F37</f>
        <v>0</v>
      </c>
      <c r="BA123" s="86">
        <f>'SO 02.6.1 - železniční sp...'!F38</f>
        <v>0</v>
      </c>
      <c r="BB123" s="86">
        <f>'SO 02.6.1 - železniční sp...'!F39</f>
        <v>0</v>
      </c>
      <c r="BC123" s="86">
        <f>'SO 02.6.1 - železniční sp...'!F40</f>
        <v>0</v>
      </c>
      <c r="BD123" s="88">
        <f>'SO 02.6.1 - železniční sp...'!F41</f>
        <v>0</v>
      </c>
      <c r="BT123" s="25" t="s">
        <v>97</v>
      </c>
      <c r="BV123" s="25" t="s">
        <v>79</v>
      </c>
      <c r="BW123" s="25" t="s">
        <v>169</v>
      </c>
      <c r="BX123" s="25" t="s">
        <v>166</v>
      </c>
      <c r="CL123" s="25" t="s">
        <v>1</v>
      </c>
    </row>
    <row r="124" spans="1:90" s="3" customFormat="1" ht="17.25" customHeight="1" x14ac:dyDescent="0.2">
      <c r="B124" s="48"/>
      <c r="C124" s="9"/>
      <c r="D124" s="9"/>
      <c r="E124" s="233" t="s">
        <v>170</v>
      </c>
      <c r="F124" s="233"/>
      <c r="G124" s="233"/>
      <c r="H124" s="233"/>
      <c r="I124" s="233"/>
      <c r="J124" s="9"/>
      <c r="K124" s="233" t="s">
        <v>171</v>
      </c>
      <c r="L124" s="233"/>
      <c r="M124" s="233"/>
      <c r="N124" s="233"/>
      <c r="O124" s="233"/>
      <c r="P124" s="233"/>
      <c r="Q124" s="233"/>
      <c r="R124" s="233"/>
      <c r="S124" s="233"/>
      <c r="T124" s="233"/>
      <c r="U124" s="233"/>
      <c r="V124" s="233"/>
      <c r="W124" s="233"/>
      <c r="X124" s="233"/>
      <c r="Y124" s="233"/>
      <c r="Z124" s="233"/>
      <c r="AA124" s="233"/>
      <c r="AB124" s="233"/>
      <c r="AC124" s="233"/>
      <c r="AD124" s="233"/>
      <c r="AE124" s="233"/>
      <c r="AF124" s="233"/>
      <c r="AG124" s="247">
        <f>ROUND(SUM(AG125:AG126),2)</f>
        <v>0</v>
      </c>
      <c r="AH124" s="246"/>
      <c r="AI124" s="246"/>
      <c r="AJ124" s="246"/>
      <c r="AK124" s="246"/>
      <c r="AL124" s="246"/>
      <c r="AM124" s="246"/>
      <c r="AN124" s="245">
        <f t="shared" si="0"/>
        <v>0</v>
      </c>
      <c r="AO124" s="246"/>
      <c r="AP124" s="246"/>
      <c r="AQ124" s="84" t="s">
        <v>90</v>
      </c>
      <c r="AR124" s="48"/>
      <c r="AS124" s="85">
        <f>ROUND(SUM(AS125:AS126),2)</f>
        <v>0</v>
      </c>
      <c r="AT124" s="86">
        <f t="shared" si="1"/>
        <v>0</v>
      </c>
      <c r="AU124" s="87">
        <f>ROUND(SUM(AU125:AU126),5)</f>
        <v>0</v>
      </c>
      <c r="AV124" s="86">
        <f>ROUND(AZ124*L29,2)</f>
        <v>0</v>
      </c>
      <c r="AW124" s="86">
        <f>ROUND(BA124*L30,2)</f>
        <v>0</v>
      </c>
      <c r="AX124" s="86">
        <f>ROUND(BB124*L29,2)</f>
        <v>0</v>
      </c>
      <c r="AY124" s="86">
        <f>ROUND(BC124*L30,2)</f>
        <v>0</v>
      </c>
      <c r="AZ124" s="86">
        <f>ROUND(SUM(AZ125:AZ126),2)</f>
        <v>0</v>
      </c>
      <c r="BA124" s="86">
        <f>ROUND(SUM(BA125:BA126),2)</f>
        <v>0</v>
      </c>
      <c r="BB124" s="86">
        <f>ROUND(SUM(BB125:BB126),2)</f>
        <v>0</v>
      </c>
      <c r="BC124" s="86">
        <f>ROUND(SUM(BC125:BC126),2)</f>
        <v>0</v>
      </c>
      <c r="BD124" s="88">
        <f>ROUND(SUM(BD125:BD126),2)</f>
        <v>0</v>
      </c>
      <c r="BS124" s="25" t="s">
        <v>76</v>
      </c>
      <c r="BT124" s="25" t="s">
        <v>86</v>
      </c>
      <c r="BU124" s="25" t="s">
        <v>78</v>
      </c>
      <c r="BV124" s="25" t="s">
        <v>79</v>
      </c>
      <c r="BW124" s="25" t="s">
        <v>172</v>
      </c>
      <c r="BX124" s="25" t="s">
        <v>122</v>
      </c>
      <c r="CL124" s="25" t="s">
        <v>1</v>
      </c>
    </row>
    <row r="125" spans="1:90" s="3" customFormat="1" ht="17.25" customHeight="1" x14ac:dyDescent="0.2">
      <c r="A125" s="83" t="s">
        <v>87</v>
      </c>
      <c r="B125" s="48"/>
      <c r="C125" s="9"/>
      <c r="D125" s="9"/>
      <c r="E125" s="9"/>
      <c r="F125" s="233" t="s">
        <v>173</v>
      </c>
      <c r="G125" s="233"/>
      <c r="H125" s="233"/>
      <c r="I125" s="233"/>
      <c r="J125" s="233"/>
      <c r="K125" s="9"/>
      <c r="L125" s="233" t="s">
        <v>143</v>
      </c>
      <c r="M125" s="233"/>
      <c r="N125" s="233"/>
      <c r="O125" s="233"/>
      <c r="P125" s="233"/>
      <c r="Q125" s="233"/>
      <c r="R125" s="233"/>
      <c r="S125" s="233"/>
      <c r="T125" s="233"/>
      <c r="U125" s="233"/>
      <c r="V125" s="233"/>
      <c r="W125" s="233"/>
      <c r="X125" s="233"/>
      <c r="Y125" s="233"/>
      <c r="Z125" s="233"/>
      <c r="AA125" s="233"/>
      <c r="AB125" s="233"/>
      <c r="AC125" s="233"/>
      <c r="AD125" s="233"/>
      <c r="AE125" s="233"/>
      <c r="AF125" s="233"/>
      <c r="AG125" s="245">
        <f>'SO 02.7.1 - propustek'!J34</f>
        <v>0</v>
      </c>
      <c r="AH125" s="246"/>
      <c r="AI125" s="246"/>
      <c r="AJ125" s="246"/>
      <c r="AK125" s="246"/>
      <c r="AL125" s="246"/>
      <c r="AM125" s="246"/>
      <c r="AN125" s="245">
        <f t="shared" si="0"/>
        <v>0</v>
      </c>
      <c r="AO125" s="246"/>
      <c r="AP125" s="246"/>
      <c r="AQ125" s="84" t="s">
        <v>90</v>
      </c>
      <c r="AR125" s="48"/>
      <c r="AS125" s="85">
        <v>0</v>
      </c>
      <c r="AT125" s="86">
        <f t="shared" si="1"/>
        <v>0</v>
      </c>
      <c r="AU125" s="87">
        <f>'SO 02.7.1 - propustek'!P136</f>
        <v>0</v>
      </c>
      <c r="AV125" s="86">
        <f>'SO 02.7.1 - propustek'!J37</f>
        <v>0</v>
      </c>
      <c r="AW125" s="86">
        <f>'SO 02.7.1 - propustek'!J38</f>
        <v>0</v>
      </c>
      <c r="AX125" s="86">
        <f>'SO 02.7.1 - propustek'!J39</f>
        <v>0</v>
      </c>
      <c r="AY125" s="86">
        <f>'SO 02.7.1 - propustek'!J40</f>
        <v>0</v>
      </c>
      <c r="AZ125" s="86">
        <f>'SO 02.7.1 - propustek'!F37</f>
        <v>0</v>
      </c>
      <c r="BA125" s="86">
        <f>'SO 02.7.1 - propustek'!F38</f>
        <v>0</v>
      </c>
      <c r="BB125" s="86">
        <f>'SO 02.7.1 - propustek'!F39</f>
        <v>0</v>
      </c>
      <c r="BC125" s="86">
        <f>'SO 02.7.1 - propustek'!F40</f>
        <v>0</v>
      </c>
      <c r="BD125" s="88">
        <f>'SO 02.7.1 - propustek'!F41</f>
        <v>0</v>
      </c>
      <c r="BT125" s="25" t="s">
        <v>97</v>
      </c>
      <c r="BV125" s="25" t="s">
        <v>79</v>
      </c>
      <c r="BW125" s="25" t="s">
        <v>174</v>
      </c>
      <c r="BX125" s="25" t="s">
        <v>172</v>
      </c>
      <c r="CL125" s="25" t="s">
        <v>1</v>
      </c>
    </row>
    <row r="126" spans="1:90" s="3" customFormat="1" ht="17.25" customHeight="1" x14ac:dyDescent="0.2">
      <c r="A126" s="83" t="s">
        <v>87</v>
      </c>
      <c r="B126" s="48"/>
      <c r="C126" s="9"/>
      <c r="D126" s="9"/>
      <c r="E126" s="9"/>
      <c r="F126" s="233" t="s">
        <v>175</v>
      </c>
      <c r="G126" s="233"/>
      <c r="H126" s="233"/>
      <c r="I126" s="233"/>
      <c r="J126" s="233"/>
      <c r="K126" s="9"/>
      <c r="L126" s="233" t="s">
        <v>176</v>
      </c>
      <c r="M126" s="233"/>
      <c r="N126" s="233"/>
      <c r="O126" s="233"/>
      <c r="P126" s="233"/>
      <c r="Q126" s="233"/>
      <c r="R126" s="233"/>
      <c r="S126" s="233"/>
      <c r="T126" s="233"/>
      <c r="U126" s="233"/>
      <c r="V126" s="233"/>
      <c r="W126" s="233"/>
      <c r="X126" s="233"/>
      <c r="Y126" s="233"/>
      <c r="Z126" s="233"/>
      <c r="AA126" s="233"/>
      <c r="AB126" s="233"/>
      <c r="AC126" s="233"/>
      <c r="AD126" s="233"/>
      <c r="AE126" s="233"/>
      <c r="AF126" s="233"/>
      <c r="AG126" s="245">
        <f>'SO 02.7.2 - Provizorní ko...'!J34</f>
        <v>0</v>
      </c>
      <c r="AH126" s="246"/>
      <c r="AI126" s="246"/>
      <c r="AJ126" s="246"/>
      <c r="AK126" s="246"/>
      <c r="AL126" s="246"/>
      <c r="AM126" s="246"/>
      <c r="AN126" s="245">
        <f t="shared" ref="AN126:AN157" si="2">SUM(AG126,AT126)</f>
        <v>0</v>
      </c>
      <c r="AO126" s="246"/>
      <c r="AP126" s="246"/>
      <c r="AQ126" s="84" t="s">
        <v>90</v>
      </c>
      <c r="AR126" s="48"/>
      <c r="AS126" s="85">
        <v>0</v>
      </c>
      <c r="AT126" s="86">
        <f t="shared" ref="AT126:AT157" si="3">ROUND(SUM(AV126:AW126),2)</f>
        <v>0</v>
      </c>
      <c r="AU126" s="87">
        <f>'SO 02.7.2 - Provizorní ko...'!P130</f>
        <v>0</v>
      </c>
      <c r="AV126" s="86">
        <f>'SO 02.7.2 - Provizorní ko...'!J37</f>
        <v>0</v>
      </c>
      <c r="AW126" s="86">
        <f>'SO 02.7.2 - Provizorní ko...'!J38</f>
        <v>0</v>
      </c>
      <c r="AX126" s="86">
        <f>'SO 02.7.2 - Provizorní ko...'!J39</f>
        <v>0</v>
      </c>
      <c r="AY126" s="86">
        <f>'SO 02.7.2 - Provizorní ko...'!J40</f>
        <v>0</v>
      </c>
      <c r="AZ126" s="86">
        <f>'SO 02.7.2 - Provizorní ko...'!F37</f>
        <v>0</v>
      </c>
      <c r="BA126" s="86">
        <f>'SO 02.7.2 - Provizorní ko...'!F38</f>
        <v>0</v>
      </c>
      <c r="BB126" s="86">
        <f>'SO 02.7.2 - Provizorní ko...'!F39</f>
        <v>0</v>
      </c>
      <c r="BC126" s="86">
        <f>'SO 02.7.2 - Provizorní ko...'!F40</f>
        <v>0</v>
      </c>
      <c r="BD126" s="88">
        <f>'SO 02.7.2 - Provizorní ko...'!F41</f>
        <v>0</v>
      </c>
      <c r="BT126" s="25" t="s">
        <v>97</v>
      </c>
      <c r="BV126" s="25" t="s">
        <v>79</v>
      </c>
      <c r="BW126" s="25" t="s">
        <v>177</v>
      </c>
      <c r="BX126" s="25" t="s">
        <v>172</v>
      </c>
      <c r="CL126" s="25" t="s">
        <v>1</v>
      </c>
    </row>
    <row r="127" spans="1:90" s="3" customFormat="1" ht="17.25" customHeight="1" x14ac:dyDescent="0.2">
      <c r="B127" s="48"/>
      <c r="C127" s="9"/>
      <c r="D127" s="9"/>
      <c r="E127" s="233" t="s">
        <v>178</v>
      </c>
      <c r="F127" s="233"/>
      <c r="G127" s="233"/>
      <c r="H127" s="233"/>
      <c r="I127" s="233"/>
      <c r="J127" s="9"/>
      <c r="K127" s="233" t="s">
        <v>179</v>
      </c>
      <c r="L127" s="233"/>
      <c r="M127" s="233"/>
      <c r="N127" s="233"/>
      <c r="O127" s="233"/>
      <c r="P127" s="233"/>
      <c r="Q127" s="233"/>
      <c r="R127" s="233"/>
      <c r="S127" s="233"/>
      <c r="T127" s="233"/>
      <c r="U127" s="233"/>
      <c r="V127" s="233"/>
      <c r="W127" s="233"/>
      <c r="X127" s="233"/>
      <c r="Y127" s="233"/>
      <c r="Z127" s="233"/>
      <c r="AA127" s="233"/>
      <c r="AB127" s="233"/>
      <c r="AC127" s="233"/>
      <c r="AD127" s="233"/>
      <c r="AE127" s="233"/>
      <c r="AF127" s="233"/>
      <c r="AG127" s="247">
        <f>ROUND(AG128,2)</f>
        <v>0</v>
      </c>
      <c r="AH127" s="246"/>
      <c r="AI127" s="246"/>
      <c r="AJ127" s="246"/>
      <c r="AK127" s="246"/>
      <c r="AL127" s="246"/>
      <c r="AM127" s="246"/>
      <c r="AN127" s="245">
        <f t="shared" si="2"/>
        <v>0</v>
      </c>
      <c r="AO127" s="246"/>
      <c r="AP127" s="246"/>
      <c r="AQ127" s="84" t="s">
        <v>90</v>
      </c>
      <c r="AR127" s="48"/>
      <c r="AS127" s="85">
        <f>ROUND(AS128,2)</f>
        <v>0</v>
      </c>
      <c r="AT127" s="86">
        <f t="shared" si="3"/>
        <v>0</v>
      </c>
      <c r="AU127" s="87">
        <f>ROUND(AU128,5)</f>
        <v>0</v>
      </c>
      <c r="AV127" s="86">
        <f>ROUND(AZ127*L29,2)</f>
        <v>0</v>
      </c>
      <c r="AW127" s="86">
        <f>ROUND(BA127*L30,2)</f>
        <v>0</v>
      </c>
      <c r="AX127" s="86">
        <f>ROUND(BB127*L29,2)</f>
        <v>0</v>
      </c>
      <c r="AY127" s="86">
        <f>ROUND(BC127*L30,2)</f>
        <v>0</v>
      </c>
      <c r="AZ127" s="86">
        <f>ROUND(AZ128,2)</f>
        <v>0</v>
      </c>
      <c r="BA127" s="86">
        <f>ROUND(BA128,2)</f>
        <v>0</v>
      </c>
      <c r="BB127" s="86">
        <f>ROUND(BB128,2)</f>
        <v>0</v>
      </c>
      <c r="BC127" s="86">
        <f>ROUND(BC128,2)</f>
        <v>0</v>
      </c>
      <c r="BD127" s="88">
        <f>ROUND(BD128,2)</f>
        <v>0</v>
      </c>
      <c r="BS127" s="25" t="s">
        <v>76</v>
      </c>
      <c r="BT127" s="25" t="s">
        <v>86</v>
      </c>
      <c r="BU127" s="25" t="s">
        <v>78</v>
      </c>
      <c r="BV127" s="25" t="s">
        <v>79</v>
      </c>
      <c r="BW127" s="25" t="s">
        <v>180</v>
      </c>
      <c r="BX127" s="25" t="s">
        <v>122</v>
      </c>
      <c r="CL127" s="25" t="s">
        <v>1</v>
      </c>
    </row>
    <row r="128" spans="1:90" s="3" customFormat="1" ht="17.25" customHeight="1" x14ac:dyDescent="0.2">
      <c r="A128" s="83" t="s">
        <v>87</v>
      </c>
      <c r="B128" s="48"/>
      <c r="C128" s="9"/>
      <c r="D128" s="9"/>
      <c r="E128" s="9"/>
      <c r="F128" s="233" t="s">
        <v>181</v>
      </c>
      <c r="G128" s="233"/>
      <c r="H128" s="233"/>
      <c r="I128" s="233"/>
      <c r="J128" s="233"/>
      <c r="K128" s="9"/>
      <c r="L128" s="233" t="s">
        <v>168</v>
      </c>
      <c r="M128" s="233"/>
      <c r="N128" s="233"/>
      <c r="O128" s="233"/>
      <c r="P128" s="233"/>
      <c r="Q128" s="233"/>
      <c r="R128" s="233"/>
      <c r="S128" s="233"/>
      <c r="T128" s="233"/>
      <c r="U128" s="233"/>
      <c r="V128" s="233"/>
      <c r="W128" s="233"/>
      <c r="X128" s="233"/>
      <c r="Y128" s="233"/>
      <c r="Z128" s="233"/>
      <c r="AA128" s="233"/>
      <c r="AB128" s="233"/>
      <c r="AC128" s="233"/>
      <c r="AD128" s="233"/>
      <c r="AE128" s="233"/>
      <c r="AF128" s="233"/>
      <c r="AG128" s="245">
        <f>'SO 02.8.1 - železniční sp...'!J34</f>
        <v>0</v>
      </c>
      <c r="AH128" s="246"/>
      <c r="AI128" s="246"/>
      <c r="AJ128" s="246"/>
      <c r="AK128" s="246"/>
      <c r="AL128" s="246"/>
      <c r="AM128" s="246"/>
      <c r="AN128" s="245">
        <f t="shared" si="2"/>
        <v>0</v>
      </c>
      <c r="AO128" s="246"/>
      <c r="AP128" s="246"/>
      <c r="AQ128" s="84" t="s">
        <v>90</v>
      </c>
      <c r="AR128" s="48"/>
      <c r="AS128" s="85">
        <v>0</v>
      </c>
      <c r="AT128" s="86">
        <f t="shared" si="3"/>
        <v>0</v>
      </c>
      <c r="AU128" s="87">
        <f>'SO 02.8.1 - železniční sp...'!P129</f>
        <v>0</v>
      </c>
      <c r="AV128" s="86">
        <f>'SO 02.8.1 - železniční sp...'!J37</f>
        <v>0</v>
      </c>
      <c r="AW128" s="86">
        <f>'SO 02.8.1 - železniční sp...'!J38</f>
        <v>0</v>
      </c>
      <c r="AX128" s="86">
        <f>'SO 02.8.1 - železniční sp...'!J39</f>
        <v>0</v>
      </c>
      <c r="AY128" s="86">
        <f>'SO 02.8.1 - železniční sp...'!J40</f>
        <v>0</v>
      </c>
      <c r="AZ128" s="86">
        <f>'SO 02.8.1 - železniční sp...'!F37</f>
        <v>0</v>
      </c>
      <c r="BA128" s="86">
        <f>'SO 02.8.1 - železniční sp...'!F38</f>
        <v>0</v>
      </c>
      <c r="BB128" s="86">
        <f>'SO 02.8.1 - železniční sp...'!F39</f>
        <v>0</v>
      </c>
      <c r="BC128" s="86">
        <f>'SO 02.8.1 - železniční sp...'!F40</f>
        <v>0</v>
      </c>
      <c r="BD128" s="88">
        <f>'SO 02.8.1 - železniční sp...'!F41</f>
        <v>0</v>
      </c>
      <c r="BT128" s="25" t="s">
        <v>97</v>
      </c>
      <c r="BV128" s="25" t="s">
        <v>79</v>
      </c>
      <c r="BW128" s="25" t="s">
        <v>182</v>
      </c>
      <c r="BX128" s="25" t="s">
        <v>180</v>
      </c>
      <c r="CL128" s="25" t="s">
        <v>1</v>
      </c>
    </row>
    <row r="129" spans="1:90" s="3" customFormat="1" ht="17.25" customHeight="1" x14ac:dyDescent="0.2">
      <c r="B129" s="48"/>
      <c r="C129" s="9"/>
      <c r="D129" s="9"/>
      <c r="E129" s="233" t="s">
        <v>183</v>
      </c>
      <c r="F129" s="233"/>
      <c r="G129" s="233"/>
      <c r="H129" s="233"/>
      <c r="I129" s="233"/>
      <c r="J129" s="9"/>
      <c r="K129" s="233" t="s">
        <v>184</v>
      </c>
      <c r="L129" s="233"/>
      <c r="M129" s="233"/>
      <c r="N129" s="233"/>
      <c r="O129" s="233"/>
      <c r="P129" s="233"/>
      <c r="Q129" s="233"/>
      <c r="R129" s="233"/>
      <c r="S129" s="233"/>
      <c r="T129" s="233"/>
      <c r="U129" s="233"/>
      <c r="V129" s="233"/>
      <c r="W129" s="233"/>
      <c r="X129" s="233"/>
      <c r="Y129" s="233"/>
      <c r="Z129" s="233"/>
      <c r="AA129" s="233"/>
      <c r="AB129" s="233"/>
      <c r="AC129" s="233"/>
      <c r="AD129" s="233"/>
      <c r="AE129" s="233"/>
      <c r="AF129" s="233"/>
      <c r="AG129" s="247">
        <f>ROUND(AG130,2)</f>
        <v>0</v>
      </c>
      <c r="AH129" s="246"/>
      <c r="AI129" s="246"/>
      <c r="AJ129" s="246"/>
      <c r="AK129" s="246"/>
      <c r="AL129" s="246"/>
      <c r="AM129" s="246"/>
      <c r="AN129" s="245">
        <f t="shared" si="2"/>
        <v>0</v>
      </c>
      <c r="AO129" s="246"/>
      <c r="AP129" s="246"/>
      <c r="AQ129" s="84" t="s">
        <v>90</v>
      </c>
      <c r="AR129" s="48"/>
      <c r="AS129" s="85">
        <f>ROUND(AS130,2)</f>
        <v>0</v>
      </c>
      <c r="AT129" s="86">
        <f t="shared" si="3"/>
        <v>0</v>
      </c>
      <c r="AU129" s="87">
        <f>ROUND(AU130,5)</f>
        <v>0</v>
      </c>
      <c r="AV129" s="86">
        <f>ROUND(AZ129*L29,2)</f>
        <v>0</v>
      </c>
      <c r="AW129" s="86">
        <f>ROUND(BA129*L30,2)</f>
        <v>0</v>
      </c>
      <c r="AX129" s="86">
        <f>ROUND(BB129*L29,2)</f>
        <v>0</v>
      </c>
      <c r="AY129" s="86">
        <f>ROUND(BC129*L30,2)</f>
        <v>0</v>
      </c>
      <c r="AZ129" s="86">
        <f>ROUND(AZ130,2)</f>
        <v>0</v>
      </c>
      <c r="BA129" s="86">
        <f>ROUND(BA130,2)</f>
        <v>0</v>
      </c>
      <c r="BB129" s="86">
        <f>ROUND(BB130,2)</f>
        <v>0</v>
      </c>
      <c r="BC129" s="86">
        <f>ROUND(BC130,2)</f>
        <v>0</v>
      </c>
      <c r="BD129" s="88">
        <f>ROUND(BD130,2)</f>
        <v>0</v>
      </c>
      <c r="BS129" s="25" t="s">
        <v>76</v>
      </c>
      <c r="BT129" s="25" t="s">
        <v>86</v>
      </c>
      <c r="BU129" s="25" t="s">
        <v>78</v>
      </c>
      <c r="BV129" s="25" t="s">
        <v>79</v>
      </c>
      <c r="BW129" s="25" t="s">
        <v>185</v>
      </c>
      <c r="BX129" s="25" t="s">
        <v>122</v>
      </c>
      <c r="CL129" s="25" t="s">
        <v>1</v>
      </c>
    </row>
    <row r="130" spans="1:90" s="3" customFormat="1" ht="17.25" customHeight="1" x14ac:dyDescent="0.2">
      <c r="A130" s="83" t="s">
        <v>87</v>
      </c>
      <c r="B130" s="48"/>
      <c r="C130" s="9"/>
      <c r="D130" s="9"/>
      <c r="E130" s="9"/>
      <c r="F130" s="233" t="s">
        <v>186</v>
      </c>
      <c r="G130" s="233"/>
      <c r="H130" s="233"/>
      <c r="I130" s="233"/>
      <c r="J130" s="233"/>
      <c r="K130" s="9"/>
      <c r="L130" s="233" t="s">
        <v>143</v>
      </c>
      <c r="M130" s="233"/>
      <c r="N130" s="233"/>
      <c r="O130" s="233"/>
      <c r="P130" s="233"/>
      <c r="Q130" s="233"/>
      <c r="R130" s="233"/>
      <c r="S130" s="233"/>
      <c r="T130" s="233"/>
      <c r="U130" s="233"/>
      <c r="V130" s="233"/>
      <c r="W130" s="233"/>
      <c r="X130" s="233"/>
      <c r="Y130" s="233"/>
      <c r="Z130" s="233"/>
      <c r="AA130" s="233"/>
      <c r="AB130" s="233"/>
      <c r="AC130" s="233"/>
      <c r="AD130" s="233"/>
      <c r="AE130" s="233"/>
      <c r="AF130" s="233"/>
      <c r="AG130" s="245">
        <f>'SO 02.9.1 - propustek'!J34</f>
        <v>0</v>
      </c>
      <c r="AH130" s="246"/>
      <c r="AI130" s="246"/>
      <c r="AJ130" s="246"/>
      <c r="AK130" s="246"/>
      <c r="AL130" s="246"/>
      <c r="AM130" s="246"/>
      <c r="AN130" s="245">
        <f t="shared" si="2"/>
        <v>0</v>
      </c>
      <c r="AO130" s="246"/>
      <c r="AP130" s="246"/>
      <c r="AQ130" s="84" t="s">
        <v>90</v>
      </c>
      <c r="AR130" s="48"/>
      <c r="AS130" s="85">
        <v>0</v>
      </c>
      <c r="AT130" s="86">
        <f t="shared" si="3"/>
        <v>0</v>
      </c>
      <c r="AU130" s="87">
        <f>'SO 02.9.1 - propustek'!P135</f>
        <v>0</v>
      </c>
      <c r="AV130" s="86">
        <f>'SO 02.9.1 - propustek'!J37</f>
        <v>0</v>
      </c>
      <c r="AW130" s="86">
        <f>'SO 02.9.1 - propustek'!J38</f>
        <v>0</v>
      </c>
      <c r="AX130" s="86">
        <f>'SO 02.9.1 - propustek'!J39</f>
        <v>0</v>
      </c>
      <c r="AY130" s="86">
        <f>'SO 02.9.1 - propustek'!J40</f>
        <v>0</v>
      </c>
      <c r="AZ130" s="86">
        <f>'SO 02.9.1 - propustek'!F37</f>
        <v>0</v>
      </c>
      <c r="BA130" s="86">
        <f>'SO 02.9.1 - propustek'!F38</f>
        <v>0</v>
      </c>
      <c r="BB130" s="86">
        <f>'SO 02.9.1 - propustek'!F39</f>
        <v>0</v>
      </c>
      <c r="BC130" s="86">
        <f>'SO 02.9.1 - propustek'!F40</f>
        <v>0</v>
      </c>
      <c r="BD130" s="88">
        <f>'SO 02.9.1 - propustek'!F41</f>
        <v>0</v>
      </c>
      <c r="BT130" s="25" t="s">
        <v>97</v>
      </c>
      <c r="BV130" s="25" t="s">
        <v>79</v>
      </c>
      <c r="BW130" s="25" t="s">
        <v>187</v>
      </c>
      <c r="BX130" s="25" t="s">
        <v>185</v>
      </c>
      <c r="CL130" s="25" t="s">
        <v>1</v>
      </c>
    </row>
    <row r="131" spans="1:90" s="3" customFormat="1" ht="17.25" customHeight="1" x14ac:dyDescent="0.2">
      <c r="B131" s="48"/>
      <c r="C131" s="9"/>
      <c r="D131" s="9"/>
      <c r="E131" s="233" t="s">
        <v>188</v>
      </c>
      <c r="F131" s="233"/>
      <c r="G131" s="233"/>
      <c r="H131" s="233"/>
      <c r="I131" s="233"/>
      <c r="J131" s="9"/>
      <c r="K131" s="233" t="s">
        <v>189</v>
      </c>
      <c r="L131" s="233"/>
      <c r="M131" s="233"/>
      <c r="N131" s="233"/>
      <c r="O131" s="233"/>
      <c r="P131" s="233"/>
      <c r="Q131" s="233"/>
      <c r="R131" s="233"/>
      <c r="S131" s="233"/>
      <c r="T131" s="233"/>
      <c r="U131" s="233"/>
      <c r="V131" s="233"/>
      <c r="W131" s="233"/>
      <c r="X131" s="233"/>
      <c r="Y131" s="233"/>
      <c r="Z131" s="233"/>
      <c r="AA131" s="233"/>
      <c r="AB131" s="233"/>
      <c r="AC131" s="233"/>
      <c r="AD131" s="233"/>
      <c r="AE131" s="233"/>
      <c r="AF131" s="233"/>
      <c r="AG131" s="247">
        <f>ROUND(AG132,2)</f>
        <v>0</v>
      </c>
      <c r="AH131" s="246"/>
      <c r="AI131" s="246"/>
      <c r="AJ131" s="246"/>
      <c r="AK131" s="246"/>
      <c r="AL131" s="246"/>
      <c r="AM131" s="246"/>
      <c r="AN131" s="245">
        <f t="shared" si="2"/>
        <v>0</v>
      </c>
      <c r="AO131" s="246"/>
      <c r="AP131" s="246"/>
      <c r="AQ131" s="84" t="s">
        <v>90</v>
      </c>
      <c r="AR131" s="48"/>
      <c r="AS131" s="85">
        <f>ROUND(AS132,2)</f>
        <v>0</v>
      </c>
      <c r="AT131" s="86">
        <f t="shared" si="3"/>
        <v>0</v>
      </c>
      <c r="AU131" s="87">
        <f>ROUND(AU132,5)</f>
        <v>0</v>
      </c>
      <c r="AV131" s="86">
        <f>ROUND(AZ131*L29,2)</f>
        <v>0</v>
      </c>
      <c r="AW131" s="86">
        <f>ROUND(BA131*L30,2)</f>
        <v>0</v>
      </c>
      <c r="AX131" s="86">
        <f>ROUND(BB131*L29,2)</f>
        <v>0</v>
      </c>
      <c r="AY131" s="86">
        <f>ROUND(BC131*L30,2)</f>
        <v>0</v>
      </c>
      <c r="AZ131" s="86">
        <f>ROUND(AZ132,2)</f>
        <v>0</v>
      </c>
      <c r="BA131" s="86">
        <f>ROUND(BA132,2)</f>
        <v>0</v>
      </c>
      <c r="BB131" s="86">
        <f>ROUND(BB132,2)</f>
        <v>0</v>
      </c>
      <c r="BC131" s="86">
        <f>ROUND(BC132,2)</f>
        <v>0</v>
      </c>
      <c r="BD131" s="88">
        <f>ROUND(BD132,2)</f>
        <v>0</v>
      </c>
      <c r="BS131" s="25" t="s">
        <v>76</v>
      </c>
      <c r="BT131" s="25" t="s">
        <v>86</v>
      </c>
      <c r="BU131" s="25" t="s">
        <v>78</v>
      </c>
      <c r="BV131" s="25" t="s">
        <v>79</v>
      </c>
      <c r="BW131" s="25" t="s">
        <v>190</v>
      </c>
      <c r="BX131" s="25" t="s">
        <v>122</v>
      </c>
      <c r="CL131" s="25" t="s">
        <v>1</v>
      </c>
    </row>
    <row r="132" spans="1:90" s="3" customFormat="1" ht="17.25" customHeight="1" x14ac:dyDescent="0.2">
      <c r="A132" s="83" t="s">
        <v>87</v>
      </c>
      <c r="B132" s="48"/>
      <c r="C132" s="9"/>
      <c r="D132" s="9"/>
      <c r="E132" s="9"/>
      <c r="F132" s="233" t="s">
        <v>191</v>
      </c>
      <c r="G132" s="233"/>
      <c r="H132" s="233"/>
      <c r="I132" s="233"/>
      <c r="J132" s="233"/>
      <c r="K132" s="9"/>
      <c r="L132" s="233" t="s">
        <v>168</v>
      </c>
      <c r="M132" s="233"/>
      <c r="N132" s="233"/>
      <c r="O132" s="233"/>
      <c r="P132" s="233"/>
      <c r="Q132" s="233"/>
      <c r="R132" s="233"/>
      <c r="S132" s="233"/>
      <c r="T132" s="233"/>
      <c r="U132" s="233"/>
      <c r="V132" s="233"/>
      <c r="W132" s="233"/>
      <c r="X132" s="233"/>
      <c r="Y132" s="233"/>
      <c r="Z132" s="233"/>
      <c r="AA132" s="233"/>
      <c r="AB132" s="233"/>
      <c r="AC132" s="233"/>
      <c r="AD132" s="233"/>
      <c r="AE132" s="233"/>
      <c r="AF132" s="233"/>
      <c r="AG132" s="245">
        <f>'SO 02.10.1 - železniční s...'!J34</f>
        <v>0</v>
      </c>
      <c r="AH132" s="246"/>
      <c r="AI132" s="246"/>
      <c r="AJ132" s="246"/>
      <c r="AK132" s="246"/>
      <c r="AL132" s="246"/>
      <c r="AM132" s="246"/>
      <c r="AN132" s="245">
        <f t="shared" si="2"/>
        <v>0</v>
      </c>
      <c r="AO132" s="246"/>
      <c r="AP132" s="246"/>
      <c r="AQ132" s="84" t="s">
        <v>90</v>
      </c>
      <c r="AR132" s="48"/>
      <c r="AS132" s="85">
        <v>0</v>
      </c>
      <c r="AT132" s="86">
        <f t="shared" si="3"/>
        <v>0</v>
      </c>
      <c r="AU132" s="87">
        <f>'SO 02.10.1 - železniční s...'!P131</f>
        <v>0</v>
      </c>
      <c r="AV132" s="86">
        <f>'SO 02.10.1 - železniční s...'!J37</f>
        <v>0</v>
      </c>
      <c r="AW132" s="86">
        <f>'SO 02.10.1 - železniční s...'!J38</f>
        <v>0</v>
      </c>
      <c r="AX132" s="86">
        <f>'SO 02.10.1 - železniční s...'!J39</f>
        <v>0</v>
      </c>
      <c r="AY132" s="86">
        <f>'SO 02.10.1 - železniční s...'!J40</f>
        <v>0</v>
      </c>
      <c r="AZ132" s="86">
        <f>'SO 02.10.1 - železniční s...'!F37</f>
        <v>0</v>
      </c>
      <c r="BA132" s="86">
        <f>'SO 02.10.1 - železniční s...'!F38</f>
        <v>0</v>
      </c>
      <c r="BB132" s="86">
        <f>'SO 02.10.1 - železniční s...'!F39</f>
        <v>0</v>
      </c>
      <c r="BC132" s="86">
        <f>'SO 02.10.1 - železniční s...'!F40</f>
        <v>0</v>
      </c>
      <c r="BD132" s="88">
        <f>'SO 02.10.1 - železniční s...'!F41</f>
        <v>0</v>
      </c>
      <c r="BT132" s="25" t="s">
        <v>97</v>
      </c>
      <c r="BV132" s="25" t="s">
        <v>79</v>
      </c>
      <c r="BW132" s="25" t="s">
        <v>192</v>
      </c>
      <c r="BX132" s="25" t="s">
        <v>190</v>
      </c>
      <c r="CL132" s="25" t="s">
        <v>1</v>
      </c>
    </row>
    <row r="133" spans="1:90" s="3" customFormat="1" ht="17.25" customHeight="1" x14ac:dyDescent="0.2">
      <c r="B133" s="48"/>
      <c r="C133" s="9"/>
      <c r="D133" s="9"/>
      <c r="E133" s="233" t="s">
        <v>193</v>
      </c>
      <c r="F133" s="233"/>
      <c r="G133" s="233"/>
      <c r="H133" s="233"/>
      <c r="I133" s="233"/>
      <c r="J133" s="9"/>
      <c r="K133" s="233" t="s">
        <v>194</v>
      </c>
      <c r="L133" s="233"/>
      <c r="M133" s="233"/>
      <c r="N133" s="233"/>
      <c r="O133" s="233"/>
      <c r="P133" s="233"/>
      <c r="Q133" s="233"/>
      <c r="R133" s="233"/>
      <c r="S133" s="233"/>
      <c r="T133" s="233"/>
      <c r="U133" s="233"/>
      <c r="V133" s="233"/>
      <c r="W133" s="233"/>
      <c r="X133" s="233"/>
      <c r="Y133" s="233"/>
      <c r="Z133" s="233"/>
      <c r="AA133" s="233"/>
      <c r="AB133" s="233"/>
      <c r="AC133" s="233"/>
      <c r="AD133" s="233"/>
      <c r="AE133" s="233"/>
      <c r="AF133" s="233"/>
      <c r="AG133" s="247">
        <f>ROUND(AG134,2)</f>
        <v>0</v>
      </c>
      <c r="AH133" s="246"/>
      <c r="AI133" s="246"/>
      <c r="AJ133" s="246"/>
      <c r="AK133" s="246"/>
      <c r="AL133" s="246"/>
      <c r="AM133" s="246"/>
      <c r="AN133" s="245">
        <f t="shared" si="2"/>
        <v>0</v>
      </c>
      <c r="AO133" s="246"/>
      <c r="AP133" s="246"/>
      <c r="AQ133" s="84" t="s">
        <v>90</v>
      </c>
      <c r="AR133" s="48"/>
      <c r="AS133" s="85">
        <f>ROUND(AS134,2)</f>
        <v>0</v>
      </c>
      <c r="AT133" s="86">
        <f t="shared" si="3"/>
        <v>0</v>
      </c>
      <c r="AU133" s="87">
        <f>ROUND(AU134,5)</f>
        <v>0</v>
      </c>
      <c r="AV133" s="86">
        <f>ROUND(AZ133*L29,2)</f>
        <v>0</v>
      </c>
      <c r="AW133" s="86">
        <f>ROUND(BA133*L30,2)</f>
        <v>0</v>
      </c>
      <c r="AX133" s="86">
        <f>ROUND(BB133*L29,2)</f>
        <v>0</v>
      </c>
      <c r="AY133" s="86">
        <f>ROUND(BC133*L30,2)</f>
        <v>0</v>
      </c>
      <c r="AZ133" s="86">
        <f>ROUND(AZ134,2)</f>
        <v>0</v>
      </c>
      <c r="BA133" s="86">
        <f>ROUND(BA134,2)</f>
        <v>0</v>
      </c>
      <c r="BB133" s="86">
        <f>ROUND(BB134,2)</f>
        <v>0</v>
      </c>
      <c r="BC133" s="86">
        <f>ROUND(BC134,2)</f>
        <v>0</v>
      </c>
      <c r="BD133" s="88">
        <f>ROUND(BD134,2)</f>
        <v>0</v>
      </c>
      <c r="BS133" s="25" t="s">
        <v>76</v>
      </c>
      <c r="BT133" s="25" t="s">
        <v>86</v>
      </c>
      <c r="BU133" s="25" t="s">
        <v>78</v>
      </c>
      <c r="BV133" s="25" t="s">
        <v>79</v>
      </c>
      <c r="BW133" s="25" t="s">
        <v>195</v>
      </c>
      <c r="BX133" s="25" t="s">
        <v>122</v>
      </c>
      <c r="CL133" s="25" t="s">
        <v>1</v>
      </c>
    </row>
    <row r="134" spans="1:90" s="3" customFormat="1" ht="17.25" customHeight="1" x14ac:dyDescent="0.2">
      <c r="A134" s="83" t="s">
        <v>87</v>
      </c>
      <c r="B134" s="48"/>
      <c r="C134" s="9"/>
      <c r="D134" s="9"/>
      <c r="E134" s="9"/>
      <c r="F134" s="233" t="s">
        <v>196</v>
      </c>
      <c r="G134" s="233"/>
      <c r="H134" s="233"/>
      <c r="I134" s="233"/>
      <c r="J134" s="233"/>
      <c r="K134" s="9"/>
      <c r="L134" s="233" t="s">
        <v>168</v>
      </c>
      <c r="M134" s="233"/>
      <c r="N134" s="233"/>
      <c r="O134" s="233"/>
      <c r="P134" s="233"/>
      <c r="Q134" s="233"/>
      <c r="R134" s="233"/>
      <c r="S134" s="233"/>
      <c r="T134" s="233"/>
      <c r="U134" s="233"/>
      <c r="V134" s="233"/>
      <c r="W134" s="233"/>
      <c r="X134" s="233"/>
      <c r="Y134" s="233"/>
      <c r="Z134" s="233"/>
      <c r="AA134" s="233"/>
      <c r="AB134" s="233"/>
      <c r="AC134" s="233"/>
      <c r="AD134" s="233"/>
      <c r="AE134" s="233"/>
      <c r="AF134" s="233"/>
      <c r="AG134" s="245">
        <f>'SO 02.11.1 - železniční s...'!J34</f>
        <v>0</v>
      </c>
      <c r="AH134" s="246"/>
      <c r="AI134" s="246"/>
      <c r="AJ134" s="246"/>
      <c r="AK134" s="246"/>
      <c r="AL134" s="246"/>
      <c r="AM134" s="246"/>
      <c r="AN134" s="245">
        <f t="shared" si="2"/>
        <v>0</v>
      </c>
      <c r="AO134" s="246"/>
      <c r="AP134" s="246"/>
      <c r="AQ134" s="84" t="s">
        <v>90</v>
      </c>
      <c r="AR134" s="48"/>
      <c r="AS134" s="85">
        <v>0</v>
      </c>
      <c r="AT134" s="86">
        <f t="shared" si="3"/>
        <v>0</v>
      </c>
      <c r="AU134" s="87">
        <f>'SO 02.11.1 - železniční s...'!P130</f>
        <v>0</v>
      </c>
      <c r="AV134" s="86">
        <f>'SO 02.11.1 - železniční s...'!J37</f>
        <v>0</v>
      </c>
      <c r="AW134" s="86">
        <f>'SO 02.11.1 - železniční s...'!J38</f>
        <v>0</v>
      </c>
      <c r="AX134" s="86">
        <f>'SO 02.11.1 - železniční s...'!J39</f>
        <v>0</v>
      </c>
      <c r="AY134" s="86">
        <f>'SO 02.11.1 - železniční s...'!J40</f>
        <v>0</v>
      </c>
      <c r="AZ134" s="86">
        <f>'SO 02.11.1 - železniční s...'!F37</f>
        <v>0</v>
      </c>
      <c r="BA134" s="86">
        <f>'SO 02.11.1 - železniční s...'!F38</f>
        <v>0</v>
      </c>
      <c r="BB134" s="86">
        <f>'SO 02.11.1 - železniční s...'!F39</f>
        <v>0</v>
      </c>
      <c r="BC134" s="86">
        <f>'SO 02.11.1 - železniční s...'!F40</f>
        <v>0</v>
      </c>
      <c r="BD134" s="88">
        <f>'SO 02.11.1 - železniční s...'!F41</f>
        <v>0</v>
      </c>
      <c r="BT134" s="25" t="s">
        <v>97</v>
      </c>
      <c r="BV134" s="25" t="s">
        <v>79</v>
      </c>
      <c r="BW134" s="25" t="s">
        <v>197</v>
      </c>
      <c r="BX134" s="25" t="s">
        <v>195</v>
      </c>
      <c r="CL134" s="25" t="s">
        <v>1</v>
      </c>
    </row>
    <row r="135" spans="1:90" s="3" customFormat="1" ht="17.25" customHeight="1" x14ac:dyDescent="0.2">
      <c r="B135" s="48"/>
      <c r="C135" s="9"/>
      <c r="D135" s="9"/>
      <c r="E135" s="233" t="s">
        <v>198</v>
      </c>
      <c r="F135" s="233"/>
      <c r="G135" s="233"/>
      <c r="H135" s="233"/>
      <c r="I135" s="233"/>
      <c r="J135" s="9"/>
      <c r="K135" s="233" t="s">
        <v>199</v>
      </c>
      <c r="L135" s="233"/>
      <c r="M135" s="233"/>
      <c r="N135" s="233"/>
      <c r="O135" s="233"/>
      <c r="P135" s="233"/>
      <c r="Q135" s="233"/>
      <c r="R135" s="233"/>
      <c r="S135" s="233"/>
      <c r="T135" s="233"/>
      <c r="U135" s="233"/>
      <c r="V135" s="233"/>
      <c r="W135" s="233"/>
      <c r="X135" s="233"/>
      <c r="Y135" s="233"/>
      <c r="Z135" s="233"/>
      <c r="AA135" s="233"/>
      <c r="AB135" s="233"/>
      <c r="AC135" s="233"/>
      <c r="AD135" s="233"/>
      <c r="AE135" s="233"/>
      <c r="AF135" s="233"/>
      <c r="AG135" s="247">
        <f>ROUND(AG136,2)</f>
        <v>0</v>
      </c>
      <c r="AH135" s="246"/>
      <c r="AI135" s="246"/>
      <c r="AJ135" s="246"/>
      <c r="AK135" s="246"/>
      <c r="AL135" s="246"/>
      <c r="AM135" s="246"/>
      <c r="AN135" s="245">
        <f t="shared" si="2"/>
        <v>0</v>
      </c>
      <c r="AO135" s="246"/>
      <c r="AP135" s="246"/>
      <c r="AQ135" s="84" t="s">
        <v>90</v>
      </c>
      <c r="AR135" s="48"/>
      <c r="AS135" s="85">
        <f>ROUND(AS136,2)</f>
        <v>0</v>
      </c>
      <c r="AT135" s="86">
        <f t="shared" si="3"/>
        <v>0</v>
      </c>
      <c r="AU135" s="87">
        <f>ROUND(AU136,5)</f>
        <v>0</v>
      </c>
      <c r="AV135" s="86">
        <f>ROUND(AZ135*L29,2)</f>
        <v>0</v>
      </c>
      <c r="AW135" s="86">
        <f>ROUND(BA135*L30,2)</f>
        <v>0</v>
      </c>
      <c r="AX135" s="86">
        <f>ROUND(BB135*L29,2)</f>
        <v>0</v>
      </c>
      <c r="AY135" s="86">
        <f>ROUND(BC135*L30,2)</f>
        <v>0</v>
      </c>
      <c r="AZ135" s="86">
        <f>ROUND(AZ136,2)</f>
        <v>0</v>
      </c>
      <c r="BA135" s="86">
        <f>ROUND(BA136,2)</f>
        <v>0</v>
      </c>
      <c r="BB135" s="86">
        <f>ROUND(BB136,2)</f>
        <v>0</v>
      </c>
      <c r="BC135" s="86">
        <f>ROUND(BC136,2)</f>
        <v>0</v>
      </c>
      <c r="BD135" s="88">
        <f>ROUND(BD136,2)</f>
        <v>0</v>
      </c>
      <c r="BS135" s="25" t="s">
        <v>76</v>
      </c>
      <c r="BT135" s="25" t="s">
        <v>86</v>
      </c>
      <c r="BU135" s="25" t="s">
        <v>78</v>
      </c>
      <c r="BV135" s="25" t="s">
        <v>79</v>
      </c>
      <c r="BW135" s="25" t="s">
        <v>200</v>
      </c>
      <c r="BX135" s="25" t="s">
        <v>122</v>
      </c>
      <c r="CL135" s="25" t="s">
        <v>1</v>
      </c>
    </row>
    <row r="136" spans="1:90" s="3" customFormat="1" ht="17.25" customHeight="1" x14ac:dyDescent="0.2">
      <c r="A136" s="83" t="s">
        <v>87</v>
      </c>
      <c r="B136" s="48"/>
      <c r="C136" s="9"/>
      <c r="D136" s="9"/>
      <c r="E136" s="9"/>
      <c r="F136" s="233" t="s">
        <v>201</v>
      </c>
      <c r="G136" s="233"/>
      <c r="H136" s="233"/>
      <c r="I136" s="233"/>
      <c r="J136" s="233"/>
      <c r="K136" s="9"/>
      <c r="L136" s="233" t="s">
        <v>168</v>
      </c>
      <c r="M136" s="233"/>
      <c r="N136" s="233"/>
      <c r="O136" s="233"/>
      <c r="P136" s="233"/>
      <c r="Q136" s="233"/>
      <c r="R136" s="233"/>
      <c r="S136" s="233"/>
      <c r="T136" s="233"/>
      <c r="U136" s="233"/>
      <c r="V136" s="233"/>
      <c r="W136" s="233"/>
      <c r="X136" s="233"/>
      <c r="Y136" s="233"/>
      <c r="Z136" s="233"/>
      <c r="AA136" s="233"/>
      <c r="AB136" s="233"/>
      <c r="AC136" s="233"/>
      <c r="AD136" s="233"/>
      <c r="AE136" s="233"/>
      <c r="AF136" s="233"/>
      <c r="AG136" s="245">
        <f>'SO 02.12.1 - železniční s...'!J34</f>
        <v>0</v>
      </c>
      <c r="AH136" s="246"/>
      <c r="AI136" s="246"/>
      <c r="AJ136" s="246"/>
      <c r="AK136" s="246"/>
      <c r="AL136" s="246"/>
      <c r="AM136" s="246"/>
      <c r="AN136" s="245">
        <f t="shared" si="2"/>
        <v>0</v>
      </c>
      <c r="AO136" s="246"/>
      <c r="AP136" s="246"/>
      <c r="AQ136" s="84" t="s">
        <v>90</v>
      </c>
      <c r="AR136" s="48"/>
      <c r="AS136" s="85">
        <v>0</v>
      </c>
      <c r="AT136" s="86">
        <f t="shared" si="3"/>
        <v>0</v>
      </c>
      <c r="AU136" s="87">
        <f>'SO 02.12.1 - železniční s...'!P129</f>
        <v>0</v>
      </c>
      <c r="AV136" s="86">
        <f>'SO 02.12.1 - železniční s...'!J37</f>
        <v>0</v>
      </c>
      <c r="AW136" s="86">
        <f>'SO 02.12.1 - železniční s...'!J38</f>
        <v>0</v>
      </c>
      <c r="AX136" s="86">
        <f>'SO 02.12.1 - železniční s...'!J39</f>
        <v>0</v>
      </c>
      <c r="AY136" s="86">
        <f>'SO 02.12.1 - železniční s...'!J40</f>
        <v>0</v>
      </c>
      <c r="AZ136" s="86">
        <f>'SO 02.12.1 - železniční s...'!F37</f>
        <v>0</v>
      </c>
      <c r="BA136" s="86">
        <f>'SO 02.12.1 - železniční s...'!F38</f>
        <v>0</v>
      </c>
      <c r="BB136" s="86">
        <f>'SO 02.12.1 - železniční s...'!F39</f>
        <v>0</v>
      </c>
      <c r="BC136" s="86">
        <f>'SO 02.12.1 - železniční s...'!F40</f>
        <v>0</v>
      </c>
      <c r="BD136" s="88">
        <f>'SO 02.12.1 - železniční s...'!F41</f>
        <v>0</v>
      </c>
      <c r="BT136" s="25" t="s">
        <v>97</v>
      </c>
      <c r="BV136" s="25" t="s">
        <v>79</v>
      </c>
      <c r="BW136" s="25" t="s">
        <v>202</v>
      </c>
      <c r="BX136" s="25" t="s">
        <v>200</v>
      </c>
      <c r="CL136" s="25" t="s">
        <v>1</v>
      </c>
    </row>
    <row r="137" spans="1:90" s="3" customFormat="1" ht="17.25" customHeight="1" x14ac:dyDescent="0.2">
      <c r="B137" s="48"/>
      <c r="C137" s="9"/>
      <c r="D137" s="9"/>
      <c r="E137" s="233" t="s">
        <v>203</v>
      </c>
      <c r="F137" s="233"/>
      <c r="G137" s="233"/>
      <c r="H137" s="233"/>
      <c r="I137" s="233"/>
      <c r="J137" s="9"/>
      <c r="K137" s="233" t="s">
        <v>204</v>
      </c>
      <c r="L137" s="233"/>
      <c r="M137" s="233"/>
      <c r="N137" s="233"/>
      <c r="O137" s="233"/>
      <c r="P137" s="233"/>
      <c r="Q137" s="233"/>
      <c r="R137" s="233"/>
      <c r="S137" s="233"/>
      <c r="T137" s="233"/>
      <c r="U137" s="233"/>
      <c r="V137" s="233"/>
      <c r="W137" s="233"/>
      <c r="X137" s="233"/>
      <c r="Y137" s="233"/>
      <c r="Z137" s="233"/>
      <c r="AA137" s="233"/>
      <c r="AB137" s="233"/>
      <c r="AC137" s="233"/>
      <c r="AD137" s="233"/>
      <c r="AE137" s="233"/>
      <c r="AF137" s="233"/>
      <c r="AG137" s="247">
        <f>ROUND(AG138,2)</f>
        <v>0</v>
      </c>
      <c r="AH137" s="246"/>
      <c r="AI137" s="246"/>
      <c r="AJ137" s="246"/>
      <c r="AK137" s="246"/>
      <c r="AL137" s="246"/>
      <c r="AM137" s="246"/>
      <c r="AN137" s="245">
        <f t="shared" si="2"/>
        <v>0</v>
      </c>
      <c r="AO137" s="246"/>
      <c r="AP137" s="246"/>
      <c r="AQ137" s="84" t="s">
        <v>90</v>
      </c>
      <c r="AR137" s="48"/>
      <c r="AS137" s="85">
        <f>ROUND(AS138,2)</f>
        <v>0</v>
      </c>
      <c r="AT137" s="86">
        <f t="shared" si="3"/>
        <v>0</v>
      </c>
      <c r="AU137" s="87">
        <f>ROUND(AU138,5)</f>
        <v>0</v>
      </c>
      <c r="AV137" s="86">
        <f>ROUND(AZ137*L29,2)</f>
        <v>0</v>
      </c>
      <c r="AW137" s="86">
        <f>ROUND(BA137*L30,2)</f>
        <v>0</v>
      </c>
      <c r="AX137" s="86">
        <f>ROUND(BB137*L29,2)</f>
        <v>0</v>
      </c>
      <c r="AY137" s="86">
        <f>ROUND(BC137*L30,2)</f>
        <v>0</v>
      </c>
      <c r="AZ137" s="86">
        <f>ROUND(AZ138,2)</f>
        <v>0</v>
      </c>
      <c r="BA137" s="86">
        <f>ROUND(BA138,2)</f>
        <v>0</v>
      </c>
      <c r="BB137" s="86">
        <f>ROUND(BB138,2)</f>
        <v>0</v>
      </c>
      <c r="BC137" s="86">
        <f>ROUND(BC138,2)</f>
        <v>0</v>
      </c>
      <c r="BD137" s="88">
        <f>ROUND(BD138,2)</f>
        <v>0</v>
      </c>
      <c r="BS137" s="25" t="s">
        <v>76</v>
      </c>
      <c r="BT137" s="25" t="s">
        <v>86</v>
      </c>
      <c r="BU137" s="25" t="s">
        <v>78</v>
      </c>
      <c r="BV137" s="25" t="s">
        <v>79</v>
      </c>
      <c r="BW137" s="25" t="s">
        <v>205</v>
      </c>
      <c r="BX137" s="25" t="s">
        <v>122</v>
      </c>
      <c r="CL137" s="25" t="s">
        <v>1</v>
      </c>
    </row>
    <row r="138" spans="1:90" s="3" customFormat="1" ht="17.25" customHeight="1" x14ac:dyDescent="0.2">
      <c r="A138" s="83" t="s">
        <v>87</v>
      </c>
      <c r="B138" s="48"/>
      <c r="C138" s="9"/>
      <c r="D138" s="9"/>
      <c r="E138" s="9"/>
      <c r="F138" s="233" t="s">
        <v>206</v>
      </c>
      <c r="G138" s="233"/>
      <c r="H138" s="233"/>
      <c r="I138" s="233"/>
      <c r="J138" s="233"/>
      <c r="K138" s="9"/>
      <c r="L138" s="233" t="s">
        <v>168</v>
      </c>
      <c r="M138" s="233"/>
      <c r="N138" s="233"/>
      <c r="O138" s="233"/>
      <c r="P138" s="233"/>
      <c r="Q138" s="233"/>
      <c r="R138" s="233"/>
      <c r="S138" s="233"/>
      <c r="T138" s="233"/>
      <c r="U138" s="233"/>
      <c r="V138" s="233"/>
      <c r="W138" s="233"/>
      <c r="X138" s="233"/>
      <c r="Y138" s="233"/>
      <c r="Z138" s="233"/>
      <c r="AA138" s="233"/>
      <c r="AB138" s="233"/>
      <c r="AC138" s="233"/>
      <c r="AD138" s="233"/>
      <c r="AE138" s="233"/>
      <c r="AF138" s="233"/>
      <c r="AG138" s="245">
        <f>'SO 02.13.1 - železniční s...'!J34</f>
        <v>0</v>
      </c>
      <c r="AH138" s="246"/>
      <c r="AI138" s="246"/>
      <c r="AJ138" s="246"/>
      <c r="AK138" s="246"/>
      <c r="AL138" s="246"/>
      <c r="AM138" s="246"/>
      <c r="AN138" s="245">
        <f t="shared" si="2"/>
        <v>0</v>
      </c>
      <c r="AO138" s="246"/>
      <c r="AP138" s="246"/>
      <c r="AQ138" s="84" t="s">
        <v>90</v>
      </c>
      <c r="AR138" s="48"/>
      <c r="AS138" s="85">
        <v>0</v>
      </c>
      <c r="AT138" s="86">
        <f t="shared" si="3"/>
        <v>0</v>
      </c>
      <c r="AU138" s="87">
        <f>'SO 02.13.1 - železniční s...'!P129</f>
        <v>0</v>
      </c>
      <c r="AV138" s="86">
        <f>'SO 02.13.1 - železniční s...'!J37</f>
        <v>0</v>
      </c>
      <c r="AW138" s="86">
        <f>'SO 02.13.1 - železniční s...'!J38</f>
        <v>0</v>
      </c>
      <c r="AX138" s="86">
        <f>'SO 02.13.1 - železniční s...'!J39</f>
        <v>0</v>
      </c>
      <c r="AY138" s="86">
        <f>'SO 02.13.1 - železniční s...'!J40</f>
        <v>0</v>
      </c>
      <c r="AZ138" s="86">
        <f>'SO 02.13.1 - železniční s...'!F37</f>
        <v>0</v>
      </c>
      <c r="BA138" s="86">
        <f>'SO 02.13.1 - železniční s...'!F38</f>
        <v>0</v>
      </c>
      <c r="BB138" s="86">
        <f>'SO 02.13.1 - železniční s...'!F39</f>
        <v>0</v>
      </c>
      <c r="BC138" s="86">
        <f>'SO 02.13.1 - železniční s...'!F40</f>
        <v>0</v>
      </c>
      <c r="BD138" s="88">
        <f>'SO 02.13.1 - železniční s...'!F41</f>
        <v>0</v>
      </c>
      <c r="BT138" s="25" t="s">
        <v>97</v>
      </c>
      <c r="BV138" s="25" t="s">
        <v>79</v>
      </c>
      <c r="BW138" s="25" t="s">
        <v>207</v>
      </c>
      <c r="BX138" s="25" t="s">
        <v>205</v>
      </c>
      <c r="CL138" s="25" t="s">
        <v>1</v>
      </c>
    </row>
    <row r="139" spans="1:90" s="3" customFormat="1" ht="17.25" customHeight="1" x14ac:dyDescent="0.2">
      <c r="B139" s="48"/>
      <c r="C139" s="9"/>
      <c r="D139" s="9"/>
      <c r="E139" s="233" t="s">
        <v>208</v>
      </c>
      <c r="F139" s="233"/>
      <c r="G139" s="233"/>
      <c r="H139" s="233"/>
      <c r="I139" s="233"/>
      <c r="J139" s="9"/>
      <c r="K139" s="233" t="s">
        <v>209</v>
      </c>
      <c r="L139" s="233"/>
      <c r="M139" s="233"/>
      <c r="N139" s="233"/>
      <c r="O139" s="233"/>
      <c r="P139" s="233"/>
      <c r="Q139" s="233"/>
      <c r="R139" s="233"/>
      <c r="S139" s="233"/>
      <c r="T139" s="233"/>
      <c r="U139" s="233"/>
      <c r="V139" s="233"/>
      <c r="W139" s="233"/>
      <c r="X139" s="233"/>
      <c r="Y139" s="233"/>
      <c r="Z139" s="233"/>
      <c r="AA139" s="233"/>
      <c r="AB139" s="233"/>
      <c r="AC139" s="233"/>
      <c r="AD139" s="233"/>
      <c r="AE139" s="233"/>
      <c r="AF139" s="233"/>
      <c r="AG139" s="247">
        <f>ROUND(SUM(AG140:AG141),2)</f>
        <v>0</v>
      </c>
      <c r="AH139" s="246"/>
      <c r="AI139" s="246"/>
      <c r="AJ139" s="246"/>
      <c r="AK139" s="246"/>
      <c r="AL139" s="246"/>
      <c r="AM139" s="246"/>
      <c r="AN139" s="245">
        <f t="shared" si="2"/>
        <v>0</v>
      </c>
      <c r="AO139" s="246"/>
      <c r="AP139" s="246"/>
      <c r="AQ139" s="84" t="s">
        <v>90</v>
      </c>
      <c r="AR139" s="48"/>
      <c r="AS139" s="85">
        <f>ROUND(SUM(AS140:AS141),2)</f>
        <v>0</v>
      </c>
      <c r="AT139" s="86">
        <f t="shared" si="3"/>
        <v>0</v>
      </c>
      <c r="AU139" s="87">
        <f>ROUND(SUM(AU140:AU141),5)</f>
        <v>0</v>
      </c>
      <c r="AV139" s="86">
        <f>ROUND(AZ139*L29,2)</f>
        <v>0</v>
      </c>
      <c r="AW139" s="86">
        <f>ROUND(BA139*L30,2)</f>
        <v>0</v>
      </c>
      <c r="AX139" s="86">
        <f>ROUND(BB139*L29,2)</f>
        <v>0</v>
      </c>
      <c r="AY139" s="86">
        <f>ROUND(BC139*L30,2)</f>
        <v>0</v>
      </c>
      <c r="AZ139" s="86">
        <f>ROUND(SUM(AZ140:AZ141),2)</f>
        <v>0</v>
      </c>
      <c r="BA139" s="86">
        <f>ROUND(SUM(BA140:BA141),2)</f>
        <v>0</v>
      </c>
      <c r="BB139" s="86">
        <f>ROUND(SUM(BB140:BB141),2)</f>
        <v>0</v>
      </c>
      <c r="BC139" s="86">
        <f>ROUND(SUM(BC140:BC141),2)</f>
        <v>0</v>
      </c>
      <c r="BD139" s="88">
        <f>ROUND(SUM(BD140:BD141),2)</f>
        <v>0</v>
      </c>
      <c r="BS139" s="25" t="s">
        <v>76</v>
      </c>
      <c r="BT139" s="25" t="s">
        <v>86</v>
      </c>
      <c r="BU139" s="25" t="s">
        <v>78</v>
      </c>
      <c r="BV139" s="25" t="s">
        <v>79</v>
      </c>
      <c r="BW139" s="25" t="s">
        <v>210</v>
      </c>
      <c r="BX139" s="25" t="s">
        <v>122</v>
      </c>
      <c r="CL139" s="25" t="s">
        <v>1</v>
      </c>
    </row>
    <row r="140" spans="1:90" s="3" customFormat="1" ht="17.25" customHeight="1" x14ac:dyDescent="0.2">
      <c r="A140" s="83" t="s">
        <v>87</v>
      </c>
      <c r="B140" s="48"/>
      <c r="C140" s="9"/>
      <c r="D140" s="9"/>
      <c r="E140" s="9"/>
      <c r="F140" s="233" t="s">
        <v>211</v>
      </c>
      <c r="G140" s="233"/>
      <c r="H140" s="233"/>
      <c r="I140" s="233"/>
      <c r="J140" s="233"/>
      <c r="K140" s="9"/>
      <c r="L140" s="233" t="s">
        <v>127</v>
      </c>
      <c r="M140" s="233"/>
      <c r="N140" s="233"/>
      <c r="O140" s="233"/>
      <c r="P140" s="233"/>
      <c r="Q140" s="233"/>
      <c r="R140" s="233"/>
      <c r="S140" s="233"/>
      <c r="T140" s="233"/>
      <c r="U140" s="233"/>
      <c r="V140" s="233"/>
      <c r="W140" s="233"/>
      <c r="X140" s="233"/>
      <c r="Y140" s="233"/>
      <c r="Z140" s="233"/>
      <c r="AA140" s="233"/>
      <c r="AB140" s="233"/>
      <c r="AC140" s="233"/>
      <c r="AD140" s="233"/>
      <c r="AE140" s="233"/>
      <c r="AF140" s="233"/>
      <c r="AG140" s="245">
        <f>'SO 02.14.1 - železniční s...'!J34</f>
        <v>0</v>
      </c>
      <c r="AH140" s="246"/>
      <c r="AI140" s="246"/>
      <c r="AJ140" s="246"/>
      <c r="AK140" s="246"/>
      <c r="AL140" s="246"/>
      <c r="AM140" s="246"/>
      <c r="AN140" s="245">
        <f t="shared" si="2"/>
        <v>0</v>
      </c>
      <c r="AO140" s="246"/>
      <c r="AP140" s="246"/>
      <c r="AQ140" s="84" t="s">
        <v>90</v>
      </c>
      <c r="AR140" s="48"/>
      <c r="AS140" s="85">
        <v>0</v>
      </c>
      <c r="AT140" s="86">
        <f t="shared" si="3"/>
        <v>0</v>
      </c>
      <c r="AU140" s="87">
        <f>'SO 02.14.1 - železniční s...'!P127</f>
        <v>0</v>
      </c>
      <c r="AV140" s="86">
        <f>'SO 02.14.1 - železniční s...'!J37</f>
        <v>0</v>
      </c>
      <c r="AW140" s="86">
        <f>'SO 02.14.1 - železniční s...'!J38</f>
        <v>0</v>
      </c>
      <c r="AX140" s="86">
        <f>'SO 02.14.1 - železniční s...'!J39</f>
        <v>0</v>
      </c>
      <c r="AY140" s="86">
        <f>'SO 02.14.1 - železniční s...'!J40</f>
        <v>0</v>
      </c>
      <c r="AZ140" s="86">
        <f>'SO 02.14.1 - železniční s...'!F37</f>
        <v>0</v>
      </c>
      <c r="BA140" s="86">
        <f>'SO 02.14.1 - železniční s...'!F38</f>
        <v>0</v>
      </c>
      <c r="BB140" s="86">
        <f>'SO 02.14.1 - železniční s...'!F39</f>
        <v>0</v>
      </c>
      <c r="BC140" s="86">
        <f>'SO 02.14.1 - železniční s...'!F40</f>
        <v>0</v>
      </c>
      <c r="BD140" s="88">
        <f>'SO 02.14.1 - železniční s...'!F41</f>
        <v>0</v>
      </c>
      <c r="BT140" s="25" t="s">
        <v>97</v>
      </c>
      <c r="BV140" s="25" t="s">
        <v>79</v>
      </c>
      <c r="BW140" s="25" t="s">
        <v>212</v>
      </c>
      <c r="BX140" s="25" t="s">
        <v>210</v>
      </c>
      <c r="CL140" s="25" t="s">
        <v>1</v>
      </c>
    </row>
    <row r="141" spans="1:90" s="3" customFormat="1" ht="17.25" customHeight="1" x14ac:dyDescent="0.2">
      <c r="A141" s="83" t="s">
        <v>87</v>
      </c>
      <c r="B141" s="48"/>
      <c r="C141" s="9"/>
      <c r="D141" s="9"/>
      <c r="E141" s="9"/>
      <c r="F141" s="233" t="s">
        <v>213</v>
      </c>
      <c r="G141" s="233"/>
      <c r="H141" s="233"/>
      <c r="I141" s="233"/>
      <c r="J141" s="233"/>
      <c r="K141" s="9"/>
      <c r="L141" s="233" t="s">
        <v>168</v>
      </c>
      <c r="M141" s="233"/>
      <c r="N141" s="233"/>
      <c r="O141" s="233"/>
      <c r="P141" s="233"/>
      <c r="Q141" s="233"/>
      <c r="R141" s="233"/>
      <c r="S141" s="233"/>
      <c r="T141" s="233"/>
      <c r="U141" s="233"/>
      <c r="V141" s="233"/>
      <c r="W141" s="233"/>
      <c r="X141" s="233"/>
      <c r="Y141" s="233"/>
      <c r="Z141" s="233"/>
      <c r="AA141" s="233"/>
      <c r="AB141" s="233"/>
      <c r="AC141" s="233"/>
      <c r="AD141" s="233"/>
      <c r="AE141" s="233"/>
      <c r="AF141" s="233"/>
      <c r="AG141" s="245">
        <f>'SO 02.14.2 - železniční s...'!J34</f>
        <v>0</v>
      </c>
      <c r="AH141" s="246"/>
      <c r="AI141" s="246"/>
      <c r="AJ141" s="246"/>
      <c r="AK141" s="246"/>
      <c r="AL141" s="246"/>
      <c r="AM141" s="246"/>
      <c r="AN141" s="245">
        <f t="shared" si="2"/>
        <v>0</v>
      </c>
      <c r="AO141" s="246"/>
      <c r="AP141" s="246"/>
      <c r="AQ141" s="84" t="s">
        <v>90</v>
      </c>
      <c r="AR141" s="48"/>
      <c r="AS141" s="85">
        <v>0</v>
      </c>
      <c r="AT141" s="86">
        <f t="shared" si="3"/>
        <v>0</v>
      </c>
      <c r="AU141" s="87">
        <f>'SO 02.14.2 - železniční s...'!P129</f>
        <v>0</v>
      </c>
      <c r="AV141" s="86">
        <f>'SO 02.14.2 - železniční s...'!J37</f>
        <v>0</v>
      </c>
      <c r="AW141" s="86">
        <f>'SO 02.14.2 - železniční s...'!J38</f>
        <v>0</v>
      </c>
      <c r="AX141" s="86">
        <f>'SO 02.14.2 - železniční s...'!J39</f>
        <v>0</v>
      </c>
      <c r="AY141" s="86">
        <f>'SO 02.14.2 - železniční s...'!J40</f>
        <v>0</v>
      </c>
      <c r="AZ141" s="86">
        <f>'SO 02.14.2 - železniční s...'!F37</f>
        <v>0</v>
      </c>
      <c r="BA141" s="86">
        <f>'SO 02.14.2 - železniční s...'!F38</f>
        <v>0</v>
      </c>
      <c r="BB141" s="86">
        <f>'SO 02.14.2 - železniční s...'!F39</f>
        <v>0</v>
      </c>
      <c r="BC141" s="86">
        <f>'SO 02.14.2 - železniční s...'!F40</f>
        <v>0</v>
      </c>
      <c r="BD141" s="88">
        <f>'SO 02.14.2 - železniční s...'!F41</f>
        <v>0</v>
      </c>
      <c r="BT141" s="25" t="s">
        <v>97</v>
      </c>
      <c r="BV141" s="25" t="s">
        <v>79</v>
      </c>
      <c r="BW141" s="25" t="s">
        <v>214</v>
      </c>
      <c r="BX141" s="25" t="s">
        <v>210</v>
      </c>
      <c r="CL141" s="25" t="s">
        <v>1</v>
      </c>
    </row>
    <row r="142" spans="1:90" s="3" customFormat="1" ht="17.25" customHeight="1" x14ac:dyDescent="0.2">
      <c r="B142" s="48"/>
      <c r="C142" s="9"/>
      <c r="D142" s="9"/>
      <c r="E142" s="233" t="s">
        <v>215</v>
      </c>
      <c r="F142" s="233"/>
      <c r="G142" s="233"/>
      <c r="H142" s="233"/>
      <c r="I142" s="233"/>
      <c r="J142" s="9"/>
      <c r="K142" s="233" t="s">
        <v>216</v>
      </c>
      <c r="L142" s="233"/>
      <c r="M142" s="233"/>
      <c r="N142" s="233"/>
      <c r="O142" s="233"/>
      <c r="P142" s="233"/>
      <c r="Q142" s="233"/>
      <c r="R142" s="233"/>
      <c r="S142" s="233"/>
      <c r="T142" s="233"/>
      <c r="U142" s="233"/>
      <c r="V142" s="233"/>
      <c r="W142" s="233"/>
      <c r="X142" s="233"/>
      <c r="Y142" s="233"/>
      <c r="Z142" s="233"/>
      <c r="AA142" s="233"/>
      <c r="AB142" s="233"/>
      <c r="AC142" s="233"/>
      <c r="AD142" s="233"/>
      <c r="AE142" s="233"/>
      <c r="AF142" s="233"/>
      <c r="AG142" s="247">
        <f>ROUND(AG143,2)</f>
        <v>0</v>
      </c>
      <c r="AH142" s="246"/>
      <c r="AI142" s="246"/>
      <c r="AJ142" s="246"/>
      <c r="AK142" s="246"/>
      <c r="AL142" s="246"/>
      <c r="AM142" s="246"/>
      <c r="AN142" s="245">
        <f t="shared" si="2"/>
        <v>0</v>
      </c>
      <c r="AO142" s="246"/>
      <c r="AP142" s="246"/>
      <c r="AQ142" s="84" t="s">
        <v>90</v>
      </c>
      <c r="AR142" s="48"/>
      <c r="AS142" s="85">
        <f>ROUND(AS143,2)</f>
        <v>0</v>
      </c>
      <c r="AT142" s="86">
        <f t="shared" si="3"/>
        <v>0</v>
      </c>
      <c r="AU142" s="87">
        <f>ROUND(AU143,5)</f>
        <v>0</v>
      </c>
      <c r="AV142" s="86">
        <f>ROUND(AZ142*L29,2)</f>
        <v>0</v>
      </c>
      <c r="AW142" s="86">
        <f>ROUND(BA142*L30,2)</f>
        <v>0</v>
      </c>
      <c r="AX142" s="86">
        <f>ROUND(BB142*L29,2)</f>
        <v>0</v>
      </c>
      <c r="AY142" s="86">
        <f>ROUND(BC142*L30,2)</f>
        <v>0</v>
      </c>
      <c r="AZ142" s="86">
        <f>ROUND(AZ143,2)</f>
        <v>0</v>
      </c>
      <c r="BA142" s="86">
        <f>ROUND(BA143,2)</f>
        <v>0</v>
      </c>
      <c r="BB142" s="86">
        <f>ROUND(BB143,2)</f>
        <v>0</v>
      </c>
      <c r="BC142" s="86">
        <f>ROUND(BC143,2)</f>
        <v>0</v>
      </c>
      <c r="BD142" s="88">
        <f>ROUND(BD143,2)</f>
        <v>0</v>
      </c>
      <c r="BS142" s="25" t="s">
        <v>76</v>
      </c>
      <c r="BT142" s="25" t="s">
        <v>86</v>
      </c>
      <c r="BU142" s="25" t="s">
        <v>78</v>
      </c>
      <c r="BV142" s="25" t="s">
        <v>79</v>
      </c>
      <c r="BW142" s="25" t="s">
        <v>217</v>
      </c>
      <c r="BX142" s="25" t="s">
        <v>122</v>
      </c>
      <c r="CL142" s="25" t="s">
        <v>1</v>
      </c>
    </row>
    <row r="143" spans="1:90" s="3" customFormat="1" ht="17.25" customHeight="1" x14ac:dyDescent="0.2">
      <c r="A143" s="83" t="s">
        <v>87</v>
      </c>
      <c r="B143" s="48"/>
      <c r="C143" s="9"/>
      <c r="D143" s="9"/>
      <c r="E143" s="9"/>
      <c r="F143" s="233" t="s">
        <v>218</v>
      </c>
      <c r="G143" s="233"/>
      <c r="H143" s="233"/>
      <c r="I143" s="233"/>
      <c r="J143" s="233"/>
      <c r="K143" s="9"/>
      <c r="L143" s="233" t="s">
        <v>143</v>
      </c>
      <c r="M143" s="233"/>
      <c r="N143" s="233"/>
      <c r="O143" s="233"/>
      <c r="P143" s="233"/>
      <c r="Q143" s="233"/>
      <c r="R143" s="233"/>
      <c r="S143" s="233"/>
      <c r="T143" s="233"/>
      <c r="U143" s="233"/>
      <c r="V143" s="233"/>
      <c r="W143" s="233"/>
      <c r="X143" s="233"/>
      <c r="Y143" s="233"/>
      <c r="Z143" s="233"/>
      <c r="AA143" s="233"/>
      <c r="AB143" s="233"/>
      <c r="AC143" s="233"/>
      <c r="AD143" s="233"/>
      <c r="AE143" s="233"/>
      <c r="AF143" s="233"/>
      <c r="AG143" s="245">
        <f>'SO 02.15.1 - propustek'!J34</f>
        <v>0</v>
      </c>
      <c r="AH143" s="246"/>
      <c r="AI143" s="246"/>
      <c r="AJ143" s="246"/>
      <c r="AK143" s="246"/>
      <c r="AL143" s="246"/>
      <c r="AM143" s="246"/>
      <c r="AN143" s="245">
        <f t="shared" si="2"/>
        <v>0</v>
      </c>
      <c r="AO143" s="246"/>
      <c r="AP143" s="246"/>
      <c r="AQ143" s="84" t="s">
        <v>90</v>
      </c>
      <c r="AR143" s="48"/>
      <c r="AS143" s="85">
        <v>0</v>
      </c>
      <c r="AT143" s="86">
        <f t="shared" si="3"/>
        <v>0</v>
      </c>
      <c r="AU143" s="87">
        <f>'SO 02.15.1 - propustek'!P133</f>
        <v>0</v>
      </c>
      <c r="AV143" s="86">
        <f>'SO 02.15.1 - propustek'!J37</f>
        <v>0</v>
      </c>
      <c r="AW143" s="86">
        <f>'SO 02.15.1 - propustek'!J38</f>
        <v>0</v>
      </c>
      <c r="AX143" s="86">
        <f>'SO 02.15.1 - propustek'!J39</f>
        <v>0</v>
      </c>
      <c r="AY143" s="86">
        <f>'SO 02.15.1 - propustek'!J40</f>
        <v>0</v>
      </c>
      <c r="AZ143" s="86">
        <f>'SO 02.15.1 - propustek'!F37</f>
        <v>0</v>
      </c>
      <c r="BA143" s="86">
        <f>'SO 02.15.1 - propustek'!F38</f>
        <v>0</v>
      </c>
      <c r="BB143" s="86">
        <f>'SO 02.15.1 - propustek'!F39</f>
        <v>0</v>
      </c>
      <c r="BC143" s="86">
        <f>'SO 02.15.1 - propustek'!F40</f>
        <v>0</v>
      </c>
      <c r="BD143" s="88">
        <f>'SO 02.15.1 - propustek'!F41</f>
        <v>0</v>
      </c>
      <c r="BT143" s="25" t="s">
        <v>97</v>
      </c>
      <c r="BV143" s="25" t="s">
        <v>79</v>
      </c>
      <c r="BW143" s="25" t="s">
        <v>219</v>
      </c>
      <c r="BX143" s="25" t="s">
        <v>217</v>
      </c>
      <c r="CL143" s="25" t="s">
        <v>1</v>
      </c>
    </row>
    <row r="144" spans="1:90" s="3" customFormat="1" ht="17.25" customHeight="1" x14ac:dyDescent="0.2">
      <c r="B144" s="48"/>
      <c r="C144" s="9"/>
      <c r="D144" s="9"/>
      <c r="E144" s="233" t="s">
        <v>220</v>
      </c>
      <c r="F144" s="233"/>
      <c r="G144" s="233"/>
      <c r="H144" s="233"/>
      <c r="I144" s="233"/>
      <c r="J144" s="9"/>
      <c r="K144" s="233" t="s">
        <v>221</v>
      </c>
      <c r="L144" s="233"/>
      <c r="M144" s="233"/>
      <c r="N144" s="233"/>
      <c r="O144" s="233"/>
      <c r="P144" s="233"/>
      <c r="Q144" s="233"/>
      <c r="R144" s="233"/>
      <c r="S144" s="233"/>
      <c r="T144" s="233"/>
      <c r="U144" s="233"/>
      <c r="V144" s="233"/>
      <c r="W144" s="233"/>
      <c r="X144" s="233"/>
      <c r="Y144" s="233"/>
      <c r="Z144" s="233"/>
      <c r="AA144" s="233"/>
      <c r="AB144" s="233"/>
      <c r="AC144" s="233"/>
      <c r="AD144" s="233"/>
      <c r="AE144" s="233"/>
      <c r="AF144" s="233"/>
      <c r="AG144" s="247">
        <f>ROUND(AG145,2)</f>
        <v>0</v>
      </c>
      <c r="AH144" s="246"/>
      <c r="AI144" s="246"/>
      <c r="AJ144" s="246"/>
      <c r="AK144" s="246"/>
      <c r="AL144" s="246"/>
      <c r="AM144" s="246"/>
      <c r="AN144" s="245">
        <f t="shared" si="2"/>
        <v>0</v>
      </c>
      <c r="AO144" s="246"/>
      <c r="AP144" s="246"/>
      <c r="AQ144" s="84" t="s">
        <v>90</v>
      </c>
      <c r="AR144" s="48"/>
      <c r="AS144" s="85">
        <f>ROUND(AS145,2)</f>
        <v>0</v>
      </c>
      <c r="AT144" s="86">
        <f t="shared" si="3"/>
        <v>0</v>
      </c>
      <c r="AU144" s="87">
        <f>ROUND(AU145,5)</f>
        <v>0</v>
      </c>
      <c r="AV144" s="86">
        <f>ROUND(AZ144*L29,2)</f>
        <v>0</v>
      </c>
      <c r="AW144" s="86">
        <f>ROUND(BA144*L30,2)</f>
        <v>0</v>
      </c>
      <c r="AX144" s="86">
        <f>ROUND(BB144*L29,2)</f>
        <v>0</v>
      </c>
      <c r="AY144" s="86">
        <f>ROUND(BC144*L30,2)</f>
        <v>0</v>
      </c>
      <c r="AZ144" s="86">
        <f>ROUND(AZ145,2)</f>
        <v>0</v>
      </c>
      <c r="BA144" s="86">
        <f>ROUND(BA145,2)</f>
        <v>0</v>
      </c>
      <c r="BB144" s="86">
        <f>ROUND(BB145,2)</f>
        <v>0</v>
      </c>
      <c r="BC144" s="86">
        <f>ROUND(BC145,2)</f>
        <v>0</v>
      </c>
      <c r="BD144" s="88">
        <f>ROUND(BD145,2)</f>
        <v>0</v>
      </c>
      <c r="BS144" s="25" t="s">
        <v>76</v>
      </c>
      <c r="BT144" s="25" t="s">
        <v>86</v>
      </c>
      <c r="BU144" s="25" t="s">
        <v>78</v>
      </c>
      <c r="BV144" s="25" t="s">
        <v>79</v>
      </c>
      <c r="BW144" s="25" t="s">
        <v>222</v>
      </c>
      <c r="BX144" s="25" t="s">
        <v>122</v>
      </c>
      <c r="CL144" s="25" t="s">
        <v>1</v>
      </c>
    </row>
    <row r="145" spans="1:91" s="3" customFormat="1" ht="17.25" customHeight="1" x14ac:dyDescent="0.2">
      <c r="A145" s="83" t="s">
        <v>87</v>
      </c>
      <c r="B145" s="48"/>
      <c r="C145" s="9"/>
      <c r="D145" s="9"/>
      <c r="E145" s="9"/>
      <c r="F145" s="233" t="s">
        <v>223</v>
      </c>
      <c r="G145" s="233"/>
      <c r="H145" s="233"/>
      <c r="I145" s="233"/>
      <c r="J145" s="233"/>
      <c r="K145" s="9"/>
      <c r="L145" s="233" t="s">
        <v>224</v>
      </c>
      <c r="M145" s="233"/>
      <c r="N145" s="233"/>
      <c r="O145" s="233"/>
      <c r="P145" s="233"/>
      <c r="Q145" s="233"/>
      <c r="R145" s="233"/>
      <c r="S145" s="233"/>
      <c r="T145" s="233"/>
      <c r="U145" s="233"/>
      <c r="V145" s="233"/>
      <c r="W145" s="233"/>
      <c r="X145" s="233"/>
      <c r="Y145" s="233"/>
      <c r="Z145" s="233"/>
      <c r="AA145" s="233"/>
      <c r="AB145" s="233"/>
      <c r="AC145" s="233"/>
      <c r="AD145" s="233"/>
      <c r="AE145" s="233"/>
      <c r="AF145" s="233"/>
      <c r="AG145" s="245">
        <f>'SO 02.16.1 - příkop'!J34</f>
        <v>0</v>
      </c>
      <c r="AH145" s="246"/>
      <c r="AI145" s="246"/>
      <c r="AJ145" s="246"/>
      <c r="AK145" s="246"/>
      <c r="AL145" s="246"/>
      <c r="AM145" s="246"/>
      <c r="AN145" s="245">
        <f t="shared" si="2"/>
        <v>0</v>
      </c>
      <c r="AO145" s="246"/>
      <c r="AP145" s="246"/>
      <c r="AQ145" s="84" t="s">
        <v>90</v>
      </c>
      <c r="AR145" s="48"/>
      <c r="AS145" s="85">
        <v>0</v>
      </c>
      <c r="AT145" s="86">
        <f t="shared" si="3"/>
        <v>0</v>
      </c>
      <c r="AU145" s="87">
        <f>'SO 02.16.1 - příkop'!P138</f>
        <v>0</v>
      </c>
      <c r="AV145" s="86">
        <f>'SO 02.16.1 - příkop'!J37</f>
        <v>0</v>
      </c>
      <c r="AW145" s="86">
        <f>'SO 02.16.1 - příkop'!J38</f>
        <v>0</v>
      </c>
      <c r="AX145" s="86">
        <f>'SO 02.16.1 - příkop'!J39</f>
        <v>0</v>
      </c>
      <c r="AY145" s="86">
        <f>'SO 02.16.1 - příkop'!J40</f>
        <v>0</v>
      </c>
      <c r="AZ145" s="86">
        <f>'SO 02.16.1 - příkop'!F37</f>
        <v>0</v>
      </c>
      <c r="BA145" s="86">
        <f>'SO 02.16.1 - příkop'!F38</f>
        <v>0</v>
      </c>
      <c r="BB145" s="86">
        <f>'SO 02.16.1 - příkop'!F39</f>
        <v>0</v>
      </c>
      <c r="BC145" s="86">
        <f>'SO 02.16.1 - příkop'!F40</f>
        <v>0</v>
      </c>
      <c r="BD145" s="88">
        <f>'SO 02.16.1 - příkop'!F41</f>
        <v>0</v>
      </c>
      <c r="BT145" s="25" t="s">
        <v>97</v>
      </c>
      <c r="BV145" s="25" t="s">
        <v>79</v>
      </c>
      <c r="BW145" s="25" t="s">
        <v>225</v>
      </c>
      <c r="BX145" s="25" t="s">
        <v>222</v>
      </c>
      <c r="CL145" s="25" t="s">
        <v>1</v>
      </c>
    </row>
    <row r="146" spans="1:91" s="3" customFormat="1" ht="17.25" customHeight="1" x14ac:dyDescent="0.2">
      <c r="B146" s="48"/>
      <c r="C146" s="9"/>
      <c r="D146" s="9"/>
      <c r="E146" s="233" t="s">
        <v>226</v>
      </c>
      <c r="F146" s="233"/>
      <c r="G146" s="233"/>
      <c r="H146" s="233"/>
      <c r="I146" s="233"/>
      <c r="J146" s="9"/>
      <c r="K146" s="233" t="s">
        <v>227</v>
      </c>
      <c r="L146" s="233"/>
      <c r="M146" s="233"/>
      <c r="N146" s="233"/>
      <c r="O146" s="233"/>
      <c r="P146" s="233"/>
      <c r="Q146" s="233"/>
      <c r="R146" s="233"/>
      <c r="S146" s="233"/>
      <c r="T146" s="233"/>
      <c r="U146" s="233"/>
      <c r="V146" s="233"/>
      <c r="W146" s="233"/>
      <c r="X146" s="233"/>
      <c r="Y146" s="233"/>
      <c r="Z146" s="233"/>
      <c r="AA146" s="233"/>
      <c r="AB146" s="233"/>
      <c r="AC146" s="233"/>
      <c r="AD146" s="233"/>
      <c r="AE146" s="233"/>
      <c r="AF146" s="233"/>
      <c r="AG146" s="247">
        <f>ROUND(AG147,2)</f>
        <v>0</v>
      </c>
      <c r="AH146" s="246"/>
      <c r="AI146" s="246"/>
      <c r="AJ146" s="246"/>
      <c r="AK146" s="246"/>
      <c r="AL146" s="246"/>
      <c r="AM146" s="246"/>
      <c r="AN146" s="245">
        <f t="shared" si="2"/>
        <v>0</v>
      </c>
      <c r="AO146" s="246"/>
      <c r="AP146" s="246"/>
      <c r="AQ146" s="84" t="s">
        <v>90</v>
      </c>
      <c r="AR146" s="48"/>
      <c r="AS146" s="85">
        <f>ROUND(AS147,2)</f>
        <v>0</v>
      </c>
      <c r="AT146" s="86">
        <f t="shared" si="3"/>
        <v>0</v>
      </c>
      <c r="AU146" s="87">
        <f>ROUND(AU147,5)</f>
        <v>0</v>
      </c>
      <c r="AV146" s="86">
        <f>ROUND(AZ146*L29,2)</f>
        <v>0</v>
      </c>
      <c r="AW146" s="86">
        <f>ROUND(BA146*L30,2)</f>
        <v>0</v>
      </c>
      <c r="AX146" s="86">
        <f>ROUND(BB146*L29,2)</f>
        <v>0</v>
      </c>
      <c r="AY146" s="86">
        <f>ROUND(BC146*L30,2)</f>
        <v>0</v>
      </c>
      <c r="AZ146" s="86">
        <f>ROUND(AZ147,2)</f>
        <v>0</v>
      </c>
      <c r="BA146" s="86">
        <f>ROUND(BA147,2)</f>
        <v>0</v>
      </c>
      <c r="BB146" s="86">
        <f>ROUND(BB147,2)</f>
        <v>0</v>
      </c>
      <c r="BC146" s="86">
        <f>ROUND(BC147,2)</f>
        <v>0</v>
      </c>
      <c r="BD146" s="88">
        <f>ROUND(BD147,2)</f>
        <v>0</v>
      </c>
      <c r="BS146" s="25" t="s">
        <v>76</v>
      </c>
      <c r="BT146" s="25" t="s">
        <v>86</v>
      </c>
      <c r="BU146" s="25" t="s">
        <v>78</v>
      </c>
      <c r="BV146" s="25" t="s">
        <v>79</v>
      </c>
      <c r="BW146" s="25" t="s">
        <v>228</v>
      </c>
      <c r="BX146" s="25" t="s">
        <v>122</v>
      </c>
      <c r="CL146" s="25" t="s">
        <v>1</v>
      </c>
    </row>
    <row r="147" spans="1:91" s="3" customFormat="1" ht="17.25" customHeight="1" x14ac:dyDescent="0.2">
      <c r="A147" s="83" t="s">
        <v>87</v>
      </c>
      <c r="B147" s="48"/>
      <c r="C147" s="9"/>
      <c r="D147" s="9"/>
      <c r="E147" s="9"/>
      <c r="F147" s="233" t="s">
        <v>229</v>
      </c>
      <c r="G147" s="233"/>
      <c r="H147" s="233"/>
      <c r="I147" s="233"/>
      <c r="J147" s="233"/>
      <c r="K147" s="9"/>
      <c r="L147" s="233" t="s">
        <v>230</v>
      </c>
      <c r="M147" s="233"/>
      <c r="N147" s="233"/>
      <c r="O147" s="233"/>
      <c r="P147" s="233"/>
      <c r="Q147" s="233"/>
      <c r="R147" s="233"/>
      <c r="S147" s="233"/>
      <c r="T147" s="233"/>
      <c r="U147" s="233"/>
      <c r="V147" s="233"/>
      <c r="W147" s="233"/>
      <c r="X147" s="233"/>
      <c r="Y147" s="233"/>
      <c r="Z147" s="233"/>
      <c r="AA147" s="233"/>
      <c r="AB147" s="233"/>
      <c r="AC147" s="233"/>
      <c r="AD147" s="233"/>
      <c r="AE147" s="233"/>
      <c r="AF147" s="233"/>
      <c r="AG147" s="245">
        <f>'SO 02.17.1 - demolice'!J34</f>
        <v>0</v>
      </c>
      <c r="AH147" s="246"/>
      <c r="AI147" s="246"/>
      <c r="AJ147" s="246"/>
      <c r="AK147" s="246"/>
      <c r="AL147" s="246"/>
      <c r="AM147" s="246"/>
      <c r="AN147" s="245">
        <f t="shared" si="2"/>
        <v>0</v>
      </c>
      <c r="AO147" s="246"/>
      <c r="AP147" s="246"/>
      <c r="AQ147" s="84" t="s">
        <v>90</v>
      </c>
      <c r="AR147" s="48"/>
      <c r="AS147" s="85">
        <v>0</v>
      </c>
      <c r="AT147" s="86">
        <f t="shared" si="3"/>
        <v>0</v>
      </c>
      <c r="AU147" s="87">
        <f>'SO 02.17.1 - demolice'!P131</f>
        <v>0</v>
      </c>
      <c r="AV147" s="86">
        <f>'SO 02.17.1 - demolice'!J37</f>
        <v>0</v>
      </c>
      <c r="AW147" s="86">
        <f>'SO 02.17.1 - demolice'!J38</f>
        <v>0</v>
      </c>
      <c r="AX147" s="86">
        <f>'SO 02.17.1 - demolice'!J39</f>
        <v>0</v>
      </c>
      <c r="AY147" s="86">
        <f>'SO 02.17.1 - demolice'!J40</f>
        <v>0</v>
      </c>
      <c r="AZ147" s="86">
        <f>'SO 02.17.1 - demolice'!F37</f>
        <v>0</v>
      </c>
      <c r="BA147" s="86">
        <f>'SO 02.17.1 - demolice'!F38</f>
        <v>0</v>
      </c>
      <c r="BB147" s="86">
        <f>'SO 02.17.1 - demolice'!F39</f>
        <v>0</v>
      </c>
      <c r="BC147" s="86">
        <f>'SO 02.17.1 - demolice'!F40</f>
        <v>0</v>
      </c>
      <c r="BD147" s="88">
        <f>'SO 02.17.1 - demolice'!F41</f>
        <v>0</v>
      </c>
      <c r="BT147" s="25" t="s">
        <v>97</v>
      </c>
      <c r="BV147" s="25" t="s">
        <v>79</v>
      </c>
      <c r="BW147" s="25" t="s">
        <v>231</v>
      </c>
      <c r="BX147" s="25" t="s">
        <v>228</v>
      </c>
      <c r="CL147" s="25" t="s">
        <v>1</v>
      </c>
    </row>
    <row r="148" spans="1:91" s="3" customFormat="1" ht="17.25" customHeight="1" x14ac:dyDescent="0.2">
      <c r="B148" s="48"/>
      <c r="C148" s="9"/>
      <c r="D148" s="9"/>
      <c r="E148" s="233" t="s">
        <v>232</v>
      </c>
      <c r="F148" s="233"/>
      <c r="G148" s="233"/>
      <c r="H148" s="233"/>
      <c r="I148" s="233"/>
      <c r="J148" s="9"/>
      <c r="K148" s="233" t="s">
        <v>233</v>
      </c>
      <c r="L148" s="233"/>
      <c r="M148" s="233"/>
      <c r="N148" s="233"/>
      <c r="O148" s="233"/>
      <c r="P148" s="233"/>
      <c r="Q148" s="233"/>
      <c r="R148" s="233"/>
      <c r="S148" s="233"/>
      <c r="T148" s="233"/>
      <c r="U148" s="233"/>
      <c r="V148" s="233"/>
      <c r="W148" s="233"/>
      <c r="X148" s="233"/>
      <c r="Y148" s="233"/>
      <c r="Z148" s="233"/>
      <c r="AA148" s="233"/>
      <c r="AB148" s="233"/>
      <c r="AC148" s="233"/>
      <c r="AD148" s="233"/>
      <c r="AE148" s="233"/>
      <c r="AF148" s="233"/>
      <c r="AG148" s="247">
        <f>ROUND(AG149,2)</f>
        <v>0</v>
      </c>
      <c r="AH148" s="246"/>
      <c r="AI148" s="246"/>
      <c r="AJ148" s="246"/>
      <c r="AK148" s="246"/>
      <c r="AL148" s="246"/>
      <c r="AM148" s="246"/>
      <c r="AN148" s="245">
        <f t="shared" si="2"/>
        <v>0</v>
      </c>
      <c r="AO148" s="246"/>
      <c r="AP148" s="246"/>
      <c r="AQ148" s="84" t="s">
        <v>90</v>
      </c>
      <c r="AR148" s="48"/>
      <c r="AS148" s="85">
        <f>ROUND(AS149,2)</f>
        <v>0</v>
      </c>
      <c r="AT148" s="86">
        <f t="shared" si="3"/>
        <v>0</v>
      </c>
      <c r="AU148" s="87">
        <f>ROUND(AU149,5)</f>
        <v>0</v>
      </c>
      <c r="AV148" s="86">
        <f>ROUND(AZ148*L29,2)</f>
        <v>0</v>
      </c>
      <c r="AW148" s="86">
        <f>ROUND(BA148*L30,2)</f>
        <v>0</v>
      </c>
      <c r="AX148" s="86">
        <f>ROUND(BB148*L29,2)</f>
        <v>0</v>
      </c>
      <c r="AY148" s="86">
        <f>ROUND(BC148*L30,2)</f>
        <v>0</v>
      </c>
      <c r="AZ148" s="86">
        <f>ROUND(AZ149,2)</f>
        <v>0</v>
      </c>
      <c r="BA148" s="86">
        <f>ROUND(BA149,2)</f>
        <v>0</v>
      </c>
      <c r="BB148" s="86">
        <f>ROUND(BB149,2)</f>
        <v>0</v>
      </c>
      <c r="BC148" s="86">
        <f>ROUND(BC149,2)</f>
        <v>0</v>
      </c>
      <c r="BD148" s="88">
        <f>ROUND(BD149,2)</f>
        <v>0</v>
      </c>
      <c r="BS148" s="25" t="s">
        <v>76</v>
      </c>
      <c r="BT148" s="25" t="s">
        <v>86</v>
      </c>
      <c r="BU148" s="25" t="s">
        <v>78</v>
      </c>
      <c r="BV148" s="25" t="s">
        <v>79</v>
      </c>
      <c r="BW148" s="25" t="s">
        <v>234</v>
      </c>
      <c r="BX148" s="25" t="s">
        <v>122</v>
      </c>
      <c r="CL148" s="25" t="s">
        <v>1</v>
      </c>
    </row>
    <row r="149" spans="1:91" s="3" customFormat="1" ht="17.25" customHeight="1" x14ac:dyDescent="0.2">
      <c r="A149" s="83" t="s">
        <v>87</v>
      </c>
      <c r="B149" s="48"/>
      <c r="C149" s="9"/>
      <c r="D149" s="9"/>
      <c r="E149" s="9"/>
      <c r="F149" s="233" t="s">
        <v>235</v>
      </c>
      <c r="G149" s="233"/>
      <c r="H149" s="233"/>
      <c r="I149" s="233"/>
      <c r="J149" s="233"/>
      <c r="K149" s="9"/>
      <c r="L149" s="233" t="s">
        <v>236</v>
      </c>
      <c r="M149" s="233"/>
      <c r="N149" s="233"/>
      <c r="O149" s="233"/>
      <c r="P149" s="233"/>
      <c r="Q149" s="233"/>
      <c r="R149" s="233"/>
      <c r="S149" s="233"/>
      <c r="T149" s="233"/>
      <c r="U149" s="233"/>
      <c r="V149" s="233"/>
      <c r="W149" s="233"/>
      <c r="X149" s="233"/>
      <c r="Y149" s="233"/>
      <c r="Z149" s="233"/>
      <c r="AA149" s="233"/>
      <c r="AB149" s="233"/>
      <c r="AC149" s="233"/>
      <c r="AD149" s="233"/>
      <c r="AE149" s="233"/>
      <c r="AF149" s="233"/>
      <c r="AG149" s="245">
        <f>'SO 02.18.1 - Přeložky a o...'!J34</f>
        <v>0</v>
      </c>
      <c r="AH149" s="246"/>
      <c r="AI149" s="246"/>
      <c r="AJ149" s="246"/>
      <c r="AK149" s="246"/>
      <c r="AL149" s="246"/>
      <c r="AM149" s="246"/>
      <c r="AN149" s="245">
        <f t="shared" si="2"/>
        <v>0</v>
      </c>
      <c r="AO149" s="246"/>
      <c r="AP149" s="246"/>
      <c r="AQ149" s="84" t="s">
        <v>90</v>
      </c>
      <c r="AR149" s="48"/>
      <c r="AS149" s="85">
        <v>0</v>
      </c>
      <c r="AT149" s="86">
        <f t="shared" si="3"/>
        <v>0</v>
      </c>
      <c r="AU149" s="87">
        <f>'SO 02.18.1 - Přeložky a o...'!P126</f>
        <v>0</v>
      </c>
      <c r="AV149" s="86">
        <f>'SO 02.18.1 - Přeložky a o...'!J37</f>
        <v>0</v>
      </c>
      <c r="AW149" s="86">
        <f>'SO 02.18.1 - Přeložky a o...'!J38</f>
        <v>0</v>
      </c>
      <c r="AX149" s="86">
        <f>'SO 02.18.1 - Přeložky a o...'!J39</f>
        <v>0</v>
      </c>
      <c r="AY149" s="86">
        <f>'SO 02.18.1 - Přeložky a o...'!J40</f>
        <v>0</v>
      </c>
      <c r="AZ149" s="86">
        <f>'SO 02.18.1 - Přeložky a o...'!F37</f>
        <v>0</v>
      </c>
      <c r="BA149" s="86">
        <f>'SO 02.18.1 - Přeložky a o...'!F38</f>
        <v>0</v>
      </c>
      <c r="BB149" s="86">
        <f>'SO 02.18.1 - Přeložky a o...'!F39</f>
        <v>0</v>
      </c>
      <c r="BC149" s="86">
        <f>'SO 02.18.1 - Přeložky a o...'!F40</f>
        <v>0</v>
      </c>
      <c r="BD149" s="88">
        <f>'SO 02.18.1 - Přeložky a o...'!F41</f>
        <v>0</v>
      </c>
      <c r="BT149" s="25" t="s">
        <v>97</v>
      </c>
      <c r="BV149" s="25" t="s">
        <v>79</v>
      </c>
      <c r="BW149" s="25" t="s">
        <v>237</v>
      </c>
      <c r="BX149" s="25" t="s">
        <v>234</v>
      </c>
      <c r="CL149" s="25" t="s">
        <v>1</v>
      </c>
    </row>
    <row r="150" spans="1:91" s="6" customFormat="1" ht="17.25" customHeight="1" x14ac:dyDescent="0.2">
      <c r="B150" s="74"/>
      <c r="C150" s="75"/>
      <c r="D150" s="234" t="s">
        <v>238</v>
      </c>
      <c r="E150" s="234"/>
      <c r="F150" s="234"/>
      <c r="G150" s="234"/>
      <c r="H150" s="234"/>
      <c r="I150" s="76"/>
      <c r="J150" s="234" t="s">
        <v>239</v>
      </c>
      <c r="K150" s="234"/>
      <c r="L150" s="234"/>
      <c r="M150" s="234"/>
      <c r="N150" s="234"/>
      <c r="O150" s="234"/>
      <c r="P150" s="234"/>
      <c r="Q150" s="234"/>
      <c r="R150" s="234"/>
      <c r="S150" s="234"/>
      <c r="T150" s="234"/>
      <c r="U150" s="234"/>
      <c r="V150" s="234"/>
      <c r="W150" s="234"/>
      <c r="X150" s="234"/>
      <c r="Y150" s="234"/>
      <c r="Z150" s="234"/>
      <c r="AA150" s="234"/>
      <c r="AB150" s="234"/>
      <c r="AC150" s="234"/>
      <c r="AD150" s="234"/>
      <c r="AE150" s="234"/>
      <c r="AF150" s="234"/>
      <c r="AG150" s="244">
        <f>ROUND(AG151+AG156+AG159,2)</f>
        <v>0</v>
      </c>
      <c r="AH150" s="243"/>
      <c r="AI150" s="243"/>
      <c r="AJ150" s="243"/>
      <c r="AK150" s="243"/>
      <c r="AL150" s="243"/>
      <c r="AM150" s="243"/>
      <c r="AN150" s="242">
        <f t="shared" si="2"/>
        <v>0</v>
      </c>
      <c r="AO150" s="243"/>
      <c r="AP150" s="243"/>
      <c r="AQ150" s="77" t="s">
        <v>83</v>
      </c>
      <c r="AR150" s="74"/>
      <c r="AS150" s="78">
        <f>ROUND(AS151+AS156+AS159,2)</f>
        <v>0</v>
      </c>
      <c r="AT150" s="79">
        <f t="shared" si="3"/>
        <v>0</v>
      </c>
      <c r="AU150" s="80">
        <f>ROUND(AU151+AU156+AU159,5)</f>
        <v>0</v>
      </c>
      <c r="AV150" s="79">
        <f>ROUND(AZ150*L29,2)</f>
        <v>0</v>
      </c>
      <c r="AW150" s="79">
        <f>ROUND(BA150*L30,2)</f>
        <v>0</v>
      </c>
      <c r="AX150" s="79">
        <f>ROUND(BB150*L29,2)</f>
        <v>0</v>
      </c>
      <c r="AY150" s="79">
        <f>ROUND(BC150*L30,2)</f>
        <v>0</v>
      </c>
      <c r="AZ150" s="79">
        <f>ROUND(AZ151+AZ156+AZ159,2)</f>
        <v>0</v>
      </c>
      <c r="BA150" s="79">
        <f>ROUND(BA151+BA156+BA159,2)</f>
        <v>0</v>
      </c>
      <c r="BB150" s="79">
        <f>ROUND(BB151+BB156+BB159,2)</f>
        <v>0</v>
      </c>
      <c r="BC150" s="79">
        <f>ROUND(BC151+BC156+BC159,2)</f>
        <v>0</v>
      </c>
      <c r="BD150" s="81">
        <f>ROUND(BD151+BD156+BD159,2)</f>
        <v>0</v>
      </c>
      <c r="BS150" s="82" t="s">
        <v>76</v>
      </c>
      <c r="BT150" s="82" t="s">
        <v>84</v>
      </c>
      <c r="BU150" s="82" t="s">
        <v>78</v>
      </c>
      <c r="BV150" s="82" t="s">
        <v>79</v>
      </c>
      <c r="BW150" s="82" t="s">
        <v>240</v>
      </c>
      <c r="BX150" s="82" t="s">
        <v>4</v>
      </c>
      <c r="CL150" s="82" t="s">
        <v>1</v>
      </c>
      <c r="CM150" s="82" t="s">
        <v>86</v>
      </c>
    </row>
    <row r="151" spans="1:91" s="3" customFormat="1" ht="17.25" customHeight="1" x14ac:dyDescent="0.2">
      <c r="B151" s="48"/>
      <c r="C151" s="9"/>
      <c r="D151" s="9"/>
      <c r="E151" s="233" t="s">
        <v>241</v>
      </c>
      <c r="F151" s="233"/>
      <c r="G151" s="233"/>
      <c r="H151" s="233"/>
      <c r="I151" s="233"/>
      <c r="J151" s="9"/>
      <c r="K151" s="233" t="s">
        <v>242</v>
      </c>
      <c r="L151" s="233"/>
      <c r="M151" s="233"/>
      <c r="N151" s="233"/>
      <c r="O151" s="233"/>
      <c r="P151" s="233"/>
      <c r="Q151" s="233"/>
      <c r="R151" s="233"/>
      <c r="S151" s="233"/>
      <c r="T151" s="233"/>
      <c r="U151" s="233"/>
      <c r="V151" s="233"/>
      <c r="W151" s="233"/>
      <c r="X151" s="233"/>
      <c r="Y151" s="233"/>
      <c r="Z151" s="233"/>
      <c r="AA151" s="233"/>
      <c r="AB151" s="233"/>
      <c r="AC151" s="233"/>
      <c r="AD151" s="233"/>
      <c r="AE151" s="233"/>
      <c r="AF151" s="233"/>
      <c r="AG151" s="247">
        <f>ROUND(AG152+AG155,2)</f>
        <v>0</v>
      </c>
      <c r="AH151" s="246"/>
      <c r="AI151" s="246"/>
      <c r="AJ151" s="246"/>
      <c r="AK151" s="246"/>
      <c r="AL151" s="246"/>
      <c r="AM151" s="246"/>
      <c r="AN151" s="245">
        <f t="shared" si="2"/>
        <v>0</v>
      </c>
      <c r="AO151" s="246"/>
      <c r="AP151" s="246"/>
      <c r="AQ151" s="84" t="s">
        <v>90</v>
      </c>
      <c r="AR151" s="48"/>
      <c r="AS151" s="85">
        <f>ROUND(AS152+AS155,2)</f>
        <v>0</v>
      </c>
      <c r="AT151" s="86">
        <f t="shared" si="3"/>
        <v>0</v>
      </c>
      <c r="AU151" s="87">
        <f>ROUND(AU152+AU155,5)</f>
        <v>0</v>
      </c>
      <c r="AV151" s="86">
        <f>ROUND(AZ151*L29,2)</f>
        <v>0</v>
      </c>
      <c r="AW151" s="86">
        <f>ROUND(BA151*L30,2)</f>
        <v>0</v>
      </c>
      <c r="AX151" s="86">
        <f>ROUND(BB151*L29,2)</f>
        <v>0</v>
      </c>
      <c r="AY151" s="86">
        <f>ROUND(BC151*L30,2)</f>
        <v>0</v>
      </c>
      <c r="AZ151" s="86">
        <f>ROUND(AZ152+AZ155,2)</f>
        <v>0</v>
      </c>
      <c r="BA151" s="86">
        <f>ROUND(BA152+BA155,2)</f>
        <v>0</v>
      </c>
      <c r="BB151" s="86">
        <f>ROUND(BB152+BB155,2)</f>
        <v>0</v>
      </c>
      <c r="BC151" s="86">
        <f>ROUND(BC152+BC155,2)</f>
        <v>0</v>
      </c>
      <c r="BD151" s="88">
        <f>ROUND(BD152+BD155,2)</f>
        <v>0</v>
      </c>
      <c r="BS151" s="25" t="s">
        <v>76</v>
      </c>
      <c r="BT151" s="25" t="s">
        <v>86</v>
      </c>
      <c r="BU151" s="25" t="s">
        <v>78</v>
      </c>
      <c r="BV151" s="25" t="s">
        <v>79</v>
      </c>
      <c r="BW151" s="25" t="s">
        <v>243</v>
      </c>
      <c r="BX151" s="25" t="s">
        <v>240</v>
      </c>
      <c r="CL151" s="25" t="s">
        <v>1</v>
      </c>
    </row>
    <row r="152" spans="1:91" s="3" customFormat="1" ht="17.25" customHeight="1" x14ac:dyDescent="0.2">
      <c r="B152" s="48"/>
      <c r="C152" s="9"/>
      <c r="D152" s="9"/>
      <c r="E152" s="9"/>
      <c r="F152" s="233" t="s">
        <v>244</v>
      </c>
      <c r="G152" s="233"/>
      <c r="H152" s="233"/>
      <c r="I152" s="233"/>
      <c r="J152" s="233"/>
      <c r="K152" s="9"/>
      <c r="L152" s="233" t="s">
        <v>245</v>
      </c>
      <c r="M152" s="233"/>
      <c r="N152" s="233"/>
      <c r="O152" s="233"/>
      <c r="P152" s="233"/>
      <c r="Q152" s="233"/>
      <c r="R152" s="233"/>
      <c r="S152" s="233"/>
      <c r="T152" s="233"/>
      <c r="U152" s="233"/>
      <c r="V152" s="233"/>
      <c r="W152" s="233"/>
      <c r="X152" s="233"/>
      <c r="Y152" s="233"/>
      <c r="Z152" s="233"/>
      <c r="AA152" s="233"/>
      <c r="AB152" s="233"/>
      <c r="AC152" s="233"/>
      <c r="AD152" s="233"/>
      <c r="AE152" s="233"/>
      <c r="AF152" s="233"/>
      <c r="AG152" s="247">
        <f>ROUND(SUM(AG153:AG154),2)</f>
        <v>0</v>
      </c>
      <c r="AH152" s="246"/>
      <c r="AI152" s="246"/>
      <c r="AJ152" s="246"/>
      <c r="AK152" s="246"/>
      <c r="AL152" s="246"/>
      <c r="AM152" s="246"/>
      <c r="AN152" s="245">
        <f t="shared" si="2"/>
        <v>0</v>
      </c>
      <c r="AO152" s="246"/>
      <c r="AP152" s="246"/>
      <c r="AQ152" s="84" t="s">
        <v>90</v>
      </c>
      <c r="AR152" s="48"/>
      <c r="AS152" s="85">
        <f>ROUND(SUM(AS153:AS154),2)</f>
        <v>0</v>
      </c>
      <c r="AT152" s="86">
        <f t="shared" si="3"/>
        <v>0</v>
      </c>
      <c r="AU152" s="87">
        <f>ROUND(SUM(AU153:AU154),5)</f>
        <v>0</v>
      </c>
      <c r="AV152" s="86">
        <f>ROUND(AZ152*L29,2)</f>
        <v>0</v>
      </c>
      <c r="AW152" s="86">
        <f>ROUND(BA152*L30,2)</f>
        <v>0</v>
      </c>
      <c r="AX152" s="86">
        <f>ROUND(BB152*L29,2)</f>
        <v>0</v>
      </c>
      <c r="AY152" s="86">
        <f>ROUND(BC152*L30,2)</f>
        <v>0</v>
      </c>
      <c r="AZ152" s="86">
        <f>ROUND(SUM(AZ153:AZ154),2)</f>
        <v>0</v>
      </c>
      <c r="BA152" s="86">
        <f>ROUND(SUM(BA153:BA154),2)</f>
        <v>0</v>
      </c>
      <c r="BB152" s="86">
        <f>ROUND(SUM(BB153:BB154),2)</f>
        <v>0</v>
      </c>
      <c r="BC152" s="86">
        <f>ROUND(SUM(BC153:BC154),2)</f>
        <v>0</v>
      </c>
      <c r="BD152" s="88">
        <f>ROUND(SUM(BD153:BD154),2)</f>
        <v>0</v>
      </c>
      <c r="BS152" s="25" t="s">
        <v>76</v>
      </c>
      <c r="BT152" s="25" t="s">
        <v>97</v>
      </c>
      <c r="BU152" s="25" t="s">
        <v>78</v>
      </c>
      <c r="BV152" s="25" t="s">
        <v>79</v>
      </c>
      <c r="BW152" s="25" t="s">
        <v>246</v>
      </c>
      <c r="BX152" s="25" t="s">
        <v>243</v>
      </c>
      <c r="CL152" s="25" t="s">
        <v>1</v>
      </c>
    </row>
    <row r="153" spans="1:91" s="3" customFormat="1" ht="17.25" customHeight="1" x14ac:dyDescent="0.2">
      <c r="A153" s="83" t="s">
        <v>87</v>
      </c>
      <c r="B153" s="48"/>
      <c r="C153" s="9"/>
      <c r="D153" s="9"/>
      <c r="E153" s="9"/>
      <c r="F153" s="9"/>
      <c r="G153" s="233" t="s">
        <v>247</v>
      </c>
      <c r="H153" s="233"/>
      <c r="I153" s="233"/>
      <c r="J153" s="233"/>
      <c r="K153" s="233"/>
      <c r="L153" s="9"/>
      <c r="M153" s="233" t="s">
        <v>248</v>
      </c>
      <c r="N153" s="233"/>
      <c r="O153" s="233"/>
      <c r="P153" s="233"/>
      <c r="Q153" s="233"/>
      <c r="R153" s="233"/>
      <c r="S153" s="233"/>
      <c r="T153" s="233"/>
      <c r="U153" s="233"/>
      <c r="V153" s="233"/>
      <c r="W153" s="233"/>
      <c r="X153" s="233"/>
      <c r="Y153" s="233"/>
      <c r="Z153" s="233"/>
      <c r="AA153" s="233"/>
      <c r="AB153" s="233"/>
      <c r="AC153" s="233"/>
      <c r="AD153" s="233"/>
      <c r="AE153" s="233"/>
      <c r="AF153" s="233"/>
      <c r="AG153" s="245">
        <f>'SO3.1.1.1 - Elektromontáže '!J34</f>
        <v>0</v>
      </c>
      <c r="AH153" s="246"/>
      <c r="AI153" s="246"/>
      <c r="AJ153" s="246"/>
      <c r="AK153" s="246"/>
      <c r="AL153" s="246"/>
      <c r="AM153" s="246"/>
      <c r="AN153" s="245">
        <f t="shared" si="2"/>
        <v>0</v>
      </c>
      <c r="AO153" s="246"/>
      <c r="AP153" s="246"/>
      <c r="AQ153" s="84" t="s">
        <v>90</v>
      </c>
      <c r="AR153" s="48"/>
      <c r="AS153" s="85">
        <v>0</v>
      </c>
      <c r="AT153" s="86">
        <f t="shared" si="3"/>
        <v>0</v>
      </c>
      <c r="AU153" s="87">
        <f>'SO3.1.1.1 - Elektromontáže '!P128</f>
        <v>0</v>
      </c>
      <c r="AV153" s="86">
        <f>'SO3.1.1.1 - Elektromontáže '!J37</f>
        <v>0</v>
      </c>
      <c r="AW153" s="86">
        <f>'SO3.1.1.1 - Elektromontáže '!J38</f>
        <v>0</v>
      </c>
      <c r="AX153" s="86">
        <f>'SO3.1.1.1 - Elektromontáže '!J39</f>
        <v>0</v>
      </c>
      <c r="AY153" s="86">
        <f>'SO3.1.1.1 - Elektromontáže '!J40</f>
        <v>0</v>
      </c>
      <c r="AZ153" s="86">
        <f>'SO3.1.1.1 - Elektromontáže '!F37</f>
        <v>0</v>
      </c>
      <c r="BA153" s="86">
        <f>'SO3.1.1.1 - Elektromontáže '!F38</f>
        <v>0</v>
      </c>
      <c r="BB153" s="86">
        <f>'SO3.1.1.1 - Elektromontáže '!F39</f>
        <v>0</v>
      </c>
      <c r="BC153" s="86">
        <f>'SO3.1.1.1 - Elektromontáže '!F40</f>
        <v>0</v>
      </c>
      <c r="BD153" s="88">
        <f>'SO3.1.1.1 - Elektromontáže '!F41</f>
        <v>0</v>
      </c>
      <c r="BT153" s="25" t="s">
        <v>249</v>
      </c>
      <c r="BV153" s="25" t="s">
        <v>79</v>
      </c>
      <c r="BW153" s="25" t="s">
        <v>250</v>
      </c>
      <c r="BX153" s="25" t="s">
        <v>246</v>
      </c>
      <c r="CL153" s="25" t="s">
        <v>1</v>
      </c>
    </row>
    <row r="154" spans="1:91" s="3" customFormat="1" ht="17.25" customHeight="1" x14ac:dyDescent="0.2">
      <c r="A154" s="83" t="s">
        <v>87</v>
      </c>
      <c r="B154" s="48"/>
      <c r="C154" s="9"/>
      <c r="D154" s="9"/>
      <c r="E154" s="9"/>
      <c r="F154" s="9"/>
      <c r="G154" s="233" t="s">
        <v>251</v>
      </c>
      <c r="H154" s="233"/>
      <c r="I154" s="233"/>
      <c r="J154" s="233"/>
      <c r="K154" s="233"/>
      <c r="L154" s="9"/>
      <c r="M154" s="233" t="s">
        <v>252</v>
      </c>
      <c r="N154" s="233"/>
      <c r="O154" s="233"/>
      <c r="P154" s="233"/>
      <c r="Q154" s="233"/>
      <c r="R154" s="233"/>
      <c r="S154" s="233"/>
      <c r="T154" s="233"/>
      <c r="U154" s="233"/>
      <c r="V154" s="233"/>
      <c r="W154" s="233"/>
      <c r="X154" s="233"/>
      <c r="Y154" s="233"/>
      <c r="Z154" s="233"/>
      <c r="AA154" s="233"/>
      <c r="AB154" s="233"/>
      <c r="AC154" s="233"/>
      <c r="AD154" s="233"/>
      <c r="AE154" s="233"/>
      <c r="AF154" s="233"/>
      <c r="AG154" s="245">
        <f>'SO3.1.1.2 - Zemní práce'!J34</f>
        <v>0</v>
      </c>
      <c r="AH154" s="246"/>
      <c r="AI154" s="246"/>
      <c r="AJ154" s="246"/>
      <c r="AK154" s="246"/>
      <c r="AL154" s="246"/>
      <c r="AM154" s="246"/>
      <c r="AN154" s="245">
        <f t="shared" si="2"/>
        <v>0</v>
      </c>
      <c r="AO154" s="246"/>
      <c r="AP154" s="246"/>
      <c r="AQ154" s="84" t="s">
        <v>90</v>
      </c>
      <c r="AR154" s="48"/>
      <c r="AS154" s="85">
        <v>0</v>
      </c>
      <c r="AT154" s="86">
        <f t="shared" si="3"/>
        <v>0</v>
      </c>
      <c r="AU154" s="87">
        <f>'SO3.1.1.2 - Zemní práce'!P125</f>
        <v>0</v>
      </c>
      <c r="AV154" s="86">
        <f>'SO3.1.1.2 - Zemní práce'!J37</f>
        <v>0</v>
      </c>
      <c r="AW154" s="86">
        <f>'SO3.1.1.2 - Zemní práce'!J38</f>
        <v>0</v>
      </c>
      <c r="AX154" s="86">
        <f>'SO3.1.1.2 - Zemní práce'!J39</f>
        <v>0</v>
      </c>
      <c r="AY154" s="86">
        <f>'SO3.1.1.2 - Zemní práce'!J40</f>
        <v>0</v>
      </c>
      <c r="AZ154" s="86">
        <f>'SO3.1.1.2 - Zemní práce'!F37</f>
        <v>0</v>
      </c>
      <c r="BA154" s="86">
        <f>'SO3.1.1.2 - Zemní práce'!F38</f>
        <v>0</v>
      </c>
      <c r="BB154" s="86">
        <f>'SO3.1.1.2 - Zemní práce'!F39</f>
        <v>0</v>
      </c>
      <c r="BC154" s="86">
        <f>'SO3.1.1.2 - Zemní práce'!F40</f>
        <v>0</v>
      </c>
      <c r="BD154" s="88">
        <f>'SO3.1.1.2 - Zemní práce'!F41</f>
        <v>0</v>
      </c>
      <c r="BT154" s="25" t="s">
        <v>249</v>
      </c>
      <c r="BV154" s="25" t="s">
        <v>79</v>
      </c>
      <c r="BW154" s="25" t="s">
        <v>253</v>
      </c>
      <c r="BX154" s="25" t="s">
        <v>246</v>
      </c>
      <c r="CL154" s="25" t="s">
        <v>1</v>
      </c>
    </row>
    <row r="155" spans="1:91" s="3" customFormat="1" ht="17.25" customHeight="1" x14ac:dyDescent="0.2">
      <c r="A155" s="83" t="s">
        <v>87</v>
      </c>
      <c r="B155" s="48"/>
      <c r="C155" s="9"/>
      <c r="D155" s="9"/>
      <c r="E155" s="9"/>
      <c r="F155" s="233" t="s">
        <v>254</v>
      </c>
      <c r="G155" s="233"/>
      <c r="H155" s="233"/>
      <c r="I155" s="233"/>
      <c r="J155" s="233"/>
      <c r="K155" s="9"/>
      <c r="L155" s="233" t="s">
        <v>255</v>
      </c>
      <c r="M155" s="233"/>
      <c r="N155" s="233"/>
      <c r="O155" s="233"/>
      <c r="P155" s="233"/>
      <c r="Q155" s="233"/>
      <c r="R155" s="233"/>
      <c r="S155" s="233"/>
      <c r="T155" s="233"/>
      <c r="U155" s="233"/>
      <c r="V155" s="233"/>
      <c r="W155" s="233"/>
      <c r="X155" s="233"/>
      <c r="Y155" s="233"/>
      <c r="Z155" s="233"/>
      <c r="AA155" s="233"/>
      <c r="AB155" s="233"/>
      <c r="AC155" s="233"/>
      <c r="AD155" s="233"/>
      <c r="AE155" s="233"/>
      <c r="AF155" s="233"/>
      <c r="AG155" s="245">
        <f>'PS3.1.2 - ŽST Milotice n....'!J34</f>
        <v>0</v>
      </c>
      <c r="AH155" s="246"/>
      <c r="AI155" s="246"/>
      <c r="AJ155" s="246"/>
      <c r="AK155" s="246"/>
      <c r="AL155" s="246"/>
      <c r="AM155" s="246"/>
      <c r="AN155" s="245">
        <f t="shared" si="2"/>
        <v>0</v>
      </c>
      <c r="AO155" s="246"/>
      <c r="AP155" s="246"/>
      <c r="AQ155" s="84" t="s">
        <v>90</v>
      </c>
      <c r="AR155" s="48"/>
      <c r="AS155" s="85">
        <v>0</v>
      </c>
      <c r="AT155" s="86">
        <f t="shared" si="3"/>
        <v>0</v>
      </c>
      <c r="AU155" s="87">
        <f>'PS3.1.2 - ŽST Milotice n....'!P127</f>
        <v>0</v>
      </c>
      <c r="AV155" s="86">
        <f>'PS3.1.2 - ŽST Milotice n....'!J37</f>
        <v>0</v>
      </c>
      <c r="AW155" s="86">
        <f>'PS3.1.2 - ŽST Milotice n....'!J38</f>
        <v>0</v>
      </c>
      <c r="AX155" s="86">
        <f>'PS3.1.2 - ŽST Milotice n....'!J39</f>
        <v>0</v>
      </c>
      <c r="AY155" s="86">
        <f>'PS3.1.2 - ŽST Milotice n....'!J40</f>
        <v>0</v>
      </c>
      <c r="AZ155" s="86">
        <f>'PS3.1.2 - ŽST Milotice n....'!F37</f>
        <v>0</v>
      </c>
      <c r="BA155" s="86">
        <f>'PS3.1.2 - ŽST Milotice n....'!F38</f>
        <v>0</v>
      </c>
      <c r="BB155" s="86">
        <f>'PS3.1.2 - ŽST Milotice n....'!F39</f>
        <v>0</v>
      </c>
      <c r="BC155" s="86">
        <f>'PS3.1.2 - ŽST Milotice n....'!F40</f>
        <v>0</v>
      </c>
      <c r="BD155" s="88">
        <f>'PS3.1.2 - ŽST Milotice n....'!F41</f>
        <v>0</v>
      </c>
      <c r="BT155" s="25" t="s">
        <v>97</v>
      </c>
      <c r="BV155" s="25" t="s">
        <v>79</v>
      </c>
      <c r="BW155" s="25" t="s">
        <v>256</v>
      </c>
      <c r="BX155" s="25" t="s">
        <v>243</v>
      </c>
      <c r="CL155" s="25" t="s">
        <v>1</v>
      </c>
    </row>
    <row r="156" spans="1:91" s="3" customFormat="1" ht="17.25" customHeight="1" x14ac:dyDescent="0.2">
      <c r="B156" s="48"/>
      <c r="C156" s="9"/>
      <c r="D156" s="9"/>
      <c r="E156" s="233" t="s">
        <v>257</v>
      </c>
      <c r="F156" s="233"/>
      <c r="G156" s="233"/>
      <c r="H156" s="233"/>
      <c r="I156" s="233"/>
      <c r="J156" s="9"/>
      <c r="K156" s="233" t="s">
        <v>258</v>
      </c>
      <c r="L156" s="233"/>
      <c r="M156" s="233"/>
      <c r="N156" s="233"/>
      <c r="O156" s="233"/>
      <c r="P156" s="233"/>
      <c r="Q156" s="233"/>
      <c r="R156" s="233"/>
      <c r="S156" s="233"/>
      <c r="T156" s="233"/>
      <c r="U156" s="233"/>
      <c r="V156" s="233"/>
      <c r="W156" s="233"/>
      <c r="X156" s="233"/>
      <c r="Y156" s="233"/>
      <c r="Z156" s="233"/>
      <c r="AA156" s="233"/>
      <c r="AB156" s="233"/>
      <c r="AC156" s="233"/>
      <c r="AD156" s="233"/>
      <c r="AE156" s="233"/>
      <c r="AF156" s="233"/>
      <c r="AG156" s="247">
        <f>ROUND(SUM(AG157:AG158),2)</f>
        <v>0</v>
      </c>
      <c r="AH156" s="246"/>
      <c r="AI156" s="246"/>
      <c r="AJ156" s="246"/>
      <c r="AK156" s="246"/>
      <c r="AL156" s="246"/>
      <c r="AM156" s="246"/>
      <c r="AN156" s="245">
        <f t="shared" si="2"/>
        <v>0</v>
      </c>
      <c r="AO156" s="246"/>
      <c r="AP156" s="246"/>
      <c r="AQ156" s="84" t="s">
        <v>90</v>
      </c>
      <c r="AR156" s="48"/>
      <c r="AS156" s="85">
        <f>ROUND(SUM(AS157:AS158),2)</f>
        <v>0</v>
      </c>
      <c r="AT156" s="86">
        <f t="shared" si="3"/>
        <v>0</v>
      </c>
      <c r="AU156" s="87">
        <f>ROUND(SUM(AU157:AU158),5)</f>
        <v>0</v>
      </c>
      <c r="AV156" s="86">
        <f>ROUND(AZ156*L29,2)</f>
        <v>0</v>
      </c>
      <c r="AW156" s="86">
        <f>ROUND(BA156*L30,2)</f>
        <v>0</v>
      </c>
      <c r="AX156" s="86">
        <f>ROUND(BB156*L29,2)</f>
        <v>0</v>
      </c>
      <c r="AY156" s="86">
        <f>ROUND(BC156*L30,2)</f>
        <v>0</v>
      </c>
      <c r="AZ156" s="86">
        <f>ROUND(SUM(AZ157:AZ158),2)</f>
        <v>0</v>
      </c>
      <c r="BA156" s="86">
        <f>ROUND(SUM(BA157:BA158),2)</f>
        <v>0</v>
      </c>
      <c r="BB156" s="86">
        <f>ROUND(SUM(BB157:BB158),2)</f>
        <v>0</v>
      </c>
      <c r="BC156" s="86">
        <f>ROUND(SUM(BC157:BC158),2)</f>
        <v>0</v>
      </c>
      <c r="BD156" s="88">
        <f>ROUND(SUM(BD157:BD158),2)</f>
        <v>0</v>
      </c>
      <c r="BS156" s="25" t="s">
        <v>76</v>
      </c>
      <c r="BT156" s="25" t="s">
        <v>86</v>
      </c>
      <c r="BU156" s="25" t="s">
        <v>78</v>
      </c>
      <c r="BV156" s="25" t="s">
        <v>79</v>
      </c>
      <c r="BW156" s="25" t="s">
        <v>259</v>
      </c>
      <c r="BX156" s="25" t="s">
        <v>240</v>
      </c>
      <c r="CL156" s="25" t="s">
        <v>1</v>
      </c>
    </row>
    <row r="157" spans="1:91" s="3" customFormat="1" ht="17.25" customHeight="1" x14ac:dyDescent="0.2">
      <c r="A157" s="83" t="s">
        <v>87</v>
      </c>
      <c r="B157" s="48"/>
      <c r="C157" s="9"/>
      <c r="D157" s="9"/>
      <c r="E157" s="9"/>
      <c r="F157" s="233" t="s">
        <v>260</v>
      </c>
      <c r="G157" s="233"/>
      <c r="H157" s="233"/>
      <c r="I157" s="233"/>
      <c r="J157" s="233"/>
      <c r="K157" s="9"/>
      <c r="L157" s="233" t="s">
        <v>261</v>
      </c>
      <c r="M157" s="233"/>
      <c r="N157" s="233"/>
      <c r="O157" s="233"/>
      <c r="P157" s="233"/>
      <c r="Q157" s="233"/>
      <c r="R157" s="233"/>
      <c r="S157" s="233"/>
      <c r="T157" s="233"/>
      <c r="U157" s="233"/>
      <c r="V157" s="233"/>
      <c r="W157" s="233"/>
      <c r="X157" s="233"/>
      <c r="Y157" s="233"/>
      <c r="Z157" s="233"/>
      <c r="AA157" s="233"/>
      <c r="AB157" s="233"/>
      <c r="AC157" s="233"/>
      <c r="AD157" s="233"/>
      <c r="AE157" s="233"/>
      <c r="AF157" s="233"/>
      <c r="AG157" s="245">
        <f>'SO03.2.1 - ZAST Zátor, ve...'!J34</f>
        <v>0</v>
      </c>
      <c r="AH157" s="246"/>
      <c r="AI157" s="246"/>
      <c r="AJ157" s="246"/>
      <c r="AK157" s="246"/>
      <c r="AL157" s="246"/>
      <c r="AM157" s="246"/>
      <c r="AN157" s="245">
        <f t="shared" si="2"/>
        <v>0</v>
      </c>
      <c r="AO157" s="246"/>
      <c r="AP157" s="246"/>
      <c r="AQ157" s="84" t="s">
        <v>90</v>
      </c>
      <c r="AR157" s="48"/>
      <c r="AS157" s="85">
        <v>0</v>
      </c>
      <c r="AT157" s="86">
        <f t="shared" si="3"/>
        <v>0</v>
      </c>
      <c r="AU157" s="87">
        <f>'SO03.2.1 - ZAST Zátor, ve...'!P125</f>
        <v>0</v>
      </c>
      <c r="AV157" s="86">
        <f>'SO03.2.1 - ZAST Zátor, ve...'!J37</f>
        <v>0</v>
      </c>
      <c r="AW157" s="86">
        <f>'SO03.2.1 - ZAST Zátor, ve...'!J38</f>
        <v>0</v>
      </c>
      <c r="AX157" s="86">
        <f>'SO03.2.1 - ZAST Zátor, ve...'!J39</f>
        <v>0</v>
      </c>
      <c r="AY157" s="86">
        <f>'SO03.2.1 - ZAST Zátor, ve...'!J40</f>
        <v>0</v>
      </c>
      <c r="AZ157" s="86">
        <f>'SO03.2.1 - ZAST Zátor, ve...'!F37</f>
        <v>0</v>
      </c>
      <c r="BA157" s="86">
        <f>'SO03.2.1 - ZAST Zátor, ve...'!F38</f>
        <v>0</v>
      </c>
      <c r="BB157" s="86">
        <f>'SO03.2.1 - ZAST Zátor, ve...'!F39</f>
        <v>0</v>
      </c>
      <c r="BC157" s="86">
        <f>'SO03.2.1 - ZAST Zátor, ve...'!F40</f>
        <v>0</v>
      </c>
      <c r="BD157" s="88">
        <f>'SO03.2.1 - ZAST Zátor, ve...'!F41</f>
        <v>0</v>
      </c>
      <c r="BT157" s="25" t="s">
        <v>97</v>
      </c>
      <c r="BV157" s="25" t="s">
        <v>79</v>
      </c>
      <c r="BW157" s="25" t="s">
        <v>262</v>
      </c>
      <c r="BX157" s="25" t="s">
        <v>259</v>
      </c>
      <c r="CL157" s="25" t="s">
        <v>263</v>
      </c>
    </row>
    <row r="158" spans="1:91" s="3" customFormat="1" ht="17.25" customHeight="1" x14ac:dyDescent="0.2">
      <c r="A158" s="83" t="s">
        <v>87</v>
      </c>
      <c r="B158" s="48"/>
      <c r="C158" s="9"/>
      <c r="D158" s="9"/>
      <c r="E158" s="9"/>
      <c r="F158" s="233" t="s">
        <v>264</v>
      </c>
      <c r="G158" s="233"/>
      <c r="H158" s="233"/>
      <c r="I158" s="233"/>
      <c r="J158" s="233"/>
      <c r="K158" s="9"/>
      <c r="L158" s="233" t="s">
        <v>265</v>
      </c>
      <c r="M158" s="233"/>
      <c r="N158" s="233"/>
      <c r="O158" s="233"/>
      <c r="P158" s="233"/>
      <c r="Q158" s="233"/>
      <c r="R158" s="233"/>
      <c r="S158" s="233"/>
      <c r="T158" s="233"/>
      <c r="U158" s="233"/>
      <c r="V158" s="233"/>
      <c r="W158" s="233"/>
      <c r="X158" s="233"/>
      <c r="Y158" s="233"/>
      <c r="Z158" s="233"/>
      <c r="AA158" s="233"/>
      <c r="AB158" s="233"/>
      <c r="AC158" s="233"/>
      <c r="AD158" s="233"/>
      <c r="AE158" s="233"/>
      <c r="AF158" s="233"/>
      <c r="AG158" s="245">
        <f>'SO03.2.2 - ZAST Zátor, ve...'!J34</f>
        <v>0</v>
      </c>
      <c r="AH158" s="246"/>
      <c r="AI158" s="246"/>
      <c r="AJ158" s="246"/>
      <c r="AK158" s="246"/>
      <c r="AL158" s="246"/>
      <c r="AM158" s="246"/>
      <c r="AN158" s="245">
        <f t="shared" ref="AN158:AN175" si="4">SUM(AG158,AT158)</f>
        <v>0</v>
      </c>
      <c r="AO158" s="246"/>
      <c r="AP158" s="246"/>
      <c r="AQ158" s="84" t="s">
        <v>90</v>
      </c>
      <c r="AR158" s="48"/>
      <c r="AS158" s="85">
        <v>0</v>
      </c>
      <c r="AT158" s="86">
        <f t="shared" ref="AT158:AT175" si="5">ROUND(SUM(AV158:AW158),2)</f>
        <v>0</v>
      </c>
      <c r="AU158" s="87">
        <f>'SO03.2.2 - ZAST Zátor, ve...'!P124</f>
        <v>0</v>
      </c>
      <c r="AV158" s="86">
        <f>'SO03.2.2 - ZAST Zátor, ve...'!J37</f>
        <v>0</v>
      </c>
      <c r="AW158" s="86">
        <f>'SO03.2.2 - ZAST Zátor, ve...'!J38</f>
        <v>0</v>
      </c>
      <c r="AX158" s="86">
        <f>'SO03.2.2 - ZAST Zátor, ve...'!J39</f>
        <v>0</v>
      </c>
      <c r="AY158" s="86">
        <f>'SO03.2.2 - ZAST Zátor, ve...'!J40</f>
        <v>0</v>
      </c>
      <c r="AZ158" s="86">
        <f>'SO03.2.2 - ZAST Zátor, ve...'!F37</f>
        <v>0</v>
      </c>
      <c r="BA158" s="86">
        <f>'SO03.2.2 - ZAST Zátor, ve...'!F38</f>
        <v>0</v>
      </c>
      <c r="BB158" s="86">
        <f>'SO03.2.2 - ZAST Zátor, ve...'!F39</f>
        <v>0</v>
      </c>
      <c r="BC158" s="86">
        <f>'SO03.2.2 - ZAST Zátor, ve...'!F40</f>
        <v>0</v>
      </c>
      <c r="BD158" s="88">
        <f>'SO03.2.2 - ZAST Zátor, ve...'!F41</f>
        <v>0</v>
      </c>
      <c r="BT158" s="25" t="s">
        <v>97</v>
      </c>
      <c r="BV158" s="25" t="s">
        <v>79</v>
      </c>
      <c r="BW158" s="25" t="s">
        <v>266</v>
      </c>
      <c r="BX158" s="25" t="s">
        <v>259</v>
      </c>
      <c r="CL158" s="25" t="s">
        <v>263</v>
      </c>
    </row>
    <row r="159" spans="1:91" s="3" customFormat="1" ht="17.25" customHeight="1" x14ac:dyDescent="0.2">
      <c r="B159" s="48"/>
      <c r="C159" s="9"/>
      <c r="D159" s="9"/>
      <c r="E159" s="233" t="s">
        <v>267</v>
      </c>
      <c r="F159" s="233"/>
      <c r="G159" s="233"/>
      <c r="H159" s="233"/>
      <c r="I159" s="233"/>
      <c r="J159" s="9"/>
      <c r="K159" s="233" t="s">
        <v>268</v>
      </c>
      <c r="L159" s="233"/>
      <c r="M159" s="233"/>
      <c r="N159" s="233"/>
      <c r="O159" s="233"/>
      <c r="P159" s="233"/>
      <c r="Q159" s="233"/>
      <c r="R159" s="233"/>
      <c r="S159" s="233"/>
      <c r="T159" s="233"/>
      <c r="U159" s="233"/>
      <c r="V159" s="233"/>
      <c r="W159" s="233"/>
      <c r="X159" s="233"/>
      <c r="Y159" s="233"/>
      <c r="Z159" s="233"/>
      <c r="AA159" s="233"/>
      <c r="AB159" s="233"/>
      <c r="AC159" s="233"/>
      <c r="AD159" s="233"/>
      <c r="AE159" s="233"/>
      <c r="AF159" s="233"/>
      <c r="AG159" s="247">
        <f>ROUND(AG160+AG163,2)</f>
        <v>0</v>
      </c>
      <c r="AH159" s="246"/>
      <c r="AI159" s="246"/>
      <c r="AJ159" s="246"/>
      <c r="AK159" s="246"/>
      <c r="AL159" s="246"/>
      <c r="AM159" s="246"/>
      <c r="AN159" s="245">
        <f t="shared" si="4"/>
        <v>0</v>
      </c>
      <c r="AO159" s="246"/>
      <c r="AP159" s="246"/>
      <c r="AQ159" s="84" t="s">
        <v>90</v>
      </c>
      <c r="AR159" s="48"/>
      <c r="AS159" s="85">
        <f>ROUND(AS160+AS163,2)</f>
        <v>0</v>
      </c>
      <c r="AT159" s="86">
        <f t="shared" si="5"/>
        <v>0</v>
      </c>
      <c r="AU159" s="87">
        <f>ROUND(AU160+AU163,5)</f>
        <v>0</v>
      </c>
      <c r="AV159" s="86">
        <f>ROUND(AZ159*L29,2)</f>
        <v>0</v>
      </c>
      <c r="AW159" s="86">
        <f>ROUND(BA159*L30,2)</f>
        <v>0</v>
      </c>
      <c r="AX159" s="86">
        <f>ROUND(BB159*L29,2)</f>
        <v>0</v>
      </c>
      <c r="AY159" s="86">
        <f>ROUND(BC159*L30,2)</f>
        <v>0</v>
      </c>
      <c r="AZ159" s="86">
        <f>ROUND(AZ160+AZ163,2)</f>
        <v>0</v>
      </c>
      <c r="BA159" s="86">
        <f>ROUND(BA160+BA163,2)</f>
        <v>0</v>
      </c>
      <c r="BB159" s="86">
        <f>ROUND(BB160+BB163,2)</f>
        <v>0</v>
      </c>
      <c r="BC159" s="86">
        <f>ROUND(BC160+BC163,2)</f>
        <v>0</v>
      </c>
      <c r="BD159" s="88">
        <f>ROUND(BD160+BD163,2)</f>
        <v>0</v>
      </c>
      <c r="BS159" s="25" t="s">
        <v>76</v>
      </c>
      <c r="BT159" s="25" t="s">
        <v>86</v>
      </c>
      <c r="BU159" s="25" t="s">
        <v>78</v>
      </c>
      <c r="BV159" s="25" t="s">
        <v>79</v>
      </c>
      <c r="BW159" s="25" t="s">
        <v>269</v>
      </c>
      <c r="BX159" s="25" t="s">
        <v>240</v>
      </c>
      <c r="CL159" s="25" t="s">
        <v>1</v>
      </c>
    </row>
    <row r="160" spans="1:91" s="3" customFormat="1" ht="17.25" customHeight="1" x14ac:dyDescent="0.2">
      <c r="B160" s="48"/>
      <c r="C160" s="9"/>
      <c r="D160" s="9"/>
      <c r="E160" s="9"/>
      <c r="F160" s="233" t="s">
        <v>270</v>
      </c>
      <c r="G160" s="233"/>
      <c r="H160" s="233"/>
      <c r="I160" s="233"/>
      <c r="J160" s="233"/>
      <c r="K160" s="9"/>
      <c r="L160" s="233" t="s">
        <v>268</v>
      </c>
      <c r="M160" s="233"/>
      <c r="N160" s="233"/>
      <c r="O160" s="233"/>
      <c r="P160" s="233"/>
      <c r="Q160" s="233"/>
      <c r="R160" s="233"/>
      <c r="S160" s="233"/>
      <c r="T160" s="233"/>
      <c r="U160" s="233"/>
      <c r="V160" s="233"/>
      <c r="W160" s="233"/>
      <c r="X160" s="233"/>
      <c r="Y160" s="233"/>
      <c r="Z160" s="233"/>
      <c r="AA160" s="233"/>
      <c r="AB160" s="233"/>
      <c r="AC160" s="233"/>
      <c r="AD160" s="233"/>
      <c r="AE160" s="233"/>
      <c r="AF160" s="233"/>
      <c r="AG160" s="247">
        <f>ROUND(SUM(AG161:AG162),2)</f>
        <v>0</v>
      </c>
      <c r="AH160" s="246"/>
      <c r="AI160" s="246"/>
      <c r="AJ160" s="246"/>
      <c r="AK160" s="246"/>
      <c r="AL160" s="246"/>
      <c r="AM160" s="246"/>
      <c r="AN160" s="245">
        <f t="shared" si="4"/>
        <v>0</v>
      </c>
      <c r="AO160" s="246"/>
      <c r="AP160" s="246"/>
      <c r="AQ160" s="84" t="s">
        <v>90</v>
      </c>
      <c r="AR160" s="48"/>
      <c r="AS160" s="85">
        <f>ROUND(SUM(AS161:AS162),2)</f>
        <v>0</v>
      </c>
      <c r="AT160" s="86">
        <f t="shared" si="5"/>
        <v>0</v>
      </c>
      <c r="AU160" s="87">
        <f>ROUND(SUM(AU161:AU162),5)</f>
        <v>0</v>
      </c>
      <c r="AV160" s="86">
        <f>ROUND(AZ160*L29,2)</f>
        <v>0</v>
      </c>
      <c r="AW160" s="86">
        <f>ROUND(BA160*L30,2)</f>
        <v>0</v>
      </c>
      <c r="AX160" s="86">
        <f>ROUND(BB160*L29,2)</f>
        <v>0</v>
      </c>
      <c r="AY160" s="86">
        <f>ROUND(BC160*L30,2)</f>
        <v>0</v>
      </c>
      <c r="AZ160" s="86">
        <f>ROUND(SUM(AZ161:AZ162),2)</f>
        <v>0</v>
      </c>
      <c r="BA160" s="86">
        <f>ROUND(SUM(BA161:BA162),2)</f>
        <v>0</v>
      </c>
      <c r="BB160" s="86">
        <f>ROUND(SUM(BB161:BB162),2)</f>
        <v>0</v>
      </c>
      <c r="BC160" s="86">
        <f>ROUND(SUM(BC161:BC162),2)</f>
        <v>0</v>
      </c>
      <c r="BD160" s="88">
        <f>ROUND(SUM(BD161:BD162),2)</f>
        <v>0</v>
      </c>
      <c r="BS160" s="25" t="s">
        <v>76</v>
      </c>
      <c r="BT160" s="25" t="s">
        <v>97</v>
      </c>
      <c r="BU160" s="25" t="s">
        <v>78</v>
      </c>
      <c r="BV160" s="25" t="s">
        <v>79</v>
      </c>
      <c r="BW160" s="25" t="s">
        <v>271</v>
      </c>
      <c r="BX160" s="25" t="s">
        <v>269</v>
      </c>
      <c r="CL160" s="25" t="s">
        <v>1</v>
      </c>
    </row>
    <row r="161" spans="1:91" s="3" customFormat="1" ht="17.25" customHeight="1" x14ac:dyDescent="0.2">
      <c r="A161" s="83" t="s">
        <v>87</v>
      </c>
      <c r="B161" s="48"/>
      <c r="C161" s="9"/>
      <c r="D161" s="9"/>
      <c r="E161" s="9"/>
      <c r="F161" s="9"/>
      <c r="G161" s="233" t="s">
        <v>272</v>
      </c>
      <c r="H161" s="233"/>
      <c r="I161" s="233"/>
      <c r="J161" s="233"/>
      <c r="K161" s="233"/>
      <c r="L161" s="9"/>
      <c r="M161" s="233" t="s">
        <v>273</v>
      </c>
      <c r="N161" s="233"/>
      <c r="O161" s="233"/>
      <c r="P161" s="233"/>
      <c r="Q161" s="233"/>
      <c r="R161" s="233"/>
      <c r="S161" s="233"/>
      <c r="T161" s="233"/>
      <c r="U161" s="233"/>
      <c r="V161" s="233"/>
      <c r="W161" s="233"/>
      <c r="X161" s="233"/>
      <c r="Y161" s="233"/>
      <c r="Z161" s="233"/>
      <c r="AA161" s="233"/>
      <c r="AB161" s="233"/>
      <c r="AC161" s="233"/>
      <c r="AD161" s="233"/>
      <c r="AE161" s="233"/>
      <c r="AF161" s="233"/>
      <c r="AG161" s="245">
        <f>'SO03.3.1.1 - EOV'!J34</f>
        <v>0</v>
      </c>
      <c r="AH161" s="246"/>
      <c r="AI161" s="246"/>
      <c r="AJ161" s="246"/>
      <c r="AK161" s="246"/>
      <c r="AL161" s="246"/>
      <c r="AM161" s="246"/>
      <c r="AN161" s="245">
        <f t="shared" si="4"/>
        <v>0</v>
      </c>
      <c r="AO161" s="246"/>
      <c r="AP161" s="246"/>
      <c r="AQ161" s="84" t="s">
        <v>90</v>
      </c>
      <c r="AR161" s="48"/>
      <c r="AS161" s="85">
        <v>0</v>
      </c>
      <c r="AT161" s="86">
        <f t="shared" si="5"/>
        <v>0</v>
      </c>
      <c r="AU161" s="87">
        <f>'SO03.3.1.1 - EOV'!P126</f>
        <v>0</v>
      </c>
      <c r="AV161" s="86">
        <f>'SO03.3.1.1 - EOV'!J37</f>
        <v>0</v>
      </c>
      <c r="AW161" s="86">
        <f>'SO03.3.1.1 - EOV'!J38</f>
        <v>0</v>
      </c>
      <c r="AX161" s="86">
        <f>'SO03.3.1.1 - EOV'!J39</f>
        <v>0</v>
      </c>
      <c r="AY161" s="86">
        <f>'SO03.3.1.1 - EOV'!J40</f>
        <v>0</v>
      </c>
      <c r="AZ161" s="86">
        <f>'SO03.3.1.1 - EOV'!F37</f>
        <v>0</v>
      </c>
      <c r="BA161" s="86">
        <f>'SO03.3.1.1 - EOV'!F38</f>
        <v>0</v>
      </c>
      <c r="BB161" s="86">
        <f>'SO03.3.1.1 - EOV'!F39</f>
        <v>0</v>
      </c>
      <c r="BC161" s="86">
        <f>'SO03.3.1.1 - EOV'!F40</f>
        <v>0</v>
      </c>
      <c r="BD161" s="88">
        <f>'SO03.3.1.1 - EOV'!F41</f>
        <v>0</v>
      </c>
      <c r="BT161" s="25" t="s">
        <v>249</v>
      </c>
      <c r="BV161" s="25" t="s">
        <v>79</v>
      </c>
      <c r="BW161" s="25" t="s">
        <v>274</v>
      </c>
      <c r="BX161" s="25" t="s">
        <v>271</v>
      </c>
      <c r="CL161" s="25" t="s">
        <v>1</v>
      </c>
    </row>
    <row r="162" spans="1:91" s="3" customFormat="1" ht="17.25" customHeight="1" x14ac:dyDescent="0.2">
      <c r="A162" s="83" t="s">
        <v>87</v>
      </c>
      <c r="B162" s="48"/>
      <c r="C162" s="9"/>
      <c r="D162" s="9"/>
      <c r="E162" s="9"/>
      <c r="F162" s="9"/>
      <c r="G162" s="233" t="s">
        <v>275</v>
      </c>
      <c r="H162" s="233"/>
      <c r="I162" s="233"/>
      <c r="J162" s="233"/>
      <c r="K162" s="233"/>
      <c r="L162" s="9"/>
      <c r="M162" s="233" t="s">
        <v>252</v>
      </c>
      <c r="N162" s="233"/>
      <c r="O162" s="233"/>
      <c r="P162" s="233"/>
      <c r="Q162" s="233"/>
      <c r="R162" s="233"/>
      <c r="S162" s="233"/>
      <c r="T162" s="233"/>
      <c r="U162" s="233"/>
      <c r="V162" s="233"/>
      <c r="W162" s="233"/>
      <c r="X162" s="233"/>
      <c r="Y162" s="233"/>
      <c r="Z162" s="233"/>
      <c r="AA162" s="233"/>
      <c r="AB162" s="233"/>
      <c r="AC162" s="233"/>
      <c r="AD162" s="233"/>
      <c r="AE162" s="233"/>
      <c r="AF162" s="233"/>
      <c r="AG162" s="245">
        <f>'SO03.3.1.2 - Zemní práce'!J34</f>
        <v>0</v>
      </c>
      <c r="AH162" s="246"/>
      <c r="AI162" s="246"/>
      <c r="AJ162" s="246"/>
      <c r="AK162" s="246"/>
      <c r="AL162" s="246"/>
      <c r="AM162" s="246"/>
      <c r="AN162" s="245">
        <f t="shared" si="4"/>
        <v>0</v>
      </c>
      <c r="AO162" s="246"/>
      <c r="AP162" s="246"/>
      <c r="AQ162" s="84" t="s">
        <v>90</v>
      </c>
      <c r="AR162" s="48"/>
      <c r="AS162" s="85">
        <v>0</v>
      </c>
      <c r="AT162" s="86">
        <f t="shared" si="5"/>
        <v>0</v>
      </c>
      <c r="AU162" s="87">
        <f>'SO03.3.1.2 - Zemní práce'!P133</f>
        <v>0</v>
      </c>
      <c r="AV162" s="86">
        <f>'SO03.3.1.2 - Zemní práce'!J37</f>
        <v>0</v>
      </c>
      <c r="AW162" s="86">
        <f>'SO03.3.1.2 - Zemní práce'!J38</f>
        <v>0</v>
      </c>
      <c r="AX162" s="86">
        <f>'SO03.3.1.2 - Zemní práce'!J39</f>
        <v>0</v>
      </c>
      <c r="AY162" s="86">
        <f>'SO03.3.1.2 - Zemní práce'!J40</f>
        <v>0</v>
      </c>
      <c r="AZ162" s="86">
        <f>'SO03.3.1.2 - Zemní práce'!F37</f>
        <v>0</v>
      </c>
      <c r="BA162" s="86">
        <f>'SO03.3.1.2 - Zemní práce'!F38</f>
        <v>0</v>
      </c>
      <c r="BB162" s="86">
        <f>'SO03.3.1.2 - Zemní práce'!F39</f>
        <v>0</v>
      </c>
      <c r="BC162" s="86">
        <f>'SO03.3.1.2 - Zemní práce'!F40</f>
        <v>0</v>
      </c>
      <c r="BD162" s="88">
        <f>'SO03.3.1.2 - Zemní práce'!F41</f>
        <v>0</v>
      </c>
      <c r="BT162" s="25" t="s">
        <v>249</v>
      </c>
      <c r="BV162" s="25" t="s">
        <v>79</v>
      </c>
      <c r="BW162" s="25" t="s">
        <v>276</v>
      </c>
      <c r="BX162" s="25" t="s">
        <v>271</v>
      </c>
      <c r="CL162" s="25" t="s">
        <v>1</v>
      </c>
    </row>
    <row r="163" spans="1:91" s="3" customFormat="1" ht="17.25" customHeight="1" x14ac:dyDescent="0.2">
      <c r="B163" s="48"/>
      <c r="C163" s="9"/>
      <c r="D163" s="9"/>
      <c r="E163" s="9"/>
      <c r="F163" s="233" t="s">
        <v>277</v>
      </c>
      <c r="G163" s="233"/>
      <c r="H163" s="233"/>
      <c r="I163" s="233"/>
      <c r="J163" s="233"/>
      <c r="K163" s="9"/>
      <c r="L163" s="233" t="s">
        <v>278</v>
      </c>
      <c r="M163" s="233"/>
      <c r="N163" s="233"/>
      <c r="O163" s="233"/>
      <c r="P163" s="233"/>
      <c r="Q163" s="233"/>
      <c r="R163" s="233"/>
      <c r="S163" s="233"/>
      <c r="T163" s="233"/>
      <c r="U163" s="233"/>
      <c r="V163" s="233"/>
      <c r="W163" s="233"/>
      <c r="X163" s="233"/>
      <c r="Y163" s="233"/>
      <c r="Z163" s="233"/>
      <c r="AA163" s="233"/>
      <c r="AB163" s="233"/>
      <c r="AC163" s="233"/>
      <c r="AD163" s="233"/>
      <c r="AE163" s="233"/>
      <c r="AF163" s="233"/>
      <c r="AG163" s="247">
        <f>ROUND(SUM(AG164:AG165),2)</f>
        <v>0</v>
      </c>
      <c r="AH163" s="246"/>
      <c r="AI163" s="246"/>
      <c r="AJ163" s="246"/>
      <c r="AK163" s="246"/>
      <c r="AL163" s="246"/>
      <c r="AM163" s="246"/>
      <c r="AN163" s="245">
        <f t="shared" si="4"/>
        <v>0</v>
      </c>
      <c r="AO163" s="246"/>
      <c r="AP163" s="246"/>
      <c r="AQ163" s="84" t="s">
        <v>90</v>
      </c>
      <c r="AR163" s="48"/>
      <c r="AS163" s="85">
        <f>ROUND(SUM(AS164:AS165),2)</f>
        <v>0</v>
      </c>
      <c r="AT163" s="86">
        <f t="shared" si="5"/>
        <v>0</v>
      </c>
      <c r="AU163" s="87">
        <f>ROUND(SUM(AU164:AU165),5)</f>
        <v>0</v>
      </c>
      <c r="AV163" s="86">
        <f>ROUND(AZ163*L29,2)</f>
        <v>0</v>
      </c>
      <c r="AW163" s="86">
        <f>ROUND(BA163*L30,2)</f>
        <v>0</v>
      </c>
      <c r="AX163" s="86">
        <f>ROUND(BB163*L29,2)</f>
        <v>0</v>
      </c>
      <c r="AY163" s="86">
        <f>ROUND(BC163*L30,2)</f>
        <v>0</v>
      </c>
      <c r="AZ163" s="86">
        <f>ROUND(SUM(AZ164:AZ165),2)</f>
        <v>0</v>
      </c>
      <c r="BA163" s="86">
        <f>ROUND(SUM(BA164:BA165),2)</f>
        <v>0</v>
      </c>
      <c r="BB163" s="86">
        <f>ROUND(SUM(BB164:BB165),2)</f>
        <v>0</v>
      </c>
      <c r="BC163" s="86">
        <f>ROUND(SUM(BC164:BC165),2)</f>
        <v>0</v>
      </c>
      <c r="BD163" s="88">
        <f>ROUND(SUM(BD164:BD165),2)</f>
        <v>0</v>
      </c>
      <c r="BS163" s="25" t="s">
        <v>76</v>
      </c>
      <c r="BT163" s="25" t="s">
        <v>97</v>
      </c>
      <c r="BU163" s="25" t="s">
        <v>78</v>
      </c>
      <c r="BV163" s="25" t="s">
        <v>79</v>
      </c>
      <c r="BW163" s="25" t="s">
        <v>279</v>
      </c>
      <c r="BX163" s="25" t="s">
        <v>269</v>
      </c>
      <c r="CL163" s="25" t="s">
        <v>1</v>
      </c>
    </row>
    <row r="164" spans="1:91" s="3" customFormat="1" ht="17.25" customHeight="1" x14ac:dyDescent="0.2">
      <c r="A164" s="83" t="s">
        <v>87</v>
      </c>
      <c r="B164" s="48"/>
      <c r="C164" s="9"/>
      <c r="D164" s="9"/>
      <c r="E164" s="9"/>
      <c r="F164" s="9"/>
      <c r="G164" s="233" t="s">
        <v>280</v>
      </c>
      <c r="H164" s="233"/>
      <c r="I164" s="233"/>
      <c r="J164" s="233"/>
      <c r="K164" s="233"/>
      <c r="L164" s="9"/>
      <c r="M164" s="233" t="s">
        <v>281</v>
      </c>
      <c r="N164" s="233"/>
      <c r="O164" s="233"/>
      <c r="P164" s="233"/>
      <c r="Q164" s="233"/>
      <c r="R164" s="233"/>
      <c r="S164" s="233"/>
      <c r="T164" s="233"/>
      <c r="U164" s="233"/>
      <c r="V164" s="233"/>
      <c r="W164" s="233"/>
      <c r="X164" s="233"/>
      <c r="Y164" s="233"/>
      <c r="Z164" s="233"/>
      <c r="AA164" s="233"/>
      <c r="AB164" s="233"/>
      <c r="AC164" s="233"/>
      <c r="AD164" s="233"/>
      <c r="AE164" s="233"/>
      <c r="AF164" s="233"/>
      <c r="AG164" s="245">
        <f>'PS03.3.2.1 - Přenosový sy...'!J34</f>
        <v>0</v>
      </c>
      <c r="AH164" s="246"/>
      <c r="AI164" s="246"/>
      <c r="AJ164" s="246"/>
      <c r="AK164" s="246"/>
      <c r="AL164" s="246"/>
      <c r="AM164" s="246"/>
      <c r="AN164" s="245">
        <f t="shared" si="4"/>
        <v>0</v>
      </c>
      <c r="AO164" s="246"/>
      <c r="AP164" s="246"/>
      <c r="AQ164" s="84" t="s">
        <v>90</v>
      </c>
      <c r="AR164" s="48"/>
      <c r="AS164" s="85">
        <v>0</v>
      </c>
      <c r="AT164" s="86">
        <f t="shared" si="5"/>
        <v>0</v>
      </c>
      <c r="AU164" s="87">
        <f>'PS03.3.2.1 - Přenosový sy...'!P124</f>
        <v>0</v>
      </c>
      <c r="AV164" s="86">
        <f>'PS03.3.2.1 - Přenosový sy...'!J37</f>
        <v>0</v>
      </c>
      <c r="AW164" s="86">
        <f>'PS03.3.2.1 - Přenosový sy...'!J38</f>
        <v>0</v>
      </c>
      <c r="AX164" s="86">
        <f>'PS03.3.2.1 - Přenosový sy...'!J39</f>
        <v>0</v>
      </c>
      <c r="AY164" s="86">
        <f>'PS03.3.2.1 - Přenosový sy...'!J40</f>
        <v>0</v>
      </c>
      <c r="AZ164" s="86">
        <f>'PS03.3.2.1 - Přenosový sy...'!F37</f>
        <v>0</v>
      </c>
      <c r="BA164" s="86">
        <f>'PS03.3.2.1 - Přenosový sy...'!F38</f>
        <v>0</v>
      </c>
      <c r="BB164" s="86">
        <f>'PS03.3.2.1 - Přenosový sy...'!F39</f>
        <v>0</v>
      </c>
      <c r="BC164" s="86">
        <f>'PS03.3.2.1 - Přenosový sy...'!F40</f>
        <v>0</v>
      </c>
      <c r="BD164" s="88">
        <f>'PS03.3.2.1 - Přenosový sy...'!F41</f>
        <v>0</v>
      </c>
      <c r="BT164" s="25" t="s">
        <v>249</v>
      </c>
      <c r="BV164" s="25" t="s">
        <v>79</v>
      </c>
      <c r="BW164" s="25" t="s">
        <v>282</v>
      </c>
      <c r="BX164" s="25" t="s">
        <v>279</v>
      </c>
      <c r="CL164" s="25" t="s">
        <v>1</v>
      </c>
    </row>
    <row r="165" spans="1:91" s="3" customFormat="1" ht="17.25" customHeight="1" x14ac:dyDescent="0.2">
      <c r="A165" s="83" t="s">
        <v>87</v>
      </c>
      <c r="B165" s="48"/>
      <c r="C165" s="9"/>
      <c r="D165" s="9"/>
      <c r="E165" s="9"/>
      <c r="F165" s="9"/>
      <c r="G165" s="233" t="s">
        <v>283</v>
      </c>
      <c r="H165" s="233"/>
      <c r="I165" s="233"/>
      <c r="J165" s="233"/>
      <c r="K165" s="233"/>
      <c r="L165" s="9"/>
      <c r="M165" s="233" t="s">
        <v>252</v>
      </c>
      <c r="N165" s="233"/>
      <c r="O165" s="233"/>
      <c r="P165" s="233"/>
      <c r="Q165" s="233"/>
      <c r="R165" s="233"/>
      <c r="S165" s="233"/>
      <c r="T165" s="233"/>
      <c r="U165" s="233"/>
      <c r="V165" s="233"/>
      <c r="W165" s="233"/>
      <c r="X165" s="233"/>
      <c r="Y165" s="233"/>
      <c r="Z165" s="233"/>
      <c r="AA165" s="233"/>
      <c r="AB165" s="233"/>
      <c r="AC165" s="233"/>
      <c r="AD165" s="233"/>
      <c r="AE165" s="233"/>
      <c r="AF165" s="233"/>
      <c r="AG165" s="245">
        <f>'PS03.3.2.2 - Zemní práce'!J34</f>
        <v>0</v>
      </c>
      <c r="AH165" s="246"/>
      <c r="AI165" s="246"/>
      <c r="AJ165" s="246"/>
      <c r="AK165" s="246"/>
      <c r="AL165" s="246"/>
      <c r="AM165" s="246"/>
      <c r="AN165" s="245">
        <f t="shared" si="4"/>
        <v>0</v>
      </c>
      <c r="AO165" s="246"/>
      <c r="AP165" s="246"/>
      <c r="AQ165" s="84" t="s">
        <v>90</v>
      </c>
      <c r="AR165" s="48"/>
      <c r="AS165" s="85">
        <v>0</v>
      </c>
      <c r="AT165" s="86">
        <f t="shared" si="5"/>
        <v>0</v>
      </c>
      <c r="AU165" s="87">
        <f>'PS03.3.2.2 - Zemní práce'!P127</f>
        <v>0</v>
      </c>
      <c r="AV165" s="86">
        <f>'PS03.3.2.2 - Zemní práce'!J37</f>
        <v>0</v>
      </c>
      <c r="AW165" s="86">
        <f>'PS03.3.2.2 - Zemní práce'!J38</f>
        <v>0</v>
      </c>
      <c r="AX165" s="86">
        <f>'PS03.3.2.2 - Zemní práce'!J39</f>
        <v>0</v>
      </c>
      <c r="AY165" s="86">
        <f>'PS03.3.2.2 - Zemní práce'!J40</f>
        <v>0</v>
      </c>
      <c r="AZ165" s="86">
        <f>'PS03.3.2.2 - Zemní práce'!F37</f>
        <v>0</v>
      </c>
      <c r="BA165" s="86">
        <f>'PS03.3.2.2 - Zemní práce'!F38</f>
        <v>0</v>
      </c>
      <c r="BB165" s="86">
        <f>'PS03.3.2.2 - Zemní práce'!F39</f>
        <v>0</v>
      </c>
      <c r="BC165" s="86">
        <f>'PS03.3.2.2 - Zemní práce'!F40</f>
        <v>0</v>
      </c>
      <c r="BD165" s="88">
        <f>'PS03.3.2.2 - Zemní práce'!F41</f>
        <v>0</v>
      </c>
      <c r="BT165" s="25" t="s">
        <v>249</v>
      </c>
      <c r="BV165" s="25" t="s">
        <v>79</v>
      </c>
      <c r="BW165" s="25" t="s">
        <v>284</v>
      </c>
      <c r="BX165" s="25" t="s">
        <v>279</v>
      </c>
      <c r="CL165" s="25" t="s">
        <v>1</v>
      </c>
    </row>
    <row r="166" spans="1:91" s="6" customFormat="1" ht="17.25" customHeight="1" x14ac:dyDescent="0.2">
      <c r="B166" s="74"/>
      <c r="C166" s="75"/>
      <c r="D166" s="234" t="s">
        <v>285</v>
      </c>
      <c r="E166" s="234"/>
      <c r="F166" s="234"/>
      <c r="G166" s="234"/>
      <c r="H166" s="234"/>
      <c r="I166" s="76"/>
      <c r="J166" s="234" t="s">
        <v>286</v>
      </c>
      <c r="K166" s="234"/>
      <c r="L166" s="234"/>
      <c r="M166" s="234"/>
      <c r="N166" s="234"/>
      <c r="O166" s="234"/>
      <c r="P166" s="234"/>
      <c r="Q166" s="234"/>
      <c r="R166" s="234"/>
      <c r="S166" s="234"/>
      <c r="T166" s="234"/>
      <c r="U166" s="234"/>
      <c r="V166" s="234"/>
      <c r="W166" s="234"/>
      <c r="X166" s="234"/>
      <c r="Y166" s="234"/>
      <c r="Z166" s="234"/>
      <c r="AA166" s="234"/>
      <c r="AB166" s="234"/>
      <c r="AC166" s="234"/>
      <c r="AD166" s="234"/>
      <c r="AE166" s="234"/>
      <c r="AF166" s="234"/>
      <c r="AG166" s="244">
        <f>ROUND(AG167+AG170,2)</f>
        <v>0</v>
      </c>
      <c r="AH166" s="243"/>
      <c r="AI166" s="243"/>
      <c r="AJ166" s="243"/>
      <c r="AK166" s="243"/>
      <c r="AL166" s="243"/>
      <c r="AM166" s="243"/>
      <c r="AN166" s="242">
        <f t="shared" si="4"/>
        <v>0</v>
      </c>
      <c r="AO166" s="243"/>
      <c r="AP166" s="243"/>
      <c r="AQ166" s="77" t="s">
        <v>83</v>
      </c>
      <c r="AR166" s="74"/>
      <c r="AS166" s="78">
        <f>ROUND(AS167+AS170,2)</f>
        <v>0</v>
      </c>
      <c r="AT166" s="79">
        <f t="shared" si="5"/>
        <v>0</v>
      </c>
      <c r="AU166" s="80">
        <f>ROUND(AU167+AU170,5)</f>
        <v>0</v>
      </c>
      <c r="AV166" s="79">
        <f>ROUND(AZ166*L29,2)</f>
        <v>0</v>
      </c>
      <c r="AW166" s="79">
        <f>ROUND(BA166*L30,2)</f>
        <v>0</v>
      </c>
      <c r="AX166" s="79">
        <f>ROUND(BB166*L29,2)</f>
        <v>0</v>
      </c>
      <c r="AY166" s="79">
        <f>ROUND(BC166*L30,2)</f>
        <v>0</v>
      </c>
      <c r="AZ166" s="79">
        <f>ROUND(AZ167+AZ170,2)</f>
        <v>0</v>
      </c>
      <c r="BA166" s="79">
        <f>ROUND(BA167+BA170,2)</f>
        <v>0</v>
      </c>
      <c r="BB166" s="79">
        <f>ROUND(BB167+BB170,2)</f>
        <v>0</v>
      </c>
      <c r="BC166" s="79">
        <f>ROUND(BC167+BC170,2)</f>
        <v>0</v>
      </c>
      <c r="BD166" s="81">
        <f>ROUND(BD167+BD170,2)</f>
        <v>0</v>
      </c>
      <c r="BS166" s="82" t="s">
        <v>76</v>
      </c>
      <c r="BT166" s="82" t="s">
        <v>84</v>
      </c>
      <c r="BU166" s="82" t="s">
        <v>78</v>
      </c>
      <c r="BV166" s="82" t="s">
        <v>79</v>
      </c>
      <c r="BW166" s="82" t="s">
        <v>287</v>
      </c>
      <c r="BX166" s="82" t="s">
        <v>4</v>
      </c>
      <c r="CL166" s="82" t="s">
        <v>1</v>
      </c>
      <c r="CM166" s="82" t="s">
        <v>86</v>
      </c>
    </row>
    <row r="167" spans="1:91" s="3" customFormat="1" ht="17.25" customHeight="1" x14ac:dyDescent="0.2">
      <c r="B167" s="48"/>
      <c r="C167" s="9"/>
      <c r="D167" s="9"/>
      <c r="E167" s="233" t="s">
        <v>285</v>
      </c>
      <c r="F167" s="233"/>
      <c r="G167" s="233"/>
      <c r="H167" s="233"/>
      <c r="I167" s="233"/>
      <c r="J167" s="9"/>
      <c r="K167" s="233" t="s">
        <v>288</v>
      </c>
      <c r="L167" s="233"/>
      <c r="M167" s="233"/>
      <c r="N167" s="233"/>
      <c r="O167" s="233"/>
      <c r="P167" s="233"/>
      <c r="Q167" s="233"/>
      <c r="R167" s="233"/>
      <c r="S167" s="233"/>
      <c r="T167" s="233"/>
      <c r="U167" s="233"/>
      <c r="V167" s="233"/>
      <c r="W167" s="233"/>
      <c r="X167" s="233"/>
      <c r="Y167" s="233"/>
      <c r="Z167" s="233"/>
      <c r="AA167" s="233"/>
      <c r="AB167" s="233"/>
      <c r="AC167" s="233"/>
      <c r="AD167" s="233"/>
      <c r="AE167" s="233"/>
      <c r="AF167" s="233"/>
      <c r="AG167" s="247">
        <f>ROUND(SUM(AG168:AG169),2)</f>
        <v>0</v>
      </c>
      <c r="AH167" s="246"/>
      <c r="AI167" s="246"/>
      <c r="AJ167" s="246"/>
      <c r="AK167" s="246"/>
      <c r="AL167" s="246"/>
      <c r="AM167" s="246"/>
      <c r="AN167" s="245">
        <f t="shared" si="4"/>
        <v>0</v>
      </c>
      <c r="AO167" s="246"/>
      <c r="AP167" s="246"/>
      <c r="AQ167" s="84" t="s">
        <v>90</v>
      </c>
      <c r="AR167" s="48"/>
      <c r="AS167" s="85">
        <f>ROUND(SUM(AS168:AS169),2)</f>
        <v>0</v>
      </c>
      <c r="AT167" s="86">
        <f t="shared" si="5"/>
        <v>0</v>
      </c>
      <c r="AU167" s="87">
        <f>ROUND(SUM(AU168:AU169),5)</f>
        <v>0</v>
      </c>
      <c r="AV167" s="86">
        <f>ROUND(AZ167*L29,2)</f>
        <v>0</v>
      </c>
      <c r="AW167" s="86">
        <f>ROUND(BA167*L30,2)</f>
        <v>0</v>
      </c>
      <c r="AX167" s="86">
        <f>ROUND(BB167*L29,2)</f>
        <v>0</v>
      </c>
      <c r="AY167" s="86">
        <f>ROUND(BC167*L30,2)</f>
        <v>0</v>
      </c>
      <c r="AZ167" s="86">
        <f>ROUND(SUM(AZ168:AZ169),2)</f>
        <v>0</v>
      </c>
      <c r="BA167" s="86">
        <f>ROUND(SUM(BA168:BA169),2)</f>
        <v>0</v>
      </c>
      <c r="BB167" s="86">
        <f>ROUND(SUM(BB168:BB169),2)</f>
        <v>0</v>
      </c>
      <c r="BC167" s="86">
        <f>ROUND(SUM(BC168:BC169),2)</f>
        <v>0</v>
      </c>
      <c r="BD167" s="88">
        <f>ROUND(SUM(BD168:BD169),2)</f>
        <v>0</v>
      </c>
      <c r="BS167" s="25" t="s">
        <v>76</v>
      </c>
      <c r="BT167" s="25" t="s">
        <v>86</v>
      </c>
      <c r="BU167" s="25" t="s">
        <v>78</v>
      </c>
      <c r="BV167" s="25" t="s">
        <v>79</v>
      </c>
      <c r="BW167" s="25" t="s">
        <v>289</v>
      </c>
      <c r="BX167" s="25" t="s">
        <v>287</v>
      </c>
      <c r="CL167" s="25" t="s">
        <v>1</v>
      </c>
    </row>
    <row r="168" spans="1:91" s="3" customFormat="1" ht="17.25" customHeight="1" x14ac:dyDescent="0.2">
      <c r="A168" s="83" t="s">
        <v>87</v>
      </c>
      <c r="B168" s="48"/>
      <c r="C168" s="9"/>
      <c r="D168" s="9"/>
      <c r="E168" s="9"/>
      <c r="F168" s="233" t="s">
        <v>290</v>
      </c>
      <c r="G168" s="233"/>
      <c r="H168" s="233"/>
      <c r="I168" s="233"/>
      <c r="J168" s="233"/>
      <c r="K168" s="9"/>
      <c r="L168" s="233" t="s">
        <v>291</v>
      </c>
      <c r="M168" s="233"/>
      <c r="N168" s="233"/>
      <c r="O168" s="233"/>
      <c r="P168" s="233"/>
      <c r="Q168" s="233"/>
      <c r="R168" s="233"/>
      <c r="S168" s="233"/>
      <c r="T168" s="233"/>
      <c r="U168" s="233"/>
      <c r="V168" s="233"/>
      <c r="W168" s="233"/>
      <c r="X168" s="233"/>
      <c r="Y168" s="233"/>
      <c r="Z168" s="233"/>
      <c r="AA168" s="233"/>
      <c r="AB168" s="233"/>
      <c r="AC168" s="233"/>
      <c r="AD168" s="233"/>
      <c r="AE168" s="233"/>
      <c r="AF168" s="233"/>
      <c r="AG168" s="245">
        <f>'PS 01.01 - Sborník ÚOŽI'!J34</f>
        <v>0</v>
      </c>
      <c r="AH168" s="246"/>
      <c r="AI168" s="246"/>
      <c r="AJ168" s="246"/>
      <c r="AK168" s="246"/>
      <c r="AL168" s="246"/>
      <c r="AM168" s="246"/>
      <c r="AN168" s="245">
        <f t="shared" si="4"/>
        <v>0</v>
      </c>
      <c r="AO168" s="246"/>
      <c r="AP168" s="246"/>
      <c r="AQ168" s="84" t="s">
        <v>90</v>
      </c>
      <c r="AR168" s="48"/>
      <c r="AS168" s="85">
        <v>0</v>
      </c>
      <c r="AT168" s="86">
        <f t="shared" si="5"/>
        <v>0</v>
      </c>
      <c r="AU168" s="87">
        <f>'PS 01.01 - Sborník ÚOŽI'!P127</f>
        <v>0</v>
      </c>
      <c r="AV168" s="86">
        <f>'PS 01.01 - Sborník ÚOŽI'!J37</f>
        <v>0</v>
      </c>
      <c r="AW168" s="86">
        <f>'PS 01.01 - Sborník ÚOŽI'!J38</f>
        <v>0</v>
      </c>
      <c r="AX168" s="86">
        <f>'PS 01.01 - Sborník ÚOŽI'!J39</f>
        <v>0</v>
      </c>
      <c r="AY168" s="86">
        <f>'PS 01.01 - Sborník ÚOŽI'!J40</f>
        <v>0</v>
      </c>
      <c r="AZ168" s="86">
        <f>'PS 01.01 - Sborník ÚOŽI'!F37</f>
        <v>0</v>
      </c>
      <c r="BA168" s="86">
        <f>'PS 01.01 - Sborník ÚOŽI'!F38</f>
        <v>0</v>
      </c>
      <c r="BB168" s="86">
        <f>'PS 01.01 - Sborník ÚOŽI'!F39</f>
        <v>0</v>
      </c>
      <c r="BC168" s="86">
        <f>'PS 01.01 - Sborník ÚOŽI'!F40</f>
        <v>0</v>
      </c>
      <c r="BD168" s="88">
        <f>'PS 01.01 - Sborník ÚOŽI'!F41</f>
        <v>0</v>
      </c>
      <c r="BT168" s="25" t="s">
        <v>97</v>
      </c>
      <c r="BV168" s="25" t="s">
        <v>79</v>
      </c>
      <c r="BW168" s="25" t="s">
        <v>292</v>
      </c>
      <c r="BX168" s="25" t="s">
        <v>289</v>
      </c>
      <c r="CL168" s="25" t="s">
        <v>1</v>
      </c>
    </row>
    <row r="169" spans="1:91" s="3" customFormat="1" ht="17.25" customHeight="1" x14ac:dyDescent="0.2">
      <c r="A169" s="83" t="s">
        <v>87</v>
      </c>
      <c r="B169" s="48"/>
      <c r="C169" s="9"/>
      <c r="D169" s="9"/>
      <c r="E169" s="9"/>
      <c r="F169" s="233" t="s">
        <v>293</v>
      </c>
      <c r="G169" s="233"/>
      <c r="H169" s="233"/>
      <c r="I169" s="233"/>
      <c r="J169" s="233"/>
      <c r="K169" s="9"/>
      <c r="L169" s="233" t="s">
        <v>294</v>
      </c>
      <c r="M169" s="233"/>
      <c r="N169" s="233"/>
      <c r="O169" s="233"/>
      <c r="P169" s="233"/>
      <c r="Q169" s="233"/>
      <c r="R169" s="233"/>
      <c r="S169" s="233"/>
      <c r="T169" s="233"/>
      <c r="U169" s="233"/>
      <c r="V169" s="233"/>
      <c r="W169" s="233"/>
      <c r="X169" s="233"/>
      <c r="Y169" s="233"/>
      <c r="Z169" s="233"/>
      <c r="AA169" s="233"/>
      <c r="AB169" s="233"/>
      <c r="AC169" s="233"/>
      <c r="AD169" s="233"/>
      <c r="AE169" s="233"/>
      <c r="AF169" s="233"/>
      <c r="AG169" s="245">
        <f>'PS 01.02 - ÚRS'!J34</f>
        <v>0</v>
      </c>
      <c r="AH169" s="246"/>
      <c r="AI169" s="246"/>
      <c r="AJ169" s="246"/>
      <c r="AK169" s="246"/>
      <c r="AL169" s="246"/>
      <c r="AM169" s="246"/>
      <c r="AN169" s="245">
        <f t="shared" si="4"/>
        <v>0</v>
      </c>
      <c r="AO169" s="246"/>
      <c r="AP169" s="246"/>
      <c r="AQ169" s="84" t="s">
        <v>90</v>
      </c>
      <c r="AR169" s="48"/>
      <c r="AS169" s="85">
        <v>0</v>
      </c>
      <c r="AT169" s="86">
        <f t="shared" si="5"/>
        <v>0</v>
      </c>
      <c r="AU169" s="87">
        <f>'PS 01.02 - ÚRS'!P124</f>
        <v>0</v>
      </c>
      <c r="AV169" s="86">
        <f>'PS 01.02 - ÚRS'!J37</f>
        <v>0</v>
      </c>
      <c r="AW169" s="86">
        <f>'PS 01.02 - ÚRS'!J38</f>
        <v>0</v>
      </c>
      <c r="AX169" s="86">
        <f>'PS 01.02 - ÚRS'!J39</f>
        <v>0</v>
      </c>
      <c r="AY169" s="86">
        <f>'PS 01.02 - ÚRS'!J40</f>
        <v>0</v>
      </c>
      <c r="AZ169" s="86">
        <f>'PS 01.02 - ÚRS'!F37</f>
        <v>0</v>
      </c>
      <c r="BA169" s="86">
        <f>'PS 01.02 - ÚRS'!F38</f>
        <v>0</v>
      </c>
      <c r="BB169" s="86">
        <f>'PS 01.02 - ÚRS'!F39</f>
        <v>0</v>
      </c>
      <c r="BC169" s="86">
        <f>'PS 01.02 - ÚRS'!F40</f>
        <v>0</v>
      </c>
      <c r="BD169" s="88">
        <f>'PS 01.02 - ÚRS'!F41</f>
        <v>0</v>
      </c>
      <c r="BT169" s="25" t="s">
        <v>97</v>
      </c>
      <c r="BV169" s="25" t="s">
        <v>79</v>
      </c>
      <c r="BW169" s="25" t="s">
        <v>295</v>
      </c>
      <c r="BX169" s="25" t="s">
        <v>289</v>
      </c>
      <c r="CL169" s="25" t="s">
        <v>1</v>
      </c>
    </row>
    <row r="170" spans="1:91" s="3" customFormat="1" ht="17.25" customHeight="1" x14ac:dyDescent="0.2">
      <c r="B170" s="48"/>
      <c r="C170" s="9"/>
      <c r="D170" s="9"/>
      <c r="E170" s="233" t="s">
        <v>296</v>
      </c>
      <c r="F170" s="233"/>
      <c r="G170" s="233"/>
      <c r="H170" s="233"/>
      <c r="I170" s="233"/>
      <c r="J170" s="9"/>
      <c r="K170" s="233" t="s">
        <v>297</v>
      </c>
      <c r="L170" s="233"/>
      <c r="M170" s="233"/>
      <c r="N170" s="233"/>
      <c r="O170" s="233"/>
      <c r="P170" s="233"/>
      <c r="Q170" s="233"/>
      <c r="R170" s="233"/>
      <c r="S170" s="233"/>
      <c r="T170" s="233"/>
      <c r="U170" s="233"/>
      <c r="V170" s="233"/>
      <c r="W170" s="233"/>
      <c r="X170" s="233"/>
      <c r="Y170" s="233"/>
      <c r="Z170" s="233"/>
      <c r="AA170" s="233"/>
      <c r="AB170" s="233"/>
      <c r="AC170" s="233"/>
      <c r="AD170" s="233"/>
      <c r="AE170" s="233"/>
      <c r="AF170" s="233"/>
      <c r="AG170" s="247">
        <f>ROUND(SUM(AG171:AG172),2)</f>
        <v>0</v>
      </c>
      <c r="AH170" s="246"/>
      <c r="AI170" s="246"/>
      <c r="AJ170" s="246"/>
      <c r="AK170" s="246"/>
      <c r="AL170" s="246"/>
      <c r="AM170" s="246"/>
      <c r="AN170" s="245">
        <f t="shared" si="4"/>
        <v>0</v>
      </c>
      <c r="AO170" s="246"/>
      <c r="AP170" s="246"/>
      <c r="AQ170" s="84" t="s">
        <v>90</v>
      </c>
      <c r="AR170" s="48"/>
      <c r="AS170" s="85">
        <f>ROUND(SUM(AS171:AS172),2)</f>
        <v>0</v>
      </c>
      <c r="AT170" s="86">
        <f t="shared" si="5"/>
        <v>0</v>
      </c>
      <c r="AU170" s="87">
        <f>ROUND(SUM(AU171:AU172),5)</f>
        <v>0</v>
      </c>
      <c r="AV170" s="86">
        <f>ROUND(AZ170*L29,2)</f>
        <v>0</v>
      </c>
      <c r="AW170" s="86">
        <f>ROUND(BA170*L30,2)</f>
        <v>0</v>
      </c>
      <c r="AX170" s="86">
        <f>ROUND(BB170*L29,2)</f>
        <v>0</v>
      </c>
      <c r="AY170" s="86">
        <f>ROUND(BC170*L30,2)</f>
        <v>0</v>
      </c>
      <c r="AZ170" s="86">
        <f>ROUND(SUM(AZ171:AZ172),2)</f>
        <v>0</v>
      </c>
      <c r="BA170" s="86">
        <f>ROUND(SUM(BA171:BA172),2)</f>
        <v>0</v>
      </c>
      <c r="BB170" s="86">
        <f>ROUND(SUM(BB171:BB172),2)</f>
        <v>0</v>
      </c>
      <c r="BC170" s="86">
        <f>ROUND(SUM(BC171:BC172),2)</f>
        <v>0</v>
      </c>
      <c r="BD170" s="88">
        <f>ROUND(SUM(BD171:BD172),2)</f>
        <v>0</v>
      </c>
      <c r="BS170" s="25" t="s">
        <v>76</v>
      </c>
      <c r="BT170" s="25" t="s">
        <v>86</v>
      </c>
      <c r="BU170" s="25" t="s">
        <v>78</v>
      </c>
      <c r="BV170" s="25" t="s">
        <v>79</v>
      </c>
      <c r="BW170" s="25" t="s">
        <v>298</v>
      </c>
      <c r="BX170" s="25" t="s">
        <v>287</v>
      </c>
      <c r="CL170" s="25" t="s">
        <v>1</v>
      </c>
    </row>
    <row r="171" spans="1:91" s="3" customFormat="1" ht="17.25" customHeight="1" x14ac:dyDescent="0.2">
      <c r="A171" s="83" t="s">
        <v>87</v>
      </c>
      <c r="B171" s="48"/>
      <c r="C171" s="9"/>
      <c r="D171" s="9"/>
      <c r="E171" s="9"/>
      <c r="F171" s="233" t="s">
        <v>299</v>
      </c>
      <c r="G171" s="233"/>
      <c r="H171" s="233"/>
      <c r="I171" s="233"/>
      <c r="J171" s="233"/>
      <c r="K171" s="9"/>
      <c r="L171" s="233" t="s">
        <v>300</v>
      </c>
      <c r="M171" s="233"/>
      <c r="N171" s="233"/>
      <c r="O171" s="233"/>
      <c r="P171" s="233"/>
      <c r="Q171" s="233"/>
      <c r="R171" s="233"/>
      <c r="S171" s="233"/>
      <c r="T171" s="233"/>
      <c r="U171" s="233"/>
      <c r="V171" s="233"/>
      <c r="W171" s="233"/>
      <c r="X171" s="233"/>
      <c r="Y171" s="233"/>
      <c r="Z171" s="233"/>
      <c r="AA171" s="233"/>
      <c r="AB171" s="233"/>
      <c r="AC171" s="233"/>
      <c r="AD171" s="233"/>
      <c r="AE171" s="233"/>
      <c r="AF171" s="233"/>
      <c r="AG171" s="245">
        <f>'PS 01.100.01 - Sborník UOŽI'!J34</f>
        <v>0</v>
      </c>
      <c r="AH171" s="246"/>
      <c r="AI171" s="246"/>
      <c r="AJ171" s="246"/>
      <c r="AK171" s="246"/>
      <c r="AL171" s="246"/>
      <c r="AM171" s="246"/>
      <c r="AN171" s="245">
        <f t="shared" si="4"/>
        <v>0</v>
      </c>
      <c r="AO171" s="246"/>
      <c r="AP171" s="246"/>
      <c r="AQ171" s="84" t="s">
        <v>90</v>
      </c>
      <c r="AR171" s="48"/>
      <c r="AS171" s="85">
        <v>0</v>
      </c>
      <c r="AT171" s="86">
        <f t="shared" si="5"/>
        <v>0</v>
      </c>
      <c r="AU171" s="87">
        <f>'PS 01.100.01 - Sborník UOŽI'!P126</f>
        <v>0</v>
      </c>
      <c r="AV171" s="86">
        <f>'PS 01.100.01 - Sborník UOŽI'!J37</f>
        <v>0</v>
      </c>
      <c r="AW171" s="86">
        <f>'PS 01.100.01 - Sborník UOŽI'!J38</f>
        <v>0</v>
      </c>
      <c r="AX171" s="86">
        <f>'PS 01.100.01 - Sborník UOŽI'!J39</f>
        <v>0</v>
      </c>
      <c r="AY171" s="86">
        <f>'PS 01.100.01 - Sborník UOŽI'!J40</f>
        <v>0</v>
      </c>
      <c r="AZ171" s="86">
        <f>'PS 01.100.01 - Sborník UOŽI'!F37</f>
        <v>0</v>
      </c>
      <c r="BA171" s="86">
        <f>'PS 01.100.01 - Sborník UOŽI'!F38</f>
        <v>0</v>
      </c>
      <c r="BB171" s="86">
        <f>'PS 01.100.01 - Sborník UOŽI'!F39</f>
        <v>0</v>
      </c>
      <c r="BC171" s="86">
        <f>'PS 01.100.01 - Sborník UOŽI'!F40</f>
        <v>0</v>
      </c>
      <c r="BD171" s="88">
        <f>'PS 01.100.01 - Sborník UOŽI'!F41</f>
        <v>0</v>
      </c>
      <c r="BT171" s="25" t="s">
        <v>97</v>
      </c>
      <c r="BV171" s="25" t="s">
        <v>79</v>
      </c>
      <c r="BW171" s="25" t="s">
        <v>301</v>
      </c>
      <c r="BX171" s="25" t="s">
        <v>298</v>
      </c>
      <c r="CL171" s="25" t="s">
        <v>1</v>
      </c>
    </row>
    <row r="172" spans="1:91" s="3" customFormat="1" ht="17.25" customHeight="1" x14ac:dyDescent="0.2">
      <c r="A172" s="83" t="s">
        <v>87</v>
      </c>
      <c r="B172" s="48"/>
      <c r="C172" s="9"/>
      <c r="D172" s="9"/>
      <c r="E172" s="9"/>
      <c r="F172" s="233" t="s">
        <v>302</v>
      </c>
      <c r="G172" s="233"/>
      <c r="H172" s="233"/>
      <c r="I172" s="233"/>
      <c r="J172" s="233"/>
      <c r="K172" s="9"/>
      <c r="L172" s="233" t="s">
        <v>294</v>
      </c>
      <c r="M172" s="233"/>
      <c r="N172" s="233"/>
      <c r="O172" s="233"/>
      <c r="P172" s="233"/>
      <c r="Q172" s="233"/>
      <c r="R172" s="233"/>
      <c r="S172" s="233"/>
      <c r="T172" s="233"/>
      <c r="U172" s="233"/>
      <c r="V172" s="233"/>
      <c r="W172" s="233"/>
      <c r="X172" s="233"/>
      <c r="Y172" s="233"/>
      <c r="Z172" s="233"/>
      <c r="AA172" s="233"/>
      <c r="AB172" s="233"/>
      <c r="AC172" s="233"/>
      <c r="AD172" s="233"/>
      <c r="AE172" s="233"/>
      <c r="AF172" s="233"/>
      <c r="AG172" s="245">
        <f>'PS 01.100.02 - ÚRS'!J34</f>
        <v>0</v>
      </c>
      <c r="AH172" s="246"/>
      <c r="AI172" s="246"/>
      <c r="AJ172" s="246"/>
      <c r="AK172" s="246"/>
      <c r="AL172" s="246"/>
      <c r="AM172" s="246"/>
      <c r="AN172" s="245">
        <f t="shared" si="4"/>
        <v>0</v>
      </c>
      <c r="AO172" s="246"/>
      <c r="AP172" s="246"/>
      <c r="AQ172" s="84" t="s">
        <v>90</v>
      </c>
      <c r="AR172" s="48"/>
      <c r="AS172" s="85">
        <v>0</v>
      </c>
      <c r="AT172" s="86">
        <f t="shared" si="5"/>
        <v>0</v>
      </c>
      <c r="AU172" s="87">
        <f>'PS 01.100.02 - ÚRS'!P124</f>
        <v>0</v>
      </c>
      <c r="AV172" s="86">
        <f>'PS 01.100.02 - ÚRS'!J37</f>
        <v>0</v>
      </c>
      <c r="AW172" s="86">
        <f>'PS 01.100.02 - ÚRS'!J38</f>
        <v>0</v>
      </c>
      <c r="AX172" s="86">
        <f>'PS 01.100.02 - ÚRS'!J39</f>
        <v>0</v>
      </c>
      <c r="AY172" s="86">
        <f>'PS 01.100.02 - ÚRS'!J40</f>
        <v>0</v>
      </c>
      <c r="AZ172" s="86">
        <f>'PS 01.100.02 - ÚRS'!F37</f>
        <v>0</v>
      </c>
      <c r="BA172" s="86">
        <f>'PS 01.100.02 - ÚRS'!F38</f>
        <v>0</v>
      </c>
      <c r="BB172" s="86">
        <f>'PS 01.100.02 - ÚRS'!F39</f>
        <v>0</v>
      </c>
      <c r="BC172" s="86">
        <f>'PS 01.100.02 - ÚRS'!F40</f>
        <v>0</v>
      </c>
      <c r="BD172" s="88">
        <f>'PS 01.100.02 - ÚRS'!F41</f>
        <v>0</v>
      </c>
      <c r="BT172" s="25" t="s">
        <v>97</v>
      </c>
      <c r="BV172" s="25" t="s">
        <v>79</v>
      </c>
      <c r="BW172" s="25" t="s">
        <v>303</v>
      </c>
      <c r="BX172" s="25" t="s">
        <v>298</v>
      </c>
      <c r="CL172" s="25" t="s">
        <v>1</v>
      </c>
    </row>
    <row r="173" spans="1:91" s="6" customFormat="1" ht="17.25" customHeight="1" x14ac:dyDescent="0.2">
      <c r="B173" s="74"/>
      <c r="C173" s="75"/>
      <c r="D173" s="234" t="s">
        <v>304</v>
      </c>
      <c r="E173" s="234"/>
      <c r="F173" s="234"/>
      <c r="G173" s="234"/>
      <c r="H173" s="234"/>
      <c r="I173" s="76"/>
      <c r="J173" s="234" t="s">
        <v>286</v>
      </c>
      <c r="K173" s="234"/>
      <c r="L173" s="234"/>
      <c r="M173" s="234"/>
      <c r="N173" s="234"/>
      <c r="O173" s="234"/>
      <c r="P173" s="234"/>
      <c r="Q173" s="234"/>
      <c r="R173" s="234"/>
      <c r="S173" s="234"/>
      <c r="T173" s="234"/>
      <c r="U173" s="234"/>
      <c r="V173" s="234"/>
      <c r="W173" s="234"/>
      <c r="X173" s="234"/>
      <c r="Y173" s="234"/>
      <c r="Z173" s="234"/>
      <c r="AA173" s="234"/>
      <c r="AB173" s="234"/>
      <c r="AC173" s="234"/>
      <c r="AD173" s="234"/>
      <c r="AE173" s="234"/>
      <c r="AF173" s="234"/>
      <c r="AG173" s="244">
        <f>ROUND(SUM(AG174:AG175),2)</f>
        <v>0</v>
      </c>
      <c r="AH173" s="243"/>
      <c r="AI173" s="243"/>
      <c r="AJ173" s="243"/>
      <c r="AK173" s="243"/>
      <c r="AL173" s="243"/>
      <c r="AM173" s="243"/>
      <c r="AN173" s="242">
        <f t="shared" si="4"/>
        <v>0</v>
      </c>
      <c r="AO173" s="243"/>
      <c r="AP173" s="243"/>
      <c r="AQ173" s="77" t="s">
        <v>83</v>
      </c>
      <c r="AR173" s="74"/>
      <c r="AS173" s="78">
        <f>ROUND(SUM(AS174:AS175),2)</f>
        <v>0</v>
      </c>
      <c r="AT173" s="79">
        <f t="shared" si="5"/>
        <v>0</v>
      </c>
      <c r="AU173" s="80">
        <f>ROUND(SUM(AU174:AU175),5)</f>
        <v>0</v>
      </c>
      <c r="AV173" s="79">
        <f>ROUND(AZ173*L29,2)</f>
        <v>0</v>
      </c>
      <c r="AW173" s="79">
        <f>ROUND(BA173*L30,2)</f>
        <v>0</v>
      </c>
      <c r="AX173" s="79">
        <f>ROUND(BB173*L29,2)</f>
        <v>0</v>
      </c>
      <c r="AY173" s="79">
        <f>ROUND(BC173*L30,2)</f>
        <v>0</v>
      </c>
      <c r="AZ173" s="79">
        <f>ROUND(SUM(AZ174:AZ175),2)</f>
        <v>0</v>
      </c>
      <c r="BA173" s="79">
        <f>ROUND(SUM(BA174:BA175),2)</f>
        <v>0</v>
      </c>
      <c r="BB173" s="79">
        <f>ROUND(SUM(BB174:BB175),2)</f>
        <v>0</v>
      </c>
      <c r="BC173" s="79">
        <f>ROUND(SUM(BC174:BC175),2)</f>
        <v>0</v>
      </c>
      <c r="BD173" s="81">
        <f>ROUND(SUM(BD174:BD175),2)</f>
        <v>0</v>
      </c>
      <c r="BS173" s="82" t="s">
        <v>76</v>
      </c>
      <c r="BT173" s="82" t="s">
        <v>84</v>
      </c>
      <c r="BU173" s="82" t="s">
        <v>78</v>
      </c>
      <c r="BV173" s="82" t="s">
        <v>79</v>
      </c>
      <c r="BW173" s="82" t="s">
        <v>305</v>
      </c>
      <c r="BX173" s="82" t="s">
        <v>4</v>
      </c>
      <c r="CL173" s="82" t="s">
        <v>1</v>
      </c>
      <c r="CM173" s="82" t="s">
        <v>86</v>
      </c>
    </row>
    <row r="174" spans="1:91" s="3" customFormat="1" ht="17.25" customHeight="1" x14ac:dyDescent="0.2">
      <c r="A174" s="83" t="s">
        <v>87</v>
      </c>
      <c r="B174" s="48"/>
      <c r="C174" s="9"/>
      <c r="D174" s="9"/>
      <c r="E174" s="233" t="s">
        <v>304</v>
      </c>
      <c r="F174" s="233"/>
      <c r="G174" s="233"/>
      <c r="H174" s="233"/>
      <c r="I174" s="233"/>
      <c r="J174" s="9"/>
      <c r="K174" s="233" t="s">
        <v>306</v>
      </c>
      <c r="L174" s="233"/>
      <c r="M174" s="233"/>
      <c r="N174" s="233"/>
      <c r="O174" s="233"/>
      <c r="P174" s="233"/>
      <c r="Q174" s="233"/>
      <c r="R174" s="233"/>
      <c r="S174" s="233"/>
      <c r="T174" s="233"/>
      <c r="U174" s="233"/>
      <c r="V174" s="233"/>
      <c r="W174" s="233"/>
      <c r="X174" s="233"/>
      <c r="Y174" s="233"/>
      <c r="Z174" s="233"/>
      <c r="AA174" s="233"/>
      <c r="AB174" s="233"/>
      <c r="AC174" s="233"/>
      <c r="AD174" s="233"/>
      <c r="AE174" s="233"/>
      <c r="AF174" s="233"/>
      <c r="AG174" s="245">
        <f>'VON - Vedlejší rozpočtové...'!J32</f>
        <v>0</v>
      </c>
      <c r="AH174" s="246"/>
      <c r="AI174" s="246"/>
      <c r="AJ174" s="246"/>
      <c r="AK174" s="246"/>
      <c r="AL174" s="246"/>
      <c r="AM174" s="246"/>
      <c r="AN174" s="245">
        <f t="shared" si="4"/>
        <v>0</v>
      </c>
      <c r="AO174" s="246"/>
      <c r="AP174" s="246"/>
      <c r="AQ174" s="84" t="s">
        <v>90</v>
      </c>
      <c r="AR174" s="48"/>
      <c r="AS174" s="85">
        <v>0</v>
      </c>
      <c r="AT174" s="86">
        <f t="shared" si="5"/>
        <v>0</v>
      </c>
      <c r="AU174" s="87">
        <f>'VON - Vedlejší rozpočtové...'!P121</f>
        <v>0</v>
      </c>
      <c r="AV174" s="86">
        <f>'VON - Vedlejší rozpočtové...'!J35</f>
        <v>0</v>
      </c>
      <c r="AW174" s="86">
        <f>'VON - Vedlejší rozpočtové...'!J36</f>
        <v>0</v>
      </c>
      <c r="AX174" s="86">
        <f>'VON - Vedlejší rozpočtové...'!J37</f>
        <v>0</v>
      </c>
      <c r="AY174" s="86">
        <f>'VON - Vedlejší rozpočtové...'!J38</f>
        <v>0</v>
      </c>
      <c r="AZ174" s="86">
        <f>'VON - Vedlejší rozpočtové...'!F35</f>
        <v>0</v>
      </c>
      <c r="BA174" s="86">
        <f>'VON - Vedlejší rozpočtové...'!F36</f>
        <v>0</v>
      </c>
      <c r="BB174" s="86">
        <f>'VON - Vedlejší rozpočtové...'!F37</f>
        <v>0</v>
      </c>
      <c r="BC174" s="86">
        <f>'VON - Vedlejší rozpočtové...'!F38</f>
        <v>0</v>
      </c>
      <c r="BD174" s="88">
        <f>'VON - Vedlejší rozpočtové...'!F39</f>
        <v>0</v>
      </c>
      <c r="BT174" s="25" t="s">
        <v>86</v>
      </c>
      <c r="BV174" s="25" t="s">
        <v>79</v>
      </c>
      <c r="BW174" s="25" t="s">
        <v>307</v>
      </c>
      <c r="BX174" s="25" t="s">
        <v>305</v>
      </c>
      <c r="CL174" s="25" t="s">
        <v>1</v>
      </c>
    </row>
    <row r="175" spans="1:91" s="3" customFormat="1" ht="17.25" customHeight="1" x14ac:dyDescent="0.2">
      <c r="A175" s="83" t="s">
        <v>87</v>
      </c>
      <c r="B175" s="48"/>
      <c r="C175" s="9"/>
      <c r="D175" s="9"/>
      <c r="E175" s="233" t="s">
        <v>308</v>
      </c>
      <c r="F175" s="233"/>
      <c r="G175" s="233"/>
      <c r="H175" s="233"/>
      <c r="I175" s="233"/>
      <c r="J175" s="9"/>
      <c r="K175" s="233" t="s">
        <v>309</v>
      </c>
      <c r="L175" s="233"/>
      <c r="M175" s="233"/>
      <c r="N175" s="233"/>
      <c r="O175" s="233"/>
      <c r="P175" s="233"/>
      <c r="Q175" s="233"/>
      <c r="R175" s="233"/>
      <c r="S175" s="233"/>
      <c r="T175" s="233"/>
      <c r="U175" s="233"/>
      <c r="V175" s="233"/>
      <c r="W175" s="233"/>
      <c r="X175" s="233"/>
      <c r="Y175" s="233"/>
      <c r="Z175" s="233"/>
      <c r="AA175" s="233"/>
      <c r="AB175" s="233"/>
      <c r="AC175" s="233"/>
      <c r="AD175" s="233"/>
      <c r="AE175" s="233"/>
      <c r="AF175" s="233"/>
      <c r="AG175" s="245">
        <f>'VRN SMT - Vedlejší rozpoč...'!J32</f>
        <v>0</v>
      </c>
      <c r="AH175" s="246"/>
      <c r="AI175" s="246"/>
      <c r="AJ175" s="246"/>
      <c r="AK175" s="246"/>
      <c r="AL175" s="246"/>
      <c r="AM175" s="246"/>
      <c r="AN175" s="245">
        <f t="shared" si="4"/>
        <v>0</v>
      </c>
      <c r="AO175" s="246"/>
      <c r="AP175" s="246"/>
      <c r="AQ175" s="84" t="s">
        <v>90</v>
      </c>
      <c r="AR175" s="48"/>
      <c r="AS175" s="89">
        <v>0</v>
      </c>
      <c r="AT175" s="90">
        <f t="shared" si="5"/>
        <v>0</v>
      </c>
      <c r="AU175" s="91">
        <f>'VRN SMT - Vedlejší rozpoč...'!P127</f>
        <v>0</v>
      </c>
      <c r="AV175" s="90">
        <f>'VRN SMT - Vedlejší rozpoč...'!J35</f>
        <v>0</v>
      </c>
      <c r="AW175" s="90">
        <f>'VRN SMT - Vedlejší rozpoč...'!J36</f>
        <v>0</v>
      </c>
      <c r="AX175" s="90">
        <f>'VRN SMT - Vedlejší rozpoč...'!J37</f>
        <v>0</v>
      </c>
      <c r="AY175" s="90">
        <f>'VRN SMT - Vedlejší rozpoč...'!J38</f>
        <v>0</v>
      </c>
      <c r="AZ175" s="90">
        <f>'VRN SMT - Vedlejší rozpoč...'!F35</f>
        <v>0</v>
      </c>
      <c r="BA175" s="90">
        <f>'VRN SMT - Vedlejší rozpoč...'!F36</f>
        <v>0</v>
      </c>
      <c r="BB175" s="90">
        <f>'VRN SMT - Vedlejší rozpoč...'!F37</f>
        <v>0</v>
      </c>
      <c r="BC175" s="90">
        <f>'VRN SMT - Vedlejší rozpoč...'!F38</f>
        <v>0</v>
      </c>
      <c r="BD175" s="92">
        <f>'VRN SMT - Vedlejší rozpoč...'!F39</f>
        <v>0</v>
      </c>
      <c r="BT175" s="25" t="s">
        <v>86</v>
      </c>
      <c r="BV175" s="25" t="s">
        <v>79</v>
      </c>
      <c r="BW175" s="25" t="s">
        <v>310</v>
      </c>
      <c r="BX175" s="25" t="s">
        <v>305</v>
      </c>
      <c r="CL175" s="25" t="s">
        <v>1</v>
      </c>
    </row>
    <row r="176" spans="1:91" s="1" customFormat="1" ht="30" customHeight="1" x14ac:dyDescent="0.2">
      <c r="B176" s="32"/>
      <c r="AR176" s="32"/>
    </row>
    <row r="177" spans="2:44" s="1" customFormat="1" ht="6.9" customHeight="1" x14ac:dyDescent="0.2">
      <c r="B177" s="44"/>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32"/>
    </row>
  </sheetData>
  <mergeCells count="362">
    <mergeCell ref="L33:P33"/>
    <mergeCell ref="AK33:AO33"/>
    <mergeCell ref="W33:AE33"/>
    <mergeCell ref="W30:AE30"/>
    <mergeCell ref="AK30:AO30"/>
    <mergeCell ref="L30:P30"/>
    <mergeCell ref="AK31:AO31"/>
    <mergeCell ref="W31:AE31"/>
    <mergeCell ref="L31:P31"/>
    <mergeCell ref="L32:P32"/>
    <mergeCell ref="W32:AE32"/>
    <mergeCell ref="AK32:AO32"/>
    <mergeCell ref="AK35:AO35"/>
    <mergeCell ref="X35:AB35"/>
    <mergeCell ref="AR2:BE2"/>
    <mergeCell ref="AG101:AM101"/>
    <mergeCell ref="AN101:AP101"/>
    <mergeCell ref="AN102:AP102"/>
    <mergeCell ref="AG102:AM102"/>
    <mergeCell ref="AN103:AP103"/>
    <mergeCell ref="AG103:AM103"/>
    <mergeCell ref="AS89:AT91"/>
    <mergeCell ref="AG94:AM94"/>
    <mergeCell ref="AN94:AP94"/>
    <mergeCell ref="BE5:BE34"/>
    <mergeCell ref="K5:AJ5"/>
    <mergeCell ref="K6:AJ6"/>
    <mergeCell ref="E14:AJ14"/>
    <mergeCell ref="E23:AN23"/>
    <mergeCell ref="AK26:AO26"/>
    <mergeCell ref="L28:P28"/>
    <mergeCell ref="W28:AE28"/>
    <mergeCell ref="AK28:AO28"/>
    <mergeCell ref="AK29:AO29"/>
    <mergeCell ref="L29:P29"/>
    <mergeCell ref="W29:AE29"/>
    <mergeCell ref="AN104:AP104"/>
    <mergeCell ref="AG104:AM104"/>
    <mergeCell ref="AN105:AP105"/>
    <mergeCell ref="AG105:AM105"/>
    <mergeCell ref="AN106:AP106"/>
    <mergeCell ref="AG106:AM106"/>
    <mergeCell ref="AN107:AP107"/>
    <mergeCell ref="AG107:AM107"/>
    <mergeCell ref="AG108:AM108"/>
    <mergeCell ref="AN108:AP108"/>
    <mergeCell ref="AG109:AM109"/>
    <mergeCell ref="AN109:AP109"/>
    <mergeCell ref="AN110:AP110"/>
    <mergeCell ref="AG110:AM110"/>
    <mergeCell ref="AN111:AP111"/>
    <mergeCell ref="AG111:AM111"/>
    <mergeCell ref="AN112:AP112"/>
    <mergeCell ref="AG112:AM112"/>
    <mergeCell ref="AN113:AP113"/>
    <mergeCell ref="AG113:AM113"/>
    <mergeCell ref="AN114:AP114"/>
    <mergeCell ref="AG114:AM114"/>
    <mergeCell ref="AN115:AP115"/>
    <mergeCell ref="AG115:AM115"/>
    <mergeCell ref="AN116:AP116"/>
    <mergeCell ref="AG116:AM116"/>
    <mergeCell ref="AG117:AM117"/>
    <mergeCell ref="AN117:AP117"/>
    <mergeCell ref="AN118:AP118"/>
    <mergeCell ref="AG118:AM118"/>
    <mergeCell ref="AG119:AM119"/>
    <mergeCell ref="AN119:AP119"/>
    <mergeCell ref="AG120:AM120"/>
    <mergeCell ref="AN120:AP120"/>
    <mergeCell ref="AG121:AM121"/>
    <mergeCell ref="AN121:AP121"/>
    <mergeCell ref="AN122:AP122"/>
    <mergeCell ref="AG122:AM122"/>
    <mergeCell ref="AN123:AP123"/>
    <mergeCell ref="AG123:AM123"/>
    <mergeCell ref="AN124:AP124"/>
    <mergeCell ref="AG124:AM124"/>
    <mergeCell ref="AN125:AP125"/>
    <mergeCell ref="AG125:AM125"/>
    <mergeCell ref="AN126:AP126"/>
    <mergeCell ref="AG126:AM126"/>
    <mergeCell ref="AN127:AP127"/>
    <mergeCell ref="AG127:AM127"/>
    <mergeCell ref="AN128:AP128"/>
    <mergeCell ref="AG128:AM128"/>
    <mergeCell ref="AN129:AP129"/>
    <mergeCell ref="AG129:AM129"/>
    <mergeCell ref="AN130:AP130"/>
    <mergeCell ref="AG130:AM130"/>
    <mergeCell ref="AG131:AM131"/>
    <mergeCell ref="AN131:AP131"/>
    <mergeCell ref="AG132:AM132"/>
    <mergeCell ref="AN132:AP132"/>
    <mergeCell ref="AG133:AM133"/>
    <mergeCell ref="AN133:AP133"/>
    <mergeCell ref="AG134:AM134"/>
    <mergeCell ref="AN134:AP134"/>
    <mergeCell ref="AG135:AM135"/>
    <mergeCell ref="AN135:AP135"/>
    <mergeCell ref="AN136:AP136"/>
    <mergeCell ref="AG136:AM136"/>
    <mergeCell ref="AN137:AP137"/>
    <mergeCell ref="AG137:AM137"/>
    <mergeCell ref="AG138:AM138"/>
    <mergeCell ref="AN138:AP138"/>
    <mergeCell ref="AG139:AM139"/>
    <mergeCell ref="AN139:AP139"/>
    <mergeCell ref="AG140:AM140"/>
    <mergeCell ref="AN140:AP140"/>
    <mergeCell ref="AN141:AP141"/>
    <mergeCell ref="AG141:AM141"/>
    <mergeCell ref="AN142:AP142"/>
    <mergeCell ref="AG142:AM142"/>
    <mergeCell ref="AN143:AP143"/>
    <mergeCell ref="AG143:AM143"/>
    <mergeCell ref="AG144:AM144"/>
    <mergeCell ref="AN144:AP144"/>
    <mergeCell ref="AN145:AP145"/>
    <mergeCell ref="AG145:AM145"/>
    <mergeCell ref="AN146:AP146"/>
    <mergeCell ref="AG146:AM146"/>
    <mergeCell ref="AN147:AP147"/>
    <mergeCell ref="AG147:AM147"/>
    <mergeCell ref="AN148:AP148"/>
    <mergeCell ref="AG148:AM148"/>
    <mergeCell ref="AG149:AM149"/>
    <mergeCell ref="AN149:AP149"/>
    <mergeCell ref="AG150:AM150"/>
    <mergeCell ref="AN150:AP150"/>
    <mergeCell ref="AN151:AP151"/>
    <mergeCell ref="AG151:AM151"/>
    <mergeCell ref="AG152:AM152"/>
    <mergeCell ref="AN152:AP152"/>
    <mergeCell ref="AG153:AM153"/>
    <mergeCell ref="AN153:AP153"/>
    <mergeCell ref="AG154:AM154"/>
    <mergeCell ref="AN154:AP154"/>
    <mergeCell ref="AG155:AM155"/>
    <mergeCell ref="AN155:AP155"/>
    <mergeCell ref="AN156:AP156"/>
    <mergeCell ref="AG156:AM156"/>
    <mergeCell ref="AG157:AM157"/>
    <mergeCell ref="AN157:AP157"/>
    <mergeCell ref="AG158:AM158"/>
    <mergeCell ref="AN158:AP158"/>
    <mergeCell ref="AN159:AP159"/>
    <mergeCell ref="AG159:AM159"/>
    <mergeCell ref="AG160:AM160"/>
    <mergeCell ref="AN160:AP160"/>
    <mergeCell ref="AN161:AP161"/>
    <mergeCell ref="AG161:AM161"/>
    <mergeCell ref="AN162:AP162"/>
    <mergeCell ref="AG162:AM162"/>
    <mergeCell ref="AG163:AM163"/>
    <mergeCell ref="AN163:AP163"/>
    <mergeCell ref="AN164:AP164"/>
    <mergeCell ref="AG164:AM164"/>
    <mergeCell ref="AN165:AP165"/>
    <mergeCell ref="AG165:AM165"/>
    <mergeCell ref="AN166:AP166"/>
    <mergeCell ref="AG166:AM166"/>
    <mergeCell ref="AN167:AP167"/>
    <mergeCell ref="AG167:AM167"/>
    <mergeCell ref="AN168:AP168"/>
    <mergeCell ref="AG168:AM168"/>
    <mergeCell ref="AN169:AP169"/>
    <mergeCell ref="AG169:AM169"/>
    <mergeCell ref="AN170:AP170"/>
    <mergeCell ref="AG170:AM170"/>
    <mergeCell ref="AN171:AP171"/>
    <mergeCell ref="AG171:AM171"/>
    <mergeCell ref="AN172:AP172"/>
    <mergeCell ref="AG172:AM172"/>
    <mergeCell ref="AN173:AP173"/>
    <mergeCell ref="AG173:AM173"/>
    <mergeCell ref="AN174:AP174"/>
    <mergeCell ref="AG174:AM174"/>
    <mergeCell ref="AN175:AP175"/>
    <mergeCell ref="AG175:AM175"/>
    <mergeCell ref="L85:AJ85"/>
    <mergeCell ref="C92:G92"/>
    <mergeCell ref="I92:AF92"/>
    <mergeCell ref="D95:H95"/>
    <mergeCell ref="J95:AF95"/>
    <mergeCell ref="E96:I96"/>
    <mergeCell ref="K96:AF96"/>
    <mergeCell ref="K97:AF97"/>
    <mergeCell ref="E97:I97"/>
    <mergeCell ref="F98:J98"/>
    <mergeCell ref="L98:AF98"/>
    <mergeCell ref="F99:J99"/>
    <mergeCell ref="L99:AF99"/>
    <mergeCell ref="K100:AF100"/>
    <mergeCell ref="E100:I100"/>
    <mergeCell ref="L101:AF101"/>
    <mergeCell ref="F101:J101"/>
    <mergeCell ref="K102:AF102"/>
    <mergeCell ref="E102:I102"/>
    <mergeCell ref="K103:AF103"/>
    <mergeCell ref="E103:I103"/>
    <mergeCell ref="K104:AF104"/>
    <mergeCell ref="E104:I104"/>
    <mergeCell ref="E105:I105"/>
    <mergeCell ref="K105:AF105"/>
    <mergeCell ref="D106:H106"/>
    <mergeCell ref="J106:AF106"/>
    <mergeCell ref="AM87:AN87"/>
    <mergeCell ref="AM89:AP89"/>
    <mergeCell ref="AM90:AP90"/>
    <mergeCell ref="AG92:AM92"/>
    <mergeCell ref="AN92:AP92"/>
    <mergeCell ref="AN95:AP95"/>
    <mergeCell ref="AG95:AM95"/>
    <mergeCell ref="AN96:AP96"/>
    <mergeCell ref="AG96:AM96"/>
    <mergeCell ref="AG97:AM97"/>
    <mergeCell ref="AN97:AP97"/>
    <mergeCell ref="AN98:AP98"/>
    <mergeCell ref="AG98:AM98"/>
    <mergeCell ref="AG99:AM99"/>
    <mergeCell ref="AN99:AP99"/>
    <mergeCell ref="AG100:AM100"/>
    <mergeCell ref="AN100:AP100"/>
    <mergeCell ref="K107:AF107"/>
    <mergeCell ref="L108:AF108"/>
    <mergeCell ref="L109:AF109"/>
    <mergeCell ref="K110:AF110"/>
    <mergeCell ref="L111:AF111"/>
    <mergeCell ref="L112:AF112"/>
    <mergeCell ref="K113:AF113"/>
    <mergeCell ref="L114:AF114"/>
    <mergeCell ref="K115:AF115"/>
    <mergeCell ref="L116:AF116"/>
    <mergeCell ref="L117:AF117"/>
    <mergeCell ref="L118:AF118"/>
    <mergeCell ref="K119:AF119"/>
    <mergeCell ref="L120:AF120"/>
    <mergeCell ref="L121:AF121"/>
    <mergeCell ref="K122:AF122"/>
    <mergeCell ref="L123:AF123"/>
    <mergeCell ref="K124:AF124"/>
    <mergeCell ref="L125:AF125"/>
    <mergeCell ref="L126:AF126"/>
    <mergeCell ref="K127:AF127"/>
    <mergeCell ref="L128:AF128"/>
    <mergeCell ref="K129:AF129"/>
    <mergeCell ref="L130:AF130"/>
    <mergeCell ref="K131:AF131"/>
    <mergeCell ref="L132:AF132"/>
    <mergeCell ref="K133:AF133"/>
    <mergeCell ref="L134:AF134"/>
    <mergeCell ref="K135:AF135"/>
    <mergeCell ref="L136:AF136"/>
    <mergeCell ref="K137:AF137"/>
    <mergeCell ref="E107:I107"/>
    <mergeCell ref="F108:J108"/>
    <mergeCell ref="F109:J109"/>
    <mergeCell ref="E110:I110"/>
    <mergeCell ref="F111:J111"/>
    <mergeCell ref="F112:J112"/>
    <mergeCell ref="E113:I113"/>
    <mergeCell ref="F114:J114"/>
    <mergeCell ref="E115:I115"/>
    <mergeCell ref="F116:J116"/>
    <mergeCell ref="F117:J117"/>
    <mergeCell ref="F118:J118"/>
    <mergeCell ref="E119:I119"/>
    <mergeCell ref="F120:J120"/>
    <mergeCell ref="F121:J121"/>
    <mergeCell ref="E122:I122"/>
    <mergeCell ref="F123:J123"/>
    <mergeCell ref="E124:I124"/>
    <mergeCell ref="F125:J125"/>
    <mergeCell ref="F126:J126"/>
    <mergeCell ref="E127:I127"/>
    <mergeCell ref="F128:J128"/>
    <mergeCell ref="E129:I129"/>
    <mergeCell ref="F130:J130"/>
    <mergeCell ref="E131:I131"/>
    <mergeCell ref="F132:J132"/>
    <mergeCell ref="E133:I133"/>
    <mergeCell ref="F134:J134"/>
    <mergeCell ref="E135:I135"/>
    <mergeCell ref="F136:J136"/>
    <mergeCell ref="E137:I137"/>
    <mergeCell ref="L138:AF138"/>
    <mergeCell ref="K139:AF139"/>
    <mergeCell ref="L140:AF140"/>
    <mergeCell ref="L141:AF141"/>
    <mergeCell ref="K142:AF142"/>
    <mergeCell ref="L143:AF143"/>
    <mergeCell ref="K144:AF144"/>
    <mergeCell ref="L145:AF145"/>
    <mergeCell ref="K146:AF146"/>
    <mergeCell ref="L147:AF147"/>
    <mergeCell ref="K148:AF148"/>
    <mergeCell ref="L149:AF149"/>
    <mergeCell ref="J150:AF150"/>
    <mergeCell ref="K151:AF151"/>
    <mergeCell ref="L152:AF152"/>
    <mergeCell ref="M153:AF153"/>
    <mergeCell ref="M154:AF154"/>
    <mergeCell ref="L155:AF155"/>
    <mergeCell ref="K156:AF156"/>
    <mergeCell ref="L157:AF157"/>
    <mergeCell ref="L158:AF158"/>
    <mergeCell ref="K159:AF159"/>
    <mergeCell ref="L160:AF160"/>
    <mergeCell ref="M161:AF161"/>
    <mergeCell ref="M162:AF162"/>
    <mergeCell ref="L163:AF163"/>
    <mergeCell ref="M164:AF164"/>
    <mergeCell ref="M165:AF165"/>
    <mergeCell ref="J166:AF166"/>
    <mergeCell ref="K167:AF167"/>
    <mergeCell ref="L168:AF168"/>
    <mergeCell ref="L169:AF169"/>
    <mergeCell ref="K170:AF170"/>
    <mergeCell ref="L171:AF171"/>
    <mergeCell ref="L172:AF172"/>
    <mergeCell ref="J173:AF173"/>
    <mergeCell ref="K174:AF174"/>
    <mergeCell ref="K175:AF175"/>
    <mergeCell ref="F138:J138"/>
    <mergeCell ref="E139:I139"/>
    <mergeCell ref="F140:J140"/>
    <mergeCell ref="F141:J141"/>
    <mergeCell ref="E142:I142"/>
    <mergeCell ref="F143:J143"/>
    <mergeCell ref="E144:I144"/>
    <mergeCell ref="F145:J145"/>
    <mergeCell ref="E146:I146"/>
    <mergeCell ref="F147:J147"/>
    <mergeCell ref="E148:I148"/>
    <mergeCell ref="F149:J149"/>
    <mergeCell ref="D150:H150"/>
    <mergeCell ref="E151:I151"/>
    <mergeCell ref="F152:J152"/>
    <mergeCell ref="G153:K153"/>
    <mergeCell ref="G154:K154"/>
    <mergeCell ref="F155:J155"/>
    <mergeCell ref="E156:I156"/>
    <mergeCell ref="F157:J157"/>
    <mergeCell ref="F158:J158"/>
    <mergeCell ref="E159:I159"/>
    <mergeCell ref="F160:J160"/>
    <mergeCell ref="G161:K161"/>
    <mergeCell ref="G162:K162"/>
    <mergeCell ref="F163:J163"/>
    <mergeCell ref="G164:K164"/>
    <mergeCell ref="G165:K165"/>
    <mergeCell ref="D166:H166"/>
    <mergeCell ref="E167:I167"/>
    <mergeCell ref="F168:J168"/>
    <mergeCell ref="F169:J169"/>
    <mergeCell ref="E170:I170"/>
    <mergeCell ref="F171:J171"/>
    <mergeCell ref="F172:J172"/>
    <mergeCell ref="D173:H173"/>
    <mergeCell ref="E174:I174"/>
    <mergeCell ref="E175:I175"/>
  </mergeCells>
  <hyperlinks>
    <hyperlink ref="A96" location="'SO 01.1 - Železniční svrš...'!C2" display="/" xr:uid="{00000000-0004-0000-0000-000000000000}"/>
    <hyperlink ref="A98" location="'SO 01.2.1 - Sborník ÚOŽI ...'!C2" display="/" xr:uid="{00000000-0004-0000-0000-000001000000}"/>
    <hyperlink ref="A99" location="'SO 01.2.2 - ÚRS - Železni...'!C2" display="/" xr:uid="{00000000-0004-0000-0000-000002000000}"/>
    <hyperlink ref="A101" location="'SO 01.3.1 - Sborník ÚOŽI ...'!C2" display="/" xr:uid="{00000000-0004-0000-0000-000003000000}"/>
    <hyperlink ref="A102" location="'SO 01.4 - Železniční svrš...'!C2" display="/" xr:uid="{00000000-0004-0000-0000-000004000000}"/>
    <hyperlink ref="A103" location="'SO 01.5 - Rekonstrukce dv...'!C2" display="/" xr:uid="{00000000-0004-0000-0000-000005000000}"/>
    <hyperlink ref="A104" location="'SO 01.6 - Oprava nástupiš...'!C2" display="/" xr:uid="{00000000-0004-0000-0000-000006000000}"/>
    <hyperlink ref="A105" location="'SO 01.7 - Následná úprava...'!C2" display="/" xr:uid="{00000000-0004-0000-0000-000007000000}"/>
    <hyperlink ref="A108" location="'SO 02.1.1 - železniční sv...'!C2" display="/" xr:uid="{00000000-0004-0000-0000-000008000000}"/>
    <hyperlink ref="A109" location="'SO 02.1.2 - most'!C2" display="/" xr:uid="{00000000-0004-0000-0000-000009000000}"/>
    <hyperlink ref="A111" location="'SO 02.2.1 - železniční sv...'!C2" display="/" xr:uid="{00000000-0004-0000-0000-00000A000000}"/>
    <hyperlink ref="A112" location="'SO 02.2.2 - most'!C2" display="/" xr:uid="{00000000-0004-0000-0000-00000B000000}"/>
    <hyperlink ref="A114" location="'SO 02.3.1 - propustek'!C2" display="/" xr:uid="{00000000-0004-0000-0000-00000C000000}"/>
    <hyperlink ref="A116" location="'SO 02.4.1 - Úprava železn...'!C2" display="/" xr:uid="{00000000-0004-0000-0000-00000D000000}"/>
    <hyperlink ref="A117" location="'SO 02.4.2 -  most'!C2" display="/" xr:uid="{00000000-0004-0000-0000-00000E000000}"/>
    <hyperlink ref="A118" location="'SO 02.4.3 - Úprava účelov...'!C2" display="/" xr:uid="{00000000-0004-0000-0000-00000F000000}"/>
    <hyperlink ref="A120" location="'SO 02.5.1 - železniční sv...'!C2" display="/" xr:uid="{00000000-0004-0000-0000-000010000000}"/>
    <hyperlink ref="A121" location="'SO 02.5.2 - most'!C2" display="/" xr:uid="{00000000-0004-0000-0000-000011000000}"/>
    <hyperlink ref="A123" location="'SO 02.6.1 - železniční sp...'!C2" display="/" xr:uid="{00000000-0004-0000-0000-000012000000}"/>
    <hyperlink ref="A125" location="'SO 02.7.1 - propustek'!C2" display="/" xr:uid="{00000000-0004-0000-0000-000013000000}"/>
    <hyperlink ref="A126" location="'SO 02.7.2 - Provizorní ko...'!C2" display="/" xr:uid="{00000000-0004-0000-0000-000014000000}"/>
    <hyperlink ref="A128" location="'SO 02.8.1 - železniční sp...'!C2" display="/" xr:uid="{00000000-0004-0000-0000-000015000000}"/>
    <hyperlink ref="A130" location="'SO 02.9.1 - propustek'!C2" display="/" xr:uid="{00000000-0004-0000-0000-000016000000}"/>
    <hyperlink ref="A132" location="'SO 02.10.1 - železniční s...'!C2" display="/" xr:uid="{00000000-0004-0000-0000-000017000000}"/>
    <hyperlink ref="A134" location="'SO 02.11.1 - železniční s...'!C2" display="/" xr:uid="{00000000-0004-0000-0000-000018000000}"/>
    <hyperlink ref="A136" location="'SO 02.12.1 - železniční s...'!C2" display="/" xr:uid="{00000000-0004-0000-0000-000019000000}"/>
    <hyperlink ref="A138" location="'SO 02.13.1 - železniční s...'!C2" display="/" xr:uid="{00000000-0004-0000-0000-00001A000000}"/>
    <hyperlink ref="A140" location="'SO 02.14.1 - železniční s...'!C2" display="/" xr:uid="{00000000-0004-0000-0000-00001B000000}"/>
    <hyperlink ref="A141" location="'SO 02.14.2 - železniční s...'!C2" display="/" xr:uid="{00000000-0004-0000-0000-00001C000000}"/>
    <hyperlink ref="A143" location="'SO 02.15.1 - propustek'!C2" display="/" xr:uid="{00000000-0004-0000-0000-00001D000000}"/>
    <hyperlink ref="A145" location="'SO 02.16.1 - příkop'!C2" display="/" xr:uid="{00000000-0004-0000-0000-00001E000000}"/>
    <hyperlink ref="A147" location="'SO 02.17.1 - demolice'!C2" display="/" xr:uid="{00000000-0004-0000-0000-00001F000000}"/>
    <hyperlink ref="A149" location="'SO 02.18.1 - Přeložky a o...'!C2" display="/" xr:uid="{00000000-0004-0000-0000-000020000000}"/>
    <hyperlink ref="A153" location="'SO3.1.1.1 - Elektromontáže '!C2" display="/" xr:uid="{00000000-0004-0000-0000-000021000000}"/>
    <hyperlink ref="A154" location="'SO3.1.1.2 - Zemní práce'!C2" display="/" xr:uid="{00000000-0004-0000-0000-000022000000}"/>
    <hyperlink ref="A155" location="'PS3.1.2 - ŽST Milotice n....'!C2" display="/" xr:uid="{00000000-0004-0000-0000-000023000000}"/>
    <hyperlink ref="A157" location="'SO03.2.1 - ZAST Zátor, ve...'!C2" display="/" xr:uid="{00000000-0004-0000-0000-000024000000}"/>
    <hyperlink ref="A158" location="'SO03.2.2 - ZAST Zátor, ve...'!C2" display="/" xr:uid="{00000000-0004-0000-0000-000025000000}"/>
    <hyperlink ref="A161" location="'SO03.3.1.1 - EOV'!C2" display="/" xr:uid="{00000000-0004-0000-0000-000026000000}"/>
    <hyperlink ref="A162" location="'SO03.3.1.2 - Zemní práce'!C2" display="/" xr:uid="{00000000-0004-0000-0000-000027000000}"/>
    <hyperlink ref="A164" location="'PS03.3.2.1 - Přenosový sy...'!C2" display="/" xr:uid="{00000000-0004-0000-0000-000028000000}"/>
    <hyperlink ref="A165" location="'PS03.3.2.2 - Zemní práce'!C2" display="/" xr:uid="{00000000-0004-0000-0000-000029000000}"/>
    <hyperlink ref="A168" location="'PS 01.01 - Sborník ÚOŽI'!C2" display="/" xr:uid="{00000000-0004-0000-0000-00002A000000}"/>
    <hyperlink ref="A169" location="'PS 01.02 - ÚRS'!C2" display="/" xr:uid="{00000000-0004-0000-0000-00002B000000}"/>
    <hyperlink ref="A171" location="'PS 01.100.01 - Sborník UOŽI'!C2" display="/" xr:uid="{00000000-0004-0000-0000-00002C000000}"/>
    <hyperlink ref="A172" location="'PS 01.100.02 - ÚRS'!C2" display="/" xr:uid="{00000000-0004-0000-0000-00002D000000}"/>
    <hyperlink ref="A174" location="'VON - Vedlejší rozpočtové...'!C2" display="/" xr:uid="{00000000-0004-0000-0000-00002E000000}"/>
    <hyperlink ref="A175" location="'VRN SMT - Vedlejší rozpoč...'!C2" display="/" xr:uid="{00000000-0004-0000-0000-00002F000000}"/>
  </hyperlink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2:BM178"/>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128</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3.2" x14ac:dyDescent="0.2">
      <c r="B8" s="20"/>
      <c r="D8" s="27" t="s">
        <v>312</v>
      </c>
      <c r="L8" s="20"/>
    </row>
    <row r="9" spans="2:46" ht="16.5" customHeight="1" x14ac:dyDescent="0.2">
      <c r="B9" s="20"/>
      <c r="E9" s="278" t="s">
        <v>1953</v>
      </c>
      <c r="F9" s="256"/>
      <c r="G9" s="256"/>
      <c r="H9" s="256"/>
      <c r="L9" s="20"/>
    </row>
    <row r="10" spans="2:46" ht="12" customHeight="1" x14ac:dyDescent="0.2">
      <c r="B10" s="20"/>
      <c r="D10" s="27" t="s">
        <v>314</v>
      </c>
      <c r="L10" s="20"/>
    </row>
    <row r="11" spans="2:46" s="1" customFormat="1" ht="16.5" customHeight="1" x14ac:dyDescent="0.2">
      <c r="B11" s="32"/>
      <c r="E11" s="260" t="s">
        <v>1954</v>
      </c>
      <c r="F11" s="277"/>
      <c r="G11" s="277"/>
      <c r="H11" s="277"/>
      <c r="L11" s="32"/>
    </row>
    <row r="12" spans="2:46" s="1" customFormat="1" ht="12" customHeight="1" x14ac:dyDescent="0.2">
      <c r="B12" s="32"/>
      <c r="D12" s="27" t="s">
        <v>625</v>
      </c>
      <c r="L12" s="32"/>
    </row>
    <row r="13" spans="2:46" s="1" customFormat="1" ht="16.5" customHeight="1" x14ac:dyDescent="0.2">
      <c r="B13" s="32"/>
      <c r="E13" s="248" t="s">
        <v>1955</v>
      </c>
      <c r="F13" s="277"/>
      <c r="G13" s="277"/>
      <c r="H13" s="277"/>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8"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80" t="str">
        <f>'Rekapitulace stavby'!E14</f>
        <v>Vyplň údaj</v>
      </c>
      <c r="F22" s="266"/>
      <c r="G22" s="266"/>
      <c r="H22" s="266"/>
      <c r="I22" s="27" t="s">
        <v>28</v>
      </c>
      <c r="J22" s="28" t="str">
        <f>'Rekapitulace stavby'!AN14</f>
        <v>Vyplň údaj</v>
      </c>
      <c r="L22" s="32"/>
    </row>
    <row r="23" spans="2:12" s="1" customFormat="1" ht="6.9"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 customHeight="1" x14ac:dyDescent="0.2">
      <c r="B29" s="32"/>
      <c r="L29" s="32"/>
    </row>
    <row r="30" spans="2:12" s="1" customFormat="1" ht="12" customHeight="1" x14ac:dyDescent="0.2">
      <c r="B30" s="32"/>
      <c r="D30" s="27" t="s">
        <v>36</v>
      </c>
      <c r="L30" s="32"/>
    </row>
    <row r="31" spans="2:12" s="7" customFormat="1" ht="16.5" customHeight="1" x14ac:dyDescent="0.2">
      <c r="B31" s="94"/>
      <c r="E31" s="270" t="s">
        <v>1</v>
      </c>
      <c r="F31" s="270"/>
      <c r="G31" s="270"/>
      <c r="H31" s="270"/>
      <c r="L31" s="94"/>
    </row>
    <row r="32" spans="2:12" s="1" customFormat="1" ht="6.9" customHeight="1" x14ac:dyDescent="0.2">
      <c r="B32" s="32"/>
      <c r="L32" s="32"/>
    </row>
    <row r="33" spans="2:12" s="1" customFormat="1" ht="6.9" customHeight="1" x14ac:dyDescent="0.2">
      <c r="B33" s="32"/>
      <c r="D33" s="53"/>
      <c r="E33" s="53"/>
      <c r="F33" s="53"/>
      <c r="G33" s="53"/>
      <c r="H33" s="53"/>
      <c r="I33" s="53"/>
      <c r="J33" s="53"/>
      <c r="K33" s="53"/>
      <c r="L33" s="32"/>
    </row>
    <row r="34" spans="2:12" s="1" customFormat="1" ht="25.35" customHeight="1" x14ac:dyDescent="0.2">
      <c r="B34" s="32"/>
      <c r="D34" s="95" t="s">
        <v>37</v>
      </c>
      <c r="J34" s="66">
        <f>ROUND(J127, 2)</f>
        <v>0</v>
      </c>
      <c r="L34" s="32"/>
    </row>
    <row r="35" spans="2:12" s="1" customFormat="1" ht="6.9" customHeight="1" x14ac:dyDescent="0.2">
      <c r="B35" s="32"/>
      <c r="D35" s="53"/>
      <c r="E35" s="53"/>
      <c r="F35" s="53"/>
      <c r="G35" s="53"/>
      <c r="H35" s="53"/>
      <c r="I35" s="53"/>
      <c r="J35" s="53"/>
      <c r="K35" s="53"/>
      <c r="L35" s="32"/>
    </row>
    <row r="36" spans="2:12" s="1" customFormat="1" ht="14.4" customHeight="1" x14ac:dyDescent="0.2">
      <c r="B36" s="32"/>
      <c r="F36" s="35" t="s">
        <v>39</v>
      </c>
      <c r="I36" s="35" t="s">
        <v>38</v>
      </c>
      <c r="J36" s="35" t="s">
        <v>40</v>
      </c>
      <c r="L36" s="32"/>
    </row>
    <row r="37" spans="2:12" s="1" customFormat="1" ht="14.4" customHeight="1" x14ac:dyDescent="0.2">
      <c r="B37" s="32"/>
      <c r="D37" s="55" t="s">
        <v>41</v>
      </c>
      <c r="E37" s="27" t="s">
        <v>42</v>
      </c>
      <c r="F37" s="86">
        <f>ROUND((SUM(BE127:BE177)),  2)</f>
        <v>0</v>
      </c>
      <c r="I37" s="96">
        <v>0.21</v>
      </c>
      <c r="J37" s="86">
        <f>ROUND(((SUM(BE127:BE177))*I37),  2)</f>
        <v>0</v>
      </c>
      <c r="L37" s="32"/>
    </row>
    <row r="38" spans="2:12" s="1" customFormat="1" ht="14.4" customHeight="1" x14ac:dyDescent="0.2">
      <c r="B38" s="32"/>
      <c r="E38" s="27" t="s">
        <v>43</v>
      </c>
      <c r="F38" s="86">
        <f>ROUND((SUM(BF127:BF177)),  2)</f>
        <v>0</v>
      </c>
      <c r="I38" s="96">
        <v>0.12</v>
      </c>
      <c r="J38" s="86">
        <f>ROUND(((SUM(BF127:BF177))*I38),  2)</f>
        <v>0</v>
      </c>
      <c r="L38" s="32"/>
    </row>
    <row r="39" spans="2:12" s="1" customFormat="1" ht="14.4" hidden="1" customHeight="1" x14ac:dyDescent="0.2">
      <c r="B39" s="32"/>
      <c r="E39" s="27" t="s">
        <v>44</v>
      </c>
      <c r="F39" s="86">
        <f>ROUND((SUM(BG127:BG177)),  2)</f>
        <v>0</v>
      </c>
      <c r="I39" s="96">
        <v>0.21</v>
      </c>
      <c r="J39" s="86">
        <f>0</f>
        <v>0</v>
      </c>
      <c r="L39" s="32"/>
    </row>
    <row r="40" spans="2:12" s="1" customFormat="1" ht="14.4" hidden="1" customHeight="1" x14ac:dyDescent="0.2">
      <c r="B40" s="32"/>
      <c r="E40" s="27" t="s">
        <v>45</v>
      </c>
      <c r="F40" s="86">
        <f>ROUND((SUM(BH127:BH177)),  2)</f>
        <v>0</v>
      </c>
      <c r="I40" s="96">
        <v>0.12</v>
      </c>
      <c r="J40" s="86">
        <f>0</f>
        <v>0</v>
      </c>
      <c r="L40" s="32"/>
    </row>
    <row r="41" spans="2:12" s="1" customFormat="1" ht="14.4" hidden="1" customHeight="1" x14ac:dyDescent="0.2">
      <c r="B41" s="32"/>
      <c r="E41" s="27" t="s">
        <v>46</v>
      </c>
      <c r="F41" s="86">
        <f>ROUND((SUM(BI127:BI177)),  2)</f>
        <v>0</v>
      </c>
      <c r="I41" s="96">
        <v>0</v>
      </c>
      <c r="J41" s="86">
        <f>0</f>
        <v>0</v>
      </c>
      <c r="L41" s="32"/>
    </row>
    <row r="42" spans="2:12" s="1" customFormat="1" ht="6.9"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 customHeight="1" x14ac:dyDescent="0.2">
      <c r="B44" s="32"/>
      <c r="L44" s="32"/>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ht="16.5" customHeight="1" x14ac:dyDescent="0.2">
      <c r="B87" s="20"/>
      <c r="E87" s="278" t="s">
        <v>1953</v>
      </c>
      <c r="F87" s="256"/>
      <c r="G87" s="256"/>
      <c r="H87" s="256"/>
      <c r="L87" s="20"/>
    </row>
    <row r="88" spans="2:12" ht="12" customHeight="1" x14ac:dyDescent="0.2">
      <c r="B88" s="20"/>
      <c r="C88" s="27" t="s">
        <v>314</v>
      </c>
      <c r="L88" s="20"/>
    </row>
    <row r="89" spans="2:12" s="1" customFormat="1" ht="16.5" customHeight="1" x14ac:dyDescent="0.2">
      <c r="B89" s="32"/>
      <c r="E89" s="260" t="s">
        <v>1954</v>
      </c>
      <c r="F89" s="277"/>
      <c r="G89" s="277"/>
      <c r="H89" s="277"/>
      <c r="L89" s="32"/>
    </row>
    <row r="90" spans="2:12" s="1" customFormat="1" ht="12" customHeight="1" x14ac:dyDescent="0.2">
      <c r="B90" s="32"/>
      <c r="C90" s="27" t="s">
        <v>625</v>
      </c>
      <c r="L90" s="32"/>
    </row>
    <row r="91" spans="2:12" s="1" customFormat="1" ht="16.5" customHeight="1" x14ac:dyDescent="0.2">
      <c r="B91" s="32"/>
      <c r="E91" s="248" t="str">
        <f>E13</f>
        <v>SO 02.1.1 - železniční svršek</v>
      </c>
      <c r="F91" s="277"/>
      <c r="G91" s="277"/>
      <c r="H91" s="277"/>
      <c r="L91" s="32"/>
    </row>
    <row r="92" spans="2:12" s="1" customFormat="1" ht="6.9"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 customHeight="1" x14ac:dyDescent="0.2">
      <c r="B94" s="32"/>
      <c r="L94" s="32"/>
    </row>
    <row r="95" spans="2:12" s="1" customFormat="1" ht="15.15" customHeight="1" x14ac:dyDescent="0.2">
      <c r="B95" s="32"/>
      <c r="C95" s="27" t="s">
        <v>24</v>
      </c>
      <c r="F95" s="25" t="str">
        <f>E19</f>
        <v>Správa železnic, státní organizace, OŘ Ostrava</v>
      </c>
      <c r="I95" s="27" t="s">
        <v>32</v>
      </c>
      <c r="J95" s="30" t="str">
        <f>E25</f>
        <v xml:space="preserve"> </v>
      </c>
      <c r="L95" s="32"/>
    </row>
    <row r="96" spans="2:12" s="1" customFormat="1" ht="15.15"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8" customHeight="1" x14ac:dyDescent="0.2">
      <c r="B100" s="32"/>
      <c r="C100" s="107" t="s">
        <v>319</v>
      </c>
      <c r="J100" s="66">
        <f>J127</f>
        <v>0</v>
      </c>
      <c r="L100" s="32"/>
      <c r="AU100" s="17" t="s">
        <v>320</v>
      </c>
    </row>
    <row r="101" spans="2:47" s="8" customFormat="1" ht="24.9" customHeight="1" x14ac:dyDescent="0.2">
      <c r="B101" s="108"/>
      <c r="D101" s="109" t="s">
        <v>321</v>
      </c>
      <c r="E101" s="110"/>
      <c r="F101" s="110"/>
      <c r="G101" s="110"/>
      <c r="H101" s="110"/>
      <c r="I101" s="110"/>
      <c r="J101" s="111">
        <f>J128</f>
        <v>0</v>
      </c>
      <c r="L101" s="108"/>
    </row>
    <row r="102" spans="2:47" s="9" customFormat="1" ht="19.95" customHeight="1" x14ac:dyDescent="0.2">
      <c r="B102" s="112"/>
      <c r="D102" s="113" t="s">
        <v>322</v>
      </c>
      <c r="E102" s="114"/>
      <c r="F102" s="114"/>
      <c r="G102" s="114"/>
      <c r="H102" s="114"/>
      <c r="I102" s="114"/>
      <c r="J102" s="115">
        <f>J129</f>
        <v>0</v>
      </c>
      <c r="L102" s="112"/>
    </row>
    <row r="103" spans="2:47" s="8" customFormat="1" ht="24.9" customHeight="1" x14ac:dyDescent="0.2">
      <c r="B103" s="108"/>
      <c r="D103" s="109" t="s">
        <v>323</v>
      </c>
      <c r="E103" s="110"/>
      <c r="F103" s="110"/>
      <c r="G103" s="110"/>
      <c r="H103" s="110"/>
      <c r="I103" s="110"/>
      <c r="J103" s="111">
        <f>J163</f>
        <v>0</v>
      </c>
      <c r="L103" s="108"/>
    </row>
    <row r="104" spans="2:47" s="1" customFormat="1" ht="21.75" customHeight="1" x14ac:dyDescent="0.2">
      <c r="B104" s="32"/>
      <c r="L104" s="32"/>
    </row>
    <row r="105" spans="2:47" s="1" customFormat="1" ht="6.9" customHeight="1" x14ac:dyDescent="0.2">
      <c r="B105" s="44"/>
      <c r="C105" s="45"/>
      <c r="D105" s="45"/>
      <c r="E105" s="45"/>
      <c r="F105" s="45"/>
      <c r="G105" s="45"/>
      <c r="H105" s="45"/>
      <c r="I105" s="45"/>
      <c r="J105" s="45"/>
      <c r="K105" s="45"/>
      <c r="L105" s="32"/>
    </row>
    <row r="109" spans="2:47" s="1" customFormat="1" ht="6.9" customHeight="1" x14ac:dyDescent="0.2">
      <c r="B109" s="46"/>
      <c r="C109" s="47"/>
      <c r="D109" s="47"/>
      <c r="E109" s="47"/>
      <c r="F109" s="47"/>
      <c r="G109" s="47"/>
      <c r="H109" s="47"/>
      <c r="I109" s="47"/>
      <c r="J109" s="47"/>
      <c r="K109" s="47"/>
      <c r="L109" s="32"/>
    </row>
    <row r="110" spans="2:47" s="1" customFormat="1" ht="24.9" customHeight="1" x14ac:dyDescent="0.2">
      <c r="B110" s="32"/>
      <c r="C110" s="21" t="s">
        <v>324</v>
      </c>
      <c r="L110" s="32"/>
    </row>
    <row r="111" spans="2:47" s="1" customFormat="1" ht="6.9" customHeight="1" x14ac:dyDescent="0.2">
      <c r="B111" s="32"/>
      <c r="L111" s="32"/>
    </row>
    <row r="112" spans="2:47" s="1" customFormat="1" ht="12" customHeight="1" x14ac:dyDescent="0.2">
      <c r="B112" s="32"/>
      <c r="C112" s="27" t="s">
        <v>16</v>
      </c>
      <c r="L112" s="32"/>
    </row>
    <row r="113" spans="2:63" s="1" customFormat="1" ht="16.5" customHeight="1" x14ac:dyDescent="0.2">
      <c r="B113" s="32"/>
      <c r="E113" s="278" t="str">
        <f>E7</f>
        <v>Prostá rekonstrukce trati v úseku Milotice nad Opavou – Brantice – 2.etapa</v>
      </c>
      <c r="F113" s="279"/>
      <c r="G113" s="279"/>
      <c r="H113" s="279"/>
      <c r="L113" s="32"/>
    </row>
    <row r="114" spans="2:63" ht="12" customHeight="1" x14ac:dyDescent="0.2">
      <c r="B114" s="20"/>
      <c r="C114" s="27" t="s">
        <v>312</v>
      </c>
      <c r="L114" s="20"/>
    </row>
    <row r="115" spans="2:63" ht="16.5" customHeight="1" x14ac:dyDescent="0.2">
      <c r="B115" s="20"/>
      <c r="E115" s="278" t="s">
        <v>1953</v>
      </c>
      <c r="F115" s="256"/>
      <c r="G115" s="256"/>
      <c r="H115" s="256"/>
      <c r="L115" s="20"/>
    </row>
    <row r="116" spans="2:63" ht="12" customHeight="1" x14ac:dyDescent="0.2">
      <c r="B116" s="20"/>
      <c r="C116" s="27" t="s">
        <v>314</v>
      </c>
      <c r="L116" s="20"/>
    </row>
    <row r="117" spans="2:63" s="1" customFormat="1" ht="16.5" customHeight="1" x14ac:dyDescent="0.2">
      <c r="B117" s="32"/>
      <c r="E117" s="260" t="s">
        <v>1954</v>
      </c>
      <c r="F117" s="277"/>
      <c r="G117" s="277"/>
      <c r="H117" s="277"/>
      <c r="L117" s="32"/>
    </row>
    <row r="118" spans="2:63" s="1" customFormat="1" ht="12" customHeight="1" x14ac:dyDescent="0.2">
      <c r="B118" s="32"/>
      <c r="C118" s="27" t="s">
        <v>625</v>
      </c>
      <c r="L118" s="32"/>
    </row>
    <row r="119" spans="2:63" s="1" customFormat="1" ht="16.5" customHeight="1" x14ac:dyDescent="0.2">
      <c r="B119" s="32"/>
      <c r="E119" s="248" t="str">
        <f>E13</f>
        <v>SO 02.1.1 - železniční svršek</v>
      </c>
      <c r="F119" s="277"/>
      <c r="G119" s="277"/>
      <c r="H119" s="277"/>
      <c r="L119" s="32"/>
    </row>
    <row r="120" spans="2:63" s="1" customFormat="1" ht="6.9" customHeight="1" x14ac:dyDescent="0.2">
      <c r="B120" s="32"/>
      <c r="L120" s="32"/>
    </row>
    <row r="121" spans="2:63" s="1" customFormat="1" ht="12" customHeight="1" x14ac:dyDescent="0.2">
      <c r="B121" s="32"/>
      <c r="C121" s="27" t="s">
        <v>20</v>
      </c>
      <c r="F121" s="25" t="str">
        <f>F16</f>
        <v>PS Krnov</v>
      </c>
      <c r="I121" s="27" t="s">
        <v>22</v>
      </c>
      <c r="J121" s="52" t="str">
        <f>IF(J16="","",J16)</f>
        <v>22. 5. 2025</v>
      </c>
      <c r="L121" s="32"/>
    </row>
    <row r="122" spans="2:63" s="1" customFormat="1" ht="6.9" customHeight="1" x14ac:dyDescent="0.2">
      <c r="B122" s="32"/>
      <c r="L122" s="32"/>
    </row>
    <row r="123" spans="2:63" s="1" customFormat="1" ht="15.15" customHeight="1" x14ac:dyDescent="0.2">
      <c r="B123" s="32"/>
      <c r="C123" s="27" t="s">
        <v>24</v>
      </c>
      <c r="F123" s="25" t="str">
        <f>E19</f>
        <v>Správa železnic, státní organizace, OŘ Ostrava</v>
      </c>
      <c r="I123" s="27" t="s">
        <v>32</v>
      </c>
      <c r="J123" s="30" t="str">
        <f>E25</f>
        <v xml:space="preserve"> </v>
      </c>
      <c r="L123" s="32"/>
    </row>
    <row r="124" spans="2:63" s="1" customFormat="1" ht="15.15" customHeight="1" x14ac:dyDescent="0.2">
      <c r="B124" s="32"/>
      <c r="C124" s="27" t="s">
        <v>30</v>
      </c>
      <c r="F124" s="25" t="str">
        <f>IF(E22="","",E22)</f>
        <v>Vyplň údaj</v>
      </c>
      <c r="I124" s="27" t="s">
        <v>35</v>
      </c>
      <c r="J124" s="30" t="str">
        <f>E28</f>
        <v xml:space="preserve"> </v>
      </c>
      <c r="L124" s="32"/>
    </row>
    <row r="125" spans="2:63" s="1" customFormat="1" ht="10.35" customHeight="1" x14ac:dyDescent="0.2">
      <c r="B125" s="32"/>
      <c r="L125" s="32"/>
    </row>
    <row r="126" spans="2:63" s="10" customFormat="1" ht="29.25" customHeight="1" x14ac:dyDescent="0.2">
      <c r="B126" s="116"/>
      <c r="C126" s="117" t="s">
        <v>325</v>
      </c>
      <c r="D126" s="118" t="s">
        <v>62</v>
      </c>
      <c r="E126" s="118" t="s">
        <v>58</v>
      </c>
      <c r="F126" s="118" t="s">
        <v>59</v>
      </c>
      <c r="G126" s="118" t="s">
        <v>326</v>
      </c>
      <c r="H126" s="118" t="s">
        <v>327</v>
      </c>
      <c r="I126" s="118" t="s">
        <v>328</v>
      </c>
      <c r="J126" s="118" t="s">
        <v>318</v>
      </c>
      <c r="K126" s="119" t="s">
        <v>329</v>
      </c>
      <c r="L126" s="116"/>
      <c r="M126" s="59" t="s">
        <v>1</v>
      </c>
      <c r="N126" s="60" t="s">
        <v>41</v>
      </c>
      <c r="O126" s="60" t="s">
        <v>330</v>
      </c>
      <c r="P126" s="60" t="s">
        <v>331</v>
      </c>
      <c r="Q126" s="60" t="s">
        <v>332</v>
      </c>
      <c r="R126" s="60" t="s">
        <v>333</v>
      </c>
      <c r="S126" s="60" t="s">
        <v>334</v>
      </c>
      <c r="T126" s="61" t="s">
        <v>335</v>
      </c>
    </row>
    <row r="127" spans="2:63" s="1" customFormat="1" ht="22.8" customHeight="1" x14ac:dyDescent="0.3">
      <c r="B127" s="32"/>
      <c r="C127" s="64" t="s">
        <v>336</v>
      </c>
      <c r="J127" s="120">
        <f>BK127</f>
        <v>0</v>
      </c>
      <c r="L127" s="32"/>
      <c r="M127" s="62"/>
      <c r="N127" s="53"/>
      <c r="O127" s="53"/>
      <c r="P127" s="121">
        <f>P128+P163</f>
        <v>0</v>
      </c>
      <c r="Q127" s="53"/>
      <c r="R127" s="121">
        <f>R128+R163</f>
        <v>5.2599999999999994E-2</v>
      </c>
      <c r="S127" s="53"/>
      <c r="T127" s="122">
        <f>T128+T163</f>
        <v>0</v>
      </c>
      <c r="AT127" s="17" t="s">
        <v>76</v>
      </c>
      <c r="AU127" s="17" t="s">
        <v>320</v>
      </c>
      <c r="BK127" s="123">
        <f>BK128+BK163</f>
        <v>0</v>
      </c>
    </row>
    <row r="128" spans="2:63" s="11" customFormat="1" ht="25.95" customHeight="1" x14ac:dyDescent="0.25">
      <c r="B128" s="124"/>
      <c r="D128" s="125" t="s">
        <v>76</v>
      </c>
      <c r="E128" s="126" t="s">
        <v>337</v>
      </c>
      <c r="F128" s="126" t="s">
        <v>338</v>
      </c>
      <c r="I128" s="127"/>
      <c r="J128" s="128">
        <f>BK128</f>
        <v>0</v>
      </c>
      <c r="L128" s="124"/>
      <c r="M128" s="129"/>
      <c r="P128" s="130">
        <f>P129</f>
        <v>0</v>
      </c>
      <c r="R128" s="130">
        <f>R129</f>
        <v>5.2599999999999994E-2</v>
      </c>
      <c r="T128" s="131">
        <f>T129</f>
        <v>0</v>
      </c>
      <c r="AR128" s="125" t="s">
        <v>84</v>
      </c>
      <c r="AT128" s="132" t="s">
        <v>76</v>
      </c>
      <c r="AU128" s="132" t="s">
        <v>77</v>
      </c>
      <c r="AY128" s="125" t="s">
        <v>339</v>
      </c>
      <c r="BK128" s="133">
        <f>BK129</f>
        <v>0</v>
      </c>
    </row>
    <row r="129" spans="2:65" s="11" customFormat="1" ht="22.8" customHeight="1" x14ac:dyDescent="0.25">
      <c r="B129" s="124"/>
      <c r="D129" s="125" t="s">
        <v>76</v>
      </c>
      <c r="E129" s="134" t="s">
        <v>340</v>
      </c>
      <c r="F129" s="134" t="s">
        <v>341</v>
      </c>
      <c r="I129" s="127"/>
      <c r="J129" s="135">
        <f>BK129</f>
        <v>0</v>
      </c>
      <c r="L129" s="124"/>
      <c r="M129" s="129"/>
      <c r="P129" s="130">
        <f>SUM(P130:P162)</f>
        <v>0</v>
      </c>
      <c r="R129" s="130">
        <f>SUM(R130:R162)</f>
        <v>5.2599999999999994E-2</v>
      </c>
      <c r="T129" s="131">
        <f>SUM(T130:T162)</f>
        <v>0</v>
      </c>
      <c r="AR129" s="125" t="s">
        <v>84</v>
      </c>
      <c r="AT129" s="132" t="s">
        <v>76</v>
      </c>
      <c r="AU129" s="132" t="s">
        <v>84</v>
      </c>
      <c r="AY129" s="125" t="s">
        <v>339</v>
      </c>
      <c r="BK129" s="133">
        <f>SUM(BK130:BK162)</f>
        <v>0</v>
      </c>
    </row>
    <row r="130" spans="2:65" s="1" customFormat="1" ht="16.5" customHeight="1" x14ac:dyDescent="0.2">
      <c r="B130" s="136"/>
      <c r="C130" s="137" t="s">
        <v>84</v>
      </c>
      <c r="D130" s="137" t="s">
        <v>342</v>
      </c>
      <c r="E130" s="138" t="s">
        <v>1956</v>
      </c>
      <c r="F130" s="139" t="s">
        <v>1957</v>
      </c>
      <c r="G130" s="140" t="s">
        <v>345</v>
      </c>
      <c r="H130" s="141">
        <v>10</v>
      </c>
      <c r="I130" s="142"/>
      <c r="J130" s="143">
        <f>ROUND(I130*H130,2)</f>
        <v>0</v>
      </c>
      <c r="K130" s="139" t="s">
        <v>346</v>
      </c>
      <c r="L130" s="32"/>
      <c r="M130" s="144" t="s">
        <v>1</v>
      </c>
      <c r="N130" s="145" t="s">
        <v>42</v>
      </c>
      <c r="P130" s="146">
        <f>O130*H130</f>
        <v>0</v>
      </c>
      <c r="Q130" s="146">
        <v>0</v>
      </c>
      <c r="R130" s="146">
        <f>Q130*H130</f>
        <v>0</v>
      </c>
      <c r="S130" s="146">
        <v>0</v>
      </c>
      <c r="T130" s="147">
        <f>S130*H130</f>
        <v>0</v>
      </c>
      <c r="AR130" s="148" t="s">
        <v>249</v>
      </c>
      <c r="AT130" s="148" t="s">
        <v>342</v>
      </c>
      <c r="AU130" s="148" t="s">
        <v>86</v>
      </c>
      <c r="AY130" s="17" t="s">
        <v>339</v>
      </c>
      <c r="BE130" s="149">
        <f>IF(N130="základní",J130,0)</f>
        <v>0</v>
      </c>
      <c r="BF130" s="149">
        <f>IF(N130="snížená",J130,0)</f>
        <v>0</v>
      </c>
      <c r="BG130" s="149">
        <f>IF(N130="zákl. přenesená",J130,0)</f>
        <v>0</v>
      </c>
      <c r="BH130" s="149">
        <f>IF(N130="sníž. přenesená",J130,0)</f>
        <v>0</v>
      </c>
      <c r="BI130" s="149">
        <f>IF(N130="nulová",J130,0)</f>
        <v>0</v>
      </c>
      <c r="BJ130" s="17" t="s">
        <v>84</v>
      </c>
      <c r="BK130" s="149">
        <f>ROUND(I130*H130,2)</f>
        <v>0</v>
      </c>
      <c r="BL130" s="17" t="s">
        <v>249</v>
      </c>
      <c r="BM130" s="148" t="s">
        <v>1958</v>
      </c>
    </row>
    <row r="131" spans="2:65" s="1" customFormat="1" ht="19.2" x14ac:dyDescent="0.2">
      <c r="B131" s="32"/>
      <c r="D131" s="150" t="s">
        <v>348</v>
      </c>
      <c r="F131" s="151" t="s">
        <v>1959</v>
      </c>
      <c r="I131" s="152"/>
      <c r="L131" s="32"/>
      <c r="M131" s="153"/>
      <c r="T131" s="56"/>
      <c r="AT131" s="17" t="s">
        <v>348</v>
      </c>
      <c r="AU131" s="17" t="s">
        <v>86</v>
      </c>
    </row>
    <row r="132" spans="2:65" s="12" customFormat="1" x14ac:dyDescent="0.2">
      <c r="B132" s="155"/>
      <c r="D132" s="150" t="s">
        <v>376</v>
      </c>
      <c r="E132" s="156" t="s">
        <v>1</v>
      </c>
      <c r="F132" s="157" t="s">
        <v>1960</v>
      </c>
      <c r="H132" s="158">
        <v>10</v>
      </c>
      <c r="I132" s="159"/>
      <c r="L132" s="155"/>
      <c r="M132" s="160"/>
      <c r="T132" s="161"/>
      <c r="AT132" s="156" t="s">
        <v>376</v>
      </c>
      <c r="AU132" s="156" t="s">
        <v>86</v>
      </c>
      <c r="AV132" s="12" t="s">
        <v>86</v>
      </c>
      <c r="AW132" s="12" t="s">
        <v>34</v>
      </c>
      <c r="AX132" s="12" t="s">
        <v>77</v>
      </c>
      <c r="AY132" s="156" t="s">
        <v>339</v>
      </c>
    </row>
    <row r="133" spans="2:65" s="13" customFormat="1" x14ac:dyDescent="0.2">
      <c r="B133" s="162"/>
      <c r="D133" s="150" t="s">
        <v>376</v>
      </c>
      <c r="E133" s="163" t="s">
        <v>1</v>
      </c>
      <c r="F133" s="164" t="s">
        <v>398</v>
      </c>
      <c r="H133" s="165">
        <v>10</v>
      </c>
      <c r="I133" s="166"/>
      <c r="L133" s="162"/>
      <c r="M133" s="167"/>
      <c r="T133" s="168"/>
      <c r="AT133" s="163" t="s">
        <v>376</v>
      </c>
      <c r="AU133" s="163" t="s">
        <v>86</v>
      </c>
      <c r="AV133" s="13" t="s">
        <v>249</v>
      </c>
      <c r="AW133" s="13" t="s">
        <v>34</v>
      </c>
      <c r="AX133" s="13" t="s">
        <v>84</v>
      </c>
      <c r="AY133" s="163" t="s">
        <v>339</v>
      </c>
    </row>
    <row r="134" spans="2:65" s="1" customFormat="1" ht="16.5" customHeight="1" x14ac:dyDescent="0.2">
      <c r="B134" s="136"/>
      <c r="C134" s="137" t="s">
        <v>86</v>
      </c>
      <c r="D134" s="137" t="s">
        <v>342</v>
      </c>
      <c r="E134" s="138" t="s">
        <v>1961</v>
      </c>
      <c r="F134" s="139" t="s">
        <v>1962</v>
      </c>
      <c r="G134" s="140" t="s">
        <v>345</v>
      </c>
      <c r="H134" s="141">
        <v>20</v>
      </c>
      <c r="I134" s="142"/>
      <c r="J134" s="143">
        <f>ROUND(I134*H134,2)</f>
        <v>0</v>
      </c>
      <c r="K134" s="139" t="s">
        <v>346</v>
      </c>
      <c r="L134" s="32"/>
      <c r="M134" s="144" t="s">
        <v>1</v>
      </c>
      <c r="N134" s="145" t="s">
        <v>42</v>
      </c>
      <c r="P134" s="146">
        <f>O134*H134</f>
        <v>0</v>
      </c>
      <c r="Q134" s="146">
        <v>0</v>
      </c>
      <c r="R134" s="146">
        <f>Q134*H134</f>
        <v>0</v>
      </c>
      <c r="S134" s="146">
        <v>0</v>
      </c>
      <c r="T134" s="147">
        <f>S134*H134</f>
        <v>0</v>
      </c>
      <c r="AR134" s="148" t="s">
        <v>249</v>
      </c>
      <c r="AT134" s="148" t="s">
        <v>342</v>
      </c>
      <c r="AU134" s="148" t="s">
        <v>86</v>
      </c>
      <c r="AY134" s="17" t="s">
        <v>339</v>
      </c>
      <c r="BE134" s="149">
        <f>IF(N134="základní",J134,0)</f>
        <v>0</v>
      </c>
      <c r="BF134" s="149">
        <f>IF(N134="snížená",J134,0)</f>
        <v>0</v>
      </c>
      <c r="BG134" s="149">
        <f>IF(N134="zákl. přenesená",J134,0)</f>
        <v>0</v>
      </c>
      <c r="BH134" s="149">
        <f>IF(N134="sníž. přenesená",J134,0)</f>
        <v>0</v>
      </c>
      <c r="BI134" s="149">
        <f>IF(N134="nulová",J134,0)</f>
        <v>0</v>
      </c>
      <c r="BJ134" s="17" t="s">
        <v>84</v>
      </c>
      <c r="BK134" s="149">
        <f>ROUND(I134*H134,2)</f>
        <v>0</v>
      </c>
      <c r="BL134" s="17" t="s">
        <v>249</v>
      </c>
      <c r="BM134" s="148" t="s">
        <v>1963</v>
      </c>
    </row>
    <row r="135" spans="2:65" s="1" customFormat="1" ht="28.8" x14ac:dyDescent="0.2">
      <c r="B135" s="32"/>
      <c r="D135" s="150" t="s">
        <v>348</v>
      </c>
      <c r="F135" s="151" t="s">
        <v>1964</v>
      </c>
      <c r="I135" s="152"/>
      <c r="L135" s="32"/>
      <c r="M135" s="153"/>
      <c r="T135" s="56"/>
      <c r="AT135" s="17" t="s">
        <v>348</v>
      </c>
      <c r="AU135" s="17" t="s">
        <v>86</v>
      </c>
    </row>
    <row r="136" spans="2:65" s="1" customFormat="1" ht="16.5" customHeight="1" x14ac:dyDescent="0.2">
      <c r="B136" s="136"/>
      <c r="C136" s="169" t="s">
        <v>97</v>
      </c>
      <c r="D136" s="169" t="s">
        <v>490</v>
      </c>
      <c r="E136" s="170" t="s">
        <v>1965</v>
      </c>
      <c r="F136" s="171" t="s">
        <v>1966</v>
      </c>
      <c r="G136" s="172" t="s">
        <v>345</v>
      </c>
      <c r="H136" s="173">
        <v>20</v>
      </c>
      <c r="I136" s="174"/>
      <c r="J136" s="175">
        <f>ROUND(I136*H136,2)</f>
        <v>0</v>
      </c>
      <c r="K136" s="171" t="s">
        <v>346</v>
      </c>
      <c r="L136" s="176"/>
      <c r="M136" s="177" t="s">
        <v>1</v>
      </c>
      <c r="N136" s="178" t="s">
        <v>42</v>
      </c>
      <c r="P136" s="146">
        <f>O136*H136</f>
        <v>0</v>
      </c>
      <c r="Q136" s="146">
        <v>1.9000000000000001E-4</v>
      </c>
      <c r="R136" s="146">
        <f>Q136*H136</f>
        <v>3.8000000000000004E-3</v>
      </c>
      <c r="S136" s="146">
        <v>0</v>
      </c>
      <c r="T136" s="147">
        <f>S136*H136</f>
        <v>0</v>
      </c>
      <c r="AR136" s="148" t="s">
        <v>385</v>
      </c>
      <c r="AT136" s="148" t="s">
        <v>490</v>
      </c>
      <c r="AU136" s="148" t="s">
        <v>86</v>
      </c>
      <c r="AY136" s="17" t="s">
        <v>339</v>
      </c>
      <c r="BE136" s="149">
        <f>IF(N136="základní",J136,0)</f>
        <v>0</v>
      </c>
      <c r="BF136" s="149">
        <f>IF(N136="snížená",J136,0)</f>
        <v>0</v>
      </c>
      <c r="BG136" s="149">
        <f>IF(N136="zákl. přenesená",J136,0)</f>
        <v>0</v>
      </c>
      <c r="BH136" s="149">
        <f>IF(N136="sníž. přenesená",J136,0)</f>
        <v>0</v>
      </c>
      <c r="BI136" s="149">
        <f>IF(N136="nulová",J136,0)</f>
        <v>0</v>
      </c>
      <c r="BJ136" s="17" t="s">
        <v>84</v>
      </c>
      <c r="BK136" s="149">
        <f>ROUND(I136*H136,2)</f>
        <v>0</v>
      </c>
      <c r="BL136" s="17" t="s">
        <v>249</v>
      </c>
      <c r="BM136" s="148" t="s">
        <v>1967</v>
      </c>
    </row>
    <row r="137" spans="2:65" s="1" customFormat="1" x14ac:dyDescent="0.2">
      <c r="B137" s="32"/>
      <c r="D137" s="150" t="s">
        <v>348</v>
      </c>
      <c r="F137" s="151" t="s">
        <v>1966</v>
      </c>
      <c r="I137" s="152"/>
      <c r="L137" s="32"/>
      <c r="M137" s="153"/>
      <c r="T137" s="56"/>
      <c r="AT137" s="17" t="s">
        <v>348</v>
      </c>
      <c r="AU137" s="17" t="s">
        <v>86</v>
      </c>
    </row>
    <row r="138" spans="2:65" s="1" customFormat="1" ht="16.5" customHeight="1" x14ac:dyDescent="0.2">
      <c r="B138" s="136"/>
      <c r="C138" s="169" t="s">
        <v>249</v>
      </c>
      <c r="D138" s="169" t="s">
        <v>490</v>
      </c>
      <c r="E138" s="170" t="s">
        <v>1968</v>
      </c>
      <c r="F138" s="171" t="s">
        <v>1969</v>
      </c>
      <c r="G138" s="172" t="s">
        <v>345</v>
      </c>
      <c r="H138" s="173">
        <v>80</v>
      </c>
      <c r="I138" s="174"/>
      <c r="J138" s="175">
        <f>ROUND(I138*H138,2)</f>
        <v>0</v>
      </c>
      <c r="K138" s="171" t="s">
        <v>346</v>
      </c>
      <c r="L138" s="176"/>
      <c r="M138" s="177" t="s">
        <v>1</v>
      </c>
      <c r="N138" s="178" t="s">
        <v>42</v>
      </c>
      <c r="P138" s="146">
        <f>O138*H138</f>
        <v>0</v>
      </c>
      <c r="Q138" s="146">
        <v>5.1999999999999995E-4</v>
      </c>
      <c r="R138" s="146">
        <f>Q138*H138</f>
        <v>4.1599999999999998E-2</v>
      </c>
      <c r="S138" s="146">
        <v>0</v>
      </c>
      <c r="T138" s="147">
        <f>S138*H138</f>
        <v>0</v>
      </c>
      <c r="AR138" s="148" t="s">
        <v>1902</v>
      </c>
      <c r="AT138" s="148" t="s">
        <v>490</v>
      </c>
      <c r="AU138" s="148" t="s">
        <v>86</v>
      </c>
      <c r="AY138" s="17" t="s">
        <v>339</v>
      </c>
      <c r="BE138" s="149">
        <f>IF(N138="základní",J138,0)</f>
        <v>0</v>
      </c>
      <c r="BF138" s="149">
        <f>IF(N138="snížená",J138,0)</f>
        <v>0</v>
      </c>
      <c r="BG138" s="149">
        <f>IF(N138="zákl. přenesená",J138,0)</f>
        <v>0</v>
      </c>
      <c r="BH138" s="149">
        <f>IF(N138="sníž. přenesená",J138,0)</f>
        <v>0</v>
      </c>
      <c r="BI138" s="149">
        <f>IF(N138="nulová",J138,0)</f>
        <v>0</v>
      </c>
      <c r="BJ138" s="17" t="s">
        <v>84</v>
      </c>
      <c r="BK138" s="149">
        <f>ROUND(I138*H138,2)</f>
        <v>0</v>
      </c>
      <c r="BL138" s="17" t="s">
        <v>1902</v>
      </c>
      <c r="BM138" s="148" t="s">
        <v>1970</v>
      </c>
    </row>
    <row r="139" spans="2:65" s="1" customFormat="1" x14ac:dyDescent="0.2">
      <c r="B139" s="32"/>
      <c r="D139" s="150" t="s">
        <v>348</v>
      </c>
      <c r="F139" s="151" t="s">
        <v>1969</v>
      </c>
      <c r="I139" s="152"/>
      <c r="L139" s="32"/>
      <c r="M139" s="153"/>
      <c r="T139" s="56"/>
      <c r="AT139" s="17" t="s">
        <v>348</v>
      </c>
      <c r="AU139" s="17" t="s">
        <v>86</v>
      </c>
    </row>
    <row r="140" spans="2:65" s="15" customFormat="1" x14ac:dyDescent="0.2">
      <c r="B140" s="189"/>
      <c r="D140" s="150" t="s">
        <v>376</v>
      </c>
      <c r="E140" s="190" t="s">
        <v>1</v>
      </c>
      <c r="F140" s="191" t="s">
        <v>1971</v>
      </c>
      <c r="H140" s="190" t="s">
        <v>1</v>
      </c>
      <c r="I140" s="192"/>
      <c r="L140" s="189"/>
      <c r="M140" s="193"/>
      <c r="T140" s="194"/>
      <c r="AT140" s="190" t="s">
        <v>376</v>
      </c>
      <c r="AU140" s="190" t="s">
        <v>86</v>
      </c>
      <c r="AV140" s="15" t="s">
        <v>84</v>
      </c>
      <c r="AW140" s="15" t="s">
        <v>34</v>
      </c>
      <c r="AX140" s="15" t="s">
        <v>77</v>
      </c>
      <c r="AY140" s="190" t="s">
        <v>339</v>
      </c>
    </row>
    <row r="141" spans="2:65" s="12" customFormat="1" x14ac:dyDescent="0.2">
      <c r="B141" s="155"/>
      <c r="D141" s="150" t="s">
        <v>376</v>
      </c>
      <c r="E141" s="156" t="s">
        <v>1</v>
      </c>
      <c r="F141" s="157" t="s">
        <v>1972</v>
      </c>
      <c r="H141" s="158">
        <v>80</v>
      </c>
      <c r="I141" s="159"/>
      <c r="L141" s="155"/>
      <c r="M141" s="160"/>
      <c r="T141" s="161"/>
      <c r="AT141" s="156" t="s">
        <v>376</v>
      </c>
      <c r="AU141" s="156" t="s">
        <v>86</v>
      </c>
      <c r="AV141" s="12" t="s">
        <v>86</v>
      </c>
      <c r="AW141" s="12" t="s">
        <v>34</v>
      </c>
      <c r="AX141" s="12" t="s">
        <v>77</v>
      </c>
      <c r="AY141" s="156" t="s">
        <v>339</v>
      </c>
    </row>
    <row r="142" spans="2:65" s="13" customFormat="1" x14ac:dyDescent="0.2">
      <c r="B142" s="162"/>
      <c r="D142" s="150" t="s">
        <v>376</v>
      </c>
      <c r="E142" s="163" t="s">
        <v>1</v>
      </c>
      <c r="F142" s="164" t="s">
        <v>398</v>
      </c>
      <c r="H142" s="165">
        <v>80</v>
      </c>
      <c r="I142" s="166"/>
      <c r="L142" s="162"/>
      <c r="M142" s="167"/>
      <c r="T142" s="168"/>
      <c r="AT142" s="163" t="s">
        <v>376</v>
      </c>
      <c r="AU142" s="163" t="s">
        <v>86</v>
      </c>
      <c r="AV142" s="13" t="s">
        <v>249</v>
      </c>
      <c r="AW142" s="13" t="s">
        <v>34</v>
      </c>
      <c r="AX142" s="13" t="s">
        <v>84</v>
      </c>
      <c r="AY142" s="163" t="s">
        <v>339</v>
      </c>
    </row>
    <row r="143" spans="2:65" s="1" customFormat="1" ht="16.5" customHeight="1" x14ac:dyDescent="0.2">
      <c r="B143" s="136"/>
      <c r="C143" s="169" t="s">
        <v>340</v>
      </c>
      <c r="D143" s="169" t="s">
        <v>490</v>
      </c>
      <c r="E143" s="170" t="s">
        <v>1392</v>
      </c>
      <c r="F143" s="171" t="s">
        <v>1393</v>
      </c>
      <c r="G143" s="172" t="s">
        <v>345</v>
      </c>
      <c r="H143" s="173">
        <v>80</v>
      </c>
      <c r="I143" s="174"/>
      <c r="J143" s="175">
        <f>ROUND(I143*H143,2)</f>
        <v>0</v>
      </c>
      <c r="K143" s="171" t="s">
        <v>346</v>
      </c>
      <c r="L143" s="176"/>
      <c r="M143" s="177" t="s">
        <v>1</v>
      </c>
      <c r="N143" s="178" t="s">
        <v>42</v>
      </c>
      <c r="P143" s="146">
        <f>O143*H143</f>
        <v>0</v>
      </c>
      <c r="Q143" s="146">
        <v>9.0000000000000006E-5</v>
      </c>
      <c r="R143" s="146">
        <f>Q143*H143</f>
        <v>7.2000000000000007E-3</v>
      </c>
      <c r="S143" s="146">
        <v>0</v>
      </c>
      <c r="T143" s="147">
        <f>S143*H143</f>
        <v>0</v>
      </c>
      <c r="AR143" s="148" t="s">
        <v>1902</v>
      </c>
      <c r="AT143" s="148" t="s">
        <v>490</v>
      </c>
      <c r="AU143" s="148" t="s">
        <v>86</v>
      </c>
      <c r="AY143" s="17" t="s">
        <v>339</v>
      </c>
      <c r="BE143" s="149">
        <f>IF(N143="základní",J143,0)</f>
        <v>0</v>
      </c>
      <c r="BF143" s="149">
        <f>IF(N143="snížená",J143,0)</f>
        <v>0</v>
      </c>
      <c r="BG143" s="149">
        <f>IF(N143="zákl. přenesená",J143,0)</f>
        <v>0</v>
      </c>
      <c r="BH143" s="149">
        <f>IF(N143="sníž. přenesená",J143,0)</f>
        <v>0</v>
      </c>
      <c r="BI143" s="149">
        <f>IF(N143="nulová",J143,0)</f>
        <v>0</v>
      </c>
      <c r="BJ143" s="17" t="s">
        <v>84</v>
      </c>
      <c r="BK143" s="149">
        <f>ROUND(I143*H143,2)</f>
        <v>0</v>
      </c>
      <c r="BL143" s="17" t="s">
        <v>1902</v>
      </c>
      <c r="BM143" s="148" t="s">
        <v>1973</v>
      </c>
    </row>
    <row r="144" spans="2:65" s="1" customFormat="1" x14ac:dyDescent="0.2">
      <c r="B144" s="32"/>
      <c r="D144" s="150" t="s">
        <v>348</v>
      </c>
      <c r="F144" s="151" t="s">
        <v>1393</v>
      </c>
      <c r="I144" s="152"/>
      <c r="L144" s="32"/>
      <c r="M144" s="153"/>
      <c r="T144" s="56"/>
      <c r="AT144" s="17" t="s">
        <v>348</v>
      </c>
      <c r="AU144" s="17" t="s">
        <v>86</v>
      </c>
    </row>
    <row r="145" spans="2:65" s="15" customFormat="1" x14ac:dyDescent="0.2">
      <c r="B145" s="189"/>
      <c r="D145" s="150" t="s">
        <v>376</v>
      </c>
      <c r="E145" s="190" t="s">
        <v>1</v>
      </c>
      <c r="F145" s="191" t="s">
        <v>1974</v>
      </c>
      <c r="H145" s="190" t="s">
        <v>1</v>
      </c>
      <c r="I145" s="192"/>
      <c r="L145" s="189"/>
      <c r="M145" s="193"/>
      <c r="T145" s="194"/>
      <c r="AT145" s="190" t="s">
        <v>376</v>
      </c>
      <c r="AU145" s="190" t="s">
        <v>86</v>
      </c>
      <c r="AV145" s="15" t="s">
        <v>84</v>
      </c>
      <c r="AW145" s="15" t="s">
        <v>34</v>
      </c>
      <c r="AX145" s="15" t="s">
        <v>77</v>
      </c>
      <c r="AY145" s="190" t="s">
        <v>339</v>
      </c>
    </row>
    <row r="146" spans="2:65" s="12" customFormat="1" x14ac:dyDescent="0.2">
      <c r="B146" s="155"/>
      <c r="D146" s="150" t="s">
        <v>376</v>
      </c>
      <c r="E146" s="156" t="s">
        <v>1</v>
      </c>
      <c r="F146" s="157" t="s">
        <v>1972</v>
      </c>
      <c r="H146" s="158">
        <v>80</v>
      </c>
      <c r="I146" s="159"/>
      <c r="L146" s="155"/>
      <c r="M146" s="160"/>
      <c r="T146" s="161"/>
      <c r="AT146" s="156" t="s">
        <v>376</v>
      </c>
      <c r="AU146" s="156" t="s">
        <v>86</v>
      </c>
      <c r="AV146" s="12" t="s">
        <v>86</v>
      </c>
      <c r="AW146" s="12" t="s">
        <v>34</v>
      </c>
      <c r="AX146" s="12" t="s">
        <v>77</v>
      </c>
      <c r="AY146" s="156" t="s">
        <v>339</v>
      </c>
    </row>
    <row r="147" spans="2:65" s="13" customFormat="1" x14ac:dyDescent="0.2">
      <c r="B147" s="162"/>
      <c r="D147" s="150" t="s">
        <v>376</v>
      </c>
      <c r="E147" s="163" t="s">
        <v>1</v>
      </c>
      <c r="F147" s="164" t="s">
        <v>398</v>
      </c>
      <c r="H147" s="165">
        <v>80</v>
      </c>
      <c r="I147" s="166"/>
      <c r="L147" s="162"/>
      <c r="M147" s="167"/>
      <c r="T147" s="168"/>
      <c r="AT147" s="163" t="s">
        <v>376</v>
      </c>
      <c r="AU147" s="163" t="s">
        <v>86</v>
      </c>
      <c r="AV147" s="13" t="s">
        <v>249</v>
      </c>
      <c r="AW147" s="13" t="s">
        <v>34</v>
      </c>
      <c r="AX147" s="13" t="s">
        <v>84</v>
      </c>
      <c r="AY147" s="163" t="s">
        <v>339</v>
      </c>
    </row>
    <row r="148" spans="2:65" s="1" customFormat="1" ht="16.5" customHeight="1" x14ac:dyDescent="0.2">
      <c r="B148" s="136"/>
      <c r="C148" s="137" t="s">
        <v>370</v>
      </c>
      <c r="D148" s="137" t="s">
        <v>342</v>
      </c>
      <c r="E148" s="138" t="s">
        <v>1975</v>
      </c>
      <c r="F148" s="139" t="s">
        <v>1976</v>
      </c>
      <c r="G148" s="140" t="s">
        <v>345</v>
      </c>
      <c r="H148" s="141">
        <v>20</v>
      </c>
      <c r="I148" s="142"/>
      <c r="J148" s="143">
        <f>ROUND(I148*H148,2)</f>
        <v>0</v>
      </c>
      <c r="K148" s="139" t="s">
        <v>346</v>
      </c>
      <c r="L148" s="32"/>
      <c r="M148" s="144" t="s">
        <v>1</v>
      </c>
      <c r="N148" s="145" t="s">
        <v>42</v>
      </c>
      <c r="P148" s="146">
        <f>O148*H148</f>
        <v>0</v>
      </c>
      <c r="Q148" s="146">
        <v>0</v>
      </c>
      <c r="R148" s="146">
        <f>Q148*H148</f>
        <v>0</v>
      </c>
      <c r="S148" s="146">
        <v>0</v>
      </c>
      <c r="T148" s="147">
        <f>S148*H148</f>
        <v>0</v>
      </c>
      <c r="AR148" s="148" t="s">
        <v>249</v>
      </c>
      <c r="AT148" s="148" t="s">
        <v>342</v>
      </c>
      <c r="AU148" s="148" t="s">
        <v>86</v>
      </c>
      <c r="AY148" s="17" t="s">
        <v>339</v>
      </c>
      <c r="BE148" s="149">
        <f>IF(N148="základní",J148,0)</f>
        <v>0</v>
      </c>
      <c r="BF148" s="149">
        <f>IF(N148="snížená",J148,0)</f>
        <v>0</v>
      </c>
      <c r="BG148" s="149">
        <f>IF(N148="zákl. přenesená",J148,0)</f>
        <v>0</v>
      </c>
      <c r="BH148" s="149">
        <f>IF(N148="sníž. přenesená",J148,0)</f>
        <v>0</v>
      </c>
      <c r="BI148" s="149">
        <f>IF(N148="nulová",J148,0)</f>
        <v>0</v>
      </c>
      <c r="BJ148" s="17" t="s">
        <v>84</v>
      </c>
      <c r="BK148" s="149">
        <f>ROUND(I148*H148,2)</f>
        <v>0</v>
      </c>
      <c r="BL148" s="17" t="s">
        <v>249</v>
      </c>
      <c r="BM148" s="148" t="s">
        <v>1977</v>
      </c>
    </row>
    <row r="149" spans="2:65" s="1" customFormat="1" ht="19.2" x14ac:dyDescent="0.2">
      <c r="B149" s="32"/>
      <c r="D149" s="150" t="s">
        <v>348</v>
      </c>
      <c r="F149" s="151" t="s">
        <v>1978</v>
      </c>
      <c r="I149" s="152"/>
      <c r="L149" s="32"/>
      <c r="M149" s="153"/>
      <c r="T149" s="56"/>
      <c r="AT149" s="17" t="s">
        <v>348</v>
      </c>
      <c r="AU149" s="17" t="s">
        <v>86</v>
      </c>
    </row>
    <row r="150" spans="2:65" s="1" customFormat="1" ht="16.5" customHeight="1" x14ac:dyDescent="0.2">
      <c r="B150" s="136"/>
      <c r="C150" s="137" t="s">
        <v>378</v>
      </c>
      <c r="D150" s="137" t="s">
        <v>342</v>
      </c>
      <c r="E150" s="138" t="s">
        <v>1979</v>
      </c>
      <c r="F150" s="139" t="s">
        <v>1980</v>
      </c>
      <c r="G150" s="140" t="s">
        <v>345</v>
      </c>
      <c r="H150" s="141">
        <v>20</v>
      </c>
      <c r="I150" s="142"/>
      <c r="J150" s="143">
        <f>ROUND(I150*H150,2)</f>
        <v>0</v>
      </c>
      <c r="K150" s="139" t="s">
        <v>346</v>
      </c>
      <c r="L150" s="32"/>
      <c r="M150" s="144" t="s">
        <v>1</v>
      </c>
      <c r="N150" s="145" t="s">
        <v>42</v>
      </c>
      <c r="P150" s="146">
        <f>O150*H150</f>
        <v>0</v>
      </c>
      <c r="Q150" s="146">
        <v>0</v>
      </c>
      <c r="R150" s="146">
        <f>Q150*H150</f>
        <v>0</v>
      </c>
      <c r="S150" s="146">
        <v>0</v>
      </c>
      <c r="T150" s="147">
        <f>S150*H150</f>
        <v>0</v>
      </c>
      <c r="AR150" s="148" t="s">
        <v>249</v>
      </c>
      <c r="AT150" s="148" t="s">
        <v>342</v>
      </c>
      <c r="AU150" s="148" t="s">
        <v>86</v>
      </c>
      <c r="AY150" s="17" t="s">
        <v>339</v>
      </c>
      <c r="BE150" s="149">
        <f>IF(N150="základní",J150,0)</f>
        <v>0</v>
      </c>
      <c r="BF150" s="149">
        <f>IF(N150="snížená",J150,0)</f>
        <v>0</v>
      </c>
      <c r="BG150" s="149">
        <f>IF(N150="zákl. přenesená",J150,0)</f>
        <v>0</v>
      </c>
      <c r="BH150" s="149">
        <f>IF(N150="sníž. přenesená",J150,0)</f>
        <v>0</v>
      </c>
      <c r="BI150" s="149">
        <f>IF(N150="nulová",J150,0)</f>
        <v>0</v>
      </c>
      <c r="BJ150" s="17" t="s">
        <v>84</v>
      </c>
      <c r="BK150" s="149">
        <f>ROUND(I150*H150,2)</f>
        <v>0</v>
      </c>
      <c r="BL150" s="17" t="s">
        <v>249</v>
      </c>
      <c r="BM150" s="148" t="s">
        <v>1981</v>
      </c>
    </row>
    <row r="151" spans="2:65" s="1" customFormat="1" ht="19.2" x14ac:dyDescent="0.2">
      <c r="B151" s="32"/>
      <c r="D151" s="150" t="s">
        <v>348</v>
      </c>
      <c r="F151" s="151" t="s">
        <v>1982</v>
      </c>
      <c r="I151" s="152"/>
      <c r="L151" s="32"/>
      <c r="M151" s="153"/>
      <c r="T151" s="56"/>
      <c r="AT151" s="17" t="s">
        <v>348</v>
      </c>
      <c r="AU151" s="17" t="s">
        <v>86</v>
      </c>
    </row>
    <row r="152" spans="2:65" s="15" customFormat="1" x14ac:dyDescent="0.2">
      <c r="B152" s="189"/>
      <c r="D152" s="150" t="s">
        <v>376</v>
      </c>
      <c r="E152" s="190" t="s">
        <v>1</v>
      </c>
      <c r="F152" s="191" t="s">
        <v>1983</v>
      </c>
      <c r="H152" s="190" t="s">
        <v>1</v>
      </c>
      <c r="I152" s="192"/>
      <c r="L152" s="189"/>
      <c r="M152" s="193"/>
      <c r="T152" s="194"/>
      <c r="AT152" s="190" t="s">
        <v>376</v>
      </c>
      <c r="AU152" s="190" t="s">
        <v>86</v>
      </c>
      <c r="AV152" s="15" t="s">
        <v>84</v>
      </c>
      <c r="AW152" s="15" t="s">
        <v>34</v>
      </c>
      <c r="AX152" s="15" t="s">
        <v>77</v>
      </c>
      <c r="AY152" s="190" t="s">
        <v>339</v>
      </c>
    </row>
    <row r="153" spans="2:65" s="12" customFormat="1" x14ac:dyDescent="0.2">
      <c r="B153" s="155"/>
      <c r="D153" s="150" t="s">
        <v>376</v>
      </c>
      <c r="E153" s="156" t="s">
        <v>1</v>
      </c>
      <c r="F153" s="157" t="s">
        <v>1984</v>
      </c>
      <c r="H153" s="158">
        <v>20</v>
      </c>
      <c r="I153" s="159"/>
      <c r="L153" s="155"/>
      <c r="M153" s="160"/>
      <c r="T153" s="161"/>
      <c r="AT153" s="156" t="s">
        <v>376</v>
      </c>
      <c r="AU153" s="156" t="s">
        <v>86</v>
      </c>
      <c r="AV153" s="12" t="s">
        <v>86</v>
      </c>
      <c r="AW153" s="12" t="s">
        <v>34</v>
      </c>
      <c r="AX153" s="12" t="s">
        <v>77</v>
      </c>
      <c r="AY153" s="156" t="s">
        <v>339</v>
      </c>
    </row>
    <row r="154" spans="2:65" s="13" customFormat="1" x14ac:dyDescent="0.2">
      <c r="B154" s="162"/>
      <c r="D154" s="150" t="s">
        <v>376</v>
      </c>
      <c r="E154" s="163" t="s">
        <v>1</v>
      </c>
      <c r="F154" s="164" t="s">
        <v>398</v>
      </c>
      <c r="H154" s="165">
        <v>20</v>
      </c>
      <c r="I154" s="166"/>
      <c r="L154" s="162"/>
      <c r="M154" s="167"/>
      <c r="T154" s="168"/>
      <c r="AT154" s="163" t="s">
        <v>376</v>
      </c>
      <c r="AU154" s="163" t="s">
        <v>86</v>
      </c>
      <c r="AV154" s="13" t="s">
        <v>249</v>
      </c>
      <c r="AW154" s="13" t="s">
        <v>34</v>
      </c>
      <c r="AX154" s="13" t="s">
        <v>84</v>
      </c>
      <c r="AY154" s="163" t="s">
        <v>339</v>
      </c>
    </row>
    <row r="155" spans="2:65" s="1" customFormat="1" ht="16.5" customHeight="1" x14ac:dyDescent="0.2">
      <c r="B155" s="136"/>
      <c r="C155" s="137" t="s">
        <v>385</v>
      </c>
      <c r="D155" s="137" t="s">
        <v>342</v>
      </c>
      <c r="E155" s="138" t="s">
        <v>725</v>
      </c>
      <c r="F155" s="139" t="s">
        <v>726</v>
      </c>
      <c r="G155" s="140" t="s">
        <v>381</v>
      </c>
      <c r="H155" s="141">
        <v>42</v>
      </c>
      <c r="I155" s="142"/>
      <c r="J155" s="143">
        <f>ROUND(I155*H155,2)</f>
        <v>0</v>
      </c>
      <c r="K155" s="139" t="s">
        <v>346</v>
      </c>
      <c r="L155" s="32"/>
      <c r="M155" s="144" t="s">
        <v>1</v>
      </c>
      <c r="N155" s="145" t="s">
        <v>42</v>
      </c>
      <c r="P155" s="146">
        <f>O155*H155</f>
        <v>0</v>
      </c>
      <c r="Q155" s="146">
        <v>0</v>
      </c>
      <c r="R155" s="146">
        <f>Q155*H155</f>
        <v>0</v>
      </c>
      <c r="S155" s="146">
        <v>0</v>
      </c>
      <c r="T155" s="147">
        <f>S155*H155</f>
        <v>0</v>
      </c>
      <c r="AR155" s="148" t="s">
        <v>249</v>
      </c>
      <c r="AT155" s="148" t="s">
        <v>342</v>
      </c>
      <c r="AU155" s="148" t="s">
        <v>86</v>
      </c>
      <c r="AY155" s="17" t="s">
        <v>339</v>
      </c>
      <c r="BE155" s="149">
        <f>IF(N155="základní",J155,0)</f>
        <v>0</v>
      </c>
      <c r="BF155" s="149">
        <f>IF(N155="snížená",J155,0)</f>
        <v>0</v>
      </c>
      <c r="BG155" s="149">
        <f>IF(N155="zákl. přenesená",J155,0)</f>
        <v>0</v>
      </c>
      <c r="BH155" s="149">
        <f>IF(N155="sníž. přenesená",J155,0)</f>
        <v>0</v>
      </c>
      <c r="BI155" s="149">
        <f>IF(N155="nulová",J155,0)</f>
        <v>0</v>
      </c>
      <c r="BJ155" s="17" t="s">
        <v>84</v>
      </c>
      <c r="BK155" s="149">
        <f>ROUND(I155*H155,2)</f>
        <v>0</v>
      </c>
      <c r="BL155" s="17" t="s">
        <v>249</v>
      </c>
      <c r="BM155" s="148" t="s">
        <v>1985</v>
      </c>
    </row>
    <row r="156" spans="2:65" s="1" customFormat="1" ht="19.2" x14ac:dyDescent="0.2">
      <c r="B156" s="32"/>
      <c r="D156" s="150" t="s">
        <v>348</v>
      </c>
      <c r="F156" s="151" t="s">
        <v>728</v>
      </c>
      <c r="I156" s="152"/>
      <c r="L156" s="32"/>
      <c r="M156" s="153"/>
      <c r="T156" s="56"/>
      <c r="AT156" s="17" t="s">
        <v>348</v>
      </c>
      <c r="AU156" s="17" t="s">
        <v>86</v>
      </c>
    </row>
    <row r="157" spans="2:65" s="15" customFormat="1" ht="20.399999999999999" x14ac:dyDescent="0.2">
      <c r="B157" s="189"/>
      <c r="D157" s="150" t="s">
        <v>376</v>
      </c>
      <c r="E157" s="190" t="s">
        <v>1</v>
      </c>
      <c r="F157" s="191" t="s">
        <v>1986</v>
      </c>
      <c r="H157" s="190" t="s">
        <v>1</v>
      </c>
      <c r="I157" s="192"/>
      <c r="L157" s="189"/>
      <c r="M157" s="193"/>
      <c r="T157" s="194"/>
      <c r="AT157" s="190" t="s">
        <v>376</v>
      </c>
      <c r="AU157" s="190" t="s">
        <v>86</v>
      </c>
      <c r="AV157" s="15" t="s">
        <v>84</v>
      </c>
      <c r="AW157" s="15" t="s">
        <v>34</v>
      </c>
      <c r="AX157" s="15" t="s">
        <v>77</v>
      </c>
      <c r="AY157" s="190" t="s">
        <v>339</v>
      </c>
    </row>
    <row r="158" spans="2:65" s="12" customFormat="1" x14ac:dyDescent="0.2">
      <c r="B158" s="155"/>
      <c r="D158" s="150" t="s">
        <v>376</v>
      </c>
      <c r="E158" s="156" t="s">
        <v>1</v>
      </c>
      <c r="F158" s="157" t="s">
        <v>1987</v>
      </c>
      <c r="H158" s="158">
        <v>42</v>
      </c>
      <c r="I158" s="159"/>
      <c r="L158" s="155"/>
      <c r="M158" s="160"/>
      <c r="T158" s="161"/>
      <c r="AT158" s="156" t="s">
        <v>376</v>
      </c>
      <c r="AU158" s="156" t="s">
        <v>86</v>
      </c>
      <c r="AV158" s="12" t="s">
        <v>86</v>
      </c>
      <c r="AW158" s="12" t="s">
        <v>34</v>
      </c>
      <c r="AX158" s="12" t="s">
        <v>77</v>
      </c>
      <c r="AY158" s="156" t="s">
        <v>339</v>
      </c>
    </row>
    <row r="159" spans="2:65" s="13" customFormat="1" x14ac:dyDescent="0.2">
      <c r="B159" s="162"/>
      <c r="D159" s="150" t="s">
        <v>376</v>
      </c>
      <c r="E159" s="163" t="s">
        <v>1</v>
      </c>
      <c r="F159" s="164" t="s">
        <v>398</v>
      </c>
      <c r="H159" s="165">
        <v>42</v>
      </c>
      <c r="I159" s="166"/>
      <c r="L159" s="162"/>
      <c r="M159" s="167"/>
      <c r="T159" s="168"/>
      <c r="AT159" s="163" t="s">
        <v>376</v>
      </c>
      <c r="AU159" s="163" t="s">
        <v>86</v>
      </c>
      <c r="AV159" s="13" t="s">
        <v>249</v>
      </c>
      <c r="AW159" s="13" t="s">
        <v>34</v>
      </c>
      <c r="AX159" s="13" t="s">
        <v>84</v>
      </c>
      <c r="AY159" s="163" t="s">
        <v>339</v>
      </c>
    </row>
    <row r="160" spans="2:65" s="1" customFormat="1" ht="16.5" customHeight="1" x14ac:dyDescent="0.2">
      <c r="B160" s="136"/>
      <c r="C160" s="137" t="s">
        <v>391</v>
      </c>
      <c r="D160" s="137" t="s">
        <v>342</v>
      </c>
      <c r="E160" s="138" t="s">
        <v>846</v>
      </c>
      <c r="F160" s="139" t="s">
        <v>847</v>
      </c>
      <c r="G160" s="140" t="s">
        <v>381</v>
      </c>
      <c r="H160" s="141">
        <v>72</v>
      </c>
      <c r="I160" s="142"/>
      <c r="J160" s="143">
        <f>ROUND(I160*H160,2)</f>
        <v>0</v>
      </c>
      <c r="K160" s="139" t="s">
        <v>346</v>
      </c>
      <c r="L160" s="32"/>
      <c r="M160" s="144" t="s">
        <v>1</v>
      </c>
      <c r="N160" s="145" t="s">
        <v>42</v>
      </c>
      <c r="P160" s="146">
        <f>O160*H160</f>
        <v>0</v>
      </c>
      <c r="Q160" s="146">
        <v>0</v>
      </c>
      <c r="R160" s="146">
        <f>Q160*H160</f>
        <v>0</v>
      </c>
      <c r="S160" s="146">
        <v>0</v>
      </c>
      <c r="T160" s="147">
        <f>S160*H160</f>
        <v>0</v>
      </c>
      <c r="AR160" s="148" t="s">
        <v>249</v>
      </c>
      <c r="AT160" s="148" t="s">
        <v>342</v>
      </c>
      <c r="AU160" s="148" t="s">
        <v>86</v>
      </c>
      <c r="AY160" s="17" t="s">
        <v>339</v>
      </c>
      <c r="BE160" s="149">
        <f>IF(N160="základní",J160,0)</f>
        <v>0</v>
      </c>
      <c r="BF160" s="149">
        <f>IF(N160="snížená",J160,0)</f>
        <v>0</v>
      </c>
      <c r="BG160" s="149">
        <f>IF(N160="zákl. přenesená",J160,0)</f>
        <v>0</v>
      </c>
      <c r="BH160" s="149">
        <f>IF(N160="sníž. přenesená",J160,0)</f>
        <v>0</v>
      </c>
      <c r="BI160" s="149">
        <f>IF(N160="nulová",J160,0)</f>
        <v>0</v>
      </c>
      <c r="BJ160" s="17" t="s">
        <v>84</v>
      </c>
      <c r="BK160" s="149">
        <f>ROUND(I160*H160,2)</f>
        <v>0</v>
      </c>
      <c r="BL160" s="17" t="s">
        <v>249</v>
      </c>
      <c r="BM160" s="148" t="s">
        <v>1988</v>
      </c>
    </row>
    <row r="161" spans="2:65" s="1" customFormat="1" ht="19.2" x14ac:dyDescent="0.2">
      <c r="B161" s="32"/>
      <c r="D161" s="150" t="s">
        <v>348</v>
      </c>
      <c r="F161" s="151" t="s">
        <v>849</v>
      </c>
      <c r="I161" s="152"/>
      <c r="L161" s="32"/>
      <c r="M161" s="153"/>
      <c r="T161" s="56"/>
      <c r="AT161" s="17" t="s">
        <v>348</v>
      </c>
      <c r="AU161" s="17" t="s">
        <v>86</v>
      </c>
    </row>
    <row r="162" spans="2:65" s="12" customFormat="1" x14ac:dyDescent="0.2">
      <c r="B162" s="155"/>
      <c r="D162" s="150" t="s">
        <v>376</v>
      </c>
      <c r="E162" s="156" t="s">
        <v>1</v>
      </c>
      <c r="F162" s="157" t="s">
        <v>1989</v>
      </c>
      <c r="H162" s="158">
        <v>72</v>
      </c>
      <c r="I162" s="159"/>
      <c r="L162" s="155"/>
      <c r="M162" s="160"/>
      <c r="T162" s="161"/>
      <c r="AT162" s="156" t="s">
        <v>376</v>
      </c>
      <c r="AU162" s="156" t="s">
        <v>86</v>
      </c>
      <c r="AV162" s="12" t="s">
        <v>86</v>
      </c>
      <c r="AW162" s="12" t="s">
        <v>34</v>
      </c>
      <c r="AX162" s="12" t="s">
        <v>84</v>
      </c>
      <c r="AY162" s="156" t="s">
        <v>339</v>
      </c>
    </row>
    <row r="163" spans="2:65" s="11" customFormat="1" ht="25.95" customHeight="1" x14ac:dyDescent="0.25">
      <c r="B163" s="124"/>
      <c r="D163" s="125" t="s">
        <v>76</v>
      </c>
      <c r="E163" s="126" t="s">
        <v>525</v>
      </c>
      <c r="F163" s="126" t="s">
        <v>526</v>
      </c>
      <c r="I163" s="127"/>
      <c r="J163" s="128">
        <f>BK163</f>
        <v>0</v>
      </c>
      <c r="L163" s="124"/>
      <c r="M163" s="129"/>
      <c r="P163" s="130">
        <f>SUM(P164:P177)</f>
        <v>0</v>
      </c>
      <c r="R163" s="130">
        <f>SUM(R164:R177)</f>
        <v>0</v>
      </c>
      <c r="T163" s="131">
        <f>SUM(T164:T177)</f>
        <v>0</v>
      </c>
      <c r="AR163" s="125" t="s">
        <v>249</v>
      </c>
      <c r="AT163" s="132" t="s">
        <v>76</v>
      </c>
      <c r="AU163" s="132" t="s">
        <v>77</v>
      </c>
      <c r="AY163" s="125" t="s">
        <v>339</v>
      </c>
      <c r="BK163" s="133">
        <f>SUM(BK164:BK177)</f>
        <v>0</v>
      </c>
    </row>
    <row r="164" spans="2:65" s="1" customFormat="1" ht="24.15" customHeight="1" x14ac:dyDescent="0.2">
      <c r="B164" s="136"/>
      <c r="C164" s="137" t="s">
        <v>399</v>
      </c>
      <c r="D164" s="137" t="s">
        <v>342</v>
      </c>
      <c r="E164" s="138" t="s">
        <v>556</v>
      </c>
      <c r="F164" s="139" t="s">
        <v>557</v>
      </c>
      <c r="G164" s="140" t="s">
        <v>345</v>
      </c>
      <c r="H164" s="141">
        <v>1</v>
      </c>
      <c r="I164" s="142"/>
      <c r="J164" s="143">
        <f>ROUND(I164*H164,2)</f>
        <v>0</v>
      </c>
      <c r="K164" s="139" t="s">
        <v>346</v>
      </c>
      <c r="L164" s="32"/>
      <c r="M164" s="144" t="s">
        <v>1</v>
      </c>
      <c r="N164" s="145" t="s">
        <v>42</v>
      </c>
      <c r="P164" s="146">
        <f>O164*H164</f>
        <v>0</v>
      </c>
      <c r="Q164" s="146">
        <v>0</v>
      </c>
      <c r="R164" s="146">
        <f>Q164*H164</f>
        <v>0</v>
      </c>
      <c r="S164" s="146">
        <v>0</v>
      </c>
      <c r="T164" s="147">
        <f>S164*H164</f>
        <v>0</v>
      </c>
      <c r="AR164" s="148" t="s">
        <v>1902</v>
      </c>
      <c r="AT164" s="148" t="s">
        <v>342</v>
      </c>
      <c r="AU164" s="148" t="s">
        <v>84</v>
      </c>
      <c r="AY164" s="17" t="s">
        <v>339</v>
      </c>
      <c r="BE164" s="149">
        <f>IF(N164="základní",J164,0)</f>
        <v>0</v>
      </c>
      <c r="BF164" s="149">
        <f>IF(N164="snížená",J164,0)</f>
        <v>0</v>
      </c>
      <c r="BG164" s="149">
        <f>IF(N164="zákl. přenesená",J164,0)</f>
        <v>0</v>
      </c>
      <c r="BH164" s="149">
        <f>IF(N164="sníž. přenesená",J164,0)</f>
        <v>0</v>
      </c>
      <c r="BI164" s="149">
        <f>IF(N164="nulová",J164,0)</f>
        <v>0</v>
      </c>
      <c r="BJ164" s="17" t="s">
        <v>84</v>
      </c>
      <c r="BK164" s="149">
        <f>ROUND(I164*H164,2)</f>
        <v>0</v>
      </c>
      <c r="BL164" s="17" t="s">
        <v>1902</v>
      </c>
      <c r="BM164" s="148" t="s">
        <v>1990</v>
      </c>
    </row>
    <row r="165" spans="2:65" s="1" customFormat="1" ht="38.4" x14ac:dyDescent="0.2">
      <c r="B165" s="32"/>
      <c r="D165" s="150" t="s">
        <v>348</v>
      </c>
      <c r="F165" s="151" t="s">
        <v>559</v>
      </c>
      <c r="I165" s="152"/>
      <c r="L165" s="32"/>
      <c r="M165" s="153"/>
      <c r="T165" s="56"/>
      <c r="AT165" s="17" t="s">
        <v>348</v>
      </c>
      <c r="AU165" s="17" t="s">
        <v>84</v>
      </c>
    </row>
    <row r="166" spans="2:65" s="12" customFormat="1" x14ac:dyDescent="0.2">
      <c r="B166" s="155"/>
      <c r="D166" s="150" t="s">
        <v>376</v>
      </c>
      <c r="E166" s="156" t="s">
        <v>1</v>
      </c>
      <c r="F166" s="157" t="s">
        <v>1991</v>
      </c>
      <c r="H166" s="158">
        <v>1</v>
      </c>
      <c r="I166" s="159"/>
      <c r="L166" s="155"/>
      <c r="M166" s="160"/>
      <c r="T166" s="161"/>
      <c r="AT166" s="156" t="s">
        <v>376</v>
      </c>
      <c r="AU166" s="156" t="s">
        <v>84</v>
      </c>
      <c r="AV166" s="12" t="s">
        <v>86</v>
      </c>
      <c r="AW166" s="12" t="s">
        <v>34</v>
      </c>
      <c r="AX166" s="12" t="s">
        <v>77</v>
      </c>
      <c r="AY166" s="156" t="s">
        <v>339</v>
      </c>
    </row>
    <row r="167" spans="2:65" s="13" customFormat="1" x14ac:dyDescent="0.2">
      <c r="B167" s="162"/>
      <c r="D167" s="150" t="s">
        <v>376</v>
      </c>
      <c r="E167" s="163" t="s">
        <v>1</v>
      </c>
      <c r="F167" s="164" t="s">
        <v>398</v>
      </c>
      <c r="H167" s="165">
        <v>1</v>
      </c>
      <c r="I167" s="166"/>
      <c r="L167" s="162"/>
      <c r="M167" s="167"/>
      <c r="T167" s="168"/>
      <c r="AT167" s="163" t="s">
        <v>376</v>
      </c>
      <c r="AU167" s="163" t="s">
        <v>84</v>
      </c>
      <c r="AV167" s="13" t="s">
        <v>249</v>
      </c>
      <c r="AW167" s="13" t="s">
        <v>34</v>
      </c>
      <c r="AX167" s="13" t="s">
        <v>84</v>
      </c>
      <c r="AY167" s="163" t="s">
        <v>339</v>
      </c>
    </row>
    <row r="168" spans="2:65" s="1" customFormat="1" ht="24.15" customHeight="1" x14ac:dyDescent="0.2">
      <c r="B168" s="136"/>
      <c r="C168" s="137" t="s">
        <v>405</v>
      </c>
      <c r="D168" s="137" t="s">
        <v>342</v>
      </c>
      <c r="E168" s="138" t="s">
        <v>596</v>
      </c>
      <c r="F168" s="139" t="s">
        <v>597</v>
      </c>
      <c r="G168" s="140" t="s">
        <v>345</v>
      </c>
      <c r="H168" s="141">
        <v>7</v>
      </c>
      <c r="I168" s="142"/>
      <c r="J168" s="143">
        <f>ROUND(I168*H168,2)</f>
        <v>0</v>
      </c>
      <c r="K168" s="139" t="s">
        <v>346</v>
      </c>
      <c r="L168" s="32"/>
      <c r="M168" s="144" t="s">
        <v>1</v>
      </c>
      <c r="N168" s="145" t="s">
        <v>42</v>
      </c>
      <c r="P168" s="146">
        <f>O168*H168</f>
        <v>0</v>
      </c>
      <c r="Q168" s="146">
        <v>0</v>
      </c>
      <c r="R168" s="146">
        <f>Q168*H168</f>
        <v>0</v>
      </c>
      <c r="S168" s="146">
        <v>0</v>
      </c>
      <c r="T168" s="147">
        <f>S168*H168</f>
        <v>0</v>
      </c>
      <c r="AR168" s="148" t="s">
        <v>1902</v>
      </c>
      <c r="AT168" s="148" t="s">
        <v>342</v>
      </c>
      <c r="AU168" s="148" t="s">
        <v>84</v>
      </c>
      <c r="AY168" s="17" t="s">
        <v>339</v>
      </c>
      <c r="BE168" s="149">
        <f>IF(N168="základní",J168,0)</f>
        <v>0</v>
      </c>
      <c r="BF168" s="149">
        <f>IF(N168="snížená",J168,0)</f>
        <v>0</v>
      </c>
      <c r="BG168" s="149">
        <f>IF(N168="zákl. přenesená",J168,0)</f>
        <v>0</v>
      </c>
      <c r="BH168" s="149">
        <f>IF(N168="sníž. přenesená",J168,0)</f>
        <v>0</v>
      </c>
      <c r="BI168" s="149">
        <f>IF(N168="nulová",J168,0)</f>
        <v>0</v>
      </c>
      <c r="BJ168" s="17" t="s">
        <v>84</v>
      </c>
      <c r="BK168" s="149">
        <f>ROUND(I168*H168,2)</f>
        <v>0</v>
      </c>
      <c r="BL168" s="17" t="s">
        <v>1902</v>
      </c>
      <c r="BM168" s="148" t="s">
        <v>1992</v>
      </c>
    </row>
    <row r="169" spans="2:65" s="1" customFormat="1" ht="38.4" x14ac:dyDescent="0.2">
      <c r="B169" s="32"/>
      <c r="D169" s="150" t="s">
        <v>348</v>
      </c>
      <c r="F169" s="151" t="s">
        <v>599</v>
      </c>
      <c r="I169" s="152"/>
      <c r="L169" s="32"/>
      <c r="M169" s="153"/>
      <c r="T169" s="56"/>
      <c r="AT169" s="17" t="s">
        <v>348</v>
      </c>
      <c r="AU169" s="17" t="s">
        <v>84</v>
      </c>
    </row>
    <row r="170" spans="2:65" s="15" customFormat="1" x14ac:dyDescent="0.2">
      <c r="B170" s="189"/>
      <c r="D170" s="150" t="s">
        <v>376</v>
      </c>
      <c r="E170" s="190" t="s">
        <v>1</v>
      </c>
      <c r="F170" s="191" t="s">
        <v>1993</v>
      </c>
      <c r="H170" s="190" t="s">
        <v>1</v>
      </c>
      <c r="I170" s="192"/>
      <c r="L170" s="189"/>
      <c r="M170" s="193"/>
      <c r="T170" s="194"/>
      <c r="AT170" s="190" t="s">
        <v>376</v>
      </c>
      <c r="AU170" s="190" t="s">
        <v>84</v>
      </c>
      <c r="AV170" s="15" t="s">
        <v>84</v>
      </c>
      <c r="AW170" s="15" t="s">
        <v>34</v>
      </c>
      <c r="AX170" s="15" t="s">
        <v>77</v>
      </c>
      <c r="AY170" s="190" t="s">
        <v>339</v>
      </c>
    </row>
    <row r="171" spans="2:65" s="12" customFormat="1" x14ac:dyDescent="0.2">
      <c r="B171" s="155"/>
      <c r="D171" s="150" t="s">
        <v>376</v>
      </c>
      <c r="E171" s="156" t="s">
        <v>1</v>
      </c>
      <c r="F171" s="157" t="s">
        <v>1994</v>
      </c>
      <c r="H171" s="158">
        <v>7</v>
      </c>
      <c r="I171" s="159"/>
      <c r="L171" s="155"/>
      <c r="M171" s="160"/>
      <c r="T171" s="161"/>
      <c r="AT171" s="156" t="s">
        <v>376</v>
      </c>
      <c r="AU171" s="156" t="s">
        <v>84</v>
      </c>
      <c r="AV171" s="12" t="s">
        <v>86</v>
      </c>
      <c r="AW171" s="12" t="s">
        <v>34</v>
      </c>
      <c r="AX171" s="12" t="s">
        <v>77</v>
      </c>
      <c r="AY171" s="156" t="s">
        <v>339</v>
      </c>
    </row>
    <row r="172" spans="2:65" s="13" customFormat="1" x14ac:dyDescent="0.2">
      <c r="B172" s="162"/>
      <c r="D172" s="150" t="s">
        <v>376</v>
      </c>
      <c r="E172" s="163" t="s">
        <v>1</v>
      </c>
      <c r="F172" s="164" t="s">
        <v>398</v>
      </c>
      <c r="H172" s="165">
        <v>7</v>
      </c>
      <c r="I172" s="166"/>
      <c r="L172" s="162"/>
      <c r="M172" s="167"/>
      <c r="T172" s="168"/>
      <c r="AT172" s="163" t="s">
        <v>376</v>
      </c>
      <c r="AU172" s="163" t="s">
        <v>84</v>
      </c>
      <c r="AV172" s="13" t="s">
        <v>249</v>
      </c>
      <c r="AW172" s="13" t="s">
        <v>34</v>
      </c>
      <c r="AX172" s="13" t="s">
        <v>84</v>
      </c>
      <c r="AY172" s="163" t="s">
        <v>339</v>
      </c>
    </row>
    <row r="173" spans="2:65" s="1" customFormat="1" ht="16.5" customHeight="1" x14ac:dyDescent="0.2">
      <c r="B173" s="136"/>
      <c r="C173" s="137" t="s">
        <v>8</v>
      </c>
      <c r="D173" s="137" t="s">
        <v>342</v>
      </c>
      <c r="E173" s="138" t="s">
        <v>588</v>
      </c>
      <c r="F173" s="139" t="s">
        <v>589</v>
      </c>
      <c r="G173" s="140" t="s">
        <v>493</v>
      </c>
      <c r="H173" s="141">
        <v>2E-3</v>
      </c>
      <c r="I173" s="142"/>
      <c r="J173" s="143">
        <f>ROUND(I173*H173,2)</f>
        <v>0</v>
      </c>
      <c r="K173" s="139" t="s">
        <v>346</v>
      </c>
      <c r="L173" s="32"/>
      <c r="M173" s="144" t="s">
        <v>1</v>
      </c>
      <c r="N173" s="145" t="s">
        <v>42</v>
      </c>
      <c r="P173" s="146">
        <f>O173*H173</f>
        <v>0</v>
      </c>
      <c r="Q173" s="146">
        <v>0</v>
      </c>
      <c r="R173" s="146">
        <f>Q173*H173</f>
        <v>0</v>
      </c>
      <c r="S173" s="146">
        <v>0</v>
      </c>
      <c r="T173" s="147">
        <f>S173*H173</f>
        <v>0</v>
      </c>
      <c r="AR173" s="148" t="s">
        <v>1902</v>
      </c>
      <c r="AT173" s="148" t="s">
        <v>342</v>
      </c>
      <c r="AU173" s="148" t="s">
        <v>84</v>
      </c>
      <c r="AY173" s="17" t="s">
        <v>339</v>
      </c>
      <c r="BE173" s="149">
        <f>IF(N173="základní",J173,0)</f>
        <v>0</v>
      </c>
      <c r="BF173" s="149">
        <f>IF(N173="snížená",J173,0)</f>
        <v>0</v>
      </c>
      <c r="BG173" s="149">
        <f>IF(N173="zákl. přenesená",J173,0)</f>
        <v>0</v>
      </c>
      <c r="BH173" s="149">
        <f>IF(N173="sníž. přenesená",J173,0)</f>
        <v>0</v>
      </c>
      <c r="BI173" s="149">
        <f>IF(N173="nulová",J173,0)</f>
        <v>0</v>
      </c>
      <c r="BJ173" s="17" t="s">
        <v>84</v>
      </c>
      <c r="BK173" s="149">
        <f>ROUND(I173*H173,2)</f>
        <v>0</v>
      </c>
      <c r="BL173" s="17" t="s">
        <v>1902</v>
      </c>
      <c r="BM173" s="148" t="s">
        <v>1995</v>
      </c>
    </row>
    <row r="174" spans="2:65" s="1" customFormat="1" ht="28.8" x14ac:dyDescent="0.2">
      <c r="B174" s="32"/>
      <c r="D174" s="150" t="s">
        <v>348</v>
      </c>
      <c r="F174" s="151" t="s">
        <v>591</v>
      </c>
      <c r="I174" s="152"/>
      <c r="L174" s="32"/>
      <c r="M174" s="153"/>
      <c r="T174" s="56"/>
      <c r="AT174" s="17" t="s">
        <v>348</v>
      </c>
      <c r="AU174" s="17" t="s">
        <v>84</v>
      </c>
    </row>
    <row r="175" spans="2:65" s="15" customFormat="1" x14ac:dyDescent="0.2">
      <c r="B175" s="189"/>
      <c r="D175" s="150" t="s">
        <v>376</v>
      </c>
      <c r="E175" s="190" t="s">
        <v>1</v>
      </c>
      <c r="F175" s="191" t="s">
        <v>1996</v>
      </c>
      <c r="H175" s="190" t="s">
        <v>1</v>
      </c>
      <c r="I175" s="192"/>
      <c r="L175" s="189"/>
      <c r="M175" s="193"/>
      <c r="T175" s="194"/>
      <c r="AT175" s="190" t="s">
        <v>376</v>
      </c>
      <c r="AU175" s="190" t="s">
        <v>84</v>
      </c>
      <c r="AV175" s="15" t="s">
        <v>84</v>
      </c>
      <c r="AW175" s="15" t="s">
        <v>34</v>
      </c>
      <c r="AX175" s="15" t="s">
        <v>77</v>
      </c>
      <c r="AY175" s="190" t="s">
        <v>339</v>
      </c>
    </row>
    <row r="176" spans="2:65" s="12" customFormat="1" x14ac:dyDescent="0.2">
      <c r="B176" s="155"/>
      <c r="D176" s="150" t="s">
        <v>376</v>
      </c>
      <c r="E176" s="156" t="s">
        <v>1</v>
      </c>
      <c r="F176" s="157" t="s">
        <v>1997</v>
      </c>
      <c r="H176" s="158">
        <v>2E-3</v>
      </c>
      <c r="I176" s="159"/>
      <c r="L176" s="155"/>
      <c r="M176" s="160"/>
      <c r="T176" s="161"/>
      <c r="AT176" s="156" t="s">
        <v>376</v>
      </c>
      <c r="AU176" s="156" t="s">
        <v>84</v>
      </c>
      <c r="AV176" s="12" t="s">
        <v>86</v>
      </c>
      <c r="AW176" s="12" t="s">
        <v>34</v>
      </c>
      <c r="AX176" s="12" t="s">
        <v>77</v>
      </c>
      <c r="AY176" s="156" t="s">
        <v>339</v>
      </c>
    </row>
    <row r="177" spans="2:51" s="13" customFormat="1" x14ac:dyDescent="0.2">
      <c r="B177" s="162"/>
      <c r="D177" s="150" t="s">
        <v>376</v>
      </c>
      <c r="E177" s="163" t="s">
        <v>1</v>
      </c>
      <c r="F177" s="164" t="s">
        <v>398</v>
      </c>
      <c r="H177" s="165">
        <v>2E-3</v>
      </c>
      <c r="I177" s="166"/>
      <c r="L177" s="162"/>
      <c r="M177" s="195"/>
      <c r="N177" s="196"/>
      <c r="O177" s="196"/>
      <c r="P177" s="196"/>
      <c r="Q177" s="196"/>
      <c r="R177" s="196"/>
      <c r="S177" s="196"/>
      <c r="T177" s="197"/>
      <c r="AT177" s="163" t="s">
        <v>376</v>
      </c>
      <c r="AU177" s="163" t="s">
        <v>84</v>
      </c>
      <c r="AV177" s="13" t="s">
        <v>249</v>
      </c>
      <c r="AW177" s="13" t="s">
        <v>34</v>
      </c>
      <c r="AX177" s="13" t="s">
        <v>84</v>
      </c>
      <c r="AY177" s="163" t="s">
        <v>339</v>
      </c>
    </row>
    <row r="178" spans="2:51" s="1" customFormat="1" ht="6.9" customHeight="1" x14ac:dyDescent="0.2">
      <c r="B178" s="44"/>
      <c r="C178" s="45"/>
      <c r="D178" s="45"/>
      <c r="E178" s="45"/>
      <c r="F178" s="45"/>
      <c r="G178" s="45"/>
      <c r="H178" s="45"/>
      <c r="I178" s="45"/>
      <c r="J178" s="45"/>
      <c r="K178" s="45"/>
      <c r="L178" s="32"/>
    </row>
  </sheetData>
  <autoFilter ref="C126:K177" xr:uid="{00000000-0009-0000-0000-000009000000}"/>
  <mergeCells count="15">
    <mergeCell ref="E113:H113"/>
    <mergeCell ref="E117:H117"/>
    <mergeCell ref="E115:H115"/>
    <mergeCell ref="E119:H119"/>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2:BM958"/>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56" ht="36.9" customHeight="1" x14ac:dyDescent="0.2">
      <c r="L2" s="255" t="s">
        <v>5</v>
      </c>
      <c r="M2" s="256"/>
      <c r="N2" s="256"/>
      <c r="O2" s="256"/>
      <c r="P2" s="256"/>
      <c r="Q2" s="256"/>
      <c r="R2" s="256"/>
      <c r="S2" s="256"/>
      <c r="T2" s="256"/>
      <c r="U2" s="256"/>
      <c r="V2" s="256"/>
      <c r="AT2" s="17" t="s">
        <v>131</v>
      </c>
      <c r="AZ2" s="198" t="s">
        <v>1998</v>
      </c>
      <c r="BA2" s="198" t="s">
        <v>1999</v>
      </c>
      <c r="BB2" s="198" t="s">
        <v>373</v>
      </c>
      <c r="BC2" s="198" t="s">
        <v>2000</v>
      </c>
      <c r="BD2" s="198" t="s">
        <v>86</v>
      </c>
    </row>
    <row r="3" spans="2:56" ht="6.9" customHeight="1" x14ac:dyDescent="0.2">
      <c r="B3" s="18"/>
      <c r="C3" s="19"/>
      <c r="D3" s="19"/>
      <c r="E3" s="19"/>
      <c r="F3" s="19"/>
      <c r="G3" s="19"/>
      <c r="H3" s="19"/>
      <c r="I3" s="19"/>
      <c r="J3" s="19"/>
      <c r="K3" s="19"/>
      <c r="L3" s="20"/>
      <c r="AT3" s="17" t="s">
        <v>86</v>
      </c>
      <c r="AZ3" s="198" t="s">
        <v>2001</v>
      </c>
      <c r="BA3" s="198" t="s">
        <v>2002</v>
      </c>
      <c r="BB3" s="198" t="s">
        <v>381</v>
      </c>
      <c r="BC3" s="198" t="s">
        <v>537</v>
      </c>
      <c r="BD3" s="198" t="s">
        <v>86</v>
      </c>
    </row>
    <row r="4" spans="2:56" ht="24.9" customHeight="1" x14ac:dyDescent="0.2">
      <c r="B4" s="20"/>
      <c r="D4" s="21" t="s">
        <v>311</v>
      </c>
      <c r="L4" s="20"/>
      <c r="M4" s="93" t="s">
        <v>10</v>
      </c>
      <c r="AT4" s="17" t="s">
        <v>3</v>
      </c>
    </row>
    <row r="5" spans="2:56" ht="6.9" customHeight="1" x14ac:dyDescent="0.2">
      <c r="B5" s="20"/>
      <c r="L5" s="20"/>
    </row>
    <row r="6" spans="2:56" ht="12" customHeight="1" x14ac:dyDescent="0.2">
      <c r="B6" s="20"/>
      <c r="D6" s="27" t="s">
        <v>16</v>
      </c>
      <c r="L6" s="20"/>
    </row>
    <row r="7" spans="2:56" ht="16.5" customHeight="1" x14ac:dyDescent="0.2">
      <c r="B7" s="20"/>
      <c r="E7" s="278" t="str">
        <f>'Rekapitulace stavby'!K6</f>
        <v>Prostá rekonstrukce trati v úseku Milotice nad Opavou – Brantice – 2.etapa</v>
      </c>
      <c r="F7" s="279"/>
      <c r="G7" s="279"/>
      <c r="H7" s="279"/>
      <c r="L7" s="20"/>
    </row>
    <row r="8" spans="2:56" ht="13.2" x14ac:dyDescent="0.2">
      <c r="B8" s="20"/>
      <c r="D8" s="27" t="s">
        <v>312</v>
      </c>
      <c r="L8" s="20"/>
    </row>
    <row r="9" spans="2:56" ht="16.5" customHeight="1" x14ac:dyDescent="0.2">
      <c r="B9" s="20"/>
      <c r="E9" s="278" t="s">
        <v>1953</v>
      </c>
      <c r="F9" s="256"/>
      <c r="G9" s="256"/>
      <c r="H9" s="256"/>
      <c r="L9" s="20"/>
    </row>
    <row r="10" spans="2:56" ht="12" customHeight="1" x14ac:dyDescent="0.2">
      <c r="B10" s="20"/>
      <c r="D10" s="27" t="s">
        <v>314</v>
      </c>
      <c r="L10" s="20"/>
    </row>
    <row r="11" spans="2:56" s="1" customFormat="1" ht="16.5" customHeight="1" x14ac:dyDescent="0.2">
      <c r="B11" s="32"/>
      <c r="E11" s="260" t="s">
        <v>1954</v>
      </c>
      <c r="F11" s="277"/>
      <c r="G11" s="277"/>
      <c r="H11" s="277"/>
      <c r="L11" s="32"/>
    </row>
    <row r="12" spans="2:56" s="1" customFormat="1" ht="12" customHeight="1" x14ac:dyDescent="0.2">
      <c r="B12" s="32"/>
      <c r="D12" s="27" t="s">
        <v>625</v>
      </c>
      <c r="L12" s="32"/>
    </row>
    <row r="13" spans="2:56" s="1" customFormat="1" ht="16.5" customHeight="1" x14ac:dyDescent="0.2">
      <c r="B13" s="32"/>
      <c r="E13" s="248" t="s">
        <v>2003</v>
      </c>
      <c r="F13" s="277"/>
      <c r="G13" s="277"/>
      <c r="H13" s="277"/>
      <c r="L13" s="32"/>
    </row>
    <row r="14" spans="2:56" s="1" customFormat="1" x14ac:dyDescent="0.2">
      <c r="B14" s="32"/>
      <c r="L14" s="32"/>
    </row>
    <row r="15" spans="2:56" s="1" customFormat="1" ht="12" customHeight="1" x14ac:dyDescent="0.2">
      <c r="B15" s="32"/>
      <c r="D15" s="27" t="s">
        <v>18</v>
      </c>
      <c r="F15" s="25" t="s">
        <v>1</v>
      </c>
      <c r="I15" s="27" t="s">
        <v>19</v>
      </c>
      <c r="J15" s="25" t="s">
        <v>1</v>
      </c>
      <c r="L15" s="32"/>
    </row>
    <row r="16" spans="2:56" s="1" customFormat="1" ht="12" customHeight="1" x14ac:dyDescent="0.2">
      <c r="B16" s="32"/>
      <c r="D16" s="27" t="s">
        <v>20</v>
      </c>
      <c r="F16" s="25" t="s">
        <v>21</v>
      </c>
      <c r="I16" s="27" t="s">
        <v>22</v>
      </c>
      <c r="J16" s="52" t="str">
        <f>'Rekapitulace stavby'!AN8</f>
        <v>22. 5. 2025</v>
      </c>
      <c r="L16" s="32"/>
    </row>
    <row r="17" spans="2:12" s="1" customFormat="1" ht="10.8"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80" t="str">
        <f>'Rekapitulace stavby'!E14</f>
        <v>Vyplň údaj</v>
      </c>
      <c r="F22" s="266"/>
      <c r="G22" s="266"/>
      <c r="H22" s="266"/>
      <c r="I22" s="27" t="s">
        <v>28</v>
      </c>
      <c r="J22" s="28" t="str">
        <f>'Rekapitulace stavby'!AN14</f>
        <v>Vyplň údaj</v>
      </c>
      <c r="L22" s="32"/>
    </row>
    <row r="23" spans="2:12" s="1" customFormat="1" ht="6.9" customHeight="1" x14ac:dyDescent="0.2">
      <c r="B23" s="32"/>
      <c r="L23" s="32"/>
    </row>
    <row r="24" spans="2:12" s="1" customFormat="1" ht="12" customHeight="1" x14ac:dyDescent="0.2">
      <c r="B24" s="32"/>
      <c r="D24" s="27" t="s">
        <v>32</v>
      </c>
      <c r="I24" s="27" t="s">
        <v>25</v>
      </c>
      <c r="J24" s="25" t="s">
        <v>1</v>
      </c>
      <c r="L24" s="32"/>
    </row>
    <row r="25" spans="2:12" s="1" customFormat="1" ht="18" customHeight="1" x14ac:dyDescent="0.2">
      <c r="B25" s="32"/>
      <c r="E25" s="25" t="s">
        <v>2004</v>
      </c>
      <c r="I25" s="27" t="s">
        <v>28</v>
      </c>
      <c r="J25" s="25" t="s">
        <v>1</v>
      </c>
      <c r="L25" s="32"/>
    </row>
    <row r="26" spans="2:12" s="1" customFormat="1" ht="6.9" customHeight="1" x14ac:dyDescent="0.2">
      <c r="B26" s="32"/>
      <c r="L26" s="32"/>
    </row>
    <row r="27" spans="2:12" s="1" customFormat="1" ht="12" customHeight="1" x14ac:dyDescent="0.2">
      <c r="B27" s="32"/>
      <c r="D27" s="27" t="s">
        <v>35</v>
      </c>
      <c r="I27" s="27" t="s">
        <v>25</v>
      </c>
      <c r="J27" s="25" t="s">
        <v>1</v>
      </c>
      <c r="L27" s="32"/>
    </row>
    <row r="28" spans="2:12" s="1" customFormat="1" ht="18" customHeight="1" x14ac:dyDescent="0.2">
      <c r="B28" s="32"/>
      <c r="E28" s="25" t="s">
        <v>2005</v>
      </c>
      <c r="I28" s="27" t="s">
        <v>28</v>
      </c>
      <c r="J28" s="25" t="s">
        <v>1</v>
      </c>
      <c r="L28" s="32"/>
    </row>
    <row r="29" spans="2:12" s="1" customFormat="1" ht="6.9" customHeight="1" x14ac:dyDescent="0.2">
      <c r="B29" s="32"/>
      <c r="L29" s="32"/>
    </row>
    <row r="30" spans="2:12" s="1" customFormat="1" ht="12" customHeight="1" x14ac:dyDescent="0.2">
      <c r="B30" s="32"/>
      <c r="D30" s="27" t="s">
        <v>36</v>
      </c>
      <c r="L30" s="32"/>
    </row>
    <row r="31" spans="2:12" s="7" customFormat="1" ht="16.5" customHeight="1" x14ac:dyDescent="0.2">
      <c r="B31" s="94"/>
      <c r="E31" s="270" t="s">
        <v>1</v>
      </c>
      <c r="F31" s="270"/>
      <c r="G31" s="270"/>
      <c r="H31" s="270"/>
      <c r="L31" s="94"/>
    </row>
    <row r="32" spans="2:12" s="1" customFormat="1" ht="6.9" customHeight="1" x14ac:dyDescent="0.2">
      <c r="B32" s="32"/>
      <c r="L32" s="32"/>
    </row>
    <row r="33" spans="2:12" s="1" customFormat="1" ht="6.9" customHeight="1" x14ac:dyDescent="0.2">
      <c r="B33" s="32"/>
      <c r="D33" s="53"/>
      <c r="E33" s="53"/>
      <c r="F33" s="53"/>
      <c r="G33" s="53"/>
      <c r="H33" s="53"/>
      <c r="I33" s="53"/>
      <c r="J33" s="53"/>
      <c r="K33" s="53"/>
      <c r="L33" s="32"/>
    </row>
    <row r="34" spans="2:12" s="1" customFormat="1" ht="25.35" customHeight="1" x14ac:dyDescent="0.2">
      <c r="B34" s="32"/>
      <c r="D34" s="95" t="s">
        <v>37</v>
      </c>
      <c r="J34" s="66">
        <f>ROUND(J140, 2)</f>
        <v>0</v>
      </c>
      <c r="L34" s="32"/>
    </row>
    <row r="35" spans="2:12" s="1" customFormat="1" ht="6.9" customHeight="1" x14ac:dyDescent="0.2">
      <c r="B35" s="32"/>
      <c r="D35" s="53"/>
      <c r="E35" s="53"/>
      <c r="F35" s="53"/>
      <c r="G35" s="53"/>
      <c r="H35" s="53"/>
      <c r="I35" s="53"/>
      <c r="J35" s="53"/>
      <c r="K35" s="53"/>
      <c r="L35" s="32"/>
    </row>
    <row r="36" spans="2:12" s="1" customFormat="1" ht="14.4" customHeight="1" x14ac:dyDescent="0.2">
      <c r="B36" s="32"/>
      <c r="F36" s="35" t="s">
        <v>39</v>
      </c>
      <c r="I36" s="35" t="s">
        <v>38</v>
      </c>
      <c r="J36" s="35" t="s">
        <v>40</v>
      </c>
      <c r="L36" s="32"/>
    </row>
    <row r="37" spans="2:12" s="1" customFormat="1" ht="14.4" customHeight="1" x14ac:dyDescent="0.2">
      <c r="B37" s="32"/>
      <c r="D37" s="55" t="s">
        <v>41</v>
      </c>
      <c r="E37" s="27" t="s">
        <v>42</v>
      </c>
      <c r="F37" s="86">
        <f>ROUND((SUM(BE140:BE957)),  2)</f>
        <v>0</v>
      </c>
      <c r="I37" s="96">
        <v>0.21</v>
      </c>
      <c r="J37" s="86">
        <f>ROUND(((SUM(BE140:BE957))*I37),  2)</f>
        <v>0</v>
      </c>
      <c r="L37" s="32"/>
    </row>
    <row r="38" spans="2:12" s="1" customFormat="1" ht="14.4" customHeight="1" x14ac:dyDescent="0.2">
      <c r="B38" s="32"/>
      <c r="E38" s="27" t="s">
        <v>43</v>
      </c>
      <c r="F38" s="86">
        <f>ROUND((SUM(BF140:BF957)),  2)</f>
        <v>0</v>
      </c>
      <c r="I38" s="96">
        <v>0.12</v>
      </c>
      <c r="J38" s="86">
        <f>ROUND(((SUM(BF140:BF957))*I38),  2)</f>
        <v>0</v>
      </c>
      <c r="L38" s="32"/>
    </row>
    <row r="39" spans="2:12" s="1" customFormat="1" ht="14.4" hidden="1" customHeight="1" x14ac:dyDescent="0.2">
      <c r="B39" s="32"/>
      <c r="E39" s="27" t="s">
        <v>44</v>
      </c>
      <c r="F39" s="86">
        <f>ROUND((SUM(BG140:BG957)),  2)</f>
        <v>0</v>
      </c>
      <c r="I39" s="96">
        <v>0.21</v>
      </c>
      <c r="J39" s="86">
        <f>0</f>
        <v>0</v>
      </c>
      <c r="L39" s="32"/>
    </row>
    <row r="40" spans="2:12" s="1" customFormat="1" ht="14.4" hidden="1" customHeight="1" x14ac:dyDescent="0.2">
      <c r="B40" s="32"/>
      <c r="E40" s="27" t="s">
        <v>45</v>
      </c>
      <c r="F40" s="86">
        <f>ROUND((SUM(BH140:BH957)),  2)</f>
        <v>0</v>
      </c>
      <c r="I40" s="96">
        <v>0.12</v>
      </c>
      <c r="J40" s="86">
        <f>0</f>
        <v>0</v>
      </c>
      <c r="L40" s="32"/>
    </row>
    <row r="41" spans="2:12" s="1" customFormat="1" ht="14.4" hidden="1" customHeight="1" x14ac:dyDescent="0.2">
      <c r="B41" s="32"/>
      <c r="E41" s="27" t="s">
        <v>46</v>
      </c>
      <c r="F41" s="86">
        <f>ROUND((SUM(BI140:BI957)),  2)</f>
        <v>0</v>
      </c>
      <c r="I41" s="96">
        <v>0</v>
      </c>
      <c r="J41" s="86">
        <f>0</f>
        <v>0</v>
      </c>
      <c r="L41" s="32"/>
    </row>
    <row r="42" spans="2:12" s="1" customFormat="1" ht="6.9"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 customHeight="1" x14ac:dyDescent="0.2">
      <c r="B44" s="32"/>
      <c r="L44" s="32"/>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ht="16.5" customHeight="1" x14ac:dyDescent="0.2">
      <c r="B87" s="20"/>
      <c r="E87" s="278" t="s">
        <v>1953</v>
      </c>
      <c r="F87" s="256"/>
      <c r="G87" s="256"/>
      <c r="H87" s="256"/>
      <c r="L87" s="20"/>
    </row>
    <row r="88" spans="2:12" ht="12" customHeight="1" x14ac:dyDescent="0.2">
      <c r="B88" s="20"/>
      <c r="C88" s="27" t="s">
        <v>314</v>
      </c>
      <c r="L88" s="20"/>
    </row>
    <row r="89" spans="2:12" s="1" customFormat="1" ht="16.5" customHeight="1" x14ac:dyDescent="0.2">
      <c r="B89" s="32"/>
      <c r="E89" s="260" t="s">
        <v>1954</v>
      </c>
      <c r="F89" s="277"/>
      <c r="G89" s="277"/>
      <c r="H89" s="277"/>
      <c r="L89" s="32"/>
    </row>
    <row r="90" spans="2:12" s="1" customFormat="1" ht="12" customHeight="1" x14ac:dyDescent="0.2">
      <c r="B90" s="32"/>
      <c r="C90" s="27" t="s">
        <v>625</v>
      </c>
      <c r="L90" s="32"/>
    </row>
    <row r="91" spans="2:12" s="1" customFormat="1" ht="16.5" customHeight="1" x14ac:dyDescent="0.2">
      <c r="B91" s="32"/>
      <c r="E91" s="248" t="str">
        <f>E13</f>
        <v>SO 02.1.2 - most</v>
      </c>
      <c r="F91" s="277"/>
      <c r="G91" s="277"/>
      <c r="H91" s="277"/>
      <c r="L91" s="32"/>
    </row>
    <row r="92" spans="2:12" s="1" customFormat="1" ht="6.9"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 customHeight="1" x14ac:dyDescent="0.2">
      <c r="B94" s="32"/>
      <c r="L94" s="32"/>
    </row>
    <row r="95" spans="2:12" s="1" customFormat="1" ht="25.65" customHeight="1" x14ac:dyDescent="0.2">
      <c r="B95" s="32"/>
      <c r="C95" s="27" t="s">
        <v>24</v>
      </c>
      <c r="F95" s="25" t="str">
        <f>E19</f>
        <v>Správa železnic, státní organizace, OŘ Ostrava</v>
      </c>
      <c r="I95" s="27" t="s">
        <v>32</v>
      </c>
      <c r="J95" s="30" t="str">
        <f>E25</f>
        <v>SUDOP BRNO, spol. s r.o.</v>
      </c>
      <c r="L95" s="32"/>
    </row>
    <row r="96" spans="2:12" s="1" customFormat="1" ht="15.15" customHeight="1" x14ac:dyDescent="0.2">
      <c r="B96" s="32"/>
      <c r="C96" s="27" t="s">
        <v>30</v>
      </c>
      <c r="F96" s="25" t="str">
        <f>IF(E22="","",E22)</f>
        <v>Vyplň údaj</v>
      </c>
      <c r="I96" s="27" t="s">
        <v>35</v>
      </c>
      <c r="J96" s="30" t="str">
        <f>E28</f>
        <v>Ing. Petr Slovják</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8" customHeight="1" x14ac:dyDescent="0.2">
      <c r="B100" s="32"/>
      <c r="C100" s="107" t="s">
        <v>319</v>
      </c>
      <c r="J100" s="66">
        <f>J140</f>
        <v>0</v>
      </c>
      <c r="L100" s="32"/>
      <c r="AU100" s="17" t="s">
        <v>320</v>
      </c>
    </row>
    <row r="101" spans="2:47" s="8" customFormat="1" ht="24.9" customHeight="1" x14ac:dyDescent="0.2">
      <c r="B101" s="108"/>
      <c r="D101" s="109" t="s">
        <v>321</v>
      </c>
      <c r="E101" s="110"/>
      <c r="F101" s="110"/>
      <c r="G101" s="110"/>
      <c r="H101" s="110"/>
      <c r="I101" s="110"/>
      <c r="J101" s="111">
        <f>J141</f>
        <v>0</v>
      </c>
      <c r="L101" s="108"/>
    </row>
    <row r="102" spans="2:47" s="9" customFormat="1" ht="19.95" customHeight="1" x14ac:dyDescent="0.2">
      <c r="B102" s="112"/>
      <c r="D102" s="113" t="s">
        <v>2006</v>
      </c>
      <c r="E102" s="114"/>
      <c r="F102" s="114"/>
      <c r="G102" s="114"/>
      <c r="H102" s="114"/>
      <c r="I102" s="114"/>
      <c r="J102" s="115">
        <f>J142</f>
        <v>0</v>
      </c>
      <c r="L102" s="112"/>
    </row>
    <row r="103" spans="2:47" s="9" customFormat="1" ht="19.95" customHeight="1" x14ac:dyDescent="0.2">
      <c r="B103" s="112"/>
      <c r="D103" s="113" t="s">
        <v>2007</v>
      </c>
      <c r="E103" s="114"/>
      <c r="F103" s="114"/>
      <c r="G103" s="114"/>
      <c r="H103" s="114"/>
      <c r="I103" s="114"/>
      <c r="J103" s="115">
        <f>J198</f>
        <v>0</v>
      </c>
      <c r="L103" s="112"/>
    </row>
    <row r="104" spans="2:47" s="9" customFormat="1" ht="19.95" customHeight="1" x14ac:dyDescent="0.2">
      <c r="B104" s="112"/>
      <c r="D104" s="113" t="s">
        <v>2008</v>
      </c>
      <c r="E104" s="114"/>
      <c r="F104" s="114"/>
      <c r="G104" s="114"/>
      <c r="H104" s="114"/>
      <c r="I104" s="114"/>
      <c r="J104" s="115">
        <f>J216</f>
        <v>0</v>
      </c>
      <c r="L104" s="112"/>
    </row>
    <row r="105" spans="2:47" s="9" customFormat="1" ht="19.95" customHeight="1" x14ac:dyDescent="0.2">
      <c r="B105" s="112"/>
      <c r="D105" s="113" t="s">
        <v>2009</v>
      </c>
      <c r="E105" s="114"/>
      <c r="F105" s="114"/>
      <c r="G105" s="114"/>
      <c r="H105" s="114"/>
      <c r="I105" s="114"/>
      <c r="J105" s="115">
        <f>J328</f>
        <v>0</v>
      </c>
      <c r="L105" s="112"/>
    </row>
    <row r="106" spans="2:47" s="9" customFormat="1" ht="19.95" customHeight="1" x14ac:dyDescent="0.2">
      <c r="B106" s="112"/>
      <c r="D106" s="113" t="s">
        <v>322</v>
      </c>
      <c r="E106" s="114"/>
      <c r="F106" s="114"/>
      <c r="G106" s="114"/>
      <c r="H106" s="114"/>
      <c r="I106" s="114"/>
      <c r="J106" s="115">
        <f>J427</f>
        <v>0</v>
      </c>
      <c r="L106" s="112"/>
    </row>
    <row r="107" spans="2:47" s="9" customFormat="1" ht="19.95" customHeight="1" x14ac:dyDescent="0.2">
      <c r="B107" s="112"/>
      <c r="D107" s="113" t="s">
        <v>2010</v>
      </c>
      <c r="E107" s="114"/>
      <c r="F107" s="114"/>
      <c r="G107" s="114"/>
      <c r="H107" s="114"/>
      <c r="I107" s="114"/>
      <c r="J107" s="115">
        <f>J452</f>
        <v>0</v>
      </c>
      <c r="L107" s="112"/>
    </row>
    <row r="108" spans="2:47" s="9" customFormat="1" ht="19.95" customHeight="1" x14ac:dyDescent="0.2">
      <c r="B108" s="112"/>
      <c r="D108" s="113" t="s">
        <v>2011</v>
      </c>
      <c r="E108" s="114"/>
      <c r="F108" s="114"/>
      <c r="G108" s="114"/>
      <c r="H108" s="114"/>
      <c r="I108" s="114"/>
      <c r="J108" s="115">
        <f>J460</f>
        <v>0</v>
      </c>
      <c r="L108" s="112"/>
    </row>
    <row r="109" spans="2:47" s="9" customFormat="1" ht="19.95" customHeight="1" x14ac:dyDescent="0.2">
      <c r="B109" s="112"/>
      <c r="D109" s="113" t="s">
        <v>2012</v>
      </c>
      <c r="E109" s="114"/>
      <c r="F109" s="114"/>
      <c r="G109" s="114"/>
      <c r="H109" s="114"/>
      <c r="I109" s="114"/>
      <c r="J109" s="115">
        <f>J668</f>
        <v>0</v>
      </c>
      <c r="L109" s="112"/>
    </row>
    <row r="110" spans="2:47" s="9" customFormat="1" ht="19.95" customHeight="1" x14ac:dyDescent="0.2">
      <c r="B110" s="112"/>
      <c r="D110" s="113" t="s">
        <v>2013</v>
      </c>
      <c r="E110" s="114"/>
      <c r="F110" s="114"/>
      <c r="G110" s="114"/>
      <c r="H110" s="114"/>
      <c r="I110" s="114"/>
      <c r="J110" s="115">
        <f>J700</f>
        <v>0</v>
      </c>
      <c r="L110" s="112"/>
    </row>
    <row r="111" spans="2:47" s="8" customFormat="1" ht="24.9" customHeight="1" x14ac:dyDescent="0.2">
      <c r="B111" s="108"/>
      <c r="D111" s="109" t="s">
        <v>2014</v>
      </c>
      <c r="E111" s="110"/>
      <c r="F111" s="110"/>
      <c r="G111" s="110"/>
      <c r="H111" s="110"/>
      <c r="I111" s="110"/>
      <c r="J111" s="111">
        <f>J703</f>
        <v>0</v>
      </c>
      <c r="L111" s="108"/>
    </row>
    <row r="112" spans="2:47" s="9" customFormat="1" ht="19.95" customHeight="1" x14ac:dyDescent="0.2">
      <c r="B112" s="112"/>
      <c r="D112" s="113" t="s">
        <v>2015</v>
      </c>
      <c r="E112" s="114"/>
      <c r="F112" s="114"/>
      <c r="G112" s="114"/>
      <c r="H112" s="114"/>
      <c r="I112" s="114"/>
      <c r="J112" s="115">
        <f>J704</f>
        <v>0</v>
      </c>
      <c r="L112" s="112"/>
    </row>
    <row r="113" spans="2:12" s="9" customFormat="1" ht="19.95" customHeight="1" x14ac:dyDescent="0.2">
      <c r="B113" s="112"/>
      <c r="D113" s="113" t="s">
        <v>2016</v>
      </c>
      <c r="E113" s="114"/>
      <c r="F113" s="114"/>
      <c r="G113" s="114"/>
      <c r="H113" s="114"/>
      <c r="I113" s="114"/>
      <c r="J113" s="115">
        <f>J832</f>
        <v>0</v>
      </c>
      <c r="L113" s="112"/>
    </row>
    <row r="114" spans="2:12" s="9" customFormat="1" ht="19.95" customHeight="1" x14ac:dyDescent="0.2">
      <c r="B114" s="112"/>
      <c r="D114" s="113" t="s">
        <v>2017</v>
      </c>
      <c r="E114" s="114"/>
      <c r="F114" s="114"/>
      <c r="G114" s="114"/>
      <c r="H114" s="114"/>
      <c r="I114" s="114"/>
      <c r="J114" s="115">
        <f>J853</f>
        <v>0</v>
      </c>
      <c r="L114" s="112"/>
    </row>
    <row r="115" spans="2:12" s="9" customFormat="1" ht="19.95" customHeight="1" x14ac:dyDescent="0.2">
      <c r="B115" s="112"/>
      <c r="D115" s="113" t="s">
        <v>2018</v>
      </c>
      <c r="E115" s="114"/>
      <c r="F115" s="114"/>
      <c r="G115" s="114"/>
      <c r="H115" s="114"/>
      <c r="I115" s="114"/>
      <c r="J115" s="115">
        <f>J878</f>
        <v>0</v>
      </c>
      <c r="L115" s="112"/>
    </row>
    <row r="116" spans="2:12" s="9" customFormat="1" ht="19.95" customHeight="1" x14ac:dyDescent="0.2">
      <c r="B116" s="112"/>
      <c r="D116" s="113" t="s">
        <v>2019</v>
      </c>
      <c r="E116" s="114"/>
      <c r="F116" s="114"/>
      <c r="G116" s="114"/>
      <c r="H116" s="114"/>
      <c r="I116" s="114"/>
      <c r="J116" s="115">
        <f>J884</f>
        <v>0</v>
      </c>
      <c r="L116" s="112"/>
    </row>
    <row r="117" spans="2:12" s="1" customFormat="1" ht="21.75" customHeight="1" x14ac:dyDescent="0.2">
      <c r="B117" s="32"/>
      <c r="L117" s="32"/>
    </row>
    <row r="118" spans="2:12" s="1" customFormat="1" ht="6.9" customHeight="1" x14ac:dyDescent="0.2">
      <c r="B118" s="44"/>
      <c r="C118" s="45"/>
      <c r="D118" s="45"/>
      <c r="E118" s="45"/>
      <c r="F118" s="45"/>
      <c r="G118" s="45"/>
      <c r="H118" s="45"/>
      <c r="I118" s="45"/>
      <c r="J118" s="45"/>
      <c r="K118" s="45"/>
      <c r="L118" s="32"/>
    </row>
    <row r="122" spans="2:12" s="1" customFormat="1" ht="6.9" customHeight="1" x14ac:dyDescent="0.2">
      <c r="B122" s="46"/>
      <c r="C122" s="47"/>
      <c r="D122" s="47"/>
      <c r="E122" s="47"/>
      <c r="F122" s="47"/>
      <c r="G122" s="47"/>
      <c r="H122" s="47"/>
      <c r="I122" s="47"/>
      <c r="J122" s="47"/>
      <c r="K122" s="47"/>
      <c r="L122" s="32"/>
    </row>
    <row r="123" spans="2:12" s="1" customFormat="1" ht="24.9" customHeight="1" x14ac:dyDescent="0.2">
      <c r="B123" s="32"/>
      <c r="C123" s="21" t="s">
        <v>324</v>
      </c>
      <c r="L123" s="32"/>
    </row>
    <row r="124" spans="2:12" s="1" customFormat="1" ht="6.9" customHeight="1" x14ac:dyDescent="0.2">
      <c r="B124" s="32"/>
      <c r="L124" s="32"/>
    </row>
    <row r="125" spans="2:12" s="1" customFormat="1" ht="12" customHeight="1" x14ac:dyDescent="0.2">
      <c r="B125" s="32"/>
      <c r="C125" s="27" t="s">
        <v>16</v>
      </c>
      <c r="L125" s="32"/>
    </row>
    <row r="126" spans="2:12" s="1" customFormat="1" ht="16.5" customHeight="1" x14ac:dyDescent="0.2">
      <c r="B126" s="32"/>
      <c r="E126" s="278" t="str">
        <f>E7</f>
        <v>Prostá rekonstrukce trati v úseku Milotice nad Opavou – Brantice – 2.etapa</v>
      </c>
      <c r="F126" s="279"/>
      <c r="G126" s="279"/>
      <c r="H126" s="279"/>
      <c r="L126" s="32"/>
    </row>
    <row r="127" spans="2:12" ht="12" customHeight="1" x14ac:dyDescent="0.2">
      <c r="B127" s="20"/>
      <c r="C127" s="27" t="s">
        <v>312</v>
      </c>
      <c r="L127" s="20"/>
    </row>
    <row r="128" spans="2:12" ht="16.5" customHeight="1" x14ac:dyDescent="0.2">
      <c r="B128" s="20"/>
      <c r="E128" s="278" t="s">
        <v>1953</v>
      </c>
      <c r="F128" s="256"/>
      <c r="G128" s="256"/>
      <c r="H128" s="256"/>
      <c r="L128" s="20"/>
    </row>
    <row r="129" spans="2:65" ht="12" customHeight="1" x14ac:dyDescent="0.2">
      <c r="B129" s="20"/>
      <c r="C129" s="27" t="s">
        <v>314</v>
      </c>
      <c r="L129" s="20"/>
    </row>
    <row r="130" spans="2:65" s="1" customFormat="1" ht="16.5" customHeight="1" x14ac:dyDescent="0.2">
      <c r="B130" s="32"/>
      <c r="E130" s="260" t="s">
        <v>1954</v>
      </c>
      <c r="F130" s="277"/>
      <c r="G130" s="277"/>
      <c r="H130" s="277"/>
      <c r="L130" s="32"/>
    </row>
    <row r="131" spans="2:65" s="1" customFormat="1" ht="12" customHeight="1" x14ac:dyDescent="0.2">
      <c r="B131" s="32"/>
      <c r="C131" s="27" t="s">
        <v>625</v>
      </c>
      <c r="L131" s="32"/>
    </row>
    <row r="132" spans="2:65" s="1" customFormat="1" ht="16.5" customHeight="1" x14ac:dyDescent="0.2">
      <c r="B132" s="32"/>
      <c r="E132" s="248" t="str">
        <f>E13</f>
        <v>SO 02.1.2 - most</v>
      </c>
      <c r="F132" s="277"/>
      <c r="G132" s="277"/>
      <c r="H132" s="277"/>
      <c r="L132" s="32"/>
    </row>
    <row r="133" spans="2:65" s="1" customFormat="1" ht="6.9" customHeight="1" x14ac:dyDescent="0.2">
      <c r="B133" s="32"/>
      <c r="L133" s="32"/>
    </row>
    <row r="134" spans="2:65" s="1" customFormat="1" ht="12" customHeight="1" x14ac:dyDescent="0.2">
      <c r="B134" s="32"/>
      <c r="C134" s="27" t="s">
        <v>20</v>
      </c>
      <c r="F134" s="25" t="str">
        <f>F16</f>
        <v>PS Krnov</v>
      </c>
      <c r="I134" s="27" t="s">
        <v>22</v>
      </c>
      <c r="J134" s="52" t="str">
        <f>IF(J16="","",J16)</f>
        <v>22. 5. 2025</v>
      </c>
      <c r="L134" s="32"/>
    </row>
    <row r="135" spans="2:65" s="1" customFormat="1" ht="6.9" customHeight="1" x14ac:dyDescent="0.2">
      <c r="B135" s="32"/>
      <c r="L135" s="32"/>
    </row>
    <row r="136" spans="2:65" s="1" customFormat="1" ht="25.65" customHeight="1" x14ac:dyDescent="0.2">
      <c r="B136" s="32"/>
      <c r="C136" s="27" t="s">
        <v>24</v>
      </c>
      <c r="F136" s="25" t="str">
        <f>E19</f>
        <v>Správa železnic, státní organizace, OŘ Ostrava</v>
      </c>
      <c r="I136" s="27" t="s">
        <v>32</v>
      </c>
      <c r="J136" s="30" t="str">
        <f>E25</f>
        <v>SUDOP BRNO, spol. s r.o.</v>
      </c>
      <c r="L136" s="32"/>
    </row>
    <row r="137" spans="2:65" s="1" customFormat="1" ht="15.15" customHeight="1" x14ac:dyDescent="0.2">
      <c r="B137" s="32"/>
      <c r="C137" s="27" t="s">
        <v>30</v>
      </c>
      <c r="F137" s="25" t="str">
        <f>IF(E22="","",E22)</f>
        <v>Vyplň údaj</v>
      </c>
      <c r="I137" s="27" t="s">
        <v>35</v>
      </c>
      <c r="J137" s="30" t="str">
        <f>E28</f>
        <v>Ing. Petr Slovják</v>
      </c>
      <c r="L137" s="32"/>
    </row>
    <row r="138" spans="2:65" s="1" customFormat="1" ht="10.35" customHeight="1" x14ac:dyDescent="0.2">
      <c r="B138" s="32"/>
      <c r="L138" s="32"/>
    </row>
    <row r="139" spans="2:65" s="10" customFormat="1" ht="29.25" customHeight="1" x14ac:dyDescent="0.2">
      <c r="B139" s="116"/>
      <c r="C139" s="117" t="s">
        <v>325</v>
      </c>
      <c r="D139" s="118" t="s">
        <v>62</v>
      </c>
      <c r="E139" s="118" t="s">
        <v>58</v>
      </c>
      <c r="F139" s="118" t="s">
        <v>59</v>
      </c>
      <c r="G139" s="118" t="s">
        <v>326</v>
      </c>
      <c r="H139" s="118" t="s">
        <v>327</v>
      </c>
      <c r="I139" s="118" t="s">
        <v>328</v>
      </c>
      <c r="J139" s="118" t="s">
        <v>318</v>
      </c>
      <c r="K139" s="119" t="s">
        <v>329</v>
      </c>
      <c r="L139" s="116"/>
      <c r="M139" s="59" t="s">
        <v>1</v>
      </c>
      <c r="N139" s="60" t="s">
        <v>41</v>
      </c>
      <c r="O139" s="60" t="s">
        <v>330</v>
      </c>
      <c r="P139" s="60" t="s">
        <v>331</v>
      </c>
      <c r="Q139" s="60" t="s">
        <v>332</v>
      </c>
      <c r="R139" s="60" t="s">
        <v>333</v>
      </c>
      <c r="S139" s="60" t="s">
        <v>334</v>
      </c>
      <c r="T139" s="61" t="s">
        <v>335</v>
      </c>
    </row>
    <row r="140" spans="2:65" s="1" customFormat="1" ht="22.8" customHeight="1" x14ac:dyDescent="0.3">
      <c r="B140" s="32"/>
      <c r="C140" s="64" t="s">
        <v>336</v>
      </c>
      <c r="J140" s="120">
        <f>BK140</f>
        <v>0</v>
      </c>
      <c r="L140" s="32"/>
      <c r="M140" s="62"/>
      <c r="N140" s="53"/>
      <c r="O140" s="53"/>
      <c r="P140" s="121">
        <f>P141+P703</f>
        <v>0</v>
      </c>
      <c r="Q140" s="53"/>
      <c r="R140" s="121">
        <f>R141+R703</f>
        <v>236.32696230000002</v>
      </c>
      <c r="S140" s="53"/>
      <c r="T140" s="122">
        <f>T141+T703</f>
        <v>76.362572200000002</v>
      </c>
      <c r="AT140" s="17" t="s">
        <v>76</v>
      </c>
      <c r="AU140" s="17" t="s">
        <v>320</v>
      </c>
      <c r="BK140" s="123">
        <f>BK141+BK703</f>
        <v>0</v>
      </c>
    </row>
    <row r="141" spans="2:65" s="11" customFormat="1" ht="25.95" customHeight="1" x14ac:dyDescent="0.25">
      <c r="B141" s="124"/>
      <c r="D141" s="125" t="s">
        <v>76</v>
      </c>
      <c r="E141" s="126" t="s">
        <v>337</v>
      </c>
      <c r="F141" s="126" t="s">
        <v>338</v>
      </c>
      <c r="I141" s="127"/>
      <c r="J141" s="128">
        <f>BK141</f>
        <v>0</v>
      </c>
      <c r="L141" s="124"/>
      <c r="M141" s="129"/>
      <c r="P141" s="130">
        <f>P142+P198+P216+P328+P427+P452+P460+P668+P700</f>
        <v>0</v>
      </c>
      <c r="R141" s="130">
        <f>R142+R198+R216+R328+R427+R452+R460+R668+R700</f>
        <v>231.53370585000002</v>
      </c>
      <c r="T141" s="131">
        <f>T142+T198+T216+T328+T427+T452+T460+T668+T700</f>
        <v>76.362572200000002</v>
      </c>
      <c r="AR141" s="125" t="s">
        <v>84</v>
      </c>
      <c r="AT141" s="132" t="s">
        <v>76</v>
      </c>
      <c r="AU141" s="132" t="s">
        <v>77</v>
      </c>
      <c r="AY141" s="125" t="s">
        <v>339</v>
      </c>
      <c r="BK141" s="133">
        <f>BK142+BK198+BK216+BK328+BK427+BK452+BK460+BK668+BK700</f>
        <v>0</v>
      </c>
    </row>
    <row r="142" spans="2:65" s="11" customFormat="1" ht="22.8" customHeight="1" x14ac:dyDescent="0.25">
      <c r="B142" s="124"/>
      <c r="D142" s="125" t="s">
        <v>76</v>
      </c>
      <c r="E142" s="134" t="s">
        <v>84</v>
      </c>
      <c r="F142" s="134" t="s">
        <v>252</v>
      </c>
      <c r="I142" s="127"/>
      <c r="J142" s="135">
        <f>BK142</f>
        <v>0</v>
      </c>
      <c r="L142" s="124"/>
      <c r="M142" s="129"/>
      <c r="P142" s="130">
        <f>SUM(P143:P197)</f>
        <v>0</v>
      </c>
      <c r="R142" s="130">
        <f>SUM(R143:R197)</f>
        <v>1.6000000000000001E-3</v>
      </c>
      <c r="T142" s="131">
        <f>SUM(T143:T197)</f>
        <v>0</v>
      </c>
      <c r="AR142" s="125" t="s">
        <v>84</v>
      </c>
      <c r="AT142" s="132" t="s">
        <v>76</v>
      </c>
      <c r="AU142" s="132" t="s">
        <v>84</v>
      </c>
      <c r="AY142" s="125" t="s">
        <v>339</v>
      </c>
      <c r="BK142" s="133">
        <f>SUM(BK143:BK197)</f>
        <v>0</v>
      </c>
    </row>
    <row r="143" spans="2:65" s="1" customFormat="1" ht="16.5" customHeight="1" x14ac:dyDescent="0.2">
      <c r="B143" s="136"/>
      <c r="C143" s="137" t="s">
        <v>84</v>
      </c>
      <c r="D143" s="137" t="s">
        <v>342</v>
      </c>
      <c r="E143" s="138" t="s">
        <v>2020</v>
      </c>
      <c r="F143" s="139" t="s">
        <v>2021</v>
      </c>
      <c r="G143" s="140" t="s">
        <v>381</v>
      </c>
      <c r="H143" s="141">
        <v>85.5</v>
      </c>
      <c r="I143" s="142"/>
      <c r="J143" s="143">
        <f>ROUND(I143*H143,2)</f>
        <v>0</v>
      </c>
      <c r="K143" s="139" t="s">
        <v>902</v>
      </c>
      <c r="L143" s="32"/>
      <c r="M143" s="144" t="s">
        <v>1</v>
      </c>
      <c r="N143" s="145" t="s">
        <v>42</v>
      </c>
      <c r="P143" s="146">
        <f>O143*H143</f>
        <v>0</v>
      </c>
      <c r="Q143" s="146">
        <v>0</v>
      </c>
      <c r="R143" s="146">
        <f>Q143*H143</f>
        <v>0</v>
      </c>
      <c r="S143" s="146">
        <v>0</v>
      </c>
      <c r="T143" s="147">
        <f>S143*H143</f>
        <v>0</v>
      </c>
      <c r="AR143" s="148" t="s">
        <v>249</v>
      </c>
      <c r="AT143" s="148" t="s">
        <v>342</v>
      </c>
      <c r="AU143" s="148" t="s">
        <v>86</v>
      </c>
      <c r="AY143" s="17" t="s">
        <v>339</v>
      </c>
      <c r="BE143" s="149">
        <f>IF(N143="základní",J143,0)</f>
        <v>0</v>
      </c>
      <c r="BF143" s="149">
        <f>IF(N143="snížená",J143,0)</f>
        <v>0</v>
      </c>
      <c r="BG143" s="149">
        <f>IF(N143="zákl. přenesená",J143,0)</f>
        <v>0</v>
      </c>
      <c r="BH143" s="149">
        <f>IF(N143="sníž. přenesená",J143,0)</f>
        <v>0</v>
      </c>
      <c r="BI143" s="149">
        <f>IF(N143="nulová",J143,0)</f>
        <v>0</v>
      </c>
      <c r="BJ143" s="17" t="s">
        <v>84</v>
      </c>
      <c r="BK143" s="149">
        <f>ROUND(I143*H143,2)</f>
        <v>0</v>
      </c>
      <c r="BL143" s="17" t="s">
        <v>249</v>
      </c>
      <c r="BM143" s="148" t="s">
        <v>2022</v>
      </c>
    </row>
    <row r="144" spans="2:65" s="1" customFormat="1" x14ac:dyDescent="0.2">
      <c r="B144" s="32"/>
      <c r="D144" s="150" t="s">
        <v>348</v>
      </c>
      <c r="F144" s="151" t="s">
        <v>2023</v>
      </c>
      <c r="I144" s="152"/>
      <c r="L144" s="32"/>
      <c r="M144" s="153"/>
      <c r="T144" s="56"/>
      <c r="AT144" s="17" t="s">
        <v>348</v>
      </c>
      <c r="AU144" s="17" t="s">
        <v>86</v>
      </c>
    </row>
    <row r="145" spans="2:65" s="15" customFormat="1" x14ac:dyDescent="0.2">
      <c r="B145" s="189"/>
      <c r="D145" s="150" t="s">
        <v>376</v>
      </c>
      <c r="E145" s="190" t="s">
        <v>1</v>
      </c>
      <c r="F145" s="191" t="s">
        <v>2024</v>
      </c>
      <c r="H145" s="190" t="s">
        <v>1</v>
      </c>
      <c r="I145" s="192"/>
      <c r="L145" s="189"/>
      <c r="M145" s="193"/>
      <c r="T145" s="194"/>
      <c r="AT145" s="190" t="s">
        <v>376</v>
      </c>
      <c r="AU145" s="190" t="s">
        <v>86</v>
      </c>
      <c r="AV145" s="15" t="s">
        <v>84</v>
      </c>
      <c r="AW145" s="15" t="s">
        <v>34</v>
      </c>
      <c r="AX145" s="15" t="s">
        <v>77</v>
      </c>
      <c r="AY145" s="190" t="s">
        <v>339</v>
      </c>
    </row>
    <row r="146" spans="2:65" s="12" customFormat="1" x14ac:dyDescent="0.2">
      <c r="B146" s="155"/>
      <c r="D146" s="150" t="s">
        <v>376</v>
      </c>
      <c r="E146" s="156" t="s">
        <v>1</v>
      </c>
      <c r="F146" s="157" t="s">
        <v>2025</v>
      </c>
      <c r="H146" s="158">
        <v>11.25</v>
      </c>
      <c r="I146" s="159"/>
      <c r="L146" s="155"/>
      <c r="M146" s="160"/>
      <c r="T146" s="161"/>
      <c r="AT146" s="156" t="s">
        <v>376</v>
      </c>
      <c r="AU146" s="156" t="s">
        <v>86</v>
      </c>
      <c r="AV146" s="12" t="s">
        <v>86</v>
      </c>
      <c r="AW146" s="12" t="s">
        <v>34</v>
      </c>
      <c r="AX146" s="12" t="s">
        <v>77</v>
      </c>
      <c r="AY146" s="156" t="s">
        <v>339</v>
      </c>
    </row>
    <row r="147" spans="2:65" s="12" customFormat="1" x14ac:dyDescent="0.2">
      <c r="B147" s="155"/>
      <c r="D147" s="150" t="s">
        <v>376</v>
      </c>
      <c r="E147" s="156" t="s">
        <v>1</v>
      </c>
      <c r="F147" s="157" t="s">
        <v>2026</v>
      </c>
      <c r="H147" s="158">
        <v>10.125</v>
      </c>
      <c r="I147" s="159"/>
      <c r="L147" s="155"/>
      <c r="M147" s="160"/>
      <c r="T147" s="161"/>
      <c r="AT147" s="156" t="s">
        <v>376</v>
      </c>
      <c r="AU147" s="156" t="s">
        <v>86</v>
      </c>
      <c r="AV147" s="12" t="s">
        <v>86</v>
      </c>
      <c r="AW147" s="12" t="s">
        <v>34</v>
      </c>
      <c r="AX147" s="12" t="s">
        <v>77</v>
      </c>
      <c r="AY147" s="156" t="s">
        <v>339</v>
      </c>
    </row>
    <row r="148" spans="2:65" s="12" customFormat="1" x14ac:dyDescent="0.2">
      <c r="B148" s="155"/>
      <c r="D148" s="150" t="s">
        <v>376</v>
      </c>
      <c r="E148" s="156" t="s">
        <v>1</v>
      </c>
      <c r="F148" s="157" t="s">
        <v>2027</v>
      </c>
      <c r="H148" s="158">
        <v>11.25</v>
      </c>
      <c r="I148" s="159"/>
      <c r="L148" s="155"/>
      <c r="M148" s="160"/>
      <c r="T148" s="161"/>
      <c r="AT148" s="156" t="s">
        <v>376</v>
      </c>
      <c r="AU148" s="156" t="s">
        <v>86</v>
      </c>
      <c r="AV148" s="12" t="s">
        <v>86</v>
      </c>
      <c r="AW148" s="12" t="s">
        <v>34</v>
      </c>
      <c r="AX148" s="12" t="s">
        <v>77</v>
      </c>
      <c r="AY148" s="156" t="s">
        <v>339</v>
      </c>
    </row>
    <row r="149" spans="2:65" s="12" customFormat="1" x14ac:dyDescent="0.2">
      <c r="B149" s="155"/>
      <c r="D149" s="150" t="s">
        <v>376</v>
      </c>
      <c r="E149" s="156" t="s">
        <v>1</v>
      </c>
      <c r="F149" s="157" t="s">
        <v>2028</v>
      </c>
      <c r="H149" s="158">
        <v>10.125</v>
      </c>
      <c r="I149" s="159"/>
      <c r="L149" s="155"/>
      <c r="M149" s="160"/>
      <c r="T149" s="161"/>
      <c r="AT149" s="156" t="s">
        <v>376</v>
      </c>
      <c r="AU149" s="156" t="s">
        <v>86</v>
      </c>
      <c r="AV149" s="12" t="s">
        <v>86</v>
      </c>
      <c r="AW149" s="12" t="s">
        <v>34</v>
      </c>
      <c r="AX149" s="12" t="s">
        <v>77</v>
      </c>
      <c r="AY149" s="156" t="s">
        <v>339</v>
      </c>
    </row>
    <row r="150" spans="2:65" s="15" customFormat="1" x14ac:dyDescent="0.2">
      <c r="B150" s="189"/>
      <c r="D150" s="150" t="s">
        <v>376</v>
      </c>
      <c r="E150" s="190" t="s">
        <v>1</v>
      </c>
      <c r="F150" s="191" t="s">
        <v>2029</v>
      </c>
      <c r="H150" s="190" t="s">
        <v>1</v>
      </c>
      <c r="I150" s="192"/>
      <c r="L150" s="189"/>
      <c r="M150" s="193"/>
      <c r="T150" s="194"/>
      <c r="AT150" s="190" t="s">
        <v>376</v>
      </c>
      <c r="AU150" s="190" t="s">
        <v>86</v>
      </c>
      <c r="AV150" s="15" t="s">
        <v>84</v>
      </c>
      <c r="AW150" s="15" t="s">
        <v>34</v>
      </c>
      <c r="AX150" s="15" t="s">
        <v>77</v>
      </c>
      <c r="AY150" s="190" t="s">
        <v>339</v>
      </c>
    </row>
    <row r="151" spans="2:65" s="12" customFormat="1" x14ac:dyDescent="0.2">
      <c r="B151" s="155"/>
      <c r="D151" s="150" t="s">
        <v>376</v>
      </c>
      <c r="E151" s="156" t="s">
        <v>1</v>
      </c>
      <c r="F151" s="157" t="s">
        <v>2025</v>
      </c>
      <c r="H151" s="158">
        <v>11.25</v>
      </c>
      <c r="I151" s="159"/>
      <c r="L151" s="155"/>
      <c r="M151" s="160"/>
      <c r="T151" s="161"/>
      <c r="AT151" s="156" t="s">
        <v>376</v>
      </c>
      <c r="AU151" s="156" t="s">
        <v>86</v>
      </c>
      <c r="AV151" s="12" t="s">
        <v>86</v>
      </c>
      <c r="AW151" s="12" t="s">
        <v>34</v>
      </c>
      <c r="AX151" s="12" t="s">
        <v>77</v>
      </c>
      <c r="AY151" s="156" t="s">
        <v>339</v>
      </c>
    </row>
    <row r="152" spans="2:65" s="12" customFormat="1" x14ac:dyDescent="0.2">
      <c r="B152" s="155"/>
      <c r="D152" s="150" t="s">
        <v>376</v>
      </c>
      <c r="E152" s="156" t="s">
        <v>1</v>
      </c>
      <c r="F152" s="157" t="s">
        <v>2026</v>
      </c>
      <c r="H152" s="158">
        <v>10.125</v>
      </c>
      <c r="I152" s="159"/>
      <c r="L152" s="155"/>
      <c r="M152" s="160"/>
      <c r="T152" s="161"/>
      <c r="AT152" s="156" t="s">
        <v>376</v>
      </c>
      <c r="AU152" s="156" t="s">
        <v>86</v>
      </c>
      <c r="AV152" s="12" t="s">
        <v>86</v>
      </c>
      <c r="AW152" s="12" t="s">
        <v>34</v>
      </c>
      <c r="AX152" s="12" t="s">
        <v>77</v>
      </c>
      <c r="AY152" s="156" t="s">
        <v>339</v>
      </c>
    </row>
    <row r="153" spans="2:65" s="12" customFormat="1" x14ac:dyDescent="0.2">
      <c r="B153" s="155"/>
      <c r="D153" s="150" t="s">
        <v>376</v>
      </c>
      <c r="E153" s="156" t="s">
        <v>1</v>
      </c>
      <c r="F153" s="157" t="s">
        <v>2027</v>
      </c>
      <c r="H153" s="158">
        <v>11.25</v>
      </c>
      <c r="I153" s="159"/>
      <c r="L153" s="155"/>
      <c r="M153" s="160"/>
      <c r="T153" s="161"/>
      <c r="AT153" s="156" t="s">
        <v>376</v>
      </c>
      <c r="AU153" s="156" t="s">
        <v>86</v>
      </c>
      <c r="AV153" s="12" t="s">
        <v>86</v>
      </c>
      <c r="AW153" s="12" t="s">
        <v>34</v>
      </c>
      <c r="AX153" s="12" t="s">
        <v>77</v>
      </c>
      <c r="AY153" s="156" t="s">
        <v>339</v>
      </c>
    </row>
    <row r="154" spans="2:65" s="12" customFormat="1" x14ac:dyDescent="0.2">
      <c r="B154" s="155"/>
      <c r="D154" s="150" t="s">
        <v>376</v>
      </c>
      <c r="E154" s="156" t="s">
        <v>1</v>
      </c>
      <c r="F154" s="157" t="s">
        <v>2028</v>
      </c>
      <c r="H154" s="158">
        <v>10.125</v>
      </c>
      <c r="I154" s="159"/>
      <c r="L154" s="155"/>
      <c r="M154" s="160"/>
      <c r="T154" s="161"/>
      <c r="AT154" s="156" t="s">
        <v>376</v>
      </c>
      <c r="AU154" s="156" t="s">
        <v>86</v>
      </c>
      <c r="AV154" s="12" t="s">
        <v>86</v>
      </c>
      <c r="AW154" s="12" t="s">
        <v>34</v>
      </c>
      <c r="AX154" s="12" t="s">
        <v>77</v>
      </c>
      <c r="AY154" s="156" t="s">
        <v>339</v>
      </c>
    </row>
    <row r="155" spans="2:65" s="13" customFormat="1" x14ac:dyDescent="0.2">
      <c r="B155" s="162"/>
      <c r="D155" s="150" t="s">
        <v>376</v>
      </c>
      <c r="E155" s="163" t="s">
        <v>1</v>
      </c>
      <c r="F155" s="164" t="s">
        <v>398</v>
      </c>
      <c r="H155" s="165">
        <v>85.5</v>
      </c>
      <c r="I155" s="166"/>
      <c r="L155" s="162"/>
      <c r="M155" s="167"/>
      <c r="T155" s="168"/>
      <c r="AT155" s="163" t="s">
        <v>376</v>
      </c>
      <c r="AU155" s="163" t="s">
        <v>86</v>
      </c>
      <c r="AV155" s="13" t="s">
        <v>249</v>
      </c>
      <c r="AW155" s="13" t="s">
        <v>34</v>
      </c>
      <c r="AX155" s="13" t="s">
        <v>84</v>
      </c>
      <c r="AY155" s="163" t="s">
        <v>339</v>
      </c>
    </row>
    <row r="156" spans="2:65" s="1" customFormat="1" ht="21.75" customHeight="1" x14ac:dyDescent="0.2">
      <c r="B156" s="136"/>
      <c r="C156" s="137" t="s">
        <v>86</v>
      </c>
      <c r="D156" s="137" t="s">
        <v>342</v>
      </c>
      <c r="E156" s="138" t="s">
        <v>2030</v>
      </c>
      <c r="F156" s="139" t="s">
        <v>2031</v>
      </c>
      <c r="G156" s="140" t="s">
        <v>373</v>
      </c>
      <c r="H156" s="141">
        <v>79.98</v>
      </c>
      <c r="I156" s="142"/>
      <c r="J156" s="143">
        <f>ROUND(I156*H156,2)</f>
        <v>0</v>
      </c>
      <c r="K156" s="139" t="s">
        <v>902</v>
      </c>
      <c r="L156" s="32"/>
      <c r="M156" s="144" t="s">
        <v>1</v>
      </c>
      <c r="N156" s="145" t="s">
        <v>42</v>
      </c>
      <c r="P156" s="146">
        <f>O156*H156</f>
        <v>0</v>
      </c>
      <c r="Q156" s="146">
        <v>0</v>
      </c>
      <c r="R156" s="146">
        <f>Q156*H156</f>
        <v>0</v>
      </c>
      <c r="S156" s="146">
        <v>0</v>
      </c>
      <c r="T156" s="147">
        <f>S156*H156</f>
        <v>0</v>
      </c>
      <c r="AR156" s="148" t="s">
        <v>249</v>
      </c>
      <c r="AT156" s="148" t="s">
        <v>342</v>
      </c>
      <c r="AU156" s="148" t="s">
        <v>86</v>
      </c>
      <c r="AY156" s="17" t="s">
        <v>339</v>
      </c>
      <c r="BE156" s="149">
        <f>IF(N156="základní",J156,0)</f>
        <v>0</v>
      </c>
      <c r="BF156" s="149">
        <f>IF(N156="snížená",J156,0)</f>
        <v>0</v>
      </c>
      <c r="BG156" s="149">
        <f>IF(N156="zákl. přenesená",J156,0)</f>
        <v>0</v>
      </c>
      <c r="BH156" s="149">
        <f>IF(N156="sníž. přenesená",J156,0)</f>
        <v>0</v>
      </c>
      <c r="BI156" s="149">
        <f>IF(N156="nulová",J156,0)</f>
        <v>0</v>
      </c>
      <c r="BJ156" s="17" t="s">
        <v>84</v>
      </c>
      <c r="BK156" s="149">
        <f>ROUND(I156*H156,2)</f>
        <v>0</v>
      </c>
      <c r="BL156" s="17" t="s">
        <v>249</v>
      </c>
      <c r="BM156" s="148" t="s">
        <v>2032</v>
      </c>
    </row>
    <row r="157" spans="2:65" s="1" customFormat="1" x14ac:dyDescent="0.2">
      <c r="B157" s="32"/>
      <c r="D157" s="150" t="s">
        <v>348</v>
      </c>
      <c r="F157" s="151" t="s">
        <v>2033</v>
      </c>
      <c r="I157" s="152"/>
      <c r="L157" s="32"/>
      <c r="M157" s="153"/>
      <c r="T157" s="56"/>
      <c r="AT157" s="17" t="s">
        <v>348</v>
      </c>
      <c r="AU157" s="17" t="s">
        <v>86</v>
      </c>
    </row>
    <row r="158" spans="2:65" s="12" customFormat="1" x14ac:dyDescent="0.2">
      <c r="B158" s="155"/>
      <c r="D158" s="150" t="s">
        <v>376</v>
      </c>
      <c r="E158" s="156" t="s">
        <v>1</v>
      </c>
      <c r="F158" s="157" t="s">
        <v>2034</v>
      </c>
      <c r="H158" s="158">
        <v>22.032</v>
      </c>
      <c r="I158" s="159"/>
      <c r="L158" s="155"/>
      <c r="M158" s="160"/>
      <c r="T158" s="161"/>
      <c r="AT158" s="156" t="s">
        <v>376</v>
      </c>
      <c r="AU158" s="156" t="s">
        <v>86</v>
      </c>
      <c r="AV158" s="12" t="s">
        <v>86</v>
      </c>
      <c r="AW158" s="12" t="s">
        <v>34</v>
      </c>
      <c r="AX158" s="12" t="s">
        <v>77</v>
      </c>
      <c r="AY158" s="156" t="s">
        <v>339</v>
      </c>
    </row>
    <row r="159" spans="2:65" s="12" customFormat="1" x14ac:dyDescent="0.2">
      <c r="B159" s="155"/>
      <c r="D159" s="150" t="s">
        <v>376</v>
      </c>
      <c r="E159" s="156" t="s">
        <v>1</v>
      </c>
      <c r="F159" s="157" t="s">
        <v>2035</v>
      </c>
      <c r="H159" s="158">
        <v>12.84</v>
      </c>
      <c r="I159" s="159"/>
      <c r="L159" s="155"/>
      <c r="M159" s="160"/>
      <c r="T159" s="161"/>
      <c r="AT159" s="156" t="s">
        <v>376</v>
      </c>
      <c r="AU159" s="156" t="s">
        <v>86</v>
      </c>
      <c r="AV159" s="12" t="s">
        <v>86</v>
      </c>
      <c r="AW159" s="12" t="s">
        <v>34</v>
      </c>
      <c r="AX159" s="12" t="s">
        <v>77</v>
      </c>
      <c r="AY159" s="156" t="s">
        <v>339</v>
      </c>
    </row>
    <row r="160" spans="2:65" s="12" customFormat="1" x14ac:dyDescent="0.2">
      <c r="B160" s="155"/>
      <c r="D160" s="150" t="s">
        <v>376</v>
      </c>
      <c r="E160" s="156" t="s">
        <v>1</v>
      </c>
      <c r="F160" s="157" t="s">
        <v>2036</v>
      </c>
      <c r="H160" s="158">
        <v>20.808</v>
      </c>
      <c r="I160" s="159"/>
      <c r="L160" s="155"/>
      <c r="M160" s="160"/>
      <c r="T160" s="161"/>
      <c r="AT160" s="156" t="s">
        <v>376</v>
      </c>
      <c r="AU160" s="156" t="s">
        <v>86</v>
      </c>
      <c r="AV160" s="12" t="s">
        <v>86</v>
      </c>
      <c r="AW160" s="12" t="s">
        <v>34</v>
      </c>
      <c r="AX160" s="12" t="s">
        <v>77</v>
      </c>
      <c r="AY160" s="156" t="s">
        <v>339</v>
      </c>
    </row>
    <row r="161" spans="2:65" s="12" customFormat="1" x14ac:dyDescent="0.2">
      <c r="B161" s="155"/>
      <c r="D161" s="150" t="s">
        <v>376</v>
      </c>
      <c r="E161" s="156" t="s">
        <v>1</v>
      </c>
      <c r="F161" s="157" t="s">
        <v>2037</v>
      </c>
      <c r="H161" s="158">
        <v>12.3</v>
      </c>
      <c r="I161" s="159"/>
      <c r="L161" s="155"/>
      <c r="M161" s="160"/>
      <c r="T161" s="161"/>
      <c r="AT161" s="156" t="s">
        <v>376</v>
      </c>
      <c r="AU161" s="156" t="s">
        <v>86</v>
      </c>
      <c r="AV161" s="12" t="s">
        <v>86</v>
      </c>
      <c r="AW161" s="12" t="s">
        <v>34</v>
      </c>
      <c r="AX161" s="12" t="s">
        <v>77</v>
      </c>
      <c r="AY161" s="156" t="s">
        <v>339</v>
      </c>
    </row>
    <row r="162" spans="2:65" s="12" customFormat="1" x14ac:dyDescent="0.2">
      <c r="B162" s="155"/>
      <c r="D162" s="150" t="s">
        <v>376</v>
      </c>
      <c r="E162" s="156" t="s">
        <v>1</v>
      </c>
      <c r="F162" s="157" t="s">
        <v>2038</v>
      </c>
      <c r="H162" s="158">
        <v>12</v>
      </c>
      <c r="I162" s="159"/>
      <c r="L162" s="155"/>
      <c r="M162" s="160"/>
      <c r="T162" s="161"/>
      <c r="AT162" s="156" t="s">
        <v>376</v>
      </c>
      <c r="AU162" s="156" t="s">
        <v>86</v>
      </c>
      <c r="AV162" s="12" t="s">
        <v>86</v>
      </c>
      <c r="AW162" s="12" t="s">
        <v>34</v>
      </c>
      <c r="AX162" s="12" t="s">
        <v>77</v>
      </c>
      <c r="AY162" s="156" t="s">
        <v>339</v>
      </c>
    </row>
    <row r="163" spans="2:65" s="13" customFormat="1" x14ac:dyDescent="0.2">
      <c r="B163" s="162"/>
      <c r="D163" s="150" t="s">
        <v>376</v>
      </c>
      <c r="E163" s="163" t="s">
        <v>1</v>
      </c>
      <c r="F163" s="164" t="s">
        <v>398</v>
      </c>
      <c r="H163" s="165">
        <v>79.98</v>
      </c>
      <c r="I163" s="166"/>
      <c r="L163" s="162"/>
      <c r="M163" s="167"/>
      <c r="T163" s="168"/>
      <c r="AT163" s="163" t="s">
        <v>376</v>
      </c>
      <c r="AU163" s="163" t="s">
        <v>86</v>
      </c>
      <c r="AV163" s="13" t="s">
        <v>249</v>
      </c>
      <c r="AW163" s="13" t="s">
        <v>34</v>
      </c>
      <c r="AX163" s="13" t="s">
        <v>84</v>
      </c>
      <c r="AY163" s="163" t="s">
        <v>339</v>
      </c>
    </row>
    <row r="164" spans="2:65" s="1" customFormat="1" ht="21.75" customHeight="1" x14ac:dyDescent="0.2">
      <c r="B164" s="136"/>
      <c r="C164" s="137" t="s">
        <v>97</v>
      </c>
      <c r="D164" s="137" t="s">
        <v>342</v>
      </c>
      <c r="E164" s="138" t="s">
        <v>2039</v>
      </c>
      <c r="F164" s="139" t="s">
        <v>2040</v>
      </c>
      <c r="G164" s="140" t="s">
        <v>373</v>
      </c>
      <c r="H164" s="141">
        <v>79.98</v>
      </c>
      <c r="I164" s="142"/>
      <c r="J164" s="143">
        <f>ROUND(I164*H164,2)</f>
        <v>0</v>
      </c>
      <c r="K164" s="139" t="s">
        <v>902</v>
      </c>
      <c r="L164" s="32"/>
      <c r="M164" s="144" t="s">
        <v>1</v>
      </c>
      <c r="N164" s="145" t="s">
        <v>42</v>
      </c>
      <c r="P164" s="146">
        <f>O164*H164</f>
        <v>0</v>
      </c>
      <c r="Q164" s="146">
        <v>0</v>
      </c>
      <c r="R164" s="146">
        <f>Q164*H164</f>
        <v>0</v>
      </c>
      <c r="S164" s="146">
        <v>0</v>
      </c>
      <c r="T164" s="147">
        <f>S164*H164</f>
        <v>0</v>
      </c>
      <c r="AR164" s="148" t="s">
        <v>249</v>
      </c>
      <c r="AT164" s="148" t="s">
        <v>342</v>
      </c>
      <c r="AU164" s="148" t="s">
        <v>86</v>
      </c>
      <c r="AY164" s="17" t="s">
        <v>339</v>
      </c>
      <c r="BE164" s="149">
        <f>IF(N164="základní",J164,0)</f>
        <v>0</v>
      </c>
      <c r="BF164" s="149">
        <f>IF(N164="snížená",J164,0)</f>
        <v>0</v>
      </c>
      <c r="BG164" s="149">
        <f>IF(N164="zákl. přenesená",J164,0)</f>
        <v>0</v>
      </c>
      <c r="BH164" s="149">
        <f>IF(N164="sníž. přenesená",J164,0)</f>
        <v>0</v>
      </c>
      <c r="BI164" s="149">
        <f>IF(N164="nulová",J164,0)</f>
        <v>0</v>
      </c>
      <c r="BJ164" s="17" t="s">
        <v>84</v>
      </c>
      <c r="BK164" s="149">
        <f>ROUND(I164*H164,2)</f>
        <v>0</v>
      </c>
      <c r="BL164" s="17" t="s">
        <v>249</v>
      </c>
      <c r="BM164" s="148" t="s">
        <v>2041</v>
      </c>
    </row>
    <row r="165" spans="2:65" s="1" customFormat="1" ht="19.2" x14ac:dyDescent="0.2">
      <c r="B165" s="32"/>
      <c r="D165" s="150" t="s">
        <v>348</v>
      </c>
      <c r="F165" s="151" t="s">
        <v>2042</v>
      </c>
      <c r="I165" s="152"/>
      <c r="L165" s="32"/>
      <c r="M165" s="153"/>
      <c r="T165" s="56"/>
      <c r="AT165" s="17" t="s">
        <v>348</v>
      </c>
      <c r="AU165" s="17" t="s">
        <v>86</v>
      </c>
    </row>
    <row r="166" spans="2:65" s="12" customFormat="1" x14ac:dyDescent="0.2">
      <c r="B166" s="155"/>
      <c r="D166" s="150" t="s">
        <v>376</v>
      </c>
      <c r="E166" s="156" t="s">
        <v>1</v>
      </c>
      <c r="F166" s="157" t="s">
        <v>2043</v>
      </c>
      <c r="H166" s="158">
        <v>79.98</v>
      </c>
      <c r="I166" s="159"/>
      <c r="L166" s="155"/>
      <c r="M166" s="160"/>
      <c r="T166" s="161"/>
      <c r="AT166" s="156" t="s">
        <v>376</v>
      </c>
      <c r="AU166" s="156" t="s">
        <v>86</v>
      </c>
      <c r="AV166" s="12" t="s">
        <v>86</v>
      </c>
      <c r="AW166" s="12" t="s">
        <v>34</v>
      </c>
      <c r="AX166" s="12" t="s">
        <v>84</v>
      </c>
      <c r="AY166" s="156" t="s">
        <v>339</v>
      </c>
    </row>
    <row r="167" spans="2:65" s="1" customFormat="1" ht="24.15" customHeight="1" x14ac:dyDescent="0.2">
      <c r="B167" s="136"/>
      <c r="C167" s="137" t="s">
        <v>249</v>
      </c>
      <c r="D167" s="137" t="s">
        <v>342</v>
      </c>
      <c r="E167" s="138" t="s">
        <v>2044</v>
      </c>
      <c r="F167" s="139" t="s">
        <v>2045</v>
      </c>
      <c r="G167" s="140" t="s">
        <v>373</v>
      </c>
      <c r="H167" s="141">
        <v>799.8</v>
      </c>
      <c r="I167" s="142"/>
      <c r="J167" s="143">
        <f>ROUND(I167*H167,2)</f>
        <v>0</v>
      </c>
      <c r="K167" s="139" t="s">
        <v>902</v>
      </c>
      <c r="L167" s="32"/>
      <c r="M167" s="144" t="s">
        <v>1</v>
      </c>
      <c r="N167" s="145" t="s">
        <v>42</v>
      </c>
      <c r="P167" s="146">
        <f>O167*H167</f>
        <v>0</v>
      </c>
      <c r="Q167" s="146">
        <v>0</v>
      </c>
      <c r="R167" s="146">
        <f>Q167*H167</f>
        <v>0</v>
      </c>
      <c r="S167" s="146">
        <v>0</v>
      </c>
      <c r="T167" s="147">
        <f>S167*H167</f>
        <v>0</v>
      </c>
      <c r="AR167" s="148" t="s">
        <v>249</v>
      </c>
      <c r="AT167" s="148" t="s">
        <v>342</v>
      </c>
      <c r="AU167" s="148" t="s">
        <v>86</v>
      </c>
      <c r="AY167" s="17" t="s">
        <v>339</v>
      </c>
      <c r="BE167" s="149">
        <f>IF(N167="základní",J167,0)</f>
        <v>0</v>
      </c>
      <c r="BF167" s="149">
        <f>IF(N167="snížená",J167,0)</f>
        <v>0</v>
      </c>
      <c r="BG167" s="149">
        <f>IF(N167="zákl. přenesená",J167,0)</f>
        <v>0</v>
      </c>
      <c r="BH167" s="149">
        <f>IF(N167="sníž. přenesená",J167,0)</f>
        <v>0</v>
      </c>
      <c r="BI167" s="149">
        <f>IF(N167="nulová",J167,0)</f>
        <v>0</v>
      </c>
      <c r="BJ167" s="17" t="s">
        <v>84</v>
      </c>
      <c r="BK167" s="149">
        <f>ROUND(I167*H167,2)</f>
        <v>0</v>
      </c>
      <c r="BL167" s="17" t="s">
        <v>249</v>
      </c>
      <c r="BM167" s="148" t="s">
        <v>2046</v>
      </c>
    </row>
    <row r="168" spans="2:65" s="1" customFormat="1" ht="28.8" x14ac:dyDescent="0.2">
      <c r="B168" s="32"/>
      <c r="D168" s="150" t="s">
        <v>348</v>
      </c>
      <c r="F168" s="151" t="s">
        <v>2047</v>
      </c>
      <c r="I168" s="152"/>
      <c r="L168" s="32"/>
      <c r="M168" s="153"/>
      <c r="T168" s="56"/>
      <c r="AT168" s="17" t="s">
        <v>348</v>
      </c>
      <c r="AU168" s="17" t="s">
        <v>86</v>
      </c>
    </row>
    <row r="169" spans="2:65" s="12" customFormat="1" x14ac:dyDescent="0.2">
      <c r="B169" s="155"/>
      <c r="D169" s="150" t="s">
        <v>376</v>
      </c>
      <c r="E169" s="156" t="s">
        <v>1</v>
      </c>
      <c r="F169" s="157" t="s">
        <v>2048</v>
      </c>
      <c r="H169" s="158">
        <v>799.8</v>
      </c>
      <c r="I169" s="159"/>
      <c r="L169" s="155"/>
      <c r="M169" s="160"/>
      <c r="T169" s="161"/>
      <c r="AT169" s="156" t="s">
        <v>376</v>
      </c>
      <c r="AU169" s="156" t="s">
        <v>86</v>
      </c>
      <c r="AV169" s="12" t="s">
        <v>86</v>
      </c>
      <c r="AW169" s="12" t="s">
        <v>34</v>
      </c>
      <c r="AX169" s="12" t="s">
        <v>77</v>
      </c>
      <c r="AY169" s="156" t="s">
        <v>339</v>
      </c>
    </row>
    <row r="170" spans="2:65" s="13" customFormat="1" x14ac:dyDescent="0.2">
      <c r="B170" s="162"/>
      <c r="D170" s="150" t="s">
        <v>376</v>
      </c>
      <c r="E170" s="163" t="s">
        <v>1</v>
      </c>
      <c r="F170" s="164" t="s">
        <v>398</v>
      </c>
      <c r="H170" s="165">
        <v>799.8</v>
      </c>
      <c r="I170" s="166"/>
      <c r="L170" s="162"/>
      <c r="M170" s="167"/>
      <c r="T170" s="168"/>
      <c r="AT170" s="163" t="s">
        <v>376</v>
      </c>
      <c r="AU170" s="163" t="s">
        <v>86</v>
      </c>
      <c r="AV170" s="13" t="s">
        <v>249</v>
      </c>
      <c r="AW170" s="13" t="s">
        <v>34</v>
      </c>
      <c r="AX170" s="13" t="s">
        <v>84</v>
      </c>
      <c r="AY170" s="163" t="s">
        <v>339</v>
      </c>
    </row>
    <row r="171" spans="2:65" s="1" customFormat="1" ht="16.5" customHeight="1" x14ac:dyDescent="0.2">
      <c r="B171" s="136"/>
      <c r="C171" s="137" t="s">
        <v>340</v>
      </c>
      <c r="D171" s="137" t="s">
        <v>342</v>
      </c>
      <c r="E171" s="138" t="s">
        <v>2049</v>
      </c>
      <c r="F171" s="139" t="s">
        <v>2050</v>
      </c>
      <c r="G171" s="140" t="s">
        <v>373</v>
      </c>
      <c r="H171" s="141">
        <v>79.98</v>
      </c>
      <c r="I171" s="142"/>
      <c r="J171" s="143">
        <f>ROUND(I171*H171,2)</f>
        <v>0</v>
      </c>
      <c r="K171" s="139" t="s">
        <v>902</v>
      </c>
      <c r="L171" s="32"/>
      <c r="M171" s="144" t="s">
        <v>1</v>
      </c>
      <c r="N171" s="145" t="s">
        <v>42</v>
      </c>
      <c r="P171" s="146">
        <f>O171*H171</f>
        <v>0</v>
      </c>
      <c r="Q171" s="146">
        <v>0</v>
      </c>
      <c r="R171" s="146">
        <f>Q171*H171</f>
        <v>0</v>
      </c>
      <c r="S171" s="146">
        <v>0</v>
      </c>
      <c r="T171" s="147">
        <f>S171*H171</f>
        <v>0</v>
      </c>
      <c r="AR171" s="148" t="s">
        <v>249</v>
      </c>
      <c r="AT171" s="148" t="s">
        <v>342</v>
      </c>
      <c r="AU171" s="148" t="s">
        <v>86</v>
      </c>
      <c r="AY171" s="17" t="s">
        <v>339</v>
      </c>
      <c r="BE171" s="149">
        <f>IF(N171="základní",J171,0)</f>
        <v>0</v>
      </c>
      <c r="BF171" s="149">
        <f>IF(N171="snížená",J171,0)</f>
        <v>0</v>
      </c>
      <c r="BG171" s="149">
        <f>IF(N171="zákl. přenesená",J171,0)</f>
        <v>0</v>
      </c>
      <c r="BH171" s="149">
        <f>IF(N171="sníž. přenesená",J171,0)</f>
        <v>0</v>
      </c>
      <c r="BI171" s="149">
        <f>IF(N171="nulová",J171,0)</f>
        <v>0</v>
      </c>
      <c r="BJ171" s="17" t="s">
        <v>84</v>
      </c>
      <c r="BK171" s="149">
        <f>ROUND(I171*H171,2)</f>
        <v>0</v>
      </c>
      <c r="BL171" s="17" t="s">
        <v>249</v>
      </c>
      <c r="BM171" s="148" t="s">
        <v>2051</v>
      </c>
    </row>
    <row r="172" spans="2:65" s="1" customFormat="1" x14ac:dyDescent="0.2">
      <c r="B172" s="32"/>
      <c r="D172" s="150" t="s">
        <v>348</v>
      </c>
      <c r="F172" s="151" t="s">
        <v>2052</v>
      </c>
      <c r="I172" s="152"/>
      <c r="L172" s="32"/>
      <c r="M172" s="153"/>
      <c r="T172" s="56"/>
      <c r="AT172" s="17" t="s">
        <v>348</v>
      </c>
      <c r="AU172" s="17" t="s">
        <v>86</v>
      </c>
    </row>
    <row r="173" spans="2:65" s="12" customFormat="1" x14ac:dyDescent="0.2">
      <c r="B173" s="155"/>
      <c r="D173" s="150" t="s">
        <v>376</v>
      </c>
      <c r="E173" s="156" t="s">
        <v>1</v>
      </c>
      <c r="F173" s="157" t="s">
        <v>2043</v>
      </c>
      <c r="H173" s="158">
        <v>79.98</v>
      </c>
      <c r="I173" s="159"/>
      <c r="L173" s="155"/>
      <c r="M173" s="160"/>
      <c r="T173" s="161"/>
      <c r="AT173" s="156" t="s">
        <v>376</v>
      </c>
      <c r="AU173" s="156" t="s">
        <v>86</v>
      </c>
      <c r="AV173" s="12" t="s">
        <v>86</v>
      </c>
      <c r="AW173" s="12" t="s">
        <v>34</v>
      </c>
      <c r="AX173" s="12" t="s">
        <v>84</v>
      </c>
      <c r="AY173" s="156" t="s">
        <v>339</v>
      </c>
    </row>
    <row r="174" spans="2:65" s="1" customFormat="1" ht="16.5" customHeight="1" x14ac:dyDescent="0.2">
      <c r="B174" s="136"/>
      <c r="C174" s="137" t="s">
        <v>370</v>
      </c>
      <c r="D174" s="137" t="s">
        <v>342</v>
      </c>
      <c r="E174" s="138" t="s">
        <v>964</v>
      </c>
      <c r="F174" s="139" t="s">
        <v>965</v>
      </c>
      <c r="G174" s="140" t="s">
        <v>381</v>
      </c>
      <c r="H174" s="141">
        <v>64</v>
      </c>
      <c r="I174" s="142"/>
      <c r="J174" s="143">
        <f>ROUND(I174*H174,2)</f>
        <v>0</v>
      </c>
      <c r="K174" s="139" t="s">
        <v>902</v>
      </c>
      <c r="L174" s="32"/>
      <c r="M174" s="144" t="s">
        <v>1</v>
      </c>
      <c r="N174" s="145" t="s">
        <v>42</v>
      </c>
      <c r="P174" s="146">
        <f>O174*H174</f>
        <v>0</v>
      </c>
      <c r="Q174" s="146">
        <v>0</v>
      </c>
      <c r="R174" s="146">
        <f>Q174*H174</f>
        <v>0</v>
      </c>
      <c r="S174" s="146">
        <v>0</v>
      </c>
      <c r="T174" s="147">
        <f>S174*H174</f>
        <v>0</v>
      </c>
      <c r="AR174" s="148" t="s">
        <v>249</v>
      </c>
      <c r="AT174" s="148" t="s">
        <v>342</v>
      </c>
      <c r="AU174" s="148" t="s">
        <v>86</v>
      </c>
      <c r="AY174" s="17" t="s">
        <v>339</v>
      </c>
      <c r="BE174" s="149">
        <f>IF(N174="základní",J174,0)</f>
        <v>0</v>
      </c>
      <c r="BF174" s="149">
        <f>IF(N174="snížená",J174,0)</f>
        <v>0</v>
      </c>
      <c r="BG174" s="149">
        <f>IF(N174="zákl. přenesená",J174,0)</f>
        <v>0</v>
      </c>
      <c r="BH174" s="149">
        <f>IF(N174="sníž. přenesená",J174,0)</f>
        <v>0</v>
      </c>
      <c r="BI174" s="149">
        <f>IF(N174="nulová",J174,0)</f>
        <v>0</v>
      </c>
      <c r="BJ174" s="17" t="s">
        <v>84</v>
      </c>
      <c r="BK174" s="149">
        <f>ROUND(I174*H174,2)</f>
        <v>0</v>
      </c>
      <c r="BL174" s="17" t="s">
        <v>249</v>
      </c>
      <c r="BM174" s="148" t="s">
        <v>2053</v>
      </c>
    </row>
    <row r="175" spans="2:65" s="1" customFormat="1" x14ac:dyDescent="0.2">
      <c r="B175" s="32"/>
      <c r="D175" s="150" t="s">
        <v>348</v>
      </c>
      <c r="F175" s="151" t="s">
        <v>967</v>
      </c>
      <c r="I175" s="152"/>
      <c r="L175" s="32"/>
      <c r="M175" s="153"/>
      <c r="T175" s="56"/>
      <c r="AT175" s="17" t="s">
        <v>348</v>
      </c>
      <c r="AU175" s="17" t="s">
        <v>86</v>
      </c>
    </row>
    <row r="176" spans="2:65" s="12" customFormat="1" x14ac:dyDescent="0.2">
      <c r="B176" s="155"/>
      <c r="D176" s="150" t="s">
        <v>376</v>
      </c>
      <c r="E176" s="156" t="s">
        <v>1</v>
      </c>
      <c r="F176" s="157" t="s">
        <v>2054</v>
      </c>
      <c r="H176" s="158">
        <v>64</v>
      </c>
      <c r="I176" s="159"/>
      <c r="L176" s="155"/>
      <c r="M176" s="160"/>
      <c r="T176" s="161"/>
      <c r="AT176" s="156" t="s">
        <v>376</v>
      </c>
      <c r="AU176" s="156" t="s">
        <v>86</v>
      </c>
      <c r="AV176" s="12" t="s">
        <v>86</v>
      </c>
      <c r="AW176" s="12" t="s">
        <v>34</v>
      </c>
      <c r="AX176" s="12" t="s">
        <v>77</v>
      </c>
      <c r="AY176" s="156" t="s">
        <v>339</v>
      </c>
    </row>
    <row r="177" spans="2:65" s="13" customFormat="1" x14ac:dyDescent="0.2">
      <c r="B177" s="162"/>
      <c r="D177" s="150" t="s">
        <v>376</v>
      </c>
      <c r="E177" s="163" t="s">
        <v>1</v>
      </c>
      <c r="F177" s="164" t="s">
        <v>398</v>
      </c>
      <c r="H177" s="165">
        <v>64</v>
      </c>
      <c r="I177" s="166"/>
      <c r="L177" s="162"/>
      <c r="M177" s="167"/>
      <c r="T177" s="168"/>
      <c r="AT177" s="163" t="s">
        <v>376</v>
      </c>
      <c r="AU177" s="163" t="s">
        <v>86</v>
      </c>
      <c r="AV177" s="13" t="s">
        <v>249</v>
      </c>
      <c r="AW177" s="13" t="s">
        <v>34</v>
      </c>
      <c r="AX177" s="13" t="s">
        <v>84</v>
      </c>
      <c r="AY177" s="163" t="s">
        <v>339</v>
      </c>
    </row>
    <row r="178" spans="2:65" s="1" customFormat="1" ht="16.5" customHeight="1" x14ac:dyDescent="0.2">
      <c r="B178" s="136"/>
      <c r="C178" s="169" t="s">
        <v>378</v>
      </c>
      <c r="D178" s="169" t="s">
        <v>490</v>
      </c>
      <c r="E178" s="170" t="s">
        <v>2055</v>
      </c>
      <c r="F178" s="171" t="s">
        <v>2056</v>
      </c>
      <c r="G178" s="172" t="s">
        <v>970</v>
      </c>
      <c r="H178" s="173">
        <v>1.6</v>
      </c>
      <c r="I178" s="174"/>
      <c r="J178" s="175">
        <f>ROUND(I178*H178,2)</f>
        <v>0</v>
      </c>
      <c r="K178" s="171" t="s">
        <v>902</v>
      </c>
      <c r="L178" s="176"/>
      <c r="M178" s="177" t="s">
        <v>1</v>
      </c>
      <c r="N178" s="178" t="s">
        <v>42</v>
      </c>
      <c r="P178" s="146">
        <f>O178*H178</f>
        <v>0</v>
      </c>
      <c r="Q178" s="146">
        <v>1E-3</v>
      </c>
      <c r="R178" s="146">
        <f>Q178*H178</f>
        <v>1.6000000000000001E-3</v>
      </c>
      <c r="S178" s="146">
        <v>0</v>
      </c>
      <c r="T178" s="147">
        <f>S178*H178</f>
        <v>0</v>
      </c>
      <c r="AR178" s="148" t="s">
        <v>385</v>
      </c>
      <c r="AT178" s="148" t="s">
        <v>490</v>
      </c>
      <c r="AU178" s="148" t="s">
        <v>86</v>
      </c>
      <c r="AY178" s="17" t="s">
        <v>339</v>
      </c>
      <c r="BE178" s="149">
        <f>IF(N178="základní",J178,0)</f>
        <v>0</v>
      </c>
      <c r="BF178" s="149">
        <f>IF(N178="snížená",J178,0)</f>
        <v>0</v>
      </c>
      <c r="BG178" s="149">
        <f>IF(N178="zákl. přenesená",J178,0)</f>
        <v>0</v>
      </c>
      <c r="BH178" s="149">
        <f>IF(N178="sníž. přenesená",J178,0)</f>
        <v>0</v>
      </c>
      <c r="BI178" s="149">
        <f>IF(N178="nulová",J178,0)</f>
        <v>0</v>
      </c>
      <c r="BJ178" s="17" t="s">
        <v>84</v>
      </c>
      <c r="BK178" s="149">
        <f>ROUND(I178*H178,2)</f>
        <v>0</v>
      </c>
      <c r="BL178" s="17" t="s">
        <v>249</v>
      </c>
      <c r="BM178" s="148" t="s">
        <v>2057</v>
      </c>
    </row>
    <row r="179" spans="2:65" s="1" customFormat="1" x14ac:dyDescent="0.2">
      <c r="B179" s="32"/>
      <c r="D179" s="150" t="s">
        <v>348</v>
      </c>
      <c r="F179" s="151" t="s">
        <v>2056</v>
      </c>
      <c r="I179" s="152"/>
      <c r="L179" s="32"/>
      <c r="M179" s="153"/>
      <c r="T179" s="56"/>
      <c r="AT179" s="17" t="s">
        <v>348</v>
      </c>
      <c r="AU179" s="17" t="s">
        <v>86</v>
      </c>
    </row>
    <row r="180" spans="2:65" s="12" customFormat="1" x14ac:dyDescent="0.2">
      <c r="B180" s="155"/>
      <c r="D180" s="150" t="s">
        <v>376</v>
      </c>
      <c r="F180" s="157" t="s">
        <v>2058</v>
      </c>
      <c r="H180" s="158">
        <v>1.6</v>
      </c>
      <c r="I180" s="159"/>
      <c r="L180" s="155"/>
      <c r="M180" s="160"/>
      <c r="T180" s="161"/>
      <c r="AT180" s="156" t="s">
        <v>376</v>
      </c>
      <c r="AU180" s="156" t="s">
        <v>86</v>
      </c>
      <c r="AV180" s="12" t="s">
        <v>86</v>
      </c>
      <c r="AW180" s="12" t="s">
        <v>3</v>
      </c>
      <c r="AX180" s="12" t="s">
        <v>84</v>
      </c>
      <c r="AY180" s="156" t="s">
        <v>339</v>
      </c>
    </row>
    <row r="181" spans="2:65" s="1" customFormat="1" ht="16.5" customHeight="1" x14ac:dyDescent="0.2">
      <c r="B181" s="136"/>
      <c r="C181" s="137" t="s">
        <v>385</v>
      </c>
      <c r="D181" s="137" t="s">
        <v>342</v>
      </c>
      <c r="E181" s="138" t="s">
        <v>2059</v>
      </c>
      <c r="F181" s="139" t="s">
        <v>2060</v>
      </c>
      <c r="G181" s="140" t="s">
        <v>381</v>
      </c>
      <c r="H181" s="141">
        <v>161.5</v>
      </c>
      <c r="I181" s="142"/>
      <c r="J181" s="143">
        <f>ROUND(I181*H181,2)</f>
        <v>0</v>
      </c>
      <c r="K181" s="139" t="s">
        <v>902</v>
      </c>
      <c r="L181" s="32"/>
      <c r="M181" s="144" t="s">
        <v>1</v>
      </c>
      <c r="N181" s="145" t="s">
        <v>42</v>
      </c>
      <c r="P181" s="146">
        <f>O181*H181</f>
        <v>0</v>
      </c>
      <c r="Q181" s="146">
        <v>0</v>
      </c>
      <c r="R181" s="146">
        <f>Q181*H181</f>
        <v>0</v>
      </c>
      <c r="S181" s="146">
        <v>0</v>
      </c>
      <c r="T181" s="147">
        <f>S181*H181</f>
        <v>0</v>
      </c>
      <c r="AR181" s="148" t="s">
        <v>249</v>
      </c>
      <c r="AT181" s="148" t="s">
        <v>342</v>
      </c>
      <c r="AU181" s="148" t="s">
        <v>86</v>
      </c>
      <c r="AY181" s="17" t="s">
        <v>339</v>
      </c>
      <c r="BE181" s="149">
        <f>IF(N181="základní",J181,0)</f>
        <v>0</v>
      </c>
      <c r="BF181" s="149">
        <f>IF(N181="snížená",J181,0)</f>
        <v>0</v>
      </c>
      <c r="BG181" s="149">
        <f>IF(N181="zákl. přenesená",J181,0)</f>
        <v>0</v>
      </c>
      <c r="BH181" s="149">
        <f>IF(N181="sníž. přenesená",J181,0)</f>
        <v>0</v>
      </c>
      <c r="BI181" s="149">
        <f>IF(N181="nulová",J181,0)</f>
        <v>0</v>
      </c>
      <c r="BJ181" s="17" t="s">
        <v>84</v>
      </c>
      <c r="BK181" s="149">
        <f>ROUND(I181*H181,2)</f>
        <v>0</v>
      </c>
      <c r="BL181" s="17" t="s">
        <v>249</v>
      </c>
      <c r="BM181" s="148" t="s">
        <v>2061</v>
      </c>
    </row>
    <row r="182" spans="2:65" s="1" customFormat="1" ht="19.2" x14ac:dyDescent="0.2">
      <c r="B182" s="32"/>
      <c r="D182" s="150" t="s">
        <v>348</v>
      </c>
      <c r="F182" s="151" t="s">
        <v>2062</v>
      </c>
      <c r="I182" s="152"/>
      <c r="L182" s="32"/>
      <c r="M182" s="153"/>
      <c r="T182" s="56"/>
      <c r="AT182" s="17" t="s">
        <v>348</v>
      </c>
      <c r="AU182" s="17" t="s">
        <v>86</v>
      </c>
    </row>
    <row r="183" spans="2:65" s="15" customFormat="1" x14ac:dyDescent="0.2">
      <c r="B183" s="189"/>
      <c r="D183" s="150" t="s">
        <v>376</v>
      </c>
      <c r="E183" s="190" t="s">
        <v>1</v>
      </c>
      <c r="F183" s="191" t="s">
        <v>2063</v>
      </c>
      <c r="H183" s="190" t="s">
        <v>1</v>
      </c>
      <c r="I183" s="192"/>
      <c r="L183" s="189"/>
      <c r="M183" s="193"/>
      <c r="T183" s="194"/>
      <c r="AT183" s="190" t="s">
        <v>376</v>
      </c>
      <c r="AU183" s="190" t="s">
        <v>86</v>
      </c>
      <c r="AV183" s="15" t="s">
        <v>84</v>
      </c>
      <c r="AW183" s="15" t="s">
        <v>34</v>
      </c>
      <c r="AX183" s="15" t="s">
        <v>77</v>
      </c>
      <c r="AY183" s="190" t="s">
        <v>339</v>
      </c>
    </row>
    <row r="184" spans="2:65" s="12" customFormat="1" x14ac:dyDescent="0.2">
      <c r="B184" s="155"/>
      <c r="D184" s="150" t="s">
        <v>376</v>
      </c>
      <c r="E184" s="156" t="s">
        <v>1</v>
      </c>
      <c r="F184" s="157" t="s">
        <v>2064</v>
      </c>
      <c r="H184" s="158">
        <v>31.25</v>
      </c>
      <c r="I184" s="159"/>
      <c r="L184" s="155"/>
      <c r="M184" s="160"/>
      <c r="T184" s="161"/>
      <c r="AT184" s="156" t="s">
        <v>376</v>
      </c>
      <c r="AU184" s="156" t="s">
        <v>86</v>
      </c>
      <c r="AV184" s="12" t="s">
        <v>86</v>
      </c>
      <c r="AW184" s="12" t="s">
        <v>34</v>
      </c>
      <c r="AX184" s="12" t="s">
        <v>77</v>
      </c>
      <c r="AY184" s="156" t="s">
        <v>339</v>
      </c>
    </row>
    <row r="185" spans="2:65" s="12" customFormat="1" x14ac:dyDescent="0.2">
      <c r="B185" s="155"/>
      <c r="D185" s="150" t="s">
        <v>376</v>
      </c>
      <c r="E185" s="156" t="s">
        <v>1</v>
      </c>
      <c r="F185" s="157" t="s">
        <v>2065</v>
      </c>
      <c r="H185" s="158">
        <v>28.125</v>
      </c>
      <c r="I185" s="159"/>
      <c r="L185" s="155"/>
      <c r="M185" s="160"/>
      <c r="T185" s="161"/>
      <c r="AT185" s="156" t="s">
        <v>376</v>
      </c>
      <c r="AU185" s="156" t="s">
        <v>86</v>
      </c>
      <c r="AV185" s="12" t="s">
        <v>86</v>
      </c>
      <c r="AW185" s="12" t="s">
        <v>34</v>
      </c>
      <c r="AX185" s="12" t="s">
        <v>77</v>
      </c>
      <c r="AY185" s="156" t="s">
        <v>339</v>
      </c>
    </row>
    <row r="186" spans="2:65" s="12" customFormat="1" x14ac:dyDescent="0.2">
      <c r="B186" s="155"/>
      <c r="D186" s="150" t="s">
        <v>376</v>
      </c>
      <c r="E186" s="156" t="s">
        <v>1</v>
      </c>
      <c r="F186" s="157" t="s">
        <v>2066</v>
      </c>
      <c r="H186" s="158">
        <v>31.25</v>
      </c>
      <c r="I186" s="159"/>
      <c r="L186" s="155"/>
      <c r="M186" s="160"/>
      <c r="T186" s="161"/>
      <c r="AT186" s="156" t="s">
        <v>376</v>
      </c>
      <c r="AU186" s="156" t="s">
        <v>86</v>
      </c>
      <c r="AV186" s="12" t="s">
        <v>86</v>
      </c>
      <c r="AW186" s="12" t="s">
        <v>34</v>
      </c>
      <c r="AX186" s="12" t="s">
        <v>77</v>
      </c>
      <c r="AY186" s="156" t="s">
        <v>339</v>
      </c>
    </row>
    <row r="187" spans="2:65" s="12" customFormat="1" x14ac:dyDescent="0.2">
      <c r="B187" s="155"/>
      <c r="D187" s="150" t="s">
        <v>376</v>
      </c>
      <c r="E187" s="156" t="s">
        <v>1</v>
      </c>
      <c r="F187" s="157" t="s">
        <v>2067</v>
      </c>
      <c r="H187" s="158">
        <v>28.125</v>
      </c>
      <c r="I187" s="159"/>
      <c r="L187" s="155"/>
      <c r="M187" s="160"/>
      <c r="T187" s="161"/>
      <c r="AT187" s="156" t="s">
        <v>376</v>
      </c>
      <c r="AU187" s="156" t="s">
        <v>86</v>
      </c>
      <c r="AV187" s="12" t="s">
        <v>86</v>
      </c>
      <c r="AW187" s="12" t="s">
        <v>34</v>
      </c>
      <c r="AX187" s="12" t="s">
        <v>77</v>
      </c>
      <c r="AY187" s="156" t="s">
        <v>339</v>
      </c>
    </row>
    <row r="188" spans="2:65" s="15" customFormat="1" x14ac:dyDescent="0.2">
      <c r="B188" s="189"/>
      <c r="D188" s="150" t="s">
        <v>376</v>
      </c>
      <c r="E188" s="190" t="s">
        <v>1</v>
      </c>
      <c r="F188" s="191" t="s">
        <v>2068</v>
      </c>
      <c r="H188" s="190" t="s">
        <v>1</v>
      </c>
      <c r="I188" s="192"/>
      <c r="L188" s="189"/>
      <c r="M188" s="193"/>
      <c r="T188" s="194"/>
      <c r="AT188" s="190" t="s">
        <v>376</v>
      </c>
      <c r="AU188" s="190" t="s">
        <v>86</v>
      </c>
      <c r="AV188" s="15" t="s">
        <v>84</v>
      </c>
      <c r="AW188" s="15" t="s">
        <v>34</v>
      </c>
      <c r="AX188" s="15" t="s">
        <v>77</v>
      </c>
      <c r="AY188" s="190" t="s">
        <v>339</v>
      </c>
    </row>
    <row r="189" spans="2:65" s="12" customFormat="1" x14ac:dyDescent="0.2">
      <c r="B189" s="155"/>
      <c r="D189" s="150" t="s">
        <v>376</v>
      </c>
      <c r="E189" s="156" t="s">
        <v>1</v>
      </c>
      <c r="F189" s="157" t="s">
        <v>2025</v>
      </c>
      <c r="H189" s="158">
        <v>11.25</v>
      </c>
      <c r="I189" s="159"/>
      <c r="L189" s="155"/>
      <c r="M189" s="160"/>
      <c r="T189" s="161"/>
      <c r="AT189" s="156" t="s">
        <v>376</v>
      </c>
      <c r="AU189" s="156" t="s">
        <v>86</v>
      </c>
      <c r="AV189" s="12" t="s">
        <v>86</v>
      </c>
      <c r="AW189" s="12" t="s">
        <v>34</v>
      </c>
      <c r="AX189" s="12" t="s">
        <v>77</v>
      </c>
      <c r="AY189" s="156" t="s">
        <v>339</v>
      </c>
    </row>
    <row r="190" spans="2:65" s="12" customFormat="1" x14ac:dyDescent="0.2">
      <c r="B190" s="155"/>
      <c r="D190" s="150" t="s">
        <v>376</v>
      </c>
      <c r="E190" s="156" t="s">
        <v>1</v>
      </c>
      <c r="F190" s="157" t="s">
        <v>2026</v>
      </c>
      <c r="H190" s="158">
        <v>10.125</v>
      </c>
      <c r="I190" s="159"/>
      <c r="L190" s="155"/>
      <c r="M190" s="160"/>
      <c r="T190" s="161"/>
      <c r="AT190" s="156" t="s">
        <v>376</v>
      </c>
      <c r="AU190" s="156" t="s">
        <v>86</v>
      </c>
      <c r="AV190" s="12" t="s">
        <v>86</v>
      </c>
      <c r="AW190" s="12" t="s">
        <v>34</v>
      </c>
      <c r="AX190" s="12" t="s">
        <v>77</v>
      </c>
      <c r="AY190" s="156" t="s">
        <v>339</v>
      </c>
    </row>
    <row r="191" spans="2:65" s="12" customFormat="1" x14ac:dyDescent="0.2">
      <c r="B191" s="155"/>
      <c r="D191" s="150" t="s">
        <v>376</v>
      </c>
      <c r="E191" s="156" t="s">
        <v>1</v>
      </c>
      <c r="F191" s="157" t="s">
        <v>2027</v>
      </c>
      <c r="H191" s="158">
        <v>11.25</v>
      </c>
      <c r="I191" s="159"/>
      <c r="L191" s="155"/>
      <c r="M191" s="160"/>
      <c r="T191" s="161"/>
      <c r="AT191" s="156" t="s">
        <v>376</v>
      </c>
      <c r="AU191" s="156" t="s">
        <v>86</v>
      </c>
      <c r="AV191" s="12" t="s">
        <v>86</v>
      </c>
      <c r="AW191" s="12" t="s">
        <v>34</v>
      </c>
      <c r="AX191" s="12" t="s">
        <v>77</v>
      </c>
      <c r="AY191" s="156" t="s">
        <v>339</v>
      </c>
    </row>
    <row r="192" spans="2:65" s="12" customFormat="1" x14ac:dyDescent="0.2">
      <c r="B192" s="155"/>
      <c r="D192" s="150" t="s">
        <v>376</v>
      </c>
      <c r="E192" s="156" t="s">
        <v>1</v>
      </c>
      <c r="F192" s="157" t="s">
        <v>2028</v>
      </c>
      <c r="H192" s="158">
        <v>10.125</v>
      </c>
      <c r="I192" s="159"/>
      <c r="L192" s="155"/>
      <c r="M192" s="160"/>
      <c r="T192" s="161"/>
      <c r="AT192" s="156" t="s">
        <v>376</v>
      </c>
      <c r="AU192" s="156" t="s">
        <v>86</v>
      </c>
      <c r="AV192" s="12" t="s">
        <v>86</v>
      </c>
      <c r="AW192" s="12" t="s">
        <v>34</v>
      </c>
      <c r="AX192" s="12" t="s">
        <v>77</v>
      </c>
      <c r="AY192" s="156" t="s">
        <v>339</v>
      </c>
    </row>
    <row r="193" spans="2:65" s="13" customFormat="1" x14ac:dyDescent="0.2">
      <c r="B193" s="162"/>
      <c r="D193" s="150" t="s">
        <v>376</v>
      </c>
      <c r="E193" s="163" t="s">
        <v>1</v>
      </c>
      <c r="F193" s="164" t="s">
        <v>398</v>
      </c>
      <c r="H193" s="165">
        <v>161.5</v>
      </c>
      <c r="I193" s="166"/>
      <c r="L193" s="162"/>
      <c r="M193" s="167"/>
      <c r="T193" s="168"/>
      <c r="AT193" s="163" t="s">
        <v>376</v>
      </c>
      <c r="AU193" s="163" t="s">
        <v>86</v>
      </c>
      <c r="AV193" s="13" t="s">
        <v>249</v>
      </c>
      <c r="AW193" s="13" t="s">
        <v>34</v>
      </c>
      <c r="AX193" s="13" t="s">
        <v>84</v>
      </c>
      <c r="AY193" s="163" t="s">
        <v>339</v>
      </c>
    </row>
    <row r="194" spans="2:65" s="1" customFormat="1" ht="16.5" customHeight="1" x14ac:dyDescent="0.2">
      <c r="B194" s="136"/>
      <c r="C194" s="137" t="s">
        <v>391</v>
      </c>
      <c r="D194" s="137" t="s">
        <v>342</v>
      </c>
      <c r="E194" s="138" t="s">
        <v>2069</v>
      </c>
      <c r="F194" s="139" t="s">
        <v>2070</v>
      </c>
      <c r="G194" s="140" t="s">
        <v>381</v>
      </c>
      <c r="H194" s="141">
        <v>64</v>
      </c>
      <c r="I194" s="142"/>
      <c r="J194" s="143">
        <f>ROUND(I194*H194,2)</f>
        <v>0</v>
      </c>
      <c r="K194" s="139" t="s">
        <v>902</v>
      </c>
      <c r="L194" s="32"/>
      <c r="M194" s="144" t="s">
        <v>1</v>
      </c>
      <c r="N194" s="145" t="s">
        <v>42</v>
      </c>
      <c r="P194" s="146">
        <f>O194*H194</f>
        <v>0</v>
      </c>
      <c r="Q194" s="146">
        <v>0</v>
      </c>
      <c r="R194" s="146">
        <f>Q194*H194</f>
        <v>0</v>
      </c>
      <c r="S194" s="146">
        <v>0</v>
      </c>
      <c r="T194" s="147">
        <f>S194*H194</f>
        <v>0</v>
      </c>
      <c r="AR194" s="148" t="s">
        <v>249</v>
      </c>
      <c r="AT194" s="148" t="s">
        <v>342</v>
      </c>
      <c r="AU194" s="148" t="s">
        <v>86</v>
      </c>
      <c r="AY194" s="17" t="s">
        <v>339</v>
      </c>
      <c r="BE194" s="149">
        <f>IF(N194="základní",J194,0)</f>
        <v>0</v>
      </c>
      <c r="BF194" s="149">
        <f>IF(N194="snížená",J194,0)</f>
        <v>0</v>
      </c>
      <c r="BG194" s="149">
        <f>IF(N194="zákl. přenesená",J194,0)</f>
        <v>0</v>
      </c>
      <c r="BH194" s="149">
        <f>IF(N194="sníž. přenesená",J194,0)</f>
        <v>0</v>
      </c>
      <c r="BI194" s="149">
        <f>IF(N194="nulová",J194,0)</f>
        <v>0</v>
      </c>
      <c r="BJ194" s="17" t="s">
        <v>84</v>
      </c>
      <c r="BK194" s="149">
        <f>ROUND(I194*H194,2)</f>
        <v>0</v>
      </c>
      <c r="BL194" s="17" t="s">
        <v>249</v>
      </c>
      <c r="BM194" s="148" t="s">
        <v>2071</v>
      </c>
    </row>
    <row r="195" spans="2:65" s="1" customFormat="1" x14ac:dyDescent="0.2">
      <c r="B195" s="32"/>
      <c r="D195" s="150" t="s">
        <v>348</v>
      </c>
      <c r="F195" s="151" t="s">
        <v>2072</v>
      </c>
      <c r="I195" s="152"/>
      <c r="L195" s="32"/>
      <c r="M195" s="153"/>
      <c r="T195" s="56"/>
      <c r="AT195" s="17" t="s">
        <v>348</v>
      </c>
      <c r="AU195" s="17" t="s">
        <v>86</v>
      </c>
    </row>
    <row r="196" spans="2:65" s="12" customFormat="1" x14ac:dyDescent="0.2">
      <c r="B196" s="155"/>
      <c r="D196" s="150" t="s">
        <v>376</v>
      </c>
      <c r="E196" s="156" t="s">
        <v>1</v>
      </c>
      <c r="F196" s="157" t="s">
        <v>2073</v>
      </c>
      <c r="H196" s="158">
        <v>64</v>
      </c>
      <c r="I196" s="159"/>
      <c r="L196" s="155"/>
      <c r="M196" s="160"/>
      <c r="T196" s="161"/>
      <c r="AT196" s="156" t="s">
        <v>376</v>
      </c>
      <c r="AU196" s="156" t="s">
        <v>86</v>
      </c>
      <c r="AV196" s="12" t="s">
        <v>86</v>
      </c>
      <c r="AW196" s="12" t="s">
        <v>34</v>
      </c>
      <c r="AX196" s="12" t="s">
        <v>77</v>
      </c>
      <c r="AY196" s="156" t="s">
        <v>339</v>
      </c>
    </row>
    <row r="197" spans="2:65" s="13" customFormat="1" x14ac:dyDescent="0.2">
      <c r="B197" s="162"/>
      <c r="D197" s="150" t="s">
        <v>376</v>
      </c>
      <c r="E197" s="163" t="s">
        <v>1</v>
      </c>
      <c r="F197" s="164" t="s">
        <v>398</v>
      </c>
      <c r="H197" s="165">
        <v>64</v>
      </c>
      <c r="I197" s="166"/>
      <c r="L197" s="162"/>
      <c r="M197" s="167"/>
      <c r="T197" s="168"/>
      <c r="AT197" s="163" t="s">
        <v>376</v>
      </c>
      <c r="AU197" s="163" t="s">
        <v>86</v>
      </c>
      <c r="AV197" s="13" t="s">
        <v>249</v>
      </c>
      <c r="AW197" s="13" t="s">
        <v>34</v>
      </c>
      <c r="AX197" s="13" t="s">
        <v>84</v>
      </c>
      <c r="AY197" s="163" t="s">
        <v>339</v>
      </c>
    </row>
    <row r="198" spans="2:65" s="11" customFormat="1" ht="22.8" customHeight="1" x14ac:dyDescent="0.25">
      <c r="B198" s="124"/>
      <c r="D198" s="125" t="s">
        <v>76</v>
      </c>
      <c r="E198" s="134" t="s">
        <v>86</v>
      </c>
      <c r="F198" s="134" t="s">
        <v>2074</v>
      </c>
      <c r="I198" s="127"/>
      <c r="J198" s="135">
        <f>BK198</f>
        <v>0</v>
      </c>
      <c r="L198" s="124"/>
      <c r="M198" s="129"/>
      <c r="P198" s="130">
        <f>SUM(P199:P215)</f>
        <v>0</v>
      </c>
      <c r="R198" s="130">
        <f>SUM(R199:R215)</f>
        <v>36.605285760000001</v>
      </c>
      <c r="T198" s="131">
        <f>SUM(T199:T215)</f>
        <v>0</v>
      </c>
      <c r="AR198" s="125" t="s">
        <v>84</v>
      </c>
      <c r="AT198" s="132" t="s">
        <v>76</v>
      </c>
      <c r="AU198" s="132" t="s">
        <v>84</v>
      </c>
      <c r="AY198" s="125" t="s">
        <v>339</v>
      </c>
      <c r="BK198" s="133">
        <f>SUM(BK199:BK215)</f>
        <v>0</v>
      </c>
    </row>
    <row r="199" spans="2:65" s="1" customFormat="1" ht="21.75" customHeight="1" x14ac:dyDescent="0.2">
      <c r="B199" s="136"/>
      <c r="C199" s="137" t="s">
        <v>399</v>
      </c>
      <c r="D199" s="137" t="s">
        <v>342</v>
      </c>
      <c r="E199" s="138" t="s">
        <v>2075</v>
      </c>
      <c r="F199" s="139" t="s">
        <v>2076</v>
      </c>
      <c r="G199" s="140" t="s">
        <v>358</v>
      </c>
      <c r="H199" s="141">
        <v>24</v>
      </c>
      <c r="I199" s="142"/>
      <c r="J199" s="143">
        <f>ROUND(I199*H199,2)</f>
        <v>0</v>
      </c>
      <c r="K199" s="139" t="s">
        <v>902</v>
      </c>
      <c r="L199" s="32"/>
      <c r="M199" s="144" t="s">
        <v>1</v>
      </c>
      <c r="N199" s="145" t="s">
        <v>42</v>
      </c>
      <c r="P199" s="146">
        <f>O199*H199</f>
        <v>0</v>
      </c>
      <c r="Q199" s="146">
        <v>1.52477</v>
      </c>
      <c r="R199" s="146">
        <f>Q199*H199</f>
        <v>36.594479999999997</v>
      </c>
      <c r="S199" s="146">
        <v>0</v>
      </c>
      <c r="T199" s="147">
        <f>S199*H199</f>
        <v>0</v>
      </c>
      <c r="AR199" s="148" t="s">
        <v>249</v>
      </c>
      <c r="AT199" s="148" t="s">
        <v>342</v>
      </c>
      <c r="AU199" s="148" t="s">
        <v>86</v>
      </c>
      <c r="AY199" s="17" t="s">
        <v>339</v>
      </c>
      <c r="BE199" s="149">
        <f>IF(N199="základní",J199,0)</f>
        <v>0</v>
      </c>
      <c r="BF199" s="149">
        <f>IF(N199="snížená",J199,0)</f>
        <v>0</v>
      </c>
      <c r="BG199" s="149">
        <f>IF(N199="zákl. přenesená",J199,0)</f>
        <v>0</v>
      </c>
      <c r="BH199" s="149">
        <f>IF(N199="sníž. přenesená",J199,0)</f>
        <v>0</v>
      </c>
      <c r="BI199" s="149">
        <f>IF(N199="nulová",J199,0)</f>
        <v>0</v>
      </c>
      <c r="BJ199" s="17" t="s">
        <v>84</v>
      </c>
      <c r="BK199" s="149">
        <f>ROUND(I199*H199,2)</f>
        <v>0</v>
      </c>
      <c r="BL199" s="17" t="s">
        <v>249</v>
      </c>
      <c r="BM199" s="148" t="s">
        <v>2077</v>
      </c>
    </row>
    <row r="200" spans="2:65" s="1" customFormat="1" x14ac:dyDescent="0.2">
      <c r="B200" s="32"/>
      <c r="D200" s="150" t="s">
        <v>348</v>
      </c>
      <c r="F200" s="151" t="s">
        <v>2078</v>
      </c>
      <c r="I200" s="152"/>
      <c r="L200" s="32"/>
      <c r="M200" s="153"/>
      <c r="T200" s="56"/>
      <c r="AT200" s="17" t="s">
        <v>348</v>
      </c>
      <c r="AU200" s="17" t="s">
        <v>86</v>
      </c>
    </row>
    <row r="201" spans="2:65" s="12" customFormat="1" x14ac:dyDescent="0.2">
      <c r="B201" s="155"/>
      <c r="D201" s="150" t="s">
        <v>376</v>
      </c>
      <c r="E201" s="156" t="s">
        <v>1</v>
      </c>
      <c r="F201" s="157" t="s">
        <v>2079</v>
      </c>
      <c r="H201" s="158">
        <v>24</v>
      </c>
      <c r="I201" s="159"/>
      <c r="L201" s="155"/>
      <c r="M201" s="160"/>
      <c r="T201" s="161"/>
      <c r="AT201" s="156" t="s">
        <v>376</v>
      </c>
      <c r="AU201" s="156" t="s">
        <v>86</v>
      </c>
      <c r="AV201" s="12" t="s">
        <v>86</v>
      </c>
      <c r="AW201" s="12" t="s">
        <v>34</v>
      </c>
      <c r="AX201" s="12" t="s">
        <v>77</v>
      </c>
      <c r="AY201" s="156" t="s">
        <v>339</v>
      </c>
    </row>
    <row r="202" spans="2:65" s="13" customFormat="1" x14ac:dyDescent="0.2">
      <c r="B202" s="162"/>
      <c r="D202" s="150" t="s">
        <v>376</v>
      </c>
      <c r="E202" s="163" t="s">
        <v>1</v>
      </c>
      <c r="F202" s="164" t="s">
        <v>398</v>
      </c>
      <c r="H202" s="165">
        <v>24</v>
      </c>
      <c r="I202" s="166"/>
      <c r="L202" s="162"/>
      <c r="M202" s="167"/>
      <c r="T202" s="168"/>
      <c r="AT202" s="163" t="s">
        <v>376</v>
      </c>
      <c r="AU202" s="163" t="s">
        <v>86</v>
      </c>
      <c r="AV202" s="13" t="s">
        <v>249</v>
      </c>
      <c r="AW202" s="13" t="s">
        <v>34</v>
      </c>
      <c r="AX202" s="13" t="s">
        <v>84</v>
      </c>
      <c r="AY202" s="163" t="s">
        <v>339</v>
      </c>
    </row>
    <row r="203" spans="2:65" s="1" customFormat="1" ht="16.5" customHeight="1" x14ac:dyDescent="0.2">
      <c r="B203" s="136"/>
      <c r="C203" s="137" t="s">
        <v>405</v>
      </c>
      <c r="D203" s="137" t="s">
        <v>342</v>
      </c>
      <c r="E203" s="138" t="s">
        <v>2080</v>
      </c>
      <c r="F203" s="139" t="s">
        <v>2081</v>
      </c>
      <c r="G203" s="140" t="s">
        <v>373</v>
      </c>
      <c r="H203" s="141">
        <v>1.1020000000000001</v>
      </c>
      <c r="I203" s="142"/>
      <c r="J203" s="143">
        <f>ROUND(I203*H203,2)</f>
        <v>0</v>
      </c>
      <c r="K203" s="139" t="s">
        <v>902</v>
      </c>
      <c r="L203" s="32"/>
      <c r="M203" s="144" t="s">
        <v>1</v>
      </c>
      <c r="N203" s="145" t="s">
        <v>42</v>
      </c>
      <c r="P203" s="146">
        <f>O203*H203</f>
        <v>0</v>
      </c>
      <c r="Q203" s="146">
        <v>0</v>
      </c>
      <c r="R203" s="146">
        <f>Q203*H203</f>
        <v>0</v>
      </c>
      <c r="S203" s="146">
        <v>0</v>
      </c>
      <c r="T203" s="147">
        <f>S203*H203</f>
        <v>0</v>
      </c>
      <c r="AR203" s="148" t="s">
        <v>249</v>
      </c>
      <c r="AT203" s="148" t="s">
        <v>342</v>
      </c>
      <c r="AU203" s="148" t="s">
        <v>86</v>
      </c>
      <c r="AY203" s="17" t="s">
        <v>339</v>
      </c>
      <c r="BE203" s="149">
        <f>IF(N203="základní",J203,0)</f>
        <v>0</v>
      </c>
      <c r="BF203" s="149">
        <f>IF(N203="snížená",J203,0)</f>
        <v>0</v>
      </c>
      <c r="BG203" s="149">
        <f>IF(N203="zákl. přenesená",J203,0)</f>
        <v>0</v>
      </c>
      <c r="BH203" s="149">
        <f>IF(N203="sníž. přenesená",J203,0)</f>
        <v>0</v>
      </c>
      <c r="BI203" s="149">
        <f>IF(N203="nulová",J203,0)</f>
        <v>0</v>
      </c>
      <c r="BJ203" s="17" t="s">
        <v>84</v>
      </c>
      <c r="BK203" s="149">
        <f>ROUND(I203*H203,2)</f>
        <v>0</v>
      </c>
      <c r="BL203" s="17" t="s">
        <v>249</v>
      </c>
      <c r="BM203" s="148" t="s">
        <v>2082</v>
      </c>
    </row>
    <row r="204" spans="2:65" s="1" customFormat="1" x14ac:dyDescent="0.2">
      <c r="B204" s="32"/>
      <c r="D204" s="150" t="s">
        <v>348</v>
      </c>
      <c r="F204" s="151" t="s">
        <v>2083</v>
      </c>
      <c r="I204" s="152"/>
      <c r="L204" s="32"/>
      <c r="M204" s="153"/>
      <c r="T204" s="56"/>
      <c r="AT204" s="17" t="s">
        <v>348</v>
      </c>
      <c r="AU204" s="17" t="s">
        <v>86</v>
      </c>
    </row>
    <row r="205" spans="2:65" s="15" customFormat="1" x14ac:dyDescent="0.2">
      <c r="B205" s="189"/>
      <c r="D205" s="150" t="s">
        <v>376</v>
      </c>
      <c r="E205" s="190" t="s">
        <v>1</v>
      </c>
      <c r="F205" s="191" t="s">
        <v>2084</v>
      </c>
      <c r="H205" s="190" t="s">
        <v>1</v>
      </c>
      <c r="I205" s="192"/>
      <c r="L205" s="189"/>
      <c r="M205" s="193"/>
      <c r="T205" s="194"/>
      <c r="AT205" s="190" t="s">
        <v>376</v>
      </c>
      <c r="AU205" s="190" t="s">
        <v>86</v>
      </c>
      <c r="AV205" s="15" t="s">
        <v>84</v>
      </c>
      <c r="AW205" s="15" t="s">
        <v>34</v>
      </c>
      <c r="AX205" s="15" t="s">
        <v>77</v>
      </c>
      <c r="AY205" s="190" t="s">
        <v>339</v>
      </c>
    </row>
    <row r="206" spans="2:65" s="12" customFormat="1" x14ac:dyDescent="0.2">
      <c r="B206" s="155"/>
      <c r="D206" s="150" t="s">
        <v>376</v>
      </c>
      <c r="E206" s="156" t="s">
        <v>1</v>
      </c>
      <c r="F206" s="157" t="s">
        <v>2085</v>
      </c>
      <c r="H206" s="158">
        <v>1.1020000000000001</v>
      </c>
      <c r="I206" s="159"/>
      <c r="L206" s="155"/>
      <c r="M206" s="160"/>
      <c r="T206" s="161"/>
      <c r="AT206" s="156" t="s">
        <v>376</v>
      </c>
      <c r="AU206" s="156" t="s">
        <v>86</v>
      </c>
      <c r="AV206" s="12" t="s">
        <v>86</v>
      </c>
      <c r="AW206" s="12" t="s">
        <v>34</v>
      </c>
      <c r="AX206" s="12" t="s">
        <v>84</v>
      </c>
      <c r="AY206" s="156" t="s">
        <v>339</v>
      </c>
    </row>
    <row r="207" spans="2:65" s="1" customFormat="1" ht="16.5" customHeight="1" x14ac:dyDescent="0.2">
      <c r="B207" s="136"/>
      <c r="C207" s="137" t="s">
        <v>8</v>
      </c>
      <c r="D207" s="137" t="s">
        <v>342</v>
      </c>
      <c r="E207" s="138" t="s">
        <v>2086</v>
      </c>
      <c r="F207" s="139" t="s">
        <v>2087</v>
      </c>
      <c r="G207" s="140" t="s">
        <v>373</v>
      </c>
      <c r="H207" s="141">
        <v>1.1020000000000001</v>
      </c>
      <c r="I207" s="142"/>
      <c r="J207" s="143">
        <f>ROUND(I207*H207,2)</f>
        <v>0</v>
      </c>
      <c r="K207" s="139" t="s">
        <v>902</v>
      </c>
      <c r="L207" s="32"/>
      <c r="M207" s="144" t="s">
        <v>1</v>
      </c>
      <c r="N207" s="145" t="s">
        <v>42</v>
      </c>
      <c r="P207" s="146">
        <f>O207*H207</f>
        <v>0</v>
      </c>
      <c r="Q207" s="146">
        <v>0</v>
      </c>
      <c r="R207" s="146">
        <f>Q207*H207</f>
        <v>0</v>
      </c>
      <c r="S207" s="146">
        <v>0</v>
      </c>
      <c r="T207" s="147">
        <f>S207*H207</f>
        <v>0</v>
      </c>
      <c r="AR207" s="148" t="s">
        <v>249</v>
      </c>
      <c r="AT207" s="148" t="s">
        <v>342</v>
      </c>
      <c r="AU207" s="148" t="s">
        <v>86</v>
      </c>
      <c r="AY207" s="17" t="s">
        <v>339</v>
      </c>
      <c r="BE207" s="149">
        <f>IF(N207="základní",J207,0)</f>
        <v>0</v>
      </c>
      <c r="BF207" s="149">
        <f>IF(N207="snížená",J207,0)</f>
        <v>0</v>
      </c>
      <c r="BG207" s="149">
        <f>IF(N207="zákl. přenesená",J207,0)</f>
        <v>0</v>
      </c>
      <c r="BH207" s="149">
        <f>IF(N207="sníž. přenesená",J207,0)</f>
        <v>0</v>
      </c>
      <c r="BI207" s="149">
        <f>IF(N207="nulová",J207,0)</f>
        <v>0</v>
      </c>
      <c r="BJ207" s="17" t="s">
        <v>84</v>
      </c>
      <c r="BK207" s="149">
        <f>ROUND(I207*H207,2)</f>
        <v>0</v>
      </c>
      <c r="BL207" s="17" t="s">
        <v>249</v>
      </c>
      <c r="BM207" s="148" t="s">
        <v>2088</v>
      </c>
    </row>
    <row r="208" spans="2:65" s="1" customFormat="1" x14ac:dyDescent="0.2">
      <c r="B208" s="32"/>
      <c r="D208" s="150" t="s">
        <v>348</v>
      </c>
      <c r="F208" s="151" t="s">
        <v>2089</v>
      </c>
      <c r="I208" s="152"/>
      <c r="L208" s="32"/>
      <c r="M208" s="153"/>
      <c r="T208" s="56"/>
      <c r="AT208" s="17" t="s">
        <v>348</v>
      </c>
      <c r="AU208" s="17" t="s">
        <v>86</v>
      </c>
    </row>
    <row r="209" spans="2:65" s="12" customFormat="1" x14ac:dyDescent="0.2">
      <c r="B209" s="155"/>
      <c r="D209" s="150" t="s">
        <v>376</v>
      </c>
      <c r="E209" s="156" t="s">
        <v>1</v>
      </c>
      <c r="F209" s="157" t="s">
        <v>2090</v>
      </c>
      <c r="H209" s="158">
        <v>1.1020000000000001</v>
      </c>
      <c r="I209" s="159"/>
      <c r="L209" s="155"/>
      <c r="M209" s="160"/>
      <c r="T209" s="161"/>
      <c r="AT209" s="156" t="s">
        <v>376</v>
      </c>
      <c r="AU209" s="156" t="s">
        <v>86</v>
      </c>
      <c r="AV209" s="12" t="s">
        <v>86</v>
      </c>
      <c r="AW209" s="12" t="s">
        <v>34</v>
      </c>
      <c r="AX209" s="12" t="s">
        <v>84</v>
      </c>
      <c r="AY209" s="156" t="s">
        <v>339</v>
      </c>
    </row>
    <row r="210" spans="2:65" s="1" customFormat="1" ht="16.5" customHeight="1" x14ac:dyDescent="0.2">
      <c r="B210" s="136"/>
      <c r="C210" s="137" t="s">
        <v>415</v>
      </c>
      <c r="D210" s="137" t="s">
        <v>342</v>
      </c>
      <c r="E210" s="138" t="s">
        <v>2091</v>
      </c>
      <c r="F210" s="139" t="s">
        <v>2092</v>
      </c>
      <c r="G210" s="140" t="s">
        <v>381</v>
      </c>
      <c r="H210" s="141">
        <v>8.0640000000000001</v>
      </c>
      <c r="I210" s="142"/>
      <c r="J210" s="143">
        <f>ROUND(I210*H210,2)</f>
        <v>0</v>
      </c>
      <c r="K210" s="139" t="s">
        <v>902</v>
      </c>
      <c r="L210" s="32"/>
      <c r="M210" s="144" t="s">
        <v>1</v>
      </c>
      <c r="N210" s="145" t="s">
        <v>42</v>
      </c>
      <c r="P210" s="146">
        <f>O210*H210</f>
        <v>0</v>
      </c>
      <c r="Q210" s="146">
        <v>1.2999999999999999E-3</v>
      </c>
      <c r="R210" s="146">
        <f>Q210*H210</f>
        <v>1.04832E-2</v>
      </c>
      <c r="S210" s="146">
        <v>0</v>
      </c>
      <c r="T210" s="147">
        <f>S210*H210</f>
        <v>0</v>
      </c>
      <c r="AR210" s="148" t="s">
        <v>249</v>
      </c>
      <c r="AT210" s="148" t="s">
        <v>342</v>
      </c>
      <c r="AU210" s="148" t="s">
        <v>86</v>
      </c>
      <c r="AY210" s="17" t="s">
        <v>339</v>
      </c>
      <c r="BE210" s="149">
        <f>IF(N210="základní",J210,0)</f>
        <v>0</v>
      </c>
      <c r="BF210" s="149">
        <f>IF(N210="snížená",J210,0)</f>
        <v>0</v>
      </c>
      <c r="BG210" s="149">
        <f>IF(N210="zákl. přenesená",J210,0)</f>
        <v>0</v>
      </c>
      <c r="BH210" s="149">
        <f>IF(N210="sníž. přenesená",J210,0)</f>
        <v>0</v>
      </c>
      <c r="BI210" s="149">
        <f>IF(N210="nulová",J210,0)</f>
        <v>0</v>
      </c>
      <c r="BJ210" s="17" t="s">
        <v>84</v>
      </c>
      <c r="BK210" s="149">
        <f>ROUND(I210*H210,2)</f>
        <v>0</v>
      </c>
      <c r="BL210" s="17" t="s">
        <v>249</v>
      </c>
      <c r="BM210" s="148" t="s">
        <v>2093</v>
      </c>
    </row>
    <row r="211" spans="2:65" s="1" customFormat="1" x14ac:dyDescent="0.2">
      <c r="B211" s="32"/>
      <c r="D211" s="150" t="s">
        <v>348</v>
      </c>
      <c r="F211" s="151" t="s">
        <v>2094</v>
      </c>
      <c r="I211" s="152"/>
      <c r="L211" s="32"/>
      <c r="M211" s="153"/>
      <c r="T211" s="56"/>
      <c r="AT211" s="17" t="s">
        <v>348</v>
      </c>
      <c r="AU211" s="17" t="s">
        <v>86</v>
      </c>
    </row>
    <row r="212" spans="2:65" s="12" customFormat="1" x14ac:dyDescent="0.2">
      <c r="B212" s="155"/>
      <c r="D212" s="150" t="s">
        <v>376</v>
      </c>
      <c r="E212" s="156" t="s">
        <v>1</v>
      </c>
      <c r="F212" s="157" t="s">
        <v>2095</v>
      </c>
      <c r="H212" s="158">
        <v>8.0640000000000001</v>
      </c>
      <c r="I212" s="159"/>
      <c r="L212" s="155"/>
      <c r="M212" s="160"/>
      <c r="T212" s="161"/>
      <c r="AT212" s="156" t="s">
        <v>376</v>
      </c>
      <c r="AU212" s="156" t="s">
        <v>86</v>
      </c>
      <c r="AV212" s="12" t="s">
        <v>86</v>
      </c>
      <c r="AW212" s="12" t="s">
        <v>34</v>
      </c>
      <c r="AX212" s="12" t="s">
        <v>84</v>
      </c>
      <c r="AY212" s="156" t="s">
        <v>339</v>
      </c>
    </row>
    <row r="213" spans="2:65" s="1" customFormat="1" ht="16.5" customHeight="1" x14ac:dyDescent="0.2">
      <c r="B213" s="136"/>
      <c r="C213" s="137" t="s">
        <v>421</v>
      </c>
      <c r="D213" s="137" t="s">
        <v>342</v>
      </c>
      <c r="E213" s="138" t="s">
        <v>2096</v>
      </c>
      <c r="F213" s="139" t="s">
        <v>2097</v>
      </c>
      <c r="G213" s="140" t="s">
        <v>381</v>
      </c>
      <c r="H213" s="141">
        <v>8.0640000000000001</v>
      </c>
      <c r="I213" s="142"/>
      <c r="J213" s="143">
        <f>ROUND(I213*H213,2)</f>
        <v>0</v>
      </c>
      <c r="K213" s="139" t="s">
        <v>902</v>
      </c>
      <c r="L213" s="32"/>
      <c r="M213" s="144" t="s">
        <v>1</v>
      </c>
      <c r="N213" s="145" t="s">
        <v>42</v>
      </c>
      <c r="P213" s="146">
        <f>O213*H213</f>
        <v>0</v>
      </c>
      <c r="Q213" s="146">
        <v>4.0000000000000003E-5</v>
      </c>
      <c r="R213" s="146">
        <f>Q213*H213</f>
        <v>3.2256E-4</v>
      </c>
      <c r="S213" s="146">
        <v>0</v>
      </c>
      <c r="T213" s="147">
        <f>S213*H213</f>
        <v>0</v>
      </c>
      <c r="AR213" s="148" t="s">
        <v>249</v>
      </c>
      <c r="AT213" s="148" t="s">
        <v>342</v>
      </c>
      <c r="AU213" s="148" t="s">
        <v>86</v>
      </c>
      <c r="AY213" s="17" t="s">
        <v>339</v>
      </c>
      <c r="BE213" s="149">
        <f>IF(N213="základní",J213,0)</f>
        <v>0</v>
      </c>
      <c r="BF213" s="149">
        <f>IF(N213="snížená",J213,0)</f>
        <v>0</v>
      </c>
      <c r="BG213" s="149">
        <f>IF(N213="zákl. přenesená",J213,0)</f>
        <v>0</v>
      </c>
      <c r="BH213" s="149">
        <f>IF(N213="sníž. přenesená",J213,0)</f>
        <v>0</v>
      </c>
      <c r="BI213" s="149">
        <f>IF(N213="nulová",J213,0)</f>
        <v>0</v>
      </c>
      <c r="BJ213" s="17" t="s">
        <v>84</v>
      </c>
      <c r="BK213" s="149">
        <f>ROUND(I213*H213,2)</f>
        <v>0</v>
      </c>
      <c r="BL213" s="17" t="s">
        <v>249</v>
      </c>
      <c r="BM213" s="148" t="s">
        <v>2098</v>
      </c>
    </row>
    <row r="214" spans="2:65" s="1" customFormat="1" x14ac:dyDescent="0.2">
      <c r="B214" s="32"/>
      <c r="D214" s="150" t="s">
        <v>348</v>
      </c>
      <c r="F214" s="151" t="s">
        <v>2099</v>
      </c>
      <c r="I214" s="152"/>
      <c r="L214" s="32"/>
      <c r="M214" s="153"/>
      <c r="T214" s="56"/>
      <c r="AT214" s="17" t="s">
        <v>348</v>
      </c>
      <c r="AU214" s="17" t="s">
        <v>86</v>
      </c>
    </row>
    <row r="215" spans="2:65" s="12" customFormat="1" x14ac:dyDescent="0.2">
      <c r="B215" s="155"/>
      <c r="D215" s="150" t="s">
        <v>376</v>
      </c>
      <c r="E215" s="156" t="s">
        <v>1</v>
      </c>
      <c r="F215" s="157" t="s">
        <v>2095</v>
      </c>
      <c r="H215" s="158">
        <v>8.0640000000000001</v>
      </c>
      <c r="I215" s="159"/>
      <c r="L215" s="155"/>
      <c r="M215" s="160"/>
      <c r="T215" s="161"/>
      <c r="AT215" s="156" t="s">
        <v>376</v>
      </c>
      <c r="AU215" s="156" t="s">
        <v>86</v>
      </c>
      <c r="AV215" s="12" t="s">
        <v>86</v>
      </c>
      <c r="AW215" s="12" t="s">
        <v>34</v>
      </c>
      <c r="AX215" s="12" t="s">
        <v>84</v>
      </c>
      <c r="AY215" s="156" t="s">
        <v>339</v>
      </c>
    </row>
    <row r="216" spans="2:65" s="11" customFormat="1" ht="22.8" customHeight="1" x14ac:dyDescent="0.25">
      <c r="B216" s="124"/>
      <c r="D216" s="125" t="s">
        <v>76</v>
      </c>
      <c r="E216" s="134" t="s">
        <v>97</v>
      </c>
      <c r="F216" s="134" t="s">
        <v>2100</v>
      </c>
      <c r="I216" s="127"/>
      <c r="J216" s="135">
        <f>BK216</f>
        <v>0</v>
      </c>
      <c r="L216" s="124"/>
      <c r="M216" s="129"/>
      <c r="P216" s="130">
        <f>SUM(P217:P327)</f>
        <v>0</v>
      </c>
      <c r="R216" s="130">
        <f>SUM(R217:R327)</f>
        <v>21.608342270000005</v>
      </c>
      <c r="T216" s="131">
        <f>SUM(T217:T327)</f>
        <v>0</v>
      </c>
      <c r="AR216" s="125" t="s">
        <v>84</v>
      </c>
      <c r="AT216" s="132" t="s">
        <v>76</v>
      </c>
      <c r="AU216" s="132" t="s">
        <v>84</v>
      </c>
      <c r="AY216" s="125" t="s">
        <v>339</v>
      </c>
      <c r="BK216" s="133">
        <f>SUM(BK217:BK327)</f>
        <v>0</v>
      </c>
    </row>
    <row r="217" spans="2:65" s="1" customFormat="1" ht="16.5" customHeight="1" x14ac:dyDescent="0.2">
      <c r="B217" s="136"/>
      <c r="C217" s="137" t="s">
        <v>423</v>
      </c>
      <c r="D217" s="137" t="s">
        <v>342</v>
      </c>
      <c r="E217" s="138" t="s">
        <v>2101</v>
      </c>
      <c r="F217" s="139" t="s">
        <v>2102</v>
      </c>
      <c r="G217" s="140" t="s">
        <v>373</v>
      </c>
      <c r="H217" s="141">
        <v>1.71</v>
      </c>
      <c r="I217" s="142"/>
      <c r="J217" s="143">
        <f>ROUND(I217*H217,2)</f>
        <v>0</v>
      </c>
      <c r="K217" s="139" t="s">
        <v>902</v>
      </c>
      <c r="L217" s="32"/>
      <c r="M217" s="144" t="s">
        <v>1</v>
      </c>
      <c r="N217" s="145" t="s">
        <v>42</v>
      </c>
      <c r="P217" s="146">
        <f>O217*H217</f>
        <v>0</v>
      </c>
      <c r="Q217" s="146">
        <v>0</v>
      </c>
      <c r="R217" s="146">
        <f>Q217*H217</f>
        <v>0</v>
      </c>
      <c r="S217" s="146">
        <v>0</v>
      </c>
      <c r="T217" s="147">
        <f>S217*H217</f>
        <v>0</v>
      </c>
      <c r="AR217" s="148" t="s">
        <v>249</v>
      </c>
      <c r="AT217" s="148" t="s">
        <v>342</v>
      </c>
      <c r="AU217" s="148" t="s">
        <v>86</v>
      </c>
      <c r="AY217" s="17" t="s">
        <v>339</v>
      </c>
      <c r="BE217" s="149">
        <f>IF(N217="základní",J217,0)</f>
        <v>0</v>
      </c>
      <c r="BF217" s="149">
        <f>IF(N217="snížená",J217,0)</f>
        <v>0</v>
      </c>
      <c r="BG217" s="149">
        <f>IF(N217="zákl. přenesená",J217,0)</f>
        <v>0</v>
      </c>
      <c r="BH217" s="149">
        <f>IF(N217="sníž. přenesená",J217,0)</f>
        <v>0</v>
      </c>
      <c r="BI217" s="149">
        <f>IF(N217="nulová",J217,0)</f>
        <v>0</v>
      </c>
      <c r="BJ217" s="17" t="s">
        <v>84</v>
      </c>
      <c r="BK217" s="149">
        <f>ROUND(I217*H217,2)</f>
        <v>0</v>
      </c>
      <c r="BL217" s="17" t="s">
        <v>249</v>
      </c>
      <c r="BM217" s="148" t="s">
        <v>2103</v>
      </c>
    </row>
    <row r="218" spans="2:65" s="1" customFormat="1" x14ac:dyDescent="0.2">
      <c r="B218" s="32"/>
      <c r="D218" s="150" t="s">
        <v>348</v>
      </c>
      <c r="F218" s="151" t="s">
        <v>2104</v>
      </c>
      <c r="I218" s="152"/>
      <c r="L218" s="32"/>
      <c r="M218" s="153"/>
      <c r="T218" s="56"/>
      <c r="AT218" s="17" t="s">
        <v>348</v>
      </c>
      <c r="AU218" s="17" t="s">
        <v>86</v>
      </c>
    </row>
    <row r="219" spans="2:65" s="15" customFormat="1" x14ac:dyDescent="0.2">
      <c r="B219" s="189"/>
      <c r="D219" s="150" t="s">
        <v>376</v>
      </c>
      <c r="E219" s="190" t="s">
        <v>1</v>
      </c>
      <c r="F219" s="191" t="s">
        <v>2105</v>
      </c>
      <c r="H219" s="190" t="s">
        <v>1</v>
      </c>
      <c r="I219" s="192"/>
      <c r="L219" s="189"/>
      <c r="M219" s="193"/>
      <c r="T219" s="194"/>
      <c r="AT219" s="190" t="s">
        <v>376</v>
      </c>
      <c r="AU219" s="190" t="s">
        <v>86</v>
      </c>
      <c r="AV219" s="15" t="s">
        <v>84</v>
      </c>
      <c r="AW219" s="15" t="s">
        <v>34</v>
      </c>
      <c r="AX219" s="15" t="s">
        <v>77</v>
      </c>
      <c r="AY219" s="190" t="s">
        <v>339</v>
      </c>
    </row>
    <row r="220" spans="2:65" s="12" customFormat="1" x14ac:dyDescent="0.2">
      <c r="B220" s="155"/>
      <c r="D220" s="150" t="s">
        <v>376</v>
      </c>
      <c r="E220" s="156" t="s">
        <v>1</v>
      </c>
      <c r="F220" s="157" t="s">
        <v>2106</v>
      </c>
      <c r="H220" s="158">
        <v>0.85</v>
      </c>
      <c r="I220" s="159"/>
      <c r="L220" s="155"/>
      <c r="M220" s="160"/>
      <c r="T220" s="161"/>
      <c r="AT220" s="156" t="s">
        <v>376</v>
      </c>
      <c r="AU220" s="156" t="s">
        <v>86</v>
      </c>
      <c r="AV220" s="12" t="s">
        <v>86</v>
      </c>
      <c r="AW220" s="12" t="s">
        <v>34</v>
      </c>
      <c r="AX220" s="12" t="s">
        <v>77</v>
      </c>
      <c r="AY220" s="156" t="s">
        <v>339</v>
      </c>
    </row>
    <row r="221" spans="2:65" s="12" customFormat="1" x14ac:dyDescent="0.2">
      <c r="B221" s="155"/>
      <c r="D221" s="150" t="s">
        <v>376</v>
      </c>
      <c r="E221" s="156" t="s">
        <v>1</v>
      </c>
      <c r="F221" s="157" t="s">
        <v>2107</v>
      </c>
      <c r="H221" s="158">
        <v>0.86</v>
      </c>
      <c r="I221" s="159"/>
      <c r="L221" s="155"/>
      <c r="M221" s="160"/>
      <c r="T221" s="161"/>
      <c r="AT221" s="156" t="s">
        <v>376</v>
      </c>
      <c r="AU221" s="156" t="s">
        <v>86</v>
      </c>
      <c r="AV221" s="12" t="s">
        <v>86</v>
      </c>
      <c r="AW221" s="12" t="s">
        <v>34</v>
      </c>
      <c r="AX221" s="12" t="s">
        <v>77</v>
      </c>
      <c r="AY221" s="156" t="s">
        <v>339</v>
      </c>
    </row>
    <row r="222" spans="2:65" s="13" customFormat="1" x14ac:dyDescent="0.2">
      <c r="B222" s="162"/>
      <c r="D222" s="150" t="s">
        <v>376</v>
      </c>
      <c r="E222" s="163" t="s">
        <v>1998</v>
      </c>
      <c r="F222" s="164" t="s">
        <v>398</v>
      </c>
      <c r="H222" s="165">
        <v>1.71</v>
      </c>
      <c r="I222" s="166"/>
      <c r="L222" s="162"/>
      <c r="M222" s="167"/>
      <c r="T222" s="168"/>
      <c r="AT222" s="163" t="s">
        <v>376</v>
      </c>
      <c r="AU222" s="163" t="s">
        <v>86</v>
      </c>
      <c r="AV222" s="13" t="s">
        <v>249</v>
      </c>
      <c r="AW222" s="13" t="s">
        <v>34</v>
      </c>
      <c r="AX222" s="13" t="s">
        <v>84</v>
      </c>
      <c r="AY222" s="163" t="s">
        <v>339</v>
      </c>
    </row>
    <row r="223" spans="2:65" s="1" customFormat="1" ht="16.5" customHeight="1" x14ac:dyDescent="0.2">
      <c r="B223" s="136"/>
      <c r="C223" s="137" t="s">
        <v>428</v>
      </c>
      <c r="D223" s="137" t="s">
        <v>342</v>
      </c>
      <c r="E223" s="138" t="s">
        <v>2108</v>
      </c>
      <c r="F223" s="139" t="s">
        <v>2109</v>
      </c>
      <c r="G223" s="140" t="s">
        <v>373</v>
      </c>
      <c r="H223" s="141">
        <v>1.71</v>
      </c>
      <c r="I223" s="142"/>
      <c r="J223" s="143">
        <f>ROUND(I223*H223,2)</f>
        <v>0</v>
      </c>
      <c r="K223" s="139" t="s">
        <v>902</v>
      </c>
      <c r="L223" s="32"/>
      <c r="M223" s="144" t="s">
        <v>1</v>
      </c>
      <c r="N223" s="145" t="s">
        <v>42</v>
      </c>
      <c r="P223" s="146">
        <f>O223*H223</f>
        <v>0</v>
      </c>
      <c r="Q223" s="146">
        <v>0</v>
      </c>
      <c r="R223" s="146">
        <f>Q223*H223</f>
        <v>0</v>
      </c>
      <c r="S223" s="146">
        <v>0</v>
      </c>
      <c r="T223" s="147">
        <f>S223*H223</f>
        <v>0</v>
      </c>
      <c r="AR223" s="148" t="s">
        <v>249</v>
      </c>
      <c r="AT223" s="148" t="s">
        <v>342</v>
      </c>
      <c r="AU223" s="148" t="s">
        <v>86</v>
      </c>
      <c r="AY223" s="17" t="s">
        <v>339</v>
      </c>
      <c r="BE223" s="149">
        <f>IF(N223="základní",J223,0)</f>
        <v>0</v>
      </c>
      <c r="BF223" s="149">
        <f>IF(N223="snížená",J223,0)</f>
        <v>0</v>
      </c>
      <c r="BG223" s="149">
        <f>IF(N223="zákl. přenesená",J223,0)</f>
        <v>0</v>
      </c>
      <c r="BH223" s="149">
        <f>IF(N223="sníž. přenesená",J223,0)</f>
        <v>0</v>
      </c>
      <c r="BI223" s="149">
        <f>IF(N223="nulová",J223,0)</f>
        <v>0</v>
      </c>
      <c r="BJ223" s="17" t="s">
        <v>84</v>
      </c>
      <c r="BK223" s="149">
        <f>ROUND(I223*H223,2)</f>
        <v>0</v>
      </c>
      <c r="BL223" s="17" t="s">
        <v>249</v>
      </c>
      <c r="BM223" s="148" t="s">
        <v>2110</v>
      </c>
    </row>
    <row r="224" spans="2:65" s="1" customFormat="1" x14ac:dyDescent="0.2">
      <c r="B224" s="32"/>
      <c r="D224" s="150" t="s">
        <v>348</v>
      </c>
      <c r="F224" s="151" t="s">
        <v>2111</v>
      </c>
      <c r="I224" s="152"/>
      <c r="L224" s="32"/>
      <c r="M224" s="153"/>
      <c r="T224" s="56"/>
      <c r="AT224" s="17" t="s">
        <v>348</v>
      </c>
      <c r="AU224" s="17" t="s">
        <v>86</v>
      </c>
    </row>
    <row r="225" spans="2:65" s="12" customFormat="1" x14ac:dyDescent="0.2">
      <c r="B225" s="155"/>
      <c r="D225" s="150" t="s">
        <v>376</v>
      </c>
      <c r="E225" s="156" t="s">
        <v>1</v>
      </c>
      <c r="F225" s="157" t="s">
        <v>1998</v>
      </c>
      <c r="H225" s="158">
        <v>1.71</v>
      </c>
      <c r="I225" s="159"/>
      <c r="L225" s="155"/>
      <c r="M225" s="160"/>
      <c r="T225" s="161"/>
      <c r="AT225" s="156" t="s">
        <v>376</v>
      </c>
      <c r="AU225" s="156" t="s">
        <v>86</v>
      </c>
      <c r="AV225" s="12" t="s">
        <v>86</v>
      </c>
      <c r="AW225" s="12" t="s">
        <v>34</v>
      </c>
      <c r="AX225" s="12" t="s">
        <v>84</v>
      </c>
      <c r="AY225" s="156" t="s">
        <v>339</v>
      </c>
    </row>
    <row r="226" spans="2:65" s="1" customFormat="1" x14ac:dyDescent="0.2">
      <c r="B226" s="32"/>
      <c r="D226" s="150" t="s">
        <v>2112</v>
      </c>
      <c r="F226" s="199" t="s">
        <v>2113</v>
      </c>
      <c r="L226" s="32"/>
      <c r="M226" s="153"/>
      <c r="T226" s="56"/>
      <c r="AU226" s="17" t="s">
        <v>86</v>
      </c>
    </row>
    <row r="227" spans="2:65" s="1" customFormat="1" x14ac:dyDescent="0.2">
      <c r="B227" s="32"/>
      <c r="D227" s="150" t="s">
        <v>2112</v>
      </c>
      <c r="F227" s="200" t="s">
        <v>2105</v>
      </c>
      <c r="H227" s="201">
        <v>0</v>
      </c>
      <c r="L227" s="32"/>
      <c r="M227" s="153"/>
      <c r="T227" s="56"/>
      <c r="AU227" s="17" t="s">
        <v>86</v>
      </c>
    </row>
    <row r="228" spans="2:65" s="1" customFormat="1" x14ac:dyDescent="0.2">
      <c r="B228" s="32"/>
      <c r="D228" s="150" t="s">
        <v>2112</v>
      </c>
      <c r="F228" s="200" t="s">
        <v>2106</v>
      </c>
      <c r="H228" s="201">
        <v>0.85</v>
      </c>
      <c r="L228" s="32"/>
      <c r="M228" s="153"/>
      <c r="T228" s="56"/>
      <c r="AU228" s="17" t="s">
        <v>86</v>
      </c>
    </row>
    <row r="229" spans="2:65" s="1" customFormat="1" x14ac:dyDescent="0.2">
      <c r="B229" s="32"/>
      <c r="D229" s="150" t="s">
        <v>2112</v>
      </c>
      <c r="F229" s="200" t="s">
        <v>2107</v>
      </c>
      <c r="H229" s="201">
        <v>0.86</v>
      </c>
      <c r="L229" s="32"/>
      <c r="M229" s="153"/>
      <c r="T229" s="56"/>
      <c r="AU229" s="17" t="s">
        <v>86</v>
      </c>
    </row>
    <row r="230" spans="2:65" s="1" customFormat="1" x14ac:dyDescent="0.2">
      <c r="B230" s="32"/>
      <c r="D230" s="150" t="s">
        <v>2112</v>
      </c>
      <c r="F230" s="200" t="s">
        <v>398</v>
      </c>
      <c r="H230" s="201">
        <v>1.71</v>
      </c>
      <c r="L230" s="32"/>
      <c r="M230" s="153"/>
      <c r="T230" s="56"/>
      <c r="AU230" s="17" t="s">
        <v>86</v>
      </c>
    </row>
    <row r="231" spans="2:65" s="1" customFormat="1" ht="16.5" customHeight="1" x14ac:dyDescent="0.2">
      <c r="B231" s="136"/>
      <c r="C231" s="137" t="s">
        <v>433</v>
      </c>
      <c r="D231" s="137" t="s">
        <v>342</v>
      </c>
      <c r="E231" s="138" t="s">
        <v>2114</v>
      </c>
      <c r="F231" s="139" t="s">
        <v>2115</v>
      </c>
      <c r="G231" s="140" t="s">
        <v>381</v>
      </c>
      <c r="H231" s="141">
        <v>15.978</v>
      </c>
      <c r="I231" s="142"/>
      <c r="J231" s="143">
        <f>ROUND(I231*H231,2)</f>
        <v>0</v>
      </c>
      <c r="K231" s="139" t="s">
        <v>902</v>
      </c>
      <c r="L231" s="32"/>
      <c r="M231" s="144" t="s">
        <v>1</v>
      </c>
      <c r="N231" s="145" t="s">
        <v>42</v>
      </c>
      <c r="P231" s="146">
        <f>O231*H231</f>
        <v>0</v>
      </c>
      <c r="Q231" s="146">
        <v>4.1259999999999998E-2</v>
      </c>
      <c r="R231" s="146">
        <f>Q231*H231</f>
        <v>0.65925227999999991</v>
      </c>
      <c r="S231" s="146">
        <v>0</v>
      </c>
      <c r="T231" s="147">
        <f>S231*H231</f>
        <v>0</v>
      </c>
      <c r="AR231" s="148" t="s">
        <v>249</v>
      </c>
      <c r="AT231" s="148" t="s">
        <v>342</v>
      </c>
      <c r="AU231" s="148" t="s">
        <v>86</v>
      </c>
      <c r="AY231" s="17" t="s">
        <v>339</v>
      </c>
      <c r="BE231" s="149">
        <f>IF(N231="základní",J231,0)</f>
        <v>0</v>
      </c>
      <c r="BF231" s="149">
        <f>IF(N231="snížená",J231,0)</f>
        <v>0</v>
      </c>
      <c r="BG231" s="149">
        <f>IF(N231="zákl. přenesená",J231,0)</f>
        <v>0</v>
      </c>
      <c r="BH231" s="149">
        <f>IF(N231="sníž. přenesená",J231,0)</f>
        <v>0</v>
      </c>
      <c r="BI231" s="149">
        <f>IF(N231="nulová",J231,0)</f>
        <v>0</v>
      </c>
      <c r="BJ231" s="17" t="s">
        <v>84</v>
      </c>
      <c r="BK231" s="149">
        <f>ROUND(I231*H231,2)</f>
        <v>0</v>
      </c>
      <c r="BL231" s="17" t="s">
        <v>249</v>
      </c>
      <c r="BM231" s="148" t="s">
        <v>2116</v>
      </c>
    </row>
    <row r="232" spans="2:65" s="1" customFormat="1" x14ac:dyDescent="0.2">
      <c r="B232" s="32"/>
      <c r="D232" s="150" t="s">
        <v>348</v>
      </c>
      <c r="F232" s="151" t="s">
        <v>2117</v>
      </c>
      <c r="I232" s="152"/>
      <c r="L232" s="32"/>
      <c r="M232" s="153"/>
      <c r="T232" s="56"/>
      <c r="AT232" s="17" t="s">
        <v>348</v>
      </c>
      <c r="AU232" s="17" t="s">
        <v>86</v>
      </c>
    </row>
    <row r="233" spans="2:65" s="15" customFormat="1" x14ac:dyDescent="0.2">
      <c r="B233" s="189"/>
      <c r="D233" s="150" t="s">
        <v>376</v>
      </c>
      <c r="E233" s="190" t="s">
        <v>1</v>
      </c>
      <c r="F233" s="191" t="s">
        <v>2118</v>
      </c>
      <c r="H233" s="190" t="s">
        <v>1</v>
      </c>
      <c r="I233" s="192"/>
      <c r="L233" s="189"/>
      <c r="M233" s="193"/>
      <c r="T233" s="194"/>
      <c r="AT233" s="190" t="s">
        <v>376</v>
      </c>
      <c r="AU233" s="190" t="s">
        <v>86</v>
      </c>
      <c r="AV233" s="15" t="s">
        <v>84</v>
      </c>
      <c r="AW233" s="15" t="s">
        <v>34</v>
      </c>
      <c r="AX233" s="15" t="s">
        <v>77</v>
      </c>
      <c r="AY233" s="190" t="s">
        <v>339</v>
      </c>
    </row>
    <row r="234" spans="2:65" s="12" customFormat="1" x14ac:dyDescent="0.2">
      <c r="B234" s="155"/>
      <c r="D234" s="150" t="s">
        <v>376</v>
      </c>
      <c r="E234" s="156" t="s">
        <v>1</v>
      </c>
      <c r="F234" s="157" t="s">
        <v>2119</v>
      </c>
      <c r="H234" s="158">
        <v>4.2539999999999996</v>
      </c>
      <c r="I234" s="159"/>
      <c r="L234" s="155"/>
      <c r="M234" s="160"/>
      <c r="T234" s="161"/>
      <c r="AT234" s="156" t="s">
        <v>376</v>
      </c>
      <c r="AU234" s="156" t="s">
        <v>86</v>
      </c>
      <c r="AV234" s="12" t="s">
        <v>86</v>
      </c>
      <c r="AW234" s="12" t="s">
        <v>34</v>
      </c>
      <c r="AX234" s="12" t="s">
        <v>77</v>
      </c>
      <c r="AY234" s="156" t="s">
        <v>339</v>
      </c>
    </row>
    <row r="235" spans="2:65" s="12" customFormat="1" x14ac:dyDescent="0.2">
      <c r="B235" s="155"/>
      <c r="D235" s="150" t="s">
        <v>376</v>
      </c>
      <c r="E235" s="156" t="s">
        <v>1</v>
      </c>
      <c r="F235" s="157" t="s">
        <v>2120</v>
      </c>
      <c r="H235" s="158">
        <v>3.5739999999999998</v>
      </c>
      <c r="I235" s="159"/>
      <c r="L235" s="155"/>
      <c r="M235" s="160"/>
      <c r="T235" s="161"/>
      <c r="AT235" s="156" t="s">
        <v>376</v>
      </c>
      <c r="AU235" s="156" t="s">
        <v>86</v>
      </c>
      <c r="AV235" s="12" t="s">
        <v>86</v>
      </c>
      <c r="AW235" s="12" t="s">
        <v>34</v>
      </c>
      <c r="AX235" s="12" t="s">
        <v>77</v>
      </c>
      <c r="AY235" s="156" t="s">
        <v>339</v>
      </c>
    </row>
    <row r="236" spans="2:65" s="12" customFormat="1" x14ac:dyDescent="0.2">
      <c r="B236" s="155"/>
      <c r="D236" s="150" t="s">
        <v>376</v>
      </c>
      <c r="E236" s="156" t="s">
        <v>1</v>
      </c>
      <c r="F236" s="157" t="s">
        <v>2121</v>
      </c>
      <c r="H236" s="158">
        <v>4.0270000000000001</v>
      </c>
      <c r="I236" s="159"/>
      <c r="L236" s="155"/>
      <c r="M236" s="160"/>
      <c r="T236" s="161"/>
      <c r="AT236" s="156" t="s">
        <v>376</v>
      </c>
      <c r="AU236" s="156" t="s">
        <v>86</v>
      </c>
      <c r="AV236" s="12" t="s">
        <v>86</v>
      </c>
      <c r="AW236" s="12" t="s">
        <v>34</v>
      </c>
      <c r="AX236" s="12" t="s">
        <v>77</v>
      </c>
      <c r="AY236" s="156" t="s">
        <v>339</v>
      </c>
    </row>
    <row r="237" spans="2:65" s="12" customFormat="1" x14ac:dyDescent="0.2">
      <c r="B237" s="155"/>
      <c r="D237" s="150" t="s">
        <v>376</v>
      </c>
      <c r="E237" s="156" t="s">
        <v>1</v>
      </c>
      <c r="F237" s="157" t="s">
        <v>2122</v>
      </c>
      <c r="H237" s="158">
        <v>3.657</v>
      </c>
      <c r="I237" s="159"/>
      <c r="L237" s="155"/>
      <c r="M237" s="160"/>
      <c r="T237" s="161"/>
      <c r="AT237" s="156" t="s">
        <v>376</v>
      </c>
      <c r="AU237" s="156" t="s">
        <v>86</v>
      </c>
      <c r="AV237" s="12" t="s">
        <v>86</v>
      </c>
      <c r="AW237" s="12" t="s">
        <v>34</v>
      </c>
      <c r="AX237" s="12" t="s">
        <v>77</v>
      </c>
      <c r="AY237" s="156" t="s">
        <v>339</v>
      </c>
    </row>
    <row r="238" spans="2:65" s="12" customFormat="1" x14ac:dyDescent="0.2">
      <c r="B238" s="155"/>
      <c r="D238" s="150" t="s">
        <v>376</v>
      </c>
      <c r="E238" s="156" t="s">
        <v>1</v>
      </c>
      <c r="F238" s="157" t="s">
        <v>2123</v>
      </c>
      <c r="H238" s="158">
        <v>0.46600000000000003</v>
      </c>
      <c r="I238" s="159"/>
      <c r="L238" s="155"/>
      <c r="M238" s="160"/>
      <c r="T238" s="161"/>
      <c r="AT238" s="156" t="s">
        <v>376</v>
      </c>
      <c r="AU238" s="156" t="s">
        <v>86</v>
      </c>
      <c r="AV238" s="12" t="s">
        <v>86</v>
      </c>
      <c r="AW238" s="12" t="s">
        <v>34</v>
      </c>
      <c r="AX238" s="12" t="s">
        <v>77</v>
      </c>
      <c r="AY238" s="156" t="s">
        <v>339</v>
      </c>
    </row>
    <row r="239" spans="2:65" s="13" customFormat="1" x14ac:dyDescent="0.2">
      <c r="B239" s="162"/>
      <c r="D239" s="150" t="s">
        <v>376</v>
      </c>
      <c r="E239" s="163" t="s">
        <v>1</v>
      </c>
      <c r="F239" s="164" t="s">
        <v>398</v>
      </c>
      <c r="H239" s="165">
        <v>15.978</v>
      </c>
      <c r="I239" s="166"/>
      <c r="L239" s="162"/>
      <c r="M239" s="167"/>
      <c r="T239" s="168"/>
      <c r="AT239" s="163" t="s">
        <v>376</v>
      </c>
      <c r="AU239" s="163" t="s">
        <v>86</v>
      </c>
      <c r="AV239" s="13" t="s">
        <v>249</v>
      </c>
      <c r="AW239" s="13" t="s">
        <v>34</v>
      </c>
      <c r="AX239" s="13" t="s">
        <v>84</v>
      </c>
      <c r="AY239" s="163" t="s">
        <v>339</v>
      </c>
    </row>
    <row r="240" spans="2:65" s="1" customFormat="1" ht="16.5" customHeight="1" x14ac:dyDescent="0.2">
      <c r="B240" s="136"/>
      <c r="C240" s="137" t="s">
        <v>439</v>
      </c>
      <c r="D240" s="137" t="s">
        <v>342</v>
      </c>
      <c r="E240" s="138" t="s">
        <v>2124</v>
      </c>
      <c r="F240" s="139" t="s">
        <v>2125</v>
      </c>
      <c r="G240" s="140" t="s">
        <v>381</v>
      </c>
      <c r="H240" s="141">
        <v>15.978</v>
      </c>
      <c r="I240" s="142"/>
      <c r="J240" s="143">
        <f>ROUND(I240*H240,2)</f>
        <v>0</v>
      </c>
      <c r="K240" s="139" t="s">
        <v>902</v>
      </c>
      <c r="L240" s="32"/>
      <c r="M240" s="144" t="s">
        <v>1</v>
      </c>
      <c r="N240" s="145" t="s">
        <v>42</v>
      </c>
      <c r="P240" s="146">
        <f>O240*H240</f>
        <v>0</v>
      </c>
      <c r="Q240" s="146">
        <v>2.0000000000000002E-5</v>
      </c>
      <c r="R240" s="146">
        <f>Q240*H240</f>
        <v>3.1956000000000004E-4</v>
      </c>
      <c r="S240" s="146">
        <v>0</v>
      </c>
      <c r="T240" s="147">
        <f>S240*H240</f>
        <v>0</v>
      </c>
      <c r="AR240" s="148" t="s">
        <v>249</v>
      </c>
      <c r="AT240" s="148" t="s">
        <v>342</v>
      </c>
      <c r="AU240" s="148" t="s">
        <v>86</v>
      </c>
      <c r="AY240" s="17" t="s">
        <v>339</v>
      </c>
      <c r="BE240" s="149">
        <f>IF(N240="základní",J240,0)</f>
        <v>0</v>
      </c>
      <c r="BF240" s="149">
        <f>IF(N240="snížená",J240,0)</f>
        <v>0</v>
      </c>
      <c r="BG240" s="149">
        <f>IF(N240="zákl. přenesená",J240,0)</f>
        <v>0</v>
      </c>
      <c r="BH240" s="149">
        <f>IF(N240="sníž. přenesená",J240,0)</f>
        <v>0</v>
      </c>
      <c r="BI240" s="149">
        <f>IF(N240="nulová",J240,0)</f>
        <v>0</v>
      </c>
      <c r="BJ240" s="17" t="s">
        <v>84</v>
      </c>
      <c r="BK240" s="149">
        <f>ROUND(I240*H240,2)</f>
        <v>0</v>
      </c>
      <c r="BL240" s="17" t="s">
        <v>249</v>
      </c>
      <c r="BM240" s="148" t="s">
        <v>2126</v>
      </c>
    </row>
    <row r="241" spans="2:65" s="1" customFormat="1" x14ac:dyDescent="0.2">
      <c r="B241" s="32"/>
      <c r="D241" s="150" t="s">
        <v>348</v>
      </c>
      <c r="F241" s="151" t="s">
        <v>2127</v>
      </c>
      <c r="I241" s="152"/>
      <c r="L241" s="32"/>
      <c r="M241" s="153"/>
      <c r="T241" s="56"/>
      <c r="AT241" s="17" t="s">
        <v>348</v>
      </c>
      <c r="AU241" s="17" t="s">
        <v>86</v>
      </c>
    </row>
    <row r="242" spans="2:65" s="12" customFormat="1" x14ac:dyDescent="0.2">
      <c r="B242" s="155"/>
      <c r="D242" s="150" t="s">
        <v>376</v>
      </c>
      <c r="E242" s="156" t="s">
        <v>1</v>
      </c>
      <c r="F242" s="157" t="s">
        <v>2128</v>
      </c>
      <c r="H242" s="158">
        <v>15.978</v>
      </c>
      <c r="I242" s="159"/>
      <c r="L242" s="155"/>
      <c r="M242" s="160"/>
      <c r="T242" s="161"/>
      <c r="AT242" s="156" t="s">
        <v>376</v>
      </c>
      <c r="AU242" s="156" t="s">
        <v>86</v>
      </c>
      <c r="AV242" s="12" t="s">
        <v>86</v>
      </c>
      <c r="AW242" s="12" t="s">
        <v>34</v>
      </c>
      <c r="AX242" s="12" t="s">
        <v>84</v>
      </c>
      <c r="AY242" s="156" t="s">
        <v>339</v>
      </c>
    </row>
    <row r="243" spans="2:65" s="1" customFormat="1" ht="16.5" customHeight="1" x14ac:dyDescent="0.2">
      <c r="B243" s="136"/>
      <c r="C243" s="137" t="s">
        <v>445</v>
      </c>
      <c r="D243" s="137" t="s">
        <v>342</v>
      </c>
      <c r="E243" s="138" t="s">
        <v>2129</v>
      </c>
      <c r="F243" s="139" t="s">
        <v>2130</v>
      </c>
      <c r="G243" s="140" t="s">
        <v>493</v>
      </c>
      <c r="H243" s="141">
        <v>0.2</v>
      </c>
      <c r="I243" s="142"/>
      <c r="J243" s="143">
        <f>ROUND(I243*H243,2)</f>
        <v>0</v>
      </c>
      <c r="K243" s="139" t="s">
        <v>902</v>
      </c>
      <c r="L243" s="32"/>
      <c r="M243" s="144" t="s">
        <v>1</v>
      </c>
      <c r="N243" s="145" t="s">
        <v>42</v>
      </c>
      <c r="P243" s="146">
        <f>O243*H243</f>
        <v>0</v>
      </c>
      <c r="Q243" s="146">
        <v>1.04877</v>
      </c>
      <c r="R243" s="146">
        <f>Q243*H243</f>
        <v>0.209754</v>
      </c>
      <c r="S243" s="146">
        <v>0</v>
      </c>
      <c r="T243" s="147">
        <f>S243*H243</f>
        <v>0</v>
      </c>
      <c r="AR243" s="148" t="s">
        <v>249</v>
      </c>
      <c r="AT243" s="148" t="s">
        <v>342</v>
      </c>
      <c r="AU243" s="148" t="s">
        <v>86</v>
      </c>
      <c r="AY243" s="17" t="s">
        <v>339</v>
      </c>
      <c r="BE243" s="149">
        <f>IF(N243="základní",J243,0)</f>
        <v>0</v>
      </c>
      <c r="BF243" s="149">
        <f>IF(N243="snížená",J243,0)</f>
        <v>0</v>
      </c>
      <c r="BG243" s="149">
        <f>IF(N243="zákl. přenesená",J243,0)</f>
        <v>0</v>
      </c>
      <c r="BH243" s="149">
        <f>IF(N243="sníž. přenesená",J243,0)</f>
        <v>0</v>
      </c>
      <c r="BI243" s="149">
        <f>IF(N243="nulová",J243,0)</f>
        <v>0</v>
      </c>
      <c r="BJ243" s="17" t="s">
        <v>84</v>
      </c>
      <c r="BK243" s="149">
        <f>ROUND(I243*H243,2)</f>
        <v>0</v>
      </c>
      <c r="BL243" s="17" t="s">
        <v>249</v>
      </c>
      <c r="BM243" s="148" t="s">
        <v>2131</v>
      </c>
    </row>
    <row r="244" spans="2:65" s="1" customFormat="1" x14ac:dyDescent="0.2">
      <c r="B244" s="32"/>
      <c r="D244" s="150" t="s">
        <v>348</v>
      </c>
      <c r="F244" s="151" t="s">
        <v>2132</v>
      </c>
      <c r="I244" s="152"/>
      <c r="L244" s="32"/>
      <c r="M244" s="153"/>
      <c r="T244" s="56"/>
      <c r="AT244" s="17" t="s">
        <v>348</v>
      </c>
      <c r="AU244" s="17" t="s">
        <v>86</v>
      </c>
    </row>
    <row r="245" spans="2:65" s="12" customFormat="1" x14ac:dyDescent="0.2">
      <c r="B245" s="155"/>
      <c r="D245" s="150" t="s">
        <v>376</v>
      </c>
      <c r="E245" s="156" t="s">
        <v>1</v>
      </c>
      <c r="F245" s="157" t="s">
        <v>2133</v>
      </c>
      <c r="H245" s="158">
        <v>0.23200000000000001</v>
      </c>
      <c r="I245" s="159"/>
      <c r="L245" s="155"/>
      <c r="M245" s="160"/>
      <c r="T245" s="161"/>
      <c r="AT245" s="156" t="s">
        <v>376</v>
      </c>
      <c r="AU245" s="156" t="s">
        <v>86</v>
      </c>
      <c r="AV245" s="12" t="s">
        <v>86</v>
      </c>
      <c r="AW245" s="12" t="s">
        <v>34</v>
      </c>
      <c r="AX245" s="12" t="s">
        <v>77</v>
      </c>
      <c r="AY245" s="156" t="s">
        <v>339</v>
      </c>
    </row>
    <row r="246" spans="2:65" s="12" customFormat="1" x14ac:dyDescent="0.2">
      <c r="B246" s="155"/>
      <c r="D246" s="150" t="s">
        <v>376</v>
      </c>
      <c r="E246" s="156" t="s">
        <v>1</v>
      </c>
      <c r="F246" s="157" t="s">
        <v>2134</v>
      </c>
      <c r="H246" s="158">
        <v>-3.2000000000000001E-2</v>
      </c>
      <c r="I246" s="159"/>
      <c r="L246" s="155"/>
      <c r="M246" s="160"/>
      <c r="T246" s="161"/>
      <c r="AT246" s="156" t="s">
        <v>376</v>
      </c>
      <c r="AU246" s="156" t="s">
        <v>86</v>
      </c>
      <c r="AV246" s="12" t="s">
        <v>86</v>
      </c>
      <c r="AW246" s="12" t="s">
        <v>34</v>
      </c>
      <c r="AX246" s="12" t="s">
        <v>77</v>
      </c>
      <c r="AY246" s="156" t="s">
        <v>339</v>
      </c>
    </row>
    <row r="247" spans="2:65" s="13" customFormat="1" x14ac:dyDescent="0.2">
      <c r="B247" s="162"/>
      <c r="D247" s="150" t="s">
        <v>376</v>
      </c>
      <c r="E247" s="163" t="s">
        <v>1</v>
      </c>
      <c r="F247" s="164" t="s">
        <v>398</v>
      </c>
      <c r="H247" s="165">
        <v>0.2</v>
      </c>
      <c r="I247" s="166"/>
      <c r="L247" s="162"/>
      <c r="M247" s="167"/>
      <c r="T247" s="168"/>
      <c r="AT247" s="163" t="s">
        <v>376</v>
      </c>
      <c r="AU247" s="163" t="s">
        <v>86</v>
      </c>
      <c r="AV247" s="13" t="s">
        <v>249</v>
      </c>
      <c r="AW247" s="13" t="s">
        <v>34</v>
      </c>
      <c r="AX247" s="13" t="s">
        <v>84</v>
      </c>
      <c r="AY247" s="163" t="s">
        <v>339</v>
      </c>
    </row>
    <row r="248" spans="2:65" s="1" customFormat="1" ht="16.5" customHeight="1" x14ac:dyDescent="0.2">
      <c r="B248" s="136"/>
      <c r="C248" s="137" t="s">
        <v>451</v>
      </c>
      <c r="D248" s="137" t="s">
        <v>342</v>
      </c>
      <c r="E248" s="138" t="s">
        <v>2135</v>
      </c>
      <c r="F248" s="139" t="s">
        <v>2136</v>
      </c>
      <c r="G248" s="140" t="s">
        <v>358</v>
      </c>
      <c r="H248" s="141">
        <v>46.86</v>
      </c>
      <c r="I248" s="142"/>
      <c r="J248" s="143">
        <f>ROUND(I248*H248,2)</f>
        <v>0</v>
      </c>
      <c r="K248" s="139" t="s">
        <v>902</v>
      </c>
      <c r="L248" s="32"/>
      <c r="M248" s="144" t="s">
        <v>1</v>
      </c>
      <c r="N248" s="145" t="s">
        <v>42</v>
      </c>
      <c r="P248" s="146">
        <f>O248*H248</f>
        <v>0</v>
      </c>
      <c r="Q248" s="146">
        <v>1.9000000000000001E-4</v>
      </c>
      <c r="R248" s="146">
        <f>Q248*H248</f>
        <v>8.9034000000000005E-3</v>
      </c>
      <c r="S248" s="146">
        <v>0</v>
      </c>
      <c r="T248" s="147">
        <f>S248*H248</f>
        <v>0</v>
      </c>
      <c r="AR248" s="148" t="s">
        <v>249</v>
      </c>
      <c r="AT248" s="148" t="s">
        <v>342</v>
      </c>
      <c r="AU248" s="148" t="s">
        <v>86</v>
      </c>
      <c r="AY248" s="17" t="s">
        <v>339</v>
      </c>
      <c r="BE248" s="149">
        <f>IF(N248="základní",J248,0)</f>
        <v>0</v>
      </c>
      <c r="BF248" s="149">
        <f>IF(N248="snížená",J248,0)</f>
        <v>0</v>
      </c>
      <c r="BG248" s="149">
        <f>IF(N248="zákl. přenesená",J248,0)</f>
        <v>0</v>
      </c>
      <c r="BH248" s="149">
        <f>IF(N248="sníž. přenesená",J248,0)</f>
        <v>0</v>
      </c>
      <c r="BI248" s="149">
        <f>IF(N248="nulová",J248,0)</f>
        <v>0</v>
      </c>
      <c r="BJ248" s="17" t="s">
        <v>84</v>
      </c>
      <c r="BK248" s="149">
        <f>ROUND(I248*H248,2)</f>
        <v>0</v>
      </c>
      <c r="BL248" s="17" t="s">
        <v>249</v>
      </c>
      <c r="BM248" s="148" t="s">
        <v>2137</v>
      </c>
    </row>
    <row r="249" spans="2:65" s="1" customFormat="1" x14ac:dyDescent="0.2">
      <c r="B249" s="32"/>
      <c r="D249" s="150" t="s">
        <v>348</v>
      </c>
      <c r="F249" s="151" t="s">
        <v>2138</v>
      </c>
      <c r="I249" s="152"/>
      <c r="L249" s="32"/>
      <c r="M249" s="153"/>
      <c r="T249" s="56"/>
      <c r="AT249" s="17" t="s">
        <v>348</v>
      </c>
      <c r="AU249" s="17" t="s">
        <v>86</v>
      </c>
    </row>
    <row r="250" spans="2:65" s="12" customFormat="1" x14ac:dyDescent="0.2">
      <c r="B250" s="155"/>
      <c r="D250" s="150" t="s">
        <v>376</v>
      </c>
      <c r="E250" s="156" t="s">
        <v>1</v>
      </c>
      <c r="F250" s="157" t="s">
        <v>2139</v>
      </c>
      <c r="H250" s="158">
        <v>9.68</v>
      </c>
      <c r="I250" s="159"/>
      <c r="L250" s="155"/>
      <c r="M250" s="160"/>
      <c r="T250" s="161"/>
      <c r="AT250" s="156" t="s">
        <v>376</v>
      </c>
      <c r="AU250" s="156" t="s">
        <v>86</v>
      </c>
      <c r="AV250" s="12" t="s">
        <v>86</v>
      </c>
      <c r="AW250" s="12" t="s">
        <v>34</v>
      </c>
      <c r="AX250" s="12" t="s">
        <v>77</v>
      </c>
      <c r="AY250" s="156" t="s">
        <v>339</v>
      </c>
    </row>
    <row r="251" spans="2:65" s="12" customFormat="1" x14ac:dyDescent="0.2">
      <c r="B251" s="155"/>
      <c r="D251" s="150" t="s">
        <v>376</v>
      </c>
      <c r="E251" s="156" t="s">
        <v>1</v>
      </c>
      <c r="F251" s="157" t="s">
        <v>2140</v>
      </c>
      <c r="H251" s="158">
        <v>4.12</v>
      </c>
      <c r="I251" s="159"/>
      <c r="L251" s="155"/>
      <c r="M251" s="160"/>
      <c r="T251" s="161"/>
      <c r="AT251" s="156" t="s">
        <v>376</v>
      </c>
      <c r="AU251" s="156" t="s">
        <v>86</v>
      </c>
      <c r="AV251" s="12" t="s">
        <v>86</v>
      </c>
      <c r="AW251" s="12" t="s">
        <v>34</v>
      </c>
      <c r="AX251" s="12" t="s">
        <v>77</v>
      </c>
      <c r="AY251" s="156" t="s">
        <v>339</v>
      </c>
    </row>
    <row r="252" spans="2:65" s="12" customFormat="1" x14ac:dyDescent="0.2">
      <c r="B252" s="155"/>
      <c r="D252" s="150" t="s">
        <v>376</v>
      </c>
      <c r="E252" s="156" t="s">
        <v>1</v>
      </c>
      <c r="F252" s="157" t="s">
        <v>2141</v>
      </c>
      <c r="H252" s="158">
        <v>6</v>
      </c>
      <c r="I252" s="159"/>
      <c r="L252" s="155"/>
      <c r="M252" s="160"/>
      <c r="T252" s="161"/>
      <c r="AT252" s="156" t="s">
        <v>376</v>
      </c>
      <c r="AU252" s="156" t="s">
        <v>86</v>
      </c>
      <c r="AV252" s="12" t="s">
        <v>86</v>
      </c>
      <c r="AW252" s="12" t="s">
        <v>34</v>
      </c>
      <c r="AX252" s="12" t="s">
        <v>77</v>
      </c>
      <c r="AY252" s="156" t="s">
        <v>339</v>
      </c>
    </row>
    <row r="253" spans="2:65" s="12" customFormat="1" x14ac:dyDescent="0.2">
      <c r="B253" s="155"/>
      <c r="D253" s="150" t="s">
        <v>376</v>
      </c>
      <c r="E253" s="156" t="s">
        <v>1</v>
      </c>
      <c r="F253" s="157" t="s">
        <v>2142</v>
      </c>
      <c r="H253" s="158">
        <v>15.06</v>
      </c>
      <c r="I253" s="159"/>
      <c r="L253" s="155"/>
      <c r="M253" s="160"/>
      <c r="T253" s="161"/>
      <c r="AT253" s="156" t="s">
        <v>376</v>
      </c>
      <c r="AU253" s="156" t="s">
        <v>86</v>
      </c>
      <c r="AV253" s="12" t="s">
        <v>86</v>
      </c>
      <c r="AW253" s="12" t="s">
        <v>34</v>
      </c>
      <c r="AX253" s="12" t="s">
        <v>77</v>
      </c>
      <c r="AY253" s="156" t="s">
        <v>339</v>
      </c>
    </row>
    <row r="254" spans="2:65" s="12" customFormat="1" x14ac:dyDescent="0.2">
      <c r="B254" s="155"/>
      <c r="D254" s="150" t="s">
        <v>376</v>
      </c>
      <c r="E254" s="156" t="s">
        <v>1</v>
      </c>
      <c r="F254" s="157" t="s">
        <v>2143</v>
      </c>
      <c r="H254" s="158">
        <v>12</v>
      </c>
      <c r="I254" s="159"/>
      <c r="L254" s="155"/>
      <c r="M254" s="160"/>
      <c r="T254" s="161"/>
      <c r="AT254" s="156" t="s">
        <v>376</v>
      </c>
      <c r="AU254" s="156" t="s">
        <v>86</v>
      </c>
      <c r="AV254" s="12" t="s">
        <v>86</v>
      </c>
      <c r="AW254" s="12" t="s">
        <v>34</v>
      </c>
      <c r="AX254" s="12" t="s">
        <v>77</v>
      </c>
      <c r="AY254" s="156" t="s">
        <v>339</v>
      </c>
    </row>
    <row r="255" spans="2:65" s="13" customFormat="1" x14ac:dyDescent="0.2">
      <c r="B255" s="162"/>
      <c r="D255" s="150" t="s">
        <v>376</v>
      </c>
      <c r="E255" s="163" t="s">
        <v>1</v>
      </c>
      <c r="F255" s="164" t="s">
        <v>398</v>
      </c>
      <c r="H255" s="165">
        <v>46.86</v>
      </c>
      <c r="I255" s="166"/>
      <c r="L255" s="162"/>
      <c r="M255" s="167"/>
      <c r="T255" s="168"/>
      <c r="AT255" s="163" t="s">
        <v>376</v>
      </c>
      <c r="AU255" s="163" t="s">
        <v>86</v>
      </c>
      <c r="AV255" s="13" t="s">
        <v>249</v>
      </c>
      <c r="AW255" s="13" t="s">
        <v>34</v>
      </c>
      <c r="AX255" s="13" t="s">
        <v>84</v>
      </c>
      <c r="AY255" s="163" t="s">
        <v>339</v>
      </c>
    </row>
    <row r="256" spans="2:65" s="1" customFormat="1" ht="24.15" customHeight="1" x14ac:dyDescent="0.2">
      <c r="B256" s="136"/>
      <c r="C256" s="137" t="s">
        <v>7</v>
      </c>
      <c r="D256" s="137" t="s">
        <v>342</v>
      </c>
      <c r="E256" s="138" t="s">
        <v>2144</v>
      </c>
      <c r="F256" s="139" t="s">
        <v>2145</v>
      </c>
      <c r="G256" s="140" t="s">
        <v>493</v>
      </c>
      <c r="H256" s="141">
        <v>1.8</v>
      </c>
      <c r="I256" s="142"/>
      <c r="J256" s="143">
        <f>ROUND(I256*H256,2)</f>
        <v>0</v>
      </c>
      <c r="K256" s="139" t="s">
        <v>902</v>
      </c>
      <c r="L256" s="32"/>
      <c r="M256" s="144" t="s">
        <v>1</v>
      </c>
      <c r="N256" s="145" t="s">
        <v>42</v>
      </c>
      <c r="P256" s="146">
        <f>O256*H256</f>
        <v>0</v>
      </c>
      <c r="Q256" s="146">
        <v>1.7090000000000001E-2</v>
      </c>
      <c r="R256" s="146">
        <f>Q256*H256</f>
        <v>3.0762000000000001E-2</v>
      </c>
      <c r="S256" s="146">
        <v>0</v>
      </c>
      <c r="T256" s="147">
        <f>S256*H256</f>
        <v>0</v>
      </c>
      <c r="AR256" s="148" t="s">
        <v>249</v>
      </c>
      <c r="AT256" s="148" t="s">
        <v>342</v>
      </c>
      <c r="AU256" s="148" t="s">
        <v>86</v>
      </c>
      <c r="AY256" s="17" t="s">
        <v>339</v>
      </c>
      <c r="BE256" s="149">
        <f>IF(N256="základní",J256,0)</f>
        <v>0</v>
      </c>
      <c r="BF256" s="149">
        <f>IF(N256="snížená",J256,0)</f>
        <v>0</v>
      </c>
      <c r="BG256" s="149">
        <f>IF(N256="zákl. přenesená",J256,0)</f>
        <v>0</v>
      </c>
      <c r="BH256" s="149">
        <f>IF(N256="sníž. přenesená",J256,0)</f>
        <v>0</v>
      </c>
      <c r="BI256" s="149">
        <f>IF(N256="nulová",J256,0)</f>
        <v>0</v>
      </c>
      <c r="BJ256" s="17" t="s">
        <v>84</v>
      </c>
      <c r="BK256" s="149">
        <f>ROUND(I256*H256,2)</f>
        <v>0</v>
      </c>
      <c r="BL256" s="17" t="s">
        <v>249</v>
      </c>
      <c r="BM256" s="148" t="s">
        <v>2146</v>
      </c>
    </row>
    <row r="257" spans="2:65" s="1" customFormat="1" x14ac:dyDescent="0.2">
      <c r="B257" s="32"/>
      <c r="D257" s="150" t="s">
        <v>348</v>
      </c>
      <c r="F257" s="151" t="s">
        <v>2147</v>
      </c>
      <c r="I257" s="152"/>
      <c r="L257" s="32"/>
      <c r="M257" s="153"/>
      <c r="T257" s="56"/>
      <c r="AT257" s="17" t="s">
        <v>348</v>
      </c>
      <c r="AU257" s="17" t="s">
        <v>86</v>
      </c>
    </row>
    <row r="258" spans="2:65" s="15" customFormat="1" x14ac:dyDescent="0.2">
      <c r="B258" s="189"/>
      <c r="D258" s="150" t="s">
        <v>376</v>
      </c>
      <c r="E258" s="190" t="s">
        <v>1</v>
      </c>
      <c r="F258" s="191" t="s">
        <v>2148</v>
      </c>
      <c r="H258" s="190" t="s">
        <v>1</v>
      </c>
      <c r="I258" s="192"/>
      <c r="L258" s="189"/>
      <c r="M258" s="193"/>
      <c r="T258" s="194"/>
      <c r="AT258" s="190" t="s">
        <v>376</v>
      </c>
      <c r="AU258" s="190" t="s">
        <v>86</v>
      </c>
      <c r="AV258" s="15" t="s">
        <v>84</v>
      </c>
      <c r="AW258" s="15" t="s">
        <v>34</v>
      </c>
      <c r="AX258" s="15" t="s">
        <v>77</v>
      </c>
      <c r="AY258" s="190" t="s">
        <v>339</v>
      </c>
    </row>
    <row r="259" spans="2:65" s="12" customFormat="1" x14ac:dyDescent="0.2">
      <c r="B259" s="155"/>
      <c r="D259" s="150" t="s">
        <v>376</v>
      </c>
      <c r="E259" s="156" t="s">
        <v>1</v>
      </c>
      <c r="F259" s="157" t="s">
        <v>2149</v>
      </c>
      <c r="H259" s="158">
        <v>1.8</v>
      </c>
      <c r="I259" s="159"/>
      <c r="L259" s="155"/>
      <c r="M259" s="160"/>
      <c r="T259" s="161"/>
      <c r="AT259" s="156" t="s">
        <v>376</v>
      </c>
      <c r="AU259" s="156" t="s">
        <v>86</v>
      </c>
      <c r="AV259" s="12" t="s">
        <v>86</v>
      </c>
      <c r="AW259" s="12" t="s">
        <v>34</v>
      </c>
      <c r="AX259" s="12" t="s">
        <v>84</v>
      </c>
      <c r="AY259" s="156" t="s">
        <v>339</v>
      </c>
    </row>
    <row r="260" spans="2:65" s="1" customFormat="1" ht="21.75" customHeight="1" x14ac:dyDescent="0.2">
      <c r="B260" s="136"/>
      <c r="C260" s="137" t="s">
        <v>460</v>
      </c>
      <c r="D260" s="137" t="s">
        <v>342</v>
      </c>
      <c r="E260" s="138" t="s">
        <v>2150</v>
      </c>
      <c r="F260" s="139" t="s">
        <v>2151</v>
      </c>
      <c r="G260" s="140" t="s">
        <v>493</v>
      </c>
      <c r="H260" s="141">
        <v>4.2</v>
      </c>
      <c r="I260" s="142"/>
      <c r="J260" s="143">
        <f>ROUND(I260*H260,2)</f>
        <v>0</v>
      </c>
      <c r="K260" s="139" t="s">
        <v>902</v>
      </c>
      <c r="L260" s="32"/>
      <c r="M260" s="144" t="s">
        <v>1</v>
      </c>
      <c r="N260" s="145" t="s">
        <v>42</v>
      </c>
      <c r="P260" s="146">
        <f>O260*H260</f>
        <v>0</v>
      </c>
      <c r="Q260" s="146">
        <v>1.221E-2</v>
      </c>
      <c r="R260" s="146">
        <f>Q260*H260</f>
        <v>5.1282000000000001E-2</v>
      </c>
      <c r="S260" s="146">
        <v>0</v>
      </c>
      <c r="T260" s="147">
        <f>S260*H260</f>
        <v>0</v>
      </c>
      <c r="AR260" s="148" t="s">
        <v>249</v>
      </c>
      <c r="AT260" s="148" t="s">
        <v>342</v>
      </c>
      <c r="AU260" s="148" t="s">
        <v>86</v>
      </c>
      <c r="AY260" s="17" t="s">
        <v>339</v>
      </c>
      <c r="BE260" s="149">
        <f>IF(N260="základní",J260,0)</f>
        <v>0</v>
      </c>
      <c r="BF260" s="149">
        <f>IF(N260="snížená",J260,0)</f>
        <v>0</v>
      </c>
      <c r="BG260" s="149">
        <f>IF(N260="zákl. přenesená",J260,0)</f>
        <v>0</v>
      </c>
      <c r="BH260" s="149">
        <f>IF(N260="sníž. přenesená",J260,0)</f>
        <v>0</v>
      </c>
      <c r="BI260" s="149">
        <f>IF(N260="nulová",J260,0)</f>
        <v>0</v>
      </c>
      <c r="BJ260" s="17" t="s">
        <v>84</v>
      </c>
      <c r="BK260" s="149">
        <f>ROUND(I260*H260,2)</f>
        <v>0</v>
      </c>
      <c r="BL260" s="17" t="s">
        <v>249</v>
      </c>
      <c r="BM260" s="148" t="s">
        <v>2152</v>
      </c>
    </row>
    <row r="261" spans="2:65" s="1" customFormat="1" x14ac:dyDescent="0.2">
      <c r="B261" s="32"/>
      <c r="D261" s="150" t="s">
        <v>348</v>
      </c>
      <c r="F261" s="151" t="s">
        <v>2153</v>
      </c>
      <c r="I261" s="152"/>
      <c r="L261" s="32"/>
      <c r="M261" s="153"/>
      <c r="T261" s="56"/>
      <c r="AT261" s="17" t="s">
        <v>348</v>
      </c>
      <c r="AU261" s="17" t="s">
        <v>86</v>
      </c>
    </row>
    <row r="262" spans="2:65" s="15" customFormat="1" x14ac:dyDescent="0.2">
      <c r="B262" s="189"/>
      <c r="D262" s="150" t="s">
        <v>376</v>
      </c>
      <c r="E262" s="190" t="s">
        <v>1</v>
      </c>
      <c r="F262" s="191" t="s">
        <v>2154</v>
      </c>
      <c r="H262" s="190" t="s">
        <v>1</v>
      </c>
      <c r="I262" s="192"/>
      <c r="L262" s="189"/>
      <c r="M262" s="193"/>
      <c r="T262" s="194"/>
      <c r="AT262" s="190" t="s">
        <v>376</v>
      </c>
      <c r="AU262" s="190" t="s">
        <v>86</v>
      </c>
      <c r="AV262" s="15" t="s">
        <v>84</v>
      </c>
      <c r="AW262" s="15" t="s">
        <v>34</v>
      </c>
      <c r="AX262" s="15" t="s">
        <v>77</v>
      </c>
      <c r="AY262" s="190" t="s">
        <v>339</v>
      </c>
    </row>
    <row r="263" spans="2:65" s="12" customFormat="1" x14ac:dyDescent="0.2">
      <c r="B263" s="155"/>
      <c r="D263" s="150" t="s">
        <v>376</v>
      </c>
      <c r="E263" s="156" t="s">
        <v>1</v>
      </c>
      <c r="F263" s="157" t="s">
        <v>2155</v>
      </c>
      <c r="H263" s="158">
        <v>4.2</v>
      </c>
      <c r="I263" s="159"/>
      <c r="L263" s="155"/>
      <c r="M263" s="160"/>
      <c r="T263" s="161"/>
      <c r="AT263" s="156" t="s">
        <v>376</v>
      </c>
      <c r="AU263" s="156" t="s">
        <v>86</v>
      </c>
      <c r="AV263" s="12" t="s">
        <v>86</v>
      </c>
      <c r="AW263" s="12" t="s">
        <v>34</v>
      </c>
      <c r="AX263" s="12" t="s">
        <v>84</v>
      </c>
      <c r="AY263" s="156" t="s">
        <v>339</v>
      </c>
    </row>
    <row r="264" spans="2:65" s="1" customFormat="1" ht="16.5" customHeight="1" x14ac:dyDescent="0.2">
      <c r="B264" s="136"/>
      <c r="C264" s="169" t="s">
        <v>467</v>
      </c>
      <c r="D264" s="169" t="s">
        <v>490</v>
      </c>
      <c r="E264" s="170" t="s">
        <v>2156</v>
      </c>
      <c r="F264" s="171" t="s">
        <v>2157</v>
      </c>
      <c r="G264" s="172" t="s">
        <v>345</v>
      </c>
      <c r="H264" s="173">
        <v>4</v>
      </c>
      <c r="I264" s="174"/>
      <c r="J264" s="175">
        <f>ROUND(I264*H264,2)</f>
        <v>0</v>
      </c>
      <c r="K264" s="171" t="s">
        <v>1</v>
      </c>
      <c r="L264" s="176"/>
      <c r="M264" s="177" t="s">
        <v>1</v>
      </c>
      <c r="N264" s="178" t="s">
        <v>42</v>
      </c>
      <c r="P264" s="146">
        <f>O264*H264</f>
        <v>0</v>
      </c>
      <c r="Q264" s="146">
        <v>2.46</v>
      </c>
      <c r="R264" s="146">
        <f>Q264*H264</f>
        <v>9.84</v>
      </c>
      <c r="S264" s="146">
        <v>0</v>
      </c>
      <c r="T264" s="147">
        <f>S264*H264</f>
        <v>0</v>
      </c>
      <c r="AR264" s="148" t="s">
        <v>385</v>
      </c>
      <c r="AT264" s="148" t="s">
        <v>490</v>
      </c>
      <c r="AU264" s="148" t="s">
        <v>86</v>
      </c>
      <c r="AY264" s="17" t="s">
        <v>339</v>
      </c>
      <c r="BE264" s="149">
        <f>IF(N264="základní",J264,0)</f>
        <v>0</v>
      </c>
      <c r="BF264" s="149">
        <f>IF(N264="snížená",J264,0)</f>
        <v>0</v>
      </c>
      <c r="BG264" s="149">
        <f>IF(N264="zákl. přenesená",J264,0)</f>
        <v>0</v>
      </c>
      <c r="BH264" s="149">
        <f>IF(N264="sníž. přenesená",J264,0)</f>
        <v>0</v>
      </c>
      <c r="BI264" s="149">
        <f>IF(N264="nulová",J264,0)</f>
        <v>0</v>
      </c>
      <c r="BJ264" s="17" t="s">
        <v>84</v>
      </c>
      <c r="BK264" s="149">
        <f>ROUND(I264*H264,2)</f>
        <v>0</v>
      </c>
      <c r="BL264" s="17" t="s">
        <v>249</v>
      </c>
      <c r="BM264" s="148" t="s">
        <v>2158</v>
      </c>
    </row>
    <row r="265" spans="2:65" s="1" customFormat="1" x14ac:dyDescent="0.2">
      <c r="B265" s="32"/>
      <c r="D265" s="150" t="s">
        <v>348</v>
      </c>
      <c r="F265" s="151" t="s">
        <v>2159</v>
      </c>
      <c r="I265" s="152"/>
      <c r="L265" s="32"/>
      <c r="M265" s="153"/>
      <c r="T265" s="56"/>
      <c r="AT265" s="17" t="s">
        <v>348</v>
      </c>
      <c r="AU265" s="17" t="s">
        <v>86</v>
      </c>
    </row>
    <row r="266" spans="2:65" s="15" customFormat="1" x14ac:dyDescent="0.2">
      <c r="B266" s="189"/>
      <c r="D266" s="150" t="s">
        <v>376</v>
      </c>
      <c r="E266" s="190" t="s">
        <v>1</v>
      </c>
      <c r="F266" s="191" t="s">
        <v>2160</v>
      </c>
      <c r="H266" s="190" t="s">
        <v>1</v>
      </c>
      <c r="I266" s="192"/>
      <c r="L266" s="189"/>
      <c r="M266" s="193"/>
      <c r="T266" s="194"/>
      <c r="AT266" s="190" t="s">
        <v>376</v>
      </c>
      <c r="AU266" s="190" t="s">
        <v>86</v>
      </c>
      <c r="AV266" s="15" t="s">
        <v>84</v>
      </c>
      <c r="AW266" s="15" t="s">
        <v>34</v>
      </c>
      <c r="AX266" s="15" t="s">
        <v>77</v>
      </c>
      <c r="AY266" s="190" t="s">
        <v>339</v>
      </c>
    </row>
    <row r="267" spans="2:65" s="12" customFormat="1" x14ac:dyDescent="0.2">
      <c r="B267" s="155"/>
      <c r="D267" s="150" t="s">
        <v>376</v>
      </c>
      <c r="E267" s="156" t="s">
        <v>1</v>
      </c>
      <c r="F267" s="157" t="s">
        <v>2161</v>
      </c>
      <c r="H267" s="158">
        <v>4</v>
      </c>
      <c r="I267" s="159"/>
      <c r="L267" s="155"/>
      <c r="M267" s="160"/>
      <c r="T267" s="161"/>
      <c r="AT267" s="156" t="s">
        <v>376</v>
      </c>
      <c r="AU267" s="156" t="s">
        <v>86</v>
      </c>
      <c r="AV267" s="12" t="s">
        <v>86</v>
      </c>
      <c r="AW267" s="12" t="s">
        <v>34</v>
      </c>
      <c r="AX267" s="12" t="s">
        <v>77</v>
      </c>
      <c r="AY267" s="156" t="s">
        <v>339</v>
      </c>
    </row>
    <row r="268" spans="2:65" s="13" customFormat="1" x14ac:dyDescent="0.2">
      <c r="B268" s="162"/>
      <c r="D268" s="150" t="s">
        <v>376</v>
      </c>
      <c r="E268" s="163" t="s">
        <v>1</v>
      </c>
      <c r="F268" s="164" t="s">
        <v>398</v>
      </c>
      <c r="H268" s="165">
        <v>4</v>
      </c>
      <c r="I268" s="166"/>
      <c r="L268" s="162"/>
      <c r="M268" s="167"/>
      <c r="T268" s="168"/>
      <c r="AT268" s="163" t="s">
        <v>376</v>
      </c>
      <c r="AU268" s="163" t="s">
        <v>86</v>
      </c>
      <c r="AV268" s="13" t="s">
        <v>249</v>
      </c>
      <c r="AW268" s="13" t="s">
        <v>34</v>
      </c>
      <c r="AX268" s="13" t="s">
        <v>84</v>
      </c>
      <c r="AY268" s="163" t="s">
        <v>339</v>
      </c>
    </row>
    <row r="269" spans="2:65" s="1" customFormat="1" ht="16.5" customHeight="1" x14ac:dyDescent="0.2">
      <c r="B269" s="136"/>
      <c r="C269" s="137" t="s">
        <v>472</v>
      </c>
      <c r="D269" s="137" t="s">
        <v>342</v>
      </c>
      <c r="E269" s="138" t="s">
        <v>2162</v>
      </c>
      <c r="F269" s="139" t="s">
        <v>2163</v>
      </c>
      <c r="G269" s="140" t="s">
        <v>373</v>
      </c>
      <c r="H269" s="141">
        <v>3.84</v>
      </c>
      <c r="I269" s="142"/>
      <c r="J269" s="143">
        <f>ROUND(I269*H269,2)</f>
        <v>0</v>
      </c>
      <c r="K269" s="139" t="s">
        <v>902</v>
      </c>
      <c r="L269" s="32"/>
      <c r="M269" s="144" t="s">
        <v>1</v>
      </c>
      <c r="N269" s="145" t="s">
        <v>42</v>
      </c>
      <c r="P269" s="146">
        <f>O269*H269</f>
        <v>0</v>
      </c>
      <c r="Q269" s="146">
        <v>7.9549999999999996E-2</v>
      </c>
      <c r="R269" s="146">
        <f>Q269*H269</f>
        <v>0.30547199999999997</v>
      </c>
      <c r="S269" s="146">
        <v>0</v>
      </c>
      <c r="T269" s="147">
        <f>S269*H269</f>
        <v>0</v>
      </c>
      <c r="AR269" s="148" t="s">
        <v>249</v>
      </c>
      <c r="AT269" s="148" t="s">
        <v>342</v>
      </c>
      <c r="AU269" s="148" t="s">
        <v>86</v>
      </c>
      <c r="AY269" s="17" t="s">
        <v>339</v>
      </c>
      <c r="BE269" s="149">
        <f>IF(N269="základní",J269,0)</f>
        <v>0</v>
      </c>
      <c r="BF269" s="149">
        <f>IF(N269="snížená",J269,0)</f>
        <v>0</v>
      </c>
      <c r="BG269" s="149">
        <f>IF(N269="zákl. přenesená",J269,0)</f>
        <v>0</v>
      </c>
      <c r="BH269" s="149">
        <f>IF(N269="sníž. přenesená",J269,0)</f>
        <v>0</v>
      </c>
      <c r="BI269" s="149">
        <f>IF(N269="nulová",J269,0)</f>
        <v>0</v>
      </c>
      <c r="BJ269" s="17" t="s">
        <v>84</v>
      </c>
      <c r="BK269" s="149">
        <f>ROUND(I269*H269,2)</f>
        <v>0</v>
      </c>
      <c r="BL269" s="17" t="s">
        <v>249</v>
      </c>
      <c r="BM269" s="148" t="s">
        <v>2164</v>
      </c>
    </row>
    <row r="270" spans="2:65" s="1" customFormat="1" x14ac:dyDescent="0.2">
      <c r="B270" s="32"/>
      <c r="D270" s="150" t="s">
        <v>348</v>
      </c>
      <c r="F270" s="151" t="s">
        <v>2165</v>
      </c>
      <c r="I270" s="152"/>
      <c r="L270" s="32"/>
      <c r="M270" s="153"/>
      <c r="T270" s="56"/>
      <c r="AT270" s="17" t="s">
        <v>348</v>
      </c>
      <c r="AU270" s="17" t="s">
        <v>86</v>
      </c>
    </row>
    <row r="271" spans="2:65" s="12" customFormat="1" x14ac:dyDescent="0.2">
      <c r="B271" s="155"/>
      <c r="D271" s="150" t="s">
        <v>376</v>
      </c>
      <c r="E271" s="156" t="s">
        <v>1</v>
      </c>
      <c r="F271" s="157" t="s">
        <v>2166</v>
      </c>
      <c r="H271" s="158">
        <v>3.84</v>
      </c>
      <c r="I271" s="159"/>
      <c r="L271" s="155"/>
      <c r="M271" s="160"/>
      <c r="T271" s="161"/>
      <c r="AT271" s="156" t="s">
        <v>376</v>
      </c>
      <c r="AU271" s="156" t="s">
        <v>86</v>
      </c>
      <c r="AV271" s="12" t="s">
        <v>86</v>
      </c>
      <c r="AW271" s="12" t="s">
        <v>34</v>
      </c>
      <c r="AX271" s="12" t="s">
        <v>77</v>
      </c>
      <c r="AY271" s="156" t="s">
        <v>339</v>
      </c>
    </row>
    <row r="272" spans="2:65" s="13" customFormat="1" x14ac:dyDescent="0.2">
      <c r="B272" s="162"/>
      <c r="D272" s="150" t="s">
        <v>376</v>
      </c>
      <c r="E272" s="163" t="s">
        <v>1</v>
      </c>
      <c r="F272" s="164" t="s">
        <v>398</v>
      </c>
      <c r="H272" s="165">
        <v>3.84</v>
      </c>
      <c r="I272" s="166"/>
      <c r="L272" s="162"/>
      <c r="M272" s="167"/>
      <c r="T272" s="168"/>
      <c r="AT272" s="163" t="s">
        <v>376</v>
      </c>
      <c r="AU272" s="163" t="s">
        <v>86</v>
      </c>
      <c r="AV272" s="13" t="s">
        <v>249</v>
      </c>
      <c r="AW272" s="13" t="s">
        <v>34</v>
      </c>
      <c r="AX272" s="13" t="s">
        <v>84</v>
      </c>
      <c r="AY272" s="163" t="s">
        <v>339</v>
      </c>
    </row>
    <row r="273" spans="2:65" s="1" customFormat="1" ht="16.5" customHeight="1" x14ac:dyDescent="0.2">
      <c r="B273" s="136"/>
      <c r="C273" s="137" t="s">
        <v>478</v>
      </c>
      <c r="D273" s="137" t="s">
        <v>342</v>
      </c>
      <c r="E273" s="138" t="s">
        <v>2167</v>
      </c>
      <c r="F273" s="139" t="s">
        <v>2168</v>
      </c>
      <c r="G273" s="140" t="s">
        <v>373</v>
      </c>
      <c r="H273" s="141">
        <v>2.6880000000000002</v>
      </c>
      <c r="I273" s="142"/>
      <c r="J273" s="143">
        <f>ROUND(I273*H273,2)</f>
        <v>0</v>
      </c>
      <c r="K273" s="139" t="s">
        <v>902</v>
      </c>
      <c r="L273" s="32"/>
      <c r="M273" s="144" t="s">
        <v>1</v>
      </c>
      <c r="N273" s="145" t="s">
        <v>42</v>
      </c>
      <c r="P273" s="146">
        <f>O273*H273</f>
        <v>0</v>
      </c>
      <c r="Q273" s="146">
        <v>2.6843599999999999</v>
      </c>
      <c r="R273" s="146">
        <f>Q273*H273</f>
        <v>7.2155596800000001</v>
      </c>
      <c r="S273" s="146">
        <v>0</v>
      </c>
      <c r="T273" s="147">
        <f>S273*H273</f>
        <v>0</v>
      </c>
      <c r="AR273" s="148" t="s">
        <v>249</v>
      </c>
      <c r="AT273" s="148" t="s">
        <v>342</v>
      </c>
      <c r="AU273" s="148" t="s">
        <v>86</v>
      </c>
      <c r="AY273" s="17" t="s">
        <v>339</v>
      </c>
      <c r="BE273" s="149">
        <f>IF(N273="základní",J273,0)</f>
        <v>0</v>
      </c>
      <c r="BF273" s="149">
        <f>IF(N273="snížená",J273,0)</f>
        <v>0</v>
      </c>
      <c r="BG273" s="149">
        <f>IF(N273="zákl. přenesená",J273,0)</f>
        <v>0</v>
      </c>
      <c r="BH273" s="149">
        <f>IF(N273="sníž. přenesená",J273,0)</f>
        <v>0</v>
      </c>
      <c r="BI273" s="149">
        <f>IF(N273="nulová",J273,0)</f>
        <v>0</v>
      </c>
      <c r="BJ273" s="17" t="s">
        <v>84</v>
      </c>
      <c r="BK273" s="149">
        <f>ROUND(I273*H273,2)</f>
        <v>0</v>
      </c>
      <c r="BL273" s="17" t="s">
        <v>249</v>
      </c>
      <c r="BM273" s="148" t="s">
        <v>2169</v>
      </c>
    </row>
    <row r="274" spans="2:65" s="1" customFormat="1" ht="19.2" x14ac:dyDescent="0.2">
      <c r="B274" s="32"/>
      <c r="D274" s="150" t="s">
        <v>348</v>
      </c>
      <c r="F274" s="151" t="s">
        <v>2170</v>
      </c>
      <c r="I274" s="152"/>
      <c r="L274" s="32"/>
      <c r="M274" s="153"/>
      <c r="T274" s="56"/>
      <c r="AT274" s="17" t="s">
        <v>348</v>
      </c>
      <c r="AU274" s="17" t="s">
        <v>86</v>
      </c>
    </row>
    <row r="275" spans="2:65" s="15" customFormat="1" x14ac:dyDescent="0.2">
      <c r="B275" s="189"/>
      <c r="D275" s="150" t="s">
        <v>376</v>
      </c>
      <c r="E275" s="190" t="s">
        <v>1</v>
      </c>
      <c r="F275" s="191" t="s">
        <v>2171</v>
      </c>
      <c r="H275" s="190" t="s">
        <v>1</v>
      </c>
      <c r="I275" s="192"/>
      <c r="L275" s="189"/>
      <c r="M275" s="193"/>
      <c r="T275" s="194"/>
      <c r="AT275" s="190" t="s">
        <v>376</v>
      </c>
      <c r="AU275" s="190" t="s">
        <v>86</v>
      </c>
      <c r="AV275" s="15" t="s">
        <v>84</v>
      </c>
      <c r="AW275" s="15" t="s">
        <v>34</v>
      </c>
      <c r="AX275" s="15" t="s">
        <v>77</v>
      </c>
      <c r="AY275" s="190" t="s">
        <v>339</v>
      </c>
    </row>
    <row r="276" spans="2:65" s="12" customFormat="1" x14ac:dyDescent="0.2">
      <c r="B276" s="155"/>
      <c r="D276" s="150" t="s">
        <v>376</v>
      </c>
      <c r="E276" s="156" t="s">
        <v>1</v>
      </c>
      <c r="F276" s="157" t="s">
        <v>2172</v>
      </c>
      <c r="H276" s="158">
        <v>2.6880000000000002</v>
      </c>
      <c r="I276" s="159"/>
      <c r="L276" s="155"/>
      <c r="M276" s="160"/>
      <c r="T276" s="161"/>
      <c r="AT276" s="156" t="s">
        <v>376</v>
      </c>
      <c r="AU276" s="156" t="s">
        <v>86</v>
      </c>
      <c r="AV276" s="12" t="s">
        <v>86</v>
      </c>
      <c r="AW276" s="12" t="s">
        <v>34</v>
      </c>
      <c r="AX276" s="12" t="s">
        <v>84</v>
      </c>
      <c r="AY276" s="156" t="s">
        <v>339</v>
      </c>
    </row>
    <row r="277" spans="2:65" s="1" customFormat="1" ht="16.5" customHeight="1" x14ac:dyDescent="0.2">
      <c r="B277" s="136"/>
      <c r="C277" s="137" t="s">
        <v>483</v>
      </c>
      <c r="D277" s="137" t="s">
        <v>342</v>
      </c>
      <c r="E277" s="138" t="s">
        <v>2173</v>
      </c>
      <c r="F277" s="139" t="s">
        <v>2174</v>
      </c>
      <c r="G277" s="140" t="s">
        <v>373</v>
      </c>
      <c r="H277" s="141">
        <v>2.6880000000000002</v>
      </c>
      <c r="I277" s="142"/>
      <c r="J277" s="143">
        <f>ROUND(I277*H277,2)</f>
        <v>0</v>
      </c>
      <c r="K277" s="139" t="s">
        <v>902</v>
      </c>
      <c r="L277" s="32"/>
      <c r="M277" s="144" t="s">
        <v>1</v>
      </c>
      <c r="N277" s="145" t="s">
        <v>42</v>
      </c>
      <c r="P277" s="146">
        <f>O277*H277</f>
        <v>0</v>
      </c>
      <c r="Q277" s="146">
        <v>0</v>
      </c>
      <c r="R277" s="146">
        <f>Q277*H277</f>
        <v>0</v>
      </c>
      <c r="S277" s="146">
        <v>0</v>
      </c>
      <c r="T277" s="147">
        <f>S277*H277</f>
        <v>0</v>
      </c>
      <c r="AR277" s="148" t="s">
        <v>249</v>
      </c>
      <c r="AT277" s="148" t="s">
        <v>342</v>
      </c>
      <c r="AU277" s="148" t="s">
        <v>86</v>
      </c>
      <c r="AY277" s="17" t="s">
        <v>339</v>
      </c>
      <c r="BE277" s="149">
        <f>IF(N277="základní",J277,0)</f>
        <v>0</v>
      </c>
      <c r="BF277" s="149">
        <f>IF(N277="snížená",J277,0)</f>
        <v>0</v>
      </c>
      <c r="BG277" s="149">
        <f>IF(N277="zákl. přenesená",J277,0)</f>
        <v>0</v>
      </c>
      <c r="BH277" s="149">
        <f>IF(N277="sníž. přenesená",J277,0)</f>
        <v>0</v>
      </c>
      <c r="BI277" s="149">
        <f>IF(N277="nulová",J277,0)</f>
        <v>0</v>
      </c>
      <c r="BJ277" s="17" t="s">
        <v>84</v>
      </c>
      <c r="BK277" s="149">
        <f>ROUND(I277*H277,2)</f>
        <v>0</v>
      </c>
      <c r="BL277" s="17" t="s">
        <v>249</v>
      </c>
      <c r="BM277" s="148" t="s">
        <v>2175</v>
      </c>
    </row>
    <row r="278" spans="2:65" s="1" customFormat="1" ht="19.2" x14ac:dyDescent="0.2">
      <c r="B278" s="32"/>
      <c r="D278" s="150" t="s">
        <v>348</v>
      </c>
      <c r="F278" s="151" t="s">
        <v>2176</v>
      </c>
      <c r="I278" s="152"/>
      <c r="L278" s="32"/>
      <c r="M278" s="153"/>
      <c r="T278" s="56"/>
      <c r="AT278" s="17" t="s">
        <v>348</v>
      </c>
      <c r="AU278" s="17" t="s">
        <v>86</v>
      </c>
    </row>
    <row r="279" spans="2:65" s="15" customFormat="1" x14ac:dyDescent="0.2">
      <c r="B279" s="189"/>
      <c r="D279" s="150" t="s">
        <v>376</v>
      </c>
      <c r="E279" s="190" t="s">
        <v>1</v>
      </c>
      <c r="F279" s="191" t="s">
        <v>2171</v>
      </c>
      <c r="H279" s="190" t="s">
        <v>1</v>
      </c>
      <c r="I279" s="192"/>
      <c r="L279" s="189"/>
      <c r="M279" s="193"/>
      <c r="T279" s="194"/>
      <c r="AT279" s="190" t="s">
        <v>376</v>
      </c>
      <c r="AU279" s="190" t="s">
        <v>86</v>
      </c>
      <c r="AV279" s="15" t="s">
        <v>84</v>
      </c>
      <c r="AW279" s="15" t="s">
        <v>34</v>
      </c>
      <c r="AX279" s="15" t="s">
        <v>77</v>
      </c>
      <c r="AY279" s="190" t="s">
        <v>339</v>
      </c>
    </row>
    <row r="280" spans="2:65" s="12" customFormat="1" x14ac:dyDescent="0.2">
      <c r="B280" s="155"/>
      <c r="D280" s="150" t="s">
        <v>376</v>
      </c>
      <c r="E280" s="156" t="s">
        <v>1</v>
      </c>
      <c r="F280" s="157" t="s">
        <v>2172</v>
      </c>
      <c r="H280" s="158">
        <v>2.6880000000000002</v>
      </c>
      <c r="I280" s="159"/>
      <c r="L280" s="155"/>
      <c r="M280" s="160"/>
      <c r="T280" s="161"/>
      <c r="AT280" s="156" t="s">
        <v>376</v>
      </c>
      <c r="AU280" s="156" t="s">
        <v>86</v>
      </c>
      <c r="AV280" s="12" t="s">
        <v>86</v>
      </c>
      <c r="AW280" s="12" t="s">
        <v>34</v>
      </c>
      <c r="AX280" s="12" t="s">
        <v>84</v>
      </c>
      <c r="AY280" s="156" t="s">
        <v>339</v>
      </c>
    </row>
    <row r="281" spans="2:65" s="1" customFormat="1" ht="16.5" customHeight="1" x14ac:dyDescent="0.2">
      <c r="B281" s="136"/>
      <c r="C281" s="137" t="s">
        <v>489</v>
      </c>
      <c r="D281" s="137" t="s">
        <v>342</v>
      </c>
      <c r="E281" s="138" t="s">
        <v>2177</v>
      </c>
      <c r="F281" s="139" t="s">
        <v>2178</v>
      </c>
      <c r="G281" s="140" t="s">
        <v>358</v>
      </c>
      <c r="H281" s="141">
        <v>3.6</v>
      </c>
      <c r="I281" s="142"/>
      <c r="J281" s="143">
        <f>ROUND(I281*H281,2)</f>
        <v>0</v>
      </c>
      <c r="K281" s="139" t="s">
        <v>902</v>
      </c>
      <c r="L281" s="32"/>
      <c r="M281" s="144" t="s">
        <v>1</v>
      </c>
      <c r="N281" s="145" t="s">
        <v>42</v>
      </c>
      <c r="P281" s="146">
        <f>O281*H281</f>
        <v>0</v>
      </c>
      <c r="Q281" s="146">
        <v>0</v>
      </c>
      <c r="R281" s="146">
        <f>Q281*H281</f>
        <v>0</v>
      </c>
      <c r="S281" s="146">
        <v>0</v>
      </c>
      <c r="T281" s="147">
        <f>S281*H281</f>
        <v>0</v>
      </c>
      <c r="AR281" s="148" t="s">
        <v>249</v>
      </c>
      <c r="AT281" s="148" t="s">
        <v>342</v>
      </c>
      <c r="AU281" s="148" t="s">
        <v>86</v>
      </c>
      <c r="AY281" s="17" t="s">
        <v>339</v>
      </c>
      <c r="BE281" s="149">
        <f>IF(N281="základní",J281,0)</f>
        <v>0</v>
      </c>
      <c r="BF281" s="149">
        <f>IF(N281="snížená",J281,0)</f>
        <v>0</v>
      </c>
      <c r="BG281" s="149">
        <f>IF(N281="zákl. přenesená",J281,0)</f>
        <v>0</v>
      </c>
      <c r="BH281" s="149">
        <f>IF(N281="sníž. přenesená",J281,0)</f>
        <v>0</v>
      </c>
      <c r="BI281" s="149">
        <f>IF(N281="nulová",J281,0)</f>
        <v>0</v>
      </c>
      <c r="BJ281" s="17" t="s">
        <v>84</v>
      </c>
      <c r="BK281" s="149">
        <f>ROUND(I281*H281,2)</f>
        <v>0</v>
      </c>
      <c r="BL281" s="17" t="s">
        <v>249</v>
      </c>
      <c r="BM281" s="148" t="s">
        <v>2179</v>
      </c>
    </row>
    <row r="282" spans="2:65" s="1" customFormat="1" ht="19.2" x14ac:dyDescent="0.2">
      <c r="B282" s="32"/>
      <c r="D282" s="150" t="s">
        <v>348</v>
      </c>
      <c r="F282" s="151" t="s">
        <v>2180</v>
      </c>
      <c r="I282" s="152"/>
      <c r="L282" s="32"/>
      <c r="M282" s="153"/>
      <c r="T282" s="56"/>
      <c r="AT282" s="17" t="s">
        <v>348</v>
      </c>
      <c r="AU282" s="17" t="s">
        <v>86</v>
      </c>
    </row>
    <row r="283" spans="2:65" s="15" customFormat="1" x14ac:dyDescent="0.2">
      <c r="B283" s="189"/>
      <c r="D283" s="150" t="s">
        <v>376</v>
      </c>
      <c r="E283" s="190" t="s">
        <v>1</v>
      </c>
      <c r="F283" s="191" t="s">
        <v>2181</v>
      </c>
      <c r="H283" s="190" t="s">
        <v>1</v>
      </c>
      <c r="I283" s="192"/>
      <c r="L283" s="189"/>
      <c r="M283" s="193"/>
      <c r="T283" s="194"/>
      <c r="AT283" s="190" t="s">
        <v>376</v>
      </c>
      <c r="AU283" s="190" t="s">
        <v>86</v>
      </c>
      <c r="AV283" s="15" t="s">
        <v>84</v>
      </c>
      <c r="AW283" s="15" t="s">
        <v>34</v>
      </c>
      <c r="AX283" s="15" t="s">
        <v>77</v>
      </c>
      <c r="AY283" s="190" t="s">
        <v>339</v>
      </c>
    </row>
    <row r="284" spans="2:65" s="12" customFormat="1" x14ac:dyDescent="0.2">
      <c r="B284" s="155"/>
      <c r="D284" s="150" t="s">
        <v>376</v>
      </c>
      <c r="E284" s="156" t="s">
        <v>1</v>
      </c>
      <c r="F284" s="157" t="s">
        <v>2182</v>
      </c>
      <c r="H284" s="158">
        <v>3.6</v>
      </c>
      <c r="I284" s="159"/>
      <c r="L284" s="155"/>
      <c r="M284" s="160"/>
      <c r="T284" s="161"/>
      <c r="AT284" s="156" t="s">
        <v>376</v>
      </c>
      <c r="AU284" s="156" t="s">
        <v>86</v>
      </c>
      <c r="AV284" s="12" t="s">
        <v>86</v>
      </c>
      <c r="AW284" s="12" t="s">
        <v>34</v>
      </c>
      <c r="AX284" s="12" t="s">
        <v>84</v>
      </c>
      <c r="AY284" s="156" t="s">
        <v>339</v>
      </c>
    </row>
    <row r="285" spans="2:65" s="1" customFormat="1" ht="16.5" customHeight="1" x14ac:dyDescent="0.2">
      <c r="B285" s="136"/>
      <c r="C285" s="137" t="s">
        <v>497</v>
      </c>
      <c r="D285" s="137" t="s">
        <v>342</v>
      </c>
      <c r="E285" s="138" t="s">
        <v>2183</v>
      </c>
      <c r="F285" s="139" t="s">
        <v>2184</v>
      </c>
      <c r="G285" s="140" t="s">
        <v>358</v>
      </c>
      <c r="H285" s="141">
        <v>5</v>
      </c>
      <c r="I285" s="142"/>
      <c r="J285" s="143">
        <f>ROUND(I285*H285,2)</f>
        <v>0</v>
      </c>
      <c r="K285" s="139" t="s">
        <v>902</v>
      </c>
      <c r="L285" s="32"/>
      <c r="M285" s="144" t="s">
        <v>1</v>
      </c>
      <c r="N285" s="145" t="s">
        <v>42</v>
      </c>
      <c r="P285" s="146">
        <f>O285*H285</f>
        <v>0</v>
      </c>
      <c r="Q285" s="146">
        <v>0</v>
      </c>
      <c r="R285" s="146">
        <f>Q285*H285</f>
        <v>0</v>
      </c>
      <c r="S285" s="146">
        <v>0</v>
      </c>
      <c r="T285" s="147">
        <f>S285*H285</f>
        <v>0</v>
      </c>
      <c r="AR285" s="148" t="s">
        <v>249</v>
      </c>
      <c r="AT285" s="148" t="s">
        <v>342</v>
      </c>
      <c r="AU285" s="148" t="s">
        <v>86</v>
      </c>
      <c r="AY285" s="17" t="s">
        <v>339</v>
      </c>
      <c r="BE285" s="149">
        <f>IF(N285="základní",J285,0)</f>
        <v>0</v>
      </c>
      <c r="BF285" s="149">
        <f>IF(N285="snížená",J285,0)</f>
        <v>0</v>
      </c>
      <c r="BG285" s="149">
        <f>IF(N285="zákl. přenesená",J285,0)</f>
        <v>0</v>
      </c>
      <c r="BH285" s="149">
        <f>IF(N285="sníž. přenesená",J285,0)</f>
        <v>0</v>
      </c>
      <c r="BI285" s="149">
        <f>IF(N285="nulová",J285,0)</f>
        <v>0</v>
      </c>
      <c r="BJ285" s="17" t="s">
        <v>84</v>
      </c>
      <c r="BK285" s="149">
        <f>ROUND(I285*H285,2)</f>
        <v>0</v>
      </c>
      <c r="BL285" s="17" t="s">
        <v>249</v>
      </c>
      <c r="BM285" s="148" t="s">
        <v>2185</v>
      </c>
    </row>
    <row r="286" spans="2:65" s="1" customFormat="1" ht="19.2" x14ac:dyDescent="0.2">
      <c r="B286" s="32"/>
      <c r="D286" s="150" t="s">
        <v>348</v>
      </c>
      <c r="F286" s="151" t="s">
        <v>2186</v>
      </c>
      <c r="I286" s="152"/>
      <c r="L286" s="32"/>
      <c r="M286" s="153"/>
      <c r="T286" s="56"/>
      <c r="AT286" s="17" t="s">
        <v>348</v>
      </c>
      <c r="AU286" s="17" t="s">
        <v>86</v>
      </c>
    </row>
    <row r="287" spans="2:65" s="15" customFormat="1" x14ac:dyDescent="0.2">
      <c r="B287" s="189"/>
      <c r="D287" s="150" t="s">
        <v>376</v>
      </c>
      <c r="E287" s="190" t="s">
        <v>1</v>
      </c>
      <c r="F287" s="191" t="s">
        <v>2187</v>
      </c>
      <c r="H287" s="190" t="s">
        <v>1</v>
      </c>
      <c r="I287" s="192"/>
      <c r="L287" s="189"/>
      <c r="M287" s="193"/>
      <c r="T287" s="194"/>
      <c r="AT287" s="190" t="s">
        <v>376</v>
      </c>
      <c r="AU287" s="190" t="s">
        <v>86</v>
      </c>
      <c r="AV287" s="15" t="s">
        <v>84</v>
      </c>
      <c r="AW287" s="15" t="s">
        <v>34</v>
      </c>
      <c r="AX287" s="15" t="s">
        <v>77</v>
      </c>
      <c r="AY287" s="190" t="s">
        <v>339</v>
      </c>
    </row>
    <row r="288" spans="2:65" s="12" customFormat="1" x14ac:dyDescent="0.2">
      <c r="B288" s="155"/>
      <c r="D288" s="150" t="s">
        <v>376</v>
      </c>
      <c r="E288" s="156" t="s">
        <v>1</v>
      </c>
      <c r="F288" s="157" t="s">
        <v>2188</v>
      </c>
      <c r="H288" s="158">
        <v>5</v>
      </c>
      <c r="I288" s="159"/>
      <c r="L288" s="155"/>
      <c r="M288" s="160"/>
      <c r="T288" s="161"/>
      <c r="AT288" s="156" t="s">
        <v>376</v>
      </c>
      <c r="AU288" s="156" t="s">
        <v>86</v>
      </c>
      <c r="AV288" s="12" t="s">
        <v>86</v>
      </c>
      <c r="AW288" s="12" t="s">
        <v>34</v>
      </c>
      <c r="AX288" s="12" t="s">
        <v>84</v>
      </c>
      <c r="AY288" s="156" t="s">
        <v>339</v>
      </c>
    </row>
    <row r="289" spans="2:65" s="1" customFormat="1" ht="16.5" customHeight="1" x14ac:dyDescent="0.2">
      <c r="B289" s="136"/>
      <c r="C289" s="137" t="s">
        <v>501</v>
      </c>
      <c r="D289" s="137" t="s">
        <v>342</v>
      </c>
      <c r="E289" s="138" t="s">
        <v>2189</v>
      </c>
      <c r="F289" s="139" t="s">
        <v>2190</v>
      </c>
      <c r="G289" s="140" t="s">
        <v>373</v>
      </c>
      <c r="H289" s="141">
        <v>24.1</v>
      </c>
      <c r="I289" s="142"/>
      <c r="J289" s="143">
        <f>ROUND(I289*H289,2)</f>
        <v>0</v>
      </c>
      <c r="K289" s="139" t="s">
        <v>902</v>
      </c>
      <c r="L289" s="32"/>
      <c r="M289" s="144" t="s">
        <v>1</v>
      </c>
      <c r="N289" s="145" t="s">
        <v>42</v>
      </c>
      <c r="P289" s="146">
        <f>O289*H289</f>
        <v>0</v>
      </c>
      <c r="Q289" s="146">
        <v>0</v>
      </c>
      <c r="R289" s="146">
        <f>Q289*H289</f>
        <v>0</v>
      </c>
      <c r="S289" s="146">
        <v>0</v>
      </c>
      <c r="T289" s="147">
        <f>S289*H289</f>
        <v>0</v>
      </c>
      <c r="AR289" s="148" t="s">
        <v>249</v>
      </c>
      <c r="AT289" s="148" t="s">
        <v>342</v>
      </c>
      <c r="AU289" s="148" t="s">
        <v>86</v>
      </c>
      <c r="AY289" s="17" t="s">
        <v>339</v>
      </c>
      <c r="BE289" s="149">
        <f>IF(N289="základní",J289,0)</f>
        <v>0</v>
      </c>
      <c r="BF289" s="149">
        <f>IF(N289="snížená",J289,0)</f>
        <v>0</v>
      </c>
      <c r="BG289" s="149">
        <f>IF(N289="zákl. přenesená",J289,0)</f>
        <v>0</v>
      </c>
      <c r="BH289" s="149">
        <f>IF(N289="sníž. přenesená",J289,0)</f>
        <v>0</v>
      </c>
      <c r="BI289" s="149">
        <f>IF(N289="nulová",J289,0)</f>
        <v>0</v>
      </c>
      <c r="BJ289" s="17" t="s">
        <v>84</v>
      </c>
      <c r="BK289" s="149">
        <f>ROUND(I289*H289,2)</f>
        <v>0</v>
      </c>
      <c r="BL289" s="17" t="s">
        <v>249</v>
      </c>
      <c r="BM289" s="148" t="s">
        <v>2191</v>
      </c>
    </row>
    <row r="290" spans="2:65" s="1" customFormat="1" x14ac:dyDescent="0.2">
      <c r="B290" s="32"/>
      <c r="D290" s="150" t="s">
        <v>348</v>
      </c>
      <c r="F290" s="151" t="s">
        <v>2192</v>
      </c>
      <c r="I290" s="152"/>
      <c r="L290" s="32"/>
      <c r="M290" s="153"/>
      <c r="T290" s="56"/>
      <c r="AT290" s="17" t="s">
        <v>348</v>
      </c>
      <c r="AU290" s="17" t="s">
        <v>86</v>
      </c>
    </row>
    <row r="291" spans="2:65" s="12" customFormat="1" x14ac:dyDescent="0.2">
      <c r="B291" s="155"/>
      <c r="D291" s="150" t="s">
        <v>376</v>
      </c>
      <c r="E291" s="156" t="s">
        <v>2193</v>
      </c>
      <c r="F291" s="157" t="s">
        <v>2194</v>
      </c>
      <c r="H291" s="158">
        <v>24.1</v>
      </c>
      <c r="I291" s="159"/>
      <c r="L291" s="155"/>
      <c r="M291" s="160"/>
      <c r="T291" s="161"/>
      <c r="AT291" s="156" t="s">
        <v>376</v>
      </c>
      <c r="AU291" s="156" t="s">
        <v>86</v>
      </c>
      <c r="AV291" s="12" t="s">
        <v>86</v>
      </c>
      <c r="AW291" s="12" t="s">
        <v>34</v>
      </c>
      <c r="AX291" s="12" t="s">
        <v>84</v>
      </c>
      <c r="AY291" s="156" t="s">
        <v>339</v>
      </c>
    </row>
    <row r="292" spans="2:65" s="1" customFormat="1" ht="16.5" customHeight="1" x14ac:dyDescent="0.2">
      <c r="B292" s="136"/>
      <c r="C292" s="137" t="s">
        <v>505</v>
      </c>
      <c r="D292" s="137" t="s">
        <v>342</v>
      </c>
      <c r="E292" s="138" t="s">
        <v>2195</v>
      </c>
      <c r="F292" s="139" t="s">
        <v>2196</v>
      </c>
      <c r="G292" s="140" t="s">
        <v>373</v>
      </c>
      <c r="H292" s="141">
        <v>24.1</v>
      </c>
      <c r="I292" s="142"/>
      <c r="J292" s="143">
        <f>ROUND(I292*H292,2)</f>
        <v>0</v>
      </c>
      <c r="K292" s="139" t="s">
        <v>902</v>
      </c>
      <c r="L292" s="32"/>
      <c r="M292" s="144" t="s">
        <v>1</v>
      </c>
      <c r="N292" s="145" t="s">
        <v>42</v>
      </c>
      <c r="P292" s="146">
        <f>O292*H292</f>
        <v>0</v>
      </c>
      <c r="Q292" s="146">
        <v>0</v>
      </c>
      <c r="R292" s="146">
        <f>Q292*H292</f>
        <v>0</v>
      </c>
      <c r="S292" s="146">
        <v>0</v>
      </c>
      <c r="T292" s="147">
        <f>S292*H292</f>
        <v>0</v>
      </c>
      <c r="AR292" s="148" t="s">
        <v>249</v>
      </c>
      <c r="AT292" s="148" t="s">
        <v>342</v>
      </c>
      <c r="AU292" s="148" t="s">
        <v>86</v>
      </c>
      <c r="AY292" s="17" t="s">
        <v>339</v>
      </c>
      <c r="BE292" s="149">
        <f>IF(N292="základní",J292,0)</f>
        <v>0</v>
      </c>
      <c r="BF292" s="149">
        <f>IF(N292="snížená",J292,0)</f>
        <v>0</v>
      </c>
      <c r="BG292" s="149">
        <f>IF(N292="zákl. přenesená",J292,0)</f>
        <v>0</v>
      </c>
      <c r="BH292" s="149">
        <f>IF(N292="sníž. přenesená",J292,0)</f>
        <v>0</v>
      </c>
      <c r="BI292" s="149">
        <f>IF(N292="nulová",J292,0)</f>
        <v>0</v>
      </c>
      <c r="BJ292" s="17" t="s">
        <v>84</v>
      </c>
      <c r="BK292" s="149">
        <f>ROUND(I292*H292,2)</f>
        <v>0</v>
      </c>
      <c r="BL292" s="17" t="s">
        <v>249</v>
      </c>
      <c r="BM292" s="148" t="s">
        <v>2197</v>
      </c>
    </row>
    <row r="293" spans="2:65" s="1" customFormat="1" x14ac:dyDescent="0.2">
      <c r="B293" s="32"/>
      <c r="D293" s="150" t="s">
        <v>348</v>
      </c>
      <c r="F293" s="151" t="s">
        <v>2198</v>
      </c>
      <c r="I293" s="152"/>
      <c r="L293" s="32"/>
      <c r="M293" s="153"/>
      <c r="T293" s="56"/>
      <c r="AT293" s="17" t="s">
        <v>348</v>
      </c>
      <c r="AU293" s="17" t="s">
        <v>86</v>
      </c>
    </row>
    <row r="294" spans="2:65" s="12" customFormat="1" x14ac:dyDescent="0.2">
      <c r="B294" s="155"/>
      <c r="D294" s="150" t="s">
        <v>376</v>
      </c>
      <c r="E294" s="156" t="s">
        <v>1</v>
      </c>
      <c r="F294" s="157" t="s">
        <v>2199</v>
      </c>
      <c r="H294" s="158">
        <v>24.1</v>
      </c>
      <c r="I294" s="159"/>
      <c r="L294" s="155"/>
      <c r="M294" s="160"/>
      <c r="T294" s="161"/>
      <c r="AT294" s="156" t="s">
        <v>376</v>
      </c>
      <c r="AU294" s="156" t="s">
        <v>86</v>
      </c>
      <c r="AV294" s="12" t="s">
        <v>86</v>
      </c>
      <c r="AW294" s="12" t="s">
        <v>34</v>
      </c>
      <c r="AX294" s="12" t="s">
        <v>84</v>
      </c>
      <c r="AY294" s="156" t="s">
        <v>339</v>
      </c>
    </row>
    <row r="295" spans="2:65" s="1" customFormat="1" ht="16.5" customHeight="1" x14ac:dyDescent="0.2">
      <c r="B295" s="136"/>
      <c r="C295" s="137" t="s">
        <v>509</v>
      </c>
      <c r="D295" s="137" t="s">
        <v>342</v>
      </c>
      <c r="E295" s="138" t="s">
        <v>2200</v>
      </c>
      <c r="F295" s="139" t="s">
        <v>2201</v>
      </c>
      <c r="G295" s="140" t="s">
        <v>381</v>
      </c>
      <c r="H295" s="141">
        <v>63.142000000000003</v>
      </c>
      <c r="I295" s="142"/>
      <c r="J295" s="143">
        <f>ROUND(I295*H295,2)</f>
        <v>0</v>
      </c>
      <c r="K295" s="139" t="s">
        <v>902</v>
      </c>
      <c r="L295" s="32"/>
      <c r="M295" s="144" t="s">
        <v>1</v>
      </c>
      <c r="N295" s="145" t="s">
        <v>42</v>
      </c>
      <c r="P295" s="146">
        <f>O295*H295</f>
        <v>0</v>
      </c>
      <c r="Q295" s="146">
        <v>1.66E-3</v>
      </c>
      <c r="R295" s="146">
        <f>Q295*H295</f>
        <v>0.10481572</v>
      </c>
      <c r="S295" s="146">
        <v>0</v>
      </c>
      <c r="T295" s="147">
        <f>S295*H295</f>
        <v>0</v>
      </c>
      <c r="AR295" s="148" t="s">
        <v>249</v>
      </c>
      <c r="AT295" s="148" t="s">
        <v>342</v>
      </c>
      <c r="AU295" s="148" t="s">
        <v>86</v>
      </c>
      <c r="AY295" s="17" t="s">
        <v>339</v>
      </c>
      <c r="BE295" s="149">
        <f>IF(N295="základní",J295,0)</f>
        <v>0</v>
      </c>
      <c r="BF295" s="149">
        <f>IF(N295="snížená",J295,0)</f>
        <v>0</v>
      </c>
      <c r="BG295" s="149">
        <f>IF(N295="zákl. přenesená",J295,0)</f>
        <v>0</v>
      </c>
      <c r="BH295" s="149">
        <f>IF(N295="sníž. přenesená",J295,0)</f>
        <v>0</v>
      </c>
      <c r="BI295" s="149">
        <f>IF(N295="nulová",J295,0)</f>
        <v>0</v>
      </c>
      <c r="BJ295" s="17" t="s">
        <v>84</v>
      </c>
      <c r="BK295" s="149">
        <f>ROUND(I295*H295,2)</f>
        <v>0</v>
      </c>
      <c r="BL295" s="17" t="s">
        <v>249</v>
      </c>
      <c r="BM295" s="148" t="s">
        <v>2202</v>
      </c>
    </row>
    <row r="296" spans="2:65" s="1" customFormat="1" x14ac:dyDescent="0.2">
      <c r="B296" s="32"/>
      <c r="D296" s="150" t="s">
        <v>348</v>
      </c>
      <c r="F296" s="151" t="s">
        <v>2203</v>
      </c>
      <c r="I296" s="152"/>
      <c r="L296" s="32"/>
      <c r="M296" s="153"/>
      <c r="T296" s="56"/>
      <c r="AT296" s="17" t="s">
        <v>348</v>
      </c>
      <c r="AU296" s="17" t="s">
        <v>86</v>
      </c>
    </row>
    <row r="297" spans="2:65" s="15" customFormat="1" x14ac:dyDescent="0.2">
      <c r="B297" s="189"/>
      <c r="D297" s="150" t="s">
        <v>376</v>
      </c>
      <c r="E297" s="190" t="s">
        <v>1</v>
      </c>
      <c r="F297" s="191" t="s">
        <v>2204</v>
      </c>
      <c r="H297" s="190" t="s">
        <v>1</v>
      </c>
      <c r="I297" s="192"/>
      <c r="L297" s="189"/>
      <c r="M297" s="193"/>
      <c r="T297" s="194"/>
      <c r="AT297" s="190" t="s">
        <v>376</v>
      </c>
      <c r="AU297" s="190" t="s">
        <v>86</v>
      </c>
      <c r="AV297" s="15" t="s">
        <v>84</v>
      </c>
      <c r="AW297" s="15" t="s">
        <v>34</v>
      </c>
      <c r="AX297" s="15" t="s">
        <v>77</v>
      </c>
      <c r="AY297" s="190" t="s">
        <v>339</v>
      </c>
    </row>
    <row r="298" spans="2:65" s="12" customFormat="1" x14ac:dyDescent="0.2">
      <c r="B298" s="155"/>
      <c r="D298" s="150" t="s">
        <v>376</v>
      </c>
      <c r="E298" s="156" t="s">
        <v>1</v>
      </c>
      <c r="F298" s="157" t="s">
        <v>2205</v>
      </c>
      <c r="H298" s="158">
        <v>10.638</v>
      </c>
      <c r="I298" s="159"/>
      <c r="L298" s="155"/>
      <c r="M298" s="160"/>
      <c r="T298" s="161"/>
      <c r="AT298" s="156" t="s">
        <v>376</v>
      </c>
      <c r="AU298" s="156" t="s">
        <v>86</v>
      </c>
      <c r="AV298" s="12" t="s">
        <v>86</v>
      </c>
      <c r="AW298" s="12" t="s">
        <v>34</v>
      </c>
      <c r="AX298" s="12" t="s">
        <v>77</v>
      </c>
      <c r="AY298" s="156" t="s">
        <v>339</v>
      </c>
    </row>
    <row r="299" spans="2:65" s="12" customFormat="1" x14ac:dyDescent="0.2">
      <c r="B299" s="155"/>
      <c r="D299" s="150" t="s">
        <v>376</v>
      </c>
      <c r="E299" s="156" t="s">
        <v>1</v>
      </c>
      <c r="F299" s="157" t="s">
        <v>2206</v>
      </c>
      <c r="H299" s="158">
        <v>5.9630000000000001</v>
      </c>
      <c r="I299" s="159"/>
      <c r="L299" s="155"/>
      <c r="M299" s="160"/>
      <c r="T299" s="161"/>
      <c r="AT299" s="156" t="s">
        <v>376</v>
      </c>
      <c r="AU299" s="156" t="s">
        <v>86</v>
      </c>
      <c r="AV299" s="12" t="s">
        <v>86</v>
      </c>
      <c r="AW299" s="12" t="s">
        <v>34</v>
      </c>
      <c r="AX299" s="12" t="s">
        <v>77</v>
      </c>
      <c r="AY299" s="156" t="s">
        <v>339</v>
      </c>
    </row>
    <row r="300" spans="2:65" s="12" customFormat="1" x14ac:dyDescent="0.2">
      <c r="B300" s="155"/>
      <c r="D300" s="150" t="s">
        <v>376</v>
      </c>
      <c r="E300" s="156" t="s">
        <v>1</v>
      </c>
      <c r="F300" s="157" t="s">
        <v>2207</v>
      </c>
      <c r="H300" s="158">
        <v>1.9770000000000001</v>
      </c>
      <c r="I300" s="159"/>
      <c r="L300" s="155"/>
      <c r="M300" s="160"/>
      <c r="T300" s="161"/>
      <c r="AT300" s="156" t="s">
        <v>376</v>
      </c>
      <c r="AU300" s="156" t="s">
        <v>86</v>
      </c>
      <c r="AV300" s="12" t="s">
        <v>86</v>
      </c>
      <c r="AW300" s="12" t="s">
        <v>34</v>
      </c>
      <c r="AX300" s="12" t="s">
        <v>77</v>
      </c>
      <c r="AY300" s="156" t="s">
        <v>339</v>
      </c>
    </row>
    <row r="301" spans="2:65" s="12" customFormat="1" x14ac:dyDescent="0.2">
      <c r="B301" s="155"/>
      <c r="D301" s="150" t="s">
        <v>376</v>
      </c>
      <c r="E301" s="156" t="s">
        <v>1</v>
      </c>
      <c r="F301" s="157" t="s">
        <v>2208</v>
      </c>
      <c r="H301" s="158">
        <v>8.593</v>
      </c>
      <c r="I301" s="159"/>
      <c r="L301" s="155"/>
      <c r="M301" s="160"/>
      <c r="T301" s="161"/>
      <c r="AT301" s="156" t="s">
        <v>376</v>
      </c>
      <c r="AU301" s="156" t="s">
        <v>86</v>
      </c>
      <c r="AV301" s="12" t="s">
        <v>86</v>
      </c>
      <c r="AW301" s="12" t="s">
        <v>34</v>
      </c>
      <c r="AX301" s="12" t="s">
        <v>77</v>
      </c>
      <c r="AY301" s="156" t="s">
        <v>339</v>
      </c>
    </row>
    <row r="302" spans="2:65" s="12" customFormat="1" x14ac:dyDescent="0.2">
      <c r="B302" s="155"/>
      <c r="D302" s="150" t="s">
        <v>376</v>
      </c>
      <c r="E302" s="156" t="s">
        <v>1</v>
      </c>
      <c r="F302" s="157" t="s">
        <v>2209</v>
      </c>
      <c r="H302" s="158">
        <v>1.4450000000000001</v>
      </c>
      <c r="I302" s="159"/>
      <c r="L302" s="155"/>
      <c r="M302" s="160"/>
      <c r="T302" s="161"/>
      <c r="AT302" s="156" t="s">
        <v>376</v>
      </c>
      <c r="AU302" s="156" t="s">
        <v>86</v>
      </c>
      <c r="AV302" s="12" t="s">
        <v>86</v>
      </c>
      <c r="AW302" s="12" t="s">
        <v>34</v>
      </c>
      <c r="AX302" s="12" t="s">
        <v>77</v>
      </c>
      <c r="AY302" s="156" t="s">
        <v>339</v>
      </c>
    </row>
    <row r="303" spans="2:65" s="12" customFormat="1" x14ac:dyDescent="0.2">
      <c r="B303" s="155"/>
      <c r="D303" s="150" t="s">
        <v>376</v>
      </c>
      <c r="E303" s="156" t="s">
        <v>1</v>
      </c>
      <c r="F303" s="157" t="s">
        <v>2210</v>
      </c>
      <c r="H303" s="158">
        <v>3.74</v>
      </c>
      <c r="I303" s="159"/>
      <c r="L303" s="155"/>
      <c r="M303" s="160"/>
      <c r="T303" s="161"/>
      <c r="AT303" s="156" t="s">
        <v>376</v>
      </c>
      <c r="AU303" s="156" t="s">
        <v>86</v>
      </c>
      <c r="AV303" s="12" t="s">
        <v>86</v>
      </c>
      <c r="AW303" s="12" t="s">
        <v>34</v>
      </c>
      <c r="AX303" s="12" t="s">
        <v>77</v>
      </c>
      <c r="AY303" s="156" t="s">
        <v>339</v>
      </c>
    </row>
    <row r="304" spans="2:65" s="12" customFormat="1" x14ac:dyDescent="0.2">
      <c r="B304" s="155"/>
      <c r="D304" s="150" t="s">
        <v>376</v>
      </c>
      <c r="E304" s="156" t="s">
        <v>1</v>
      </c>
      <c r="F304" s="157" t="s">
        <v>2211</v>
      </c>
      <c r="H304" s="158">
        <v>0.60099999999999998</v>
      </c>
      <c r="I304" s="159"/>
      <c r="L304" s="155"/>
      <c r="M304" s="160"/>
      <c r="T304" s="161"/>
      <c r="AT304" s="156" t="s">
        <v>376</v>
      </c>
      <c r="AU304" s="156" t="s">
        <v>86</v>
      </c>
      <c r="AV304" s="12" t="s">
        <v>86</v>
      </c>
      <c r="AW304" s="12" t="s">
        <v>34</v>
      </c>
      <c r="AX304" s="12" t="s">
        <v>77</v>
      </c>
      <c r="AY304" s="156" t="s">
        <v>339</v>
      </c>
    </row>
    <row r="305" spans="2:65" s="14" customFormat="1" x14ac:dyDescent="0.2">
      <c r="B305" s="182"/>
      <c r="D305" s="150" t="s">
        <v>376</v>
      </c>
      <c r="E305" s="183" t="s">
        <v>1</v>
      </c>
      <c r="F305" s="184" t="s">
        <v>1603</v>
      </c>
      <c r="H305" s="185">
        <v>32.957000000000001</v>
      </c>
      <c r="I305" s="186"/>
      <c r="L305" s="182"/>
      <c r="M305" s="187"/>
      <c r="T305" s="188"/>
      <c r="AT305" s="183" t="s">
        <v>376</v>
      </c>
      <c r="AU305" s="183" t="s">
        <v>86</v>
      </c>
      <c r="AV305" s="14" t="s">
        <v>97</v>
      </c>
      <c r="AW305" s="14" t="s">
        <v>34</v>
      </c>
      <c r="AX305" s="14" t="s">
        <v>77</v>
      </c>
      <c r="AY305" s="183" t="s">
        <v>339</v>
      </c>
    </row>
    <row r="306" spans="2:65" s="15" customFormat="1" x14ac:dyDescent="0.2">
      <c r="B306" s="189"/>
      <c r="D306" s="150" t="s">
        <v>376</v>
      </c>
      <c r="E306" s="190" t="s">
        <v>1</v>
      </c>
      <c r="F306" s="191" t="s">
        <v>2212</v>
      </c>
      <c r="H306" s="190" t="s">
        <v>1</v>
      </c>
      <c r="I306" s="192"/>
      <c r="L306" s="189"/>
      <c r="M306" s="193"/>
      <c r="T306" s="194"/>
      <c r="AT306" s="190" t="s">
        <v>376</v>
      </c>
      <c r="AU306" s="190" t="s">
        <v>86</v>
      </c>
      <c r="AV306" s="15" t="s">
        <v>84</v>
      </c>
      <c r="AW306" s="15" t="s">
        <v>34</v>
      </c>
      <c r="AX306" s="15" t="s">
        <v>77</v>
      </c>
      <c r="AY306" s="190" t="s">
        <v>339</v>
      </c>
    </row>
    <row r="307" spans="2:65" s="12" customFormat="1" x14ac:dyDescent="0.2">
      <c r="B307" s="155"/>
      <c r="D307" s="150" t="s">
        <v>376</v>
      </c>
      <c r="E307" s="156" t="s">
        <v>1</v>
      </c>
      <c r="F307" s="157" t="s">
        <v>2213</v>
      </c>
      <c r="H307" s="158">
        <v>9.7579999999999991</v>
      </c>
      <c r="I307" s="159"/>
      <c r="L307" s="155"/>
      <c r="M307" s="160"/>
      <c r="T307" s="161"/>
      <c r="AT307" s="156" t="s">
        <v>376</v>
      </c>
      <c r="AU307" s="156" t="s">
        <v>86</v>
      </c>
      <c r="AV307" s="12" t="s">
        <v>86</v>
      </c>
      <c r="AW307" s="12" t="s">
        <v>34</v>
      </c>
      <c r="AX307" s="12" t="s">
        <v>77</v>
      </c>
      <c r="AY307" s="156" t="s">
        <v>339</v>
      </c>
    </row>
    <row r="308" spans="2:65" s="12" customFormat="1" x14ac:dyDescent="0.2">
      <c r="B308" s="155"/>
      <c r="D308" s="150" t="s">
        <v>376</v>
      </c>
      <c r="E308" s="156" t="s">
        <v>1</v>
      </c>
      <c r="F308" s="157" t="s">
        <v>2214</v>
      </c>
      <c r="H308" s="158">
        <v>5.1749999999999998</v>
      </c>
      <c r="I308" s="159"/>
      <c r="L308" s="155"/>
      <c r="M308" s="160"/>
      <c r="T308" s="161"/>
      <c r="AT308" s="156" t="s">
        <v>376</v>
      </c>
      <c r="AU308" s="156" t="s">
        <v>86</v>
      </c>
      <c r="AV308" s="12" t="s">
        <v>86</v>
      </c>
      <c r="AW308" s="12" t="s">
        <v>34</v>
      </c>
      <c r="AX308" s="12" t="s">
        <v>77</v>
      </c>
      <c r="AY308" s="156" t="s">
        <v>339</v>
      </c>
    </row>
    <row r="309" spans="2:65" s="12" customFormat="1" x14ac:dyDescent="0.2">
      <c r="B309" s="155"/>
      <c r="D309" s="150" t="s">
        <v>376</v>
      </c>
      <c r="E309" s="156" t="s">
        <v>1</v>
      </c>
      <c r="F309" s="157" t="s">
        <v>2215</v>
      </c>
      <c r="H309" s="158">
        <v>1.774</v>
      </c>
      <c r="I309" s="159"/>
      <c r="L309" s="155"/>
      <c r="M309" s="160"/>
      <c r="T309" s="161"/>
      <c r="AT309" s="156" t="s">
        <v>376</v>
      </c>
      <c r="AU309" s="156" t="s">
        <v>86</v>
      </c>
      <c r="AV309" s="12" t="s">
        <v>86</v>
      </c>
      <c r="AW309" s="12" t="s">
        <v>34</v>
      </c>
      <c r="AX309" s="12" t="s">
        <v>77</v>
      </c>
      <c r="AY309" s="156" t="s">
        <v>339</v>
      </c>
    </row>
    <row r="310" spans="2:65" s="12" customFormat="1" x14ac:dyDescent="0.2">
      <c r="B310" s="155"/>
      <c r="D310" s="150" t="s">
        <v>376</v>
      </c>
      <c r="E310" s="156" t="s">
        <v>1</v>
      </c>
      <c r="F310" s="157" t="s">
        <v>2216</v>
      </c>
      <c r="H310" s="158">
        <v>7.6920000000000002</v>
      </c>
      <c r="I310" s="159"/>
      <c r="L310" s="155"/>
      <c r="M310" s="160"/>
      <c r="T310" s="161"/>
      <c r="AT310" s="156" t="s">
        <v>376</v>
      </c>
      <c r="AU310" s="156" t="s">
        <v>86</v>
      </c>
      <c r="AV310" s="12" t="s">
        <v>86</v>
      </c>
      <c r="AW310" s="12" t="s">
        <v>34</v>
      </c>
      <c r="AX310" s="12" t="s">
        <v>77</v>
      </c>
      <c r="AY310" s="156" t="s">
        <v>339</v>
      </c>
    </row>
    <row r="311" spans="2:65" s="12" customFormat="1" x14ac:dyDescent="0.2">
      <c r="B311" s="155"/>
      <c r="D311" s="150" t="s">
        <v>376</v>
      </c>
      <c r="E311" s="156" t="s">
        <v>1</v>
      </c>
      <c r="F311" s="157" t="s">
        <v>2209</v>
      </c>
      <c r="H311" s="158">
        <v>1.4450000000000001</v>
      </c>
      <c r="I311" s="159"/>
      <c r="L311" s="155"/>
      <c r="M311" s="160"/>
      <c r="T311" s="161"/>
      <c r="AT311" s="156" t="s">
        <v>376</v>
      </c>
      <c r="AU311" s="156" t="s">
        <v>86</v>
      </c>
      <c r="AV311" s="12" t="s">
        <v>86</v>
      </c>
      <c r="AW311" s="12" t="s">
        <v>34</v>
      </c>
      <c r="AX311" s="12" t="s">
        <v>77</v>
      </c>
      <c r="AY311" s="156" t="s">
        <v>339</v>
      </c>
    </row>
    <row r="312" spans="2:65" s="12" customFormat="1" x14ac:dyDescent="0.2">
      <c r="B312" s="155"/>
      <c r="D312" s="150" t="s">
        <v>376</v>
      </c>
      <c r="E312" s="156" t="s">
        <v>1</v>
      </c>
      <c r="F312" s="157" t="s">
        <v>2210</v>
      </c>
      <c r="H312" s="158">
        <v>3.74</v>
      </c>
      <c r="I312" s="159"/>
      <c r="L312" s="155"/>
      <c r="M312" s="160"/>
      <c r="T312" s="161"/>
      <c r="AT312" s="156" t="s">
        <v>376</v>
      </c>
      <c r="AU312" s="156" t="s">
        <v>86</v>
      </c>
      <c r="AV312" s="12" t="s">
        <v>86</v>
      </c>
      <c r="AW312" s="12" t="s">
        <v>34</v>
      </c>
      <c r="AX312" s="12" t="s">
        <v>77</v>
      </c>
      <c r="AY312" s="156" t="s">
        <v>339</v>
      </c>
    </row>
    <row r="313" spans="2:65" s="12" customFormat="1" x14ac:dyDescent="0.2">
      <c r="B313" s="155"/>
      <c r="D313" s="150" t="s">
        <v>376</v>
      </c>
      <c r="E313" s="156" t="s">
        <v>1</v>
      </c>
      <c r="F313" s="157" t="s">
        <v>2211</v>
      </c>
      <c r="H313" s="158">
        <v>0.60099999999999998</v>
      </c>
      <c r="I313" s="159"/>
      <c r="L313" s="155"/>
      <c r="M313" s="160"/>
      <c r="T313" s="161"/>
      <c r="AT313" s="156" t="s">
        <v>376</v>
      </c>
      <c r="AU313" s="156" t="s">
        <v>86</v>
      </c>
      <c r="AV313" s="12" t="s">
        <v>86</v>
      </c>
      <c r="AW313" s="12" t="s">
        <v>34</v>
      </c>
      <c r="AX313" s="12" t="s">
        <v>77</v>
      </c>
      <c r="AY313" s="156" t="s">
        <v>339</v>
      </c>
    </row>
    <row r="314" spans="2:65" s="14" customFormat="1" x14ac:dyDescent="0.2">
      <c r="B314" s="182"/>
      <c r="D314" s="150" t="s">
        <v>376</v>
      </c>
      <c r="E314" s="183" t="s">
        <v>1</v>
      </c>
      <c r="F314" s="184" t="s">
        <v>1603</v>
      </c>
      <c r="H314" s="185">
        <v>30.184999999999999</v>
      </c>
      <c r="I314" s="186"/>
      <c r="L314" s="182"/>
      <c r="M314" s="187"/>
      <c r="T314" s="188"/>
      <c r="AT314" s="183" t="s">
        <v>376</v>
      </c>
      <c r="AU314" s="183" t="s">
        <v>86</v>
      </c>
      <c r="AV314" s="14" t="s">
        <v>97</v>
      </c>
      <c r="AW314" s="14" t="s">
        <v>34</v>
      </c>
      <c r="AX314" s="14" t="s">
        <v>77</v>
      </c>
      <c r="AY314" s="183" t="s">
        <v>339</v>
      </c>
    </row>
    <row r="315" spans="2:65" s="13" customFormat="1" x14ac:dyDescent="0.2">
      <c r="B315" s="162"/>
      <c r="D315" s="150" t="s">
        <v>376</v>
      </c>
      <c r="E315" s="163" t="s">
        <v>1</v>
      </c>
      <c r="F315" s="164" t="s">
        <v>398</v>
      </c>
      <c r="H315" s="165">
        <v>63.142000000000003</v>
      </c>
      <c r="I315" s="166"/>
      <c r="L315" s="162"/>
      <c r="M315" s="167"/>
      <c r="T315" s="168"/>
      <c r="AT315" s="163" t="s">
        <v>376</v>
      </c>
      <c r="AU315" s="163" t="s">
        <v>86</v>
      </c>
      <c r="AV315" s="13" t="s">
        <v>249</v>
      </c>
      <c r="AW315" s="13" t="s">
        <v>34</v>
      </c>
      <c r="AX315" s="13" t="s">
        <v>84</v>
      </c>
      <c r="AY315" s="163" t="s">
        <v>339</v>
      </c>
    </row>
    <row r="316" spans="2:65" s="1" customFormat="1" ht="16.5" customHeight="1" x14ac:dyDescent="0.2">
      <c r="B316" s="136"/>
      <c r="C316" s="137" t="s">
        <v>513</v>
      </c>
      <c r="D316" s="137" t="s">
        <v>342</v>
      </c>
      <c r="E316" s="138" t="s">
        <v>2217</v>
      </c>
      <c r="F316" s="139" t="s">
        <v>2218</v>
      </c>
      <c r="G316" s="140" t="s">
        <v>381</v>
      </c>
      <c r="H316" s="141">
        <v>63.142000000000003</v>
      </c>
      <c r="I316" s="142"/>
      <c r="J316" s="143">
        <f>ROUND(I316*H316,2)</f>
        <v>0</v>
      </c>
      <c r="K316" s="139" t="s">
        <v>902</v>
      </c>
      <c r="L316" s="32"/>
      <c r="M316" s="144" t="s">
        <v>1</v>
      </c>
      <c r="N316" s="145" t="s">
        <v>42</v>
      </c>
      <c r="P316" s="146">
        <f>O316*H316</f>
        <v>0</v>
      </c>
      <c r="Q316" s="146">
        <v>9.6900000000000007E-3</v>
      </c>
      <c r="R316" s="146">
        <f>Q316*H316</f>
        <v>0.61184598000000012</v>
      </c>
      <c r="S316" s="146">
        <v>0</v>
      </c>
      <c r="T316" s="147">
        <f>S316*H316</f>
        <v>0</v>
      </c>
      <c r="AR316" s="148" t="s">
        <v>249</v>
      </c>
      <c r="AT316" s="148" t="s">
        <v>342</v>
      </c>
      <c r="AU316" s="148" t="s">
        <v>86</v>
      </c>
      <c r="AY316" s="17" t="s">
        <v>339</v>
      </c>
      <c r="BE316" s="149">
        <f>IF(N316="základní",J316,0)</f>
        <v>0</v>
      </c>
      <c r="BF316" s="149">
        <f>IF(N316="snížená",J316,0)</f>
        <v>0</v>
      </c>
      <c r="BG316" s="149">
        <f>IF(N316="zákl. přenesená",J316,0)</f>
        <v>0</v>
      </c>
      <c r="BH316" s="149">
        <f>IF(N316="sníž. přenesená",J316,0)</f>
        <v>0</v>
      </c>
      <c r="BI316" s="149">
        <f>IF(N316="nulová",J316,0)</f>
        <v>0</v>
      </c>
      <c r="BJ316" s="17" t="s">
        <v>84</v>
      </c>
      <c r="BK316" s="149">
        <f>ROUND(I316*H316,2)</f>
        <v>0</v>
      </c>
      <c r="BL316" s="17" t="s">
        <v>249</v>
      </c>
      <c r="BM316" s="148" t="s">
        <v>2219</v>
      </c>
    </row>
    <row r="317" spans="2:65" s="1" customFormat="1" x14ac:dyDescent="0.2">
      <c r="B317" s="32"/>
      <c r="D317" s="150" t="s">
        <v>348</v>
      </c>
      <c r="F317" s="151" t="s">
        <v>2220</v>
      </c>
      <c r="I317" s="152"/>
      <c r="L317" s="32"/>
      <c r="M317" s="153"/>
      <c r="T317" s="56"/>
      <c r="AT317" s="17" t="s">
        <v>348</v>
      </c>
      <c r="AU317" s="17" t="s">
        <v>86</v>
      </c>
    </row>
    <row r="318" spans="2:65" s="1" customFormat="1" ht="28.8" x14ac:dyDescent="0.2">
      <c r="B318" s="32"/>
      <c r="D318" s="150" t="s">
        <v>350</v>
      </c>
      <c r="F318" s="154" t="s">
        <v>2221</v>
      </c>
      <c r="I318" s="152"/>
      <c r="L318" s="32"/>
      <c r="M318" s="153"/>
      <c r="T318" s="56"/>
      <c r="AT318" s="17" t="s">
        <v>350</v>
      </c>
      <c r="AU318" s="17" t="s">
        <v>86</v>
      </c>
    </row>
    <row r="319" spans="2:65" s="12" customFormat="1" x14ac:dyDescent="0.2">
      <c r="B319" s="155"/>
      <c r="D319" s="150" t="s">
        <v>376</v>
      </c>
      <c r="E319" s="156" t="s">
        <v>1</v>
      </c>
      <c r="F319" s="157" t="s">
        <v>2222</v>
      </c>
      <c r="H319" s="158">
        <v>63.142000000000003</v>
      </c>
      <c r="I319" s="159"/>
      <c r="L319" s="155"/>
      <c r="M319" s="160"/>
      <c r="T319" s="161"/>
      <c r="AT319" s="156" t="s">
        <v>376</v>
      </c>
      <c r="AU319" s="156" t="s">
        <v>86</v>
      </c>
      <c r="AV319" s="12" t="s">
        <v>86</v>
      </c>
      <c r="AW319" s="12" t="s">
        <v>34</v>
      </c>
      <c r="AX319" s="12" t="s">
        <v>84</v>
      </c>
      <c r="AY319" s="156" t="s">
        <v>339</v>
      </c>
    </row>
    <row r="320" spans="2:65" s="1" customFormat="1" ht="16.5" customHeight="1" x14ac:dyDescent="0.2">
      <c r="B320" s="136"/>
      <c r="C320" s="137" t="s">
        <v>517</v>
      </c>
      <c r="D320" s="137" t="s">
        <v>342</v>
      </c>
      <c r="E320" s="138" t="s">
        <v>2223</v>
      </c>
      <c r="F320" s="139" t="s">
        <v>2224</v>
      </c>
      <c r="G320" s="140" t="s">
        <v>381</v>
      </c>
      <c r="H320" s="141">
        <v>63.142000000000003</v>
      </c>
      <c r="I320" s="142"/>
      <c r="J320" s="143">
        <f>ROUND(I320*H320,2)</f>
        <v>0</v>
      </c>
      <c r="K320" s="139" t="s">
        <v>902</v>
      </c>
      <c r="L320" s="32"/>
      <c r="M320" s="144" t="s">
        <v>1</v>
      </c>
      <c r="N320" s="145" t="s">
        <v>42</v>
      </c>
      <c r="P320" s="146">
        <f>O320*H320</f>
        <v>0</v>
      </c>
      <c r="Q320" s="146">
        <v>4.0000000000000003E-5</v>
      </c>
      <c r="R320" s="146">
        <f>Q320*H320</f>
        <v>2.5256800000000002E-3</v>
      </c>
      <c r="S320" s="146">
        <v>0</v>
      </c>
      <c r="T320" s="147">
        <f>S320*H320</f>
        <v>0</v>
      </c>
      <c r="AR320" s="148" t="s">
        <v>249</v>
      </c>
      <c r="AT320" s="148" t="s">
        <v>342</v>
      </c>
      <c r="AU320" s="148" t="s">
        <v>86</v>
      </c>
      <c r="AY320" s="17" t="s">
        <v>339</v>
      </c>
      <c r="BE320" s="149">
        <f>IF(N320="základní",J320,0)</f>
        <v>0</v>
      </c>
      <c r="BF320" s="149">
        <f>IF(N320="snížená",J320,0)</f>
        <v>0</v>
      </c>
      <c r="BG320" s="149">
        <f>IF(N320="zákl. přenesená",J320,0)</f>
        <v>0</v>
      </c>
      <c r="BH320" s="149">
        <f>IF(N320="sníž. přenesená",J320,0)</f>
        <v>0</v>
      </c>
      <c r="BI320" s="149">
        <f>IF(N320="nulová",J320,0)</f>
        <v>0</v>
      </c>
      <c r="BJ320" s="17" t="s">
        <v>84</v>
      </c>
      <c r="BK320" s="149">
        <f>ROUND(I320*H320,2)</f>
        <v>0</v>
      </c>
      <c r="BL320" s="17" t="s">
        <v>249</v>
      </c>
      <c r="BM320" s="148" t="s">
        <v>2225</v>
      </c>
    </row>
    <row r="321" spans="2:65" s="1" customFormat="1" x14ac:dyDescent="0.2">
      <c r="B321" s="32"/>
      <c r="D321" s="150" t="s">
        <v>348</v>
      </c>
      <c r="F321" s="151" t="s">
        <v>2226</v>
      </c>
      <c r="I321" s="152"/>
      <c r="L321" s="32"/>
      <c r="M321" s="153"/>
      <c r="T321" s="56"/>
      <c r="AT321" s="17" t="s">
        <v>348</v>
      </c>
      <c r="AU321" s="17" t="s">
        <v>86</v>
      </c>
    </row>
    <row r="322" spans="2:65" s="12" customFormat="1" x14ac:dyDescent="0.2">
      <c r="B322" s="155"/>
      <c r="D322" s="150" t="s">
        <v>376</v>
      </c>
      <c r="E322" s="156" t="s">
        <v>1</v>
      </c>
      <c r="F322" s="157" t="s">
        <v>2222</v>
      </c>
      <c r="H322" s="158">
        <v>63.142000000000003</v>
      </c>
      <c r="I322" s="159"/>
      <c r="L322" s="155"/>
      <c r="M322" s="160"/>
      <c r="T322" s="161"/>
      <c r="AT322" s="156" t="s">
        <v>376</v>
      </c>
      <c r="AU322" s="156" t="s">
        <v>86</v>
      </c>
      <c r="AV322" s="12" t="s">
        <v>86</v>
      </c>
      <c r="AW322" s="12" t="s">
        <v>34</v>
      </c>
      <c r="AX322" s="12" t="s">
        <v>84</v>
      </c>
      <c r="AY322" s="156" t="s">
        <v>339</v>
      </c>
    </row>
    <row r="323" spans="2:65" s="1" customFormat="1" ht="16.5" customHeight="1" x14ac:dyDescent="0.2">
      <c r="B323" s="136"/>
      <c r="C323" s="137" t="s">
        <v>521</v>
      </c>
      <c r="D323" s="137" t="s">
        <v>342</v>
      </c>
      <c r="E323" s="138" t="s">
        <v>2227</v>
      </c>
      <c r="F323" s="139" t="s">
        <v>2228</v>
      </c>
      <c r="G323" s="140" t="s">
        <v>493</v>
      </c>
      <c r="H323" s="141">
        <v>2.4489999999999998</v>
      </c>
      <c r="I323" s="142"/>
      <c r="J323" s="143">
        <f>ROUND(I323*H323,2)</f>
        <v>0</v>
      </c>
      <c r="K323" s="139" t="s">
        <v>902</v>
      </c>
      <c r="L323" s="32"/>
      <c r="M323" s="144" t="s">
        <v>1</v>
      </c>
      <c r="N323" s="145" t="s">
        <v>42</v>
      </c>
      <c r="P323" s="146">
        <f>O323*H323</f>
        <v>0</v>
      </c>
      <c r="Q323" s="146">
        <v>1.04853</v>
      </c>
      <c r="R323" s="146">
        <f>Q323*H323</f>
        <v>2.5678499699999997</v>
      </c>
      <c r="S323" s="146">
        <v>0</v>
      </c>
      <c r="T323" s="147">
        <f>S323*H323</f>
        <v>0</v>
      </c>
      <c r="AR323" s="148" t="s">
        <v>249</v>
      </c>
      <c r="AT323" s="148" t="s">
        <v>342</v>
      </c>
      <c r="AU323" s="148" t="s">
        <v>86</v>
      </c>
      <c r="AY323" s="17" t="s">
        <v>339</v>
      </c>
      <c r="BE323" s="149">
        <f>IF(N323="základní",J323,0)</f>
        <v>0</v>
      </c>
      <c r="BF323" s="149">
        <f>IF(N323="snížená",J323,0)</f>
        <v>0</v>
      </c>
      <c r="BG323" s="149">
        <f>IF(N323="zákl. přenesená",J323,0)</f>
        <v>0</v>
      </c>
      <c r="BH323" s="149">
        <f>IF(N323="sníž. přenesená",J323,0)</f>
        <v>0</v>
      </c>
      <c r="BI323" s="149">
        <f>IF(N323="nulová",J323,0)</f>
        <v>0</v>
      </c>
      <c r="BJ323" s="17" t="s">
        <v>84</v>
      </c>
      <c r="BK323" s="149">
        <f>ROUND(I323*H323,2)</f>
        <v>0</v>
      </c>
      <c r="BL323" s="17" t="s">
        <v>249</v>
      </c>
      <c r="BM323" s="148" t="s">
        <v>2229</v>
      </c>
    </row>
    <row r="324" spans="2:65" s="1" customFormat="1" ht="19.2" x14ac:dyDescent="0.2">
      <c r="B324" s="32"/>
      <c r="D324" s="150" t="s">
        <v>348</v>
      </c>
      <c r="F324" s="151" t="s">
        <v>2230</v>
      </c>
      <c r="I324" s="152"/>
      <c r="L324" s="32"/>
      <c r="M324" s="153"/>
      <c r="T324" s="56"/>
      <c r="AT324" s="17" t="s">
        <v>348</v>
      </c>
      <c r="AU324" s="17" t="s">
        <v>86</v>
      </c>
    </row>
    <row r="325" spans="2:65" s="12" customFormat="1" x14ac:dyDescent="0.2">
      <c r="B325" s="155"/>
      <c r="D325" s="150" t="s">
        <v>376</v>
      </c>
      <c r="E325" s="156" t="s">
        <v>1</v>
      </c>
      <c r="F325" s="157" t="s">
        <v>2231</v>
      </c>
      <c r="H325" s="158">
        <v>2.6819999999999999</v>
      </c>
      <c r="I325" s="159"/>
      <c r="L325" s="155"/>
      <c r="M325" s="160"/>
      <c r="T325" s="161"/>
      <c r="AT325" s="156" t="s">
        <v>376</v>
      </c>
      <c r="AU325" s="156" t="s">
        <v>86</v>
      </c>
      <c r="AV325" s="12" t="s">
        <v>86</v>
      </c>
      <c r="AW325" s="12" t="s">
        <v>34</v>
      </c>
      <c r="AX325" s="12" t="s">
        <v>77</v>
      </c>
      <c r="AY325" s="156" t="s">
        <v>339</v>
      </c>
    </row>
    <row r="326" spans="2:65" s="12" customFormat="1" x14ac:dyDescent="0.2">
      <c r="B326" s="155"/>
      <c r="D326" s="150" t="s">
        <v>376</v>
      </c>
      <c r="E326" s="156" t="s">
        <v>1</v>
      </c>
      <c r="F326" s="157" t="s">
        <v>2232</v>
      </c>
      <c r="H326" s="158">
        <v>-0.23300000000000001</v>
      </c>
      <c r="I326" s="159"/>
      <c r="L326" s="155"/>
      <c r="M326" s="160"/>
      <c r="T326" s="161"/>
      <c r="AT326" s="156" t="s">
        <v>376</v>
      </c>
      <c r="AU326" s="156" t="s">
        <v>86</v>
      </c>
      <c r="AV326" s="12" t="s">
        <v>86</v>
      </c>
      <c r="AW326" s="12" t="s">
        <v>34</v>
      </c>
      <c r="AX326" s="12" t="s">
        <v>77</v>
      </c>
      <c r="AY326" s="156" t="s">
        <v>339</v>
      </c>
    </row>
    <row r="327" spans="2:65" s="13" customFormat="1" x14ac:dyDescent="0.2">
      <c r="B327" s="162"/>
      <c r="D327" s="150" t="s">
        <v>376</v>
      </c>
      <c r="E327" s="163" t="s">
        <v>1</v>
      </c>
      <c r="F327" s="164" t="s">
        <v>398</v>
      </c>
      <c r="H327" s="165">
        <v>2.4489999999999998</v>
      </c>
      <c r="I327" s="166"/>
      <c r="L327" s="162"/>
      <c r="M327" s="167"/>
      <c r="T327" s="168"/>
      <c r="AT327" s="163" t="s">
        <v>376</v>
      </c>
      <c r="AU327" s="163" t="s">
        <v>86</v>
      </c>
      <c r="AV327" s="13" t="s">
        <v>249</v>
      </c>
      <c r="AW327" s="13" t="s">
        <v>34</v>
      </c>
      <c r="AX327" s="13" t="s">
        <v>84</v>
      </c>
      <c r="AY327" s="163" t="s">
        <v>339</v>
      </c>
    </row>
    <row r="328" spans="2:65" s="11" customFormat="1" ht="22.8" customHeight="1" x14ac:dyDescent="0.25">
      <c r="B328" s="124"/>
      <c r="D328" s="125" t="s">
        <v>76</v>
      </c>
      <c r="E328" s="134" t="s">
        <v>249</v>
      </c>
      <c r="F328" s="134" t="s">
        <v>2233</v>
      </c>
      <c r="I328" s="127"/>
      <c r="J328" s="135">
        <f>BK328</f>
        <v>0</v>
      </c>
      <c r="L328" s="124"/>
      <c r="M328" s="129"/>
      <c r="P328" s="130">
        <f>SUM(P329:P426)</f>
        <v>0</v>
      </c>
      <c r="R328" s="130">
        <f>SUM(R329:R426)</f>
        <v>165.94103257999998</v>
      </c>
      <c r="T328" s="131">
        <f>SUM(T329:T426)</f>
        <v>1.2301199999999999</v>
      </c>
      <c r="AR328" s="125" t="s">
        <v>84</v>
      </c>
      <c r="AT328" s="132" t="s">
        <v>76</v>
      </c>
      <c r="AU328" s="132" t="s">
        <v>84</v>
      </c>
      <c r="AY328" s="125" t="s">
        <v>339</v>
      </c>
      <c r="BK328" s="133">
        <f>SUM(BK329:BK426)</f>
        <v>0</v>
      </c>
    </row>
    <row r="329" spans="2:65" s="1" customFormat="1" ht="16.5" customHeight="1" x14ac:dyDescent="0.2">
      <c r="B329" s="136"/>
      <c r="C329" s="137" t="s">
        <v>527</v>
      </c>
      <c r="D329" s="137" t="s">
        <v>342</v>
      </c>
      <c r="E329" s="138" t="s">
        <v>2234</v>
      </c>
      <c r="F329" s="139" t="s">
        <v>2235</v>
      </c>
      <c r="G329" s="140" t="s">
        <v>381</v>
      </c>
      <c r="H329" s="141">
        <v>0.97199999999999998</v>
      </c>
      <c r="I329" s="142"/>
      <c r="J329" s="143">
        <f>ROUND(I329*H329,2)</f>
        <v>0</v>
      </c>
      <c r="K329" s="139" t="s">
        <v>902</v>
      </c>
      <c r="L329" s="32"/>
      <c r="M329" s="144" t="s">
        <v>1</v>
      </c>
      <c r="N329" s="145" t="s">
        <v>42</v>
      </c>
      <c r="P329" s="146">
        <f>O329*H329</f>
        <v>0</v>
      </c>
      <c r="Q329" s="146">
        <v>2.1800000000000001E-3</v>
      </c>
      <c r="R329" s="146">
        <f>Q329*H329</f>
        <v>2.11896E-3</v>
      </c>
      <c r="S329" s="146">
        <v>0</v>
      </c>
      <c r="T329" s="147">
        <f>S329*H329</f>
        <v>0</v>
      </c>
      <c r="AR329" s="148" t="s">
        <v>249</v>
      </c>
      <c r="AT329" s="148" t="s">
        <v>342</v>
      </c>
      <c r="AU329" s="148" t="s">
        <v>86</v>
      </c>
      <c r="AY329" s="17" t="s">
        <v>339</v>
      </c>
      <c r="BE329" s="149">
        <f>IF(N329="základní",J329,0)</f>
        <v>0</v>
      </c>
      <c r="BF329" s="149">
        <f>IF(N329="snížená",J329,0)</f>
        <v>0</v>
      </c>
      <c r="BG329" s="149">
        <f>IF(N329="zákl. přenesená",J329,0)</f>
        <v>0</v>
      </c>
      <c r="BH329" s="149">
        <f>IF(N329="sníž. přenesená",J329,0)</f>
        <v>0</v>
      </c>
      <c r="BI329" s="149">
        <f>IF(N329="nulová",J329,0)</f>
        <v>0</v>
      </c>
      <c r="BJ329" s="17" t="s">
        <v>84</v>
      </c>
      <c r="BK329" s="149">
        <f>ROUND(I329*H329,2)</f>
        <v>0</v>
      </c>
      <c r="BL329" s="17" t="s">
        <v>249</v>
      </c>
      <c r="BM329" s="148" t="s">
        <v>2236</v>
      </c>
    </row>
    <row r="330" spans="2:65" s="1" customFormat="1" ht="19.2" x14ac:dyDescent="0.2">
      <c r="B330" s="32"/>
      <c r="D330" s="150" t="s">
        <v>348</v>
      </c>
      <c r="F330" s="151" t="s">
        <v>2237</v>
      </c>
      <c r="I330" s="152"/>
      <c r="L330" s="32"/>
      <c r="M330" s="153"/>
      <c r="T330" s="56"/>
      <c r="AT330" s="17" t="s">
        <v>348</v>
      </c>
      <c r="AU330" s="17" t="s">
        <v>86</v>
      </c>
    </row>
    <row r="331" spans="2:65" s="15" customFormat="1" x14ac:dyDescent="0.2">
      <c r="B331" s="189"/>
      <c r="D331" s="150" t="s">
        <v>376</v>
      </c>
      <c r="E331" s="190" t="s">
        <v>1</v>
      </c>
      <c r="F331" s="191" t="s">
        <v>2238</v>
      </c>
      <c r="H331" s="190" t="s">
        <v>1</v>
      </c>
      <c r="I331" s="192"/>
      <c r="L331" s="189"/>
      <c r="M331" s="193"/>
      <c r="T331" s="194"/>
      <c r="AT331" s="190" t="s">
        <v>376</v>
      </c>
      <c r="AU331" s="190" t="s">
        <v>86</v>
      </c>
      <c r="AV331" s="15" t="s">
        <v>84</v>
      </c>
      <c r="AW331" s="15" t="s">
        <v>34</v>
      </c>
      <c r="AX331" s="15" t="s">
        <v>77</v>
      </c>
      <c r="AY331" s="190" t="s">
        <v>339</v>
      </c>
    </row>
    <row r="332" spans="2:65" s="12" customFormat="1" x14ac:dyDescent="0.2">
      <c r="B332" s="155"/>
      <c r="D332" s="150" t="s">
        <v>376</v>
      </c>
      <c r="E332" s="156" t="s">
        <v>1</v>
      </c>
      <c r="F332" s="157" t="s">
        <v>2239</v>
      </c>
      <c r="H332" s="158">
        <v>0.65400000000000003</v>
      </c>
      <c r="I332" s="159"/>
      <c r="L332" s="155"/>
      <c r="M332" s="160"/>
      <c r="T332" s="161"/>
      <c r="AT332" s="156" t="s">
        <v>376</v>
      </c>
      <c r="AU332" s="156" t="s">
        <v>86</v>
      </c>
      <c r="AV332" s="12" t="s">
        <v>86</v>
      </c>
      <c r="AW332" s="12" t="s">
        <v>34</v>
      </c>
      <c r="AX332" s="12" t="s">
        <v>77</v>
      </c>
      <c r="AY332" s="156" t="s">
        <v>339</v>
      </c>
    </row>
    <row r="333" spans="2:65" s="12" customFormat="1" x14ac:dyDescent="0.2">
      <c r="B333" s="155"/>
      <c r="D333" s="150" t="s">
        <v>376</v>
      </c>
      <c r="E333" s="156" t="s">
        <v>1</v>
      </c>
      <c r="F333" s="157" t="s">
        <v>2240</v>
      </c>
      <c r="H333" s="158">
        <v>0.318</v>
      </c>
      <c r="I333" s="159"/>
      <c r="L333" s="155"/>
      <c r="M333" s="160"/>
      <c r="T333" s="161"/>
      <c r="AT333" s="156" t="s">
        <v>376</v>
      </c>
      <c r="AU333" s="156" t="s">
        <v>86</v>
      </c>
      <c r="AV333" s="12" t="s">
        <v>86</v>
      </c>
      <c r="AW333" s="12" t="s">
        <v>34</v>
      </c>
      <c r="AX333" s="12" t="s">
        <v>77</v>
      </c>
      <c r="AY333" s="156" t="s">
        <v>339</v>
      </c>
    </row>
    <row r="334" spans="2:65" s="13" customFormat="1" x14ac:dyDescent="0.2">
      <c r="B334" s="162"/>
      <c r="D334" s="150" t="s">
        <v>376</v>
      </c>
      <c r="E334" s="163" t="s">
        <v>1</v>
      </c>
      <c r="F334" s="164" t="s">
        <v>398</v>
      </c>
      <c r="H334" s="165">
        <v>0.97199999999999998</v>
      </c>
      <c r="I334" s="166"/>
      <c r="L334" s="162"/>
      <c r="M334" s="167"/>
      <c r="T334" s="168"/>
      <c r="AT334" s="163" t="s">
        <v>376</v>
      </c>
      <c r="AU334" s="163" t="s">
        <v>86</v>
      </c>
      <c r="AV334" s="13" t="s">
        <v>249</v>
      </c>
      <c r="AW334" s="13" t="s">
        <v>34</v>
      </c>
      <c r="AX334" s="13" t="s">
        <v>84</v>
      </c>
      <c r="AY334" s="163" t="s">
        <v>339</v>
      </c>
    </row>
    <row r="335" spans="2:65" s="1" customFormat="1" ht="16.5" customHeight="1" x14ac:dyDescent="0.2">
      <c r="B335" s="136"/>
      <c r="C335" s="169" t="s">
        <v>537</v>
      </c>
      <c r="D335" s="169" t="s">
        <v>490</v>
      </c>
      <c r="E335" s="170" t="s">
        <v>2241</v>
      </c>
      <c r="F335" s="171" t="s">
        <v>2242</v>
      </c>
      <c r="G335" s="172" t="s">
        <v>493</v>
      </c>
      <c r="H335" s="173">
        <v>5.0999999999999997E-2</v>
      </c>
      <c r="I335" s="174"/>
      <c r="J335" s="175">
        <f>ROUND(I335*H335,2)</f>
        <v>0</v>
      </c>
      <c r="K335" s="171" t="s">
        <v>1</v>
      </c>
      <c r="L335" s="176"/>
      <c r="M335" s="177" t="s">
        <v>1</v>
      </c>
      <c r="N335" s="178" t="s">
        <v>42</v>
      </c>
      <c r="P335" s="146">
        <f>O335*H335</f>
        <v>0</v>
      </c>
      <c r="Q335" s="146">
        <v>1</v>
      </c>
      <c r="R335" s="146">
        <f>Q335*H335</f>
        <v>5.0999999999999997E-2</v>
      </c>
      <c r="S335" s="146">
        <v>0</v>
      </c>
      <c r="T335" s="147">
        <f>S335*H335</f>
        <v>0</v>
      </c>
      <c r="AR335" s="148" t="s">
        <v>385</v>
      </c>
      <c r="AT335" s="148" t="s">
        <v>490</v>
      </c>
      <c r="AU335" s="148" t="s">
        <v>86</v>
      </c>
      <c r="AY335" s="17" t="s">
        <v>339</v>
      </c>
      <c r="BE335" s="149">
        <f>IF(N335="základní",J335,0)</f>
        <v>0</v>
      </c>
      <c r="BF335" s="149">
        <f>IF(N335="snížená",J335,0)</f>
        <v>0</v>
      </c>
      <c r="BG335" s="149">
        <f>IF(N335="zákl. přenesená",J335,0)</f>
        <v>0</v>
      </c>
      <c r="BH335" s="149">
        <f>IF(N335="sníž. přenesená",J335,0)</f>
        <v>0</v>
      </c>
      <c r="BI335" s="149">
        <f>IF(N335="nulová",J335,0)</f>
        <v>0</v>
      </c>
      <c r="BJ335" s="17" t="s">
        <v>84</v>
      </c>
      <c r="BK335" s="149">
        <f>ROUND(I335*H335,2)</f>
        <v>0</v>
      </c>
      <c r="BL335" s="17" t="s">
        <v>249</v>
      </c>
      <c r="BM335" s="148" t="s">
        <v>2243</v>
      </c>
    </row>
    <row r="336" spans="2:65" s="1" customFormat="1" x14ac:dyDescent="0.2">
      <c r="B336" s="32"/>
      <c r="D336" s="150" t="s">
        <v>348</v>
      </c>
      <c r="F336" s="151" t="s">
        <v>2242</v>
      </c>
      <c r="I336" s="152"/>
      <c r="L336" s="32"/>
      <c r="M336" s="153"/>
      <c r="T336" s="56"/>
      <c r="AT336" s="17" t="s">
        <v>348</v>
      </c>
      <c r="AU336" s="17" t="s">
        <v>86</v>
      </c>
    </row>
    <row r="337" spans="2:65" s="12" customFormat="1" x14ac:dyDescent="0.2">
      <c r="B337" s="155"/>
      <c r="D337" s="150" t="s">
        <v>376</v>
      </c>
      <c r="E337" s="156" t="s">
        <v>1</v>
      </c>
      <c r="F337" s="157" t="s">
        <v>2244</v>
      </c>
      <c r="H337" s="158">
        <v>1.0209999999999999</v>
      </c>
      <c r="I337" s="159"/>
      <c r="L337" s="155"/>
      <c r="M337" s="160"/>
      <c r="T337" s="161"/>
      <c r="AT337" s="156" t="s">
        <v>376</v>
      </c>
      <c r="AU337" s="156" t="s">
        <v>86</v>
      </c>
      <c r="AV337" s="12" t="s">
        <v>86</v>
      </c>
      <c r="AW337" s="12" t="s">
        <v>34</v>
      </c>
      <c r="AX337" s="12" t="s">
        <v>84</v>
      </c>
      <c r="AY337" s="156" t="s">
        <v>339</v>
      </c>
    </row>
    <row r="338" spans="2:65" s="12" customFormat="1" x14ac:dyDescent="0.2">
      <c r="B338" s="155"/>
      <c r="D338" s="150" t="s">
        <v>376</v>
      </c>
      <c r="F338" s="157" t="s">
        <v>2245</v>
      </c>
      <c r="H338" s="158">
        <v>5.0999999999999997E-2</v>
      </c>
      <c r="I338" s="159"/>
      <c r="L338" s="155"/>
      <c r="M338" s="160"/>
      <c r="T338" s="161"/>
      <c r="AT338" s="156" t="s">
        <v>376</v>
      </c>
      <c r="AU338" s="156" t="s">
        <v>86</v>
      </c>
      <c r="AV338" s="12" t="s">
        <v>86</v>
      </c>
      <c r="AW338" s="12" t="s">
        <v>3</v>
      </c>
      <c r="AX338" s="12" t="s">
        <v>84</v>
      </c>
      <c r="AY338" s="156" t="s">
        <v>339</v>
      </c>
    </row>
    <row r="339" spans="2:65" s="1" customFormat="1" ht="16.5" customHeight="1" x14ac:dyDescent="0.2">
      <c r="B339" s="136"/>
      <c r="C339" s="137" t="s">
        <v>542</v>
      </c>
      <c r="D339" s="137" t="s">
        <v>342</v>
      </c>
      <c r="E339" s="138" t="s">
        <v>2246</v>
      </c>
      <c r="F339" s="139" t="s">
        <v>2247</v>
      </c>
      <c r="G339" s="140" t="s">
        <v>381</v>
      </c>
      <c r="H339" s="141">
        <v>20.501999999999999</v>
      </c>
      <c r="I339" s="142"/>
      <c r="J339" s="143">
        <f>ROUND(I339*H339,2)</f>
        <v>0</v>
      </c>
      <c r="K339" s="139" t="s">
        <v>902</v>
      </c>
      <c r="L339" s="32"/>
      <c r="M339" s="144" t="s">
        <v>1</v>
      </c>
      <c r="N339" s="145" t="s">
        <v>42</v>
      </c>
      <c r="P339" s="146">
        <f>O339*H339</f>
        <v>0</v>
      </c>
      <c r="Q339" s="146">
        <v>3.6999999999999999E-4</v>
      </c>
      <c r="R339" s="146">
        <f>Q339*H339</f>
        <v>7.5857399999999997E-3</v>
      </c>
      <c r="S339" s="146">
        <v>0.06</v>
      </c>
      <c r="T339" s="147">
        <f>S339*H339</f>
        <v>1.2301199999999999</v>
      </c>
      <c r="AR339" s="148" t="s">
        <v>249</v>
      </c>
      <c r="AT339" s="148" t="s">
        <v>342</v>
      </c>
      <c r="AU339" s="148" t="s">
        <v>86</v>
      </c>
      <c r="AY339" s="17" t="s">
        <v>339</v>
      </c>
      <c r="BE339" s="149">
        <f>IF(N339="základní",J339,0)</f>
        <v>0</v>
      </c>
      <c r="BF339" s="149">
        <f>IF(N339="snížená",J339,0)</f>
        <v>0</v>
      </c>
      <c r="BG339" s="149">
        <f>IF(N339="zákl. přenesená",J339,0)</f>
        <v>0</v>
      </c>
      <c r="BH339" s="149">
        <f>IF(N339="sníž. přenesená",J339,0)</f>
        <v>0</v>
      </c>
      <c r="BI339" s="149">
        <f>IF(N339="nulová",J339,0)</f>
        <v>0</v>
      </c>
      <c r="BJ339" s="17" t="s">
        <v>84</v>
      </c>
      <c r="BK339" s="149">
        <f>ROUND(I339*H339,2)</f>
        <v>0</v>
      </c>
      <c r="BL339" s="17" t="s">
        <v>249</v>
      </c>
      <c r="BM339" s="148" t="s">
        <v>2248</v>
      </c>
    </row>
    <row r="340" spans="2:65" s="1" customFormat="1" x14ac:dyDescent="0.2">
      <c r="B340" s="32"/>
      <c r="D340" s="150" t="s">
        <v>348</v>
      </c>
      <c r="F340" s="151" t="s">
        <v>2249</v>
      </c>
      <c r="I340" s="152"/>
      <c r="L340" s="32"/>
      <c r="M340" s="153"/>
      <c r="T340" s="56"/>
      <c r="AT340" s="17" t="s">
        <v>348</v>
      </c>
      <c r="AU340" s="17" t="s">
        <v>86</v>
      </c>
    </row>
    <row r="341" spans="2:65" s="15" customFormat="1" x14ac:dyDescent="0.2">
      <c r="B341" s="189"/>
      <c r="D341" s="150" t="s">
        <v>376</v>
      </c>
      <c r="E341" s="190" t="s">
        <v>1</v>
      </c>
      <c r="F341" s="191" t="s">
        <v>2250</v>
      </c>
      <c r="H341" s="190" t="s">
        <v>1</v>
      </c>
      <c r="I341" s="192"/>
      <c r="L341" s="189"/>
      <c r="M341" s="193"/>
      <c r="T341" s="194"/>
      <c r="AT341" s="190" t="s">
        <v>376</v>
      </c>
      <c r="AU341" s="190" t="s">
        <v>86</v>
      </c>
      <c r="AV341" s="15" t="s">
        <v>84</v>
      </c>
      <c r="AW341" s="15" t="s">
        <v>34</v>
      </c>
      <c r="AX341" s="15" t="s">
        <v>77</v>
      </c>
      <c r="AY341" s="190" t="s">
        <v>339</v>
      </c>
    </row>
    <row r="342" spans="2:65" s="12" customFormat="1" x14ac:dyDescent="0.2">
      <c r="B342" s="155"/>
      <c r="D342" s="150" t="s">
        <v>376</v>
      </c>
      <c r="E342" s="156" t="s">
        <v>1</v>
      </c>
      <c r="F342" s="157" t="s">
        <v>2251</v>
      </c>
      <c r="H342" s="158">
        <v>6.54</v>
      </c>
      <c r="I342" s="159"/>
      <c r="L342" s="155"/>
      <c r="M342" s="160"/>
      <c r="T342" s="161"/>
      <c r="AT342" s="156" t="s">
        <v>376</v>
      </c>
      <c r="AU342" s="156" t="s">
        <v>86</v>
      </c>
      <c r="AV342" s="12" t="s">
        <v>86</v>
      </c>
      <c r="AW342" s="12" t="s">
        <v>34</v>
      </c>
      <c r="AX342" s="12" t="s">
        <v>77</v>
      </c>
      <c r="AY342" s="156" t="s">
        <v>339</v>
      </c>
    </row>
    <row r="343" spans="2:65" s="15" customFormat="1" x14ac:dyDescent="0.2">
      <c r="B343" s="189"/>
      <c r="D343" s="150" t="s">
        <v>376</v>
      </c>
      <c r="E343" s="190" t="s">
        <v>1</v>
      </c>
      <c r="F343" s="191" t="s">
        <v>2252</v>
      </c>
      <c r="H343" s="190" t="s">
        <v>1</v>
      </c>
      <c r="I343" s="192"/>
      <c r="L343" s="189"/>
      <c r="M343" s="193"/>
      <c r="T343" s="194"/>
      <c r="AT343" s="190" t="s">
        <v>376</v>
      </c>
      <c r="AU343" s="190" t="s">
        <v>86</v>
      </c>
      <c r="AV343" s="15" t="s">
        <v>84</v>
      </c>
      <c r="AW343" s="15" t="s">
        <v>34</v>
      </c>
      <c r="AX343" s="15" t="s">
        <v>77</v>
      </c>
      <c r="AY343" s="190" t="s">
        <v>339</v>
      </c>
    </row>
    <row r="344" spans="2:65" s="12" customFormat="1" x14ac:dyDescent="0.2">
      <c r="B344" s="155"/>
      <c r="D344" s="150" t="s">
        <v>376</v>
      </c>
      <c r="E344" s="156" t="s">
        <v>1</v>
      </c>
      <c r="F344" s="157" t="s">
        <v>2253</v>
      </c>
      <c r="H344" s="158">
        <v>3.6</v>
      </c>
      <c r="I344" s="159"/>
      <c r="L344" s="155"/>
      <c r="M344" s="160"/>
      <c r="T344" s="161"/>
      <c r="AT344" s="156" t="s">
        <v>376</v>
      </c>
      <c r="AU344" s="156" t="s">
        <v>86</v>
      </c>
      <c r="AV344" s="12" t="s">
        <v>86</v>
      </c>
      <c r="AW344" s="12" t="s">
        <v>34</v>
      </c>
      <c r="AX344" s="12" t="s">
        <v>77</v>
      </c>
      <c r="AY344" s="156" t="s">
        <v>339</v>
      </c>
    </row>
    <row r="345" spans="2:65" s="15" customFormat="1" x14ac:dyDescent="0.2">
      <c r="B345" s="189"/>
      <c r="D345" s="150" t="s">
        <v>376</v>
      </c>
      <c r="E345" s="190" t="s">
        <v>1</v>
      </c>
      <c r="F345" s="191" t="s">
        <v>2254</v>
      </c>
      <c r="H345" s="190" t="s">
        <v>1</v>
      </c>
      <c r="I345" s="192"/>
      <c r="L345" s="189"/>
      <c r="M345" s="193"/>
      <c r="T345" s="194"/>
      <c r="AT345" s="190" t="s">
        <v>376</v>
      </c>
      <c r="AU345" s="190" t="s">
        <v>86</v>
      </c>
      <c r="AV345" s="15" t="s">
        <v>84</v>
      </c>
      <c r="AW345" s="15" t="s">
        <v>34</v>
      </c>
      <c r="AX345" s="15" t="s">
        <v>77</v>
      </c>
      <c r="AY345" s="190" t="s">
        <v>339</v>
      </c>
    </row>
    <row r="346" spans="2:65" s="12" customFormat="1" x14ac:dyDescent="0.2">
      <c r="B346" s="155"/>
      <c r="D346" s="150" t="s">
        <v>376</v>
      </c>
      <c r="E346" s="156" t="s">
        <v>1</v>
      </c>
      <c r="F346" s="157" t="s">
        <v>2255</v>
      </c>
      <c r="H346" s="158">
        <v>10.362</v>
      </c>
      <c r="I346" s="159"/>
      <c r="L346" s="155"/>
      <c r="M346" s="160"/>
      <c r="T346" s="161"/>
      <c r="AT346" s="156" t="s">
        <v>376</v>
      </c>
      <c r="AU346" s="156" t="s">
        <v>86</v>
      </c>
      <c r="AV346" s="12" t="s">
        <v>86</v>
      </c>
      <c r="AW346" s="12" t="s">
        <v>34</v>
      </c>
      <c r="AX346" s="12" t="s">
        <v>77</v>
      </c>
      <c r="AY346" s="156" t="s">
        <v>339</v>
      </c>
    </row>
    <row r="347" spans="2:65" s="13" customFormat="1" x14ac:dyDescent="0.2">
      <c r="B347" s="162"/>
      <c r="D347" s="150" t="s">
        <v>376</v>
      </c>
      <c r="E347" s="163" t="s">
        <v>1</v>
      </c>
      <c r="F347" s="164" t="s">
        <v>398</v>
      </c>
      <c r="H347" s="165">
        <v>20.501999999999999</v>
      </c>
      <c r="I347" s="166"/>
      <c r="L347" s="162"/>
      <c r="M347" s="167"/>
      <c r="T347" s="168"/>
      <c r="AT347" s="163" t="s">
        <v>376</v>
      </c>
      <c r="AU347" s="163" t="s">
        <v>86</v>
      </c>
      <c r="AV347" s="13" t="s">
        <v>249</v>
      </c>
      <c r="AW347" s="13" t="s">
        <v>34</v>
      </c>
      <c r="AX347" s="13" t="s">
        <v>84</v>
      </c>
      <c r="AY347" s="163" t="s">
        <v>339</v>
      </c>
    </row>
    <row r="348" spans="2:65" s="1" customFormat="1" ht="16.5" customHeight="1" x14ac:dyDescent="0.2">
      <c r="B348" s="136"/>
      <c r="C348" s="137" t="s">
        <v>549</v>
      </c>
      <c r="D348" s="137" t="s">
        <v>342</v>
      </c>
      <c r="E348" s="138" t="s">
        <v>2256</v>
      </c>
      <c r="F348" s="139" t="s">
        <v>2257</v>
      </c>
      <c r="G348" s="140" t="s">
        <v>345</v>
      </c>
      <c r="H348" s="141">
        <v>4</v>
      </c>
      <c r="I348" s="142"/>
      <c r="J348" s="143">
        <f>ROUND(I348*H348,2)</f>
        <v>0</v>
      </c>
      <c r="K348" s="139" t="s">
        <v>902</v>
      </c>
      <c r="L348" s="32"/>
      <c r="M348" s="144" t="s">
        <v>1</v>
      </c>
      <c r="N348" s="145" t="s">
        <v>42</v>
      </c>
      <c r="P348" s="146">
        <f>O348*H348</f>
        <v>0</v>
      </c>
      <c r="Q348" s="146">
        <v>2.0600000000000002E-3</v>
      </c>
      <c r="R348" s="146">
        <f>Q348*H348</f>
        <v>8.2400000000000008E-3</v>
      </c>
      <c r="S348" s="146">
        <v>0</v>
      </c>
      <c r="T348" s="147">
        <f>S348*H348</f>
        <v>0</v>
      </c>
      <c r="AR348" s="148" t="s">
        <v>249</v>
      </c>
      <c r="AT348" s="148" t="s">
        <v>342</v>
      </c>
      <c r="AU348" s="148" t="s">
        <v>86</v>
      </c>
      <c r="AY348" s="17" t="s">
        <v>339</v>
      </c>
      <c r="BE348" s="149">
        <f>IF(N348="základní",J348,0)</f>
        <v>0</v>
      </c>
      <c r="BF348" s="149">
        <f>IF(N348="snížená",J348,0)</f>
        <v>0</v>
      </c>
      <c r="BG348" s="149">
        <f>IF(N348="zákl. přenesená",J348,0)</f>
        <v>0</v>
      </c>
      <c r="BH348" s="149">
        <f>IF(N348="sníž. přenesená",J348,0)</f>
        <v>0</v>
      </c>
      <c r="BI348" s="149">
        <f>IF(N348="nulová",J348,0)</f>
        <v>0</v>
      </c>
      <c r="BJ348" s="17" t="s">
        <v>84</v>
      </c>
      <c r="BK348" s="149">
        <f>ROUND(I348*H348,2)</f>
        <v>0</v>
      </c>
      <c r="BL348" s="17" t="s">
        <v>249</v>
      </c>
      <c r="BM348" s="148" t="s">
        <v>2258</v>
      </c>
    </row>
    <row r="349" spans="2:65" s="1" customFormat="1" x14ac:dyDescent="0.2">
      <c r="B349" s="32"/>
      <c r="D349" s="150" t="s">
        <v>348</v>
      </c>
      <c r="F349" s="151" t="s">
        <v>2259</v>
      </c>
      <c r="I349" s="152"/>
      <c r="L349" s="32"/>
      <c r="M349" s="153"/>
      <c r="T349" s="56"/>
      <c r="AT349" s="17" t="s">
        <v>348</v>
      </c>
      <c r="AU349" s="17" t="s">
        <v>86</v>
      </c>
    </row>
    <row r="350" spans="2:65" s="1" customFormat="1" ht="16.5" customHeight="1" x14ac:dyDescent="0.2">
      <c r="B350" s="136"/>
      <c r="C350" s="137" t="s">
        <v>551</v>
      </c>
      <c r="D350" s="137" t="s">
        <v>342</v>
      </c>
      <c r="E350" s="138" t="s">
        <v>2260</v>
      </c>
      <c r="F350" s="139" t="s">
        <v>2261</v>
      </c>
      <c r="G350" s="140" t="s">
        <v>970</v>
      </c>
      <c r="H350" s="141">
        <v>92.87</v>
      </c>
      <c r="I350" s="142"/>
      <c r="J350" s="143">
        <f>ROUND(I350*H350,2)</f>
        <v>0</v>
      </c>
      <c r="K350" s="139" t="s">
        <v>902</v>
      </c>
      <c r="L350" s="32"/>
      <c r="M350" s="144" t="s">
        <v>1</v>
      </c>
      <c r="N350" s="145" t="s">
        <v>42</v>
      </c>
      <c r="P350" s="146">
        <f>O350*H350</f>
        <v>0</v>
      </c>
      <c r="Q350" s="146">
        <v>0</v>
      </c>
      <c r="R350" s="146">
        <f>Q350*H350</f>
        <v>0</v>
      </c>
      <c r="S350" s="146">
        <v>0</v>
      </c>
      <c r="T350" s="147">
        <f>S350*H350</f>
        <v>0</v>
      </c>
      <c r="AR350" s="148" t="s">
        <v>249</v>
      </c>
      <c r="AT350" s="148" t="s">
        <v>342</v>
      </c>
      <c r="AU350" s="148" t="s">
        <v>86</v>
      </c>
      <c r="AY350" s="17" t="s">
        <v>339</v>
      </c>
      <c r="BE350" s="149">
        <f>IF(N350="základní",J350,0)</f>
        <v>0</v>
      </c>
      <c r="BF350" s="149">
        <f>IF(N350="snížená",J350,0)</f>
        <v>0</v>
      </c>
      <c r="BG350" s="149">
        <f>IF(N350="zákl. přenesená",J350,0)</f>
        <v>0</v>
      </c>
      <c r="BH350" s="149">
        <f>IF(N350="sníž. přenesená",J350,0)</f>
        <v>0</v>
      </c>
      <c r="BI350" s="149">
        <f>IF(N350="nulová",J350,0)</f>
        <v>0</v>
      </c>
      <c r="BJ350" s="17" t="s">
        <v>84</v>
      </c>
      <c r="BK350" s="149">
        <f>ROUND(I350*H350,2)</f>
        <v>0</v>
      </c>
      <c r="BL350" s="17" t="s">
        <v>249</v>
      </c>
      <c r="BM350" s="148" t="s">
        <v>2262</v>
      </c>
    </row>
    <row r="351" spans="2:65" s="1" customFormat="1" ht="28.8" x14ac:dyDescent="0.2">
      <c r="B351" s="32"/>
      <c r="D351" s="150" t="s">
        <v>348</v>
      </c>
      <c r="F351" s="151" t="s">
        <v>2263</v>
      </c>
      <c r="I351" s="152"/>
      <c r="L351" s="32"/>
      <c r="M351" s="153"/>
      <c r="T351" s="56"/>
      <c r="AT351" s="17" t="s">
        <v>348</v>
      </c>
      <c r="AU351" s="17" t="s">
        <v>86</v>
      </c>
    </row>
    <row r="352" spans="2:65" s="15" customFormat="1" x14ac:dyDescent="0.2">
      <c r="B352" s="189"/>
      <c r="D352" s="150" t="s">
        <v>376</v>
      </c>
      <c r="E352" s="190" t="s">
        <v>1</v>
      </c>
      <c r="F352" s="191" t="s">
        <v>2264</v>
      </c>
      <c r="H352" s="190" t="s">
        <v>1</v>
      </c>
      <c r="I352" s="192"/>
      <c r="L352" s="189"/>
      <c r="M352" s="193"/>
      <c r="T352" s="194"/>
      <c r="AT352" s="190" t="s">
        <v>376</v>
      </c>
      <c r="AU352" s="190" t="s">
        <v>86</v>
      </c>
      <c r="AV352" s="15" t="s">
        <v>84</v>
      </c>
      <c r="AW352" s="15" t="s">
        <v>34</v>
      </c>
      <c r="AX352" s="15" t="s">
        <v>77</v>
      </c>
      <c r="AY352" s="190" t="s">
        <v>339</v>
      </c>
    </row>
    <row r="353" spans="2:65" s="12" customFormat="1" x14ac:dyDescent="0.2">
      <c r="B353" s="155"/>
      <c r="D353" s="150" t="s">
        <v>376</v>
      </c>
      <c r="E353" s="156" t="s">
        <v>1</v>
      </c>
      <c r="F353" s="157" t="s">
        <v>2265</v>
      </c>
      <c r="H353" s="158">
        <v>92.87</v>
      </c>
      <c r="I353" s="159"/>
      <c r="L353" s="155"/>
      <c r="M353" s="160"/>
      <c r="T353" s="161"/>
      <c r="AT353" s="156" t="s">
        <v>376</v>
      </c>
      <c r="AU353" s="156" t="s">
        <v>86</v>
      </c>
      <c r="AV353" s="12" t="s">
        <v>86</v>
      </c>
      <c r="AW353" s="12" t="s">
        <v>34</v>
      </c>
      <c r="AX353" s="12" t="s">
        <v>84</v>
      </c>
      <c r="AY353" s="156" t="s">
        <v>339</v>
      </c>
    </row>
    <row r="354" spans="2:65" s="1" customFormat="1" ht="16.5" customHeight="1" x14ac:dyDescent="0.2">
      <c r="B354" s="136"/>
      <c r="C354" s="137" t="s">
        <v>555</v>
      </c>
      <c r="D354" s="137" t="s">
        <v>342</v>
      </c>
      <c r="E354" s="138" t="s">
        <v>2266</v>
      </c>
      <c r="F354" s="139" t="s">
        <v>2267</v>
      </c>
      <c r="G354" s="140" t="s">
        <v>970</v>
      </c>
      <c r="H354" s="141">
        <v>92.87</v>
      </c>
      <c r="I354" s="142"/>
      <c r="J354" s="143">
        <f>ROUND(I354*H354,2)</f>
        <v>0</v>
      </c>
      <c r="K354" s="139" t="s">
        <v>902</v>
      </c>
      <c r="L354" s="32"/>
      <c r="M354" s="144" t="s">
        <v>1</v>
      </c>
      <c r="N354" s="145" t="s">
        <v>42</v>
      </c>
      <c r="P354" s="146">
        <f>O354*H354</f>
        <v>0</v>
      </c>
      <c r="Q354" s="146">
        <v>0</v>
      </c>
      <c r="R354" s="146">
        <f>Q354*H354</f>
        <v>0</v>
      </c>
      <c r="S354" s="146">
        <v>0</v>
      </c>
      <c r="T354" s="147">
        <f>S354*H354</f>
        <v>0</v>
      </c>
      <c r="AR354" s="148" t="s">
        <v>249</v>
      </c>
      <c r="AT354" s="148" t="s">
        <v>342</v>
      </c>
      <c r="AU354" s="148" t="s">
        <v>86</v>
      </c>
      <c r="AY354" s="17" t="s">
        <v>339</v>
      </c>
      <c r="BE354" s="149">
        <f>IF(N354="základní",J354,0)</f>
        <v>0</v>
      </c>
      <c r="BF354" s="149">
        <f>IF(N354="snížená",J354,0)</f>
        <v>0</v>
      </c>
      <c r="BG354" s="149">
        <f>IF(N354="zákl. přenesená",J354,0)</f>
        <v>0</v>
      </c>
      <c r="BH354" s="149">
        <f>IF(N354="sníž. přenesená",J354,0)</f>
        <v>0</v>
      </c>
      <c r="BI354" s="149">
        <f>IF(N354="nulová",J354,0)</f>
        <v>0</v>
      </c>
      <c r="BJ354" s="17" t="s">
        <v>84</v>
      </c>
      <c r="BK354" s="149">
        <f>ROUND(I354*H354,2)</f>
        <v>0</v>
      </c>
      <c r="BL354" s="17" t="s">
        <v>249</v>
      </c>
      <c r="BM354" s="148" t="s">
        <v>2268</v>
      </c>
    </row>
    <row r="355" spans="2:65" s="1" customFormat="1" ht="28.8" x14ac:dyDescent="0.2">
      <c r="B355" s="32"/>
      <c r="D355" s="150" t="s">
        <v>348</v>
      </c>
      <c r="F355" s="151" t="s">
        <v>2269</v>
      </c>
      <c r="I355" s="152"/>
      <c r="L355" s="32"/>
      <c r="M355" s="153"/>
      <c r="T355" s="56"/>
      <c r="AT355" s="17" t="s">
        <v>348</v>
      </c>
      <c r="AU355" s="17" t="s">
        <v>86</v>
      </c>
    </row>
    <row r="356" spans="2:65" s="15" customFormat="1" x14ac:dyDescent="0.2">
      <c r="B356" s="189"/>
      <c r="D356" s="150" t="s">
        <v>376</v>
      </c>
      <c r="E356" s="190" t="s">
        <v>1</v>
      </c>
      <c r="F356" s="191" t="s">
        <v>2264</v>
      </c>
      <c r="H356" s="190" t="s">
        <v>1</v>
      </c>
      <c r="I356" s="192"/>
      <c r="L356" s="189"/>
      <c r="M356" s="193"/>
      <c r="T356" s="194"/>
      <c r="AT356" s="190" t="s">
        <v>376</v>
      </c>
      <c r="AU356" s="190" t="s">
        <v>86</v>
      </c>
      <c r="AV356" s="15" t="s">
        <v>84</v>
      </c>
      <c r="AW356" s="15" t="s">
        <v>34</v>
      </c>
      <c r="AX356" s="15" t="s">
        <v>77</v>
      </c>
      <c r="AY356" s="190" t="s">
        <v>339</v>
      </c>
    </row>
    <row r="357" spans="2:65" s="12" customFormat="1" x14ac:dyDescent="0.2">
      <c r="B357" s="155"/>
      <c r="D357" s="150" t="s">
        <v>376</v>
      </c>
      <c r="E357" s="156" t="s">
        <v>1</v>
      </c>
      <c r="F357" s="157" t="s">
        <v>2265</v>
      </c>
      <c r="H357" s="158">
        <v>92.87</v>
      </c>
      <c r="I357" s="159"/>
      <c r="L357" s="155"/>
      <c r="M357" s="160"/>
      <c r="T357" s="161"/>
      <c r="AT357" s="156" t="s">
        <v>376</v>
      </c>
      <c r="AU357" s="156" t="s">
        <v>86</v>
      </c>
      <c r="AV357" s="12" t="s">
        <v>86</v>
      </c>
      <c r="AW357" s="12" t="s">
        <v>34</v>
      </c>
      <c r="AX357" s="12" t="s">
        <v>84</v>
      </c>
      <c r="AY357" s="156" t="s">
        <v>339</v>
      </c>
    </row>
    <row r="358" spans="2:65" s="1" customFormat="1" ht="16.5" customHeight="1" x14ac:dyDescent="0.2">
      <c r="B358" s="136"/>
      <c r="C358" s="169" t="s">
        <v>561</v>
      </c>
      <c r="D358" s="169" t="s">
        <v>490</v>
      </c>
      <c r="E358" s="170" t="s">
        <v>2270</v>
      </c>
      <c r="F358" s="171" t="s">
        <v>2271</v>
      </c>
      <c r="G358" s="172" t="s">
        <v>493</v>
      </c>
      <c r="H358" s="173">
        <v>5.0000000000000001E-3</v>
      </c>
      <c r="I358" s="174"/>
      <c r="J358" s="175">
        <f>ROUND(I358*H358,2)</f>
        <v>0</v>
      </c>
      <c r="K358" s="171" t="s">
        <v>902</v>
      </c>
      <c r="L358" s="176"/>
      <c r="M358" s="177" t="s">
        <v>1</v>
      </c>
      <c r="N358" s="178" t="s">
        <v>42</v>
      </c>
      <c r="P358" s="146">
        <f>O358*H358</f>
        <v>0</v>
      </c>
      <c r="Q358" s="146">
        <v>1</v>
      </c>
      <c r="R358" s="146">
        <f>Q358*H358</f>
        <v>5.0000000000000001E-3</v>
      </c>
      <c r="S358" s="146">
        <v>0</v>
      </c>
      <c r="T358" s="147">
        <f>S358*H358</f>
        <v>0</v>
      </c>
      <c r="AR358" s="148" t="s">
        <v>385</v>
      </c>
      <c r="AT358" s="148" t="s">
        <v>490</v>
      </c>
      <c r="AU358" s="148" t="s">
        <v>86</v>
      </c>
      <c r="AY358" s="17" t="s">
        <v>339</v>
      </c>
      <c r="BE358" s="149">
        <f>IF(N358="základní",J358,0)</f>
        <v>0</v>
      </c>
      <c r="BF358" s="149">
        <f>IF(N358="snížená",J358,0)</f>
        <v>0</v>
      </c>
      <c r="BG358" s="149">
        <f>IF(N358="zákl. přenesená",J358,0)</f>
        <v>0</v>
      </c>
      <c r="BH358" s="149">
        <f>IF(N358="sníž. přenesená",J358,0)</f>
        <v>0</v>
      </c>
      <c r="BI358" s="149">
        <f>IF(N358="nulová",J358,0)</f>
        <v>0</v>
      </c>
      <c r="BJ358" s="17" t="s">
        <v>84</v>
      </c>
      <c r="BK358" s="149">
        <f>ROUND(I358*H358,2)</f>
        <v>0</v>
      </c>
      <c r="BL358" s="17" t="s">
        <v>249</v>
      </c>
      <c r="BM358" s="148" t="s">
        <v>2272</v>
      </c>
    </row>
    <row r="359" spans="2:65" s="1" customFormat="1" x14ac:dyDescent="0.2">
      <c r="B359" s="32"/>
      <c r="D359" s="150" t="s">
        <v>348</v>
      </c>
      <c r="F359" s="151" t="s">
        <v>2271</v>
      </c>
      <c r="I359" s="152"/>
      <c r="L359" s="32"/>
      <c r="M359" s="153"/>
      <c r="T359" s="56"/>
      <c r="AT359" s="17" t="s">
        <v>348</v>
      </c>
      <c r="AU359" s="17" t="s">
        <v>86</v>
      </c>
    </row>
    <row r="360" spans="2:65" s="15" customFormat="1" x14ac:dyDescent="0.2">
      <c r="B360" s="189"/>
      <c r="D360" s="150" t="s">
        <v>376</v>
      </c>
      <c r="E360" s="190" t="s">
        <v>1</v>
      </c>
      <c r="F360" s="191" t="s">
        <v>2273</v>
      </c>
      <c r="H360" s="190" t="s">
        <v>1</v>
      </c>
      <c r="I360" s="192"/>
      <c r="L360" s="189"/>
      <c r="M360" s="193"/>
      <c r="T360" s="194"/>
      <c r="AT360" s="190" t="s">
        <v>376</v>
      </c>
      <c r="AU360" s="190" t="s">
        <v>86</v>
      </c>
      <c r="AV360" s="15" t="s">
        <v>84</v>
      </c>
      <c r="AW360" s="15" t="s">
        <v>34</v>
      </c>
      <c r="AX360" s="15" t="s">
        <v>77</v>
      </c>
      <c r="AY360" s="190" t="s">
        <v>339</v>
      </c>
    </row>
    <row r="361" spans="2:65" s="12" customFormat="1" x14ac:dyDescent="0.2">
      <c r="B361" s="155"/>
      <c r="D361" s="150" t="s">
        <v>376</v>
      </c>
      <c r="E361" s="156" t="s">
        <v>1</v>
      </c>
      <c r="F361" s="157" t="s">
        <v>2274</v>
      </c>
      <c r="H361" s="158">
        <v>5.0000000000000001E-3</v>
      </c>
      <c r="I361" s="159"/>
      <c r="L361" s="155"/>
      <c r="M361" s="160"/>
      <c r="T361" s="161"/>
      <c r="AT361" s="156" t="s">
        <v>376</v>
      </c>
      <c r="AU361" s="156" t="s">
        <v>86</v>
      </c>
      <c r="AV361" s="12" t="s">
        <v>86</v>
      </c>
      <c r="AW361" s="12" t="s">
        <v>34</v>
      </c>
      <c r="AX361" s="12" t="s">
        <v>84</v>
      </c>
      <c r="AY361" s="156" t="s">
        <v>339</v>
      </c>
    </row>
    <row r="362" spans="2:65" s="1" customFormat="1" ht="16.5" customHeight="1" x14ac:dyDescent="0.2">
      <c r="B362" s="136"/>
      <c r="C362" s="169" t="s">
        <v>567</v>
      </c>
      <c r="D362" s="169" t="s">
        <v>490</v>
      </c>
      <c r="E362" s="170" t="s">
        <v>2275</v>
      </c>
      <c r="F362" s="171" t="s">
        <v>2276</v>
      </c>
      <c r="G362" s="172" t="s">
        <v>493</v>
      </c>
      <c r="H362" s="173">
        <v>1.7000000000000001E-2</v>
      </c>
      <c r="I362" s="174"/>
      <c r="J362" s="175">
        <f>ROUND(I362*H362,2)</f>
        <v>0</v>
      </c>
      <c r="K362" s="171" t="s">
        <v>902</v>
      </c>
      <c r="L362" s="176"/>
      <c r="M362" s="177" t="s">
        <v>1</v>
      </c>
      <c r="N362" s="178" t="s">
        <v>42</v>
      </c>
      <c r="P362" s="146">
        <f>O362*H362</f>
        <v>0</v>
      </c>
      <c r="Q362" s="146">
        <v>1</v>
      </c>
      <c r="R362" s="146">
        <f>Q362*H362</f>
        <v>1.7000000000000001E-2</v>
      </c>
      <c r="S362" s="146">
        <v>0</v>
      </c>
      <c r="T362" s="147">
        <f>S362*H362</f>
        <v>0</v>
      </c>
      <c r="AR362" s="148" t="s">
        <v>385</v>
      </c>
      <c r="AT362" s="148" t="s">
        <v>490</v>
      </c>
      <c r="AU362" s="148" t="s">
        <v>86</v>
      </c>
      <c r="AY362" s="17" t="s">
        <v>339</v>
      </c>
      <c r="BE362" s="149">
        <f>IF(N362="základní",J362,0)</f>
        <v>0</v>
      </c>
      <c r="BF362" s="149">
        <f>IF(N362="snížená",J362,0)</f>
        <v>0</v>
      </c>
      <c r="BG362" s="149">
        <f>IF(N362="zákl. přenesená",J362,0)</f>
        <v>0</v>
      </c>
      <c r="BH362" s="149">
        <f>IF(N362="sníž. přenesená",J362,0)</f>
        <v>0</v>
      </c>
      <c r="BI362" s="149">
        <f>IF(N362="nulová",J362,0)</f>
        <v>0</v>
      </c>
      <c r="BJ362" s="17" t="s">
        <v>84</v>
      </c>
      <c r="BK362" s="149">
        <f>ROUND(I362*H362,2)</f>
        <v>0</v>
      </c>
      <c r="BL362" s="17" t="s">
        <v>249</v>
      </c>
      <c r="BM362" s="148" t="s">
        <v>2277</v>
      </c>
    </row>
    <row r="363" spans="2:65" s="1" customFormat="1" x14ac:dyDescent="0.2">
      <c r="B363" s="32"/>
      <c r="D363" s="150" t="s">
        <v>348</v>
      </c>
      <c r="F363" s="151" t="s">
        <v>2276</v>
      </c>
      <c r="I363" s="152"/>
      <c r="L363" s="32"/>
      <c r="M363" s="153"/>
      <c r="T363" s="56"/>
      <c r="AT363" s="17" t="s">
        <v>348</v>
      </c>
      <c r="AU363" s="17" t="s">
        <v>86</v>
      </c>
    </row>
    <row r="364" spans="2:65" s="15" customFormat="1" x14ac:dyDescent="0.2">
      <c r="B364" s="189"/>
      <c r="D364" s="150" t="s">
        <v>376</v>
      </c>
      <c r="E364" s="190" t="s">
        <v>1</v>
      </c>
      <c r="F364" s="191" t="s">
        <v>2273</v>
      </c>
      <c r="H364" s="190" t="s">
        <v>1</v>
      </c>
      <c r="I364" s="192"/>
      <c r="L364" s="189"/>
      <c r="M364" s="193"/>
      <c r="T364" s="194"/>
      <c r="AT364" s="190" t="s">
        <v>376</v>
      </c>
      <c r="AU364" s="190" t="s">
        <v>86</v>
      </c>
      <c r="AV364" s="15" t="s">
        <v>84</v>
      </c>
      <c r="AW364" s="15" t="s">
        <v>34</v>
      </c>
      <c r="AX364" s="15" t="s">
        <v>77</v>
      </c>
      <c r="AY364" s="190" t="s">
        <v>339</v>
      </c>
    </row>
    <row r="365" spans="2:65" s="12" customFormat="1" x14ac:dyDescent="0.2">
      <c r="B365" s="155"/>
      <c r="D365" s="150" t="s">
        <v>376</v>
      </c>
      <c r="E365" s="156" t="s">
        <v>1</v>
      </c>
      <c r="F365" s="157" t="s">
        <v>2278</v>
      </c>
      <c r="H365" s="158">
        <v>1.7000000000000001E-2</v>
      </c>
      <c r="I365" s="159"/>
      <c r="L365" s="155"/>
      <c r="M365" s="160"/>
      <c r="T365" s="161"/>
      <c r="AT365" s="156" t="s">
        <v>376</v>
      </c>
      <c r="AU365" s="156" t="s">
        <v>86</v>
      </c>
      <c r="AV365" s="12" t="s">
        <v>86</v>
      </c>
      <c r="AW365" s="12" t="s">
        <v>34</v>
      </c>
      <c r="AX365" s="12" t="s">
        <v>84</v>
      </c>
      <c r="AY365" s="156" t="s">
        <v>339</v>
      </c>
    </row>
    <row r="366" spans="2:65" s="1" customFormat="1" ht="16.5" customHeight="1" x14ac:dyDescent="0.2">
      <c r="B366" s="136"/>
      <c r="C366" s="169" t="s">
        <v>573</v>
      </c>
      <c r="D366" s="169" t="s">
        <v>490</v>
      </c>
      <c r="E366" s="170" t="s">
        <v>2279</v>
      </c>
      <c r="F366" s="171" t="s">
        <v>2280</v>
      </c>
      <c r="G366" s="172" t="s">
        <v>493</v>
      </c>
      <c r="H366" s="173">
        <v>6.9000000000000006E-2</v>
      </c>
      <c r="I366" s="174"/>
      <c r="J366" s="175">
        <f>ROUND(I366*H366,2)</f>
        <v>0</v>
      </c>
      <c r="K366" s="171" t="s">
        <v>902</v>
      </c>
      <c r="L366" s="176"/>
      <c r="M366" s="177" t="s">
        <v>1</v>
      </c>
      <c r="N366" s="178" t="s">
        <v>42</v>
      </c>
      <c r="P366" s="146">
        <f>O366*H366</f>
        <v>0</v>
      </c>
      <c r="Q366" s="146">
        <v>1</v>
      </c>
      <c r="R366" s="146">
        <f>Q366*H366</f>
        <v>6.9000000000000006E-2</v>
      </c>
      <c r="S366" s="146">
        <v>0</v>
      </c>
      <c r="T366" s="147">
        <f>S366*H366</f>
        <v>0</v>
      </c>
      <c r="AR366" s="148" t="s">
        <v>385</v>
      </c>
      <c r="AT366" s="148" t="s">
        <v>490</v>
      </c>
      <c r="AU366" s="148" t="s">
        <v>86</v>
      </c>
      <c r="AY366" s="17" t="s">
        <v>339</v>
      </c>
      <c r="BE366" s="149">
        <f>IF(N366="základní",J366,0)</f>
        <v>0</v>
      </c>
      <c r="BF366" s="149">
        <f>IF(N366="snížená",J366,0)</f>
        <v>0</v>
      </c>
      <c r="BG366" s="149">
        <f>IF(N366="zákl. přenesená",J366,0)</f>
        <v>0</v>
      </c>
      <c r="BH366" s="149">
        <f>IF(N366="sníž. přenesená",J366,0)</f>
        <v>0</v>
      </c>
      <c r="BI366" s="149">
        <f>IF(N366="nulová",J366,0)</f>
        <v>0</v>
      </c>
      <c r="BJ366" s="17" t="s">
        <v>84</v>
      </c>
      <c r="BK366" s="149">
        <f>ROUND(I366*H366,2)</f>
        <v>0</v>
      </c>
      <c r="BL366" s="17" t="s">
        <v>249</v>
      </c>
      <c r="BM366" s="148" t="s">
        <v>2281</v>
      </c>
    </row>
    <row r="367" spans="2:65" s="1" customFormat="1" x14ac:dyDescent="0.2">
      <c r="B367" s="32"/>
      <c r="D367" s="150" t="s">
        <v>348</v>
      </c>
      <c r="F367" s="151" t="s">
        <v>2280</v>
      </c>
      <c r="I367" s="152"/>
      <c r="L367" s="32"/>
      <c r="M367" s="153"/>
      <c r="T367" s="56"/>
      <c r="AT367" s="17" t="s">
        <v>348</v>
      </c>
      <c r="AU367" s="17" t="s">
        <v>86</v>
      </c>
    </row>
    <row r="368" spans="2:65" s="15" customFormat="1" x14ac:dyDescent="0.2">
      <c r="B368" s="189"/>
      <c r="D368" s="150" t="s">
        <v>376</v>
      </c>
      <c r="E368" s="190" t="s">
        <v>1</v>
      </c>
      <c r="F368" s="191" t="s">
        <v>2273</v>
      </c>
      <c r="H368" s="190" t="s">
        <v>1</v>
      </c>
      <c r="I368" s="192"/>
      <c r="L368" s="189"/>
      <c r="M368" s="193"/>
      <c r="T368" s="194"/>
      <c r="AT368" s="190" t="s">
        <v>376</v>
      </c>
      <c r="AU368" s="190" t="s">
        <v>86</v>
      </c>
      <c r="AV368" s="15" t="s">
        <v>84</v>
      </c>
      <c r="AW368" s="15" t="s">
        <v>34</v>
      </c>
      <c r="AX368" s="15" t="s">
        <v>77</v>
      </c>
      <c r="AY368" s="190" t="s">
        <v>339</v>
      </c>
    </row>
    <row r="369" spans="2:65" s="12" customFormat="1" x14ac:dyDescent="0.2">
      <c r="B369" s="155"/>
      <c r="D369" s="150" t="s">
        <v>376</v>
      </c>
      <c r="E369" s="156" t="s">
        <v>1</v>
      </c>
      <c r="F369" s="157" t="s">
        <v>2282</v>
      </c>
      <c r="H369" s="158">
        <v>6.9000000000000006E-2</v>
      </c>
      <c r="I369" s="159"/>
      <c r="L369" s="155"/>
      <c r="M369" s="160"/>
      <c r="T369" s="161"/>
      <c r="AT369" s="156" t="s">
        <v>376</v>
      </c>
      <c r="AU369" s="156" t="s">
        <v>86</v>
      </c>
      <c r="AV369" s="12" t="s">
        <v>86</v>
      </c>
      <c r="AW369" s="12" t="s">
        <v>34</v>
      </c>
      <c r="AX369" s="12" t="s">
        <v>84</v>
      </c>
      <c r="AY369" s="156" t="s">
        <v>339</v>
      </c>
    </row>
    <row r="370" spans="2:65" s="1" customFormat="1" ht="16.5" customHeight="1" x14ac:dyDescent="0.2">
      <c r="B370" s="136"/>
      <c r="C370" s="169" t="s">
        <v>579</v>
      </c>
      <c r="D370" s="169" t="s">
        <v>490</v>
      </c>
      <c r="E370" s="170" t="s">
        <v>2283</v>
      </c>
      <c r="F370" s="171" t="s">
        <v>2284</v>
      </c>
      <c r="G370" s="172" t="s">
        <v>493</v>
      </c>
      <c r="H370" s="173">
        <v>6.0000000000000001E-3</v>
      </c>
      <c r="I370" s="174"/>
      <c r="J370" s="175">
        <f>ROUND(I370*H370,2)</f>
        <v>0</v>
      </c>
      <c r="K370" s="171" t="s">
        <v>1</v>
      </c>
      <c r="L370" s="176"/>
      <c r="M370" s="177" t="s">
        <v>1</v>
      </c>
      <c r="N370" s="178" t="s">
        <v>42</v>
      </c>
      <c r="P370" s="146">
        <f>O370*H370</f>
        <v>0</v>
      </c>
      <c r="Q370" s="146">
        <v>1</v>
      </c>
      <c r="R370" s="146">
        <f>Q370*H370</f>
        <v>6.0000000000000001E-3</v>
      </c>
      <c r="S370" s="146">
        <v>0</v>
      </c>
      <c r="T370" s="147">
        <f>S370*H370</f>
        <v>0</v>
      </c>
      <c r="AR370" s="148" t="s">
        <v>385</v>
      </c>
      <c r="AT370" s="148" t="s">
        <v>490</v>
      </c>
      <c r="AU370" s="148" t="s">
        <v>86</v>
      </c>
      <c r="AY370" s="17" t="s">
        <v>339</v>
      </c>
      <c r="BE370" s="149">
        <f>IF(N370="základní",J370,0)</f>
        <v>0</v>
      </c>
      <c r="BF370" s="149">
        <f>IF(N370="snížená",J370,0)</f>
        <v>0</v>
      </c>
      <c r="BG370" s="149">
        <f>IF(N370="zákl. přenesená",J370,0)</f>
        <v>0</v>
      </c>
      <c r="BH370" s="149">
        <f>IF(N370="sníž. přenesená",J370,0)</f>
        <v>0</v>
      </c>
      <c r="BI370" s="149">
        <f>IF(N370="nulová",J370,0)</f>
        <v>0</v>
      </c>
      <c r="BJ370" s="17" t="s">
        <v>84</v>
      </c>
      <c r="BK370" s="149">
        <f>ROUND(I370*H370,2)</f>
        <v>0</v>
      </c>
      <c r="BL370" s="17" t="s">
        <v>249</v>
      </c>
      <c r="BM370" s="148" t="s">
        <v>2285</v>
      </c>
    </row>
    <row r="371" spans="2:65" s="1" customFormat="1" x14ac:dyDescent="0.2">
      <c r="B371" s="32"/>
      <c r="D371" s="150" t="s">
        <v>348</v>
      </c>
      <c r="F371" s="151" t="s">
        <v>2284</v>
      </c>
      <c r="I371" s="152"/>
      <c r="L371" s="32"/>
      <c r="M371" s="153"/>
      <c r="T371" s="56"/>
      <c r="AT371" s="17" t="s">
        <v>348</v>
      </c>
      <c r="AU371" s="17" t="s">
        <v>86</v>
      </c>
    </row>
    <row r="372" spans="2:65" s="15" customFormat="1" x14ac:dyDescent="0.2">
      <c r="B372" s="189"/>
      <c r="D372" s="150" t="s">
        <v>376</v>
      </c>
      <c r="E372" s="190" t="s">
        <v>1</v>
      </c>
      <c r="F372" s="191" t="s">
        <v>2273</v>
      </c>
      <c r="H372" s="190" t="s">
        <v>1</v>
      </c>
      <c r="I372" s="192"/>
      <c r="L372" s="189"/>
      <c r="M372" s="193"/>
      <c r="T372" s="194"/>
      <c r="AT372" s="190" t="s">
        <v>376</v>
      </c>
      <c r="AU372" s="190" t="s">
        <v>86</v>
      </c>
      <c r="AV372" s="15" t="s">
        <v>84</v>
      </c>
      <c r="AW372" s="15" t="s">
        <v>34</v>
      </c>
      <c r="AX372" s="15" t="s">
        <v>77</v>
      </c>
      <c r="AY372" s="190" t="s">
        <v>339</v>
      </c>
    </row>
    <row r="373" spans="2:65" s="12" customFormat="1" x14ac:dyDescent="0.2">
      <c r="B373" s="155"/>
      <c r="D373" s="150" t="s">
        <v>376</v>
      </c>
      <c r="E373" s="156" t="s">
        <v>1</v>
      </c>
      <c r="F373" s="157" t="s">
        <v>2286</v>
      </c>
      <c r="H373" s="158">
        <v>6.0000000000000001E-3</v>
      </c>
      <c r="I373" s="159"/>
      <c r="L373" s="155"/>
      <c r="M373" s="160"/>
      <c r="T373" s="161"/>
      <c r="AT373" s="156" t="s">
        <v>376</v>
      </c>
      <c r="AU373" s="156" t="s">
        <v>86</v>
      </c>
      <c r="AV373" s="12" t="s">
        <v>86</v>
      </c>
      <c r="AW373" s="12" t="s">
        <v>34</v>
      </c>
      <c r="AX373" s="12" t="s">
        <v>84</v>
      </c>
      <c r="AY373" s="156" t="s">
        <v>339</v>
      </c>
    </row>
    <row r="374" spans="2:65" s="1" customFormat="1" ht="16.5" customHeight="1" x14ac:dyDescent="0.2">
      <c r="B374" s="136"/>
      <c r="C374" s="137" t="s">
        <v>582</v>
      </c>
      <c r="D374" s="137" t="s">
        <v>342</v>
      </c>
      <c r="E374" s="138" t="s">
        <v>2287</v>
      </c>
      <c r="F374" s="139" t="s">
        <v>2288</v>
      </c>
      <c r="G374" s="140" t="s">
        <v>381</v>
      </c>
      <c r="H374" s="141">
        <v>21.08</v>
      </c>
      <c r="I374" s="142"/>
      <c r="J374" s="143">
        <f>ROUND(I374*H374,2)</f>
        <v>0</v>
      </c>
      <c r="K374" s="139" t="s">
        <v>902</v>
      </c>
      <c r="L374" s="32"/>
      <c r="M374" s="144" t="s">
        <v>1</v>
      </c>
      <c r="N374" s="145" t="s">
        <v>42</v>
      </c>
      <c r="P374" s="146">
        <f>O374*H374</f>
        <v>0</v>
      </c>
      <c r="Q374" s="146">
        <v>0</v>
      </c>
      <c r="R374" s="146">
        <f>Q374*H374</f>
        <v>0</v>
      </c>
      <c r="S374" s="146">
        <v>0</v>
      </c>
      <c r="T374" s="147">
        <f>S374*H374</f>
        <v>0</v>
      </c>
      <c r="AR374" s="148" t="s">
        <v>249</v>
      </c>
      <c r="AT374" s="148" t="s">
        <v>342</v>
      </c>
      <c r="AU374" s="148" t="s">
        <v>86</v>
      </c>
      <c r="AY374" s="17" t="s">
        <v>339</v>
      </c>
      <c r="BE374" s="149">
        <f>IF(N374="základní",J374,0)</f>
        <v>0</v>
      </c>
      <c r="BF374" s="149">
        <f>IF(N374="snížená",J374,0)</f>
        <v>0</v>
      </c>
      <c r="BG374" s="149">
        <f>IF(N374="zákl. přenesená",J374,0)</f>
        <v>0</v>
      </c>
      <c r="BH374" s="149">
        <f>IF(N374="sníž. přenesená",J374,0)</f>
        <v>0</v>
      </c>
      <c r="BI374" s="149">
        <f>IF(N374="nulová",J374,0)</f>
        <v>0</v>
      </c>
      <c r="BJ374" s="17" t="s">
        <v>84</v>
      </c>
      <c r="BK374" s="149">
        <f>ROUND(I374*H374,2)</f>
        <v>0</v>
      </c>
      <c r="BL374" s="17" t="s">
        <v>249</v>
      </c>
      <c r="BM374" s="148" t="s">
        <v>2289</v>
      </c>
    </row>
    <row r="375" spans="2:65" s="1" customFormat="1" x14ac:dyDescent="0.2">
      <c r="B375" s="32"/>
      <c r="D375" s="150" t="s">
        <v>348</v>
      </c>
      <c r="F375" s="151" t="s">
        <v>2290</v>
      </c>
      <c r="I375" s="152"/>
      <c r="L375" s="32"/>
      <c r="M375" s="153"/>
      <c r="T375" s="56"/>
      <c r="AT375" s="17" t="s">
        <v>348</v>
      </c>
      <c r="AU375" s="17" t="s">
        <v>86</v>
      </c>
    </row>
    <row r="376" spans="2:65" s="15" customFormat="1" x14ac:dyDescent="0.2">
      <c r="B376" s="189"/>
      <c r="D376" s="150" t="s">
        <v>376</v>
      </c>
      <c r="E376" s="190" t="s">
        <v>1</v>
      </c>
      <c r="F376" s="191" t="s">
        <v>2291</v>
      </c>
      <c r="H376" s="190" t="s">
        <v>1</v>
      </c>
      <c r="I376" s="192"/>
      <c r="L376" s="189"/>
      <c r="M376" s="193"/>
      <c r="T376" s="194"/>
      <c r="AT376" s="190" t="s">
        <v>376</v>
      </c>
      <c r="AU376" s="190" t="s">
        <v>86</v>
      </c>
      <c r="AV376" s="15" t="s">
        <v>84</v>
      </c>
      <c r="AW376" s="15" t="s">
        <v>34</v>
      </c>
      <c r="AX376" s="15" t="s">
        <v>77</v>
      </c>
      <c r="AY376" s="190" t="s">
        <v>339</v>
      </c>
    </row>
    <row r="377" spans="2:65" s="12" customFormat="1" x14ac:dyDescent="0.2">
      <c r="B377" s="155"/>
      <c r="D377" s="150" t="s">
        <v>376</v>
      </c>
      <c r="E377" s="156" t="s">
        <v>1</v>
      </c>
      <c r="F377" s="157" t="s">
        <v>2292</v>
      </c>
      <c r="H377" s="158">
        <v>21.08</v>
      </c>
      <c r="I377" s="159"/>
      <c r="L377" s="155"/>
      <c r="M377" s="160"/>
      <c r="T377" s="161"/>
      <c r="AT377" s="156" t="s">
        <v>376</v>
      </c>
      <c r="AU377" s="156" t="s">
        <v>86</v>
      </c>
      <c r="AV377" s="12" t="s">
        <v>86</v>
      </c>
      <c r="AW377" s="12" t="s">
        <v>34</v>
      </c>
      <c r="AX377" s="12" t="s">
        <v>84</v>
      </c>
      <c r="AY377" s="156" t="s">
        <v>339</v>
      </c>
    </row>
    <row r="378" spans="2:65" s="1" customFormat="1" ht="16.5" customHeight="1" x14ac:dyDescent="0.2">
      <c r="B378" s="136"/>
      <c r="C378" s="137" t="s">
        <v>587</v>
      </c>
      <c r="D378" s="137" t="s">
        <v>342</v>
      </c>
      <c r="E378" s="138" t="s">
        <v>2293</v>
      </c>
      <c r="F378" s="139" t="s">
        <v>2294</v>
      </c>
      <c r="G378" s="140" t="s">
        <v>381</v>
      </c>
      <c r="H378" s="141">
        <v>2.2469999999999999</v>
      </c>
      <c r="I378" s="142"/>
      <c r="J378" s="143">
        <f>ROUND(I378*H378,2)</f>
        <v>0</v>
      </c>
      <c r="K378" s="139" t="s">
        <v>902</v>
      </c>
      <c r="L378" s="32"/>
      <c r="M378" s="144" t="s">
        <v>1</v>
      </c>
      <c r="N378" s="145" t="s">
        <v>42</v>
      </c>
      <c r="P378" s="146">
        <f>O378*H378</f>
        <v>0</v>
      </c>
      <c r="Q378" s="146">
        <v>2.102E-2</v>
      </c>
      <c r="R378" s="146">
        <f>Q378*H378</f>
        <v>4.723194E-2</v>
      </c>
      <c r="S378" s="146">
        <v>0</v>
      </c>
      <c r="T378" s="147">
        <f>S378*H378</f>
        <v>0</v>
      </c>
      <c r="AR378" s="148" t="s">
        <v>249</v>
      </c>
      <c r="AT378" s="148" t="s">
        <v>342</v>
      </c>
      <c r="AU378" s="148" t="s">
        <v>86</v>
      </c>
      <c r="AY378" s="17" t="s">
        <v>339</v>
      </c>
      <c r="BE378" s="149">
        <f>IF(N378="základní",J378,0)</f>
        <v>0</v>
      </c>
      <c r="BF378" s="149">
        <f>IF(N378="snížená",J378,0)</f>
        <v>0</v>
      </c>
      <c r="BG378" s="149">
        <f>IF(N378="zákl. přenesená",J378,0)</f>
        <v>0</v>
      </c>
      <c r="BH378" s="149">
        <f>IF(N378="sníž. přenesená",J378,0)</f>
        <v>0</v>
      </c>
      <c r="BI378" s="149">
        <f>IF(N378="nulová",J378,0)</f>
        <v>0</v>
      </c>
      <c r="BJ378" s="17" t="s">
        <v>84</v>
      </c>
      <c r="BK378" s="149">
        <f>ROUND(I378*H378,2)</f>
        <v>0</v>
      </c>
      <c r="BL378" s="17" t="s">
        <v>249</v>
      </c>
      <c r="BM378" s="148" t="s">
        <v>2295</v>
      </c>
    </row>
    <row r="379" spans="2:65" s="1" customFormat="1" x14ac:dyDescent="0.2">
      <c r="B379" s="32"/>
      <c r="D379" s="150" t="s">
        <v>348</v>
      </c>
      <c r="F379" s="151" t="s">
        <v>2296</v>
      </c>
      <c r="I379" s="152"/>
      <c r="L379" s="32"/>
      <c r="M379" s="153"/>
      <c r="T379" s="56"/>
      <c r="AT379" s="17" t="s">
        <v>348</v>
      </c>
      <c r="AU379" s="17" t="s">
        <v>86</v>
      </c>
    </row>
    <row r="380" spans="2:65" s="15" customFormat="1" x14ac:dyDescent="0.2">
      <c r="B380" s="189"/>
      <c r="D380" s="150" t="s">
        <v>376</v>
      </c>
      <c r="E380" s="190" t="s">
        <v>1</v>
      </c>
      <c r="F380" s="191" t="s">
        <v>2297</v>
      </c>
      <c r="H380" s="190" t="s">
        <v>1</v>
      </c>
      <c r="I380" s="192"/>
      <c r="L380" s="189"/>
      <c r="M380" s="193"/>
      <c r="T380" s="194"/>
      <c r="AT380" s="190" t="s">
        <v>376</v>
      </c>
      <c r="AU380" s="190" t="s">
        <v>86</v>
      </c>
      <c r="AV380" s="15" t="s">
        <v>84</v>
      </c>
      <c r="AW380" s="15" t="s">
        <v>34</v>
      </c>
      <c r="AX380" s="15" t="s">
        <v>77</v>
      </c>
      <c r="AY380" s="190" t="s">
        <v>339</v>
      </c>
    </row>
    <row r="381" spans="2:65" s="12" customFormat="1" x14ac:dyDescent="0.2">
      <c r="B381" s="155"/>
      <c r="D381" s="150" t="s">
        <v>376</v>
      </c>
      <c r="E381" s="156" t="s">
        <v>1</v>
      </c>
      <c r="F381" s="157" t="s">
        <v>2298</v>
      </c>
      <c r="H381" s="158">
        <v>0.41599999999999998</v>
      </c>
      <c r="I381" s="159"/>
      <c r="L381" s="155"/>
      <c r="M381" s="160"/>
      <c r="T381" s="161"/>
      <c r="AT381" s="156" t="s">
        <v>376</v>
      </c>
      <c r="AU381" s="156" t="s">
        <v>86</v>
      </c>
      <c r="AV381" s="12" t="s">
        <v>86</v>
      </c>
      <c r="AW381" s="12" t="s">
        <v>34</v>
      </c>
      <c r="AX381" s="12" t="s">
        <v>77</v>
      </c>
      <c r="AY381" s="156" t="s">
        <v>339</v>
      </c>
    </row>
    <row r="382" spans="2:65" s="15" customFormat="1" x14ac:dyDescent="0.2">
      <c r="B382" s="189"/>
      <c r="D382" s="150" t="s">
        <v>376</v>
      </c>
      <c r="E382" s="190" t="s">
        <v>1</v>
      </c>
      <c r="F382" s="191" t="s">
        <v>2299</v>
      </c>
      <c r="H382" s="190" t="s">
        <v>1</v>
      </c>
      <c r="I382" s="192"/>
      <c r="L382" s="189"/>
      <c r="M382" s="193"/>
      <c r="T382" s="194"/>
      <c r="AT382" s="190" t="s">
        <v>376</v>
      </c>
      <c r="AU382" s="190" t="s">
        <v>86</v>
      </c>
      <c r="AV382" s="15" t="s">
        <v>84</v>
      </c>
      <c r="AW382" s="15" t="s">
        <v>34</v>
      </c>
      <c r="AX382" s="15" t="s">
        <v>77</v>
      </c>
      <c r="AY382" s="190" t="s">
        <v>339</v>
      </c>
    </row>
    <row r="383" spans="2:65" s="12" customFormat="1" x14ac:dyDescent="0.2">
      <c r="B383" s="155"/>
      <c r="D383" s="150" t="s">
        <v>376</v>
      </c>
      <c r="E383" s="156" t="s">
        <v>1</v>
      </c>
      <c r="F383" s="157" t="s">
        <v>2300</v>
      </c>
      <c r="H383" s="158">
        <v>0.52</v>
      </c>
      <c r="I383" s="159"/>
      <c r="L383" s="155"/>
      <c r="M383" s="160"/>
      <c r="T383" s="161"/>
      <c r="AT383" s="156" t="s">
        <v>376</v>
      </c>
      <c r="AU383" s="156" t="s">
        <v>86</v>
      </c>
      <c r="AV383" s="12" t="s">
        <v>86</v>
      </c>
      <c r="AW383" s="12" t="s">
        <v>34</v>
      </c>
      <c r="AX383" s="12" t="s">
        <v>77</v>
      </c>
      <c r="AY383" s="156" t="s">
        <v>339</v>
      </c>
    </row>
    <row r="384" spans="2:65" s="15" customFormat="1" x14ac:dyDescent="0.2">
      <c r="B384" s="189"/>
      <c r="D384" s="150" t="s">
        <v>376</v>
      </c>
      <c r="E384" s="190" t="s">
        <v>1</v>
      </c>
      <c r="F384" s="191" t="s">
        <v>2301</v>
      </c>
      <c r="H384" s="190" t="s">
        <v>1</v>
      </c>
      <c r="I384" s="192"/>
      <c r="L384" s="189"/>
      <c r="M384" s="193"/>
      <c r="T384" s="194"/>
      <c r="AT384" s="190" t="s">
        <v>376</v>
      </c>
      <c r="AU384" s="190" t="s">
        <v>86</v>
      </c>
      <c r="AV384" s="15" t="s">
        <v>84</v>
      </c>
      <c r="AW384" s="15" t="s">
        <v>34</v>
      </c>
      <c r="AX384" s="15" t="s">
        <v>77</v>
      </c>
      <c r="AY384" s="190" t="s">
        <v>339</v>
      </c>
    </row>
    <row r="385" spans="2:65" s="12" customFormat="1" x14ac:dyDescent="0.2">
      <c r="B385" s="155"/>
      <c r="D385" s="150" t="s">
        <v>376</v>
      </c>
      <c r="E385" s="156" t="s">
        <v>1</v>
      </c>
      <c r="F385" s="157" t="s">
        <v>2302</v>
      </c>
      <c r="H385" s="158">
        <v>0.59299999999999997</v>
      </c>
      <c r="I385" s="159"/>
      <c r="L385" s="155"/>
      <c r="M385" s="160"/>
      <c r="T385" s="161"/>
      <c r="AT385" s="156" t="s">
        <v>376</v>
      </c>
      <c r="AU385" s="156" t="s">
        <v>86</v>
      </c>
      <c r="AV385" s="12" t="s">
        <v>86</v>
      </c>
      <c r="AW385" s="12" t="s">
        <v>34</v>
      </c>
      <c r="AX385" s="12" t="s">
        <v>77</v>
      </c>
      <c r="AY385" s="156" t="s">
        <v>339</v>
      </c>
    </row>
    <row r="386" spans="2:65" s="15" customFormat="1" x14ac:dyDescent="0.2">
      <c r="B386" s="189"/>
      <c r="D386" s="150" t="s">
        <v>376</v>
      </c>
      <c r="E386" s="190" t="s">
        <v>1</v>
      </c>
      <c r="F386" s="191" t="s">
        <v>2303</v>
      </c>
      <c r="H386" s="190" t="s">
        <v>1</v>
      </c>
      <c r="I386" s="192"/>
      <c r="L386" s="189"/>
      <c r="M386" s="193"/>
      <c r="T386" s="194"/>
      <c r="AT386" s="190" t="s">
        <v>376</v>
      </c>
      <c r="AU386" s="190" t="s">
        <v>86</v>
      </c>
      <c r="AV386" s="15" t="s">
        <v>84</v>
      </c>
      <c r="AW386" s="15" t="s">
        <v>34</v>
      </c>
      <c r="AX386" s="15" t="s">
        <v>77</v>
      </c>
      <c r="AY386" s="190" t="s">
        <v>339</v>
      </c>
    </row>
    <row r="387" spans="2:65" s="12" customFormat="1" x14ac:dyDescent="0.2">
      <c r="B387" s="155"/>
      <c r="D387" s="150" t="s">
        <v>376</v>
      </c>
      <c r="E387" s="156" t="s">
        <v>1</v>
      </c>
      <c r="F387" s="157" t="s">
        <v>2304</v>
      </c>
      <c r="H387" s="158">
        <v>0.71799999999999997</v>
      </c>
      <c r="I387" s="159"/>
      <c r="L387" s="155"/>
      <c r="M387" s="160"/>
      <c r="T387" s="161"/>
      <c r="AT387" s="156" t="s">
        <v>376</v>
      </c>
      <c r="AU387" s="156" t="s">
        <v>86</v>
      </c>
      <c r="AV387" s="12" t="s">
        <v>86</v>
      </c>
      <c r="AW387" s="12" t="s">
        <v>34</v>
      </c>
      <c r="AX387" s="12" t="s">
        <v>77</v>
      </c>
      <c r="AY387" s="156" t="s">
        <v>339</v>
      </c>
    </row>
    <row r="388" spans="2:65" s="13" customFormat="1" x14ac:dyDescent="0.2">
      <c r="B388" s="162"/>
      <c r="D388" s="150" t="s">
        <v>376</v>
      </c>
      <c r="E388" s="163" t="s">
        <v>1</v>
      </c>
      <c r="F388" s="164" t="s">
        <v>398</v>
      </c>
      <c r="H388" s="165">
        <v>2.2469999999999999</v>
      </c>
      <c r="I388" s="166"/>
      <c r="L388" s="162"/>
      <c r="M388" s="167"/>
      <c r="T388" s="168"/>
      <c r="AT388" s="163" t="s">
        <v>376</v>
      </c>
      <c r="AU388" s="163" t="s">
        <v>86</v>
      </c>
      <c r="AV388" s="13" t="s">
        <v>249</v>
      </c>
      <c r="AW388" s="13" t="s">
        <v>34</v>
      </c>
      <c r="AX388" s="13" t="s">
        <v>84</v>
      </c>
      <c r="AY388" s="163" t="s">
        <v>339</v>
      </c>
    </row>
    <row r="389" spans="2:65" s="1" customFormat="1" ht="16.5" customHeight="1" x14ac:dyDescent="0.2">
      <c r="B389" s="136"/>
      <c r="C389" s="137" t="s">
        <v>592</v>
      </c>
      <c r="D389" s="137" t="s">
        <v>342</v>
      </c>
      <c r="E389" s="138" t="s">
        <v>2305</v>
      </c>
      <c r="F389" s="139" t="s">
        <v>2306</v>
      </c>
      <c r="G389" s="140" t="s">
        <v>381</v>
      </c>
      <c r="H389" s="141">
        <v>2.2469999999999999</v>
      </c>
      <c r="I389" s="142"/>
      <c r="J389" s="143">
        <f>ROUND(I389*H389,2)</f>
        <v>0</v>
      </c>
      <c r="K389" s="139" t="s">
        <v>902</v>
      </c>
      <c r="L389" s="32"/>
      <c r="M389" s="144" t="s">
        <v>1</v>
      </c>
      <c r="N389" s="145" t="s">
        <v>42</v>
      </c>
      <c r="P389" s="146">
        <f>O389*H389</f>
        <v>0</v>
      </c>
      <c r="Q389" s="146">
        <v>2.102E-2</v>
      </c>
      <c r="R389" s="146">
        <f>Q389*H389</f>
        <v>4.723194E-2</v>
      </c>
      <c r="S389" s="146">
        <v>0</v>
      </c>
      <c r="T389" s="147">
        <f>S389*H389</f>
        <v>0</v>
      </c>
      <c r="AR389" s="148" t="s">
        <v>249</v>
      </c>
      <c r="AT389" s="148" t="s">
        <v>342</v>
      </c>
      <c r="AU389" s="148" t="s">
        <v>86</v>
      </c>
      <c r="AY389" s="17" t="s">
        <v>339</v>
      </c>
      <c r="BE389" s="149">
        <f>IF(N389="základní",J389,0)</f>
        <v>0</v>
      </c>
      <c r="BF389" s="149">
        <f>IF(N389="snížená",J389,0)</f>
        <v>0</v>
      </c>
      <c r="BG389" s="149">
        <f>IF(N389="zákl. přenesená",J389,0)</f>
        <v>0</v>
      </c>
      <c r="BH389" s="149">
        <f>IF(N389="sníž. přenesená",J389,0)</f>
        <v>0</v>
      </c>
      <c r="BI389" s="149">
        <f>IF(N389="nulová",J389,0)</f>
        <v>0</v>
      </c>
      <c r="BJ389" s="17" t="s">
        <v>84</v>
      </c>
      <c r="BK389" s="149">
        <f>ROUND(I389*H389,2)</f>
        <v>0</v>
      </c>
      <c r="BL389" s="17" t="s">
        <v>249</v>
      </c>
      <c r="BM389" s="148" t="s">
        <v>2307</v>
      </c>
    </row>
    <row r="390" spans="2:65" s="1" customFormat="1" x14ac:dyDescent="0.2">
      <c r="B390" s="32"/>
      <c r="D390" s="150" t="s">
        <v>348</v>
      </c>
      <c r="F390" s="151" t="s">
        <v>2308</v>
      </c>
      <c r="I390" s="152"/>
      <c r="L390" s="32"/>
      <c r="M390" s="153"/>
      <c r="T390" s="56"/>
      <c r="AT390" s="17" t="s">
        <v>348</v>
      </c>
      <c r="AU390" s="17" t="s">
        <v>86</v>
      </c>
    </row>
    <row r="391" spans="2:65" s="15" customFormat="1" x14ac:dyDescent="0.2">
      <c r="B391" s="189"/>
      <c r="D391" s="150" t="s">
        <v>376</v>
      </c>
      <c r="E391" s="190" t="s">
        <v>1</v>
      </c>
      <c r="F391" s="191" t="s">
        <v>2297</v>
      </c>
      <c r="H391" s="190" t="s">
        <v>1</v>
      </c>
      <c r="I391" s="192"/>
      <c r="L391" s="189"/>
      <c r="M391" s="193"/>
      <c r="T391" s="194"/>
      <c r="AT391" s="190" t="s">
        <v>376</v>
      </c>
      <c r="AU391" s="190" t="s">
        <v>86</v>
      </c>
      <c r="AV391" s="15" t="s">
        <v>84</v>
      </c>
      <c r="AW391" s="15" t="s">
        <v>34</v>
      </c>
      <c r="AX391" s="15" t="s">
        <v>77</v>
      </c>
      <c r="AY391" s="190" t="s">
        <v>339</v>
      </c>
    </row>
    <row r="392" spans="2:65" s="12" customFormat="1" x14ac:dyDescent="0.2">
      <c r="B392" s="155"/>
      <c r="D392" s="150" t="s">
        <v>376</v>
      </c>
      <c r="E392" s="156" t="s">
        <v>1</v>
      </c>
      <c r="F392" s="157" t="s">
        <v>2298</v>
      </c>
      <c r="H392" s="158">
        <v>0.41599999999999998</v>
      </c>
      <c r="I392" s="159"/>
      <c r="L392" s="155"/>
      <c r="M392" s="160"/>
      <c r="T392" s="161"/>
      <c r="AT392" s="156" t="s">
        <v>376</v>
      </c>
      <c r="AU392" s="156" t="s">
        <v>86</v>
      </c>
      <c r="AV392" s="12" t="s">
        <v>86</v>
      </c>
      <c r="AW392" s="12" t="s">
        <v>34</v>
      </c>
      <c r="AX392" s="12" t="s">
        <v>77</v>
      </c>
      <c r="AY392" s="156" t="s">
        <v>339</v>
      </c>
    </row>
    <row r="393" spans="2:65" s="15" customFormat="1" x14ac:dyDescent="0.2">
      <c r="B393" s="189"/>
      <c r="D393" s="150" t="s">
        <v>376</v>
      </c>
      <c r="E393" s="190" t="s">
        <v>1</v>
      </c>
      <c r="F393" s="191" t="s">
        <v>2299</v>
      </c>
      <c r="H393" s="190" t="s">
        <v>1</v>
      </c>
      <c r="I393" s="192"/>
      <c r="L393" s="189"/>
      <c r="M393" s="193"/>
      <c r="T393" s="194"/>
      <c r="AT393" s="190" t="s">
        <v>376</v>
      </c>
      <c r="AU393" s="190" t="s">
        <v>86</v>
      </c>
      <c r="AV393" s="15" t="s">
        <v>84</v>
      </c>
      <c r="AW393" s="15" t="s">
        <v>34</v>
      </c>
      <c r="AX393" s="15" t="s">
        <v>77</v>
      </c>
      <c r="AY393" s="190" t="s">
        <v>339</v>
      </c>
    </row>
    <row r="394" spans="2:65" s="12" customFormat="1" x14ac:dyDescent="0.2">
      <c r="B394" s="155"/>
      <c r="D394" s="150" t="s">
        <v>376</v>
      </c>
      <c r="E394" s="156" t="s">
        <v>1</v>
      </c>
      <c r="F394" s="157" t="s">
        <v>2300</v>
      </c>
      <c r="H394" s="158">
        <v>0.52</v>
      </c>
      <c r="I394" s="159"/>
      <c r="L394" s="155"/>
      <c r="M394" s="160"/>
      <c r="T394" s="161"/>
      <c r="AT394" s="156" t="s">
        <v>376</v>
      </c>
      <c r="AU394" s="156" t="s">
        <v>86</v>
      </c>
      <c r="AV394" s="12" t="s">
        <v>86</v>
      </c>
      <c r="AW394" s="12" t="s">
        <v>34</v>
      </c>
      <c r="AX394" s="12" t="s">
        <v>77</v>
      </c>
      <c r="AY394" s="156" t="s">
        <v>339</v>
      </c>
    </row>
    <row r="395" spans="2:65" s="15" customFormat="1" x14ac:dyDescent="0.2">
      <c r="B395" s="189"/>
      <c r="D395" s="150" t="s">
        <v>376</v>
      </c>
      <c r="E395" s="190" t="s">
        <v>1</v>
      </c>
      <c r="F395" s="191" t="s">
        <v>2301</v>
      </c>
      <c r="H395" s="190" t="s">
        <v>1</v>
      </c>
      <c r="I395" s="192"/>
      <c r="L395" s="189"/>
      <c r="M395" s="193"/>
      <c r="T395" s="194"/>
      <c r="AT395" s="190" t="s">
        <v>376</v>
      </c>
      <c r="AU395" s="190" t="s">
        <v>86</v>
      </c>
      <c r="AV395" s="15" t="s">
        <v>84</v>
      </c>
      <c r="AW395" s="15" t="s">
        <v>34</v>
      </c>
      <c r="AX395" s="15" t="s">
        <v>77</v>
      </c>
      <c r="AY395" s="190" t="s">
        <v>339</v>
      </c>
    </row>
    <row r="396" spans="2:65" s="12" customFormat="1" x14ac:dyDescent="0.2">
      <c r="B396" s="155"/>
      <c r="D396" s="150" t="s">
        <v>376</v>
      </c>
      <c r="E396" s="156" t="s">
        <v>1</v>
      </c>
      <c r="F396" s="157" t="s">
        <v>2302</v>
      </c>
      <c r="H396" s="158">
        <v>0.59299999999999997</v>
      </c>
      <c r="I396" s="159"/>
      <c r="L396" s="155"/>
      <c r="M396" s="160"/>
      <c r="T396" s="161"/>
      <c r="AT396" s="156" t="s">
        <v>376</v>
      </c>
      <c r="AU396" s="156" t="s">
        <v>86</v>
      </c>
      <c r="AV396" s="12" t="s">
        <v>86</v>
      </c>
      <c r="AW396" s="12" t="s">
        <v>34</v>
      </c>
      <c r="AX396" s="12" t="s">
        <v>77</v>
      </c>
      <c r="AY396" s="156" t="s">
        <v>339</v>
      </c>
    </row>
    <row r="397" spans="2:65" s="15" customFormat="1" x14ac:dyDescent="0.2">
      <c r="B397" s="189"/>
      <c r="D397" s="150" t="s">
        <v>376</v>
      </c>
      <c r="E397" s="190" t="s">
        <v>1</v>
      </c>
      <c r="F397" s="191" t="s">
        <v>2303</v>
      </c>
      <c r="H397" s="190" t="s">
        <v>1</v>
      </c>
      <c r="I397" s="192"/>
      <c r="L397" s="189"/>
      <c r="M397" s="193"/>
      <c r="T397" s="194"/>
      <c r="AT397" s="190" t="s">
        <v>376</v>
      </c>
      <c r="AU397" s="190" t="s">
        <v>86</v>
      </c>
      <c r="AV397" s="15" t="s">
        <v>84</v>
      </c>
      <c r="AW397" s="15" t="s">
        <v>34</v>
      </c>
      <c r="AX397" s="15" t="s">
        <v>77</v>
      </c>
      <c r="AY397" s="190" t="s">
        <v>339</v>
      </c>
    </row>
    <row r="398" spans="2:65" s="12" customFormat="1" x14ac:dyDescent="0.2">
      <c r="B398" s="155"/>
      <c r="D398" s="150" t="s">
        <v>376</v>
      </c>
      <c r="E398" s="156" t="s">
        <v>1</v>
      </c>
      <c r="F398" s="157" t="s">
        <v>2304</v>
      </c>
      <c r="H398" s="158">
        <v>0.71799999999999997</v>
      </c>
      <c r="I398" s="159"/>
      <c r="L398" s="155"/>
      <c r="M398" s="160"/>
      <c r="T398" s="161"/>
      <c r="AT398" s="156" t="s">
        <v>376</v>
      </c>
      <c r="AU398" s="156" t="s">
        <v>86</v>
      </c>
      <c r="AV398" s="12" t="s">
        <v>86</v>
      </c>
      <c r="AW398" s="12" t="s">
        <v>34</v>
      </c>
      <c r="AX398" s="12" t="s">
        <v>77</v>
      </c>
      <c r="AY398" s="156" t="s">
        <v>339</v>
      </c>
    </row>
    <row r="399" spans="2:65" s="13" customFormat="1" x14ac:dyDescent="0.2">
      <c r="B399" s="162"/>
      <c r="D399" s="150" t="s">
        <v>376</v>
      </c>
      <c r="E399" s="163" t="s">
        <v>1</v>
      </c>
      <c r="F399" s="164" t="s">
        <v>398</v>
      </c>
      <c r="H399" s="165">
        <v>2.2469999999999999</v>
      </c>
      <c r="I399" s="166"/>
      <c r="L399" s="162"/>
      <c r="M399" s="167"/>
      <c r="T399" s="168"/>
      <c r="AT399" s="163" t="s">
        <v>376</v>
      </c>
      <c r="AU399" s="163" t="s">
        <v>86</v>
      </c>
      <c r="AV399" s="13" t="s">
        <v>249</v>
      </c>
      <c r="AW399" s="13" t="s">
        <v>34</v>
      </c>
      <c r="AX399" s="13" t="s">
        <v>84</v>
      </c>
      <c r="AY399" s="163" t="s">
        <v>339</v>
      </c>
    </row>
    <row r="400" spans="2:65" s="1" customFormat="1" ht="16.5" customHeight="1" x14ac:dyDescent="0.2">
      <c r="B400" s="136"/>
      <c r="C400" s="137" t="s">
        <v>595</v>
      </c>
      <c r="D400" s="137" t="s">
        <v>342</v>
      </c>
      <c r="E400" s="138" t="s">
        <v>2309</v>
      </c>
      <c r="F400" s="139" t="s">
        <v>2310</v>
      </c>
      <c r="G400" s="140" t="s">
        <v>373</v>
      </c>
      <c r="H400" s="141">
        <v>5.09</v>
      </c>
      <c r="I400" s="142"/>
      <c r="J400" s="143">
        <f>ROUND(I400*H400,2)</f>
        <v>0</v>
      </c>
      <c r="K400" s="139" t="s">
        <v>902</v>
      </c>
      <c r="L400" s="32"/>
      <c r="M400" s="144" t="s">
        <v>1</v>
      </c>
      <c r="N400" s="145" t="s">
        <v>42</v>
      </c>
      <c r="P400" s="146">
        <f>O400*H400</f>
        <v>0</v>
      </c>
      <c r="Q400" s="146">
        <v>0</v>
      </c>
      <c r="R400" s="146">
        <f>Q400*H400</f>
        <v>0</v>
      </c>
      <c r="S400" s="146">
        <v>0</v>
      </c>
      <c r="T400" s="147">
        <f>S400*H400</f>
        <v>0</v>
      </c>
      <c r="AR400" s="148" t="s">
        <v>249</v>
      </c>
      <c r="AT400" s="148" t="s">
        <v>342</v>
      </c>
      <c r="AU400" s="148" t="s">
        <v>86</v>
      </c>
      <c r="AY400" s="17" t="s">
        <v>339</v>
      </c>
      <c r="BE400" s="149">
        <f>IF(N400="základní",J400,0)</f>
        <v>0</v>
      </c>
      <c r="BF400" s="149">
        <f>IF(N400="snížená",J400,0)</f>
        <v>0</v>
      </c>
      <c r="BG400" s="149">
        <f>IF(N400="zákl. přenesená",J400,0)</f>
        <v>0</v>
      </c>
      <c r="BH400" s="149">
        <f>IF(N400="sníž. přenesená",J400,0)</f>
        <v>0</v>
      </c>
      <c r="BI400" s="149">
        <f>IF(N400="nulová",J400,0)</f>
        <v>0</v>
      </c>
      <c r="BJ400" s="17" t="s">
        <v>84</v>
      </c>
      <c r="BK400" s="149">
        <f>ROUND(I400*H400,2)</f>
        <v>0</v>
      </c>
      <c r="BL400" s="17" t="s">
        <v>249</v>
      </c>
      <c r="BM400" s="148" t="s">
        <v>2311</v>
      </c>
    </row>
    <row r="401" spans="2:65" s="1" customFormat="1" x14ac:dyDescent="0.2">
      <c r="B401" s="32"/>
      <c r="D401" s="150" t="s">
        <v>348</v>
      </c>
      <c r="F401" s="151" t="s">
        <v>2312</v>
      </c>
      <c r="I401" s="152"/>
      <c r="L401" s="32"/>
      <c r="M401" s="153"/>
      <c r="T401" s="56"/>
      <c r="AT401" s="17" t="s">
        <v>348</v>
      </c>
      <c r="AU401" s="17" t="s">
        <v>86</v>
      </c>
    </row>
    <row r="402" spans="2:65" s="15" customFormat="1" x14ac:dyDescent="0.2">
      <c r="B402" s="189"/>
      <c r="D402" s="150" t="s">
        <v>376</v>
      </c>
      <c r="E402" s="190" t="s">
        <v>1</v>
      </c>
      <c r="F402" s="191" t="s">
        <v>2313</v>
      </c>
      <c r="H402" s="190" t="s">
        <v>1</v>
      </c>
      <c r="I402" s="192"/>
      <c r="L402" s="189"/>
      <c r="M402" s="193"/>
      <c r="T402" s="194"/>
      <c r="AT402" s="190" t="s">
        <v>376</v>
      </c>
      <c r="AU402" s="190" t="s">
        <v>86</v>
      </c>
      <c r="AV402" s="15" t="s">
        <v>84</v>
      </c>
      <c r="AW402" s="15" t="s">
        <v>34</v>
      </c>
      <c r="AX402" s="15" t="s">
        <v>77</v>
      </c>
      <c r="AY402" s="190" t="s">
        <v>339</v>
      </c>
    </row>
    <row r="403" spans="2:65" s="12" customFormat="1" x14ac:dyDescent="0.2">
      <c r="B403" s="155"/>
      <c r="D403" s="150" t="s">
        <v>376</v>
      </c>
      <c r="E403" s="156" t="s">
        <v>1</v>
      </c>
      <c r="F403" s="157" t="s">
        <v>2314</v>
      </c>
      <c r="H403" s="158">
        <v>2.5449999999999999</v>
      </c>
      <c r="I403" s="159"/>
      <c r="L403" s="155"/>
      <c r="M403" s="160"/>
      <c r="T403" s="161"/>
      <c r="AT403" s="156" t="s">
        <v>376</v>
      </c>
      <c r="AU403" s="156" t="s">
        <v>86</v>
      </c>
      <c r="AV403" s="12" t="s">
        <v>86</v>
      </c>
      <c r="AW403" s="12" t="s">
        <v>34</v>
      </c>
      <c r="AX403" s="12" t="s">
        <v>77</v>
      </c>
      <c r="AY403" s="156" t="s">
        <v>339</v>
      </c>
    </row>
    <row r="404" spans="2:65" s="12" customFormat="1" x14ac:dyDescent="0.2">
      <c r="B404" s="155"/>
      <c r="D404" s="150" t="s">
        <v>376</v>
      </c>
      <c r="E404" s="156" t="s">
        <v>1</v>
      </c>
      <c r="F404" s="157" t="s">
        <v>2314</v>
      </c>
      <c r="H404" s="158">
        <v>2.5449999999999999</v>
      </c>
      <c r="I404" s="159"/>
      <c r="L404" s="155"/>
      <c r="M404" s="160"/>
      <c r="T404" s="161"/>
      <c r="AT404" s="156" t="s">
        <v>376</v>
      </c>
      <c r="AU404" s="156" t="s">
        <v>86</v>
      </c>
      <c r="AV404" s="12" t="s">
        <v>86</v>
      </c>
      <c r="AW404" s="12" t="s">
        <v>34</v>
      </c>
      <c r="AX404" s="12" t="s">
        <v>77</v>
      </c>
      <c r="AY404" s="156" t="s">
        <v>339</v>
      </c>
    </row>
    <row r="405" spans="2:65" s="13" customFormat="1" x14ac:dyDescent="0.2">
      <c r="B405" s="162"/>
      <c r="D405" s="150" t="s">
        <v>376</v>
      </c>
      <c r="E405" s="163" t="s">
        <v>1</v>
      </c>
      <c r="F405" s="164" t="s">
        <v>398</v>
      </c>
      <c r="H405" s="165">
        <v>5.09</v>
      </c>
      <c r="I405" s="166"/>
      <c r="L405" s="162"/>
      <c r="M405" s="167"/>
      <c r="T405" s="168"/>
      <c r="AT405" s="163" t="s">
        <v>376</v>
      </c>
      <c r="AU405" s="163" t="s">
        <v>86</v>
      </c>
      <c r="AV405" s="13" t="s">
        <v>249</v>
      </c>
      <c r="AW405" s="13" t="s">
        <v>34</v>
      </c>
      <c r="AX405" s="13" t="s">
        <v>84</v>
      </c>
      <c r="AY405" s="163" t="s">
        <v>339</v>
      </c>
    </row>
    <row r="406" spans="2:65" s="1" customFormat="1" ht="16.5" customHeight="1" x14ac:dyDescent="0.2">
      <c r="B406" s="136"/>
      <c r="C406" s="137" t="s">
        <v>600</v>
      </c>
      <c r="D406" s="137" t="s">
        <v>342</v>
      </c>
      <c r="E406" s="138" t="s">
        <v>2315</v>
      </c>
      <c r="F406" s="139" t="s">
        <v>2316</v>
      </c>
      <c r="G406" s="140" t="s">
        <v>373</v>
      </c>
      <c r="H406" s="141">
        <v>48.72</v>
      </c>
      <c r="I406" s="142"/>
      <c r="J406" s="143">
        <f>ROUND(I406*H406,2)</f>
        <v>0</v>
      </c>
      <c r="K406" s="139" t="s">
        <v>902</v>
      </c>
      <c r="L406" s="32"/>
      <c r="M406" s="144" t="s">
        <v>1</v>
      </c>
      <c r="N406" s="145" t="s">
        <v>42</v>
      </c>
      <c r="P406" s="146">
        <f>O406*H406</f>
        <v>0</v>
      </c>
      <c r="Q406" s="146">
        <v>2.4500000000000002</v>
      </c>
      <c r="R406" s="146">
        <f>Q406*H406</f>
        <v>119.364</v>
      </c>
      <c r="S406" s="146">
        <v>0</v>
      </c>
      <c r="T406" s="147">
        <f>S406*H406</f>
        <v>0</v>
      </c>
      <c r="AR406" s="148" t="s">
        <v>249</v>
      </c>
      <c r="AT406" s="148" t="s">
        <v>342</v>
      </c>
      <c r="AU406" s="148" t="s">
        <v>86</v>
      </c>
      <c r="AY406" s="17" t="s">
        <v>339</v>
      </c>
      <c r="BE406" s="149">
        <f>IF(N406="základní",J406,0)</f>
        <v>0</v>
      </c>
      <c r="BF406" s="149">
        <f>IF(N406="snížená",J406,0)</f>
        <v>0</v>
      </c>
      <c r="BG406" s="149">
        <f>IF(N406="zákl. přenesená",J406,0)</f>
        <v>0</v>
      </c>
      <c r="BH406" s="149">
        <f>IF(N406="sníž. přenesená",J406,0)</f>
        <v>0</v>
      </c>
      <c r="BI406" s="149">
        <f>IF(N406="nulová",J406,0)</f>
        <v>0</v>
      </c>
      <c r="BJ406" s="17" t="s">
        <v>84</v>
      </c>
      <c r="BK406" s="149">
        <f>ROUND(I406*H406,2)</f>
        <v>0</v>
      </c>
      <c r="BL406" s="17" t="s">
        <v>249</v>
      </c>
      <c r="BM406" s="148" t="s">
        <v>2317</v>
      </c>
    </row>
    <row r="407" spans="2:65" s="1" customFormat="1" x14ac:dyDescent="0.2">
      <c r="B407" s="32"/>
      <c r="D407" s="150" t="s">
        <v>348</v>
      </c>
      <c r="F407" s="151" t="s">
        <v>2318</v>
      </c>
      <c r="I407" s="152"/>
      <c r="L407" s="32"/>
      <c r="M407" s="153"/>
      <c r="T407" s="56"/>
      <c r="AT407" s="17" t="s">
        <v>348</v>
      </c>
      <c r="AU407" s="17" t="s">
        <v>86</v>
      </c>
    </row>
    <row r="408" spans="2:65" s="12" customFormat="1" x14ac:dyDescent="0.2">
      <c r="B408" s="155"/>
      <c r="D408" s="150" t="s">
        <v>376</v>
      </c>
      <c r="E408" s="156" t="s">
        <v>1</v>
      </c>
      <c r="F408" s="157" t="s">
        <v>2319</v>
      </c>
      <c r="H408" s="158">
        <v>13.5</v>
      </c>
      <c r="I408" s="159"/>
      <c r="L408" s="155"/>
      <c r="M408" s="160"/>
      <c r="T408" s="161"/>
      <c r="AT408" s="156" t="s">
        <v>376</v>
      </c>
      <c r="AU408" s="156" t="s">
        <v>86</v>
      </c>
      <c r="AV408" s="12" t="s">
        <v>86</v>
      </c>
      <c r="AW408" s="12" t="s">
        <v>34</v>
      </c>
      <c r="AX408" s="12" t="s">
        <v>77</v>
      </c>
      <c r="AY408" s="156" t="s">
        <v>339</v>
      </c>
    </row>
    <row r="409" spans="2:65" s="12" customFormat="1" x14ac:dyDescent="0.2">
      <c r="B409" s="155"/>
      <c r="D409" s="150" t="s">
        <v>376</v>
      </c>
      <c r="E409" s="156" t="s">
        <v>1</v>
      </c>
      <c r="F409" s="157" t="s">
        <v>2320</v>
      </c>
      <c r="H409" s="158">
        <v>8.6999999999999993</v>
      </c>
      <c r="I409" s="159"/>
      <c r="L409" s="155"/>
      <c r="M409" s="160"/>
      <c r="T409" s="161"/>
      <c r="AT409" s="156" t="s">
        <v>376</v>
      </c>
      <c r="AU409" s="156" t="s">
        <v>86</v>
      </c>
      <c r="AV409" s="12" t="s">
        <v>86</v>
      </c>
      <c r="AW409" s="12" t="s">
        <v>34</v>
      </c>
      <c r="AX409" s="12" t="s">
        <v>77</v>
      </c>
      <c r="AY409" s="156" t="s">
        <v>339</v>
      </c>
    </row>
    <row r="410" spans="2:65" s="12" customFormat="1" x14ac:dyDescent="0.2">
      <c r="B410" s="155"/>
      <c r="D410" s="150" t="s">
        <v>376</v>
      </c>
      <c r="E410" s="156" t="s">
        <v>1</v>
      </c>
      <c r="F410" s="157" t="s">
        <v>2321</v>
      </c>
      <c r="H410" s="158">
        <v>12.6</v>
      </c>
      <c r="I410" s="159"/>
      <c r="L410" s="155"/>
      <c r="M410" s="160"/>
      <c r="T410" s="161"/>
      <c r="AT410" s="156" t="s">
        <v>376</v>
      </c>
      <c r="AU410" s="156" t="s">
        <v>86</v>
      </c>
      <c r="AV410" s="12" t="s">
        <v>86</v>
      </c>
      <c r="AW410" s="12" t="s">
        <v>34</v>
      </c>
      <c r="AX410" s="12" t="s">
        <v>77</v>
      </c>
      <c r="AY410" s="156" t="s">
        <v>339</v>
      </c>
    </row>
    <row r="411" spans="2:65" s="12" customFormat="1" x14ac:dyDescent="0.2">
      <c r="B411" s="155"/>
      <c r="D411" s="150" t="s">
        <v>376</v>
      </c>
      <c r="E411" s="156" t="s">
        <v>1</v>
      </c>
      <c r="F411" s="157" t="s">
        <v>2322</v>
      </c>
      <c r="H411" s="158">
        <v>8.32</v>
      </c>
      <c r="I411" s="159"/>
      <c r="L411" s="155"/>
      <c r="M411" s="160"/>
      <c r="T411" s="161"/>
      <c r="AT411" s="156" t="s">
        <v>376</v>
      </c>
      <c r="AU411" s="156" t="s">
        <v>86</v>
      </c>
      <c r="AV411" s="12" t="s">
        <v>86</v>
      </c>
      <c r="AW411" s="12" t="s">
        <v>34</v>
      </c>
      <c r="AX411" s="12" t="s">
        <v>77</v>
      </c>
      <c r="AY411" s="156" t="s">
        <v>339</v>
      </c>
    </row>
    <row r="412" spans="2:65" s="12" customFormat="1" x14ac:dyDescent="0.2">
      <c r="B412" s="155"/>
      <c r="D412" s="150" t="s">
        <v>376</v>
      </c>
      <c r="E412" s="156" t="s">
        <v>1</v>
      </c>
      <c r="F412" s="157" t="s">
        <v>2323</v>
      </c>
      <c r="H412" s="158">
        <v>5.6</v>
      </c>
      <c r="I412" s="159"/>
      <c r="L412" s="155"/>
      <c r="M412" s="160"/>
      <c r="T412" s="161"/>
      <c r="AT412" s="156" t="s">
        <v>376</v>
      </c>
      <c r="AU412" s="156" t="s">
        <v>86</v>
      </c>
      <c r="AV412" s="12" t="s">
        <v>86</v>
      </c>
      <c r="AW412" s="12" t="s">
        <v>34</v>
      </c>
      <c r="AX412" s="12" t="s">
        <v>77</v>
      </c>
      <c r="AY412" s="156" t="s">
        <v>339</v>
      </c>
    </row>
    <row r="413" spans="2:65" s="13" customFormat="1" x14ac:dyDescent="0.2">
      <c r="B413" s="162"/>
      <c r="D413" s="150" t="s">
        <v>376</v>
      </c>
      <c r="E413" s="163" t="s">
        <v>1</v>
      </c>
      <c r="F413" s="164" t="s">
        <v>398</v>
      </c>
      <c r="H413" s="165">
        <v>48.72</v>
      </c>
      <c r="I413" s="166"/>
      <c r="L413" s="162"/>
      <c r="M413" s="167"/>
      <c r="T413" s="168"/>
      <c r="AT413" s="163" t="s">
        <v>376</v>
      </c>
      <c r="AU413" s="163" t="s">
        <v>86</v>
      </c>
      <c r="AV413" s="13" t="s">
        <v>249</v>
      </c>
      <c r="AW413" s="13" t="s">
        <v>34</v>
      </c>
      <c r="AX413" s="13" t="s">
        <v>84</v>
      </c>
      <c r="AY413" s="163" t="s">
        <v>339</v>
      </c>
    </row>
    <row r="414" spans="2:65" s="1" customFormat="1" ht="16.5" customHeight="1" x14ac:dyDescent="0.2">
      <c r="B414" s="136"/>
      <c r="C414" s="137" t="s">
        <v>603</v>
      </c>
      <c r="D414" s="137" t="s">
        <v>342</v>
      </c>
      <c r="E414" s="138" t="s">
        <v>2324</v>
      </c>
      <c r="F414" s="139" t="s">
        <v>2325</v>
      </c>
      <c r="G414" s="140" t="s">
        <v>373</v>
      </c>
      <c r="H414" s="141">
        <v>8.6999999999999993</v>
      </c>
      <c r="I414" s="142"/>
      <c r="J414" s="143">
        <f>ROUND(I414*H414,2)</f>
        <v>0</v>
      </c>
      <c r="K414" s="139" t="s">
        <v>902</v>
      </c>
      <c r="L414" s="32"/>
      <c r="M414" s="144" t="s">
        <v>1</v>
      </c>
      <c r="N414" s="145" t="s">
        <v>42</v>
      </c>
      <c r="P414" s="146">
        <f>O414*H414</f>
        <v>0</v>
      </c>
      <c r="Q414" s="146">
        <v>2.21</v>
      </c>
      <c r="R414" s="146">
        <f>Q414*H414</f>
        <v>19.226999999999997</v>
      </c>
      <c r="S414" s="146">
        <v>0</v>
      </c>
      <c r="T414" s="147">
        <f>S414*H414</f>
        <v>0</v>
      </c>
      <c r="AR414" s="148" t="s">
        <v>249</v>
      </c>
      <c r="AT414" s="148" t="s">
        <v>342</v>
      </c>
      <c r="AU414" s="148" t="s">
        <v>86</v>
      </c>
      <c r="AY414" s="17" t="s">
        <v>339</v>
      </c>
      <c r="BE414" s="149">
        <f>IF(N414="základní",J414,0)</f>
        <v>0</v>
      </c>
      <c r="BF414" s="149">
        <f>IF(N414="snížená",J414,0)</f>
        <v>0</v>
      </c>
      <c r="BG414" s="149">
        <f>IF(N414="zákl. přenesená",J414,0)</f>
        <v>0</v>
      </c>
      <c r="BH414" s="149">
        <f>IF(N414="sníž. přenesená",J414,0)</f>
        <v>0</v>
      </c>
      <c r="BI414" s="149">
        <f>IF(N414="nulová",J414,0)</f>
        <v>0</v>
      </c>
      <c r="BJ414" s="17" t="s">
        <v>84</v>
      </c>
      <c r="BK414" s="149">
        <f>ROUND(I414*H414,2)</f>
        <v>0</v>
      </c>
      <c r="BL414" s="17" t="s">
        <v>249</v>
      </c>
      <c r="BM414" s="148" t="s">
        <v>2326</v>
      </c>
    </row>
    <row r="415" spans="2:65" s="1" customFormat="1" ht="19.2" x14ac:dyDescent="0.2">
      <c r="B415" s="32"/>
      <c r="D415" s="150" t="s">
        <v>348</v>
      </c>
      <c r="F415" s="151" t="s">
        <v>2327</v>
      </c>
      <c r="I415" s="152"/>
      <c r="L415" s="32"/>
      <c r="M415" s="153"/>
      <c r="T415" s="56"/>
      <c r="AT415" s="17" t="s">
        <v>348</v>
      </c>
      <c r="AU415" s="17" t="s">
        <v>86</v>
      </c>
    </row>
    <row r="416" spans="2:65" s="15" customFormat="1" x14ac:dyDescent="0.2">
      <c r="B416" s="189"/>
      <c r="D416" s="150" t="s">
        <v>376</v>
      </c>
      <c r="E416" s="190" t="s">
        <v>1</v>
      </c>
      <c r="F416" s="191" t="s">
        <v>2328</v>
      </c>
      <c r="H416" s="190" t="s">
        <v>1</v>
      </c>
      <c r="I416" s="192"/>
      <c r="L416" s="189"/>
      <c r="M416" s="193"/>
      <c r="T416" s="194"/>
      <c r="AT416" s="190" t="s">
        <v>376</v>
      </c>
      <c r="AU416" s="190" t="s">
        <v>86</v>
      </c>
      <c r="AV416" s="15" t="s">
        <v>84</v>
      </c>
      <c r="AW416" s="15" t="s">
        <v>34</v>
      </c>
      <c r="AX416" s="15" t="s">
        <v>77</v>
      </c>
      <c r="AY416" s="190" t="s">
        <v>339</v>
      </c>
    </row>
    <row r="417" spans="2:65" s="12" customFormat="1" x14ac:dyDescent="0.2">
      <c r="B417" s="155"/>
      <c r="D417" s="150" t="s">
        <v>376</v>
      </c>
      <c r="E417" s="156" t="s">
        <v>1</v>
      </c>
      <c r="F417" s="157" t="s">
        <v>2329</v>
      </c>
      <c r="H417" s="158">
        <v>4.5</v>
      </c>
      <c r="I417" s="159"/>
      <c r="L417" s="155"/>
      <c r="M417" s="160"/>
      <c r="T417" s="161"/>
      <c r="AT417" s="156" t="s">
        <v>376</v>
      </c>
      <c r="AU417" s="156" t="s">
        <v>86</v>
      </c>
      <c r="AV417" s="12" t="s">
        <v>86</v>
      </c>
      <c r="AW417" s="12" t="s">
        <v>34</v>
      </c>
      <c r="AX417" s="12" t="s">
        <v>77</v>
      </c>
      <c r="AY417" s="156" t="s">
        <v>339</v>
      </c>
    </row>
    <row r="418" spans="2:65" s="15" customFormat="1" x14ac:dyDescent="0.2">
      <c r="B418" s="189"/>
      <c r="D418" s="150" t="s">
        <v>376</v>
      </c>
      <c r="E418" s="190" t="s">
        <v>1</v>
      </c>
      <c r="F418" s="191" t="s">
        <v>2330</v>
      </c>
      <c r="H418" s="190" t="s">
        <v>1</v>
      </c>
      <c r="I418" s="192"/>
      <c r="L418" s="189"/>
      <c r="M418" s="193"/>
      <c r="T418" s="194"/>
      <c r="AT418" s="190" t="s">
        <v>376</v>
      </c>
      <c r="AU418" s="190" t="s">
        <v>86</v>
      </c>
      <c r="AV418" s="15" t="s">
        <v>84</v>
      </c>
      <c r="AW418" s="15" t="s">
        <v>34</v>
      </c>
      <c r="AX418" s="15" t="s">
        <v>77</v>
      </c>
      <c r="AY418" s="190" t="s">
        <v>339</v>
      </c>
    </row>
    <row r="419" spans="2:65" s="12" customFormat="1" x14ac:dyDescent="0.2">
      <c r="B419" s="155"/>
      <c r="D419" s="150" t="s">
        <v>376</v>
      </c>
      <c r="E419" s="156" t="s">
        <v>1</v>
      </c>
      <c r="F419" s="157" t="s">
        <v>2331</v>
      </c>
      <c r="H419" s="158">
        <v>4.2</v>
      </c>
      <c r="I419" s="159"/>
      <c r="L419" s="155"/>
      <c r="M419" s="160"/>
      <c r="T419" s="161"/>
      <c r="AT419" s="156" t="s">
        <v>376</v>
      </c>
      <c r="AU419" s="156" t="s">
        <v>86</v>
      </c>
      <c r="AV419" s="12" t="s">
        <v>86</v>
      </c>
      <c r="AW419" s="12" t="s">
        <v>34</v>
      </c>
      <c r="AX419" s="12" t="s">
        <v>77</v>
      </c>
      <c r="AY419" s="156" t="s">
        <v>339</v>
      </c>
    </row>
    <row r="420" spans="2:65" s="13" customFormat="1" x14ac:dyDescent="0.2">
      <c r="B420" s="162"/>
      <c r="D420" s="150" t="s">
        <v>376</v>
      </c>
      <c r="E420" s="163" t="s">
        <v>1</v>
      </c>
      <c r="F420" s="164" t="s">
        <v>398</v>
      </c>
      <c r="H420" s="165">
        <v>8.6999999999999993</v>
      </c>
      <c r="I420" s="166"/>
      <c r="L420" s="162"/>
      <c r="M420" s="167"/>
      <c r="T420" s="168"/>
      <c r="AT420" s="163" t="s">
        <v>376</v>
      </c>
      <c r="AU420" s="163" t="s">
        <v>86</v>
      </c>
      <c r="AV420" s="13" t="s">
        <v>249</v>
      </c>
      <c r="AW420" s="13" t="s">
        <v>34</v>
      </c>
      <c r="AX420" s="13" t="s">
        <v>84</v>
      </c>
      <c r="AY420" s="163" t="s">
        <v>339</v>
      </c>
    </row>
    <row r="421" spans="2:65" s="1" customFormat="1" ht="21.75" customHeight="1" x14ac:dyDescent="0.2">
      <c r="B421" s="136"/>
      <c r="C421" s="137" t="s">
        <v>606</v>
      </c>
      <c r="D421" s="137" t="s">
        <v>342</v>
      </c>
      <c r="E421" s="138" t="s">
        <v>2332</v>
      </c>
      <c r="F421" s="139" t="s">
        <v>2333</v>
      </c>
      <c r="G421" s="140" t="s">
        <v>381</v>
      </c>
      <c r="H421" s="141">
        <v>26.27</v>
      </c>
      <c r="I421" s="142"/>
      <c r="J421" s="143">
        <f>ROUND(I421*H421,2)</f>
        <v>0</v>
      </c>
      <c r="K421" s="139" t="s">
        <v>902</v>
      </c>
      <c r="L421" s="32"/>
      <c r="M421" s="144" t="s">
        <v>1</v>
      </c>
      <c r="N421" s="145" t="s">
        <v>42</v>
      </c>
      <c r="P421" s="146">
        <f>O421*H421</f>
        <v>0</v>
      </c>
      <c r="Q421" s="146">
        <v>1.0311999999999999</v>
      </c>
      <c r="R421" s="146">
        <f>Q421*H421</f>
        <v>27.089623999999997</v>
      </c>
      <c r="S421" s="146">
        <v>0</v>
      </c>
      <c r="T421" s="147">
        <f>S421*H421</f>
        <v>0</v>
      </c>
      <c r="AR421" s="148" t="s">
        <v>249</v>
      </c>
      <c r="AT421" s="148" t="s">
        <v>342</v>
      </c>
      <c r="AU421" s="148" t="s">
        <v>86</v>
      </c>
      <c r="AY421" s="17" t="s">
        <v>339</v>
      </c>
      <c r="BE421" s="149">
        <f>IF(N421="základní",J421,0)</f>
        <v>0</v>
      </c>
      <c r="BF421" s="149">
        <f>IF(N421="snížená",J421,0)</f>
        <v>0</v>
      </c>
      <c r="BG421" s="149">
        <f>IF(N421="zákl. přenesená",J421,0)</f>
        <v>0</v>
      </c>
      <c r="BH421" s="149">
        <f>IF(N421="sníž. přenesená",J421,0)</f>
        <v>0</v>
      </c>
      <c r="BI421" s="149">
        <f>IF(N421="nulová",J421,0)</f>
        <v>0</v>
      </c>
      <c r="BJ421" s="17" t="s">
        <v>84</v>
      </c>
      <c r="BK421" s="149">
        <f>ROUND(I421*H421,2)</f>
        <v>0</v>
      </c>
      <c r="BL421" s="17" t="s">
        <v>249</v>
      </c>
      <c r="BM421" s="148" t="s">
        <v>2334</v>
      </c>
    </row>
    <row r="422" spans="2:65" s="1" customFormat="1" ht="19.2" x14ac:dyDescent="0.2">
      <c r="B422" s="32"/>
      <c r="D422" s="150" t="s">
        <v>348</v>
      </c>
      <c r="F422" s="151" t="s">
        <v>2335</v>
      </c>
      <c r="I422" s="152"/>
      <c r="L422" s="32"/>
      <c r="M422" s="153"/>
      <c r="T422" s="56"/>
      <c r="AT422" s="17" t="s">
        <v>348</v>
      </c>
      <c r="AU422" s="17" t="s">
        <v>86</v>
      </c>
    </row>
    <row r="423" spans="2:65" s="15" customFormat="1" x14ac:dyDescent="0.2">
      <c r="B423" s="189"/>
      <c r="D423" s="150" t="s">
        <v>376</v>
      </c>
      <c r="E423" s="190" t="s">
        <v>1</v>
      </c>
      <c r="F423" s="191" t="s">
        <v>2336</v>
      </c>
      <c r="H423" s="190" t="s">
        <v>1</v>
      </c>
      <c r="I423" s="192"/>
      <c r="L423" s="189"/>
      <c r="M423" s="193"/>
      <c r="T423" s="194"/>
      <c r="AT423" s="190" t="s">
        <v>376</v>
      </c>
      <c r="AU423" s="190" t="s">
        <v>86</v>
      </c>
      <c r="AV423" s="15" t="s">
        <v>84</v>
      </c>
      <c r="AW423" s="15" t="s">
        <v>34</v>
      </c>
      <c r="AX423" s="15" t="s">
        <v>77</v>
      </c>
      <c r="AY423" s="190" t="s">
        <v>339</v>
      </c>
    </row>
    <row r="424" spans="2:65" s="12" customFormat="1" x14ac:dyDescent="0.2">
      <c r="B424" s="155"/>
      <c r="D424" s="150" t="s">
        <v>376</v>
      </c>
      <c r="E424" s="156" t="s">
        <v>1</v>
      </c>
      <c r="F424" s="157" t="s">
        <v>2337</v>
      </c>
      <c r="H424" s="158">
        <v>11.84</v>
      </c>
      <c r="I424" s="159"/>
      <c r="L424" s="155"/>
      <c r="M424" s="160"/>
      <c r="T424" s="161"/>
      <c r="AT424" s="156" t="s">
        <v>376</v>
      </c>
      <c r="AU424" s="156" t="s">
        <v>86</v>
      </c>
      <c r="AV424" s="12" t="s">
        <v>86</v>
      </c>
      <c r="AW424" s="12" t="s">
        <v>34</v>
      </c>
      <c r="AX424" s="12" t="s">
        <v>77</v>
      </c>
      <c r="AY424" s="156" t="s">
        <v>339</v>
      </c>
    </row>
    <row r="425" spans="2:65" s="12" customFormat="1" x14ac:dyDescent="0.2">
      <c r="B425" s="155"/>
      <c r="D425" s="150" t="s">
        <v>376</v>
      </c>
      <c r="E425" s="156" t="s">
        <v>1</v>
      </c>
      <c r="F425" s="157" t="s">
        <v>2338</v>
      </c>
      <c r="H425" s="158">
        <v>14.43</v>
      </c>
      <c r="I425" s="159"/>
      <c r="L425" s="155"/>
      <c r="M425" s="160"/>
      <c r="T425" s="161"/>
      <c r="AT425" s="156" t="s">
        <v>376</v>
      </c>
      <c r="AU425" s="156" t="s">
        <v>86</v>
      </c>
      <c r="AV425" s="12" t="s">
        <v>86</v>
      </c>
      <c r="AW425" s="12" t="s">
        <v>34</v>
      </c>
      <c r="AX425" s="12" t="s">
        <v>77</v>
      </c>
      <c r="AY425" s="156" t="s">
        <v>339</v>
      </c>
    </row>
    <row r="426" spans="2:65" s="13" customFormat="1" x14ac:dyDescent="0.2">
      <c r="B426" s="162"/>
      <c r="D426" s="150" t="s">
        <v>376</v>
      </c>
      <c r="E426" s="163" t="s">
        <v>1</v>
      </c>
      <c r="F426" s="164" t="s">
        <v>398</v>
      </c>
      <c r="H426" s="165">
        <v>26.27</v>
      </c>
      <c r="I426" s="166"/>
      <c r="L426" s="162"/>
      <c r="M426" s="167"/>
      <c r="T426" s="168"/>
      <c r="AT426" s="163" t="s">
        <v>376</v>
      </c>
      <c r="AU426" s="163" t="s">
        <v>86</v>
      </c>
      <c r="AV426" s="13" t="s">
        <v>249</v>
      </c>
      <c r="AW426" s="13" t="s">
        <v>34</v>
      </c>
      <c r="AX426" s="13" t="s">
        <v>84</v>
      </c>
      <c r="AY426" s="163" t="s">
        <v>339</v>
      </c>
    </row>
    <row r="427" spans="2:65" s="11" customFormat="1" ht="22.8" customHeight="1" x14ac:dyDescent="0.25">
      <c r="B427" s="124"/>
      <c r="D427" s="125" t="s">
        <v>76</v>
      </c>
      <c r="E427" s="134" t="s">
        <v>340</v>
      </c>
      <c r="F427" s="134" t="s">
        <v>341</v>
      </c>
      <c r="I427" s="127"/>
      <c r="J427" s="135">
        <f>BK427</f>
        <v>0</v>
      </c>
      <c r="L427" s="124"/>
      <c r="M427" s="129"/>
      <c r="P427" s="130">
        <f>SUM(P428:P451)</f>
        <v>0</v>
      </c>
      <c r="R427" s="130">
        <f>SUM(R428:R451)</f>
        <v>1.19211</v>
      </c>
      <c r="T427" s="131">
        <f>SUM(T428:T451)</f>
        <v>1.6600000000000001</v>
      </c>
      <c r="AR427" s="125" t="s">
        <v>84</v>
      </c>
      <c r="AT427" s="132" t="s">
        <v>76</v>
      </c>
      <c r="AU427" s="132" t="s">
        <v>84</v>
      </c>
      <c r="AY427" s="125" t="s">
        <v>339</v>
      </c>
      <c r="BK427" s="133">
        <f>SUM(BK428:BK451)</f>
        <v>0</v>
      </c>
    </row>
    <row r="428" spans="2:65" s="1" customFormat="1" ht="16.5" customHeight="1" x14ac:dyDescent="0.2">
      <c r="B428" s="136"/>
      <c r="C428" s="137" t="s">
        <v>609</v>
      </c>
      <c r="D428" s="137" t="s">
        <v>342</v>
      </c>
      <c r="E428" s="138" t="s">
        <v>2339</v>
      </c>
      <c r="F428" s="139" t="s">
        <v>2340</v>
      </c>
      <c r="G428" s="140" t="s">
        <v>345</v>
      </c>
      <c r="H428" s="141">
        <v>20</v>
      </c>
      <c r="I428" s="142"/>
      <c r="J428" s="143">
        <f>ROUND(I428*H428,2)</f>
        <v>0</v>
      </c>
      <c r="K428" s="139" t="s">
        <v>902</v>
      </c>
      <c r="L428" s="32"/>
      <c r="M428" s="144" t="s">
        <v>1</v>
      </c>
      <c r="N428" s="145" t="s">
        <v>42</v>
      </c>
      <c r="P428" s="146">
        <f>O428*H428</f>
        <v>0</v>
      </c>
      <c r="Q428" s="146">
        <v>2.9999999999999997E-4</v>
      </c>
      <c r="R428" s="146">
        <f>Q428*H428</f>
        <v>5.9999999999999993E-3</v>
      </c>
      <c r="S428" s="146">
        <v>0</v>
      </c>
      <c r="T428" s="147">
        <f>S428*H428</f>
        <v>0</v>
      </c>
      <c r="AR428" s="148" t="s">
        <v>249</v>
      </c>
      <c r="AT428" s="148" t="s">
        <v>342</v>
      </c>
      <c r="AU428" s="148" t="s">
        <v>86</v>
      </c>
      <c r="AY428" s="17" t="s">
        <v>339</v>
      </c>
      <c r="BE428" s="149">
        <f>IF(N428="základní",J428,0)</f>
        <v>0</v>
      </c>
      <c r="BF428" s="149">
        <f>IF(N428="snížená",J428,0)</f>
        <v>0</v>
      </c>
      <c r="BG428" s="149">
        <f>IF(N428="zákl. přenesená",J428,0)</f>
        <v>0</v>
      </c>
      <c r="BH428" s="149">
        <f>IF(N428="sníž. přenesená",J428,0)</f>
        <v>0</v>
      </c>
      <c r="BI428" s="149">
        <f>IF(N428="nulová",J428,0)</f>
        <v>0</v>
      </c>
      <c r="BJ428" s="17" t="s">
        <v>84</v>
      </c>
      <c r="BK428" s="149">
        <f>ROUND(I428*H428,2)</f>
        <v>0</v>
      </c>
      <c r="BL428" s="17" t="s">
        <v>249</v>
      </c>
      <c r="BM428" s="148" t="s">
        <v>2341</v>
      </c>
    </row>
    <row r="429" spans="2:65" s="1" customFormat="1" x14ac:dyDescent="0.2">
      <c r="B429" s="32"/>
      <c r="D429" s="150" t="s">
        <v>348</v>
      </c>
      <c r="F429" s="151" t="s">
        <v>2342</v>
      </c>
      <c r="I429" s="152"/>
      <c r="L429" s="32"/>
      <c r="M429" s="153"/>
      <c r="T429" s="56"/>
      <c r="AT429" s="17" t="s">
        <v>348</v>
      </c>
      <c r="AU429" s="17" t="s">
        <v>86</v>
      </c>
    </row>
    <row r="430" spans="2:65" s="12" customFormat="1" x14ac:dyDescent="0.2">
      <c r="B430" s="155"/>
      <c r="D430" s="150" t="s">
        <v>376</v>
      </c>
      <c r="E430" s="156" t="s">
        <v>1</v>
      </c>
      <c r="F430" s="157" t="s">
        <v>2343</v>
      </c>
      <c r="H430" s="158">
        <v>20</v>
      </c>
      <c r="I430" s="159"/>
      <c r="L430" s="155"/>
      <c r="M430" s="160"/>
      <c r="T430" s="161"/>
      <c r="AT430" s="156" t="s">
        <v>376</v>
      </c>
      <c r="AU430" s="156" t="s">
        <v>86</v>
      </c>
      <c r="AV430" s="12" t="s">
        <v>86</v>
      </c>
      <c r="AW430" s="12" t="s">
        <v>34</v>
      </c>
      <c r="AX430" s="12" t="s">
        <v>84</v>
      </c>
      <c r="AY430" s="156" t="s">
        <v>339</v>
      </c>
    </row>
    <row r="431" spans="2:65" s="1" customFormat="1" ht="16.5" customHeight="1" x14ac:dyDescent="0.2">
      <c r="B431" s="136"/>
      <c r="C431" s="137" t="s">
        <v>612</v>
      </c>
      <c r="D431" s="137" t="s">
        <v>342</v>
      </c>
      <c r="E431" s="138" t="s">
        <v>2344</v>
      </c>
      <c r="F431" s="139" t="s">
        <v>2345</v>
      </c>
      <c r="G431" s="140" t="s">
        <v>345</v>
      </c>
      <c r="H431" s="141">
        <v>8</v>
      </c>
      <c r="I431" s="142"/>
      <c r="J431" s="143">
        <f>ROUND(I431*H431,2)</f>
        <v>0</v>
      </c>
      <c r="K431" s="139" t="s">
        <v>902</v>
      </c>
      <c r="L431" s="32"/>
      <c r="M431" s="144" t="s">
        <v>1</v>
      </c>
      <c r="N431" s="145" t="s">
        <v>42</v>
      </c>
      <c r="P431" s="146">
        <f>O431*H431</f>
        <v>0</v>
      </c>
      <c r="Q431" s="146">
        <v>5.8E-4</v>
      </c>
      <c r="R431" s="146">
        <f>Q431*H431</f>
        <v>4.64E-3</v>
      </c>
      <c r="S431" s="146">
        <v>0.16600000000000001</v>
      </c>
      <c r="T431" s="147">
        <f>S431*H431</f>
        <v>1.3280000000000001</v>
      </c>
      <c r="AR431" s="148" t="s">
        <v>249</v>
      </c>
      <c r="AT431" s="148" t="s">
        <v>342</v>
      </c>
      <c r="AU431" s="148" t="s">
        <v>86</v>
      </c>
      <c r="AY431" s="17" t="s">
        <v>339</v>
      </c>
      <c r="BE431" s="149">
        <f>IF(N431="základní",J431,0)</f>
        <v>0</v>
      </c>
      <c r="BF431" s="149">
        <f>IF(N431="snížená",J431,0)</f>
        <v>0</v>
      </c>
      <c r="BG431" s="149">
        <f>IF(N431="zákl. přenesená",J431,0)</f>
        <v>0</v>
      </c>
      <c r="BH431" s="149">
        <f>IF(N431="sníž. přenesená",J431,0)</f>
        <v>0</v>
      </c>
      <c r="BI431" s="149">
        <f>IF(N431="nulová",J431,0)</f>
        <v>0</v>
      </c>
      <c r="BJ431" s="17" t="s">
        <v>84</v>
      </c>
      <c r="BK431" s="149">
        <f>ROUND(I431*H431,2)</f>
        <v>0</v>
      </c>
      <c r="BL431" s="17" t="s">
        <v>249</v>
      </c>
      <c r="BM431" s="148" t="s">
        <v>2346</v>
      </c>
    </row>
    <row r="432" spans="2:65" s="1" customFormat="1" x14ac:dyDescent="0.2">
      <c r="B432" s="32"/>
      <c r="D432" s="150" t="s">
        <v>348</v>
      </c>
      <c r="F432" s="151" t="s">
        <v>2347</v>
      </c>
      <c r="I432" s="152"/>
      <c r="L432" s="32"/>
      <c r="M432" s="153"/>
      <c r="T432" s="56"/>
      <c r="AT432" s="17" t="s">
        <v>348</v>
      </c>
      <c r="AU432" s="17" t="s">
        <v>86</v>
      </c>
    </row>
    <row r="433" spans="2:65" s="1" customFormat="1" ht="16.5" customHeight="1" x14ac:dyDescent="0.2">
      <c r="B433" s="136"/>
      <c r="C433" s="137" t="s">
        <v>618</v>
      </c>
      <c r="D433" s="137" t="s">
        <v>342</v>
      </c>
      <c r="E433" s="138" t="s">
        <v>2348</v>
      </c>
      <c r="F433" s="139" t="s">
        <v>2349</v>
      </c>
      <c r="G433" s="140" t="s">
        <v>345</v>
      </c>
      <c r="H433" s="141">
        <v>8</v>
      </c>
      <c r="I433" s="142"/>
      <c r="J433" s="143">
        <f>ROUND(I433*H433,2)</f>
        <v>0</v>
      </c>
      <c r="K433" s="139" t="s">
        <v>902</v>
      </c>
      <c r="L433" s="32"/>
      <c r="M433" s="144" t="s">
        <v>1</v>
      </c>
      <c r="N433" s="145" t="s">
        <v>42</v>
      </c>
      <c r="P433" s="146">
        <f>O433*H433</f>
        <v>0</v>
      </c>
      <c r="Q433" s="146">
        <v>2.1099999999999999E-3</v>
      </c>
      <c r="R433" s="146">
        <f>Q433*H433</f>
        <v>1.6879999999999999E-2</v>
      </c>
      <c r="S433" s="146">
        <v>0</v>
      </c>
      <c r="T433" s="147">
        <f>S433*H433</f>
        <v>0</v>
      </c>
      <c r="AR433" s="148" t="s">
        <v>249</v>
      </c>
      <c r="AT433" s="148" t="s">
        <v>342</v>
      </c>
      <c r="AU433" s="148" t="s">
        <v>86</v>
      </c>
      <c r="AY433" s="17" t="s">
        <v>339</v>
      </c>
      <c r="BE433" s="149">
        <f>IF(N433="základní",J433,0)</f>
        <v>0</v>
      </c>
      <c r="BF433" s="149">
        <f>IF(N433="snížená",J433,0)</f>
        <v>0</v>
      </c>
      <c r="BG433" s="149">
        <f>IF(N433="zákl. přenesená",J433,0)</f>
        <v>0</v>
      </c>
      <c r="BH433" s="149">
        <f>IF(N433="sníž. přenesená",J433,0)</f>
        <v>0</v>
      </c>
      <c r="BI433" s="149">
        <f>IF(N433="nulová",J433,0)</f>
        <v>0</v>
      </c>
      <c r="BJ433" s="17" t="s">
        <v>84</v>
      </c>
      <c r="BK433" s="149">
        <f>ROUND(I433*H433,2)</f>
        <v>0</v>
      </c>
      <c r="BL433" s="17" t="s">
        <v>249</v>
      </c>
      <c r="BM433" s="148" t="s">
        <v>2350</v>
      </c>
    </row>
    <row r="434" spans="2:65" s="1" customFormat="1" ht="19.2" x14ac:dyDescent="0.2">
      <c r="B434" s="32"/>
      <c r="D434" s="150" t="s">
        <v>348</v>
      </c>
      <c r="F434" s="151" t="s">
        <v>2351</v>
      </c>
      <c r="I434" s="152"/>
      <c r="L434" s="32"/>
      <c r="M434" s="153"/>
      <c r="T434" s="56"/>
      <c r="AT434" s="17" t="s">
        <v>348</v>
      </c>
      <c r="AU434" s="17" t="s">
        <v>86</v>
      </c>
    </row>
    <row r="435" spans="2:65" s="1" customFormat="1" ht="16.5" customHeight="1" x14ac:dyDescent="0.2">
      <c r="B435" s="136"/>
      <c r="C435" s="137" t="s">
        <v>788</v>
      </c>
      <c r="D435" s="137" t="s">
        <v>342</v>
      </c>
      <c r="E435" s="138" t="s">
        <v>2352</v>
      </c>
      <c r="F435" s="139" t="s">
        <v>2353</v>
      </c>
      <c r="G435" s="140" t="s">
        <v>345</v>
      </c>
      <c r="H435" s="141">
        <v>8</v>
      </c>
      <c r="I435" s="142"/>
      <c r="J435" s="143">
        <f>ROUND(I435*H435,2)</f>
        <v>0</v>
      </c>
      <c r="K435" s="139" t="s">
        <v>902</v>
      </c>
      <c r="L435" s="32"/>
      <c r="M435" s="144" t="s">
        <v>1</v>
      </c>
      <c r="N435" s="145" t="s">
        <v>42</v>
      </c>
      <c r="P435" s="146">
        <f>O435*H435</f>
        <v>0</v>
      </c>
      <c r="Q435" s="146">
        <v>2.66E-3</v>
      </c>
      <c r="R435" s="146">
        <f>Q435*H435</f>
        <v>2.128E-2</v>
      </c>
      <c r="S435" s="146">
        <v>0</v>
      </c>
      <c r="T435" s="147">
        <f>S435*H435</f>
        <v>0</v>
      </c>
      <c r="AR435" s="148" t="s">
        <v>249</v>
      </c>
      <c r="AT435" s="148" t="s">
        <v>342</v>
      </c>
      <c r="AU435" s="148" t="s">
        <v>86</v>
      </c>
      <c r="AY435" s="17" t="s">
        <v>339</v>
      </c>
      <c r="BE435" s="149">
        <f>IF(N435="základní",J435,0)</f>
        <v>0</v>
      </c>
      <c r="BF435" s="149">
        <f>IF(N435="snížená",J435,0)</f>
        <v>0</v>
      </c>
      <c r="BG435" s="149">
        <f>IF(N435="zákl. přenesená",J435,0)</f>
        <v>0</v>
      </c>
      <c r="BH435" s="149">
        <f>IF(N435="sníž. přenesená",J435,0)</f>
        <v>0</v>
      </c>
      <c r="BI435" s="149">
        <f>IF(N435="nulová",J435,0)</f>
        <v>0</v>
      </c>
      <c r="BJ435" s="17" t="s">
        <v>84</v>
      </c>
      <c r="BK435" s="149">
        <f>ROUND(I435*H435,2)</f>
        <v>0</v>
      </c>
      <c r="BL435" s="17" t="s">
        <v>249</v>
      </c>
      <c r="BM435" s="148" t="s">
        <v>2354</v>
      </c>
    </row>
    <row r="436" spans="2:65" s="1" customFormat="1" ht="19.2" x14ac:dyDescent="0.2">
      <c r="B436" s="32"/>
      <c r="D436" s="150" t="s">
        <v>348</v>
      </c>
      <c r="F436" s="151" t="s">
        <v>2355</v>
      </c>
      <c r="I436" s="152"/>
      <c r="L436" s="32"/>
      <c r="M436" s="153"/>
      <c r="T436" s="56"/>
      <c r="AT436" s="17" t="s">
        <v>348</v>
      </c>
      <c r="AU436" s="17" t="s">
        <v>86</v>
      </c>
    </row>
    <row r="437" spans="2:65" s="1" customFormat="1" ht="16.5" customHeight="1" x14ac:dyDescent="0.2">
      <c r="B437" s="136"/>
      <c r="C437" s="169" t="s">
        <v>792</v>
      </c>
      <c r="D437" s="169" t="s">
        <v>490</v>
      </c>
      <c r="E437" s="170" t="s">
        <v>2356</v>
      </c>
      <c r="F437" s="171" t="s">
        <v>2357</v>
      </c>
      <c r="G437" s="172" t="s">
        <v>373</v>
      </c>
      <c r="H437" s="173">
        <v>1.1060000000000001</v>
      </c>
      <c r="I437" s="174"/>
      <c r="J437" s="175">
        <f>ROUND(I437*H437,2)</f>
        <v>0</v>
      </c>
      <c r="K437" s="171" t="s">
        <v>902</v>
      </c>
      <c r="L437" s="176"/>
      <c r="M437" s="177" t="s">
        <v>1</v>
      </c>
      <c r="N437" s="178" t="s">
        <v>42</v>
      </c>
      <c r="P437" s="146">
        <f>O437*H437</f>
        <v>0</v>
      </c>
      <c r="Q437" s="146">
        <v>0.81499999999999995</v>
      </c>
      <c r="R437" s="146">
        <f>Q437*H437</f>
        <v>0.90139000000000002</v>
      </c>
      <c r="S437" s="146">
        <v>0</v>
      </c>
      <c r="T437" s="147">
        <f>S437*H437</f>
        <v>0</v>
      </c>
      <c r="AR437" s="148" t="s">
        <v>385</v>
      </c>
      <c r="AT437" s="148" t="s">
        <v>490</v>
      </c>
      <c r="AU437" s="148" t="s">
        <v>86</v>
      </c>
      <c r="AY437" s="17" t="s">
        <v>339</v>
      </c>
      <c r="BE437" s="149">
        <f>IF(N437="základní",J437,0)</f>
        <v>0</v>
      </c>
      <c r="BF437" s="149">
        <f>IF(N437="snížená",J437,0)</f>
        <v>0</v>
      </c>
      <c r="BG437" s="149">
        <f>IF(N437="zákl. přenesená",J437,0)</f>
        <v>0</v>
      </c>
      <c r="BH437" s="149">
        <f>IF(N437="sníž. přenesená",J437,0)</f>
        <v>0</v>
      </c>
      <c r="BI437" s="149">
        <f>IF(N437="nulová",J437,0)</f>
        <v>0</v>
      </c>
      <c r="BJ437" s="17" t="s">
        <v>84</v>
      </c>
      <c r="BK437" s="149">
        <f>ROUND(I437*H437,2)</f>
        <v>0</v>
      </c>
      <c r="BL437" s="17" t="s">
        <v>249</v>
      </c>
      <c r="BM437" s="148" t="s">
        <v>2358</v>
      </c>
    </row>
    <row r="438" spans="2:65" s="1" customFormat="1" x14ac:dyDescent="0.2">
      <c r="B438" s="32"/>
      <c r="D438" s="150" t="s">
        <v>348</v>
      </c>
      <c r="F438" s="151" t="s">
        <v>2357</v>
      </c>
      <c r="I438" s="152"/>
      <c r="L438" s="32"/>
      <c r="M438" s="153"/>
      <c r="T438" s="56"/>
      <c r="AT438" s="17" t="s">
        <v>348</v>
      </c>
      <c r="AU438" s="17" t="s">
        <v>86</v>
      </c>
    </row>
    <row r="439" spans="2:65" s="12" customFormat="1" x14ac:dyDescent="0.2">
      <c r="B439" s="155"/>
      <c r="D439" s="150" t="s">
        <v>376</v>
      </c>
      <c r="F439" s="157" t="s">
        <v>2359</v>
      </c>
      <c r="H439" s="158">
        <v>1.1060000000000001</v>
      </c>
      <c r="I439" s="159"/>
      <c r="L439" s="155"/>
      <c r="M439" s="160"/>
      <c r="T439" s="161"/>
      <c r="AT439" s="156" t="s">
        <v>376</v>
      </c>
      <c r="AU439" s="156" t="s">
        <v>86</v>
      </c>
      <c r="AV439" s="12" t="s">
        <v>86</v>
      </c>
      <c r="AW439" s="12" t="s">
        <v>3</v>
      </c>
      <c r="AX439" s="12" t="s">
        <v>84</v>
      </c>
      <c r="AY439" s="156" t="s">
        <v>339</v>
      </c>
    </row>
    <row r="440" spans="2:65" s="1" customFormat="1" ht="16.5" customHeight="1" x14ac:dyDescent="0.2">
      <c r="B440" s="136"/>
      <c r="C440" s="169" t="s">
        <v>796</v>
      </c>
      <c r="D440" s="169" t="s">
        <v>490</v>
      </c>
      <c r="E440" s="170" t="s">
        <v>2360</v>
      </c>
      <c r="F440" s="171" t="s">
        <v>2361</v>
      </c>
      <c r="G440" s="172" t="s">
        <v>345</v>
      </c>
      <c r="H440" s="173">
        <v>16</v>
      </c>
      <c r="I440" s="174"/>
      <c r="J440" s="175">
        <f>ROUND(I440*H440,2)</f>
        <v>0</v>
      </c>
      <c r="K440" s="171" t="s">
        <v>1</v>
      </c>
      <c r="L440" s="176"/>
      <c r="M440" s="177" t="s">
        <v>1</v>
      </c>
      <c r="N440" s="178" t="s">
        <v>42</v>
      </c>
      <c r="P440" s="146">
        <f>O440*H440</f>
        <v>0</v>
      </c>
      <c r="Q440" s="146">
        <v>1.2999999999999999E-4</v>
      </c>
      <c r="R440" s="146">
        <f>Q440*H440</f>
        <v>2.0799999999999998E-3</v>
      </c>
      <c r="S440" s="146">
        <v>0</v>
      </c>
      <c r="T440" s="147">
        <f>S440*H440</f>
        <v>0</v>
      </c>
      <c r="AR440" s="148" t="s">
        <v>385</v>
      </c>
      <c r="AT440" s="148" t="s">
        <v>490</v>
      </c>
      <c r="AU440" s="148" t="s">
        <v>86</v>
      </c>
      <c r="AY440" s="17" t="s">
        <v>339</v>
      </c>
      <c r="BE440" s="149">
        <f>IF(N440="základní",J440,0)</f>
        <v>0</v>
      </c>
      <c r="BF440" s="149">
        <f>IF(N440="snížená",J440,0)</f>
        <v>0</v>
      </c>
      <c r="BG440" s="149">
        <f>IF(N440="zákl. přenesená",J440,0)</f>
        <v>0</v>
      </c>
      <c r="BH440" s="149">
        <f>IF(N440="sníž. přenesená",J440,0)</f>
        <v>0</v>
      </c>
      <c r="BI440" s="149">
        <f>IF(N440="nulová",J440,0)</f>
        <v>0</v>
      </c>
      <c r="BJ440" s="17" t="s">
        <v>84</v>
      </c>
      <c r="BK440" s="149">
        <f>ROUND(I440*H440,2)</f>
        <v>0</v>
      </c>
      <c r="BL440" s="17" t="s">
        <v>249</v>
      </c>
      <c r="BM440" s="148" t="s">
        <v>2362</v>
      </c>
    </row>
    <row r="441" spans="2:65" s="1" customFormat="1" x14ac:dyDescent="0.2">
      <c r="B441" s="32"/>
      <c r="D441" s="150" t="s">
        <v>348</v>
      </c>
      <c r="F441" s="151" t="s">
        <v>2363</v>
      </c>
      <c r="I441" s="152"/>
      <c r="L441" s="32"/>
      <c r="M441" s="153"/>
      <c r="T441" s="56"/>
      <c r="AT441" s="17" t="s">
        <v>348</v>
      </c>
      <c r="AU441" s="17" t="s">
        <v>86</v>
      </c>
    </row>
    <row r="442" spans="2:65" s="12" customFormat="1" x14ac:dyDescent="0.2">
      <c r="B442" s="155"/>
      <c r="D442" s="150" t="s">
        <v>376</v>
      </c>
      <c r="E442" s="156" t="s">
        <v>1</v>
      </c>
      <c r="F442" s="157" t="s">
        <v>2364</v>
      </c>
      <c r="H442" s="158">
        <v>16</v>
      </c>
      <c r="I442" s="159"/>
      <c r="L442" s="155"/>
      <c r="M442" s="160"/>
      <c r="T442" s="161"/>
      <c r="AT442" s="156" t="s">
        <v>376</v>
      </c>
      <c r="AU442" s="156" t="s">
        <v>86</v>
      </c>
      <c r="AV442" s="12" t="s">
        <v>86</v>
      </c>
      <c r="AW442" s="12" t="s">
        <v>34</v>
      </c>
      <c r="AX442" s="12" t="s">
        <v>84</v>
      </c>
      <c r="AY442" s="156" t="s">
        <v>339</v>
      </c>
    </row>
    <row r="443" spans="2:65" s="1" customFormat="1" ht="16.5" customHeight="1" x14ac:dyDescent="0.2">
      <c r="B443" s="136"/>
      <c r="C443" s="137" t="s">
        <v>802</v>
      </c>
      <c r="D443" s="137" t="s">
        <v>342</v>
      </c>
      <c r="E443" s="138" t="s">
        <v>2365</v>
      </c>
      <c r="F443" s="139" t="s">
        <v>2366</v>
      </c>
      <c r="G443" s="140" t="s">
        <v>345</v>
      </c>
      <c r="H443" s="141">
        <v>2</v>
      </c>
      <c r="I443" s="142"/>
      <c r="J443" s="143">
        <f>ROUND(I443*H443,2)</f>
        <v>0</v>
      </c>
      <c r="K443" s="139" t="s">
        <v>902</v>
      </c>
      <c r="L443" s="32"/>
      <c r="M443" s="144" t="s">
        <v>1</v>
      </c>
      <c r="N443" s="145" t="s">
        <v>42</v>
      </c>
      <c r="P443" s="146">
        <f>O443*H443</f>
        <v>0</v>
      </c>
      <c r="Q443" s="146">
        <v>2.1199999999999999E-3</v>
      </c>
      <c r="R443" s="146">
        <f>Q443*H443</f>
        <v>4.2399999999999998E-3</v>
      </c>
      <c r="S443" s="146">
        <v>0</v>
      </c>
      <c r="T443" s="147">
        <f>S443*H443</f>
        <v>0</v>
      </c>
      <c r="AR443" s="148" t="s">
        <v>249</v>
      </c>
      <c r="AT443" s="148" t="s">
        <v>342</v>
      </c>
      <c r="AU443" s="148" t="s">
        <v>86</v>
      </c>
      <c r="AY443" s="17" t="s">
        <v>339</v>
      </c>
      <c r="BE443" s="149">
        <f>IF(N443="základní",J443,0)</f>
        <v>0</v>
      </c>
      <c r="BF443" s="149">
        <f>IF(N443="snížená",J443,0)</f>
        <v>0</v>
      </c>
      <c r="BG443" s="149">
        <f>IF(N443="zákl. přenesená",J443,0)</f>
        <v>0</v>
      </c>
      <c r="BH443" s="149">
        <f>IF(N443="sníž. přenesená",J443,0)</f>
        <v>0</v>
      </c>
      <c r="BI443" s="149">
        <f>IF(N443="nulová",J443,0)</f>
        <v>0</v>
      </c>
      <c r="BJ443" s="17" t="s">
        <v>84</v>
      </c>
      <c r="BK443" s="149">
        <f>ROUND(I443*H443,2)</f>
        <v>0</v>
      </c>
      <c r="BL443" s="17" t="s">
        <v>249</v>
      </c>
      <c r="BM443" s="148" t="s">
        <v>2367</v>
      </c>
    </row>
    <row r="444" spans="2:65" s="1" customFormat="1" x14ac:dyDescent="0.2">
      <c r="B444" s="32"/>
      <c r="D444" s="150" t="s">
        <v>348</v>
      </c>
      <c r="F444" s="151" t="s">
        <v>2368</v>
      </c>
      <c r="I444" s="152"/>
      <c r="L444" s="32"/>
      <c r="M444" s="153"/>
      <c r="T444" s="56"/>
      <c r="AT444" s="17" t="s">
        <v>348</v>
      </c>
      <c r="AU444" s="17" t="s">
        <v>86</v>
      </c>
    </row>
    <row r="445" spans="2:65" s="1" customFormat="1" ht="16.5" customHeight="1" x14ac:dyDescent="0.2">
      <c r="B445" s="136"/>
      <c r="C445" s="137" t="s">
        <v>805</v>
      </c>
      <c r="D445" s="137" t="s">
        <v>342</v>
      </c>
      <c r="E445" s="138" t="s">
        <v>2369</v>
      </c>
      <c r="F445" s="139" t="s">
        <v>2370</v>
      </c>
      <c r="G445" s="140" t="s">
        <v>345</v>
      </c>
      <c r="H445" s="141">
        <v>2</v>
      </c>
      <c r="I445" s="142"/>
      <c r="J445" s="143">
        <f>ROUND(I445*H445,2)</f>
        <v>0</v>
      </c>
      <c r="K445" s="139" t="s">
        <v>902</v>
      </c>
      <c r="L445" s="32"/>
      <c r="M445" s="144" t="s">
        <v>1</v>
      </c>
      <c r="N445" s="145" t="s">
        <v>42</v>
      </c>
      <c r="P445" s="146">
        <f>O445*H445</f>
        <v>0</v>
      </c>
      <c r="Q445" s="146">
        <v>4.7499999999999999E-3</v>
      </c>
      <c r="R445" s="146">
        <f>Q445*H445</f>
        <v>9.4999999999999998E-3</v>
      </c>
      <c r="S445" s="146">
        <v>0</v>
      </c>
      <c r="T445" s="147">
        <f>S445*H445</f>
        <v>0</v>
      </c>
      <c r="AR445" s="148" t="s">
        <v>249</v>
      </c>
      <c r="AT445" s="148" t="s">
        <v>342</v>
      </c>
      <c r="AU445" s="148" t="s">
        <v>86</v>
      </c>
      <c r="AY445" s="17" t="s">
        <v>339</v>
      </c>
      <c r="BE445" s="149">
        <f>IF(N445="základní",J445,0)</f>
        <v>0</v>
      </c>
      <c r="BF445" s="149">
        <f>IF(N445="snížená",J445,0)</f>
        <v>0</v>
      </c>
      <c r="BG445" s="149">
        <f>IF(N445="zákl. přenesená",J445,0)</f>
        <v>0</v>
      </c>
      <c r="BH445" s="149">
        <f>IF(N445="sníž. přenesená",J445,0)</f>
        <v>0</v>
      </c>
      <c r="BI445" s="149">
        <f>IF(N445="nulová",J445,0)</f>
        <v>0</v>
      </c>
      <c r="BJ445" s="17" t="s">
        <v>84</v>
      </c>
      <c r="BK445" s="149">
        <f>ROUND(I445*H445,2)</f>
        <v>0</v>
      </c>
      <c r="BL445" s="17" t="s">
        <v>249</v>
      </c>
      <c r="BM445" s="148" t="s">
        <v>2371</v>
      </c>
    </row>
    <row r="446" spans="2:65" s="1" customFormat="1" x14ac:dyDescent="0.2">
      <c r="B446" s="32"/>
      <c r="D446" s="150" t="s">
        <v>348</v>
      </c>
      <c r="F446" s="151" t="s">
        <v>2372</v>
      </c>
      <c r="I446" s="152"/>
      <c r="L446" s="32"/>
      <c r="M446" s="153"/>
      <c r="T446" s="56"/>
      <c r="AT446" s="17" t="s">
        <v>348</v>
      </c>
      <c r="AU446" s="17" t="s">
        <v>86</v>
      </c>
    </row>
    <row r="447" spans="2:65" s="1" customFormat="1" ht="16.5" customHeight="1" x14ac:dyDescent="0.2">
      <c r="B447" s="136"/>
      <c r="C447" s="169" t="s">
        <v>809</v>
      </c>
      <c r="D447" s="169" t="s">
        <v>490</v>
      </c>
      <c r="E447" s="170" t="s">
        <v>2356</v>
      </c>
      <c r="F447" s="171" t="s">
        <v>2357</v>
      </c>
      <c r="G447" s="172" t="s">
        <v>373</v>
      </c>
      <c r="H447" s="173">
        <v>0.27600000000000002</v>
      </c>
      <c r="I447" s="174"/>
      <c r="J447" s="175">
        <f>ROUND(I447*H447,2)</f>
        <v>0</v>
      </c>
      <c r="K447" s="171" t="s">
        <v>902</v>
      </c>
      <c r="L447" s="176"/>
      <c r="M447" s="177" t="s">
        <v>1</v>
      </c>
      <c r="N447" s="178" t="s">
        <v>42</v>
      </c>
      <c r="P447" s="146">
        <f>O447*H447</f>
        <v>0</v>
      </c>
      <c r="Q447" s="146">
        <v>0.81499999999999995</v>
      </c>
      <c r="R447" s="146">
        <f>Q447*H447</f>
        <v>0.22494</v>
      </c>
      <c r="S447" s="146">
        <v>0</v>
      </c>
      <c r="T447" s="147">
        <f>S447*H447</f>
        <v>0</v>
      </c>
      <c r="AR447" s="148" t="s">
        <v>385</v>
      </c>
      <c r="AT447" s="148" t="s">
        <v>490</v>
      </c>
      <c r="AU447" s="148" t="s">
        <v>86</v>
      </c>
      <c r="AY447" s="17" t="s">
        <v>339</v>
      </c>
      <c r="BE447" s="149">
        <f>IF(N447="základní",J447,0)</f>
        <v>0</v>
      </c>
      <c r="BF447" s="149">
        <f>IF(N447="snížená",J447,0)</f>
        <v>0</v>
      </c>
      <c r="BG447" s="149">
        <f>IF(N447="zákl. přenesená",J447,0)</f>
        <v>0</v>
      </c>
      <c r="BH447" s="149">
        <f>IF(N447="sníž. přenesená",J447,0)</f>
        <v>0</v>
      </c>
      <c r="BI447" s="149">
        <f>IF(N447="nulová",J447,0)</f>
        <v>0</v>
      </c>
      <c r="BJ447" s="17" t="s">
        <v>84</v>
      </c>
      <c r="BK447" s="149">
        <f>ROUND(I447*H447,2)</f>
        <v>0</v>
      </c>
      <c r="BL447" s="17" t="s">
        <v>249</v>
      </c>
      <c r="BM447" s="148" t="s">
        <v>2373</v>
      </c>
    </row>
    <row r="448" spans="2:65" s="1" customFormat="1" x14ac:dyDescent="0.2">
      <c r="B448" s="32"/>
      <c r="D448" s="150" t="s">
        <v>348</v>
      </c>
      <c r="F448" s="151" t="s">
        <v>2357</v>
      </c>
      <c r="I448" s="152"/>
      <c r="L448" s="32"/>
      <c r="M448" s="153"/>
      <c r="T448" s="56"/>
      <c r="AT448" s="17" t="s">
        <v>348</v>
      </c>
      <c r="AU448" s="17" t="s">
        <v>86</v>
      </c>
    </row>
    <row r="449" spans="2:65" s="12" customFormat="1" x14ac:dyDescent="0.2">
      <c r="B449" s="155"/>
      <c r="D449" s="150" t="s">
        <v>376</v>
      </c>
      <c r="F449" s="157" t="s">
        <v>2374</v>
      </c>
      <c r="H449" s="158">
        <v>0.27600000000000002</v>
      </c>
      <c r="I449" s="159"/>
      <c r="L449" s="155"/>
      <c r="M449" s="160"/>
      <c r="T449" s="161"/>
      <c r="AT449" s="156" t="s">
        <v>376</v>
      </c>
      <c r="AU449" s="156" t="s">
        <v>86</v>
      </c>
      <c r="AV449" s="12" t="s">
        <v>86</v>
      </c>
      <c r="AW449" s="12" t="s">
        <v>3</v>
      </c>
      <c r="AX449" s="12" t="s">
        <v>84</v>
      </c>
      <c r="AY449" s="156" t="s">
        <v>339</v>
      </c>
    </row>
    <row r="450" spans="2:65" s="1" customFormat="1" ht="16.5" customHeight="1" x14ac:dyDescent="0.2">
      <c r="B450" s="136"/>
      <c r="C450" s="137" t="s">
        <v>812</v>
      </c>
      <c r="D450" s="137" t="s">
        <v>342</v>
      </c>
      <c r="E450" s="138" t="s">
        <v>2375</v>
      </c>
      <c r="F450" s="139" t="s">
        <v>2376</v>
      </c>
      <c r="G450" s="140" t="s">
        <v>345</v>
      </c>
      <c r="H450" s="141">
        <v>2</v>
      </c>
      <c r="I450" s="142"/>
      <c r="J450" s="143">
        <f>ROUND(I450*H450,2)</f>
        <v>0</v>
      </c>
      <c r="K450" s="139" t="s">
        <v>902</v>
      </c>
      <c r="L450" s="32"/>
      <c r="M450" s="144" t="s">
        <v>1</v>
      </c>
      <c r="N450" s="145" t="s">
        <v>42</v>
      </c>
      <c r="P450" s="146">
        <f>O450*H450</f>
        <v>0</v>
      </c>
      <c r="Q450" s="146">
        <v>5.8E-4</v>
      </c>
      <c r="R450" s="146">
        <f>Q450*H450</f>
        <v>1.16E-3</v>
      </c>
      <c r="S450" s="146">
        <v>0.16600000000000001</v>
      </c>
      <c r="T450" s="147">
        <f>S450*H450</f>
        <v>0.33200000000000002</v>
      </c>
      <c r="AR450" s="148" t="s">
        <v>249</v>
      </c>
      <c r="AT450" s="148" t="s">
        <v>342</v>
      </c>
      <c r="AU450" s="148" t="s">
        <v>86</v>
      </c>
      <c r="AY450" s="17" t="s">
        <v>339</v>
      </c>
      <c r="BE450" s="149">
        <f>IF(N450="základní",J450,0)</f>
        <v>0</v>
      </c>
      <c r="BF450" s="149">
        <f>IF(N450="snížená",J450,0)</f>
        <v>0</v>
      </c>
      <c r="BG450" s="149">
        <f>IF(N450="zákl. přenesená",J450,0)</f>
        <v>0</v>
      </c>
      <c r="BH450" s="149">
        <f>IF(N450="sníž. přenesená",J450,0)</f>
        <v>0</v>
      </c>
      <c r="BI450" s="149">
        <f>IF(N450="nulová",J450,0)</f>
        <v>0</v>
      </c>
      <c r="BJ450" s="17" t="s">
        <v>84</v>
      </c>
      <c r="BK450" s="149">
        <f>ROUND(I450*H450,2)</f>
        <v>0</v>
      </c>
      <c r="BL450" s="17" t="s">
        <v>249</v>
      </c>
      <c r="BM450" s="148" t="s">
        <v>2377</v>
      </c>
    </row>
    <row r="451" spans="2:65" s="1" customFormat="1" x14ac:dyDescent="0.2">
      <c r="B451" s="32"/>
      <c r="D451" s="150" t="s">
        <v>348</v>
      </c>
      <c r="F451" s="151" t="s">
        <v>2378</v>
      </c>
      <c r="I451" s="152"/>
      <c r="L451" s="32"/>
      <c r="M451" s="153"/>
      <c r="T451" s="56"/>
      <c r="AT451" s="17" t="s">
        <v>348</v>
      </c>
      <c r="AU451" s="17" t="s">
        <v>86</v>
      </c>
    </row>
    <row r="452" spans="2:65" s="11" customFormat="1" ht="22.8" customHeight="1" x14ac:dyDescent="0.25">
      <c r="B452" s="124"/>
      <c r="D452" s="125" t="s">
        <v>76</v>
      </c>
      <c r="E452" s="134" t="s">
        <v>370</v>
      </c>
      <c r="F452" s="134" t="s">
        <v>2379</v>
      </c>
      <c r="I452" s="127"/>
      <c r="J452" s="135">
        <f>BK452</f>
        <v>0</v>
      </c>
      <c r="L452" s="124"/>
      <c r="M452" s="129"/>
      <c r="P452" s="130">
        <f>SUM(P453:P459)</f>
        <v>0</v>
      </c>
      <c r="R452" s="130">
        <f>SUM(R453:R459)</f>
        <v>0.25804534000000001</v>
      </c>
      <c r="T452" s="131">
        <f>SUM(T453:T459)</f>
        <v>0</v>
      </c>
      <c r="AR452" s="125" t="s">
        <v>84</v>
      </c>
      <c r="AT452" s="132" t="s">
        <v>76</v>
      </c>
      <c r="AU452" s="132" t="s">
        <v>84</v>
      </c>
      <c r="AY452" s="125" t="s">
        <v>339</v>
      </c>
      <c r="BK452" s="133">
        <f>SUM(BK453:BK459)</f>
        <v>0</v>
      </c>
    </row>
    <row r="453" spans="2:65" s="1" customFormat="1" ht="16.5" customHeight="1" x14ac:dyDescent="0.2">
      <c r="B453" s="136"/>
      <c r="C453" s="137" t="s">
        <v>815</v>
      </c>
      <c r="D453" s="137" t="s">
        <v>342</v>
      </c>
      <c r="E453" s="138" t="s">
        <v>2380</v>
      </c>
      <c r="F453" s="139" t="s">
        <v>2381</v>
      </c>
      <c r="G453" s="140" t="s">
        <v>381</v>
      </c>
      <c r="H453" s="141">
        <v>22.207000000000001</v>
      </c>
      <c r="I453" s="142"/>
      <c r="J453" s="143">
        <f>ROUND(I453*H453,2)</f>
        <v>0</v>
      </c>
      <c r="K453" s="139" t="s">
        <v>902</v>
      </c>
      <c r="L453" s="32"/>
      <c r="M453" s="144" t="s">
        <v>1</v>
      </c>
      <c r="N453" s="145" t="s">
        <v>42</v>
      </c>
      <c r="P453" s="146">
        <f>O453*H453</f>
        <v>0</v>
      </c>
      <c r="Q453" s="146">
        <v>1.162E-2</v>
      </c>
      <c r="R453" s="146">
        <f>Q453*H453</f>
        <v>0.25804534000000001</v>
      </c>
      <c r="S453" s="146">
        <v>0</v>
      </c>
      <c r="T453" s="147">
        <f>S453*H453</f>
        <v>0</v>
      </c>
      <c r="AR453" s="148" t="s">
        <v>249</v>
      </c>
      <c r="AT453" s="148" t="s">
        <v>342</v>
      </c>
      <c r="AU453" s="148" t="s">
        <v>86</v>
      </c>
      <c r="AY453" s="17" t="s">
        <v>339</v>
      </c>
      <c r="BE453" s="149">
        <f>IF(N453="základní",J453,0)</f>
        <v>0</v>
      </c>
      <c r="BF453" s="149">
        <f>IF(N453="snížená",J453,0)</f>
        <v>0</v>
      </c>
      <c r="BG453" s="149">
        <f>IF(N453="zákl. přenesená",J453,0)</f>
        <v>0</v>
      </c>
      <c r="BH453" s="149">
        <f>IF(N453="sníž. přenesená",J453,0)</f>
        <v>0</v>
      </c>
      <c r="BI453" s="149">
        <f>IF(N453="nulová",J453,0)</f>
        <v>0</v>
      </c>
      <c r="BJ453" s="17" t="s">
        <v>84</v>
      </c>
      <c r="BK453" s="149">
        <f>ROUND(I453*H453,2)</f>
        <v>0</v>
      </c>
      <c r="BL453" s="17" t="s">
        <v>249</v>
      </c>
      <c r="BM453" s="148" t="s">
        <v>2382</v>
      </c>
    </row>
    <row r="454" spans="2:65" s="1" customFormat="1" ht="19.2" x14ac:dyDescent="0.2">
      <c r="B454" s="32"/>
      <c r="D454" s="150" t="s">
        <v>348</v>
      </c>
      <c r="F454" s="151" t="s">
        <v>2383</v>
      </c>
      <c r="I454" s="152"/>
      <c r="L454" s="32"/>
      <c r="M454" s="153"/>
      <c r="T454" s="56"/>
      <c r="AT454" s="17" t="s">
        <v>348</v>
      </c>
      <c r="AU454" s="17" t="s">
        <v>86</v>
      </c>
    </row>
    <row r="455" spans="2:65" s="15" customFormat="1" x14ac:dyDescent="0.2">
      <c r="B455" s="189"/>
      <c r="D455" s="150" t="s">
        <v>376</v>
      </c>
      <c r="E455" s="190" t="s">
        <v>1</v>
      </c>
      <c r="F455" s="191" t="s">
        <v>2384</v>
      </c>
      <c r="H455" s="190" t="s">
        <v>1</v>
      </c>
      <c r="I455" s="192"/>
      <c r="L455" s="189"/>
      <c r="M455" s="193"/>
      <c r="T455" s="194"/>
      <c r="AT455" s="190" t="s">
        <v>376</v>
      </c>
      <c r="AU455" s="190" t="s">
        <v>86</v>
      </c>
      <c r="AV455" s="15" t="s">
        <v>84</v>
      </c>
      <c r="AW455" s="15" t="s">
        <v>34</v>
      </c>
      <c r="AX455" s="15" t="s">
        <v>77</v>
      </c>
      <c r="AY455" s="190" t="s">
        <v>339</v>
      </c>
    </row>
    <row r="456" spans="2:65" s="12" customFormat="1" x14ac:dyDescent="0.2">
      <c r="B456" s="155"/>
      <c r="D456" s="150" t="s">
        <v>376</v>
      </c>
      <c r="E456" s="156" t="s">
        <v>1</v>
      </c>
      <c r="F456" s="157" t="s">
        <v>2385</v>
      </c>
      <c r="H456" s="158">
        <v>18.847000000000001</v>
      </c>
      <c r="I456" s="159"/>
      <c r="L456" s="155"/>
      <c r="M456" s="160"/>
      <c r="T456" s="161"/>
      <c r="AT456" s="156" t="s">
        <v>376</v>
      </c>
      <c r="AU456" s="156" t="s">
        <v>86</v>
      </c>
      <c r="AV456" s="12" t="s">
        <v>86</v>
      </c>
      <c r="AW456" s="12" t="s">
        <v>34</v>
      </c>
      <c r="AX456" s="12" t="s">
        <v>77</v>
      </c>
      <c r="AY456" s="156" t="s">
        <v>339</v>
      </c>
    </row>
    <row r="457" spans="2:65" s="15" customFormat="1" x14ac:dyDescent="0.2">
      <c r="B457" s="189"/>
      <c r="D457" s="150" t="s">
        <v>376</v>
      </c>
      <c r="E457" s="190" t="s">
        <v>1</v>
      </c>
      <c r="F457" s="191" t="s">
        <v>2171</v>
      </c>
      <c r="H457" s="190" t="s">
        <v>1</v>
      </c>
      <c r="I457" s="192"/>
      <c r="L457" s="189"/>
      <c r="M457" s="193"/>
      <c r="T457" s="194"/>
      <c r="AT457" s="190" t="s">
        <v>376</v>
      </c>
      <c r="AU457" s="190" t="s">
        <v>86</v>
      </c>
      <c r="AV457" s="15" t="s">
        <v>84</v>
      </c>
      <c r="AW457" s="15" t="s">
        <v>34</v>
      </c>
      <c r="AX457" s="15" t="s">
        <v>77</v>
      </c>
      <c r="AY457" s="190" t="s">
        <v>339</v>
      </c>
    </row>
    <row r="458" spans="2:65" s="12" customFormat="1" x14ac:dyDescent="0.2">
      <c r="B458" s="155"/>
      <c r="D458" s="150" t="s">
        <v>376</v>
      </c>
      <c r="E458" s="156" t="s">
        <v>1</v>
      </c>
      <c r="F458" s="157" t="s">
        <v>2386</v>
      </c>
      <c r="H458" s="158">
        <v>3.36</v>
      </c>
      <c r="I458" s="159"/>
      <c r="L458" s="155"/>
      <c r="M458" s="160"/>
      <c r="T458" s="161"/>
      <c r="AT458" s="156" t="s">
        <v>376</v>
      </c>
      <c r="AU458" s="156" t="s">
        <v>86</v>
      </c>
      <c r="AV458" s="12" t="s">
        <v>86</v>
      </c>
      <c r="AW458" s="12" t="s">
        <v>34</v>
      </c>
      <c r="AX458" s="12" t="s">
        <v>77</v>
      </c>
      <c r="AY458" s="156" t="s">
        <v>339</v>
      </c>
    </row>
    <row r="459" spans="2:65" s="13" customFormat="1" x14ac:dyDescent="0.2">
      <c r="B459" s="162"/>
      <c r="D459" s="150" t="s">
        <v>376</v>
      </c>
      <c r="E459" s="163" t="s">
        <v>1</v>
      </c>
      <c r="F459" s="164" t="s">
        <v>398</v>
      </c>
      <c r="H459" s="165">
        <v>22.207000000000001</v>
      </c>
      <c r="I459" s="166"/>
      <c r="L459" s="162"/>
      <c r="M459" s="167"/>
      <c r="T459" s="168"/>
      <c r="AT459" s="163" t="s">
        <v>376</v>
      </c>
      <c r="AU459" s="163" t="s">
        <v>86</v>
      </c>
      <c r="AV459" s="13" t="s">
        <v>249</v>
      </c>
      <c r="AW459" s="13" t="s">
        <v>34</v>
      </c>
      <c r="AX459" s="13" t="s">
        <v>84</v>
      </c>
      <c r="AY459" s="163" t="s">
        <v>339</v>
      </c>
    </row>
    <row r="460" spans="2:65" s="11" customFormat="1" ht="22.8" customHeight="1" x14ac:dyDescent="0.25">
      <c r="B460" s="124"/>
      <c r="D460" s="125" t="s">
        <v>76</v>
      </c>
      <c r="E460" s="134" t="s">
        <v>391</v>
      </c>
      <c r="F460" s="134" t="s">
        <v>2387</v>
      </c>
      <c r="I460" s="127"/>
      <c r="J460" s="135">
        <f>BK460</f>
        <v>0</v>
      </c>
      <c r="L460" s="124"/>
      <c r="M460" s="129"/>
      <c r="P460" s="130">
        <f>SUM(P461:P667)</f>
        <v>0</v>
      </c>
      <c r="R460" s="130">
        <f>SUM(R461:R667)</f>
        <v>5.9272898999999999</v>
      </c>
      <c r="T460" s="131">
        <f>SUM(T461:T667)</f>
        <v>73.472452200000006</v>
      </c>
      <c r="AR460" s="125" t="s">
        <v>84</v>
      </c>
      <c r="AT460" s="132" t="s">
        <v>76</v>
      </c>
      <c r="AU460" s="132" t="s">
        <v>84</v>
      </c>
      <c r="AY460" s="125" t="s">
        <v>339</v>
      </c>
      <c r="BK460" s="133">
        <f>SUM(BK461:BK667)</f>
        <v>0</v>
      </c>
    </row>
    <row r="461" spans="2:65" s="1" customFormat="1" ht="16.5" customHeight="1" x14ac:dyDescent="0.2">
      <c r="B461" s="136"/>
      <c r="C461" s="137" t="s">
        <v>821</v>
      </c>
      <c r="D461" s="137" t="s">
        <v>342</v>
      </c>
      <c r="E461" s="138" t="s">
        <v>2388</v>
      </c>
      <c r="F461" s="139" t="s">
        <v>2389</v>
      </c>
      <c r="G461" s="140" t="s">
        <v>358</v>
      </c>
      <c r="H461" s="141">
        <v>17.622</v>
      </c>
      <c r="I461" s="142"/>
      <c r="J461" s="143">
        <f>ROUND(I461*H461,2)</f>
        <v>0</v>
      </c>
      <c r="K461" s="139" t="s">
        <v>902</v>
      </c>
      <c r="L461" s="32"/>
      <c r="M461" s="144" t="s">
        <v>1</v>
      </c>
      <c r="N461" s="145" t="s">
        <v>42</v>
      </c>
      <c r="P461" s="146">
        <f>O461*H461</f>
        <v>0</v>
      </c>
      <c r="Q461" s="146">
        <v>1.17E-3</v>
      </c>
      <c r="R461" s="146">
        <f>Q461*H461</f>
        <v>2.0617739999999999E-2</v>
      </c>
      <c r="S461" s="146">
        <v>0</v>
      </c>
      <c r="T461" s="147">
        <f>S461*H461</f>
        <v>0</v>
      </c>
      <c r="AR461" s="148" t="s">
        <v>249</v>
      </c>
      <c r="AT461" s="148" t="s">
        <v>342</v>
      </c>
      <c r="AU461" s="148" t="s">
        <v>86</v>
      </c>
      <c r="AY461" s="17" t="s">
        <v>339</v>
      </c>
      <c r="BE461" s="149">
        <f>IF(N461="základní",J461,0)</f>
        <v>0</v>
      </c>
      <c r="BF461" s="149">
        <f>IF(N461="snížená",J461,0)</f>
        <v>0</v>
      </c>
      <c r="BG461" s="149">
        <f>IF(N461="zákl. přenesená",J461,0)</f>
        <v>0</v>
      </c>
      <c r="BH461" s="149">
        <f>IF(N461="sníž. přenesená",J461,0)</f>
        <v>0</v>
      </c>
      <c r="BI461" s="149">
        <f>IF(N461="nulová",J461,0)</f>
        <v>0</v>
      </c>
      <c r="BJ461" s="17" t="s">
        <v>84</v>
      </c>
      <c r="BK461" s="149">
        <f>ROUND(I461*H461,2)</f>
        <v>0</v>
      </c>
      <c r="BL461" s="17" t="s">
        <v>249</v>
      </c>
      <c r="BM461" s="148" t="s">
        <v>2390</v>
      </c>
    </row>
    <row r="462" spans="2:65" s="1" customFormat="1" x14ac:dyDescent="0.2">
      <c r="B462" s="32"/>
      <c r="D462" s="150" t="s">
        <v>348</v>
      </c>
      <c r="F462" s="151" t="s">
        <v>2391</v>
      </c>
      <c r="I462" s="152"/>
      <c r="L462" s="32"/>
      <c r="M462" s="153"/>
      <c r="T462" s="56"/>
      <c r="AT462" s="17" t="s">
        <v>348</v>
      </c>
      <c r="AU462" s="17" t="s">
        <v>86</v>
      </c>
    </row>
    <row r="463" spans="2:65" s="15" customFormat="1" x14ac:dyDescent="0.2">
      <c r="B463" s="189"/>
      <c r="D463" s="150" t="s">
        <v>376</v>
      </c>
      <c r="E463" s="190" t="s">
        <v>1</v>
      </c>
      <c r="F463" s="191" t="s">
        <v>2392</v>
      </c>
      <c r="H463" s="190" t="s">
        <v>1</v>
      </c>
      <c r="I463" s="192"/>
      <c r="L463" s="189"/>
      <c r="M463" s="193"/>
      <c r="T463" s="194"/>
      <c r="AT463" s="190" t="s">
        <v>376</v>
      </c>
      <c r="AU463" s="190" t="s">
        <v>86</v>
      </c>
      <c r="AV463" s="15" t="s">
        <v>84</v>
      </c>
      <c r="AW463" s="15" t="s">
        <v>34</v>
      </c>
      <c r="AX463" s="15" t="s">
        <v>77</v>
      </c>
      <c r="AY463" s="190" t="s">
        <v>339</v>
      </c>
    </row>
    <row r="464" spans="2:65" s="12" customFormat="1" x14ac:dyDescent="0.2">
      <c r="B464" s="155"/>
      <c r="D464" s="150" t="s">
        <v>376</v>
      </c>
      <c r="E464" s="156" t="s">
        <v>1</v>
      </c>
      <c r="F464" s="157" t="s">
        <v>2393</v>
      </c>
      <c r="H464" s="158">
        <v>5.62</v>
      </c>
      <c r="I464" s="159"/>
      <c r="L464" s="155"/>
      <c r="M464" s="160"/>
      <c r="T464" s="161"/>
      <c r="AT464" s="156" t="s">
        <v>376</v>
      </c>
      <c r="AU464" s="156" t="s">
        <v>86</v>
      </c>
      <c r="AV464" s="12" t="s">
        <v>86</v>
      </c>
      <c r="AW464" s="12" t="s">
        <v>34</v>
      </c>
      <c r="AX464" s="12" t="s">
        <v>77</v>
      </c>
      <c r="AY464" s="156" t="s">
        <v>339</v>
      </c>
    </row>
    <row r="465" spans="2:65" s="15" customFormat="1" x14ac:dyDescent="0.2">
      <c r="B465" s="189"/>
      <c r="D465" s="150" t="s">
        <v>376</v>
      </c>
      <c r="E465" s="190" t="s">
        <v>1</v>
      </c>
      <c r="F465" s="191" t="s">
        <v>2394</v>
      </c>
      <c r="H465" s="190" t="s">
        <v>1</v>
      </c>
      <c r="I465" s="192"/>
      <c r="L465" s="189"/>
      <c r="M465" s="193"/>
      <c r="T465" s="194"/>
      <c r="AT465" s="190" t="s">
        <v>376</v>
      </c>
      <c r="AU465" s="190" t="s">
        <v>86</v>
      </c>
      <c r="AV465" s="15" t="s">
        <v>84</v>
      </c>
      <c r="AW465" s="15" t="s">
        <v>34</v>
      </c>
      <c r="AX465" s="15" t="s">
        <v>77</v>
      </c>
      <c r="AY465" s="190" t="s">
        <v>339</v>
      </c>
    </row>
    <row r="466" spans="2:65" s="12" customFormat="1" x14ac:dyDescent="0.2">
      <c r="B466" s="155"/>
      <c r="D466" s="150" t="s">
        <v>376</v>
      </c>
      <c r="E466" s="156" t="s">
        <v>1</v>
      </c>
      <c r="F466" s="157" t="s">
        <v>2395</v>
      </c>
      <c r="H466" s="158">
        <v>3.4</v>
      </c>
      <c r="I466" s="159"/>
      <c r="L466" s="155"/>
      <c r="M466" s="160"/>
      <c r="T466" s="161"/>
      <c r="AT466" s="156" t="s">
        <v>376</v>
      </c>
      <c r="AU466" s="156" t="s">
        <v>86</v>
      </c>
      <c r="AV466" s="12" t="s">
        <v>86</v>
      </c>
      <c r="AW466" s="12" t="s">
        <v>34</v>
      </c>
      <c r="AX466" s="12" t="s">
        <v>77</v>
      </c>
      <c r="AY466" s="156" t="s">
        <v>339</v>
      </c>
    </row>
    <row r="467" spans="2:65" s="12" customFormat="1" x14ac:dyDescent="0.2">
      <c r="B467" s="155"/>
      <c r="D467" s="150" t="s">
        <v>376</v>
      </c>
      <c r="E467" s="156" t="s">
        <v>1</v>
      </c>
      <c r="F467" s="157" t="s">
        <v>2396</v>
      </c>
      <c r="H467" s="158">
        <v>3.4</v>
      </c>
      <c r="I467" s="159"/>
      <c r="L467" s="155"/>
      <c r="M467" s="160"/>
      <c r="T467" s="161"/>
      <c r="AT467" s="156" t="s">
        <v>376</v>
      </c>
      <c r="AU467" s="156" t="s">
        <v>86</v>
      </c>
      <c r="AV467" s="12" t="s">
        <v>86</v>
      </c>
      <c r="AW467" s="12" t="s">
        <v>34</v>
      </c>
      <c r="AX467" s="12" t="s">
        <v>77</v>
      </c>
      <c r="AY467" s="156" t="s">
        <v>339</v>
      </c>
    </row>
    <row r="468" spans="2:65" s="12" customFormat="1" x14ac:dyDescent="0.2">
      <c r="B468" s="155"/>
      <c r="D468" s="150" t="s">
        <v>376</v>
      </c>
      <c r="E468" s="156" t="s">
        <v>1</v>
      </c>
      <c r="F468" s="157" t="s">
        <v>2397</v>
      </c>
      <c r="H468" s="158">
        <v>2.6019999999999999</v>
      </c>
      <c r="I468" s="159"/>
      <c r="L468" s="155"/>
      <c r="M468" s="160"/>
      <c r="T468" s="161"/>
      <c r="AT468" s="156" t="s">
        <v>376</v>
      </c>
      <c r="AU468" s="156" t="s">
        <v>86</v>
      </c>
      <c r="AV468" s="12" t="s">
        <v>86</v>
      </c>
      <c r="AW468" s="12" t="s">
        <v>34</v>
      </c>
      <c r="AX468" s="12" t="s">
        <v>77</v>
      </c>
      <c r="AY468" s="156" t="s">
        <v>339</v>
      </c>
    </row>
    <row r="469" spans="2:65" s="12" customFormat="1" x14ac:dyDescent="0.2">
      <c r="B469" s="155"/>
      <c r="D469" s="150" t="s">
        <v>376</v>
      </c>
      <c r="E469" s="156" t="s">
        <v>1</v>
      </c>
      <c r="F469" s="157" t="s">
        <v>2398</v>
      </c>
      <c r="H469" s="158">
        <v>2.6</v>
      </c>
      <c r="I469" s="159"/>
      <c r="L469" s="155"/>
      <c r="M469" s="160"/>
      <c r="T469" s="161"/>
      <c r="AT469" s="156" t="s">
        <v>376</v>
      </c>
      <c r="AU469" s="156" t="s">
        <v>86</v>
      </c>
      <c r="AV469" s="12" t="s">
        <v>86</v>
      </c>
      <c r="AW469" s="12" t="s">
        <v>34</v>
      </c>
      <c r="AX469" s="12" t="s">
        <v>77</v>
      </c>
      <c r="AY469" s="156" t="s">
        <v>339</v>
      </c>
    </row>
    <row r="470" spans="2:65" s="13" customFormat="1" x14ac:dyDescent="0.2">
      <c r="B470" s="162"/>
      <c r="D470" s="150" t="s">
        <v>376</v>
      </c>
      <c r="E470" s="163" t="s">
        <v>1</v>
      </c>
      <c r="F470" s="164" t="s">
        <v>398</v>
      </c>
      <c r="H470" s="165">
        <v>17.622</v>
      </c>
      <c r="I470" s="166"/>
      <c r="L470" s="162"/>
      <c r="M470" s="167"/>
      <c r="T470" s="168"/>
      <c r="AT470" s="163" t="s">
        <v>376</v>
      </c>
      <c r="AU470" s="163" t="s">
        <v>86</v>
      </c>
      <c r="AV470" s="13" t="s">
        <v>249</v>
      </c>
      <c r="AW470" s="13" t="s">
        <v>34</v>
      </c>
      <c r="AX470" s="13" t="s">
        <v>84</v>
      </c>
      <c r="AY470" s="163" t="s">
        <v>339</v>
      </c>
    </row>
    <row r="471" spans="2:65" s="1" customFormat="1" ht="16.5" customHeight="1" x14ac:dyDescent="0.2">
      <c r="B471" s="136"/>
      <c r="C471" s="137" t="s">
        <v>826</v>
      </c>
      <c r="D471" s="137" t="s">
        <v>342</v>
      </c>
      <c r="E471" s="138" t="s">
        <v>2399</v>
      </c>
      <c r="F471" s="139" t="s">
        <v>2400</v>
      </c>
      <c r="G471" s="140" t="s">
        <v>358</v>
      </c>
      <c r="H471" s="141">
        <v>17.622</v>
      </c>
      <c r="I471" s="142"/>
      <c r="J471" s="143">
        <f>ROUND(I471*H471,2)</f>
        <v>0</v>
      </c>
      <c r="K471" s="139" t="s">
        <v>902</v>
      </c>
      <c r="L471" s="32"/>
      <c r="M471" s="144" t="s">
        <v>1</v>
      </c>
      <c r="N471" s="145" t="s">
        <v>42</v>
      </c>
      <c r="P471" s="146">
        <f>O471*H471</f>
        <v>0</v>
      </c>
      <c r="Q471" s="146">
        <v>5.8E-4</v>
      </c>
      <c r="R471" s="146">
        <f>Q471*H471</f>
        <v>1.0220760000000001E-2</v>
      </c>
      <c r="S471" s="146">
        <v>0</v>
      </c>
      <c r="T471" s="147">
        <f>S471*H471</f>
        <v>0</v>
      </c>
      <c r="AR471" s="148" t="s">
        <v>249</v>
      </c>
      <c r="AT471" s="148" t="s">
        <v>342</v>
      </c>
      <c r="AU471" s="148" t="s">
        <v>86</v>
      </c>
      <c r="AY471" s="17" t="s">
        <v>339</v>
      </c>
      <c r="BE471" s="149">
        <f>IF(N471="základní",J471,0)</f>
        <v>0</v>
      </c>
      <c r="BF471" s="149">
        <f>IF(N471="snížená",J471,0)</f>
        <v>0</v>
      </c>
      <c r="BG471" s="149">
        <f>IF(N471="zákl. přenesená",J471,0)</f>
        <v>0</v>
      </c>
      <c r="BH471" s="149">
        <f>IF(N471="sníž. přenesená",J471,0)</f>
        <v>0</v>
      </c>
      <c r="BI471" s="149">
        <f>IF(N471="nulová",J471,0)</f>
        <v>0</v>
      </c>
      <c r="BJ471" s="17" t="s">
        <v>84</v>
      </c>
      <c r="BK471" s="149">
        <f>ROUND(I471*H471,2)</f>
        <v>0</v>
      </c>
      <c r="BL471" s="17" t="s">
        <v>249</v>
      </c>
      <c r="BM471" s="148" t="s">
        <v>2401</v>
      </c>
    </row>
    <row r="472" spans="2:65" s="1" customFormat="1" x14ac:dyDescent="0.2">
      <c r="B472" s="32"/>
      <c r="D472" s="150" t="s">
        <v>348</v>
      </c>
      <c r="F472" s="151" t="s">
        <v>2402</v>
      </c>
      <c r="I472" s="152"/>
      <c r="L472" s="32"/>
      <c r="M472" s="153"/>
      <c r="T472" s="56"/>
      <c r="AT472" s="17" t="s">
        <v>348</v>
      </c>
      <c r="AU472" s="17" t="s">
        <v>86</v>
      </c>
    </row>
    <row r="473" spans="2:65" s="15" customFormat="1" x14ac:dyDescent="0.2">
      <c r="B473" s="189"/>
      <c r="D473" s="150" t="s">
        <v>376</v>
      </c>
      <c r="E473" s="190" t="s">
        <v>1</v>
      </c>
      <c r="F473" s="191" t="s">
        <v>2392</v>
      </c>
      <c r="H473" s="190" t="s">
        <v>1</v>
      </c>
      <c r="I473" s="192"/>
      <c r="L473" s="189"/>
      <c r="M473" s="193"/>
      <c r="T473" s="194"/>
      <c r="AT473" s="190" t="s">
        <v>376</v>
      </c>
      <c r="AU473" s="190" t="s">
        <v>86</v>
      </c>
      <c r="AV473" s="15" t="s">
        <v>84</v>
      </c>
      <c r="AW473" s="15" t="s">
        <v>34</v>
      </c>
      <c r="AX473" s="15" t="s">
        <v>77</v>
      </c>
      <c r="AY473" s="190" t="s">
        <v>339</v>
      </c>
    </row>
    <row r="474" spans="2:65" s="12" customFormat="1" x14ac:dyDescent="0.2">
      <c r="B474" s="155"/>
      <c r="D474" s="150" t="s">
        <v>376</v>
      </c>
      <c r="E474" s="156" t="s">
        <v>1</v>
      </c>
      <c r="F474" s="157" t="s">
        <v>2393</v>
      </c>
      <c r="H474" s="158">
        <v>5.62</v>
      </c>
      <c r="I474" s="159"/>
      <c r="L474" s="155"/>
      <c r="M474" s="160"/>
      <c r="T474" s="161"/>
      <c r="AT474" s="156" t="s">
        <v>376</v>
      </c>
      <c r="AU474" s="156" t="s">
        <v>86</v>
      </c>
      <c r="AV474" s="12" t="s">
        <v>86</v>
      </c>
      <c r="AW474" s="12" t="s">
        <v>34</v>
      </c>
      <c r="AX474" s="12" t="s">
        <v>77</v>
      </c>
      <c r="AY474" s="156" t="s">
        <v>339</v>
      </c>
    </row>
    <row r="475" spans="2:65" s="15" customFormat="1" x14ac:dyDescent="0.2">
      <c r="B475" s="189"/>
      <c r="D475" s="150" t="s">
        <v>376</v>
      </c>
      <c r="E475" s="190" t="s">
        <v>1</v>
      </c>
      <c r="F475" s="191" t="s">
        <v>2394</v>
      </c>
      <c r="H475" s="190" t="s">
        <v>1</v>
      </c>
      <c r="I475" s="192"/>
      <c r="L475" s="189"/>
      <c r="M475" s="193"/>
      <c r="T475" s="194"/>
      <c r="AT475" s="190" t="s">
        <v>376</v>
      </c>
      <c r="AU475" s="190" t="s">
        <v>86</v>
      </c>
      <c r="AV475" s="15" t="s">
        <v>84</v>
      </c>
      <c r="AW475" s="15" t="s">
        <v>34</v>
      </c>
      <c r="AX475" s="15" t="s">
        <v>77</v>
      </c>
      <c r="AY475" s="190" t="s">
        <v>339</v>
      </c>
    </row>
    <row r="476" spans="2:65" s="12" customFormat="1" x14ac:dyDescent="0.2">
      <c r="B476" s="155"/>
      <c r="D476" s="150" t="s">
        <v>376</v>
      </c>
      <c r="E476" s="156" t="s">
        <v>1</v>
      </c>
      <c r="F476" s="157" t="s">
        <v>2395</v>
      </c>
      <c r="H476" s="158">
        <v>3.4</v>
      </c>
      <c r="I476" s="159"/>
      <c r="L476" s="155"/>
      <c r="M476" s="160"/>
      <c r="T476" s="161"/>
      <c r="AT476" s="156" t="s">
        <v>376</v>
      </c>
      <c r="AU476" s="156" t="s">
        <v>86</v>
      </c>
      <c r="AV476" s="12" t="s">
        <v>86</v>
      </c>
      <c r="AW476" s="12" t="s">
        <v>34</v>
      </c>
      <c r="AX476" s="12" t="s">
        <v>77</v>
      </c>
      <c r="AY476" s="156" t="s">
        <v>339</v>
      </c>
    </row>
    <row r="477" spans="2:65" s="12" customFormat="1" x14ac:dyDescent="0.2">
      <c r="B477" s="155"/>
      <c r="D477" s="150" t="s">
        <v>376</v>
      </c>
      <c r="E477" s="156" t="s">
        <v>1</v>
      </c>
      <c r="F477" s="157" t="s">
        <v>2396</v>
      </c>
      <c r="H477" s="158">
        <v>3.4</v>
      </c>
      <c r="I477" s="159"/>
      <c r="L477" s="155"/>
      <c r="M477" s="160"/>
      <c r="T477" s="161"/>
      <c r="AT477" s="156" t="s">
        <v>376</v>
      </c>
      <c r="AU477" s="156" t="s">
        <v>86</v>
      </c>
      <c r="AV477" s="12" t="s">
        <v>86</v>
      </c>
      <c r="AW477" s="12" t="s">
        <v>34</v>
      </c>
      <c r="AX477" s="12" t="s">
        <v>77</v>
      </c>
      <c r="AY477" s="156" t="s">
        <v>339</v>
      </c>
    </row>
    <row r="478" spans="2:65" s="12" customFormat="1" x14ac:dyDescent="0.2">
      <c r="B478" s="155"/>
      <c r="D478" s="150" t="s">
        <v>376</v>
      </c>
      <c r="E478" s="156" t="s">
        <v>1</v>
      </c>
      <c r="F478" s="157" t="s">
        <v>2397</v>
      </c>
      <c r="H478" s="158">
        <v>2.6019999999999999</v>
      </c>
      <c r="I478" s="159"/>
      <c r="L478" s="155"/>
      <c r="M478" s="160"/>
      <c r="T478" s="161"/>
      <c r="AT478" s="156" t="s">
        <v>376</v>
      </c>
      <c r="AU478" s="156" t="s">
        <v>86</v>
      </c>
      <c r="AV478" s="12" t="s">
        <v>86</v>
      </c>
      <c r="AW478" s="12" t="s">
        <v>34</v>
      </c>
      <c r="AX478" s="12" t="s">
        <v>77</v>
      </c>
      <c r="AY478" s="156" t="s">
        <v>339</v>
      </c>
    </row>
    <row r="479" spans="2:65" s="12" customFormat="1" x14ac:dyDescent="0.2">
      <c r="B479" s="155"/>
      <c r="D479" s="150" t="s">
        <v>376</v>
      </c>
      <c r="E479" s="156" t="s">
        <v>1</v>
      </c>
      <c r="F479" s="157" t="s">
        <v>2398</v>
      </c>
      <c r="H479" s="158">
        <v>2.6</v>
      </c>
      <c r="I479" s="159"/>
      <c r="L479" s="155"/>
      <c r="M479" s="160"/>
      <c r="T479" s="161"/>
      <c r="AT479" s="156" t="s">
        <v>376</v>
      </c>
      <c r="AU479" s="156" t="s">
        <v>86</v>
      </c>
      <c r="AV479" s="12" t="s">
        <v>86</v>
      </c>
      <c r="AW479" s="12" t="s">
        <v>34</v>
      </c>
      <c r="AX479" s="12" t="s">
        <v>77</v>
      </c>
      <c r="AY479" s="156" t="s">
        <v>339</v>
      </c>
    </row>
    <row r="480" spans="2:65" s="13" customFormat="1" x14ac:dyDescent="0.2">
      <c r="B480" s="162"/>
      <c r="D480" s="150" t="s">
        <v>376</v>
      </c>
      <c r="E480" s="163" t="s">
        <v>1</v>
      </c>
      <c r="F480" s="164" t="s">
        <v>398</v>
      </c>
      <c r="H480" s="165">
        <v>17.622</v>
      </c>
      <c r="I480" s="166"/>
      <c r="L480" s="162"/>
      <c r="M480" s="167"/>
      <c r="T480" s="168"/>
      <c r="AT480" s="163" t="s">
        <v>376</v>
      </c>
      <c r="AU480" s="163" t="s">
        <v>86</v>
      </c>
      <c r="AV480" s="13" t="s">
        <v>249</v>
      </c>
      <c r="AW480" s="13" t="s">
        <v>34</v>
      </c>
      <c r="AX480" s="13" t="s">
        <v>84</v>
      </c>
      <c r="AY480" s="163" t="s">
        <v>339</v>
      </c>
    </row>
    <row r="481" spans="2:65" s="1" customFormat="1" ht="16.5" customHeight="1" x14ac:dyDescent="0.2">
      <c r="B481" s="136"/>
      <c r="C481" s="137" t="s">
        <v>829</v>
      </c>
      <c r="D481" s="137" t="s">
        <v>342</v>
      </c>
      <c r="E481" s="138" t="s">
        <v>2403</v>
      </c>
      <c r="F481" s="139" t="s">
        <v>2404</v>
      </c>
      <c r="G481" s="140" t="s">
        <v>970</v>
      </c>
      <c r="H481" s="141">
        <v>41.92</v>
      </c>
      <c r="I481" s="142"/>
      <c r="J481" s="143">
        <f>ROUND(I481*H481,2)</f>
        <v>0</v>
      </c>
      <c r="K481" s="139" t="s">
        <v>902</v>
      </c>
      <c r="L481" s="32"/>
      <c r="M481" s="144" t="s">
        <v>1</v>
      </c>
      <c r="N481" s="145" t="s">
        <v>42</v>
      </c>
      <c r="P481" s="146">
        <f>O481*H481</f>
        <v>0</v>
      </c>
      <c r="Q481" s="146">
        <v>0</v>
      </c>
      <c r="R481" s="146">
        <f>Q481*H481</f>
        <v>0</v>
      </c>
      <c r="S481" s="146">
        <v>0</v>
      </c>
      <c r="T481" s="147">
        <f>S481*H481</f>
        <v>0</v>
      </c>
      <c r="AR481" s="148" t="s">
        <v>249</v>
      </c>
      <c r="AT481" s="148" t="s">
        <v>342</v>
      </c>
      <c r="AU481" s="148" t="s">
        <v>86</v>
      </c>
      <c r="AY481" s="17" t="s">
        <v>339</v>
      </c>
      <c r="BE481" s="149">
        <f>IF(N481="základní",J481,0)</f>
        <v>0</v>
      </c>
      <c r="BF481" s="149">
        <f>IF(N481="snížená",J481,0)</f>
        <v>0</v>
      </c>
      <c r="BG481" s="149">
        <f>IF(N481="zákl. přenesená",J481,0)</f>
        <v>0</v>
      </c>
      <c r="BH481" s="149">
        <f>IF(N481="sníž. přenesená",J481,0)</f>
        <v>0</v>
      </c>
      <c r="BI481" s="149">
        <f>IF(N481="nulová",J481,0)</f>
        <v>0</v>
      </c>
      <c r="BJ481" s="17" t="s">
        <v>84</v>
      </c>
      <c r="BK481" s="149">
        <f>ROUND(I481*H481,2)</f>
        <v>0</v>
      </c>
      <c r="BL481" s="17" t="s">
        <v>249</v>
      </c>
      <c r="BM481" s="148" t="s">
        <v>2405</v>
      </c>
    </row>
    <row r="482" spans="2:65" s="1" customFormat="1" x14ac:dyDescent="0.2">
      <c r="B482" s="32"/>
      <c r="D482" s="150" t="s">
        <v>348</v>
      </c>
      <c r="F482" s="151" t="s">
        <v>2406</v>
      </c>
      <c r="I482" s="152"/>
      <c r="L482" s="32"/>
      <c r="M482" s="153"/>
      <c r="T482" s="56"/>
      <c r="AT482" s="17" t="s">
        <v>348</v>
      </c>
      <c r="AU482" s="17" t="s">
        <v>86</v>
      </c>
    </row>
    <row r="483" spans="2:65" s="12" customFormat="1" x14ac:dyDescent="0.2">
      <c r="B483" s="155"/>
      <c r="D483" s="150" t="s">
        <v>376</v>
      </c>
      <c r="E483" s="156" t="s">
        <v>1</v>
      </c>
      <c r="F483" s="157" t="s">
        <v>2407</v>
      </c>
      <c r="H483" s="158">
        <v>41.92</v>
      </c>
      <c r="I483" s="159"/>
      <c r="L483" s="155"/>
      <c r="M483" s="160"/>
      <c r="T483" s="161"/>
      <c r="AT483" s="156" t="s">
        <v>376</v>
      </c>
      <c r="AU483" s="156" t="s">
        <v>86</v>
      </c>
      <c r="AV483" s="12" t="s">
        <v>86</v>
      </c>
      <c r="AW483" s="12" t="s">
        <v>34</v>
      </c>
      <c r="AX483" s="12" t="s">
        <v>77</v>
      </c>
      <c r="AY483" s="156" t="s">
        <v>339</v>
      </c>
    </row>
    <row r="484" spans="2:65" s="13" customFormat="1" x14ac:dyDescent="0.2">
      <c r="B484" s="162"/>
      <c r="D484" s="150" t="s">
        <v>376</v>
      </c>
      <c r="E484" s="163" t="s">
        <v>2408</v>
      </c>
      <c r="F484" s="164" t="s">
        <v>398</v>
      </c>
      <c r="H484" s="165">
        <v>41.92</v>
      </c>
      <c r="I484" s="166"/>
      <c r="L484" s="162"/>
      <c r="M484" s="167"/>
      <c r="T484" s="168"/>
      <c r="AT484" s="163" t="s">
        <v>376</v>
      </c>
      <c r="AU484" s="163" t="s">
        <v>86</v>
      </c>
      <c r="AV484" s="13" t="s">
        <v>249</v>
      </c>
      <c r="AW484" s="13" t="s">
        <v>34</v>
      </c>
      <c r="AX484" s="13" t="s">
        <v>84</v>
      </c>
      <c r="AY484" s="163" t="s">
        <v>339</v>
      </c>
    </row>
    <row r="485" spans="2:65" s="1" customFormat="1" ht="16.5" customHeight="1" x14ac:dyDescent="0.2">
      <c r="B485" s="136"/>
      <c r="C485" s="137" t="s">
        <v>832</v>
      </c>
      <c r="D485" s="137" t="s">
        <v>342</v>
      </c>
      <c r="E485" s="138" t="s">
        <v>2409</v>
      </c>
      <c r="F485" s="139" t="s">
        <v>2410</v>
      </c>
      <c r="G485" s="140" t="s">
        <v>970</v>
      </c>
      <c r="H485" s="141">
        <v>41.92</v>
      </c>
      <c r="I485" s="142"/>
      <c r="J485" s="143">
        <f>ROUND(I485*H485,2)</f>
        <v>0</v>
      </c>
      <c r="K485" s="139" t="s">
        <v>902</v>
      </c>
      <c r="L485" s="32"/>
      <c r="M485" s="144" t="s">
        <v>1</v>
      </c>
      <c r="N485" s="145" t="s">
        <v>42</v>
      </c>
      <c r="P485" s="146">
        <f>O485*H485</f>
        <v>0</v>
      </c>
      <c r="Q485" s="146">
        <v>2.0000000000000002E-5</v>
      </c>
      <c r="R485" s="146">
        <f>Q485*H485</f>
        <v>8.384000000000001E-4</v>
      </c>
      <c r="S485" s="146">
        <v>0</v>
      </c>
      <c r="T485" s="147">
        <f>S485*H485</f>
        <v>0</v>
      </c>
      <c r="AR485" s="148" t="s">
        <v>249</v>
      </c>
      <c r="AT485" s="148" t="s">
        <v>342</v>
      </c>
      <c r="AU485" s="148" t="s">
        <v>86</v>
      </c>
      <c r="AY485" s="17" t="s">
        <v>339</v>
      </c>
      <c r="BE485" s="149">
        <f>IF(N485="základní",J485,0)</f>
        <v>0</v>
      </c>
      <c r="BF485" s="149">
        <f>IF(N485="snížená",J485,0)</f>
        <v>0</v>
      </c>
      <c r="BG485" s="149">
        <f>IF(N485="zákl. přenesená",J485,0)</f>
        <v>0</v>
      </c>
      <c r="BH485" s="149">
        <f>IF(N485="sníž. přenesená",J485,0)</f>
        <v>0</v>
      </c>
      <c r="BI485" s="149">
        <f>IF(N485="nulová",J485,0)</f>
        <v>0</v>
      </c>
      <c r="BJ485" s="17" t="s">
        <v>84</v>
      </c>
      <c r="BK485" s="149">
        <f>ROUND(I485*H485,2)</f>
        <v>0</v>
      </c>
      <c r="BL485" s="17" t="s">
        <v>249</v>
      </c>
      <c r="BM485" s="148" t="s">
        <v>2411</v>
      </c>
    </row>
    <row r="486" spans="2:65" s="1" customFormat="1" x14ac:dyDescent="0.2">
      <c r="B486" s="32"/>
      <c r="D486" s="150" t="s">
        <v>348</v>
      </c>
      <c r="F486" s="151" t="s">
        <v>2412</v>
      </c>
      <c r="I486" s="152"/>
      <c r="L486" s="32"/>
      <c r="M486" s="153"/>
      <c r="T486" s="56"/>
      <c r="AT486" s="17" t="s">
        <v>348</v>
      </c>
      <c r="AU486" s="17" t="s">
        <v>86</v>
      </c>
    </row>
    <row r="487" spans="2:65" s="12" customFormat="1" x14ac:dyDescent="0.2">
      <c r="B487" s="155"/>
      <c r="D487" s="150" t="s">
        <v>376</v>
      </c>
      <c r="E487" s="156" t="s">
        <v>1</v>
      </c>
      <c r="F487" s="157" t="s">
        <v>2413</v>
      </c>
      <c r="H487" s="158">
        <v>41.92</v>
      </c>
      <c r="I487" s="159"/>
      <c r="L487" s="155"/>
      <c r="M487" s="160"/>
      <c r="T487" s="161"/>
      <c r="AT487" s="156" t="s">
        <v>376</v>
      </c>
      <c r="AU487" s="156" t="s">
        <v>86</v>
      </c>
      <c r="AV487" s="12" t="s">
        <v>86</v>
      </c>
      <c r="AW487" s="12" t="s">
        <v>34</v>
      </c>
      <c r="AX487" s="12" t="s">
        <v>77</v>
      </c>
      <c r="AY487" s="156" t="s">
        <v>339</v>
      </c>
    </row>
    <row r="488" spans="2:65" s="13" customFormat="1" x14ac:dyDescent="0.2">
      <c r="B488" s="162"/>
      <c r="D488" s="150" t="s">
        <v>376</v>
      </c>
      <c r="E488" s="163" t="s">
        <v>1</v>
      </c>
      <c r="F488" s="164" t="s">
        <v>398</v>
      </c>
      <c r="H488" s="165">
        <v>41.92</v>
      </c>
      <c r="I488" s="166"/>
      <c r="L488" s="162"/>
      <c r="M488" s="167"/>
      <c r="T488" s="168"/>
      <c r="AT488" s="163" t="s">
        <v>376</v>
      </c>
      <c r="AU488" s="163" t="s">
        <v>86</v>
      </c>
      <c r="AV488" s="13" t="s">
        <v>249</v>
      </c>
      <c r="AW488" s="13" t="s">
        <v>34</v>
      </c>
      <c r="AX488" s="13" t="s">
        <v>84</v>
      </c>
      <c r="AY488" s="163" t="s">
        <v>339</v>
      </c>
    </row>
    <row r="489" spans="2:65" s="1" customFormat="1" ht="16.5" customHeight="1" x14ac:dyDescent="0.2">
      <c r="B489" s="136"/>
      <c r="C489" s="169" t="s">
        <v>837</v>
      </c>
      <c r="D489" s="169" t="s">
        <v>490</v>
      </c>
      <c r="E489" s="170" t="s">
        <v>2414</v>
      </c>
      <c r="F489" s="171" t="s">
        <v>2415</v>
      </c>
      <c r="G489" s="172" t="s">
        <v>493</v>
      </c>
      <c r="H489" s="173">
        <v>0.14199999999999999</v>
      </c>
      <c r="I489" s="174"/>
      <c r="J489" s="175">
        <f>ROUND(I489*H489,2)</f>
        <v>0</v>
      </c>
      <c r="K489" s="171" t="s">
        <v>902</v>
      </c>
      <c r="L489" s="176"/>
      <c r="M489" s="177" t="s">
        <v>1</v>
      </c>
      <c r="N489" s="178" t="s">
        <v>42</v>
      </c>
      <c r="P489" s="146">
        <f>O489*H489</f>
        <v>0</v>
      </c>
      <c r="Q489" s="146">
        <v>1</v>
      </c>
      <c r="R489" s="146">
        <f>Q489*H489</f>
        <v>0.14199999999999999</v>
      </c>
      <c r="S489" s="146">
        <v>0</v>
      </c>
      <c r="T489" s="147">
        <f>S489*H489</f>
        <v>0</v>
      </c>
      <c r="AR489" s="148" t="s">
        <v>385</v>
      </c>
      <c r="AT489" s="148" t="s">
        <v>490</v>
      </c>
      <c r="AU489" s="148" t="s">
        <v>86</v>
      </c>
      <c r="AY489" s="17" t="s">
        <v>339</v>
      </c>
      <c r="BE489" s="149">
        <f>IF(N489="základní",J489,0)</f>
        <v>0</v>
      </c>
      <c r="BF489" s="149">
        <f>IF(N489="snížená",J489,0)</f>
        <v>0</v>
      </c>
      <c r="BG489" s="149">
        <f>IF(N489="zákl. přenesená",J489,0)</f>
        <v>0</v>
      </c>
      <c r="BH489" s="149">
        <f>IF(N489="sníž. přenesená",J489,0)</f>
        <v>0</v>
      </c>
      <c r="BI489" s="149">
        <f>IF(N489="nulová",J489,0)</f>
        <v>0</v>
      </c>
      <c r="BJ489" s="17" t="s">
        <v>84</v>
      </c>
      <c r="BK489" s="149">
        <f>ROUND(I489*H489,2)</f>
        <v>0</v>
      </c>
      <c r="BL489" s="17" t="s">
        <v>249</v>
      </c>
      <c r="BM489" s="148" t="s">
        <v>2416</v>
      </c>
    </row>
    <row r="490" spans="2:65" s="1" customFormat="1" x14ac:dyDescent="0.2">
      <c r="B490" s="32"/>
      <c r="D490" s="150" t="s">
        <v>348</v>
      </c>
      <c r="F490" s="151" t="s">
        <v>2415</v>
      </c>
      <c r="I490" s="152"/>
      <c r="L490" s="32"/>
      <c r="M490" s="153"/>
      <c r="T490" s="56"/>
      <c r="AT490" s="17" t="s">
        <v>348</v>
      </c>
      <c r="AU490" s="17" t="s">
        <v>86</v>
      </c>
    </row>
    <row r="491" spans="2:65" s="15" customFormat="1" x14ac:dyDescent="0.2">
      <c r="B491" s="189"/>
      <c r="D491" s="150" t="s">
        <v>376</v>
      </c>
      <c r="E491" s="190" t="s">
        <v>1</v>
      </c>
      <c r="F491" s="191" t="s">
        <v>2417</v>
      </c>
      <c r="H491" s="190" t="s">
        <v>1</v>
      </c>
      <c r="I491" s="192"/>
      <c r="L491" s="189"/>
      <c r="M491" s="193"/>
      <c r="T491" s="194"/>
      <c r="AT491" s="190" t="s">
        <v>376</v>
      </c>
      <c r="AU491" s="190" t="s">
        <v>86</v>
      </c>
      <c r="AV491" s="15" t="s">
        <v>84</v>
      </c>
      <c r="AW491" s="15" t="s">
        <v>34</v>
      </c>
      <c r="AX491" s="15" t="s">
        <v>77</v>
      </c>
      <c r="AY491" s="190" t="s">
        <v>339</v>
      </c>
    </row>
    <row r="492" spans="2:65" s="12" customFormat="1" x14ac:dyDescent="0.2">
      <c r="B492" s="155"/>
      <c r="D492" s="150" t="s">
        <v>376</v>
      </c>
      <c r="E492" s="156" t="s">
        <v>1</v>
      </c>
      <c r="F492" s="157" t="s">
        <v>2418</v>
      </c>
      <c r="H492" s="158">
        <v>1.6E-2</v>
      </c>
      <c r="I492" s="159"/>
      <c r="L492" s="155"/>
      <c r="M492" s="160"/>
      <c r="T492" s="161"/>
      <c r="AT492" s="156" t="s">
        <v>376</v>
      </c>
      <c r="AU492" s="156" t="s">
        <v>86</v>
      </c>
      <c r="AV492" s="12" t="s">
        <v>86</v>
      </c>
      <c r="AW492" s="12" t="s">
        <v>34</v>
      </c>
      <c r="AX492" s="12" t="s">
        <v>77</v>
      </c>
      <c r="AY492" s="156" t="s">
        <v>339</v>
      </c>
    </row>
    <row r="493" spans="2:65" s="12" customFormat="1" x14ac:dyDescent="0.2">
      <c r="B493" s="155"/>
      <c r="D493" s="150" t="s">
        <v>376</v>
      </c>
      <c r="E493" s="156" t="s">
        <v>1</v>
      </c>
      <c r="F493" s="157" t="s">
        <v>2419</v>
      </c>
      <c r="H493" s="158">
        <v>1.6E-2</v>
      </c>
      <c r="I493" s="159"/>
      <c r="L493" s="155"/>
      <c r="M493" s="160"/>
      <c r="T493" s="161"/>
      <c r="AT493" s="156" t="s">
        <v>376</v>
      </c>
      <c r="AU493" s="156" t="s">
        <v>86</v>
      </c>
      <c r="AV493" s="12" t="s">
        <v>86</v>
      </c>
      <c r="AW493" s="12" t="s">
        <v>34</v>
      </c>
      <c r="AX493" s="12" t="s">
        <v>77</v>
      </c>
      <c r="AY493" s="156" t="s">
        <v>339</v>
      </c>
    </row>
    <row r="494" spans="2:65" s="12" customFormat="1" x14ac:dyDescent="0.2">
      <c r="B494" s="155"/>
      <c r="D494" s="150" t="s">
        <v>376</v>
      </c>
      <c r="E494" s="156" t="s">
        <v>1</v>
      </c>
      <c r="F494" s="157" t="s">
        <v>2420</v>
      </c>
      <c r="H494" s="158">
        <v>2.4E-2</v>
      </c>
      <c r="I494" s="159"/>
      <c r="L494" s="155"/>
      <c r="M494" s="160"/>
      <c r="T494" s="161"/>
      <c r="AT494" s="156" t="s">
        <v>376</v>
      </c>
      <c r="AU494" s="156" t="s">
        <v>86</v>
      </c>
      <c r="AV494" s="12" t="s">
        <v>86</v>
      </c>
      <c r="AW494" s="12" t="s">
        <v>34</v>
      </c>
      <c r="AX494" s="12" t="s">
        <v>77</v>
      </c>
      <c r="AY494" s="156" t="s">
        <v>339</v>
      </c>
    </row>
    <row r="495" spans="2:65" s="12" customFormat="1" x14ac:dyDescent="0.2">
      <c r="B495" s="155"/>
      <c r="D495" s="150" t="s">
        <v>376</v>
      </c>
      <c r="E495" s="156" t="s">
        <v>1</v>
      </c>
      <c r="F495" s="157" t="s">
        <v>2421</v>
      </c>
      <c r="H495" s="158">
        <v>2.4E-2</v>
      </c>
      <c r="I495" s="159"/>
      <c r="L495" s="155"/>
      <c r="M495" s="160"/>
      <c r="T495" s="161"/>
      <c r="AT495" s="156" t="s">
        <v>376</v>
      </c>
      <c r="AU495" s="156" t="s">
        <v>86</v>
      </c>
      <c r="AV495" s="12" t="s">
        <v>86</v>
      </c>
      <c r="AW495" s="12" t="s">
        <v>34</v>
      </c>
      <c r="AX495" s="12" t="s">
        <v>77</v>
      </c>
      <c r="AY495" s="156" t="s">
        <v>339</v>
      </c>
    </row>
    <row r="496" spans="2:65" s="15" customFormat="1" x14ac:dyDescent="0.2">
      <c r="B496" s="189"/>
      <c r="D496" s="150" t="s">
        <v>376</v>
      </c>
      <c r="E496" s="190" t="s">
        <v>1</v>
      </c>
      <c r="F496" s="191" t="s">
        <v>2422</v>
      </c>
      <c r="H496" s="190" t="s">
        <v>1</v>
      </c>
      <c r="I496" s="192"/>
      <c r="L496" s="189"/>
      <c r="M496" s="193"/>
      <c r="T496" s="194"/>
      <c r="AT496" s="190" t="s">
        <v>376</v>
      </c>
      <c r="AU496" s="190" t="s">
        <v>86</v>
      </c>
      <c r="AV496" s="15" t="s">
        <v>84</v>
      </c>
      <c r="AW496" s="15" t="s">
        <v>34</v>
      </c>
      <c r="AX496" s="15" t="s">
        <v>77</v>
      </c>
      <c r="AY496" s="190" t="s">
        <v>339</v>
      </c>
    </row>
    <row r="497" spans="2:65" s="12" customFormat="1" x14ac:dyDescent="0.2">
      <c r="B497" s="155"/>
      <c r="D497" s="150" t="s">
        <v>376</v>
      </c>
      <c r="E497" s="156" t="s">
        <v>1</v>
      </c>
      <c r="F497" s="157" t="s">
        <v>2423</v>
      </c>
      <c r="H497" s="158">
        <v>6.2E-2</v>
      </c>
      <c r="I497" s="159"/>
      <c r="L497" s="155"/>
      <c r="M497" s="160"/>
      <c r="T497" s="161"/>
      <c r="AT497" s="156" t="s">
        <v>376</v>
      </c>
      <c r="AU497" s="156" t="s">
        <v>86</v>
      </c>
      <c r="AV497" s="12" t="s">
        <v>86</v>
      </c>
      <c r="AW497" s="12" t="s">
        <v>34</v>
      </c>
      <c r="AX497" s="12" t="s">
        <v>77</v>
      </c>
      <c r="AY497" s="156" t="s">
        <v>339</v>
      </c>
    </row>
    <row r="498" spans="2:65" s="13" customFormat="1" x14ac:dyDescent="0.2">
      <c r="B498" s="162"/>
      <c r="D498" s="150" t="s">
        <v>376</v>
      </c>
      <c r="E498" s="163" t="s">
        <v>1</v>
      </c>
      <c r="F498" s="164" t="s">
        <v>398</v>
      </c>
      <c r="H498" s="165">
        <v>0.14199999999999999</v>
      </c>
      <c r="I498" s="166"/>
      <c r="L498" s="162"/>
      <c r="M498" s="167"/>
      <c r="T498" s="168"/>
      <c r="AT498" s="163" t="s">
        <v>376</v>
      </c>
      <c r="AU498" s="163" t="s">
        <v>86</v>
      </c>
      <c r="AV498" s="13" t="s">
        <v>249</v>
      </c>
      <c r="AW498" s="13" t="s">
        <v>34</v>
      </c>
      <c r="AX498" s="13" t="s">
        <v>84</v>
      </c>
      <c r="AY498" s="163" t="s">
        <v>339</v>
      </c>
    </row>
    <row r="499" spans="2:65" s="1" customFormat="1" ht="16.5" customHeight="1" x14ac:dyDescent="0.2">
      <c r="B499" s="136"/>
      <c r="C499" s="169" t="s">
        <v>842</v>
      </c>
      <c r="D499" s="169" t="s">
        <v>490</v>
      </c>
      <c r="E499" s="170" t="s">
        <v>2424</v>
      </c>
      <c r="F499" s="171" t="s">
        <v>2425</v>
      </c>
      <c r="G499" s="172" t="s">
        <v>493</v>
      </c>
      <c r="H499" s="173">
        <v>8.3000000000000004E-2</v>
      </c>
      <c r="I499" s="174"/>
      <c r="J499" s="175">
        <f>ROUND(I499*H499,2)</f>
        <v>0</v>
      </c>
      <c r="K499" s="171" t="s">
        <v>902</v>
      </c>
      <c r="L499" s="176"/>
      <c r="M499" s="177" t="s">
        <v>1</v>
      </c>
      <c r="N499" s="178" t="s">
        <v>42</v>
      </c>
      <c r="P499" s="146">
        <f>O499*H499</f>
        <v>0</v>
      </c>
      <c r="Q499" s="146">
        <v>1</v>
      </c>
      <c r="R499" s="146">
        <f>Q499*H499</f>
        <v>8.3000000000000004E-2</v>
      </c>
      <c r="S499" s="146">
        <v>0</v>
      </c>
      <c r="T499" s="147">
        <f>S499*H499</f>
        <v>0</v>
      </c>
      <c r="AR499" s="148" t="s">
        <v>385</v>
      </c>
      <c r="AT499" s="148" t="s">
        <v>490</v>
      </c>
      <c r="AU499" s="148" t="s">
        <v>86</v>
      </c>
      <c r="AY499" s="17" t="s">
        <v>339</v>
      </c>
      <c r="BE499" s="149">
        <f>IF(N499="základní",J499,0)</f>
        <v>0</v>
      </c>
      <c r="BF499" s="149">
        <f>IF(N499="snížená",J499,0)</f>
        <v>0</v>
      </c>
      <c r="BG499" s="149">
        <f>IF(N499="zákl. přenesená",J499,0)</f>
        <v>0</v>
      </c>
      <c r="BH499" s="149">
        <f>IF(N499="sníž. přenesená",J499,0)</f>
        <v>0</v>
      </c>
      <c r="BI499" s="149">
        <f>IF(N499="nulová",J499,0)</f>
        <v>0</v>
      </c>
      <c r="BJ499" s="17" t="s">
        <v>84</v>
      </c>
      <c r="BK499" s="149">
        <f>ROUND(I499*H499,2)</f>
        <v>0</v>
      </c>
      <c r="BL499" s="17" t="s">
        <v>249</v>
      </c>
      <c r="BM499" s="148" t="s">
        <v>2426</v>
      </c>
    </row>
    <row r="500" spans="2:65" s="1" customFormat="1" x14ac:dyDescent="0.2">
      <c r="B500" s="32"/>
      <c r="D500" s="150" t="s">
        <v>348</v>
      </c>
      <c r="F500" s="151" t="s">
        <v>2425</v>
      </c>
      <c r="I500" s="152"/>
      <c r="L500" s="32"/>
      <c r="M500" s="153"/>
      <c r="T500" s="56"/>
      <c r="AT500" s="17" t="s">
        <v>348</v>
      </c>
      <c r="AU500" s="17" t="s">
        <v>86</v>
      </c>
    </row>
    <row r="501" spans="2:65" s="15" customFormat="1" x14ac:dyDescent="0.2">
      <c r="B501" s="189"/>
      <c r="D501" s="150" t="s">
        <v>376</v>
      </c>
      <c r="E501" s="190" t="s">
        <v>1</v>
      </c>
      <c r="F501" s="191" t="s">
        <v>2417</v>
      </c>
      <c r="H501" s="190" t="s">
        <v>1</v>
      </c>
      <c r="I501" s="192"/>
      <c r="L501" s="189"/>
      <c r="M501" s="193"/>
      <c r="T501" s="194"/>
      <c r="AT501" s="190" t="s">
        <v>376</v>
      </c>
      <c r="AU501" s="190" t="s">
        <v>86</v>
      </c>
      <c r="AV501" s="15" t="s">
        <v>84</v>
      </c>
      <c r="AW501" s="15" t="s">
        <v>34</v>
      </c>
      <c r="AX501" s="15" t="s">
        <v>77</v>
      </c>
      <c r="AY501" s="190" t="s">
        <v>339</v>
      </c>
    </row>
    <row r="502" spans="2:65" s="12" customFormat="1" x14ac:dyDescent="0.2">
      <c r="B502" s="155"/>
      <c r="D502" s="150" t="s">
        <v>376</v>
      </c>
      <c r="E502" s="156" t="s">
        <v>1</v>
      </c>
      <c r="F502" s="157" t="s">
        <v>2427</v>
      </c>
      <c r="H502" s="158">
        <v>1.2E-2</v>
      </c>
      <c r="I502" s="159"/>
      <c r="L502" s="155"/>
      <c r="M502" s="160"/>
      <c r="T502" s="161"/>
      <c r="AT502" s="156" t="s">
        <v>376</v>
      </c>
      <c r="AU502" s="156" t="s">
        <v>86</v>
      </c>
      <c r="AV502" s="12" t="s">
        <v>86</v>
      </c>
      <c r="AW502" s="12" t="s">
        <v>34</v>
      </c>
      <c r="AX502" s="12" t="s">
        <v>77</v>
      </c>
      <c r="AY502" s="156" t="s">
        <v>339</v>
      </c>
    </row>
    <row r="503" spans="2:65" s="12" customFormat="1" x14ac:dyDescent="0.2">
      <c r="B503" s="155"/>
      <c r="D503" s="150" t="s">
        <v>376</v>
      </c>
      <c r="E503" s="156" t="s">
        <v>1</v>
      </c>
      <c r="F503" s="157" t="s">
        <v>2428</v>
      </c>
      <c r="H503" s="158">
        <v>1.2E-2</v>
      </c>
      <c r="I503" s="159"/>
      <c r="L503" s="155"/>
      <c r="M503" s="160"/>
      <c r="T503" s="161"/>
      <c r="AT503" s="156" t="s">
        <v>376</v>
      </c>
      <c r="AU503" s="156" t="s">
        <v>86</v>
      </c>
      <c r="AV503" s="12" t="s">
        <v>86</v>
      </c>
      <c r="AW503" s="12" t="s">
        <v>34</v>
      </c>
      <c r="AX503" s="12" t="s">
        <v>77</v>
      </c>
      <c r="AY503" s="156" t="s">
        <v>339</v>
      </c>
    </row>
    <row r="504" spans="2:65" s="12" customFormat="1" x14ac:dyDescent="0.2">
      <c r="B504" s="155"/>
      <c r="D504" s="150" t="s">
        <v>376</v>
      </c>
      <c r="E504" s="156" t="s">
        <v>1</v>
      </c>
      <c r="F504" s="157" t="s">
        <v>2429</v>
      </c>
      <c r="H504" s="158">
        <v>1.6E-2</v>
      </c>
      <c r="I504" s="159"/>
      <c r="L504" s="155"/>
      <c r="M504" s="160"/>
      <c r="T504" s="161"/>
      <c r="AT504" s="156" t="s">
        <v>376</v>
      </c>
      <c r="AU504" s="156" t="s">
        <v>86</v>
      </c>
      <c r="AV504" s="12" t="s">
        <v>86</v>
      </c>
      <c r="AW504" s="12" t="s">
        <v>34</v>
      </c>
      <c r="AX504" s="12" t="s">
        <v>77</v>
      </c>
      <c r="AY504" s="156" t="s">
        <v>339</v>
      </c>
    </row>
    <row r="505" spans="2:65" s="12" customFormat="1" x14ac:dyDescent="0.2">
      <c r="B505" s="155"/>
      <c r="D505" s="150" t="s">
        <v>376</v>
      </c>
      <c r="E505" s="156" t="s">
        <v>1</v>
      </c>
      <c r="F505" s="157" t="s">
        <v>2430</v>
      </c>
      <c r="H505" s="158">
        <v>1.6E-2</v>
      </c>
      <c r="I505" s="159"/>
      <c r="L505" s="155"/>
      <c r="M505" s="160"/>
      <c r="T505" s="161"/>
      <c r="AT505" s="156" t="s">
        <v>376</v>
      </c>
      <c r="AU505" s="156" t="s">
        <v>86</v>
      </c>
      <c r="AV505" s="12" t="s">
        <v>86</v>
      </c>
      <c r="AW505" s="12" t="s">
        <v>34</v>
      </c>
      <c r="AX505" s="12" t="s">
        <v>77</v>
      </c>
      <c r="AY505" s="156" t="s">
        <v>339</v>
      </c>
    </row>
    <row r="506" spans="2:65" s="15" customFormat="1" x14ac:dyDescent="0.2">
      <c r="B506" s="189"/>
      <c r="D506" s="150" t="s">
        <v>376</v>
      </c>
      <c r="E506" s="190" t="s">
        <v>1</v>
      </c>
      <c r="F506" s="191" t="s">
        <v>2422</v>
      </c>
      <c r="H506" s="190" t="s">
        <v>1</v>
      </c>
      <c r="I506" s="192"/>
      <c r="L506" s="189"/>
      <c r="M506" s="193"/>
      <c r="T506" s="194"/>
      <c r="AT506" s="190" t="s">
        <v>376</v>
      </c>
      <c r="AU506" s="190" t="s">
        <v>86</v>
      </c>
      <c r="AV506" s="15" t="s">
        <v>84</v>
      </c>
      <c r="AW506" s="15" t="s">
        <v>34</v>
      </c>
      <c r="AX506" s="15" t="s">
        <v>77</v>
      </c>
      <c r="AY506" s="190" t="s">
        <v>339</v>
      </c>
    </row>
    <row r="507" spans="2:65" s="12" customFormat="1" x14ac:dyDescent="0.2">
      <c r="B507" s="155"/>
      <c r="D507" s="150" t="s">
        <v>376</v>
      </c>
      <c r="E507" s="156" t="s">
        <v>1</v>
      </c>
      <c r="F507" s="157" t="s">
        <v>2431</v>
      </c>
      <c r="H507" s="158">
        <v>2.7E-2</v>
      </c>
      <c r="I507" s="159"/>
      <c r="L507" s="155"/>
      <c r="M507" s="160"/>
      <c r="T507" s="161"/>
      <c r="AT507" s="156" t="s">
        <v>376</v>
      </c>
      <c r="AU507" s="156" t="s">
        <v>86</v>
      </c>
      <c r="AV507" s="12" t="s">
        <v>86</v>
      </c>
      <c r="AW507" s="12" t="s">
        <v>34</v>
      </c>
      <c r="AX507" s="12" t="s">
        <v>77</v>
      </c>
      <c r="AY507" s="156" t="s">
        <v>339</v>
      </c>
    </row>
    <row r="508" spans="2:65" s="13" customFormat="1" x14ac:dyDescent="0.2">
      <c r="B508" s="162"/>
      <c r="D508" s="150" t="s">
        <v>376</v>
      </c>
      <c r="E508" s="163" t="s">
        <v>1</v>
      </c>
      <c r="F508" s="164" t="s">
        <v>398</v>
      </c>
      <c r="H508" s="165">
        <v>8.3000000000000004E-2</v>
      </c>
      <c r="I508" s="166"/>
      <c r="L508" s="162"/>
      <c r="M508" s="167"/>
      <c r="T508" s="168"/>
      <c r="AT508" s="163" t="s">
        <v>376</v>
      </c>
      <c r="AU508" s="163" t="s">
        <v>86</v>
      </c>
      <c r="AV508" s="13" t="s">
        <v>249</v>
      </c>
      <c r="AW508" s="13" t="s">
        <v>34</v>
      </c>
      <c r="AX508" s="13" t="s">
        <v>84</v>
      </c>
      <c r="AY508" s="163" t="s">
        <v>339</v>
      </c>
    </row>
    <row r="509" spans="2:65" s="1" customFormat="1" ht="16.5" customHeight="1" x14ac:dyDescent="0.2">
      <c r="B509" s="136"/>
      <c r="C509" s="169" t="s">
        <v>845</v>
      </c>
      <c r="D509" s="169" t="s">
        <v>490</v>
      </c>
      <c r="E509" s="170" t="s">
        <v>2432</v>
      </c>
      <c r="F509" s="171" t="s">
        <v>2433</v>
      </c>
      <c r="G509" s="172" t="s">
        <v>493</v>
      </c>
      <c r="H509" s="173">
        <v>0.14000000000000001</v>
      </c>
      <c r="I509" s="174"/>
      <c r="J509" s="175">
        <f>ROUND(I509*H509,2)</f>
        <v>0</v>
      </c>
      <c r="K509" s="171" t="s">
        <v>902</v>
      </c>
      <c r="L509" s="176"/>
      <c r="M509" s="177" t="s">
        <v>1</v>
      </c>
      <c r="N509" s="178" t="s">
        <v>42</v>
      </c>
      <c r="P509" s="146">
        <f>O509*H509</f>
        <v>0</v>
      </c>
      <c r="Q509" s="146">
        <v>1</v>
      </c>
      <c r="R509" s="146">
        <f>Q509*H509</f>
        <v>0.14000000000000001</v>
      </c>
      <c r="S509" s="146">
        <v>0</v>
      </c>
      <c r="T509" s="147">
        <f>S509*H509</f>
        <v>0</v>
      </c>
      <c r="AR509" s="148" t="s">
        <v>385</v>
      </c>
      <c r="AT509" s="148" t="s">
        <v>490</v>
      </c>
      <c r="AU509" s="148" t="s">
        <v>86</v>
      </c>
      <c r="AY509" s="17" t="s">
        <v>339</v>
      </c>
      <c r="BE509" s="149">
        <f>IF(N509="základní",J509,0)</f>
        <v>0</v>
      </c>
      <c r="BF509" s="149">
        <f>IF(N509="snížená",J509,0)</f>
        <v>0</v>
      </c>
      <c r="BG509" s="149">
        <f>IF(N509="zákl. přenesená",J509,0)</f>
        <v>0</v>
      </c>
      <c r="BH509" s="149">
        <f>IF(N509="sníž. přenesená",J509,0)</f>
        <v>0</v>
      </c>
      <c r="BI509" s="149">
        <f>IF(N509="nulová",J509,0)</f>
        <v>0</v>
      </c>
      <c r="BJ509" s="17" t="s">
        <v>84</v>
      </c>
      <c r="BK509" s="149">
        <f>ROUND(I509*H509,2)</f>
        <v>0</v>
      </c>
      <c r="BL509" s="17" t="s">
        <v>249</v>
      </c>
      <c r="BM509" s="148" t="s">
        <v>2434</v>
      </c>
    </row>
    <row r="510" spans="2:65" s="1" customFormat="1" x14ac:dyDescent="0.2">
      <c r="B510" s="32"/>
      <c r="D510" s="150" t="s">
        <v>348</v>
      </c>
      <c r="F510" s="151" t="s">
        <v>2433</v>
      </c>
      <c r="I510" s="152"/>
      <c r="L510" s="32"/>
      <c r="M510" s="153"/>
      <c r="T510" s="56"/>
      <c r="AT510" s="17" t="s">
        <v>348</v>
      </c>
      <c r="AU510" s="17" t="s">
        <v>86</v>
      </c>
    </row>
    <row r="511" spans="2:65" s="15" customFormat="1" x14ac:dyDescent="0.2">
      <c r="B511" s="189"/>
      <c r="D511" s="150" t="s">
        <v>376</v>
      </c>
      <c r="E511" s="190" t="s">
        <v>1</v>
      </c>
      <c r="F511" s="191" t="s">
        <v>2417</v>
      </c>
      <c r="H511" s="190" t="s">
        <v>1</v>
      </c>
      <c r="I511" s="192"/>
      <c r="L511" s="189"/>
      <c r="M511" s="193"/>
      <c r="T511" s="194"/>
      <c r="AT511" s="190" t="s">
        <v>376</v>
      </c>
      <c r="AU511" s="190" t="s">
        <v>86</v>
      </c>
      <c r="AV511" s="15" t="s">
        <v>84</v>
      </c>
      <c r="AW511" s="15" t="s">
        <v>34</v>
      </c>
      <c r="AX511" s="15" t="s">
        <v>77</v>
      </c>
      <c r="AY511" s="190" t="s">
        <v>339</v>
      </c>
    </row>
    <row r="512" spans="2:65" s="12" customFormat="1" x14ac:dyDescent="0.2">
      <c r="B512" s="155"/>
      <c r="D512" s="150" t="s">
        <v>376</v>
      </c>
      <c r="E512" s="156" t="s">
        <v>1</v>
      </c>
      <c r="F512" s="157" t="s">
        <v>2435</v>
      </c>
      <c r="H512" s="158">
        <v>2.1000000000000001E-2</v>
      </c>
      <c r="I512" s="159"/>
      <c r="L512" s="155"/>
      <c r="M512" s="160"/>
      <c r="T512" s="161"/>
      <c r="AT512" s="156" t="s">
        <v>376</v>
      </c>
      <c r="AU512" s="156" t="s">
        <v>86</v>
      </c>
      <c r="AV512" s="12" t="s">
        <v>86</v>
      </c>
      <c r="AW512" s="12" t="s">
        <v>34</v>
      </c>
      <c r="AX512" s="12" t="s">
        <v>77</v>
      </c>
      <c r="AY512" s="156" t="s">
        <v>339</v>
      </c>
    </row>
    <row r="513" spans="2:65" s="12" customFormat="1" x14ac:dyDescent="0.2">
      <c r="B513" s="155"/>
      <c r="D513" s="150" t="s">
        <v>376</v>
      </c>
      <c r="E513" s="156" t="s">
        <v>1</v>
      </c>
      <c r="F513" s="157" t="s">
        <v>2436</v>
      </c>
      <c r="H513" s="158">
        <v>2.1000000000000001E-2</v>
      </c>
      <c r="I513" s="159"/>
      <c r="L513" s="155"/>
      <c r="M513" s="160"/>
      <c r="T513" s="161"/>
      <c r="AT513" s="156" t="s">
        <v>376</v>
      </c>
      <c r="AU513" s="156" t="s">
        <v>86</v>
      </c>
      <c r="AV513" s="12" t="s">
        <v>86</v>
      </c>
      <c r="AW513" s="12" t="s">
        <v>34</v>
      </c>
      <c r="AX513" s="12" t="s">
        <v>77</v>
      </c>
      <c r="AY513" s="156" t="s">
        <v>339</v>
      </c>
    </row>
    <row r="514" spans="2:65" s="12" customFormat="1" x14ac:dyDescent="0.2">
      <c r="B514" s="155"/>
      <c r="D514" s="150" t="s">
        <v>376</v>
      </c>
      <c r="E514" s="156" t="s">
        <v>1</v>
      </c>
      <c r="F514" s="157" t="s">
        <v>2437</v>
      </c>
      <c r="H514" s="158">
        <v>2.7E-2</v>
      </c>
      <c r="I514" s="159"/>
      <c r="L514" s="155"/>
      <c r="M514" s="160"/>
      <c r="T514" s="161"/>
      <c r="AT514" s="156" t="s">
        <v>376</v>
      </c>
      <c r="AU514" s="156" t="s">
        <v>86</v>
      </c>
      <c r="AV514" s="12" t="s">
        <v>86</v>
      </c>
      <c r="AW514" s="12" t="s">
        <v>34</v>
      </c>
      <c r="AX514" s="12" t="s">
        <v>77</v>
      </c>
      <c r="AY514" s="156" t="s">
        <v>339</v>
      </c>
    </row>
    <row r="515" spans="2:65" s="12" customFormat="1" x14ac:dyDescent="0.2">
      <c r="B515" s="155"/>
      <c r="D515" s="150" t="s">
        <v>376</v>
      </c>
      <c r="E515" s="156" t="s">
        <v>1</v>
      </c>
      <c r="F515" s="157" t="s">
        <v>2438</v>
      </c>
      <c r="H515" s="158">
        <v>2.7E-2</v>
      </c>
      <c r="I515" s="159"/>
      <c r="L515" s="155"/>
      <c r="M515" s="160"/>
      <c r="T515" s="161"/>
      <c r="AT515" s="156" t="s">
        <v>376</v>
      </c>
      <c r="AU515" s="156" t="s">
        <v>86</v>
      </c>
      <c r="AV515" s="12" t="s">
        <v>86</v>
      </c>
      <c r="AW515" s="12" t="s">
        <v>34</v>
      </c>
      <c r="AX515" s="12" t="s">
        <v>77</v>
      </c>
      <c r="AY515" s="156" t="s">
        <v>339</v>
      </c>
    </row>
    <row r="516" spans="2:65" s="15" customFormat="1" x14ac:dyDescent="0.2">
      <c r="B516" s="189"/>
      <c r="D516" s="150" t="s">
        <v>376</v>
      </c>
      <c r="E516" s="190" t="s">
        <v>1</v>
      </c>
      <c r="F516" s="191" t="s">
        <v>2422</v>
      </c>
      <c r="H516" s="190" t="s">
        <v>1</v>
      </c>
      <c r="I516" s="192"/>
      <c r="L516" s="189"/>
      <c r="M516" s="193"/>
      <c r="T516" s="194"/>
      <c r="AT516" s="190" t="s">
        <v>376</v>
      </c>
      <c r="AU516" s="190" t="s">
        <v>86</v>
      </c>
      <c r="AV516" s="15" t="s">
        <v>84</v>
      </c>
      <c r="AW516" s="15" t="s">
        <v>34</v>
      </c>
      <c r="AX516" s="15" t="s">
        <v>77</v>
      </c>
      <c r="AY516" s="190" t="s">
        <v>339</v>
      </c>
    </row>
    <row r="517" spans="2:65" s="12" customFormat="1" x14ac:dyDescent="0.2">
      <c r="B517" s="155"/>
      <c r="D517" s="150" t="s">
        <v>376</v>
      </c>
      <c r="E517" s="156" t="s">
        <v>1</v>
      </c>
      <c r="F517" s="157" t="s">
        <v>2439</v>
      </c>
      <c r="H517" s="158">
        <v>4.3999999999999997E-2</v>
      </c>
      <c r="I517" s="159"/>
      <c r="L517" s="155"/>
      <c r="M517" s="160"/>
      <c r="T517" s="161"/>
      <c r="AT517" s="156" t="s">
        <v>376</v>
      </c>
      <c r="AU517" s="156" t="s">
        <v>86</v>
      </c>
      <c r="AV517" s="12" t="s">
        <v>86</v>
      </c>
      <c r="AW517" s="12" t="s">
        <v>34</v>
      </c>
      <c r="AX517" s="12" t="s">
        <v>77</v>
      </c>
      <c r="AY517" s="156" t="s">
        <v>339</v>
      </c>
    </row>
    <row r="518" spans="2:65" s="13" customFormat="1" x14ac:dyDescent="0.2">
      <c r="B518" s="162"/>
      <c r="D518" s="150" t="s">
        <v>376</v>
      </c>
      <c r="E518" s="163" t="s">
        <v>1</v>
      </c>
      <c r="F518" s="164" t="s">
        <v>398</v>
      </c>
      <c r="H518" s="165">
        <v>0.14000000000000001</v>
      </c>
      <c r="I518" s="166"/>
      <c r="L518" s="162"/>
      <c r="M518" s="167"/>
      <c r="T518" s="168"/>
      <c r="AT518" s="163" t="s">
        <v>376</v>
      </c>
      <c r="AU518" s="163" t="s">
        <v>86</v>
      </c>
      <c r="AV518" s="13" t="s">
        <v>249</v>
      </c>
      <c r="AW518" s="13" t="s">
        <v>34</v>
      </c>
      <c r="AX518" s="13" t="s">
        <v>84</v>
      </c>
      <c r="AY518" s="163" t="s">
        <v>339</v>
      </c>
    </row>
    <row r="519" spans="2:65" s="1" customFormat="1" ht="16.5" customHeight="1" x14ac:dyDescent="0.2">
      <c r="B519" s="136"/>
      <c r="C519" s="169" t="s">
        <v>851</v>
      </c>
      <c r="D519" s="169" t="s">
        <v>490</v>
      </c>
      <c r="E519" s="170" t="s">
        <v>2440</v>
      </c>
      <c r="F519" s="171" t="s">
        <v>2441</v>
      </c>
      <c r="G519" s="172" t="s">
        <v>493</v>
      </c>
      <c r="H519" s="173">
        <v>4.3999999999999997E-2</v>
      </c>
      <c r="I519" s="174"/>
      <c r="J519" s="175">
        <f>ROUND(I519*H519,2)</f>
        <v>0</v>
      </c>
      <c r="K519" s="171" t="s">
        <v>902</v>
      </c>
      <c r="L519" s="176"/>
      <c r="M519" s="177" t="s">
        <v>1</v>
      </c>
      <c r="N519" s="178" t="s">
        <v>42</v>
      </c>
      <c r="P519" s="146">
        <f>O519*H519</f>
        <v>0</v>
      </c>
      <c r="Q519" s="146">
        <v>1</v>
      </c>
      <c r="R519" s="146">
        <f>Q519*H519</f>
        <v>4.3999999999999997E-2</v>
      </c>
      <c r="S519" s="146">
        <v>0</v>
      </c>
      <c r="T519" s="147">
        <f>S519*H519</f>
        <v>0</v>
      </c>
      <c r="AR519" s="148" t="s">
        <v>385</v>
      </c>
      <c r="AT519" s="148" t="s">
        <v>490</v>
      </c>
      <c r="AU519" s="148" t="s">
        <v>86</v>
      </c>
      <c r="AY519" s="17" t="s">
        <v>339</v>
      </c>
      <c r="BE519" s="149">
        <f>IF(N519="základní",J519,0)</f>
        <v>0</v>
      </c>
      <c r="BF519" s="149">
        <f>IF(N519="snížená",J519,0)</f>
        <v>0</v>
      </c>
      <c r="BG519" s="149">
        <f>IF(N519="zákl. přenesená",J519,0)</f>
        <v>0</v>
      </c>
      <c r="BH519" s="149">
        <f>IF(N519="sníž. přenesená",J519,0)</f>
        <v>0</v>
      </c>
      <c r="BI519" s="149">
        <f>IF(N519="nulová",J519,0)</f>
        <v>0</v>
      </c>
      <c r="BJ519" s="17" t="s">
        <v>84</v>
      </c>
      <c r="BK519" s="149">
        <f>ROUND(I519*H519,2)</f>
        <v>0</v>
      </c>
      <c r="BL519" s="17" t="s">
        <v>249</v>
      </c>
      <c r="BM519" s="148" t="s">
        <v>2442</v>
      </c>
    </row>
    <row r="520" spans="2:65" s="1" customFormat="1" x14ac:dyDescent="0.2">
      <c r="B520" s="32"/>
      <c r="D520" s="150" t="s">
        <v>348</v>
      </c>
      <c r="F520" s="151" t="s">
        <v>2441</v>
      </c>
      <c r="I520" s="152"/>
      <c r="L520" s="32"/>
      <c r="M520" s="153"/>
      <c r="T520" s="56"/>
      <c r="AT520" s="17" t="s">
        <v>348</v>
      </c>
      <c r="AU520" s="17" t="s">
        <v>86</v>
      </c>
    </row>
    <row r="521" spans="2:65" s="15" customFormat="1" x14ac:dyDescent="0.2">
      <c r="B521" s="189"/>
      <c r="D521" s="150" t="s">
        <v>376</v>
      </c>
      <c r="E521" s="190" t="s">
        <v>1</v>
      </c>
      <c r="F521" s="191" t="s">
        <v>2443</v>
      </c>
      <c r="H521" s="190" t="s">
        <v>1</v>
      </c>
      <c r="I521" s="192"/>
      <c r="L521" s="189"/>
      <c r="M521" s="193"/>
      <c r="T521" s="194"/>
      <c r="AT521" s="190" t="s">
        <v>376</v>
      </c>
      <c r="AU521" s="190" t="s">
        <v>86</v>
      </c>
      <c r="AV521" s="15" t="s">
        <v>84</v>
      </c>
      <c r="AW521" s="15" t="s">
        <v>34</v>
      </c>
      <c r="AX521" s="15" t="s">
        <v>77</v>
      </c>
      <c r="AY521" s="190" t="s">
        <v>339</v>
      </c>
    </row>
    <row r="522" spans="2:65" s="12" customFormat="1" x14ac:dyDescent="0.2">
      <c r="B522" s="155"/>
      <c r="D522" s="150" t="s">
        <v>376</v>
      </c>
      <c r="E522" s="156" t="s">
        <v>1</v>
      </c>
      <c r="F522" s="157" t="s">
        <v>2444</v>
      </c>
      <c r="H522" s="158">
        <v>4.3999999999999997E-2</v>
      </c>
      <c r="I522" s="159"/>
      <c r="L522" s="155"/>
      <c r="M522" s="160"/>
      <c r="T522" s="161"/>
      <c r="AT522" s="156" t="s">
        <v>376</v>
      </c>
      <c r="AU522" s="156" t="s">
        <v>86</v>
      </c>
      <c r="AV522" s="12" t="s">
        <v>86</v>
      </c>
      <c r="AW522" s="12" t="s">
        <v>34</v>
      </c>
      <c r="AX522" s="12" t="s">
        <v>84</v>
      </c>
      <c r="AY522" s="156" t="s">
        <v>339</v>
      </c>
    </row>
    <row r="523" spans="2:65" s="1" customFormat="1" ht="16.5" customHeight="1" x14ac:dyDescent="0.2">
      <c r="B523" s="136"/>
      <c r="C523" s="169" t="s">
        <v>854</v>
      </c>
      <c r="D523" s="169" t="s">
        <v>490</v>
      </c>
      <c r="E523" s="170" t="s">
        <v>2445</v>
      </c>
      <c r="F523" s="171" t="s">
        <v>2446</v>
      </c>
      <c r="G523" s="172" t="s">
        <v>493</v>
      </c>
      <c r="H523" s="173">
        <v>0.155</v>
      </c>
      <c r="I523" s="174"/>
      <c r="J523" s="175">
        <f>ROUND(I523*H523,2)</f>
        <v>0</v>
      </c>
      <c r="K523" s="171" t="s">
        <v>902</v>
      </c>
      <c r="L523" s="176"/>
      <c r="M523" s="177" t="s">
        <v>1</v>
      </c>
      <c r="N523" s="178" t="s">
        <v>42</v>
      </c>
      <c r="P523" s="146">
        <f>O523*H523</f>
        <v>0</v>
      </c>
      <c r="Q523" s="146">
        <v>1</v>
      </c>
      <c r="R523" s="146">
        <f>Q523*H523</f>
        <v>0.155</v>
      </c>
      <c r="S523" s="146">
        <v>0</v>
      </c>
      <c r="T523" s="147">
        <f>S523*H523</f>
        <v>0</v>
      </c>
      <c r="AR523" s="148" t="s">
        <v>385</v>
      </c>
      <c r="AT523" s="148" t="s">
        <v>490</v>
      </c>
      <c r="AU523" s="148" t="s">
        <v>86</v>
      </c>
      <c r="AY523" s="17" t="s">
        <v>339</v>
      </c>
      <c r="BE523" s="149">
        <f>IF(N523="základní",J523,0)</f>
        <v>0</v>
      </c>
      <c r="BF523" s="149">
        <f>IF(N523="snížená",J523,0)</f>
        <v>0</v>
      </c>
      <c r="BG523" s="149">
        <f>IF(N523="zákl. přenesená",J523,0)</f>
        <v>0</v>
      </c>
      <c r="BH523" s="149">
        <f>IF(N523="sníž. přenesená",J523,0)</f>
        <v>0</v>
      </c>
      <c r="BI523" s="149">
        <f>IF(N523="nulová",J523,0)</f>
        <v>0</v>
      </c>
      <c r="BJ523" s="17" t="s">
        <v>84</v>
      </c>
      <c r="BK523" s="149">
        <f>ROUND(I523*H523,2)</f>
        <v>0</v>
      </c>
      <c r="BL523" s="17" t="s">
        <v>249</v>
      </c>
      <c r="BM523" s="148" t="s">
        <v>2447</v>
      </c>
    </row>
    <row r="524" spans="2:65" s="1" customFormat="1" x14ac:dyDescent="0.2">
      <c r="B524" s="32"/>
      <c r="D524" s="150" t="s">
        <v>348</v>
      </c>
      <c r="F524" s="151" t="s">
        <v>2446</v>
      </c>
      <c r="I524" s="152"/>
      <c r="L524" s="32"/>
      <c r="M524" s="153"/>
      <c r="T524" s="56"/>
      <c r="AT524" s="17" t="s">
        <v>348</v>
      </c>
      <c r="AU524" s="17" t="s">
        <v>86</v>
      </c>
    </row>
    <row r="525" spans="2:65" s="15" customFormat="1" x14ac:dyDescent="0.2">
      <c r="B525" s="189"/>
      <c r="D525" s="150" t="s">
        <v>376</v>
      </c>
      <c r="E525" s="190" t="s">
        <v>1</v>
      </c>
      <c r="F525" s="191" t="s">
        <v>2417</v>
      </c>
      <c r="H525" s="190" t="s">
        <v>1</v>
      </c>
      <c r="I525" s="192"/>
      <c r="L525" s="189"/>
      <c r="M525" s="193"/>
      <c r="T525" s="194"/>
      <c r="AT525" s="190" t="s">
        <v>376</v>
      </c>
      <c r="AU525" s="190" t="s">
        <v>86</v>
      </c>
      <c r="AV525" s="15" t="s">
        <v>84</v>
      </c>
      <c r="AW525" s="15" t="s">
        <v>34</v>
      </c>
      <c r="AX525" s="15" t="s">
        <v>77</v>
      </c>
      <c r="AY525" s="190" t="s">
        <v>339</v>
      </c>
    </row>
    <row r="526" spans="2:65" s="12" customFormat="1" x14ac:dyDescent="0.2">
      <c r="B526" s="155"/>
      <c r="D526" s="150" t="s">
        <v>376</v>
      </c>
      <c r="E526" s="156" t="s">
        <v>1</v>
      </c>
      <c r="F526" s="157" t="s">
        <v>2448</v>
      </c>
      <c r="H526" s="158">
        <v>1.7000000000000001E-2</v>
      </c>
      <c r="I526" s="159"/>
      <c r="L526" s="155"/>
      <c r="M526" s="160"/>
      <c r="T526" s="161"/>
      <c r="AT526" s="156" t="s">
        <v>376</v>
      </c>
      <c r="AU526" s="156" t="s">
        <v>86</v>
      </c>
      <c r="AV526" s="12" t="s">
        <v>86</v>
      </c>
      <c r="AW526" s="12" t="s">
        <v>34</v>
      </c>
      <c r="AX526" s="12" t="s">
        <v>77</v>
      </c>
      <c r="AY526" s="156" t="s">
        <v>339</v>
      </c>
    </row>
    <row r="527" spans="2:65" s="12" customFormat="1" x14ac:dyDescent="0.2">
      <c r="B527" s="155"/>
      <c r="D527" s="150" t="s">
        <v>376</v>
      </c>
      <c r="E527" s="156" t="s">
        <v>1</v>
      </c>
      <c r="F527" s="157" t="s">
        <v>2449</v>
      </c>
      <c r="H527" s="158">
        <v>1.7000000000000001E-2</v>
      </c>
      <c r="I527" s="159"/>
      <c r="L527" s="155"/>
      <c r="M527" s="160"/>
      <c r="T527" s="161"/>
      <c r="AT527" s="156" t="s">
        <v>376</v>
      </c>
      <c r="AU527" s="156" t="s">
        <v>86</v>
      </c>
      <c r="AV527" s="12" t="s">
        <v>86</v>
      </c>
      <c r="AW527" s="12" t="s">
        <v>34</v>
      </c>
      <c r="AX527" s="12" t="s">
        <v>77</v>
      </c>
      <c r="AY527" s="156" t="s">
        <v>339</v>
      </c>
    </row>
    <row r="528" spans="2:65" s="12" customFormat="1" x14ac:dyDescent="0.2">
      <c r="B528" s="155"/>
      <c r="D528" s="150" t="s">
        <v>376</v>
      </c>
      <c r="E528" s="156" t="s">
        <v>1</v>
      </c>
      <c r="F528" s="157" t="s">
        <v>2450</v>
      </c>
      <c r="H528" s="158">
        <v>2.5999999999999999E-2</v>
      </c>
      <c r="I528" s="159"/>
      <c r="L528" s="155"/>
      <c r="M528" s="160"/>
      <c r="T528" s="161"/>
      <c r="AT528" s="156" t="s">
        <v>376</v>
      </c>
      <c r="AU528" s="156" t="s">
        <v>86</v>
      </c>
      <c r="AV528" s="12" t="s">
        <v>86</v>
      </c>
      <c r="AW528" s="12" t="s">
        <v>34</v>
      </c>
      <c r="AX528" s="12" t="s">
        <v>77</v>
      </c>
      <c r="AY528" s="156" t="s">
        <v>339</v>
      </c>
    </row>
    <row r="529" spans="2:65" s="12" customFormat="1" x14ac:dyDescent="0.2">
      <c r="B529" s="155"/>
      <c r="D529" s="150" t="s">
        <v>376</v>
      </c>
      <c r="E529" s="156" t="s">
        <v>1</v>
      </c>
      <c r="F529" s="157" t="s">
        <v>2451</v>
      </c>
      <c r="H529" s="158">
        <v>2.5999999999999999E-2</v>
      </c>
      <c r="I529" s="159"/>
      <c r="L529" s="155"/>
      <c r="M529" s="160"/>
      <c r="T529" s="161"/>
      <c r="AT529" s="156" t="s">
        <v>376</v>
      </c>
      <c r="AU529" s="156" t="s">
        <v>86</v>
      </c>
      <c r="AV529" s="12" t="s">
        <v>86</v>
      </c>
      <c r="AW529" s="12" t="s">
        <v>34</v>
      </c>
      <c r="AX529" s="12" t="s">
        <v>77</v>
      </c>
      <c r="AY529" s="156" t="s">
        <v>339</v>
      </c>
    </row>
    <row r="530" spans="2:65" s="15" customFormat="1" x14ac:dyDescent="0.2">
      <c r="B530" s="189"/>
      <c r="D530" s="150" t="s">
        <v>376</v>
      </c>
      <c r="E530" s="190" t="s">
        <v>1</v>
      </c>
      <c r="F530" s="191" t="s">
        <v>2422</v>
      </c>
      <c r="H530" s="190" t="s">
        <v>1</v>
      </c>
      <c r="I530" s="192"/>
      <c r="L530" s="189"/>
      <c r="M530" s="193"/>
      <c r="T530" s="194"/>
      <c r="AT530" s="190" t="s">
        <v>376</v>
      </c>
      <c r="AU530" s="190" t="s">
        <v>86</v>
      </c>
      <c r="AV530" s="15" t="s">
        <v>84</v>
      </c>
      <c r="AW530" s="15" t="s">
        <v>34</v>
      </c>
      <c r="AX530" s="15" t="s">
        <v>77</v>
      </c>
      <c r="AY530" s="190" t="s">
        <v>339</v>
      </c>
    </row>
    <row r="531" spans="2:65" s="12" customFormat="1" x14ac:dyDescent="0.2">
      <c r="B531" s="155"/>
      <c r="D531" s="150" t="s">
        <v>376</v>
      </c>
      <c r="E531" s="156" t="s">
        <v>1</v>
      </c>
      <c r="F531" s="157" t="s">
        <v>2452</v>
      </c>
      <c r="H531" s="158">
        <v>6.9000000000000006E-2</v>
      </c>
      <c r="I531" s="159"/>
      <c r="L531" s="155"/>
      <c r="M531" s="160"/>
      <c r="T531" s="161"/>
      <c r="AT531" s="156" t="s">
        <v>376</v>
      </c>
      <c r="AU531" s="156" t="s">
        <v>86</v>
      </c>
      <c r="AV531" s="12" t="s">
        <v>86</v>
      </c>
      <c r="AW531" s="12" t="s">
        <v>34</v>
      </c>
      <c r="AX531" s="12" t="s">
        <v>77</v>
      </c>
      <c r="AY531" s="156" t="s">
        <v>339</v>
      </c>
    </row>
    <row r="532" spans="2:65" s="13" customFormat="1" x14ac:dyDescent="0.2">
      <c r="B532" s="162"/>
      <c r="D532" s="150" t="s">
        <v>376</v>
      </c>
      <c r="E532" s="163" t="s">
        <v>1</v>
      </c>
      <c r="F532" s="164" t="s">
        <v>398</v>
      </c>
      <c r="H532" s="165">
        <v>0.155</v>
      </c>
      <c r="I532" s="166"/>
      <c r="L532" s="162"/>
      <c r="M532" s="167"/>
      <c r="T532" s="168"/>
      <c r="AT532" s="163" t="s">
        <v>376</v>
      </c>
      <c r="AU532" s="163" t="s">
        <v>86</v>
      </c>
      <c r="AV532" s="13" t="s">
        <v>249</v>
      </c>
      <c r="AW532" s="13" t="s">
        <v>34</v>
      </c>
      <c r="AX532" s="13" t="s">
        <v>84</v>
      </c>
      <c r="AY532" s="163" t="s">
        <v>339</v>
      </c>
    </row>
    <row r="533" spans="2:65" s="1" customFormat="1" ht="16.5" customHeight="1" x14ac:dyDescent="0.2">
      <c r="B533" s="136"/>
      <c r="C533" s="169" t="s">
        <v>856</v>
      </c>
      <c r="D533" s="169" t="s">
        <v>490</v>
      </c>
      <c r="E533" s="170" t="s">
        <v>2453</v>
      </c>
      <c r="F533" s="171" t="s">
        <v>2454</v>
      </c>
      <c r="G533" s="172" t="s">
        <v>345</v>
      </c>
      <c r="H533" s="173">
        <v>72</v>
      </c>
      <c r="I533" s="174"/>
      <c r="J533" s="175">
        <f>ROUND(I533*H533,2)</f>
        <v>0</v>
      </c>
      <c r="K533" s="171" t="s">
        <v>1</v>
      </c>
      <c r="L533" s="176"/>
      <c r="M533" s="177" t="s">
        <v>1</v>
      </c>
      <c r="N533" s="178" t="s">
        <v>42</v>
      </c>
      <c r="P533" s="146">
        <f>O533*H533</f>
        <v>0</v>
      </c>
      <c r="Q533" s="146">
        <v>1.0000000000000001E-5</v>
      </c>
      <c r="R533" s="146">
        <f>Q533*H533</f>
        <v>7.2000000000000005E-4</v>
      </c>
      <c r="S533" s="146">
        <v>0</v>
      </c>
      <c r="T533" s="147">
        <f>S533*H533</f>
        <v>0</v>
      </c>
      <c r="AR533" s="148" t="s">
        <v>385</v>
      </c>
      <c r="AT533" s="148" t="s">
        <v>490</v>
      </c>
      <c r="AU533" s="148" t="s">
        <v>86</v>
      </c>
      <c r="AY533" s="17" t="s">
        <v>339</v>
      </c>
      <c r="BE533" s="149">
        <f>IF(N533="základní",J533,0)</f>
        <v>0</v>
      </c>
      <c r="BF533" s="149">
        <f>IF(N533="snížená",J533,0)</f>
        <v>0</v>
      </c>
      <c r="BG533" s="149">
        <f>IF(N533="zákl. přenesená",J533,0)</f>
        <v>0</v>
      </c>
      <c r="BH533" s="149">
        <f>IF(N533="sníž. přenesená",J533,0)</f>
        <v>0</v>
      </c>
      <c r="BI533" s="149">
        <f>IF(N533="nulová",J533,0)</f>
        <v>0</v>
      </c>
      <c r="BJ533" s="17" t="s">
        <v>84</v>
      </c>
      <c r="BK533" s="149">
        <f>ROUND(I533*H533,2)</f>
        <v>0</v>
      </c>
      <c r="BL533" s="17" t="s">
        <v>249</v>
      </c>
      <c r="BM533" s="148" t="s">
        <v>2455</v>
      </c>
    </row>
    <row r="534" spans="2:65" s="1" customFormat="1" x14ac:dyDescent="0.2">
      <c r="B534" s="32"/>
      <c r="D534" s="150" t="s">
        <v>348</v>
      </c>
      <c r="F534" s="151" t="s">
        <v>2454</v>
      </c>
      <c r="I534" s="152"/>
      <c r="L534" s="32"/>
      <c r="M534" s="153"/>
      <c r="T534" s="56"/>
      <c r="AT534" s="17" t="s">
        <v>348</v>
      </c>
      <c r="AU534" s="17" t="s">
        <v>86</v>
      </c>
    </row>
    <row r="535" spans="2:65" s="12" customFormat="1" x14ac:dyDescent="0.2">
      <c r="B535" s="155"/>
      <c r="D535" s="150" t="s">
        <v>376</v>
      </c>
      <c r="E535" s="156" t="s">
        <v>1</v>
      </c>
      <c r="F535" s="157" t="s">
        <v>2456</v>
      </c>
      <c r="H535" s="158">
        <v>40</v>
      </c>
      <c r="I535" s="159"/>
      <c r="L535" s="155"/>
      <c r="M535" s="160"/>
      <c r="T535" s="161"/>
      <c r="AT535" s="156" t="s">
        <v>376</v>
      </c>
      <c r="AU535" s="156" t="s">
        <v>86</v>
      </c>
      <c r="AV535" s="12" t="s">
        <v>86</v>
      </c>
      <c r="AW535" s="12" t="s">
        <v>34</v>
      </c>
      <c r="AX535" s="12" t="s">
        <v>77</v>
      </c>
      <c r="AY535" s="156" t="s">
        <v>339</v>
      </c>
    </row>
    <row r="536" spans="2:65" s="12" customFormat="1" x14ac:dyDescent="0.2">
      <c r="B536" s="155"/>
      <c r="D536" s="150" t="s">
        <v>376</v>
      </c>
      <c r="E536" s="156" t="s">
        <v>1</v>
      </c>
      <c r="F536" s="157" t="s">
        <v>2457</v>
      </c>
      <c r="H536" s="158">
        <v>32</v>
      </c>
      <c r="I536" s="159"/>
      <c r="L536" s="155"/>
      <c r="M536" s="160"/>
      <c r="T536" s="161"/>
      <c r="AT536" s="156" t="s">
        <v>376</v>
      </c>
      <c r="AU536" s="156" t="s">
        <v>86</v>
      </c>
      <c r="AV536" s="12" t="s">
        <v>86</v>
      </c>
      <c r="AW536" s="12" t="s">
        <v>34</v>
      </c>
      <c r="AX536" s="12" t="s">
        <v>77</v>
      </c>
      <c r="AY536" s="156" t="s">
        <v>339</v>
      </c>
    </row>
    <row r="537" spans="2:65" s="13" customFormat="1" x14ac:dyDescent="0.2">
      <c r="B537" s="162"/>
      <c r="D537" s="150" t="s">
        <v>376</v>
      </c>
      <c r="E537" s="163" t="s">
        <v>1</v>
      </c>
      <c r="F537" s="164" t="s">
        <v>398</v>
      </c>
      <c r="H537" s="165">
        <v>72</v>
      </c>
      <c r="I537" s="166"/>
      <c r="L537" s="162"/>
      <c r="M537" s="167"/>
      <c r="T537" s="168"/>
      <c r="AT537" s="163" t="s">
        <v>376</v>
      </c>
      <c r="AU537" s="163" t="s">
        <v>86</v>
      </c>
      <c r="AV537" s="13" t="s">
        <v>249</v>
      </c>
      <c r="AW537" s="13" t="s">
        <v>34</v>
      </c>
      <c r="AX537" s="13" t="s">
        <v>84</v>
      </c>
      <c r="AY537" s="163" t="s">
        <v>339</v>
      </c>
    </row>
    <row r="538" spans="2:65" s="1" customFormat="1" ht="16.5" customHeight="1" x14ac:dyDescent="0.2">
      <c r="B538" s="136"/>
      <c r="C538" s="137" t="s">
        <v>861</v>
      </c>
      <c r="D538" s="137" t="s">
        <v>342</v>
      </c>
      <c r="E538" s="138" t="s">
        <v>2458</v>
      </c>
      <c r="F538" s="139" t="s">
        <v>2459</v>
      </c>
      <c r="G538" s="140" t="s">
        <v>381</v>
      </c>
      <c r="H538" s="141">
        <v>4.6420000000000003</v>
      </c>
      <c r="I538" s="142"/>
      <c r="J538" s="143">
        <f>ROUND(I538*H538,2)</f>
        <v>0</v>
      </c>
      <c r="K538" s="139" t="s">
        <v>902</v>
      </c>
      <c r="L538" s="32"/>
      <c r="M538" s="144" t="s">
        <v>1</v>
      </c>
      <c r="N538" s="145" t="s">
        <v>42</v>
      </c>
      <c r="P538" s="146">
        <f>O538*H538</f>
        <v>0</v>
      </c>
      <c r="Q538" s="146">
        <v>6.3000000000000003E-4</v>
      </c>
      <c r="R538" s="146">
        <f>Q538*H538</f>
        <v>2.9244600000000003E-3</v>
      </c>
      <c r="S538" s="146">
        <v>0</v>
      </c>
      <c r="T538" s="147">
        <f>S538*H538</f>
        <v>0</v>
      </c>
      <c r="AR538" s="148" t="s">
        <v>249</v>
      </c>
      <c r="AT538" s="148" t="s">
        <v>342</v>
      </c>
      <c r="AU538" s="148" t="s">
        <v>86</v>
      </c>
      <c r="AY538" s="17" t="s">
        <v>339</v>
      </c>
      <c r="BE538" s="149">
        <f>IF(N538="základní",J538,0)</f>
        <v>0</v>
      </c>
      <c r="BF538" s="149">
        <f>IF(N538="snížená",J538,0)</f>
        <v>0</v>
      </c>
      <c r="BG538" s="149">
        <f>IF(N538="zákl. přenesená",J538,0)</f>
        <v>0</v>
      </c>
      <c r="BH538" s="149">
        <f>IF(N538="sníž. přenesená",J538,0)</f>
        <v>0</v>
      </c>
      <c r="BI538" s="149">
        <f>IF(N538="nulová",J538,0)</f>
        <v>0</v>
      </c>
      <c r="BJ538" s="17" t="s">
        <v>84</v>
      </c>
      <c r="BK538" s="149">
        <f>ROUND(I538*H538,2)</f>
        <v>0</v>
      </c>
      <c r="BL538" s="17" t="s">
        <v>249</v>
      </c>
      <c r="BM538" s="148" t="s">
        <v>2460</v>
      </c>
    </row>
    <row r="539" spans="2:65" s="1" customFormat="1" x14ac:dyDescent="0.2">
      <c r="B539" s="32"/>
      <c r="D539" s="150" t="s">
        <v>348</v>
      </c>
      <c r="F539" s="151" t="s">
        <v>2461</v>
      </c>
      <c r="I539" s="152"/>
      <c r="L539" s="32"/>
      <c r="M539" s="153"/>
      <c r="T539" s="56"/>
      <c r="AT539" s="17" t="s">
        <v>348</v>
      </c>
      <c r="AU539" s="17" t="s">
        <v>86</v>
      </c>
    </row>
    <row r="540" spans="2:65" s="12" customFormat="1" x14ac:dyDescent="0.2">
      <c r="B540" s="155"/>
      <c r="D540" s="150" t="s">
        <v>376</v>
      </c>
      <c r="E540" s="156" t="s">
        <v>1</v>
      </c>
      <c r="F540" s="157" t="s">
        <v>2462</v>
      </c>
      <c r="H540" s="158">
        <v>1.056</v>
      </c>
      <c r="I540" s="159"/>
      <c r="L540" s="155"/>
      <c r="M540" s="160"/>
      <c r="T540" s="161"/>
      <c r="AT540" s="156" t="s">
        <v>376</v>
      </c>
      <c r="AU540" s="156" t="s">
        <v>86</v>
      </c>
      <c r="AV540" s="12" t="s">
        <v>86</v>
      </c>
      <c r="AW540" s="12" t="s">
        <v>34</v>
      </c>
      <c r="AX540" s="12" t="s">
        <v>77</v>
      </c>
      <c r="AY540" s="156" t="s">
        <v>339</v>
      </c>
    </row>
    <row r="541" spans="2:65" s="12" customFormat="1" x14ac:dyDescent="0.2">
      <c r="B541" s="155"/>
      <c r="D541" s="150" t="s">
        <v>376</v>
      </c>
      <c r="E541" s="156" t="s">
        <v>1</v>
      </c>
      <c r="F541" s="157" t="s">
        <v>2463</v>
      </c>
      <c r="H541" s="158">
        <v>0.46600000000000003</v>
      </c>
      <c r="I541" s="159"/>
      <c r="L541" s="155"/>
      <c r="M541" s="160"/>
      <c r="T541" s="161"/>
      <c r="AT541" s="156" t="s">
        <v>376</v>
      </c>
      <c r="AU541" s="156" t="s">
        <v>86</v>
      </c>
      <c r="AV541" s="12" t="s">
        <v>86</v>
      </c>
      <c r="AW541" s="12" t="s">
        <v>34</v>
      </c>
      <c r="AX541" s="12" t="s">
        <v>77</v>
      </c>
      <c r="AY541" s="156" t="s">
        <v>339</v>
      </c>
    </row>
    <row r="542" spans="2:65" s="12" customFormat="1" x14ac:dyDescent="0.2">
      <c r="B542" s="155"/>
      <c r="D542" s="150" t="s">
        <v>376</v>
      </c>
      <c r="E542" s="156" t="s">
        <v>1</v>
      </c>
      <c r="F542" s="157" t="s">
        <v>2464</v>
      </c>
      <c r="H542" s="158">
        <v>3.12</v>
      </c>
      <c r="I542" s="159"/>
      <c r="L542" s="155"/>
      <c r="M542" s="160"/>
      <c r="T542" s="161"/>
      <c r="AT542" s="156" t="s">
        <v>376</v>
      </c>
      <c r="AU542" s="156" t="s">
        <v>86</v>
      </c>
      <c r="AV542" s="12" t="s">
        <v>86</v>
      </c>
      <c r="AW542" s="12" t="s">
        <v>34</v>
      </c>
      <c r="AX542" s="12" t="s">
        <v>77</v>
      </c>
      <c r="AY542" s="156" t="s">
        <v>339</v>
      </c>
    </row>
    <row r="543" spans="2:65" s="13" customFormat="1" x14ac:dyDescent="0.2">
      <c r="B543" s="162"/>
      <c r="D543" s="150" t="s">
        <v>376</v>
      </c>
      <c r="E543" s="163" t="s">
        <v>1</v>
      </c>
      <c r="F543" s="164" t="s">
        <v>398</v>
      </c>
      <c r="H543" s="165">
        <v>4.6420000000000003</v>
      </c>
      <c r="I543" s="166"/>
      <c r="L543" s="162"/>
      <c r="M543" s="167"/>
      <c r="T543" s="168"/>
      <c r="AT543" s="163" t="s">
        <v>376</v>
      </c>
      <c r="AU543" s="163" t="s">
        <v>86</v>
      </c>
      <c r="AV543" s="13" t="s">
        <v>249</v>
      </c>
      <c r="AW543" s="13" t="s">
        <v>34</v>
      </c>
      <c r="AX543" s="13" t="s">
        <v>84</v>
      </c>
      <c r="AY543" s="163" t="s">
        <v>339</v>
      </c>
    </row>
    <row r="544" spans="2:65" s="1" customFormat="1" ht="16.5" customHeight="1" x14ac:dyDescent="0.2">
      <c r="B544" s="136"/>
      <c r="C544" s="137" t="s">
        <v>864</v>
      </c>
      <c r="D544" s="137" t="s">
        <v>342</v>
      </c>
      <c r="E544" s="138" t="s">
        <v>2465</v>
      </c>
      <c r="F544" s="139" t="s">
        <v>2466</v>
      </c>
      <c r="G544" s="140" t="s">
        <v>381</v>
      </c>
      <c r="H544" s="141">
        <v>8.7319999999999993</v>
      </c>
      <c r="I544" s="142"/>
      <c r="J544" s="143">
        <f>ROUND(I544*H544,2)</f>
        <v>0</v>
      </c>
      <c r="K544" s="139" t="s">
        <v>902</v>
      </c>
      <c r="L544" s="32"/>
      <c r="M544" s="144" t="s">
        <v>1</v>
      </c>
      <c r="N544" s="145" t="s">
        <v>42</v>
      </c>
      <c r="P544" s="146">
        <f>O544*H544</f>
        <v>0</v>
      </c>
      <c r="Q544" s="146">
        <v>1.58E-3</v>
      </c>
      <c r="R544" s="146">
        <f>Q544*H544</f>
        <v>1.3796559999999999E-2</v>
      </c>
      <c r="S544" s="146">
        <v>0</v>
      </c>
      <c r="T544" s="147">
        <f>S544*H544</f>
        <v>0</v>
      </c>
      <c r="AR544" s="148" t="s">
        <v>249</v>
      </c>
      <c r="AT544" s="148" t="s">
        <v>342</v>
      </c>
      <c r="AU544" s="148" t="s">
        <v>86</v>
      </c>
      <c r="AY544" s="17" t="s">
        <v>339</v>
      </c>
      <c r="BE544" s="149">
        <f>IF(N544="základní",J544,0)</f>
        <v>0</v>
      </c>
      <c r="BF544" s="149">
        <f>IF(N544="snížená",J544,0)</f>
        <v>0</v>
      </c>
      <c r="BG544" s="149">
        <f>IF(N544="zákl. přenesená",J544,0)</f>
        <v>0</v>
      </c>
      <c r="BH544" s="149">
        <f>IF(N544="sníž. přenesená",J544,0)</f>
        <v>0</v>
      </c>
      <c r="BI544" s="149">
        <f>IF(N544="nulová",J544,0)</f>
        <v>0</v>
      </c>
      <c r="BJ544" s="17" t="s">
        <v>84</v>
      </c>
      <c r="BK544" s="149">
        <f>ROUND(I544*H544,2)</f>
        <v>0</v>
      </c>
      <c r="BL544" s="17" t="s">
        <v>249</v>
      </c>
      <c r="BM544" s="148" t="s">
        <v>2467</v>
      </c>
    </row>
    <row r="545" spans="2:65" s="1" customFormat="1" x14ac:dyDescent="0.2">
      <c r="B545" s="32"/>
      <c r="D545" s="150" t="s">
        <v>348</v>
      </c>
      <c r="F545" s="151" t="s">
        <v>2468</v>
      </c>
      <c r="I545" s="152"/>
      <c r="L545" s="32"/>
      <c r="M545" s="153"/>
      <c r="T545" s="56"/>
      <c r="AT545" s="17" t="s">
        <v>348</v>
      </c>
      <c r="AU545" s="17" t="s">
        <v>86</v>
      </c>
    </row>
    <row r="546" spans="2:65" s="15" customFormat="1" x14ac:dyDescent="0.2">
      <c r="B546" s="189"/>
      <c r="D546" s="150" t="s">
        <v>376</v>
      </c>
      <c r="E546" s="190" t="s">
        <v>1</v>
      </c>
      <c r="F546" s="191" t="s">
        <v>2469</v>
      </c>
      <c r="H546" s="190" t="s">
        <v>1</v>
      </c>
      <c r="I546" s="192"/>
      <c r="L546" s="189"/>
      <c r="M546" s="193"/>
      <c r="T546" s="194"/>
      <c r="AT546" s="190" t="s">
        <v>376</v>
      </c>
      <c r="AU546" s="190" t="s">
        <v>86</v>
      </c>
      <c r="AV546" s="15" t="s">
        <v>84</v>
      </c>
      <c r="AW546" s="15" t="s">
        <v>34</v>
      </c>
      <c r="AX546" s="15" t="s">
        <v>77</v>
      </c>
      <c r="AY546" s="190" t="s">
        <v>339</v>
      </c>
    </row>
    <row r="547" spans="2:65" s="12" customFormat="1" x14ac:dyDescent="0.2">
      <c r="B547" s="155"/>
      <c r="D547" s="150" t="s">
        <v>376</v>
      </c>
      <c r="E547" s="156" t="s">
        <v>1</v>
      </c>
      <c r="F547" s="157" t="s">
        <v>2470</v>
      </c>
      <c r="H547" s="158">
        <v>8.7319999999999993</v>
      </c>
      <c r="I547" s="159"/>
      <c r="L547" s="155"/>
      <c r="M547" s="160"/>
      <c r="T547" s="161"/>
      <c r="AT547" s="156" t="s">
        <v>376</v>
      </c>
      <c r="AU547" s="156" t="s">
        <v>86</v>
      </c>
      <c r="AV547" s="12" t="s">
        <v>86</v>
      </c>
      <c r="AW547" s="12" t="s">
        <v>34</v>
      </c>
      <c r="AX547" s="12" t="s">
        <v>84</v>
      </c>
      <c r="AY547" s="156" t="s">
        <v>339</v>
      </c>
    </row>
    <row r="548" spans="2:65" s="1" customFormat="1" ht="16.5" customHeight="1" x14ac:dyDescent="0.2">
      <c r="B548" s="136"/>
      <c r="C548" s="137" t="s">
        <v>870</v>
      </c>
      <c r="D548" s="137" t="s">
        <v>342</v>
      </c>
      <c r="E548" s="138" t="s">
        <v>2471</v>
      </c>
      <c r="F548" s="139" t="s">
        <v>2472</v>
      </c>
      <c r="G548" s="140" t="s">
        <v>345</v>
      </c>
      <c r="H548" s="141">
        <v>2</v>
      </c>
      <c r="I548" s="142"/>
      <c r="J548" s="143">
        <f>ROUND(I548*H548,2)</f>
        <v>0</v>
      </c>
      <c r="K548" s="139" t="s">
        <v>902</v>
      </c>
      <c r="L548" s="32"/>
      <c r="M548" s="144" t="s">
        <v>1</v>
      </c>
      <c r="N548" s="145" t="s">
        <v>42</v>
      </c>
      <c r="P548" s="146">
        <f>O548*H548</f>
        <v>0</v>
      </c>
      <c r="Q548" s="146">
        <v>6.4900000000000001E-3</v>
      </c>
      <c r="R548" s="146">
        <f>Q548*H548</f>
        <v>1.298E-2</v>
      </c>
      <c r="S548" s="146">
        <v>0</v>
      </c>
      <c r="T548" s="147">
        <f>S548*H548</f>
        <v>0</v>
      </c>
      <c r="AR548" s="148" t="s">
        <v>249</v>
      </c>
      <c r="AT548" s="148" t="s">
        <v>342</v>
      </c>
      <c r="AU548" s="148" t="s">
        <v>86</v>
      </c>
      <c r="AY548" s="17" t="s">
        <v>339</v>
      </c>
      <c r="BE548" s="149">
        <f>IF(N548="základní",J548,0)</f>
        <v>0</v>
      </c>
      <c r="BF548" s="149">
        <f>IF(N548="snížená",J548,0)</f>
        <v>0</v>
      </c>
      <c r="BG548" s="149">
        <f>IF(N548="zákl. přenesená",J548,0)</f>
        <v>0</v>
      </c>
      <c r="BH548" s="149">
        <f>IF(N548="sníž. přenesená",J548,0)</f>
        <v>0</v>
      </c>
      <c r="BI548" s="149">
        <f>IF(N548="nulová",J548,0)</f>
        <v>0</v>
      </c>
      <c r="BJ548" s="17" t="s">
        <v>84</v>
      </c>
      <c r="BK548" s="149">
        <f>ROUND(I548*H548,2)</f>
        <v>0</v>
      </c>
      <c r="BL548" s="17" t="s">
        <v>249</v>
      </c>
      <c r="BM548" s="148" t="s">
        <v>2473</v>
      </c>
    </row>
    <row r="549" spans="2:65" s="1" customFormat="1" x14ac:dyDescent="0.2">
      <c r="B549" s="32"/>
      <c r="D549" s="150" t="s">
        <v>348</v>
      </c>
      <c r="F549" s="151" t="s">
        <v>2474</v>
      </c>
      <c r="I549" s="152"/>
      <c r="L549" s="32"/>
      <c r="M549" s="153"/>
      <c r="T549" s="56"/>
      <c r="AT549" s="17" t="s">
        <v>348</v>
      </c>
      <c r="AU549" s="17" t="s">
        <v>86</v>
      </c>
    </row>
    <row r="550" spans="2:65" s="1" customFormat="1" ht="16.5" customHeight="1" x14ac:dyDescent="0.2">
      <c r="B550" s="136"/>
      <c r="C550" s="137" t="s">
        <v>873</v>
      </c>
      <c r="D550" s="137" t="s">
        <v>342</v>
      </c>
      <c r="E550" s="138" t="s">
        <v>2475</v>
      </c>
      <c r="F550" s="139" t="s">
        <v>2476</v>
      </c>
      <c r="G550" s="140" t="s">
        <v>381</v>
      </c>
      <c r="H550" s="141">
        <v>85.5</v>
      </c>
      <c r="I550" s="142"/>
      <c r="J550" s="143">
        <f>ROUND(I550*H550,2)</f>
        <v>0</v>
      </c>
      <c r="K550" s="139" t="s">
        <v>902</v>
      </c>
      <c r="L550" s="32"/>
      <c r="M550" s="144" t="s">
        <v>1</v>
      </c>
      <c r="N550" s="145" t="s">
        <v>42</v>
      </c>
      <c r="P550" s="146">
        <f>O550*H550</f>
        <v>0</v>
      </c>
      <c r="Q550" s="146">
        <v>0</v>
      </c>
      <c r="R550" s="146">
        <f>Q550*H550</f>
        <v>0</v>
      </c>
      <c r="S550" s="146">
        <v>5.0000000000000001E-4</v>
      </c>
      <c r="T550" s="147">
        <f>S550*H550</f>
        <v>4.2750000000000003E-2</v>
      </c>
      <c r="AR550" s="148" t="s">
        <v>249</v>
      </c>
      <c r="AT550" s="148" t="s">
        <v>342</v>
      </c>
      <c r="AU550" s="148" t="s">
        <v>86</v>
      </c>
      <c r="AY550" s="17" t="s">
        <v>339</v>
      </c>
      <c r="BE550" s="149">
        <f>IF(N550="základní",J550,0)</f>
        <v>0</v>
      </c>
      <c r="BF550" s="149">
        <f>IF(N550="snížená",J550,0)</f>
        <v>0</v>
      </c>
      <c r="BG550" s="149">
        <f>IF(N550="zákl. přenesená",J550,0)</f>
        <v>0</v>
      </c>
      <c r="BH550" s="149">
        <f>IF(N550="sníž. přenesená",J550,0)</f>
        <v>0</v>
      </c>
      <c r="BI550" s="149">
        <f>IF(N550="nulová",J550,0)</f>
        <v>0</v>
      </c>
      <c r="BJ550" s="17" t="s">
        <v>84</v>
      </c>
      <c r="BK550" s="149">
        <f>ROUND(I550*H550,2)</f>
        <v>0</v>
      </c>
      <c r="BL550" s="17" t="s">
        <v>249</v>
      </c>
      <c r="BM550" s="148" t="s">
        <v>2477</v>
      </c>
    </row>
    <row r="551" spans="2:65" s="1" customFormat="1" x14ac:dyDescent="0.2">
      <c r="B551" s="32"/>
      <c r="D551" s="150" t="s">
        <v>348</v>
      </c>
      <c r="F551" s="151" t="s">
        <v>2478</v>
      </c>
      <c r="I551" s="152"/>
      <c r="L551" s="32"/>
      <c r="M551" s="153"/>
      <c r="T551" s="56"/>
      <c r="AT551" s="17" t="s">
        <v>348</v>
      </c>
      <c r="AU551" s="17" t="s">
        <v>86</v>
      </c>
    </row>
    <row r="552" spans="2:65" s="15" customFormat="1" x14ac:dyDescent="0.2">
      <c r="B552" s="189"/>
      <c r="D552" s="150" t="s">
        <v>376</v>
      </c>
      <c r="E552" s="190" t="s">
        <v>1</v>
      </c>
      <c r="F552" s="191" t="s">
        <v>2024</v>
      </c>
      <c r="H552" s="190" t="s">
        <v>1</v>
      </c>
      <c r="I552" s="192"/>
      <c r="L552" s="189"/>
      <c r="M552" s="193"/>
      <c r="T552" s="194"/>
      <c r="AT552" s="190" t="s">
        <v>376</v>
      </c>
      <c r="AU552" s="190" t="s">
        <v>86</v>
      </c>
      <c r="AV552" s="15" t="s">
        <v>84</v>
      </c>
      <c r="AW552" s="15" t="s">
        <v>34</v>
      </c>
      <c r="AX552" s="15" t="s">
        <v>77</v>
      </c>
      <c r="AY552" s="190" t="s">
        <v>339</v>
      </c>
    </row>
    <row r="553" spans="2:65" s="12" customFormat="1" x14ac:dyDescent="0.2">
      <c r="B553" s="155"/>
      <c r="D553" s="150" t="s">
        <v>376</v>
      </c>
      <c r="E553" s="156" t="s">
        <v>1</v>
      </c>
      <c r="F553" s="157" t="s">
        <v>2025</v>
      </c>
      <c r="H553" s="158">
        <v>11.25</v>
      </c>
      <c r="I553" s="159"/>
      <c r="L553" s="155"/>
      <c r="M553" s="160"/>
      <c r="T553" s="161"/>
      <c r="AT553" s="156" t="s">
        <v>376</v>
      </c>
      <c r="AU553" s="156" t="s">
        <v>86</v>
      </c>
      <c r="AV553" s="12" t="s">
        <v>86</v>
      </c>
      <c r="AW553" s="12" t="s">
        <v>34</v>
      </c>
      <c r="AX553" s="12" t="s">
        <v>77</v>
      </c>
      <c r="AY553" s="156" t="s">
        <v>339</v>
      </c>
    </row>
    <row r="554" spans="2:65" s="12" customFormat="1" x14ac:dyDescent="0.2">
      <c r="B554" s="155"/>
      <c r="D554" s="150" t="s">
        <v>376</v>
      </c>
      <c r="E554" s="156" t="s">
        <v>1</v>
      </c>
      <c r="F554" s="157" t="s">
        <v>2026</v>
      </c>
      <c r="H554" s="158">
        <v>10.125</v>
      </c>
      <c r="I554" s="159"/>
      <c r="L554" s="155"/>
      <c r="M554" s="160"/>
      <c r="T554" s="161"/>
      <c r="AT554" s="156" t="s">
        <v>376</v>
      </c>
      <c r="AU554" s="156" t="s">
        <v>86</v>
      </c>
      <c r="AV554" s="12" t="s">
        <v>86</v>
      </c>
      <c r="AW554" s="12" t="s">
        <v>34</v>
      </c>
      <c r="AX554" s="12" t="s">
        <v>77</v>
      </c>
      <c r="AY554" s="156" t="s">
        <v>339</v>
      </c>
    </row>
    <row r="555" spans="2:65" s="12" customFormat="1" x14ac:dyDescent="0.2">
      <c r="B555" s="155"/>
      <c r="D555" s="150" t="s">
        <v>376</v>
      </c>
      <c r="E555" s="156" t="s">
        <v>1</v>
      </c>
      <c r="F555" s="157" t="s">
        <v>2027</v>
      </c>
      <c r="H555" s="158">
        <v>11.25</v>
      </c>
      <c r="I555" s="159"/>
      <c r="L555" s="155"/>
      <c r="M555" s="160"/>
      <c r="T555" s="161"/>
      <c r="AT555" s="156" t="s">
        <v>376</v>
      </c>
      <c r="AU555" s="156" t="s">
        <v>86</v>
      </c>
      <c r="AV555" s="12" t="s">
        <v>86</v>
      </c>
      <c r="AW555" s="12" t="s">
        <v>34</v>
      </c>
      <c r="AX555" s="12" t="s">
        <v>77</v>
      </c>
      <c r="AY555" s="156" t="s">
        <v>339</v>
      </c>
    </row>
    <row r="556" spans="2:65" s="12" customFormat="1" x14ac:dyDescent="0.2">
      <c r="B556" s="155"/>
      <c r="D556" s="150" t="s">
        <v>376</v>
      </c>
      <c r="E556" s="156" t="s">
        <v>1</v>
      </c>
      <c r="F556" s="157" t="s">
        <v>2028</v>
      </c>
      <c r="H556" s="158">
        <v>10.125</v>
      </c>
      <c r="I556" s="159"/>
      <c r="L556" s="155"/>
      <c r="M556" s="160"/>
      <c r="T556" s="161"/>
      <c r="AT556" s="156" t="s">
        <v>376</v>
      </c>
      <c r="AU556" s="156" t="s">
        <v>86</v>
      </c>
      <c r="AV556" s="12" t="s">
        <v>86</v>
      </c>
      <c r="AW556" s="12" t="s">
        <v>34</v>
      </c>
      <c r="AX556" s="12" t="s">
        <v>77</v>
      </c>
      <c r="AY556" s="156" t="s">
        <v>339</v>
      </c>
    </row>
    <row r="557" spans="2:65" s="15" customFormat="1" x14ac:dyDescent="0.2">
      <c r="B557" s="189"/>
      <c r="D557" s="150" t="s">
        <v>376</v>
      </c>
      <c r="E557" s="190" t="s">
        <v>1</v>
      </c>
      <c r="F557" s="191" t="s">
        <v>2029</v>
      </c>
      <c r="H557" s="190" t="s">
        <v>1</v>
      </c>
      <c r="I557" s="192"/>
      <c r="L557" s="189"/>
      <c r="M557" s="193"/>
      <c r="T557" s="194"/>
      <c r="AT557" s="190" t="s">
        <v>376</v>
      </c>
      <c r="AU557" s="190" t="s">
        <v>86</v>
      </c>
      <c r="AV557" s="15" t="s">
        <v>84</v>
      </c>
      <c r="AW557" s="15" t="s">
        <v>34</v>
      </c>
      <c r="AX557" s="15" t="s">
        <v>77</v>
      </c>
      <c r="AY557" s="190" t="s">
        <v>339</v>
      </c>
    </row>
    <row r="558" spans="2:65" s="12" customFormat="1" x14ac:dyDescent="0.2">
      <c r="B558" s="155"/>
      <c r="D558" s="150" t="s">
        <v>376</v>
      </c>
      <c r="E558" s="156" t="s">
        <v>1</v>
      </c>
      <c r="F558" s="157" t="s">
        <v>2025</v>
      </c>
      <c r="H558" s="158">
        <v>11.25</v>
      </c>
      <c r="I558" s="159"/>
      <c r="L558" s="155"/>
      <c r="M558" s="160"/>
      <c r="T558" s="161"/>
      <c r="AT558" s="156" t="s">
        <v>376</v>
      </c>
      <c r="AU558" s="156" t="s">
        <v>86</v>
      </c>
      <c r="AV558" s="12" t="s">
        <v>86</v>
      </c>
      <c r="AW558" s="12" t="s">
        <v>34</v>
      </c>
      <c r="AX558" s="12" t="s">
        <v>77</v>
      </c>
      <c r="AY558" s="156" t="s">
        <v>339</v>
      </c>
    </row>
    <row r="559" spans="2:65" s="12" customFormat="1" x14ac:dyDescent="0.2">
      <c r="B559" s="155"/>
      <c r="D559" s="150" t="s">
        <v>376</v>
      </c>
      <c r="E559" s="156" t="s">
        <v>1</v>
      </c>
      <c r="F559" s="157" t="s">
        <v>2026</v>
      </c>
      <c r="H559" s="158">
        <v>10.125</v>
      </c>
      <c r="I559" s="159"/>
      <c r="L559" s="155"/>
      <c r="M559" s="160"/>
      <c r="T559" s="161"/>
      <c r="AT559" s="156" t="s">
        <v>376</v>
      </c>
      <c r="AU559" s="156" t="s">
        <v>86</v>
      </c>
      <c r="AV559" s="12" t="s">
        <v>86</v>
      </c>
      <c r="AW559" s="12" t="s">
        <v>34</v>
      </c>
      <c r="AX559" s="12" t="s">
        <v>77</v>
      </c>
      <c r="AY559" s="156" t="s">
        <v>339</v>
      </c>
    </row>
    <row r="560" spans="2:65" s="12" customFormat="1" x14ac:dyDescent="0.2">
      <c r="B560" s="155"/>
      <c r="D560" s="150" t="s">
        <v>376</v>
      </c>
      <c r="E560" s="156" t="s">
        <v>1</v>
      </c>
      <c r="F560" s="157" t="s">
        <v>2027</v>
      </c>
      <c r="H560" s="158">
        <v>11.25</v>
      </c>
      <c r="I560" s="159"/>
      <c r="L560" s="155"/>
      <c r="M560" s="160"/>
      <c r="T560" s="161"/>
      <c r="AT560" s="156" t="s">
        <v>376</v>
      </c>
      <c r="AU560" s="156" t="s">
        <v>86</v>
      </c>
      <c r="AV560" s="12" t="s">
        <v>86</v>
      </c>
      <c r="AW560" s="12" t="s">
        <v>34</v>
      </c>
      <c r="AX560" s="12" t="s">
        <v>77</v>
      </c>
      <c r="AY560" s="156" t="s">
        <v>339</v>
      </c>
    </row>
    <row r="561" spans="2:65" s="12" customFormat="1" x14ac:dyDescent="0.2">
      <c r="B561" s="155"/>
      <c r="D561" s="150" t="s">
        <v>376</v>
      </c>
      <c r="E561" s="156" t="s">
        <v>1</v>
      </c>
      <c r="F561" s="157" t="s">
        <v>2028</v>
      </c>
      <c r="H561" s="158">
        <v>10.125</v>
      </c>
      <c r="I561" s="159"/>
      <c r="L561" s="155"/>
      <c r="M561" s="160"/>
      <c r="T561" s="161"/>
      <c r="AT561" s="156" t="s">
        <v>376</v>
      </c>
      <c r="AU561" s="156" t="s">
        <v>86</v>
      </c>
      <c r="AV561" s="12" t="s">
        <v>86</v>
      </c>
      <c r="AW561" s="12" t="s">
        <v>34</v>
      </c>
      <c r="AX561" s="12" t="s">
        <v>77</v>
      </c>
      <c r="AY561" s="156" t="s">
        <v>339</v>
      </c>
    </row>
    <row r="562" spans="2:65" s="13" customFormat="1" x14ac:dyDescent="0.2">
      <c r="B562" s="162"/>
      <c r="D562" s="150" t="s">
        <v>376</v>
      </c>
      <c r="E562" s="163" t="s">
        <v>1</v>
      </c>
      <c r="F562" s="164" t="s">
        <v>398</v>
      </c>
      <c r="H562" s="165">
        <v>85.5</v>
      </c>
      <c r="I562" s="166"/>
      <c r="L562" s="162"/>
      <c r="M562" s="167"/>
      <c r="T562" s="168"/>
      <c r="AT562" s="163" t="s">
        <v>376</v>
      </c>
      <c r="AU562" s="163" t="s">
        <v>86</v>
      </c>
      <c r="AV562" s="13" t="s">
        <v>249</v>
      </c>
      <c r="AW562" s="13" t="s">
        <v>34</v>
      </c>
      <c r="AX562" s="13" t="s">
        <v>84</v>
      </c>
      <c r="AY562" s="163" t="s">
        <v>339</v>
      </c>
    </row>
    <row r="563" spans="2:65" s="1" customFormat="1" ht="16.5" customHeight="1" x14ac:dyDescent="0.2">
      <c r="B563" s="136"/>
      <c r="C563" s="137" t="s">
        <v>875</v>
      </c>
      <c r="D563" s="137" t="s">
        <v>342</v>
      </c>
      <c r="E563" s="138" t="s">
        <v>2479</v>
      </c>
      <c r="F563" s="139" t="s">
        <v>2480</v>
      </c>
      <c r="G563" s="140" t="s">
        <v>345</v>
      </c>
      <c r="H563" s="141">
        <v>4</v>
      </c>
      <c r="I563" s="142"/>
      <c r="J563" s="143">
        <f>ROUND(I563*H563,2)</f>
        <v>0</v>
      </c>
      <c r="K563" s="139" t="s">
        <v>902</v>
      </c>
      <c r="L563" s="32"/>
      <c r="M563" s="144" t="s">
        <v>1</v>
      </c>
      <c r="N563" s="145" t="s">
        <v>42</v>
      </c>
      <c r="P563" s="146">
        <f>O563*H563</f>
        <v>0</v>
      </c>
      <c r="Q563" s="146">
        <v>6.0000000000000002E-5</v>
      </c>
      <c r="R563" s="146">
        <f>Q563*H563</f>
        <v>2.4000000000000001E-4</v>
      </c>
      <c r="S563" s="146">
        <v>0</v>
      </c>
      <c r="T563" s="147">
        <f>S563*H563</f>
        <v>0</v>
      </c>
      <c r="AR563" s="148" t="s">
        <v>249</v>
      </c>
      <c r="AT563" s="148" t="s">
        <v>342</v>
      </c>
      <c r="AU563" s="148" t="s">
        <v>86</v>
      </c>
      <c r="AY563" s="17" t="s">
        <v>339</v>
      </c>
      <c r="BE563" s="149">
        <f>IF(N563="základní",J563,0)</f>
        <v>0</v>
      </c>
      <c r="BF563" s="149">
        <f>IF(N563="snížená",J563,0)</f>
        <v>0</v>
      </c>
      <c r="BG563" s="149">
        <f>IF(N563="zákl. přenesená",J563,0)</f>
        <v>0</v>
      </c>
      <c r="BH563" s="149">
        <f>IF(N563="sníž. přenesená",J563,0)</f>
        <v>0</v>
      </c>
      <c r="BI563" s="149">
        <f>IF(N563="nulová",J563,0)</f>
        <v>0</v>
      </c>
      <c r="BJ563" s="17" t="s">
        <v>84</v>
      </c>
      <c r="BK563" s="149">
        <f>ROUND(I563*H563,2)</f>
        <v>0</v>
      </c>
      <c r="BL563" s="17" t="s">
        <v>249</v>
      </c>
      <c r="BM563" s="148" t="s">
        <v>2481</v>
      </c>
    </row>
    <row r="564" spans="2:65" s="1" customFormat="1" x14ac:dyDescent="0.2">
      <c r="B564" s="32"/>
      <c r="D564" s="150" t="s">
        <v>348</v>
      </c>
      <c r="F564" s="151" t="s">
        <v>2482</v>
      </c>
      <c r="I564" s="152"/>
      <c r="L564" s="32"/>
      <c r="M564" s="153"/>
      <c r="T564" s="56"/>
      <c r="AT564" s="17" t="s">
        <v>348</v>
      </c>
      <c r="AU564" s="17" t="s">
        <v>86</v>
      </c>
    </row>
    <row r="565" spans="2:65" s="1" customFormat="1" ht="16.5" customHeight="1" x14ac:dyDescent="0.2">
      <c r="B565" s="136"/>
      <c r="C565" s="137" t="s">
        <v>878</v>
      </c>
      <c r="D565" s="137" t="s">
        <v>342</v>
      </c>
      <c r="E565" s="138" t="s">
        <v>2483</v>
      </c>
      <c r="F565" s="139" t="s">
        <v>2484</v>
      </c>
      <c r="G565" s="140" t="s">
        <v>345</v>
      </c>
      <c r="H565" s="141">
        <v>4</v>
      </c>
      <c r="I565" s="142"/>
      <c r="J565" s="143">
        <f>ROUND(I565*H565,2)</f>
        <v>0</v>
      </c>
      <c r="K565" s="139" t="s">
        <v>902</v>
      </c>
      <c r="L565" s="32"/>
      <c r="M565" s="144" t="s">
        <v>1</v>
      </c>
      <c r="N565" s="145" t="s">
        <v>42</v>
      </c>
      <c r="P565" s="146">
        <f>O565*H565</f>
        <v>0</v>
      </c>
      <c r="Q565" s="146">
        <v>0.36965999999999999</v>
      </c>
      <c r="R565" s="146">
        <f>Q565*H565</f>
        <v>1.47864</v>
      </c>
      <c r="S565" s="146">
        <v>0</v>
      </c>
      <c r="T565" s="147">
        <f>S565*H565</f>
        <v>0</v>
      </c>
      <c r="AR565" s="148" t="s">
        <v>249</v>
      </c>
      <c r="AT565" s="148" t="s">
        <v>342</v>
      </c>
      <c r="AU565" s="148" t="s">
        <v>86</v>
      </c>
      <c r="AY565" s="17" t="s">
        <v>339</v>
      </c>
      <c r="BE565" s="149">
        <f>IF(N565="základní",J565,0)</f>
        <v>0</v>
      </c>
      <c r="BF565" s="149">
        <f>IF(N565="snížená",J565,0)</f>
        <v>0</v>
      </c>
      <c r="BG565" s="149">
        <f>IF(N565="zákl. přenesená",J565,0)</f>
        <v>0</v>
      </c>
      <c r="BH565" s="149">
        <f>IF(N565="sníž. přenesená",J565,0)</f>
        <v>0</v>
      </c>
      <c r="BI565" s="149">
        <f>IF(N565="nulová",J565,0)</f>
        <v>0</v>
      </c>
      <c r="BJ565" s="17" t="s">
        <v>84</v>
      </c>
      <c r="BK565" s="149">
        <f>ROUND(I565*H565,2)</f>
        <v>0</v>
      </c>
      <c r="BL565" s="17" t="s">
        <v>249</v>
      </c>
      <c r="BM565" s="148" t="s">
        <v>2485</v>
      </c>
    </row>
    <row r="566" spans="2:65" s="1" customFormat="1" x14ac:dyDescent="0.2">
      <c r="B566" s="32"/>
      <c r="D566" s="150" t="s">
        <v>348</v>
      </c>
      <c r="F566" s="151" t="s">
        <v>2486</v>
      </c>
      <c r="I566" s="152"/>
      <c r="L566" s="32"/>
      <c r="M566" s="153"/>
      <c r="T566" s="56"/>
      <c r="AT566" s="17" t="s">
        <v>348</v>
      </c>
      <c r="AU566" s="17" t="s">
        <v>86</v>
      </c>
    </row>
    <row r="567" spans="2:65" s="1" customFormat="1" ht="21.75" customHeight="1" x14ac:dyDescent="0.2">
      <c r="B567" s="136"/>
      <c r="C567" s="137" t="s">
        <v>881</v>
      </c>
      <c r="D567" s="137" t="s">
        <v>342</v>
      </c>
      <c r="E567" s="138" t="s">
        <v>2487</v>
      </c>
      <c r="F567" s="139" t="s">
        <v>2488</v>
      </c>
      <c r="G567" s="140" t="s">
        <v>381</v>
      </c>
      <c r="H567" s="141">
        <v>36</v>
      </c>
      <c r="I567" s="142"/>
      <c r="J567" s="143">
        <f>ROUND(I567*H567,2)</f>
        <v>0</v>
      </c>
      <c r="K567" s="139" t="s">
        <v>902</v>
      </c>
      <c r="L567" s="32"/>
      <c r="M567" s="144" t="s">
        <v>1</v>
      </c>
      <c r="N567" s="145" t="s">
        <v>42</v>
      </c>
      <c r="P567" s="146">
        <f>O567*H567</f>
        <v>0</v>
      </c>
      <c r="Q567" s="146">
        <v>0</v>
      </c>
      <c r="R567" s="146">
        <f>Q567*H567</f>
        <v>0</v>
      </c>
      <c r="S567" s="146">
        <v>0</v>
      </c>
      <c r="T567" s="147">
        <f>S567*H567</f>
        <v>0</v>
      </c>
      <c r="AR567" s="148" t="s">
        <v>249</v>
      </c>
      <c r="AT567" s="148" t="s">
        <v>342</v>
      </c>
      <c r="AU567" s="148" t="s">
        <v>86</v>
      </c>
      <c r="AY567" s="17" t="s">
        <v>339</v>
      </c>
      <c r="BE567" s="149">
        <f>IF(N567="základní",J567,0)</f>
        <v>0</v>
      </c>
      <c r="BF567" s="149">
        <f>IF(N567="snížená",J567,0)</f>
        <v>0</v>
      </c>
      <c r="BG567" s="149">
        <f>IF(N567="zákl. přenesená",J567,0)</f>
        <v>0</v>
      </c>
      <c r="BH567" s="149">
        <f>IF(N567="sníž. přenesená",J567,0)</f>
        <v>0</v>
      </c>
      <c r="BI567" s="149">
        <f>IF(N567="nulová",J567,0)</f>
        <v>0</v>
      </c>
      <c r="BJ567" s="17" t="s">
        <v>84</v>
      </c>
      <c r="BK567" s="149">
        <f>ROUND(I567*H567,2)</f>
        <v>0</v>
      </c>
      <c r="BL567" s="17" t="s">
        <v>249</v>
      </c>
      <c r="BM567" s="148" t="s">
        <v>2489</v>
      </c>
    </row>
    <row r="568" spans="2:65" s="1" customFormat="1" ht="19.2" x14ac:dyDescent="0.2">
      <c r="B568" s="32"/>
      <c r="D568" s="150" t="s">
        <v>348</v>
      </c>
      <c r="F568" s="151" t="s">
        <v>2490</v>
      </c>
      <c r="I568" s="152"/>
      <c r="L568" s="32"/>
      <c r="M568" s="153"/>
      <c r="T568" s="56"/>
      <c r="AT568" s="17" t="s">
        <v>348</v>
      </c>
      <c r="AU568" s="17" t="s">
        <v>86</v>
      </c>
    </row>
    <row r="569" spans="2:65" s="12" customFormat="1" x14ac:dyDescent="0.2">
      <c r="B569" s="155"/>
      <c r="D569" s="150" t="s">
        <v>376</v>
      </c>
      <c r="E569" s="156" t="s">
        <v>2001</v>
      </c>
      <c r="F569" s="157" t="s">
        <v>2491</v>
      </c>
      <c r="H569" s="158">
        <v>36</v>
      </c>
      <c r="I569" s="159"/>
      <c r="L569" s="155"/>
      <c r="M569" s="160"/>
      <c r="T569" s="161"/>
      <c r="AT569" s="156" t="s">
        <v>376</v>
      </c>
      <c r="AU569" s="156" t="s">
        <v>86</v>
      </c>
      <c r="AV569" s="12" t="s">
        <v>86</v>
      </c>
      <c r="AW569" s="12" t="s">
        <v>34</v>
      </c>
      <c r="AX569" s="12" t="s">
        <v>84</v>
      </c>
      <c r="AY569" s="156" t="s">
        <v>339</v>
      </c>
    </row>
    <row r="570" spans="2:65" s="1" customFormat="1" ht="24.15" customHeight="1" x14ac:dyDescent="0.2">
      <c r="B570" s="136"/>
      <c r="C570" s="137" t="s">
        <v>884</v>
      </c>
      <c r="D570" s="137" t="s">
        <v>342</v>
      </c>
      <c r="E570" s="138" t="s">
        <v>2492</v>
      </c>
      <c r="F570" s="139" t="s">
        <v>2493</v>
      </c>
      <c r="G570" s="140" t="s">
        <v>381</v>
      </c>
      <c r="H570" s="141">
        <v>1008</v>
      </c>
      <c r="I570" s="142"/>
      <c r="J570" s="143">
        <f>ROUND(I570*H570,2)</f>
        <v>0</v>
      </c>
      <c r="K570" s="139" t="s">
        <v>902</v>
      </c>
      <c r="L570" s="32"/>
      <c r="M570" s="144" t="s">
        <v>1</v>
      </c>
      <c r="N570" s="145" t="s">
        <v>42</v>
      </c>
      <c r="P570" s="146">
        <f>O570*H570</f>
        <v>0</v>
      </c>
      <c r="Q570" s="146">
        <v>0</v>
      </c>
      <c r="R570" s="146">
        <f>Q570*H570</f>
        <v>0</v>
      </c>
      <c r="S570" s="146">
        <v>0</v>
      </c>
      <c r="T570" s="147">
        <f>S570*H570</f>
        <v>0</v>
      </c>
      <c r="AR570" s="148" t="s">
        <v>249</v>
      </c>
      <c r="AT570" s="148" t="s">
        <v>342</v>
      </c>
      <c r="AU570" s="148" t="s">
        <v>86</v>
      </c>
      <c r="AY570" s="17" t="s">
        <v>339</v>
      </c>
      <c r="BE570" s="149">
        <f>IF(N570="základní",J570,0)</f>
        <v>0</v>
      </c>
      <c r="BF570" s="149">
        <f>IF(N570="snížená",J570,0)</f>
        <v>0</v>
      </c>
      <c r="BG570" s="149">
        <f>IF(N570="zákl. přenesená",J570,0)</f>
        <v>0</v>
      </c>
      <c r="BH570" s="149">
        <f>IF(N570="sníž. přenesená",J570,0)</f>
        <v>0</v>
      </c>
      <c r="BI570" s="149">
        <f>IF(N570="nulová",J570,0)</f>
        <v>0</v>
      </c>
      <c r="BJ570" s="17" t="s">
        <v>84</v>
      </c>
      <c r="BK570" s="149">
        <f>ROUND(I570*H570,2)</f>
        <v>0</v>
      </c>
      <c r="BL570" s="17" t="s">
        <v>249</v>
      </c>
      <c r="BM570" s="148" t="s">
        <v>2494</v>
      </c>
    </row>
    <row r="571" spans="2:65" s="1" customFormat="1" ht="19.2" x14ac:dyDescent="0.2">
      <c r="B571" s="32"/>
      <c r="D571" s="150" t="s">
        <v>348</v>
      </c>
      <c r="F571" s="151" t="s">
        <v>2495</v>
      </c>
      <c r="I571" s="152"/>
      <c r="L571" s="32"/>
      <c r="M571" s="153"/>
      <c r="T571" s="56"/>
      <c r="AT571" s="17" t="s">
        <v>348</v>
      </c>
      <c r="AU571" s="17" t="s">
        <v>86</v>
      </c>
    </row>
    <row r="572" spans="2:65" s="12" customFormat="1" x14ac:dyDescent="0.2">
      <c r="B572" s="155"/>
      <c r="D572" s="150" t="s">
        <v>376</v>
      </c>
      <c r="E572" s="156" t="s">
        <v>1</v>
      </c>
      <c r="F572" s="157" t="s">
        <v>2496</v>
      </c>
      <c r="H572" s="158">
        <v>1008</v>
      </c>
      <c r="I572" s="159"/>
      <c r="L572" s="155"/>
      <c r="M572" s="160"/>
      <c r="T572" s="161"/>
      <c r="AT572" s="156" t="s">
        <v>376</v>
      </c>
      <c r="AU572" s="156" t="s">
        <v>86</v>
      </c>
      <c r="AV572" s="12" t="s">
        <v>86</v>
      </c>
      <c r="AW572" s="12" t="s">
        <v>34</v>
      </c>
      <c r="AX572" s="12" t="s">
        <v>84</v>
      </c>
      <c r="AY572" s="156" t="s">
        <v>339</v>
      </c>
    </row>
    <row r="573" spans="2:65" s="1" customFormat="1" ht="24.15" customHeight="1" x14ac:dyDescent="0.2">
      <c r="B573" s="136"/>
      <c r="C573" s="137" t="s">
        <v>887</v>
      </c>
      <c r="D573" s="137" t="s">
        <v>342</v>
      </c>
      <c r="E573" s="138" t="s">
        <v>2497</v>
      </c>
      <c r="F573" s="139" t="s">
        <v>2498</v>
      </c>
      <c r="G573" s="140" t="s">
        <v>381</v>
      </c>
      <c r="H573" s="141">
        <v>36</v>
      </c>
      <c r="I573" s="142"/>
      <c r="J573" s="143">
        <f>ROUND(I573*H573,2)</f>
        <v>0</v>
      </c>
      <c r="K573" s="139" t="s">
        <v>902</v>
      </c>
      <c r="L573" s="32"/>
      <c r="M573" s="144" t="s">
        <v>1</v>
      </c>
      <c r="N573" s="145" t="s">
        <v>42</v>
      </c>
      <c r="P573" s="146">
        <f>O573*H573</f>
        <v>0</v>
      </c>
      <c r="Q573" s="146">
        <v>0</v>
      </c>
      <c r="R573" s="146">
        <f>Q573*H573</f>
        <v>0</v>
      </c>
      <c r="S573" s="146">
        <v>0</v>
      </c>
      <c r="T573" s="147">
        <f>S573*H573</f>
        <v>0</v>
      </c>
      <c r="AR573" s="148" t="s">
        <v>249</v>
      </c>
      <c r="AT573" s="148" t="s">
        <v>342</v>
      </c>
      <c r="AU573" s="148" t="s">
        <v>86</v>
      </c>
      <c r="AY573" s="17" t="s">
        <v>339</v>
      </c>
      <c r="BE573" s="149">
        <f>IF(N573="základní",J573,0)</f>
        <v>0</v>
      </c>
      <c r="BF573" s="149">
        <f>IF(N573="snížená",J573,0)</f>
        <v>0</v>
      </c>
      <c r="BG573" s="149">
        <f>IF(N573="zákl. přenesená",J573,0)</f>
        <v>0</v>
      </c>
      <c r="BH573" s="149">
        <f>IF(N573="sníž. přenesená",J573,0)</f>
        <v>0</v>
      </c>
      <c r="BI573" s="149">
        <f>IF(N573="nulová",J573,0)</f>
        <v>0</v>
      </c>
      <c r="BJ573" s="17" t="s">
        <v>84</v>
      </c>
      <c r="BK573" s="149">
        <f>ROUND(I573*H573,2)</f>
        <v>0</v>
      </c>
      <c r="BL573" s="17" t="s">
        <v>249</v>
      </c>
      <c r="BM573" s="148" t="s">
        <v>2499</v>
      </c>
    </row>
    <row r="574" spans="2:65" s="1" customFormat="1" ht="19.2" x14ac:dyDescent="0.2">
      <c r="B574" s="32"/>
      <c r="D574" s="150" t="s">
        <v>348</v>
      </c>
      <c r="F574" s="151" t="s">
        <v>2500</v>
      </c>
      <c r="I574" s="152"/>
      <c r="L574" s="32"/>
      <c r="M574" s="153"/>
      <c r="T574" s="56"/>
      <c r="AT574" s="17" t="s">
        <v>348</v>
      </c>
      <c r="AU574" s="17" t="s">
        <v>86</v>
      </c>
    </row>
    <row r="575" spans="2:65" s="12" customFormat="1" x14ac:dyDescent="0.2">
      <c r="B575" s="155"/>
      <c r="D575" s="150" t="s">
        <v>376</v>
      </c>
      <c r="E575" s="156" t="s">
        <v>1</v>
      </c>
      <c r="F575" s="157" t="s">
        <v>2001</v>
      </c>
      <c r="H575" s="158">
        <v>36</v>
      </c>
      <c r="I575" s="159"/>
      <c r="L575" s="155"/>
      <c r="M575" s="160"/>
      <c r="T575" s="161"/>
      <c r="AT575" s="156" t="s">
        <v>376</v>
      </c>
      <c r="AU575" s="156" t="s">
        <v>86</v>
      </c>
      <c r="AV575" s="12" t="s">
        <v>86</v>
      </c>
      <c r="AW575" s="12" t="s">
        <v>34</v>
      </c>
      <c r="AX575" s="12" t="s">
        <v>84</v>
      </c>
      <c r="AY575" s="156" t="s">
        <v>339</v>
      </c>
    </row>
    <row r="576" spans="2:65" s="1" customFormat="1" x14ac:dyDescent="0.2">
      <c r="B576" s="32"/>
      <c r="D576" s="150" t="s">
        <v>2112</v>
      </c>
      <c r="F576" s="199" t="s">
        <v>2501</v>
      </c>
      <c r="L576" s="32"/>
      <c r="M576" s="153"/>
      <c r="T576" s="56"/>
      <c r="AU576" s="17" t="s">
        <v>86</v>
      </c>
    </row>
    <row r="577" spans="2:65" s="1" customFormat="1" x14ac:dyDescent="0.2">
      <c r="B577" s="32"/>
      <c r="D577" s="150" t="s">
        <v>2112</v>
      </c>
      <c r="F577" s="200" t="s">
        <v>2491</v>
      </c>
      <c r="H577" s="201">
        <v>36</v>
      </c>
      <c r="L577" s="32"/>
      <c r="M577" s="153"/>
      <c r="T577" s="56"/>
      <c r="AU577" s="17" t="s">
        <v>86</v>
      </c>
    </row>
    <row r="578" spans="2:65" s="1" customFormat="1" ht="16.5" customHeight="1" x14ac:dyDescent="0.2">
      <c r="B578" s="136"/>
      <c r="C578" s="137" t="s">
        <v>890</v>
      </c>
      <c r="D578" s="137" t="s">
        <v>342</v>
      </c>
      <c r="E578" s="138" t="s">
        <v>2502</v>
      </c>
      <c r="F578" s="139" t="s">
        <v>2503</v>
      </c>
      <c r="G578" s="140" t="s">
        <v>345</v>
      </c>
      <c r="H578" s="141">
        <v>16</v>
      </c>
      <c r="I578" s="142"/>
      <c r="J578" s="143">
        <f>ROUND(I578*H578,2)</f>
        <v>0</v>
      </c>
      <c r="K578" s="139" t="s">
        <v>902</v>
      </c>
      <c r="L578" s="32"/>
      <c r="M578" s="144" t="s">
        <v>1</v>
      </c>
      <c r="N578" s="145" t="s">
        <v>42</v>
      </c>
      <c r="P578" s="146">
        <f>O578*H578</f>
        <v>0</v>
      </c>
      <c r="Q578" s="146">
        <v>4.2000000000000002E-4</v>
      </c>
      <c r="R578" s="146">
        <f>Q578*H578</f>
        <v>6.7200000000000003E-3</v>
      </c>
      <c r="S578" s="146">
        <v>0</v>
      </c>
      <c r="T578" s="147">
        <f>S578*H578</f>
        <v>0</v>
      </c>
      <c r="AR578" s="148" t="s">
        <v>249</v>
      </c>
      <c r="AT578" s="148" t="s">
        <v>342</v>
      </c>
      <c r="AU578" s="148" t="s">
        <v>86</v>
      </c>
      <c r="AY578" s="17" t="s">
        <v>339</v>
      </c>
      <c r="BE578" s="149">
        <f>IF(N578="základní",J578,0)</f>
        <v>0</v>
      </c>
      <c r="BF578" s="149">
        <f>IF(N578="snížená",J578,0)</f>
        <v>0</v>
      </c>
      <c r="BG578" s="149">
        <f>IF(N578="zákl. přenesená",J578,0)</f>
        <v>0</v>
      </c>
      <c r="BH578" s="149">
        <f>IF(N578="sníž. přenesená",J578,0)</f>
        <v>0</v>
      </c>
      <c r="BI578" s="149">
        <f>IF(N578="nulová",J578,0)</f>
        <v>0</v>
      </c>
      <c r="BJ578" s="17" t="s">
        <v>84</v>
      </c>
      <c r="BK578" s="149">
        <f>ROUND(I578*H578,2)</f>
        <v>0</v>
      </c>
      <c r="BL578" s="17" t="s">
        <v>249</v>
      </c>
      <c r="BM578" s="148" t="s">
        <v>2504</v>
      </c>
    </row>
    <row r="579" spans="2:65" s="1" customFormat="1" x14ac:dyDescent="0.2">
      <c r="B579" s="32"/>
      <c r="D579" s="150" t="s">
        <v>348</v>
      </c>
      <c r="F579" s="151" t="s">
        <v>2505</v>
      </c>
      <c r="I579" s="152"/>
      <c r="L579" s="32"/>
      <c r="M579" s="153"/>
      <c r="T579" s="56"/>
      <c r="AT579" s="17" t="s">
        <v>348</v>
      </c>
      <c r="AU579" s="17" t="s">
        <v>86</v>
      </c>
    </row>
    <row r="580" spans="2:65" s="15" customFormat="1" x14ac:dyDescent="0.2">
      <c r="B580" s="189"/>
      <c r="D580" s="150" t="s">
        <v>376</v>
      </c>
      <c r="E580" s="190" t="s">
        <v>1</v>
      </c>
      <c r="F580" s="191" t="s">
        <v>2506</v>
      </c>
      <c r="H580" s="190" t="s">
        <v>1</v>
      </c>
      <c r="I580" s="192"/>
      <c r="L580" s="189"/>
      <c r="M580" s="193"/>
      <c r="T580" s="194"/>
      <c r="AT580" s="190" t="s">
        <v>376</v>
      </c>
      <c r="AU580" s="190" t="s">
        <v>86</v>
      </c>
      <c r="AV580" s="15" t="s">
        <v>84</v>
      </c>
      <c r="AW580" s="15" t="s">
        <v>34</v>
      </c>
      <c r="AX580" s="15" t="s">
        <v>77</v>
      </c>
      <c r="AY580" s="190" t="s">
        <v>339</v>
      </c>
    </row>
    <row r="581" spans="2:65" s="12" customFormat="1" x14ac:dyDescent="0.2">
      <c r="B581" s="155"/>
      <c r="D581" s="150" t="s">
        <v>376</v>
      </c>
      <c r="E581" s="156" t="s">
        <v>1</v>
      </c>
      <c r="F581" s="157" t="s">
        <v>2507</v>
      </c>
      <c r="H581" s="158">
        <v>16</v>
      </c>
      <c r="I581" s="159"/>
      <c r="L581" s="155"/>
      <c r="M581" s="160"/>
      <c r="T581" s="161"/>
      <c r="AT581" s="156" t="s">
        <v>376</v>
      </c>
      <c r="AU581" s="156" t="s">
        <v>86</v>
      </c>
      <c r="AV581" s="12" t="s">
        <v>86</v>
      </c>
      <c r="AW581" s="12" t="s">
        <v>34</v>
      </c>
      <c r="AX581" s="12" t="s">
        <v>84</v>
      </c>
      <c r="AY581" s="156" t="s">
        <v>339</v>
      </c>
    </row>
    <row r="582" spans="2:65" s="1" customFormat="1" ht="16.5" customHeight="1" x14ac:dyDescent="0.2">
      <c r="B582" s="136"/>
      <c r="C582" s="137" t="s">
        <v>893</v>
      </c>
      <c r="D582" s="137" t="s">
        <v>342</v>
      </c>
      <c r="E582" s="138" t="s">
        <v>2508</v>
      </c>
      <c r="F582" s="139" t="s">
        <v>2509</v>
      </c>
      <c r="G582" s="140" t="s">
        <v>373</v>
      </c>
      <c r="H582" s="141">
        <v>20.463999999999999</v>
      </c>
      <c r="I582" s="142"/>
      <c r="J582" s="143">
        <f>ROUND(I582*H582,2)</f>
        <v>0</v>
      </c>
      <c r="K582" s="139" t="s">
        <v>902</v>
      </c>
      <c r="L582" s="32"/>
      <c r="M582" s="144" t="s">
        <v>1</v>
      </c>
      <c r="N582" s="145" t="s">
        <v>42</v>
      </c>
      <c r="P582" s="146">
        <f>O582*H582</f>
        <v>0</v>
      </c>
      <c r="Q582" s="146">
        <v>0.12</v>
      </c>
      <c r="R582" s="146">
        <f>Q582*H582</f>
        <v>2.4556799999999996</v>
      </c>
      <c r="S582" s="146">
        <v>2.4900000000000002</v>
      </c>
      <c r="T582" s="147">
        <f>S582*H582</f>
        <v>50.955359999999999</v>
      </c>
      <c r="AR582" s="148" t="s">
        <v>249</v>
      </c>
      <c r="AT582" s="148" t="s">
        <v>342</v>
      </c>
      <c r="AU582" s="148" t="s">
        <v>86</v>
      </c>
      <c r="AY582" s="17" t="s">
        <v>339</v>
      </c>
      <c r="BE582" s="149">
        <f>IF(N582="základní",J582,0)</f>
        <v>0</v>
      </c>
      <c r="BF582" s="149">
        <f>IF(N582="snížená",J582,0)</f>
        <v>0</v>
      </c>
      <c r="BG582" s="149">
        <f>IF(N582="zákl. přenesená",J582,0)</f>
        <v>0</v>
      </c>
      <c r="BH582" s="149">
        <f>IF(N582="sníž. přenesená",J582,0)</f>
        <v>0</v>
      </c>
      <c r="BI582" s="149">
        <f>IF(N582="nulová",J582,0)</f>
        <v>0</v>
      </c>
      <c r="BJ582" s="17" t="s">
        <v>84</v>
      </c>
      <c r="BK582" s="149">
        <f>ROUND(I582*H582,2)</f>
        <v>0</v>
      </c>
      <c r="BL582" s="17" t="s">
        <v>249</v>
      </c>
      <c r="BM582" s="148" t="s">
        <v>2510</v>
      </c>
    </row>
    <row r="583" spans="2:65" s="1" customFormat="1" x14ac:dyDescent="0.2">
      <c r="B583" s="32"/>
      <c r="D583" s="150" t="s">
        <v>348</v>
      </c>
      <c r="F583" s="151" t="s">
        <v>2511</v>
      </c>
      <c r="I583" s="152"/>
      <c r="L583" s="32"/>
      <c r="M583" s="153"/>
      <c r="T583" s="56"/>
      <c r="AT583" s="17" t="s">
        <v>348</v>
      </c>
      <c r="AU583" s="17" t="s">
        <v>86</v>
      </c>
    </row>
    <row r="584" spans="2:65" s="15" customFormat="1" x14ac:dyDescent="0.2">
      <c r="B584" s="189"/>
      <c r="D584" s="150" t="s">
        <v>376</v>
      </c>
      <c r="E584" s="190" t="s">
        <v>1</v>
      </c>
      <c r="F584" s="191" t="s">
        <v>2512</v>
      </c>
      <c r="H584" s="190" t="s">
        <v>1</v>
      </c>
      <c r="I584" s="192"/>
      <c r="L584" s="189"/>
      <c r="M584" s="193"/>
      <c r="T584" s="194"/>
      <c r="AT584" s="190" t="s">
        <v>376</v>
      </c>
      <c r="AU584" s="190" t="s">
        <v>86</v>
      </c>
      <c r="AV584" s="15" t="s">
        <v>84</v>
      </c>
      <c r="AW584" s="15" t="s">
        <v>34</v>
      </c>
      <c r="AX584" s="15" t="s">
        <v>77</v>
      </c>
      <c r="AY584" s="190" t="s">
        <v>339</v>
      </c>
    </row>
    <row r="585" spans="2:65" s="12" customFormat="1" x14ac:dyDescent="0.2">
      <c r="B585" s="155"/>
      <c r="D585" s="150" t="s">
        <v>376</v>
      </c>
      <c r="E585" s="156" t="s">
        <v>1</v>
      </c>
      <c r="F585" s="157" t="s">
        <v>2513</v>
      </c>
      <c r="H585" s="158">
        <v>9.6959999999999997</v>
      </c>
      <c r="I585" s="159"/>
      <c r="L585" s="155"/>
      <c r="M585" s="160"/>
      <c r="T585" s="161"/>
      <c r="AT585" s="156" t="s">
        <v>376</v>
      </c>
      <c r="AU585" s="156" t="s">
        <v>86</v>
      </c>
      <c r="AV585" s="12" t="s">
        <v>86</v>
      </c>
      <c r="AW585" s="12" t="s">
        <v>34</v>
      </c>
      <c r="AX585" s="12" t="s">
        <v>77</v>
      </c>
      <c r="AY585" s="156" t="s">
        <v>339</v>
      </c>
    </row>
    <row r="586" spans="2:65" s="12" customFormat="1" x14ac:dyDescent="0.2">
      <c r="B586" s="155"/>
      <c r="D586" s="150" t="s">
        <v>376</v>
      </c>
      <c r="E586" s="156" t="s">
        <v>1</v>
      </c>
      <c r="F586" s="157" t="s">
        <v>2514</v>
      </c>
      <c r="H586" s="158">
        <v>8.08</v>
      </c>
      <c r="I586" s="159"/>
      <c r="L586" s="155"/>
      <c r="M586" s="160"/>
      <c r="T586" s="161"/>
      <c r="AT586" s="156" t="s">
        <v>376</v>
      </c>
      <c r="AU586" s="156" t="s">
        <v>86</v>
      </c>
      <c r="AV586" s="12" t="s">
        <v>86</v>
      </c>
      <c r="AW586" s="12" t="s">
        <v>34</v>
      </c>
      <c r="AX586" s="12" t="s">
        <v>77</v>
      </c>
      <c r="AY586" s="156" t="s">
        <v>339</v>
      </c>
    </row>
    <row r="587" spans="2:65" s="15" customFormat="1" x14ac:dyDescent="0.2">
      <c r="B587" s="189"/>
      <c r="D587" s="150" t="s">
        <v>376</v>
      </c>
      <c r="E587" s="190" t="s">
        <v>1</v>
      </c>
      <c r="F587" s="191" t="s">
        <v>2515</v>
      </c>
      <c r="H587" s="190" t="s">
        <v>1</v>
      </c>
      <c r="I587" s="192"/>
      <c r="L587" s="189"/>
      <c r="M587" s="193"/>
      <c r="T587" s="194"/>
      <c r="AT587" s="190" t="s">
        <v>376</v>
      </c>
      <c r="AU587" s="190" t="s">
        <v>86</v>
      </c>
      <c r="AV587" s="15" t="s">
        <v>84</v>
      </c>
      <c r="AW587" s="15" t="s">
        <v>34</v>
      </c>
      <c r="AX587" s="15" t="s">
        <v>77</v>
      </c>
      <c r="AY587" s="190" t="s">
        <v>339</v>
      </c>
    </row>
    <row r="588" spans="2:65" s="12" customFormat="1" x14ac:dyDescent="0.2">
      <c r="B588" s="155"/>
      <c r="D588" s="150" t="s">
        <v>376</v>
      </c>
      <c r="E588" s="156" t="s">
        <v>1</v>
      </c>
      <c r="F588" s="157" t="s">
        <v>2172</v>
      </c>
      <c r="H588" s="158">
        <v>2.6880000000000002</v>
      </c>
      <c r="I588" s="159"/>
      <c r="L588" s="155"/>
      <c r="M588" s="160"/>
      <c r="T588" s="161"/>
      <c r="AT588" s="156" t="s">
        <v>376</v>
      </c>
      <c r="AU588" s="156" t="s">
        <v>86</v>
      </c>
      <c r="AV588" s="12" t="s">
        <v>86</v>
      </c>
      <c r="AW588" s="12" t="s">
        <v>34</v>
      </c>
      <c r="AX588" s="12" t="s">
        <v>77</v>
      </c>
      <c r="AY588" s="156" t="s">
        <v>339</v>
      </c>
    </row>
    <row r="589" spans="2:65" s="13" customFormat="1" x14ac:dyDescent="0.2">
      <c r="B589" s="162"/>
      <c r="D589" s="150" t="s">
        <v>376</v>
      </c>
      <c r="E589" s="163" t="s">
        <v>2516</v>
      </c>
      <c r="F589" s="164" t="s">
        <v>398</v>
      </c>
      <c r="H589" s="165">
        <v>20.463999999999999</v>
      </c>
      <c r="I589" s="166"/>
      <c r="L589" s="162"/>
      <c r="M589" s="167"/>
      <c r="T589" s="168"/>
      <c r="AT589" s="163" t="s">
        <v>376</v>
      </c>
      <c r="AU589" s="163" t="s">
        <v>86</v>
      </c>
      <c r="AV589" s="13" t="s">
        <v>249</v>
      </c>
      <c r="AW589" s="13" t="s">
        <v>34</v>
      </c>
      <c r="AX589" s="13" t="s">
        <v>84</v>
      </c>
      <c r="AY589" s="163" t="s">
        <v>339</v>
      </c>
    </row>
    <row r="590" spans="2:65" s="1" customFormat="1" ht="16.5" customHeight="1" x14ac:dyDescent="0.2">
      <c r="B590" s="136"/>
      <c r="C590" s="137" t="s">
        <v>896</v>
      </c>
      <c r="D590" s="137" t="s">
        <v>342</v>
      </c>
      <c r="E590" s="138" t="s">
        <v>2517</v>
      </c>
      <c r="F590" s="139" t="s">
        <v>2518</v>
      </c>
      <c r="G590" s="140" t="s">
        <v>373</v>
      </c>
      <c r="H590" s="141">
        <v>8.0030000000000001</v>
      </c>
      <c r="I590" s="142"/>
      <c r="J590" s="143">
        <f>ROUND(I590*H590,2)</f>
        <v>0</v>
      </c>
      <c r="K590" s="139" t="s">
        <v>902</v>
      </c>
      <c r="L590" s="32"/>
      <c r="M590" s="144" t="s">
        <v>1</v>
      </c>
      <c r="N590" s="145" t="s">
        <v>42</v>
      </c>
      <c r="P590" s="146">
        <f>O590*H590</f>
        <v>0</v>
      </c>
      <c r="Q590" s="146">
        <v>0.12171</v>
      </c>
      <c r="R590" s="146">
        <f>Q590*H590</f>
        <v>0.97404513000000004</v>
      </c>
      <c r="S590" s="146">
        <v>2.4</v>
      </c>
      <c r="T590" s="147">
        <f>S590*H590</f>
        <v>19.2072</v>
      </c>
      <c r="AR590" s="148" t="s">
        <v>249</v>
      </c>
      <c r="AT590" s="148" t="s">
        <v>342</v>
      </c>
      <c r="AU590" s="148" t="s">
        <v>86</v>
      </c>
      <c r="AY590" s="17" t="s">
        <v>339</v>
      </c>
      <c r="BE590" s="149">
        <f>IF(N590="základní",J590,0)</f>
        <v>0</v>
      </c>
      <c r="BF590" s="149">
        <f>IF(N590="snížená",J590,0)</f>
        <v>0</v>
      </c>
      <c r="BG590" s="149">
        <f>IF(N590="zákl. přenesená",J590,0)</f>
        <v>0</v>
      </c>
      <c r="BH590" s="149">
        <f>IF(N590="sníž. přenesená",J590,0)</f>
        <v>0</v>
      </c>
      <c r="BI590" s="149">
        <f>IF(N590="nulová",J590,0)</f>
        <v>0</v>
      </c>
      <c r="BJ590" s="17" t="s">
        <v>84</v>
      </c>
      <c r="BK590" s="149">
        <f>ROUND(I590*H590,2)</f>
        <v>0</v>
      </c>
      <c r="BL590" s="17" t="s">
        <v>249</v>
      </c>
      <c r="BM590" s="148" t="s">
        <v>2519</v>
      </c>
    </row>
    <row r="591" spans="2:65" s="1" customFormat="1" x14ac:dyDescent="0.2">
      <c r="B591" s="32"/>
      <c r="D591" s="150" t="s">
        <v>348</v>
      </c>
      <c r="F591" s="151" t="s">
        <v>2520</v>
      </c>
      <c r="I591" s="152"/>
      <c r="L591" s="32"/>
      <c r="M591" s="153"/>
      <c r="T591" s="56"/>
      <c r="AT591" s="17" t="s">
        <v>348</v>
      </c>
      <c r="AU591" s="17" t="s">
        <v>86</v>
      </c>
    </row>
    <row r="592" spans="2:65" s="15" customFormat="1" x14ac:dyDescent="0.2">
      <c r="B592" s="189"/>
      <c r="D592" s="150" t="s">
        <v>376</v>
      </c>
      <c r="E592" s="190" t="s">
        <v>1</v>
      </c>
      <c r="F592" s="191" t="s">
        <v>2521</v>
      </c>
      <c r="H592" s="190" t="s">
        <v>1</v>
      </c>
      <c r="I592" s="192"/>
      <c r="L592" s="189"/>
      <c r="M592" s="193"/>
      <c r="T592" s="194"/>
      <c r="AT592" s="190" t="s">
        <v>376</v>
      </c>
      <c r="AU592" s="190" t="s">
        <v>86</v>
      </c>
      <c r="AV592" s="15" t="s">
        <v>84</v>
      </c>
      <c r="AW592" s="15" t="s">
        <v>34</v>
      </c>
      <c r="AX592" s="15" t="s">
        <v>77</v>
      </c>
      <c r="AY592" s="190" t="s">
        <v>339</v>
      </c>
    </row>
    <row r="593" spans="2:65" s="12" customFormat="1" x14ac:dyDescent="0.2">
      <c r="B593" s="155"/>
      <c r="D593" s="150" t="s">
        <v>376</v>
      </c>
      <c r="E593" s="156" t="s">
        <v>1</v>
      </c>
      <c r="F593" s="157" t="s">
        <v>2522</v>
      </c>
      <c r="H593" s="158">
        <v>3.391</v>
      </c>
      <c r="I593" s="159"/>
      <c r="L593" s="155"/>
      <c r="M593" s="160"/>
      <c r="T593" s="161"/>
      <c r="AT593" s="156" t="s">
        <v>376</v>
      </c>
      <c r="AU593" s="156" t="s">
        <v>86</v>
      </c>
      <c r="AV593" s="12" t="s">
        <v>86</v>
      </c>
      <c r="AW593" s="12" t="s">
        <v>34</v>
      </c>
      <c r="AX593" s="12" t="s">
        <v>77</v>
      </c>
      <c r="AY593" s="156" t="s">
        <v>339</v>
      </c>
    </row>
    <row r="594" spans="2:65" s="12" customFormat="1" x14ac:dyDescent="0.2">
      <c r="B594" s="155"/>
      <c r="D594" s="150" t="s">
        <v>376</v>
      </c>
      <c r="E594" s="156" t="s">
        <v>1</v>
      </c>
      <c r="F594" s="157" t="s">
        <v>2523</v>
      </c>
      <c r="H594" s="158">
        <v>3.391</v>
      </c>
      <c r="I594" s="159"/>
      <c r="L594" s="155"/>
      <c r="M594" s="160"/>
      <c r="T594" s="161"/>
      <c r="AT594" s="156" t="s">
        <v>376</v>
      </c>
      <c r="AU594" s="156" t="s">
        <v>86</v>
      </c>
      <c r="AV594" s="12" t="s">
        <v>86</v>
      </c>
      <c r="AW594" s="12" t="s">
        <v>34</v>
      </c>
      <c r="AX594" s="12" t="s">
        <v>77</v>
      </c>
      <c r="AY594" s="156" t="s">
        <v>339</v>
      </c>
    </row>
    <row r="595" spans="2:65" s="15" customFormat="1" x14ac:dyDescent="0.2">
      <c r="B595" s="189"/>
      <c r="D595" s="150" t="s">
        <v>376</v>
      </c>
      <c r="E595" s="190" t="s">
        <v>1</v>
      </c>
      <c r="F595" s="191" t="s">
        <v>2524</v>
      </c>
      <c r="H595" s="190" t="s">
        <v>1</v>
      </c>
      <c r="I595" s="192"/>
      <c r="L595" s="189"/>
      <c r="M595" s="193"/>
      <c r="T595" s="194"/>
      <c r="AT595" s="190" t="s">
        <v>376</v>
      </c>
      <c r="AU595" s="190" t="s">
        <v>86</v>
      </c>
      <c r="AV595" s="15" t="s">
        <v>84</v>
      </c>
      <c r="AW595" s="15" t="s">
        <v>34</v>
      </c>
      <c r="AX595" s="15" t="s">
        <v>77</v>
      </c>
      <c r="AY595" s="190" t="s">
        <v>339</v>
      </c>
    </row>
    <row r="596" spans="2:65" s="12" customFormat="1" x14ac:dyDescent="0.2">
      <c r="B596" s="155"/>
      <c r="D596" s="150" t="s">
        <v>376</v>
      </c>
      <c r="E596" s="156" t="s">
        <v>1</v>
      </c>
      <c r="F596" s="157" t="s">
        <v>2525</v>
      </c>
      <c r="H596" s="158">
        <v>0.308</v>
      </c>
      <c r="I596" s="159"/>
      <c r="L596" s="155"/>
      <c r="M596" s="160"/>
      <c r="T596" s="161"/>
      <c r="AT596" s="156" t="s">
        <v>376</v>
      </c>
      <c r="AU596" s="156" t="s">
        <v>86</v>
      </c>
      <c r="AV596" s="12" t="s">
        <v>86</v>
      </c>
      <c r="AW596" s="12" t="s">
        <v>34</v>
      </c>
      <c r="AX596" s="12" t="s">
        <v>77</v>
      </c>
      <c r="AY596" s="156" t="s">
        <v>339</v>
      </c>
    </row>
    <row r="597" spans="2:65" s="12" customFormat="1" x14ac:dyDescent="0.2">
      <c r="B597" s="155"/>
      <c r="D597" s="150" t="s">
        <v>376</v>
      </c>
      <c r="E597" s="156" t="s">
        <v>1</v>
      </c>
      <c r="F597" s="157" t="s">
        <v>2526</v>
      </c>
      <c r="H597" s="158">
        <v>0.29599999999999999</v>
      </c>
      <c r="I597" s="159"/>
      <c r="L597" s="155"/>
      <c r="M597" s="160"/>
      <c r="T597" s="161"/>
      <c r="AT597" s="156" t="s">
        <v>376</v>
      </c>
      <c r="AU597" s="156" t="s">
        <v>86</v>
      </c>
      <c r="AV597" s="12" t="s">
        <v>86</v>
      </c>
      <c r="AW597" s="12" t="s">
        <v>34</v>
      </c>
      <c r="AX597" s="12" t="s">
        <v>77</v>
      </c>
      <c r="AY597" s="156" t="s">
        <v>339</v>
      </c>
    </row>
    <row r="598" spans="2:65" s="12" customFormat="1" x14ac:dyDescent="0.2">
      <c r="B598" s="155"/>
      <c r="D598" s="150" t="s">
        <v>376</v>
      </c>
      <c r="E598" s="156" t="s">
        <v>1</v>
      </c>
      <c r="F598" s="157" t="s">
        <v>2527</v>
      </c>
      <c r="H598" s="158">
        <v>0.31</v>
      </c>
      <c r="I598" s="159"/>
      <c r="L598" s="155"/>
      <c r="M598" s="160"/>
      <c r="T598" s="161"/>
      <c r="AT598" s="156" t="s">
        <v>376</v>
      </c>
      <c r="AU598" s="156" t="s">
        <v>86</v>
      </c>
      <c r="AV598" s="12" t="s">
        <v>86</v>
      </c>
      <c r="AW598" s="12" t="s">
        <v>34</v>
      </c>
      <c r="AX598" s="12" t="s">
        <v>77</v>
      </c>
      <c r="AY598" s="156" t="s">
        <v>339</v>
      </c>
    </row>
    <row r="599" spans="2:65" s="12" customFormat="1" x14ac:dyDescent="0.2">
      <c r="B599" s="155"/>
      <c r="D599" s="150" t="s">
        <v>376</v>
      </c>
      <c r="E599" s="156" t="s">
        <v>1</v>
      </c>
      <c r="F599" s="157" t="s">
        <v>2528</v>
      </c>
      <c r="H599" s="158">
        <v>0.307</v>
      </c>
      <c r="I599" s="159"/>
      <c r="L599" s="155"/>
      <c r="M599" s="160"/>
      <c r="T599" s="161"/>
      <c r="AT599" s="156" t="s">
        <v>376</v>
      </c>
      <c r="AU599" s="156" t="s">
        <v>86</v>
      </c>
      <c r="AV599" s="12" t="s">
        <v>86</v>
      </c>
      <c r="AW599" s="12" t="s">
        <v>34</v>
      </c>
      <c r="AX599" s="12" t="s">
        <v>77</v>
      </c>
      <c r="AY599" s="156" t="s">
        <v>339</v>
      </c>
    </row>
    <row r="600" spans="2:65" s="13" customFormat="1" x14ac:dyDescent="0.2">
      <c r="B600" s="162"/>
      <c r="D600" s="150" t="s">
        <v>376</v>
      </c>
      <c r="E600" s="163" t="s">
        <v>2529</v>
      </c>
      <c r="F600" s="164" t="s">
        <v>398</v>
      </c>
      <c r="H600" s="165">
        <v>8.0030000000000001</v>
      </c>
      <c r="I600" s="166"/>
      <c r="L600" s="162"/>
      <c r="M600" s="167"/>
      <c r="T600" s="168"/>
      <c r="AT600" s="163" t="s">
        <v>376</v>
      </c>
      <c r="AU600" s="163" t="s">
        <v>86</v>
      </c>
      <c r="AV600" s="13" t="s">
        <v>249</v>
      </c>
      <c r="AW600" s="13" t="s">
        <v>34</v>
      </c>
      <c r="AX600" s="13" t="s">
        <v>84</v>
      </c>
      <c r="AY600" s="163" t="s">
        <v>339</v>
      </c>
    </row>
    <row r="601" spans="2:65" s="1" customFormat="1" ht="16.5" customHeight="1" x14ac:dyDescent="0.2">
      <c r="B601" s="136"/>
      <c r="C601" s="137" t="s">
        <v>1435</v>
      </c>
      <c r="D601" s="137" t="s">
        <v>342</v>
      </c>
      <c r="E601" s="138" t="s">
        <v>2530</v>
      </c>
      <c r="F601" s="139" t="s">
        <v>2531</v>
      </c>
      <c r="G601" s="140" t="s">
        <v>970</v>
      </c>
      <c r="H601" s="141">
        <v>40</v>
      </c>
      <c r="I601" s="142"/>
      <c r="J601" s="143">
        <f>ROUND(I601*H601,2)</f>
        <v>0</v>
      </c>
      <c r="K601" s="139" t="s">
        <v>902</v>
      </c>
      <c r="L601" s="32"/>
      <c r="M601" s="144" t="s">
        <v>1</v>
      </c>
      <c r="N601" s="145" t="s">
        <v>42</v>
      </c>
      <c r="P601" s="146">
        <f>O601*H601</f>
        <v>0</v>
      </c>
      <c r="Q601" s="146">
        <v>0</v>
      </c>
      <c r="R601" s="146">
        <f>Q601*H601</f>
        <v>0</v>
      </c>
      <c r="S601" s="146">
        <v>1E-3</v>
      </c>
      <c r="T601" s="147">
        <f>S601*H601</f>
        <v>0.04</v>
      </c>
      <c r="AR601" s="148" t="s">
        <v>249</v>
      </c>
      <c r="AT601" s="148" t="s">
        <v>342</v>
      </c>
      <c r="AU601" s="148" t="s">
        <v>86</v>
      </c>
      <c r="AY601" s="17" t="s">
        <v>339</v>
      </c>
      <c r="BE601" s="149">
        <f>IF(N601="základní",J601,0)</f>
        <v>0</v>
      </c>
      <c r="BF601" s="149">
        <f>IF(N601="snížená",J601,0)</f>
        <v>0</v>
      </c>
      <c r="BG601" s="149">
        <f>IF(N601="zákl. přenesená",J601,0)</f>
        <v>0</v>
      </c>
      <c r="BH601" s="149">
        <f>IF(N601="sníž. přenesená",J601,0)</f>
        <v>0</v>
      </c>
      <c r="BI601" s="149">
        <f>IF(N601="nulová",J601,0)</f>
        <v>0</v>
      </c>
      <c r="BJ601" s="17" t="s">
        <v>84</v>
      </c>
      <c r="BK601" s="149">
        <f>ROUND(I601*H601,2)</f>
        <v>0</v>
      </c>
      <c r="BL601" s="17" t="s">
        <v>249</v>
      </c>
      <c r="BM601" s="148" t="s">
        <v>2532</v>
      </c>
    </row>
    <row r="602" spans="2:65" s="1" customFormat="1" ht="28.8" x14ac:dyDescent="0.2">
      <c r="B602" s="32"/>
      <c r="D602" s="150" t="s">
        <v>348</v>
      </c>
      <c r="F602" s="151" t="s">
        <v>2533</v>
      </c>
      <c r="I602" s="152"/>
      <c r="L602" s="32"/>
      <c r="M602" s="153"/>
      <c r="T602" s="56"/>
      <c r="AT602" s="17" t="s">
        <v>348</v>
      </c>
      <c r="AU602" s="17" t="s">
        <v>86</v>
      </c>
    </row>
    <row r="603" spans="2:65" s="12" customFormat="1" x14ac:dyDescent="0.2">
      <c r="B603" s="155"/>
      <c r="D603" s="150" t="s">
        <v>376</v>
      </c>
      <c r="E603" s="156" t="s">
        <v>1</v>
      </c>
      <c r="F603" s="157" t="s">
        <v>2534</v>
      </c>
      <c r="H603" s="158">
        <v>40</v>
      </c>
      <c r="I603" s="159"/>
      <c r="L603" s="155"/>
      <c r="M603" s="160"/>
      <c r="T603" s="161"/>
      <c r="AT603" s="156" t="s">
        <v>376</v>
      </c>
      <c r="AU603" s="156" t="s">
        <v>86</v>
      </c>
      <c r="AV603" s="12" t="s">
        <v>86</v>
      </c>
      <c r="AW603" s="12" t="s">
        <v>34</v>
      </c>
      <c r="AX603" s="12" t="s">
        <v>84</v>
      </c>
      <c r="AY603" s="156" t="s">
        <v>339</v>
      </c>
    </row>
    <row r="604" spans="2:65" s="1" customFormat="1" ht="16.5" customHeight="1" x14ac:dyDescent="0.2">
      <c r="B604" s="136"/>
      <c r="C604" s="137" t="s">
        <v>1440</v>
      </c>
      <c r="D604" s="137" t="s">
        <v>342</v>
      </c>
      <c r="E604" s="138" t="s">
        <v>2535</v>
      </c>
      <c r="F604" s="139" t="s">
        <v>2536</v>
      </c>
      <c r="G604" s="140" t="s">
        <v>358</v>
      </c>
      <c r="H604" s="141">
        <v>5</v>
      </c>
      <c r="I604" s="142"/>
      <c r="J604" s="143">
        <f>ROUND(I604*H604,2)</f>
        <v>0</v>
      </c>
      <c r="K604" s="139" t="s">
        <v>902</v>
      </c>
      <c r="L604" s="32"/>
      <c r="M604" s="144" t="s">
        <v>1</v>
      </c>
      <c r="N604" s="145" t="s">
        <v>42</v>
      </c>
      <c r="P604" s="146">
        <f>O604*H604</f>
        <v>0</v>
      </c>
      <c r="Q604" s="146">
        <v>8.0000000000000007E-5</v>
      </c>
      <c r="R604" s="146">
        <f>Q604*H604</f>
        <v>4.0000000000000002E-4</v>
      </c>
      <c r="S604" s="146">
        <v>1.7999999999999999E-2</v>
      </c>
      <c r="T604" s="147">
        <f>S604*H604</f>
        <v>0.09</v>
      </c>
      <c r="AR604" s="148" t="s">
        <v>249</v>
      </c>
      <c r="AT604" s="148" t="s">
        <v>342</v>
      </c>
      <c r="AU604" s="148" t="s">
        <v>86</v>
      </c>
      <c r="AY604" s="17" t="s">
        <v>339</v>
      </c>
      <c r="BE604" s="149">
        <f>IF(N604="základní",J604,0)</f>
        <v>0</v>
      </c>
      <c r="BF604" s="149">
        <f>IF(N604="snížená",J604,0)</f>
        <v>0</v>
      </c>
      <c r="BG604" s="149">
        <f>IF(N604="zákl. přenesená",J604,0)</f>
        <v>0</v>
      </c>
      <c r="BH604" s="149">
        <f>IF(N604="sníž. přenesená",J604,0)</f>
        <v>0</v>
      </c>
      <c r="BI604" s="149">
        <f>IF(N604="nulová",J604,0)</f>
        <v>0</v>
      </c>
      <c r="BJ604" s="17" t="s">
        <v>84</v>
      </c>
      <c r="BK604" s="149">
        <f>ROUND(I604*H604,2)</f>
        <v>0</v>
      </c>
      <c r="BL604" s="17" t="s">
        <v>249</v>
      </c>
      <c r="BM604" s="148" t="s">
        <v>2537</v>
      </c>
    </row>
    <row r="605" spans="2:65" s="1" customFormat="1" x14ac:dyDescent="0.2">
      <c r="B605" s="32"/>
      <c r="D605" s="150" t="s">
        <v>348</v>
      </c>
      <c r="F605" s="151" t="s">
        <v>2538</v>
      </c>
      <c r="I605" s="152"/>
      <c r="L605" s="32"/>
      <c r="M605" s="153"/>
      <c r="T605" s="56"/>
      <c r="AT605" s="17" t="s">
        <v>348</v>
      </c>
      <c r="AU605" s="17" t="s">
        <v>86</v>
      </c>
    </row>
    <row r="606" spans="2:65" s="15" customFormat="1" x14ac:dyDescent="0.2">
      <c r="B606" s="189"/>
      <c r="D606" s="150" t="s">
        <v>376</v>
      </c>
      <c r="E606" s="190" t="s">
        <v>1</v>
      </c>
      <c r="F606" s="191" t="s">
        <v>2539</v>
      </c>
      <c r="H606" s="190" t="s">
        <v>1</v>
      </c>
      <c r="I606" s="192"/>
      <c r="L606" s="189"/>
      <c r="M606" s="193"/>
      <c r="T606" s="194"/>
      <c r="AT606" s="190" t="s">
        <v>376</v>
      </c>
      <c r="AU606" s="190" t="s">
        <v>86</v>
      </c>
      <c r="AV606" s="15" t="s">
        <v>84</v>
      </c>
      <c r="AW606" s="15" t="s">
        <v>34</v>
      </c>
      <c r="AX606" s="15" t="s">
        <v>77</v>
      </c>
      <c r="AY606" s="190" t="s">
        <v>339</v>
      </c>
    </row>
    <row r="607" spans="2:65" s="12" customFormat="1" x14ac:dyDescent="0.2">
      <c r="B607" s="155"/>
      <c r="D607" s="150" t="s">
        <v>376</v>
      </c>
      <c r="E607" s="156" t="s">
        <v>1</v>
      </c>
      <c r="F607" s="157" t="s">
        <v>2540</v>
      </c>
      <c r="H607" s="158">
        <v>5</v>
      </c>
      <c r="I607" s="159"/>
      <c r="L607" s="155"/>
      <c r="M607" s="160"/>
      <c r="T607" s="161"/>
      <c r="AT607" s="156" t="s">
        <v>376</v>
      </c>
      <c r="AU607" s="156" t="s">
        <v>86</v>
      </c>
      <c r="AV607" s="12" t="s">
        <v>86</v>
      </c>
      <c r="AW607" s="12" t="s">
        <v>34</v>
      </c>
      <c r="AX607" s="12" t="s">
        <v>84</v>
      </c>
      <c r="AY607" s="156" t="s">
        <v>339</v>
      </c>
    </row>
    <row r="608" spans="2:65" s="1" customFormat="1" ht="16.5" customHeight="1" x14ac:dyDescent="0.2">
      <c r="B608" s="136"/>
      <c r="C608" s="137" t="s">
        <v>1445</v>
      </c>
      <c r="D608" s="137" t="s">
        <v>342</v>
      </c>
      <c r="E608" s="138" t="s">
        <v>2541</v>
      </c>
      <c r="F608" s="139" t="s">
        <v>2542</v>
      </c>
      <c r="G608" s="140" t="s">
        <v>381</v>
      </c>
      <c r="H608" s="141">
        <v>16.024000000000001</v>
      </c>
      <c r="I608" s="142"/>
      <c r="J608" s="143">
        <f>ROUND(I608*H608,2)</f>
        <v>0</v>
      </c>
      <c r="K608" s="139" t="s">
        <v>902</v>
      </c>
      <c r="L608" s="32"/>
      <c r="M608" s="144" t="s">
        <v>1</v>
      </c>
      <c r="N608" s="145" t="s">
        <v>42</v>
      </c>
      <c r="P608" s="146">
        <f>O608*H608</f>
        <v>0</v>
      </c>
      <c r="Q608" s="146">
        <v>0</v>
      </c>
      <c r="R608" s="146">
        <f>Q608*H608</f>
        <v>0</v>
      </c>
      <c r="S608" s="146">
        <v>0.17599999999999999</v>
      </c>
      <c r="T608" s="147">
        <f>S608*H608</f>
        <v>2.8202240000000001</v>
      </c>
      <c r="AR608" s="148" t="s">
        <v>249</v>
      </c>
      <c r="AT608" s="148" t="s">
        <v>342</v>
      </c>
      <c r="AU608" s="148" t="s">
        <v>86</v>
      </c>
      <c r="AY608" s="17" t="s">
        <v>339</v>
      </c>
      <c r="BE608" s="149">
        <f>IF(N608="základní",J608,0)</f>
        <v>0</v>
      </c>
      <c r="BF608" s="149">
        <f>IF(N608="snížená",J608,0)</f>
        <v>0</v>
      </c>
      <c r="BG608" s="149">
        <f>IF(N608="zákl. přenesená",J608,0)</f>
        <v>0</v>
      </c>
      <c r="BH608" s="149">
        <f>IF(N608="sníž. přenesená",J608,0)</f>
        <v>0</v>
      </c>
      <c r="BI608" s="149">
        <f>IF(N608="nulová",J608,0)</f>
        <v>0</v>
      </c>
      <c r="BJ608" s="17" t="s">
        <v>84</v>
      </c>
      <c r="BK608" s="149">
        <f>ROUND(I608*H608,2)</f>
        <v>0</v>
      </c>
      <c r="BL608" s="17" t="s">
        <v>249</v>
      </c>
      <c r="BM608" s="148" t="s">
        <v>2543</v>
      </c>
    </row>
    <row r="609" spans="2:65" s="1" customFormat="1" x14ac:dyDescent="0.2">
      <c r="B609" s="32"/>
      <c r="D609" s="150" t="s">
        <v>348</v>
      </c>
      <c r="F609" s="151" t="s">
        <v>2544</v>
      </c>
      <c r="I609" s="152"/>
      <c r="L609" s="32"/>
      <c r="M609" s="153"/>
      <c r="T609" s="56"/>
      <c r="AT609" s="17" t="s">
        <v>348</v>
      </c>
      <c r="AU609" s="17" t="s">
        <v>86</v>
      </c>
    </row>
    <row r="610" spans="2:65" s="15" customFormat="1" x14ac:dyDescent="0.2">
      <c r="B610" s="189"/>
      <c r="D610" s="150" t="s">
        <v>376</v>
      </c>
      <c r="E610" s="190" t="s">
        <v>1</v>
      </c>
      <c r="F610" s="191" t="s">
        <v>2545</v>
      </c>
      <c r="H610" s="190" t="s">
        <v>1</v>
      </c>
      <c r="I610" s="192"/>
      <c r="L610" s="189"/>
      <c r="M610" s="193"/>
      <c r="T610" s="194"/>
      <c r="AT610" s="190" t="s">
        <v>376</v>
      </c>
      <c r="AU610" s="190" t="s">
        <v>86</v>
      </c>
      <c r="AV610" s="15" t="s">
        <v>84</v>
      </c>
      <c r="AW610" s="15" t="s">
        <v>34</v>
      </c>
      <c r="AX610" s="15" t="s">
        <v>77</v>
      </c>
      <c r="AY610" s="190" t="s">
        <v>339</v>
      </c>
    </row>
    <row r="611" spans="2:65" s="12" customFormat="1" x14ac:dyDescent="0.2">
      <c r="B611" s="155"/>
      <c r="D611" s="150" t="s">
        <v>376</v>
      </c>
      <c r="E611" s="156" t="s">
        <v>1</v>
      </c>
      <c r="F611" s="157" t="s">
        <v>2546</v>
      </c>
      <c r="H611" s="158">
        <v>16.024000000000001</v>
      </c>
      <c r="I611" s="159"/>
      <c r="L611" s="155"/>
      <c r="M611" s="160"/>
      <c r="T611" s="161"/>
      <c r="AT611" s="156" t="s">
        <v>376</v>
      </c>
      <c r="AU611" s="156" t="s">
        <v>86</v>
      </c>
      <c r="AV611" s="12" t="s">
        <v>86</v>
      </c>
      <c r="AW611" s="12" t="s">
        <v>34</v>
      </c>
      <c r="AX611" s="12" t="s">
        <v>84</v>
      </c>
      <c r="AY611" s="156" t="s">
        <v>339</v>
      </c>
    </row>
    <row r="612" spans="2:65" s="1" customFormat="1" ht="16.5" customHeight="1" x14ac:dyDescent="0.2">
      <c r="B612" s="136"/>
      <c r="C612" s="137" t="s">
        <v>1449</v>
      </c>
      <c r="D612" s="137" t="s">
        <v>342</v>
      </c>
      <c r="E612" s="138" t="s">
        <v>2547</v>
      </c>
      <c r="F612" s="139" t="s">
        <v>2548</v>
      </c>
      <c r="G612" s="140" t="s">
        <v>2549</v>
      </c>
      <c r="H612" s="141">
        <v>2</v>
      </c>
      <c r="I612" s="142"/>
      <c r="J612" s="143">
        <f>ROUND(I612*H612,2)</f>
        <v>0</v>
      </c>
      <c r="K612" s="139" t="s">
        <v>902</v>
      </c>
      <c r="L612" s="32"/>
      <c r="M612" s="144" t="s">
        <v>1</v>
      </c>
      <c r="N612" s="145" t="s">
        <v>42</v>
      </c>
      <c r="P612" s="146">
        <f>O612*H612</f>
        <v>0</v>
      </c>
      <c r="Q612" s="146">
        <v>1.23E-3</v>
      </c>
      <c r="R612" s="146">
        <f>Q612*H612</f>
        <v>2.4599999999999999E-3</v>
      </c>
      <c r="S612" s="146">
        <v>1.7000000000000001E-2</v>
      </c>
      <c r="T612" s="147">
        <f>S612*H612</f>
        <v>3.4000000000000002E-2</v>
      </c>
      <c r="AR612" s="148" t="s">
        <v>249</v>
      </c>
      <c r="AT612" s="148" t="s">
        <v>342</v>
      </c>
      <c r="AU612" s="148" t="s">
        <v>86</v>
      </c>
      <c r="AY612" s="17" t="s">
        <v>339</v>
      </c>
      <c r="BE612" s="149">
        <f>IF(N612="základní",J612,0)</f>
        <v>0</v>
      </c>
      <c r="BF612" s="149">
        <f>IF(N612="snížená",J612,0)</f>
        <v>0</v>
      </c>
      <c r="BG612" s="149">
        <f>IF(N612="zákl. přenesená",J612,0)</f>
        <v>0</v>
      </c>
      <c r="BH612" s="149">
        <f>IF(N612="sníž. přenesená",J612,0)</f>
        <v>0</v>
      </c>
      <c r="BI612" s="149">
        <f>IF(N612="nulová",J612,0)</f>
        <v>0</v>
      </c>
      <c r="BJ612" s="17" t="s">
        <v>84</v>
      </c>
      <c r="BK612" s="149">
        <f>ROUND(I612*H612,2)</f>
        <v>0</v>
      </c>
      <c r="BL612" s="17" t="s">
        <v>249</v>
      </c>
      <c r="BM612" s="148" t="s">
        <v>2550</v>
      </c>
    </row>
    <row r="613" spans="2:65" s="1" customFormat="1" ht="19.2" x14ac:dyDescent="0.2">
      <c r="B613" s="32"/>
      <c r="D613" s="150" t="s">
        <v>348</v>
      </c>
      <c r="F613" s="151" t="s">
        <v>2551</v>
      </c>
      <c r="I613" s="152"/>
      <c r="L613" s="32"/>
      <c r="M613" s="153"/>
      <c r="T613" s="56"/>
      <c r="AT613" s="17" t="s">
        <v>348</v>
      </c>
      <c r="AU613" s="17" t="s">
        <v>86</v>
      </c>
    </row>
    <row r="614" spans="2:65" s="1" customFormat="1" ht="19.2" x14ac:dyDescent="0.2">
      <c r="B614" s="32"/>
      <c r="D614" s="150" t="s">
        <v>350</v>
      </c>
      <c r="F614" s="154" t="s">
        <v>2552</v>
      </c>
      <c r="I614" s="152"/>
      <c r="L614" s="32"/>
      <c r="M614" s="153"/>
      <c r="T614" s="56"/>
      <c r="AT614" s="17" t="s">
        <v>350</v>
      </c>
      <c r="AU614" s="17" t="s">
        <v>86</v>
      </c>
    </row>
    <row r="615" spans="2:65" s="15" customFormat="1" x14ac:dyDescent="0.2">
      <c r="B615" s="189"/>
      <c r="D615" s="150" t="s">
        <v>376</v>
      </c>
      <c r="E615" s="190" t="s">
        <v>1</v>
      </c>
      <c r="F615" s="191" t="s">
        <v>2553</v>
      </c>
      <c r="H615" s="190" t="s">
        <v>1</v>
      </c>
      <c r="I615" s="192"/>
      <c r="L615" s="189"/>
      <c r="M615" s="193"/>
      <c r="T615" s="194"/>
      <c r="AT615" s="190" t="s">
        <v>376</v>
      </c>
      <c r="AU615" s="190" t="s">
        <v>86</v>
      </c>
      <c r="AV615" s="15" t="s">
        <v>84</v>
      </c>
      <c r="AW615" s="15" t="s">
        <v>34</v>
      </c>
      <c r="AX615" s="15" t="s">
        <v>77</v>
      </c>
      <c r="AY615" s="190" t="s">
        <v>339</v>
      </c>
    </row>
    <row r="616" spans="2:65" s="12" customFormat="1" x14ac:dyDescent="0.2">
      <c r="B616" s="155"/>
      <c r="D616" s="150" t="s">
        <v>376</v>
      </c>
      <c r="E616" s="156" t="s">
        <v>1</v>
      </c>
      <c r="F616" s="157" t="s">
        <v>86</v>
      </c>
      <c r="H616" s="158">
        <v>2</v>
      </c>
      <c r="I616" s="159"/>
      <c r="L616" s="155"/>
      <c r="M616" s="160"/>
      <c r="T616" s="161"/>
      <c r="AT616" s="156" t="s">
        <v>376</v>
      </c>
      <c r="AU616" s="156" t="s">
        <v>86</v>
      </c>
      <c r="AV616" s="12" t="s">
        <v>86</v>
      </c>
      <c r="AW616" s="12" t="s">
        <v>34</v>
      </c>
      <c r="AX616" s="12" t="s">
        <v>84</v>
      </c>
      <c r="AY616" s="156" t="s">
        <v>339</v>
      </c>
    </row>
    <row r="617" spans="2:65" s="1" customFormat="1" ht="16.5" customHeight="1" x14ac:dyDescent="0.2">
      <c r="B617" s="136"/>
      <c r="C617" s="137" t="s">
        <v>1454</v>
      </c>
      <c r="D617" s="137" t="s">
        <v>342</v>
      </c>
      <c r="E617" s="138" t="s">
        <v>2554</v>
      </c>
      <c r="F617" s="139" t="s">
        <v>2555</v>
      </c>
      <c r="G617" s="140" t="s">
        <v>345</v>
      </c>
      <c r="H617" s="141">
        <v>16</v>
      </c>
      <c r="I617" s="142"/>
      <c r="J617" s="143">
        <f>ROUND(I617*H617,2)</f>
        <v>0</v>
      </c>
      <c r="K617" s="139" t="s">
        <v>902</v>
      </c>
      <c r="L617" s="32"/>
      <c r="M617" s="144" t="s">
        <v>1</v>
      </c>
      <c r="N617" s="145" t="s">
        <v>42</v>
      </c>
      <c r="P617" s="146">
        <f>O617*H617</f>
        <v>0</v>
      </c>
      <c r="Q617" s="146">
        <v>1.2999999999999999E-4</v>
      </c>
      <c r="R617" s="146">
        <f>Q617*H617</f>
        <v>2.0799999999999998E-3</v>
      </c>
      <c r="S617" s="146">
        <v>0</v>
      </c>
      <c r="T617" s="147">
        <f>S617*H617</f>
        <v>0</v>
      </c>
      <c r="AR617" s="148" t="s">
        <v>249</v>
      </c>
      <c r="AT617" s="148" t="s">
        <v>342</v>
      </c>
      <c r="AU617" s="148" t="s">
        <v>86</v>
      </c>
      <c r="AY617" s="17" t="s">
        <v>339</v>
      </c>
      <c r="BE617" s="149">
        <f>IF(N617="základní",J617,0)</f>
        <v>0</v>
      </c>
      <c r="BF617" s="149">
        <f>IF(N617="snížená",J617,0)</f>
        <v>0</v>
      </c>
      <c r="BG617" s="149">
        <f>IF(N617="zákl. přenesená",J617,0)</f>
        <v>0</v>
      </c>
      <c r="BH617" s="149">
        <f>IF(N617="sníž. přenesená",J617,0)</f>
        <v>0</v>
      </c>
      <c r="BI617" s="149">
        <f>IF(N617="nulová",J617,0)</f>
        <v>0</v>
      </c>
      <c r="BJ617" s="17" t="s">
        <v>84</v>
      </c>
      <c r="BK617" s="149">
        <f>ROUND(I617*H617,2)</f>
        <v>0</v>
      </c>
      <c r="BL617" s="17" t="s">
        <v>249</v>
      </c>
      <c r="BM617" s="148" t="s">
        <v>2556</v>
      </c>
    </row>
    <row r="618" spans="2:65" s="1" customFormat="1" x14ac:dyDescent="0.2">
      <c r="B618" s="32"/>
      <c r="D618" s="150" t="s">
        <v>348</v>
      </c>
      <c r="F618" s="151" t="s">
        <v>2557</v>
      </c>
      <c r="I618" s="152"/>
      <c r="L618" s="32"/>
      <c r="M618" s="153"/>
      <c r="T618" s="56"/>
      <c r="AT618" s="17" t="s">
        <v>348</v>
      </c>
      <c r="AU618" s="17" t="s">
        <v>86</v>
      </c>
    </row>
    <row r="619" spans="2:65" s="15" customFormat="1" x14ac:dyDescent="0.2">
      <c r="B619" s="189"/>
      <c r="D619" s="150" t="s">
        <v>376</v>
      </c>
      <c r="E619" s="190" t="s">
        <v>1</v>
      </c>
      <c r="F619" s="191" t="s">
        <v>2558</v>
      </c>
      <c r="H619" s="190" t="s">
        <v>1</v>
      </c>
      <c r="I619" s="192"/>
      <c r="L619" s="189"/>
      <c r="M619" s="193"/>
      <c r="T619" s="194"/>
      <c r="AT619" s="190" t="s">
        <v>376</v>
      </c>
      <c r="AU619" s="190" t="s">
        <v>86</v>
      </c>
      <c r="AV619" s="15" t="s">
        <v>84</v>
      </c>
      <c r="AW619" s="15" t="s">
        <v>34</v>
      </c>
      <c r="AX619" s="15" t="s">
        <v>77</v>
      </c>
      <c r="AY619" s="190" t="s">
        <v>339</v>
      </c>
    </row>
    <row r="620" spans="2:65" s="12" customFormat="1" x14ac:dyDescent="0.2">
      <c r="B620" s="155"/>
      <c r="D620" s="150" t="s">
        <v>376</v>
      </c>
      <c r="E620" s="156" t="s">
        <v>1</v>
      </c>
      <c r="F620" s="157" t="s">
        <v>2559</v>
      </c>
      <c r="H620" s="158">
        <v>16</v>
      </c>
      <c r="I620" s="159"/>
      <c r="L620" s="155"/>
      <c r="M620" s="160"/>
      <c r="T620" s="161"/>
      <c r="AT620" s="156" t="s">
        <v>376</v>
      </c>
      <c r="AU620" s="156" t="s">
        <v>86</v>
      </c>
      <c r="AV620" s="12" t="s">
        <v>86</v>
      </c>
      <c r="AW620" s="12" t="s">
        <v>34</v>
      </c>
      <c r="AX620" s="12" t="s">
        <v>84</v>
      </c>
      <c r="AY620" s="156" t="s">
        <v>339</v>
      </c>
    </row>
    <row r="621" spans="2:65" s="1" customFormat="1" ht="16.5" customHeight="1" x14ac:dyDescent="0.2">
      <c r="B621" s="136"/>
      <c r="C621" s="137" t="s">
        <v>1456</v>
      </c>
      <c r="D621" s="137" t="s">
        <v>342</v>
      </c>
      <c r="E621" s="138" t="s">
        <v>2560</v>
      </c>
      <c r="F621" s="139" t="s">
        <v>2561</v>
      </c>
      <c r="G621" s="140" t="s">
        <v>381</v>
      </c>
      <c r="H621" s="141">
        <v>62.823</v>
      </c>
      <c r="I621" s="142"/>
      <c r="J621" s="143">
        <f>ROUND(I621*H621,2)</f>
        <v>0</v>
      </c>
      <c r="K621" s="139" t="s">
        <v>902</v>
      </c>
      <c r="L621" s="32"/>
      <c r="M621" s="144" t="s">
        <v>1</v>
      </c>
      <c r="N621" s="145" t="s">
        <v>42</v>
      </c>
      <c r="P621" s="146">
        <f>O621*H621</f>
        <v>0</v>
      </c>
      <c r="Q621" s="146">
        <v>0</v>
      </c>
      <c r="R621" s="146">
        <f>Q621*H621</f>
        <v>0</v>
      </c>
      <c r="S621" s="146">
        <v>0</v>
      </c>
      <c r="T621" s="147">
        <f>S621*H621</f>
        <v>0</v>
      </c>
      <c r="AR621" s="148" t="s">
        <v>249</v>
      </c>
      <c r="AT621" s="148" t="s">
        <v>342</v>
      </c>
      <c r="AU621" s="148" t="s">
        <v>86</v>
      </c>
      <c r="AY621" s="17" t="s">
        <v>339</v>
      </c>
      <c r="BE621" s="149">
        <f>IF(N621="základní",J621,0)</f>
        <v>0</v>
      </c>
      <c r="BF621" s="149">
        <f>IF(N621="snížená",J621,0)</f>
        <v>0</v>
      </c>
      <c r="BG621" s="149">
        <f>IF(N621="zákl. přenesená",J621,0)</f>
        <v>0</v>
      </c>
      <c r="BH621" s="149">
        <f>IF(N621="sníž. přenesená",J621,0)</f>
        <v>0</v>
      </c>
      <c r="BI621" s="149">
        <f>IF(N621="nulová",J621,0)</f>
        <v>0</v>
      </c>
      <c r="BJ621" s="17" t="s">
        <v>84</v>
      </c>
      <c r="BK621" s="149">
        <f>ROUND(I621*H621,2)</f>
        <v>0</v>
      </c>
      <c r="BL621" s="17" t="s">
        <v>249</v>
      </c>
      <c r="BM621" s="148" t="s">
        <v>2562</v>
      </c>
    </row>
    <row r="622" spans="2:65" s="1" customFormat="1" x14ac:dyDescent="0.2">
      <c r="B622" s="32"/>
      <c r="D622" s="150" t="s">
        <v>348</v>
      </c>
      <c r="F622" s="151" t="s">
        <v>2561</v>
      </c>
      <c r="I622" s="152"/>
      <c r="L622" s="32"/>
      <c r="M622" s="153"/>
      <c r="T622" s="56"/>
      <c r="AT622" s="17" t="s">
        <v>348</v>
      </c>
      <c r="AU622" s="17" t="s">
        <v>86</v>
      </c>
    </row>
    <row r="623" spans="2:65" s="12" customFormat="1" x14ac:dyDescent="0.2">
      <c r="B623" s="155"/>
      <c r="D623" s="150" t="s">
        <v>376</v>
      </c>
      <c r="E623" s="156" t="s">
        <v>1</v>
      </c>
      <c r="F623" s="157" t="s">
        <v>2563</v>
      </c>
      <c r="H623" s="158">
        <v>19.091000000000001</v>
      </c>
      <c r="I623" s="159"/>
      <c r="L623" s="155"/>
      <c r="M623" s="160"/>
      <c r="T623" s="161"/>
      <c r="AT623" s="156" t="s">
        <v>376</v>
      </c>
      <c r="AU623" s="156" t="s">
        <v>86</v>
      </c>
      <c r="AV623" s="12" t="s">
        <v>86</v>
      </c>
      <c r="AW623" s="12" t="s">
        <v>34</v>
      </c>
      <c r="AX623" s="12" t="s">
        <v>77</v>
      </c>
      <c r="AY623" s="156" t="s">
        <v>339</v>
      </c>
    </row>
    <row r="624" spans="2:65" s="12" customFormat="1" x14ac:dyDescent="0.2">
      <c r="B624" s="155"/>
      <c r="D624" s="150" t="s">
        <v>376</v>
      </c>
      <c r="E624" s="156" t="s">
        <v>1</v>
      </c>
      <c r="F624" s="157" t="s">
        <v>2564</v>
      </c>
      <c r="H624" s="158">
        <v>19.532</v>
      </c>
      <c r="I624" s="159"/>
      <c r="L624" s="155"/>
      <c r="M624" s="160"/>
      <c r="T624" s="161"/>
      <c r="AT624" s="156" t="s">
        <v>376</v>
      </c>
      <c r="AU624" s="156" t="s">
        <v>86</v>
      </c>
      <c r="AV624" s="12" t="s">
        <v>86</v>
      </c>
      <c r="AW624" s="12" t="s">
        <v>34</v>
      </c>
      <c r="AX624" s="12" t="s">
        <v>77</v>
      </c>
      <c r="AY624" s="156" t="s">
        <v>339</v>
      </c>
    </row>
    <row r="625" spans="2:65" s="12" customFormat="1" x14ac:dyDescent="0.2">
      <c r="B625" s="155"/>
      <c r="D625" s="150" t="s">
        <v>376</v>
      </c>
      <c r="E625" s="156" t="s">
        <v>1</v>
      </c>
      <c r="F625" s="157" t="s">
        <v>2565</v>
      </c>
      <c r="H625" s="158">
        <v>24.2</v>
      </c>
      <c r="I625" s="159"/>
      <c r="L625" s="155"/>
      <c r="M625" s="160"/>
      <c r="T625" s="161"/>
      <c r="AT625" s="156" t="s">
        <v>376</v>
      </c>
      <c r="AU625" s="156" t="s">
        <v>86</v>
      </c>
      <c r="AV625" s="12" t="s">
        <v>86</v>
      </c>
      <c r="AW625" s="12" t="s">
        <v>34</v>
      </c>
      <c r="AX625" s="12" t="s">
        <v>77</v>
      </c>
      <c r="AY625" s="156" t="s">
        <v>339</v>
      </c>
    </row>
    <row r="626" spans="2:65" s="13" customFormat="1" x14ac:dyDescent="0.2">
      <c r="B626" s="162"/>
      <c r="D626" s="150" t="s">
        <v>376</v>
      </c>
      <c r="E626" s="163" t="s">
        <v>1</v>
      </c>
      <c r="F626" s="164" t="s">
        <v>398</v>
      </c>
      <c r="H626" s="165">
        <v>62.823000000000008</v>
      </c>
      <c r="I626" s="166"/>
      <c r="L626" s="162"/>
      <c r="M626" s="167"/>
      <c r="T626" s="168"/>
      <c r="AT626" s="163" t="s">
        <v>376</v>
      </c>
      <c r="AU626" s="163" t="s">
        <v>86</v>
      </c>
      <c r="AV626" s="13" t="s">
        <v>249</v>
      </c>
      <c r="AW626" s="13" t="s">
        <v>34</v>
      </c>
      <c r="AX626" s="13" t="s">
        <v>84</v>
      </c>
      <c r="AY626" s="163" t="s">
        <v>339</v>
      </c>
    </row>
    <row r="627" spans="2:65" s="1" customFormat="1" ht="16.5" customHeight="1" x14ac:dyDescent="0.2">
      <c r="B627" s="136"/>
      <c r="C627" s="137" t="s">
        <v>1460</v>
      </c>
      <c r="D627" s="137" t="s">
        <v>342</v>
      </c>
      <c r="E627" s="138" t="s">
        <v>2566</v>
      </c>
      <c r="F627" s="139" t="s">
        <v>2567</v>
      </c>
      <c r="G627" s="140" t="s">
        <v>381</v>
      </c>
      <c r="H627" s="141">
        <v>18.847000000000001</v>
      </c>
      <c r="I627" s="142"/>
      <c r="J627" s="143">
        <f>ROUND(I627*H627,2)</f>
        <v>0</v>
      </c>
      <c r="K627" s="139" t="s">
        <v>902</v>
      </c>
      <c r="L627" s="32"/>
      <c r="M627" s="144" t="s">
        <v>1</v>
      </c>
      <c r="N627" s="145" t="s">
        <v>42</v>
      </c>
      <c r="P627" s="146">
        <f>O627*H627</f>
        <v>0</v>
      </c>
      <c r="Q627" s="146">
        <v>0</v>
      </c>
      <c r="R627" s="146">
        <f>Q627*H627</f>
        <v>0</v>
      </c>
      <c r="S627" s="146">
        <v>1.06E-2</v>
      </c>
      <c r="T627" s="147">
        <f>S627*H627</f>
        <v>0.19977820000000002</v>
      </c>
      <c r="AR627" s="148" t="s">
        <v>249</v>
      </c>
      <c r="AT627" s="148" t="s">
        <v>342</v>
      </c>
      <c r="AU627" s="148" t="s">
        <v>86</v>
      </c>
      <c r="AY627" s="17" t="s">
        <v>339</v>
      </c>
      <c r="BE627" s="149">
        <f>IF(N627="základní",J627,0)</f>
        <v>0</v>
      </c>
      <c r="BF627" s="149">
        <f>IF(N627="snížená",J627,0)</f>
        <v>0</v>
      </c>
      <c r="BG627" s="149">
        <f>IF(N627="zákl. přenesená",J627,0)</f>
        <v>0</v>
      </c>
      <c r="BH627" s="149">
        <f>IF(N627="sníž. přenesená",J627,0)</f>
        <v>0</v>
      </c>
      <c r="BI627" s="149">
        <f>IF(N627="nulová",J627,0)</f>
        <v>0</v>
      </c>
      <c r="BJ627" s="17" t="s">
        <v>84</v>
      </c>
      <c r="BK627" s="149">
        <f>ROUND(I627*H627,2)</f>
        <v>0</v>
      </c>
      <c r="BL627" s="17" t="s">
        <v>249</v>
      </c>
      <c r="BM627" s="148" t="s">
        <v>2568</v>
      </c>
    </row>
    <row r="628" spans="2:65" s="1" customFormat="1" ht="19.2" x14ac:dyDescent="0.2">
      <c r="B628" s="32"/>
      <c r="D628" s="150" t="s">
        <v>348</v>
      </c>
      <c r="F628" s="151" t="s">
        <v>2569</v>
      </c>
      <c r="I628" s="152"/>
      <c r="L628" s="32"/>
      <c r="M628" s="153"/>
      <c r="T628" s="56"/>
      <c r="AT628" s="17" t="s">
        <v>348</v>
      </c>
      <c r="AU628" s="17" t="s">
        <v>86</v>
      </c>
    </row>
    <row r="629" spans="2:65" s="12" customFormat="1" x14ac:dyDescent="0.2">
      <c r="B629" s="155"/>
      <c r="D629" s="150" t="s">
        <v>376</v>
      </c>
      <c r="E629" s="156" t="s">
        <v>1</v>
      </c>
      <c r="F629" s="157" t="s">
        <v>2570</v>
      </c>
      <c r="H629" s="158">
        <v>18.847000000000001</v>
      </c>
      <c r="I629" s="159"/>
      <c r="L629" s="155"/>
      <c r="M629" s="160"/>
      <c r="T629" s="161"/>
      <c r="AT629" s="156" t="s">
        <v>376</v>
      </c>
      <c r="AU629" s="156" t="s">
        <v>86</v>
      </c>
      <c r="AV629" s="12" t="s">
        <v>86</v>
      </c>
      <c r="AW629" s="12" t="s">
        <v>34</v>
      </c>
      <c r="AX629" s="12" t="s">
        <v>84</v>
      </c>
      <c r="AY629" s="156" t="s">
        <v>339</v>
      </c>
    </row>
    <row r="630" spans="2:65" s="1" customFormat="1" ht="16.5" customHeight="1" x14ac:dyDescent="0.2">
      <c r="B630" s="136"/>
      <c r="C630" s="137" t="s">
        <v>1464</v>
      </c>
      <c r="D630" s="137" t="s">
        <v>342</v>
      </c>
      <c r="E630" s="138" t="s">
        <v>2571</v>
      </c>
      <c r="F630" s="139" t="s">
        <v>2572</v>
      </c>
      <c r="G630" s="140" t="s">
        <v>381</v>
      </c>
      <c r="H630" s="141">
        <v>22.207000000000001</v>
      </c>
      <c r="I630" s="142"/>
      <c r="J630" s="143">
        <f>ROUND(I630*H630,2)</f>
        <v>0</v>
      </c>
      <c r="K630" s="139" t="s">
        <v>902</v>
      </c>
      <c r="L630" s="32"/>
      <c r="M630" s="144" t="s">
        <v>1</v>
      </c>
      <c r="N630" s="145" t="s">
        <v>42</v>
      </c>
      <c r="P630" s="146">
        <f>O630*H630</f>
        <v>0</v>
      </c>
      <c r="Q630" s="146">
        <v>0</v>
      </c>
      <c r="R630" s="146">
        <f>Q630*H630</f>
        <v>0</v>
      </c>
      <c r="S630" s="146">
        <v>0</v>
      </c>
      <c r="T630" s="147">
        <f>S630*H630</f>
        <v>0</v>
      </c>
      <c r="AR630" s="148" t="s">
        <v>249</v>
      </c>
      <c r="AT630" s="148" t="s">
        <v>342</v>
      </c>
      <c r="AU630" s="148" t="s">
        <v>86</v>
      </c>
      <c r="AY630" s="17" t="s">
        <v>339</v>
      </c>
      <c r="BE630" s="149">
        <f>IF(N630="základní",J630,0)</f>
        <v>0</v>
      </c>
      <c r="BF630" s="149">
        <f>IF(N630="snížená",J630,0)</f>
        <v>0</v>
      </c>
      <c r="BG630" s="149">
        <f>IF(N630="zákl. přenesená",J630,0)</f>
        <v>0</v>
      </c>
      <c r="BH630" s="149">
        <f>IF(N630="sníž. přenesená",J630,0)</f>
        <v>0</v>
      </c>
      <c r="BI630" s="149">
        <f>IF(N630="nulová",J630,0)</f>
        <v>0</v>
      </c>
      <c r="BJ630" s="17" t="s">
        <v>84</v>
      </c>
      <c r="BK630" s="149">
        <f>ROUND(I630*H630,2)</f>
        <v>0</v>
      </c>
      <c r="BL630" s="17" t="s">
        <v>249</v>
      </c>
      <c r="BM630" s="148" t="s">
        <v>2573</v>
      </c>
    </row>
    <row r="631" spans="2:65" s="1" customFormat="1" x14ac:dyDescent="0.2">
      <c r="B631" s="32"/>
      <c r="D631" s="150" t="s">
        <v>348</v>
      </c>
      <c r="F631" s="151" t="s">
        <v>2574</v>
      </c>
      <c r="I631" s="152"/>
      <c r="L631" s="32"/>
      <c r="M631" s="153"/>
      <c r="T631" s="56"/>
      <c r="AT631" s="17" t="s">
        <v>348</v>
      </c>
      <c r="AU631" s="17" t="s">
        <v>86</v>
      </c>
    </row>
    <row r="632" spans="2:65" s="15" customFormat="1" x14ac:dyDescent="0.2">
      <c r="B632" s="189"/>
      <c r="D632" s="150" t="s">
        <v>376</v>
      </c>
      <c r="E632" s="190" t="s">
        <v>1</v>
      </c>
      <c r="F632" s="191" t="s">
        <v>2575</v>
      </c>
      <c r="H632" s="190" t="s">
        <v>1</v>
      </c>
      <c r="I632" s="192"/>
      <c r="L632" s="189"/>
      <c r="M632" s="193"/>
      <c r="T632" s="194"/>
      <c r="AT632" s="190" t="s">
        <v>376</v>
      </c>
      <c r="AU632" s="190" t="s">
        <v>86</v>
      </c>
      <c r="AV632" s="15" t="s">
        <v>84</v>
      </c>
      <c r="AW632" s="15" t="s">
        <v>34</v>
      </c>
      <c r="AX632" s="15" t="s">
        <v>77</v>
      </c>
      <c r="AY632" s="190" t="s">
        <v>339</v>
      </c>
    </row>
    <row r="633" spans="2:65" s="12" customFormat="1" x14ac:dyDescent="0.2">
      <c r="B633" s="155"/>
      <c r="D633" s="150" t="s">
        <v>376</v>
      </c>
      <c r="E633" s="156" t="s">
        <v>1</v>
      </c>
      <c r="F633" s="157" t="s">
        <v>2576</v>
      </c>
      <c r="H633" s="158">
        <v>22.207000000000001</v>
      </c>
      <c r="I633" s="159"/>
      <c r="L633" s="155"/>
      <c r="M633" s="160"/>
      <c r="T633" s="161"/>
      <c r="AT633" s="156" t="s">
        <v>376</v>
      </c>
      <c r="AU633" s="156" t="s">
        <v>86</v>
      </c>
      <c r="AV633" s="12" t="s">
        <v>86</v>
      </c>
      <c r="AW633" s="12" t="s">
        <v>34</v>
      </c>
      <c r="AX633" s="12" t="s">
        <v>84</v>
      </c>
      <c r="AY633" s="156" t="s">
        <v>339</v>
      </c>
    </row>
    <row r="634" spans="2:65" s="1" customFormat="1" ht="16.5" customHeight="1" x14ac:dyDescent="0.2">
      <c r="B634" s="136"/>
      <c r="C634" s="137" t="s">
        <v>1466</v>
      </c>
      <c r="D634" s="137" t="s">
        <v>342</v>
      </c>
      <c r="E634" s="138" t="s">
        <v>2577</v>
      </c>
      <c r="F634" s="139" t="s">
        <v>2578</v>
      </c>
      <c r="G634" s="140" t="s">
        <v>381</v>
      </c>
      <c r="H634" s="141">
        <v>22.207000000000001</v>
      </c>
      <c r="I634" s="142"/>
      <c r="J634" s="143">
        <f>ROUND(I634*H634,2)</f>
        <v>0</v>
      </c>
      <c r="K634" s="139" t="s">
        <v>902</v>
      </c>
      <c r="L634" s="32"/>
      <c r="M634" s="144" t="s">
        <v>1</v>
      </c>
      <c r="N634" s="145" t="s">
        <v>42</v>
      </c>
      <c r="P634" s="146">
        <f>O634*H634</f>
        <v>0</v>
      </c>
      <c r="Q634" s="146">
        <v>0</v>
      </c>
      <c r="R634" s="146">
        <f>Q634*H634</f>
        <v>0</v>
      </c>
      <c r="S634" s="146">
        <v>0</v>
      </c>
      <c r="T634" s="147">
        <f>S634*H634</f>
        <v>0</v>
      </c>
      <c r="AR634" s="148" t="s">
        <v>249</v>
      </c>
      <c r="AT634" s="148" t="s">
        <v>342</v>
      </c>
      <c r="AU634" s="148" t="s">
        <v>86</v>
      </c>
      <c r="AY634" s="17" t="s">
        <v>339</v>
      </c>
      <c r="BE634" s="149">
        <f>IF(N634="základní",J634,0)</f>
        <v>0</v>
      </c>
      <c r="BF634" s="149">
        <f>IF(N634="snížená",J634,0)</f>
        <v>0</v>
      </c>
      <c r="BG634" s="149">
        <f>IF(N634="zákl. přenesená",J634,0)</f>
        <v>0</v>
      </c>
      <c r="BH634" s="149">
        <f>IF(N634="sníž. přenesená",J634,0)</f>
        <v>0</v>
      </c>
      <c r="BI634" s="149">
        <f>IF(N634="nulová",J634,0)</f>
        <v>0</v>
      </c>
      <c r="BJ634" s="17" t="s">
        <v>84</v>
      </c>
      <c r="BK634" s="149">
        <f>ROUND(I634*H634,2)</f>
        <v>0</v>
      </c>
      <c r="BL634" s="17" t="s">
        <v>249</v>
      </c>
      <c r="BM634" s="148" t="s">
        <v>2579</v>
      </c>
    </row>
    <row r="635" spans="2:65" s="1" customFormat="1" x14ac:dyDescent="0.2">
      <c r="B635" s="32"/>
      <c r="D635" s="150" t="s">
        <v>348</v>
      </c>
      <c r="F635" s="151" t="s">
        <v>2580</v>
      </c>
      <c r="I635" s="152"/>
      <c r="L635" s="32"/>
      <c r="M635" s="153"/>
      <c r="T635" s="56"/>
      <c r="AT635" s="17" t="s">
        <v>348</v>
      </c>
      <c r="AU635" s="17" t="s">
        <v>86</v>
      </c>
    </row>
    <row r="636" spans="2:65" s="15" customFormat="1" x14ac:dyDescent="0.2">
      <c r="B636" s="189"/>
      <c r="D636" s="150" t="s">
        <v>376</v>
      </c>
      <c r="E636" s="190" t="s">
        <v>1</v>
      </c>
      <c r="F636" s="191" t="s">
        <v>2575</v>
      </c>
      <c r="H636" s="190" t="s">
        <v>1</v>
      </c>
      <c r="I636" s="192"/>
      <c r="L636" s="189"/>
      <c r="M636" s="193"/>
      <c r="T636" s="194"/>
      <c r="AT636" s="190" t="s">
        <v>376</v>
      </c>
      <c r="AU636" s="190" t="s">
        <v>86</v>
      </c>
      <c r="AV636" s="15" t="s">
        <v>84</v>
      </c>
      <c r="AW636" s="15" t="s">
        <v>34</v>
      </c>
      <c r="AX636" s="15" t="s">
        <v>77</v>
      </c>
      <c r="AY636" s="190" t="s">
        <v>339</v>
      </c>
    </row>
    <row r="637" spans="2:65" s="12" customFormat="1" x14ac:dyDescent="0.2">
      <c r="B637" s="155"/>
      <c r="D637" s="150" t="s">
        <v>376</v>
      </c>
      <c r="E637" s="156" t="s">
        <v>1</v>
      </c>
      <c r="F637" s="157" t="s">
        <v>2576</v>
      </c>
      <c r="H637" s="158">
        <v>22.207000000000001</v>
      </c>
      <c r="I637" s="159"/>
      <c r="L637" s="155"/>
      <c r="M637" s="160"/>
      <c r="T637" s="161"/>
      <c r="AT637" s="156" t="s">
        <v>376</v>
      </c>
      <c r="AU637" s="156" t="s">
        <v>86</v>
      </c>
      <c r="AV637" s="12" t="s">
        <v>86</v>
      </c>
      <c r="AW637" s="12" t="s">
        <v>34</v>
      </c>
      <c r="AX637" s="12" t="s">
        <v>84</v>
      </c>
      <c r="AY637" s="156" t="s">
        <v>339</v>
      </c>
    </row>
    <row r="638" spans="2:65" s="1" customFormat="1" ht="16.5" customHeight="1" x14ac:dyDescent="0.2">
      <c r="B638" s="136"/>
      <c r="C638" s="137" t="s">
        <v>1469</v>
      </c>
      <c r="D638" s="137" t="s">
        <v>342</v>
      </c>
      <c r="E638" s="138" t="s">
        <v>2581</v>
      </c>
      <c r="F638" s="139" t="s">
        <v>2582</v>
      </c>
      <c r="G638" s="140" t="s">
        <v>358</v>
      </c>
      <c r="H638" s="141">
        <v>24.745000000000001</v>
      </c>
      <c r="I638" s="142"/>
      <c r="J638" s="143">
        <f>ROUND(I638*H638,2)</f>
        <v>0</v>
      </c>
      <c r="K638" s="139" t="s">
        <v>902</v>
      </c>
      <c r="L638" s="32"/>
      <c r="M638" s="144" t="s">
        <v>1</v>
      </c>
      <c r="N638" s="145" t="s">
        <v>42</v>
      </c>
      <c r="P638" s="146">
        <f>O638*H638</f>
        <v>0</v>
      </c>
      <c r="Q638" s="146">
        <v>3.3E-4</v>
      </c>
      <c r="R638" s="146">
        <f>Q638*H638</f>
        <v>8.1658500000000005E-3</v>
      </c>
      <c r="S638" s="146">
        <v>0</v>
      </c>
      <c r="T638" s="147">
        <f>S638*H638</f>
        <v>0</v>
      </c>
      <c r="AR638" s="148" t="s">
        <v>249</v>
      </c>
      <c r="AT638" s="148" t="s">
        <v>342</v>
      </c>
      <c r="AU638" s="148" t="s">
        <v>86</v>
      </c>
      <c r="AY638" s="17" t="s">
        <v>339</v>
      </c>
      <c r="BE638" s="149">
        <f>IF(N638="základní",J638,0)</f>
        <v>0</v>
      </c>
      <c r="BF638" s="149">
        <f>IF(N638="snížená",J638,0)</f>
        <v>0</v>
      </c>
      <c r="BG638" s="149">
        <f>IF(N638="zákl. přenesená",J638,0)</f>
        <v>0</v>
      </c>
      <c r="BH638" s="149">
        <f>IF(N638="sníž. přenesená",J638,0)</f>
        <v>0</v>
      </c>
      <c r="BI638" s="149">
        <f>IF(N638="nulová",J638,0)</f>
        <v>0</v>
      </c>
      <c r="BJ638" s="17" t="s">
        <v>84</v>
      </c>
      <c r="BK638" s="149">
        <f>ROUND(I638*H638,2)</f>
        <v>0</v>
      </c>
      <c r="BL638" s="17" t="s">
        <v>249</v>
      </c>
      <c r="BM638" s="148" t="s">
        <v>2583</v>
      </c>
    </row>
    <row r="639" spans="2:65" s="1" customFormat="1" x14ac:dyDescent="0.2">
      <c r="B639" s="32"/>
      <c r="D639" s="150" t="s">
        <v>348</v>
      </c>
      <c r="F639" s="151" t="s">
        <v>2584</v>
      </c>
      <c r="I639" s="152"/>
      <c r="L639" s="32"/>
      <c r="M639" s="153"/>
      <c r="T639" s="56"/>
      <c r="AT639" s="17" t="s">
        <v>348</v>
      </c>
      <c r="AU639" s="17" t="s">
        <v>86</v>
      </c>
    </row>
    <row r="640" spans="2:65" s="15" customFormat="1" x14ac:dyDescent="0.2">
      <c r="B640" s="189"/>
      <c r="D640" s="150" t="s">
        <v>376</v>
      </c>
      <c r="E640" s="190" t="s">
        <v>1</v>
      </c>
      <c r="F640" s="191" t="s">
        <v>2585</v>
      </c>
      <c r="H640" s="190" t="s">
        <v>1</v>
      </c>
      <c r="I640" s="192"/>
      <c r="L640" s="189"/>
      <c r="M640" s="193"/>
      <c r="T640" s="194"/>
      <c r="AT640" s="190" t="s">
        <v>376</v>
      </c>
      <c r="AU640" s="190" t="s">
        <v>86</v>
      </c>
      <c r="AV640" s="15" t="s">
        <v>84</v>
      </c>
      <c r="AW640" s="15" t="s">
        <v>34</v>
      </c>
      <c r="AX640" s="15" t="s">
        <v>77</v>
      </c>
      <c r="AY640" s="190" t="s">
        <v>339</v>
      </c>
    </row>
    <row r="641" spans="2:65" s="12" customFormat="1" x14ac:dyDescent="0.2">
      <c r="B641" s="155"/>
      <c r="D641" s="150" t="s">
        <v>376</v>
      </c>
      <c r="E641" s="156" t="s">
        <v>1</v>
      </c>
      <c r="F641" s="157" t="s">
        <v>2586</v>
      </c>
      <c r="H641" s="158">
        <v>12.494999999999999</v>
      </c>
      <c r="I641" s="159"/>
      <c r="L641" s="155"/>
      <c r="M641" s="160"/>
      <c r="T641" s="161"/>
      <c r="AT641" s="156" t="s">
        <v>376</v>
      </c>
      <c r="AU641" s="156" t="s">
        <v>86</v>
      </c>
      <c r="AV641" s="12" t="s">
        <v>86</v>
      </c>
      <c r="AW641" s="12" t="s">
        <v>34</v>
      </c>
      <c r="AX641" s="12" t="s">
        <v>77</v>
      </c>
      <c r="AY641" s="156" t="s">
        <v>339</v>
      </c>
    </row>
    <row r="642" spans="2:65" s="12" customFormat="1" x14ac:dyDescent="0.2">
      <c r="B642" s="155"/>
      <c r="D642" s="150" t="s">
        <v>376</v>
      </c>
      <c r="E642" s="156" t="s">
        <v>1</v>
      </c>
      <c r="F642" s="157" t="s">
        <v>2587</v>
      </c>
      <c r="H642" s="158">
        <v>12.25</v>
      </c>
      <c r="I642" s="159"/>
      <c r="L642" s="155"/>
      <c r="M642" s="160"/>
      <c r="T642" s="161"/>
      <c r="AT642" s="156" t="s">
        <v>376</v>
      </c>
      <c r="AU642" s="156" t="s">
        <v>86</v>
      </c>
      <c r="AV642" s="12" t="s">
        <v>86</v>
      </c>
      <c r="AW642" s="12" t="s">
        <v>34</v>
      </c>
      <c r="AX642" s="12" t="s">
        <v>77</v>
      </c>
      <c r="AY642" s="156" t="s">
        <v>339</v>
      </c>
    </row>
    <row r="643" spans="2:65" s="13" customFormat="1" x14ac:dyDescent="0.2">
      <c r="B643" s="162"/>
      <c r="D643" s="150" t="s">
        <v>376</v>
      </c>
      <c r="E643" s="163" t="s">
        <v>1</v>
      </c>
      <c r="F643" s="164" t="s">
        <v>398</v>
      </c>
      <c r="H643" s="165">
        <v>24.745000000000001</v>
      </c>
      <c r="I643" s="166"/>
      <c r="L643" s="162"/>
      <c r="M643" s="167"/>
      <c r="T643" s="168"/>
      <c r="AT643" s="163" t="s">
        <v>376</v>
      </c>
      <c r="AU643" s="163" t="s">
        <v>86</v>
      </c>
      <c r="AV643" s="13" t="s">
        <v>249</v>
      </c>
      <c r="AW643" s="13" t="s">
        <v>34</v>
      </c>
      <c r="AX643" s="13" t="s">
        <v>84</v>
      </c>
      <c r="AY643" s="163" t="s">
        <v>339</v>
      </c>
    </row>
    <row r="644" spans="2:65" s="1" customFormat="1" ht="16.5" customHeight="1" x14ac:dyDescent="0.2">
      <c r="B644" s="136"/>
      <c r="C644" s="169" t="s">
        <v>1472</v>
      </c>
      <c r="D644" s="169" t="s">
        <v>490</v>
      </c>
      <c r="E644" s="170" t="s">
        <v>2588</v>
      </c>
      <c r="F644" s="171" t="s">
        <v>2589</v>
      </c>
      <c r="G644" s="172" t="s">
        <v>493</v>
      </c>
      <c r="H644" s="173">
        <v>3.2000000000000001E-2</v>
      </c>
      <c r="I644" s="174"/>
      <c r="J644" s="175">
        <f>ROUND(I644*H644,2)</f>
        <v>0</v>
      </c>
      <c r="K644" s="171" t="s">
        <v>902</v>
      </c>
      <c r="L644" s="176"/>
      <c r="M644" s="177" t="s">
        <v>1</v>
      </c>
      <c r="N644" s="178" t="s">
        <v>42</v>
      </c>
      <c r="P644" s="146">
        <f>O644*H644</f>
        <v>0</v>
      </c>
      <c r="Q644" s="146">
        <v>1</v>
      </c>
      <c r="R644" s="146">
        <f>Q644*H644</f>
        <v>3.2000000000000001E-2</v>
      </c>
      <c r="S644" s="146">
        <v>0</v>
      </c>
      <c r="T644" s="147">
        <f>S644*H644</f>
        <v>0</v>
      </c>
      <c r="AR644" s="148" t="s">
        <v>385</v>
      </c>
      <c r="AT644" s="148" t="s">
        <v>490</v>
      </c>
      <c r="AU644" s="148" t="s">
        <v>86</v>
      </c>
      <c r="AY644" s="17" t="s">
        <v>339</v>
      </c>
      <c r="BE644" s="149">
        <f>IF(N644="základní",J644,0)</f>
        <v>0</v>
      </c>
      <c r="BF644" s="149">
        <f>IF(N644="snížená",J644,0)</f>
        <v>0</v>
      </c>
      <c r="BG644" s="149">
        <f>IF(N644="zákl. přenesená",J644,0)</f>
        <v>0</v>
      </c>
      <c r="BH644" s="149">
        <f>IF(N644="sníž. přenesená",J644,0)</f>
        <v>0</v>
      </c>
      <c r="BI644" s="149">
        <f>IF(N644="nulová",J644,0)</f>
        <v>0</v>
      </c>
      <c r="BJ644" s="17" t="s">
        <v>84</v>
      </c>
      <c r="BK644" s="149">
        <f>ROUND(I644*H644,2)</f>
        <v>0</v>
      </c>
      <c r="BL644" s="17" t="s">
        <v>249</v>
      </c>
      <c r="BM644" s="148" t="s">
        <v>2590</v>
      </c>
    </row>
    <row r="645" spans="2:65" s="1" customFormat="1" x14ac:dyDescent="0.2">
      <c r="B645" s="32"/>
      <c r="D645" s="150" t="s">
        <v>348</v>
      </c>
      <c r="F645" s="151" t="s">
        <v>2589</v>
      </c>
      <c r="I645" s="152"/>
      <c r="L645" s="32"/>
      <c r="M645" s="153"/>
      <c r="T645" s="56"/>
      <c r="AT645" s="17" t="s">
        <v>348</v>
      </c>
      <c r="AU645" s="17" t="s">
        <v>86</v>
      </c>
    </row>
    <row r="646" spans="2:65" s="12" customFormat="1" x14ac:dyDescent="0.2">
      <c r="B646" s="155"/>
      <c r="D646" s="150" t="s">
        <v>376</v>
      </c>
      <c r="E646" s="156" t="s">
        <v>1</v>
      </c>
      <c r="F646" s="157" t="s">
        <v>2591</v>
      </c>
      <c r="H646" s="158">
        <v>3.2000000000000001E-2</v>
      </c>
      <c r="I646" s="159"/>
      <c r="L646" s="155"/>
      <c r="M646" s="160"/>
      <c r="T646" s="161"/>
      <c r="AT646" s="156" t="s">
        <v>376</v>
      </c>
      <c r="AU646" s="156" t="s">
        <v>86</v>
      </c>
      <c r="AV646" s="12" t="s">
        <v>86</v>
      </c>
      <c r="AW646" s="12" t="s">
        <v>34</v>
      </c>
      <c r="AX646" s="12" t="s">
        <v>84</v>
      </c>
      <c r="AY646" s="156" t="s">
        <v>339</v>
      </c>
    </row>
    <row r="647" spans="2:65" s="1" customFormat="1" ht="16.5" customHeight="1" x14ac:dyDescent="0.2">
      <c r="B647" s="136"/>
      <c r="C647" s="137" t="s">
        <v>1475</v>
      </c>
      <c r="D647" s="137" t="s">
        <v>342</v>
      </c>
      <c r="E647" s="138" t="s">
        <v>2592</v>
      </c>
      <c r="F647" s="139" t="s">
        <v>2593</v>
      </c>
      <c r="G647" s="140" t="s">
        <v>358</v>
      </c>
      <c r="H647" s="141">
        <v>55.14</v>
      </c>
      <c r="I647" s="142"/>
      <c r="J647" s="143">
        <f>ROUND(I647*H647,2)</f>
        <v>0</v>
      </c>
      <c r="K647" s="139" t="s">
        <v>902</v>
      </c>
      <c r="L647" s="32"/>
      <c r="M647" s="144" t="s">
        <v>1</v>
      </c>
      <c r="N647" s="145" t="s">
        <v>42</v>
      </c>
      <c r="P647" s="146">
        <f>O647*H647</f>
        <v>0</v>
      </c>
      <c r="Q647" s="146">
        <v>6.4999999999999997E-4</v>
      </c>
      <c r="R647" s="146">
        <f>Q647*H647</f>
        <v>3.5840999999999998E-2</v>
      </c>
      <c r="S647" s="146">
        <v>1E-3</v>
      </c>
      <c r="T647" s="147">
        <f>S647*H647</f>
        <v>5.5140000000000002E-2</v>
      </c>
      <c r="AR647" s="148" t="s">
        <v>249</v>
      </c>
      <c r="AT647" s="148" t="s">
        <v>342</v>
      </c>
      <c r="AU647" s="148" t="s">
        <v>86</v>
      </c>
      <c r="AY647" s="17" t="s">
        <v>339</v>
      </c>
      <c r="BE647" s="149">
        <f>IF(N647="základní",J647,0)</f>
        <v>0</v>
      </c>
      <c r="BF647" s="149">
        <f>IF(N647="snížená",J647,0)</f>
        <v>0</v>
      </c>
      <c r="BG647" s="149">
        <f>IF(N647="zákl. přenesená",J647,0)</f>
        <v>0</v>
      </c>
      <c r="BH647" s="149">
        <f>IF(N647="sníž. přenesená",J647,0)</f>
        <v>0</v>
      </c>
      <c r="BI647" s="149">
        <f>IF(N647="nulová",J647,0)</f>
        <v>0</v>
      </c>
      <c r="BJ647" s="17" t="s">
        <v>84</v>
      </c>
      <c r="BK647" s="149">
        <f>ROUND(I647*H647,2)</f>
        <v>0</v>
      </c>
      <c r="BL647" s="17" t="s">
        <v>249</v>
      </c>
      <c r="BM647" s="148" t="s">
        <v>2594</v>
      </c>
    </row>
    <row r="648" spans="2:65" s="1" customFormat="1" x14ac:dyDescent="0.2">
      <c r="B648" s="32"/>
      <c r="D648" s="150" t="s">
        <v>348</v>
      </c>
      <c r="F648" s="151" t="s">
        <v>2595</v>
      </c>
      <c r="I648" s="152"/>
      <c r="L648" s="32"/>
      <c r="M648" s="153"/>
      <c r="T648" s="56"/>
      <c r="AT648" s="17" t="s">
        <v>348</v>
      </c>
      <c r="AU648" s="17" t="s">
        <v>86</v>
      </c>
    </row>
    <row r="649" spans="2:65" s="15" customFormat="1" x14ac:dyDescent="0.2">
      <c r="B649" s="189"/>
      <c r="D649" s="150" t="s">
        <v>376</v>
      </c>
      <c r="E649" s="190" t="s">
        <v>1</v>
      </c>
      <c r="F649" s="191" t="s">
        <v>2596</v>
      </c>
      <c r="H649" s="190" t="s">
        <v>1</v>
      </c>
      <c r="I649" s="192"/>
      <c r="L649" s="189"/>
      <c r="M649" s="193"/>
      <c r="T649" s="194"/>
      <c r="AT649" s="190" t="s">
        <v>376</v>
      </c>
      <c r="AU649" s="190" t="s">
        <v>86</v>
      </c>
      <c r="AV649" s="15" t="s">
        <v>84</v>
      </c>
      <c r="AW649" s="15" t="s">
        <v>34</v>
      </c>
      <c r="AX649" s="15" t="s">
        <v>77</v>
      </c>
      <c r="AY649" s="190" t="s">
        <v>339</v>
      </c>
    </row>
    <row r="650" spans="2:65" s="12" customFormat="1" x14ac:dyDescent="0.2">
      <c r="B650" s="155"/>
      <c r="D650" s="150" t="s">
        <v>376</v>
      </c>
      <c r="E650" s="156" t="s">
        <v>1</v>
      </c>
      <c r="F650" s="157" t="s">
        <v>2597</v>
      </c>
      <c r="H650" s="158">
        <v>36</v>
      </c>
      <c r="I650" s="159"/>
      <c r="L650" s="155"/>
      <c r="M650" s="160"/>
      <c r="T650" s="161"/>
      <c r="AT650" s="156" t="s">
        <v>376</v>
      </c>
      <c r="AU650" s="156" t="s">
        <v>86</v>
      </c>
      <c r="AV650" s="12" t="s">
        <v>86</v>
      </c>
      <c r="AW650" s="12" t="s">
        <v>34</v>
      </c>
      <c r="AX650" s="12" t="s">
        <v>77</v>
      </c>
      <c r="AY650" s="156" t="s">
        <v>339</v>
      </c>
    </row>
    <row r="651" spans="2:65" s="12" customFormat="1" x14ac:dyDescent="0.2">
      <c r="B651" s="155"/>
      <c r="D651" s="150" t="s">
        <v>376</v>
      </c>
      <c r="E651" s="156" t="s">
        <v>1</v>
      </c>
      <c r="F651" s="157" t="s">
        <v>2598</v>
      </c>
      <c r="H651" s="158">
        <v>19.14</v>
      </c>
      <c r="I651" s="159"/>
      <c r="L651" s="155"/>
      <c r="M651" s="160"/>
      <c r="T651" s="161"/>
      <c r="AT651" s="156" t="s">
        <v>376</v>
      </c>
      <c r="AU651" s="156" t="s">
        <v>86</v>
      </c>
      <c r="AV651" s="12" t="s">
        <v>86</v>
      </c>
      <c r="AW651" s="12" t="s">
        <v>34</v>
      </c>
      <c r="AX651" s="12" t="s">
        <v>77</v>
      </c>
      <c r="AY651" s="156" t="s">
        <v>339</v>
      </c>
    </row>
    <row r="652" spans="2:65" s="13" customFormat="1" x14ac:dyDescent="0.2">
      <c r="B652" s="162"/>
      <c r="D652" s="150" t="s">
        <v>376</v>
      </c>
      <c r="E652" s="163" t="s">
        <v>1</v>
      </c>
      <c r="F652" s="164" t="s">
        <v>398</v>
      </c>
      <c r="H652" s="165">
        <v>55.14</v>
      </c>
      <c r="I652" s="166"/>
      <c r="L652" s="162"/>
      <c r="M652" s="167"/>
      <c r="T652" s="168"/>
      <c r="AT652" s="163" t="s">
        <v>376</v>
      </c>
      <c r="AU652" s="163" t="s">
        <v>86</v>
      </c>
      <c r="AV652" s="13" t="s">
        <v>249</v>
      </c>
      <c r="AW652" s="13" t="s">
        <v>34</v>
      </c>
      <c r="AX652" s="13" t="s">
        <v>84</v>
      </c>
      <c r="AY652" s="163" t="s">
        <v>339</v>
      </c>
    </row>
    <row r="653" spans="2:65" s="1" customFormat="1" ht="16.5" customHeight="1" x14ac:dyDescent="0.2">
      <c r="B653" s="136"/>
      <c r="C653" s="169" t="s">
        <v>1477</v>
      </c>
      <c r="D653" s="169" t="s">
        <v>490</v>
      </c>
      <c r="E653" s="170" t="s">
        <v>2588</v>
      </c>
      <c r="F653" s="171" t="s">
        <v>2589</v>
      </c>
      <c r="G653" s="172" t="s">
        <v>493</v>
      </c>
      <c r="H653" s="173">
        <v>0.23300000000000001</v>
      </c>
      <c r="I653" s="174"/>
      <c r="J653" s="175">
        <f>ROUND(I653*H653,2)</f>
        <v>0</v>
      </c>
      <c r="K653" s="171" t="s">
        <v>902</v>
      </c>
      <c r="L653" s="176"/>
      <c r="M653" s="177" t="s">
        <v>1</v>
      </c>
      <c r="N653" s="178" t="s">
        <v>42</v>
      </c>
      <c r="P653" s="146">
        <f>O653*H653</f>
        <v>0</v>
      </c>
      <c r="Q653" s="146">
        <v>1</v>
      </c>
      <c r="R653" s="146">
        <f>Q653*H653</f>
        <v>0.23300000000000001</v>
      </c>
      <c r="S653" s="146">
        <v>0</v>
      </c>
      <c r="T653" s="147">
        <f>S653*H653</f>
        <v>0</v>
      </c>
      <c r="AR653" s="148" t="s">
        <v>385</v>
      </c>
      <c r="AT653" s="148" t="s">
        <v>490</v>
      </c>
      <c r="AU653" s="148" t="s">
        <v>86</v>
      </c>
      <c r="AY653" s="17" t="s">
        <v>339</v>
      </c>
      <c r="BE653" s="149">
        <f>IF(N653="základní",J653,0)</f>
        <v>0</v>
      </c>
      <c r="BF653" s="149">
        <f>IF(N653="snížená",J653,0)</f>
        <v>0</v>
      </c>
      <c r="BG653" s="149">
        <f>IF(N653="zákl. přenesená",J653,0)</f>
        <v>0</v>
      </c>
      <c r="BH653" s="149">
        <f>IF(N653="sníž. přenesená",J653,0)</f>
        <v>0</v>
      </c>
      <c r="BI653" s="149">
        <f>IF(N653="nulová",J653,0)</f>
        <v>0</v>
      </c>
      <c r="BJ653" s="17" t="s">
        <v>84</v>
      </c>
      <c r="BK653" s="149">
        <f>ROUND(I653*H653,2)</f>
        <v>0</v>
      </c>
      <c r="BL653" s="17" t="s">
        <v>249</v>
      </c>
      <c r="BM653" s="148" t="s">
        <v>2599</v>
      </c>
    </row>
    <row r="654" spans="2:65" s="1" customFormat="1" x14ac:dyDescent="0.2">
      <c r="B654" s="32"/>
      <c r="D654" s="150" t="s">
        <v>348</v>
      </c>
      <c r="F654" s="151" t="s">
        <v>2589</v>
      </c>
      <c r="I654" s="152"/>
      <c r="L654" s="32"/>
      <c r="M654" s="153"/>
      <c r="T654" s="56"/>
      <c r="AT654" s="17" t="s">
        <v>348</v>
      </c>
      <c r="AU654" s="17" t="s">
        <v>86</v>
      </c>
    </row>
    <row r="655" spans="2:65" s="15" customFormat="1" x14ac:dyDescent="0.2">
      <c r="B655" s="189"/>
      <c r="D655" s="150" t="s">
        <v>376</v>
      </c>
      <c r="E655" s="190" t="s">
        <v>1</v>
      </c>
      <c r="F655" s="191" t="s">
        <v>2596</v>
      </c>
      <c r="H655" s="190" t="s">
        <v>1</v>
      </c>
      <c r="I655" s="192"/>
      <c r="L655" s="189"/>
      <c r="M655" s="193"/>
      <c r="T655" s="194"/>
      <c r="AT655" s="190" t="s">
        <v>376</v>
      </c>
      <c r="AU655" s="190" t="s">
        <v>86</v>
      </c>
      <c r="AV655" s="15" t="s">
        <v>84</v>
      </c>
      <c r="AW655" s="15" t="s">
        <v>34</v>
      </c>
      <c r="AX655" s="15" t="s">
        <v>77</v>
      </c>
      <c r="AY655" s="190" t="s">
        <v>339</v>
      </c>
    </row>
    <row r="656" spans="2:65" s="12" customFormat="1" x14ac:dyDescent="0.2">
      <c r="B656" s="155"/>
      <c r="D656" s="150" t="s">
        <v>376</v>
      </c>
      <c r="E656" s="156" t="s">
        <v>1</v>
      </c>
      <c r="F656" s="157" t="s">
        <v>2600</v>
      </c>
      <c r="H656" s="158">
        <v>0.111</v>
      </c>
      <c r="I656" s="159"/>
      <c r="L656" s="155"/>
      <c r="M656" s="160"/>
      <c r="T656" s="161"/>
      <c r="AT656" s="156" t="s">
        <v>376</v>
      </c>
      <c r="AU656" s="156" t="s">
        <v>86</v>
      </c>
      <c r="AV656" s="12" t="s">
        <v>86</v>
      </c>
      <c r="AW656" s="12" t="s">
        <v>34</v>
      </c>
      <c r="AX656" s="12" t="s">
        <v>77</v>
      </c>
      <c r="AY656" s="156" t="s">
        <v>339</v>
      </c>
    </row>
    <row r="657" spans="2:65" s="12" customFormat="1" x14ac:dyDescent="0.2">
      <c r="B657" s="155"/>
      <c r="D657" s="150" t="s">
        <v>376</v>
      </c>
      <c r="E657" s="156" t="s">
        <v>1</v>
      </c>
      <c r="F657" s="157" t="s">
        <v>2601</v>
      </c>
      <c r="H657" s="158">
        <v>0.122</v>
      </c>
      <c r="I657" s="159"/>
      <c r="L657" s="155"/>
      <c r="M657" s="160"/>
      <c r="T657" s="161"/>
      <c r="AT657" s="156" t="s">
        <v>376</v>
      </c>
      <c r="AU657" s="156" t="s">
        <v>86</v>
      </c>
      <c r="AV657" s="12" t="s">
        <v>86</v>
      </c>
      <c r="AW657" s="12" t="s">
        <v>34</v>
      </c>
      <c r="AX657" s="12" t="s">
        <v>77</v>
      </c>
      <c r="AY657" s="156" t="s">
        <v>339</v>
      </c>
    </row>
    <row r="658" spans="2:65" s="13" customFormat="1" x14ac:dyDescent="0.2">
      <c r="B658" s="162"/>
      <c r="D658" s="150" t="s">
        <v>376</v>
      </c>
      <c r="E658" s="163" t="s">
        <v>1</v>
      </c>
      <c r="F658" s="164" t="s">
        <v>398</v>
      </c>
      <c r="H658" s="165">
        <v>0.23300000000000001</v>
      </c>
      <c r="I658" s="166"/>
      <c r="L658" s="162"/>
      <c r="M658" s="167"/>
      <c r="T658" s="168"/>
      <c r="AT658" s="163" t="s">
        <v>376</v>
      </c>
      <c r="AU658" s="163" t="s">
        <v>86</v>
      </c>
      <c r="AV658" s="13" t="s">
        <v>249</v>
      </c>
      <c r="AW658" s="13" t="s">
        <v>34</v>
      </c>
      <c r="AX658" s="13" t="s">
        <v>84</v>
      </c>
      <c r="AY658" s="163" t="s">
        <v>339</v>
      </c>
    </row>
    <row r="659" spans="2:65" s="1" customFormat="1" ht="16.5" customHeight="1" x14ac:dyDescent="0.2">
      <c r="B659" s="136"/>
      <c r="C659" s="137" t="s">
        <v>1479</v>
      </c>
      <c r="D659" s="137" t="s">
        <v>342</v>
      </c>
      <c r="E659" s="138" t="s">
        <v>2602</v>
      </c>
      <c r="F659" s="139" t="s">
        <v>2603</v>
      </c>
      <c r="G659" s="140" t="s">
        <v>358</v>
      </c>
      <c r="H659" s="141">
        <v>12</v>
      </c>
      <c r="I659" s="142"/>
      <c r="J659" s="143">
        <f>ROUND(I659*H659,2)</f>
        <v>0</v>
      </c>
      <c r="K659" s="139" t="s">
        <v>902</v>
      </c>
      <c r="L659" s="32"/>
      <c r="M659" s="144" t="s">
        <v>1</v>
      </c>
      <c r="N659" s="145" t="s">
        <v>42</v>
      </c>
      <c r="P659" s="146">
        <f>O659*H659</f>
        <v>0</v>
      </c>
      <c r="Q659" s="146">
        <v>2.47E-3</v>
      </c>
      <c r="R659" s="146">
        <f>Q659*H659</f>
        <v>2.964E-2</v>
      </c>
      <c r="S659" s="146">
        <v>0</v>
      </c>
      <c r="T659" s="147">
        <f>S659*H659</f>
        <v>0</v>
      </c>
      <c r="AR659" s="148" t="s">
        <v>249</v>
      </c>
      <c r="AT659" s="148" t="s">
        <v>342</v>
      </c>
      <c r="AU659" s="148" t="s">
        <v>86</v>
      </c>
      <c r="AY659" s="17" t="s">
        <v>339</v>
      </c>
      <c r="BE659" s="149">
        <f>IF(N659="základní",J659,0)</f>
        <v>0</v>
      </c>
      <c r="BF659" s="149">
        <f>IF(N659="snížená",J659,0)</f>
        <v>0</v>
      </c>
      <c r="BG659" s="149">
        <f>IF(N659="zákl. přenesená",J659,0)</f>
        <v>0</v>
      </c>
      <c r="BH659" s="149">
        <f>IF(N659="sníž. přenesená",J659,0)</f>
        <v>0</v>
      </c>
      <c r="BI659" s="149">
        <f>IF(N659="nulová",J659,0)</f>
        <v>0</v>
      </c>
      <c r="BJ659" s="17" t="s">
        <v>84</v>
      </c>
      <c r="BK659" s="149">
        <f>ROUND(I659*H659,2)</f>
        <v>0</v>
      </c>
      <c r="BL659" s="17" t="s">
        <v>249</v>
      </c>
      <c r="BM659" s="148" t="s">
        <v>2604</v>
      </c>
    </row>
    <row r="660" spans="2:65" s="1" customFormat="1" ht="19.2" x14ac:dyDescent="0.2">
      <c r="B660" s="32"/>
      <c r="D660" s="150" t="s">
        <v>348</v>
      </c>
      <c r="F660" s="151" t="s">
        <v>2605</v>
      </c>
      <c r="I660" s="152"/>
      <c r="L660" s="32"/>
      <c r="M660" s="153"/>
      <c r="T660" s="56"/>
      <c r="AT660" s="17" t="s">
        <v>348</v>
      </c>
      <c r="AU660" s="17" t="s">
        <v>86</v>
      </c>
    </row>
    <row r="661" spans="2:65" s="15" customFormat="1" x14ac:dyDescent="0.2">
      <c r="B661" s="189"/>
      <c r="D661" s="150" t="s">
        <v>376</v>
      </c>
      <c r="E661" s="190" t="s">
        <v>1</v>
      </c>
      <c r="F661" s="191" t="s">
        <v>2606</v>
      </c>
      <c r="H661" s="190" t="s">
        <v>1</v>
      </c>
      <c r="I661" s="192"/>
      <c r="L661" s="189"/>
      <c r="M661" s="193"/>
      <c r="T661" s="194"/>
      <c r="AT661" s="190" t="s">
        <v>376</v>
      </c>
      <c r="AU661" s="190" t="s">
        <v>86</v>
      </c>
      <c r="AV661" s="15" t="s">
        <v>84</v>
      </c>
      <c r="AW661" s="15" t="s">
        <v>34</v>
      </c>
      <c r="AX661" s="15" t="s">
        <v>77</v>
      </c>
      <c r="AY661" s="190" t="s">
        <v>339</v>
      </c>
    </row>
    <row r="662" spans="2:65" s="12" customFormat="1" x14ac:dyDescent="0.2">
      <c r="B662" s="155"/>
      <c r="D662" s="150" t="s">
        <v>376</v>
      </c>
      <c r="E662" s="156" t="s">
        <v>1</v>
      </c>
      <c r="F662" s="157" t="s">
        <v>2607</v>
      </c>
      <c r="H662" s="158">
        <v>12</v>
      </c>
      <c r="I662" s="159"/>
      <c r="L662" s="155"/>
      <c r="M662" s="160"/>
      <c r="T662" s="161"/>
      <c r="AT662" s="156" t="s">
        <v>376</v>
      </c>
      <c r="AU662" s="156" t="s">
        <v>86</v>
      </c>
      <c r="AV662" s="12" t="s">
        <v>86</v>
      </c>
      <c r="AW662" s="12" t="s">
        <v>34</v>
      </c>
      <c r="AX662" s="12" t="s">
        <v>84</v>
      </c>
      <c r="AY662" s="156" t="s">
        <v>339</v>
      </c>
    </row>
    <row r="663" spans="2:65" s="1" customFormat="1" ht="16.5" customHeight="1" x14ac:dyDescent="0.2">
      <c r="B663" s="136"/>
      <c r="C663" s="137" t="s">
        <v>1482</v>
      </c>
      <c r="D663" s="137" t="s">
        <v>342</v>
      </c>
      <c r="E663" s="138" t="s">
        <v>2608</v>
      </c>
      <c r="F663" s="139" t="s">
        <v>2609</v>
      </c>
      <c r="G663" s="140" t="s">
        <v>358</v>
      </c>
      <c r="H663" s="141">
        <v>28</v>
      </c>
      <c r="I663" s="142"/>
      <c r="J663" s="143">
        <f>ROUND(I663*H663,2)</f>
        <v>0</v>
      </c>
      <c r="K663" s="139" t="s">
        <v>902</v>
      </c>
      <c r="L663" s="32"/>
      <c r="M663" s="144" t="s">
        <v>1</v>
      </c>
      <c r="N663" s="145" t="s">
        <v>42</v>
      </c>
      <c r="P663" s="146">
        <f>O663*H663</f>
        <v>0</v>
      </c>
      <c r="Q663" s="146">
        <v>1.5100000000000001E-3</v>
      </c>
      <c r="R663" s="146">
        <f>Q663*H663</f>
        <v>4.2279999999999998E-2</v>
      </c>
      <c r="S663" s="146">
        <v>1E-3</v>
      </c>
      <c r="T663" s="147">
        <f>S663*H663</f>
        <v>2.8000000000000001E-2</v>
      </c>
      <c r="AR663" s="148" t="s">
        <v>249</v>
      </c>
      <c r="AT663" s="148" t="s">
        <v>342</v>
      </c>
      <c r="AU663" s="148" t="s">
        <v>86</v>
      </c>
      <c r="AY663" s="17" t="s">
        <v>339</v>
      </c>
      <c r="BE663" s="149">
        <f>IF(N663="základní",J663,0)</f>
        <v>0</v>
      </c>
      <c r="BF663" s="149">
        <f>IF(N663="snížená",J663,0)</f>
        <v>0</v>
      </c>
      <c r="BG663" s="149">
        <f>IF(N663="zákl. přenesená",J663,0)</f>
        <v>0</v>
      </c>
      <c r="BH663" s="149">
        <f>IF(N663="sníž. přenesená",J663,0)</f>
        <v>0</v>
      </c>
      <c r="BI663" s="149">
        <f>IF(N663="nulová",J663,0)</f>
        <v>0</v>
      </c>
      <c r="BJ663" s="17" t="s">
        <v>84</v>
      </c>
      <c r="BK663" s="149">
        <f>ROUND(I663*H663,2)</f>
        <v>0</v>
      </c>
      <c r="BL663" s="17" t="s">
        <v>249</v>
      </c>
      <c r="BM663" s="148" t="s">
        <v>2610</v>
      </c>
    </row>
    <row r="664" spans="2:65" s="1" customFormat="1" ht="19.2" x14ac:dyDescent="0.2">
      <c r="B664" s="32"/>
      <c r="D664" s="150" t="s">
        <v>348</v>
      </c>
      <c r="F664" s="151" t="s">
        <v>2611</v>
      </c>
      <c r="I664" s="152"/>
      <c r="L664" s="32"/>
      <c r="M664" s="153"/>
      <c r="T664" s="56"/>
      <c r="AT664" s="17" t="s">
        <v>348</v>
      </c>
      <c r="AU664" s="17" t="s">
        <v>86</v>
      </c>
    </row>
    <row r="665" spans="2:65" s="15" customFormat="1" x14ac:dyDescent="0.2">
      <c r="B665" s="189"/>
      <c r="D665" s="150" t="s">
        <v>376</v>
      </c>
      <c r="E665" s="190" t="s">
        <v>1</v>
      </c>
      <c r="F665" s="191" t="s">
        <v>2612</v>
      </c>
      <c r="H665" s="190" t="s">
        <v>1</v>
      </c>
      <c r="I665" s="192"/>
      <c r="L665" s="189"/>
      <c r="M665" s="193"/>
      <c r="T665" s="194"/>
      <c r="AT665" s="190" t="s">
        <v>376</v>
      </c>
      <c r="AU665" s="190" t="s">
        <v>86</v>
      </c>
      <c r="AV665" s="15" t="s">
        <v>84</v>
      </c>
      <c r="AW665" s="15" t="s">
        <v>34</v>
      </c>
      <c r="AX665" s="15" t="s">
        <v>77</v>
      </c>
      <c r="AY665" s="190" t="s">
        <v>339</v>
      </c>
    </row>
    <row r="666" spans="2:65" s="12" customFormat="1" x14ac:dyDescent="0.2">
      <c r="B666" s="155"/>
      <c r="D666" s="150" t="s">
        <v>376</v>
      </c>
      <c r="E666" s="156" t="s">
        <v>1</v>
      </c>
      <c r="F666" s="157" t="s">
        <v>2613</v>
      </c>
      <c r="H666" s="158">
        <v>28</v>
      </c>
      <c r="I666" s="159"/>
      <c r="L666" s="155"/>
      <c r="M666" s="160"/>
      <c r="T666" s="161"/>
      <c r="AT666" s="156" t="s">
        <v>376</v>
      </c>
      <c r="AU666" s="156" t="s">
        <v>86</v>
      </c>
      <c r="AV666" s="12" t="s">
        <v>86</v>
      </c>
      <c r="AW666" s="12" t="s">
        <v>34</v>
      </c>
      <c r="AX666" s="12" t="s">
        <v>77</v>
      </c>
      <c r="AY666" s="156" t="s">
        <v>339</v>
      </c>
    </row>
    <row r="667" spans="2:65" s="13" customFormat="1" x14ac:dyDescent="0.2">
      <c r="B667" s="162"/>
      <c r="D667" s="150" t="s">
        <v>376</v>
      </c>
      <c r="E667" s="163" t="s">
        <v>1</v>
      </c>
      <c r="F667" s="164" t="s">
        <v>398</v>
      </c>
      <c r="H667" s="165">
        <v>28</v>
      </c>
      <c r="I667" s="166"/>
      <c r="L667" s="162"/>
      <c r="M667" s="167"/>
      <c r="T667" s="168"/>
      <c r="AT667" s="163" t="s">
        <v>376</v>
      </c>
      <c r="AU667" s="163" t="s">
        <v>86</v>
      </c>
      <c r="AV667" s="13" t="s">
        <v>249</v>
      </c>
      <c r="AW667" s="13" t="s">
        <v>34</v>
      </c>
      <c r="AX667" s="13" t="s">
        <v>84</v>
      </c>
      <c r="AY667" s="163" t="s">
        <v>339</v>
      </c>
    </row>
    <row r="668" spans="2:65" s="11" customFormat="1" ht="22.8" customHeight="1" x14ac:dyDescent="0.25">
      <c r="B668" s="124"/>
      <c r="D668" s="125" t="s">
        <v>76</v>
      </c>
      <c r="E668" s="134" t="s">
        <v>2614</v>
      </c>
      <c r="F668" s="134" t="s">
        <v>2615</v>
      </c>
      <c r="I668" s="127"/>
      <c r="J668" s="135">
        <f>BK668</f>
        <v>0</v>
      </c>
      <c r="L668" s="124"/>
      <c r="M668" s="129"/>
      <c r="P668" s="130">
        <f>SUM(P669:P699)</f>
        <v>0</v>
      </c>
      <c r="R668" s="130">
        <f>SUM(R669:R699)</f>
        <v>0</v>
      </c>
      <c r="T668" s="131">
        <f>SUM(T669:T699)</f>
        <v>0</v>
      </c>
      <c r="AR668" s="125" t="s">
        <v>84</v>
      </c>
      <c r="AT668" s="132" t="s">
        <v>76</v>
      </c>
      <c r="AU668" s="132" t="s">
        <v>84</v>
      </c>
      <c r="AY668" s="125" t="s">
        <v>339</v>
      </c>
      <c r="BK668" s="133">
        <f>SUM(BK669:BK699)</f>
        <v>0</v>
      </c>
    </row>
    <row r="669" spans="2:65" s="1" customFormat="1" ht="24.15" customHeight="1" x14ac:dyDescent="0.2">
      <c r="B669" s="136"/>
      <c r="C669" s="137" t="s">
        <v>1485</v>
      </c>
      <c r="D669" s="137" t="s">
        <v>342</v>
      </c>
      <c r="E669" s="138" t="s">
        <v>2616</v>
      </c>
      <c r="F669" s="139" t="s">
        <v>2617</v>
      </c>
      <c r="G669" s="140" t="s">
        <v>493</v>
      </c>
      <c r="H669" s="141">
        <v>1.75</v>
      </c>
      <c r="I669" s="142"/>
      <c r="J669" s="143">
        <f>ROUND(I669*H669,2)</f>
        <v>0</v>
      </c>
      <c r="K669" s="139" t="s">
        <v>902</v>
      </c>
      <c r="L669" s="32"/>
      <c r="M669" s="144" t="s">
        <v>1</v>
      </c>
      <c r="N669" s="145" t="s">
        <v>42</v>
      </c>
      <c r="P669" s="146">
        <f>O669*H669</f>
        <v>0</v>
      </c>
      <c r="Q669" s="146">
        <v>0</v>
      </c>
      <c r="R669" s="146">
        <f>Q669*H669</f>
        <v>0</v>
      </c>
      <c r="S669" s="146">
        <v>0</v>
      </c>
      <c r="T669" s="147">
        <f>S669*H669</f>
        <v>0</v>
      </c>
      <c r="AR669" s="148" t="s">
        <v>249</v>
      </c>
      <c r="AT669" s="148" t="s">
        <v>342</v>
      </c>
      <c r="AU669" s="148" t="s">
        <v>86</v>
      </c>
      <c r="AY669" s="17" t="s">
        <v>339</v>
      </c>
      <c r="BE669" s="149">
        <f>IF(N669="základní",J669,0)</f>
        <v>0</v>
      </c>
      <c r="BF669" s="149">
        <f>IF(N669="snížená",J669,0)</f>
        <v>0</v>
      </c>
      <c r="BG669" s="149">
        <f>IF(N669="zákl. přenesená",J669,0)</f>
        <v>0</v>
      </c>
      <c r="BH669" s="149">
        <f>IF(N669="sníž. přenesená",J669,0)</f>
        <v>0</v>
      </c>
      <c r="BI669" s="149">
        <f>IF(N669="nulová",J669,0)</f>
        <v>0</v>
      </c>
      <c r="BJ669" s="17" t="s">
        <v>84</v>
      </c>
      <c r="BK669" s="149">
        <f>ROUND(I669*H669,2)</f>
        <v>0</v>
      </c>
      <c r="BL669" s="17" t="s">
        <v>249</v>
      </c>
      <c r="BM669" s="148" t="s">
        <v>2618</v>
      </c>
    </row>
    <row r="670" spans="2:65" s="1" customFormat="1" ht="19.2" x14ac:dyDescent="0.2">
      <c r="B670" s="32"/>
      <c r="D670" s="150" t="s">
        <v>348</v>
      </c>
      <c r="F670" s="151" t="s">
        <v>2619</v>
      </c>
      <c r="I670" s="152"/>
      <c r="L670" s="32"/>
      <c r="M670" s="153"/>
      <c r="T670" s="56"/>
      <c r="AT670" s="17" t="s">
        <v>348</v>
      </c>
      <c r="AU670" s="17" t="s">
        <v>86</v>
      </c>
    </row>
    <row r="671" spans="2:65" s="15" customFormat="1" x14ac:dyDescent="0.2">
      <c r="B671" s="189"/>
      <c r="D671" s="150" t="s">
        <v>376</v>
      </c>
      <c r="E671" s="190" t="s">
        <v>1</v>
      </c>
      <c r="F671" s="191" t="s">
        <v>2620</v>
      </c>
      <c r="H671" s="190" t="s">
        <v>1</v>
      </c>
      <c r="I671" s="192"/>
      <c r="L671" s="189"/>
      <c r="M671" s="193"/>
      <c r="T671" s="194"/>
      <c r="AT671" s="190" t="s">
        <v>376</v>
      </c>
      <c r="AU671" s="190" t="s">
        <v>86</v>
      </c>
      <c r="AV671" s="15" t="s">
        <v>84</v>
      </c>
      <c r="AW671" s="15" t="s">
        <v>34</v>
      </c>
      <c r="AX671" s="15" t="s">
        <v>77</v>
      </c>
      <c r="AY671" s="190" t="s">
        <v>339</v>
      </c>
    </row>
    <row r="672" spans="2:65" s="12" customFormat="1" x14ac:dyDescent="0.2">
      <c r="B672" s="155"/>
      <c r="D672" s="150" t="s">
        <v>376</v>
      </c>
      <c r="E672" s="156" t="s">
        <v>1</v>
      </c>
      <c r="F672" s="157" t="s">
        <v>2621</v>
      </c>
      <c r="H672" s="158">
        <v>1.75</v>
      </c>
      <c r="I672" s="159"/>
      <c r="L672" s="155"/>
      <c r="M672" s="160"/>
      <c r="T672" s="161"/>
      <c r="AT672" s="156" t="s">
        <v>376</v>
      </c>
      <c r="AU672" s="156" t="s">
        <v>86</v>
      </c>
      <c r="AV672" s="12" t="s">
        <v>86</v>
      </c>
      <c r="AW672" s="12" t="s">
        <v>34</v>
      </c>
      <c r="AX672" s="12" t="s">
        <v>84</v>
      </c>
      <c r="AY672" s="156" t="s">
        <v>339</v>
      </c>
    </row>
    <row r="673" spans="2:65" s="1" customFormat="1" ht="24.15" customHeight="1" x14ac:dyDescent="0.2">
      <c r="B673" s="136"/>
      <c r="C673" s="137" t="s">
        <v>1488</v>
      </c>
      <c r="D673" s="137" t="s">
        <v>342</v>
      </c>
      <c r="E673" s="138" t="s">
        <v>2622</v>
      </c>
      <c r="F673" s="139" t="s">
        <v>2623</v>
      </c>
      <c r="G673" s="140" t="s">
        <v>493</v>
      </c>
      <c r="H673" s="141">
        <v>1.75</v>
      </c>
      <c r="I673" s="142"/>
      <c r="J673" s="143">
        <f>ROUND(I673*H673,2)</f>
        <v>0</v>
      </c>
      <c r="K673" s="139" t="s">
        <v>902</v>
      </c>
      <c r="L673" s="32"/>
      <c r="M673" s="144" t="s">
        <v>1</v>
      </c>
      <c r="N673" s="145" t="s">
        <v>42</v>
      </c>
      <c r="P673" s="146">
        <f>O673*H673</f>
        <v>0</v>
      </c>
      <c r="Q673" s="146">
        <v>0</v>
      </c>
      <c r="R673" s="146">
        <f>Q673*H673</f>
        <v>0</v>
      </c>
      <c r="S673" s="146">
        <v>0</v>
      </c>
      <c r="T673" s="147">
        <f>S673*H673</f>
        <v>0</v>
      </c>
      <c r="AR673" s="148" t="s">
        <v>249</v>
      </c>
      <c r="AT673" s="148" t="s">
        <v>342</v>
      </c>
      <c r="AU673" s="148" t="s">
        <v>86</v>
      </c>
      <c r="AY673" s="17" t="s">
        <v>339</v>
      </c>
      <c r="BE673" s="149">
        <f>IF(N673="základní",J673,0)</f>
        <v>0</v>
      </c>
      <c r="BF673" s="149">
        <f>IF(N673="snížená",J673,0)</f>
        <v>0</v>
      </c>
      <c r="BG673" s="149">
        <f>IF(N673="zákl. přenesená",J673,0)</f>
        <v>0</v>
      </c>
      <c r="BH673" s="149">
        <f>IF(N673="sníž. přenesená",J673,0)</f>
        <v>0</v>
      </c>
      <c r="BI673" s="149">
        <f>IF(N673="nulová",J673,0)</f>
        <v>0</v>
      </c>
      <c r="BJ673" s="17" t="s">
        <v>84</v>
      </c>
      <c r="BK673" s="149">
        <f>ROUND(I673*H673,2)</f>
        <v>0</v>
      </c>
      <c r="BL673" s="17" t="s">
        <v>249</v>
      </c>
      <c r="BM673" s="148" t="s">
        <v>2624</v>
      </c>
    </row>
    <row r="674" spans="2:65" s="1" customFormat="1" ht="19.2" x14ac:dyDescent="0.2">
      <c r="B674" s="32"/>
      <c r="D674" s="150" t="s">
        <v>348</v>
      </c>
      <c r="F674" s="151" t="s">
        <v>2625</v>
      </c>
      <c r="I674" s="152"/>
      <c r="L674" s="32"/>
      <c r="M674" s="153"/>
      <c r="T674" s="56"/>
      <c r="AT674" s="17" t="s">
        <v>348</v>
      </c>
      <c r="AU674" s="17" t="s">
        <v>86</v>
      </c>
    </row>
    <row r="675" spans="2:65" s="15" customFormat="1" x14ac:dyDescent="0.2">
      <c r="B675" s="189"/>
      <c r="D675" s="150" t="s">
        <v>376</v>
      </c>
      <c r="E675" s="190" t="s">
        <v>1</v>
      </c>
      <c r="F675" s="191" t="s">
        <v>2620</v>
      </c>
      <c r="H675" s="190" t="s">
        <v>1</v>
      </c>
      <c r="I675" s="192"/>
      <c r="L675" s="189"/>
      <c r="M675" s="193"/>
      <c r="T675" s="194"/>
      <c r="AT675" s="190" t="s">
        <v>376</v>
      </c>
      <c r="AU675" s="190" t="s">
        <v>86</v>
      </c>
      <c r="AV675" s="15" t="s">
        <v>84</v>
      </c>
      <c r="AW675" s="15" t="s">
        <v>34</v>
      </c>
      <c r="AX675" s="15" t="s">
        <v>77</v>
      </c>
      <c r="AY675" s="190" t="s">
        <v>339</v>
      </c>
    </row>
    <row r="676" spans="2:65" s="12" customFormat="1" x14ac:dyDescent="0.2">
      <c r="B676" s="155"/>
      <c r="D676" s="150" t="s">
        <v>376</v>
      </c>
      <c r="E676" s="156" t="s">
        <v>1</v>
      </c>
      <c r="F676" s="157" t="s">
        <v>2621</v>
      </c>
      <c r="H676" s="158">
        <v>1.75</v>
      </c>
      <c r="I676" s="159"/>
      <c r="L676" s="155"/>
      <c r="M676" s="160"/>
      <c r="T676" s="161"/>
      <c r="AT676" s="156" t="s">
        <v>376</v>
      </c>
      <c r="AU676" s="156" t="s">
        <v>86</v>
      </c>
      <c r="AV676" s="12" t="s">
        <v>86</v>
      </c>
      <c r="AW676" s="12" t="s">
        <v>34</v>
      </c>
      <c r="AX676" s="12" t="s">
        <v>84</v>
      </c>
      <c r="AY676" s="156" t="s">
        <v>339</v>
      </c>
    </row>
    <row r="677" spans="2:65" s="1" customFormat="1" ht="24.15" customHeight="1" x14ac:dyDescent="0.2">
      <c r="B677" s="136"/>
      <c r="C677" s="137" t="s">
        <v>1491</v>
      </c>
      <c r="D677" s="137" t="s">
        <v>342</v>
      </c>
      <c r="E677" s="138" t="s">
        <v>2626</v>
      </c>
      <c r="F677" s="139" t="s">
        <v>2627</v>
      </c>
      <c r="G677" s="140" t="s">
        <v>493</v>
      </c>
      <c r="H677" s="141">
        <v>19.207000000000001</v>
      </c>
      <c r="I677" s="142"/>
      <c r="J677" s="143">
        <f>ROUND(I677*H677,2)</f>
        <v>0</v>
      </c>
      <c r="K677" s="139" t="s">
        <v>902</v>
      </c>
      <c r="L677" s="32"/>
      <c r="M677" s="144" t="s">
        <v>1</v>
      </c>
      <c r="N677" s="145" t="s">
        <v>42</v>
      </c>
      <c r="P677" s="146">
        <f>O677*H677</f>
        <v>0</v>
      </c>
      <c r="Q677" s="146">
        <v>0</v>
      </c>
      <c r="R677" s="146">
        <f>Q677*H677</f>
        <v>0</v>
      </c>
      <c r="S677" s="146">
        <v>0</v>
      </c>
      <c r="T677" s="147">
        <f>S677*H677</f>
        <v>0</v>
      </c>
      <c r="AR677" s="148" t="s">
        <v>249</v>
      </c>
      <c r="AT677" s="148" t="s">
        <v>342</v>
      </c>
      <c r="AU677" s="148" t="s">
        <v>86</v>
      </c>
      <c r="AY677" s="17" t="s">
        <v>339</v>
      </c>
      <c r="BE677" s="149">
        <f>IF(N677="základní",J677,0)</f>
        <v>0</v>
      </c>
      <c r="BF677" s="149">
        <f>IF(N677="snížená",J677,0)</f>
        <v>0</v>
      </c>
      <c r="BG677" s="149">
        <f>IF(N677="zákl. přenesená",J677,0)</f>
        <v>0</v>
      </c>
      <c r="BH677" s="149">
        <f>IF(N677="sníž. přenesená",J677,0)</f>
        <v>0</v>
      </c>
      <c r="BI677" s="149">
        <f>IF(N677="nulová",J677,0)</f>
        <v>0</v>
      </c>
      <c r="BJ677" s="17" t="s">
        <v>84</v>
      </c>
      <c r="BK677" s="149">
        <f>ROUND(I677*H677,2)</f>
        <v>0</v>
      </c>
      <c r="BL677" s="17" t="s">
        <v>249</v>
      </c>
      <c r="BM677" s="148" t="s">
        <v>2628</v>
      </c>
    </row>
    <row r="678" spans="2:65" s="1" customFormat="1" ht="19.2" x14ac:dyDescent="0.2">
      <c r="B678" s="32"/>
      <c r="D678" s="150" t="s">
        <v>348</v>
      </c>
      <c r="F678" s="151" t="s">
        <v>2629</v>
      </c>
      <c r="I678" s="152"/>
      <c r="L678" s="32"/>
      <c r="M678" s="153"/>
      <c r="T678" s="56"/>
      <c r="AT678" s="17" t="s">
        <v>348</v>
      </c>
      <c r="AU678" s="17" t="s">
        <v>86</v>
      </c>
    </row>
    <row r="679" spans="2:65" s="15" customFormat="1" x14ac:dyDescent="0.2">
      <c r="B679" s="189"/>
      <c r="D679" s="150" t="s">
        <v>376</v>
      </c>
      <c r="E679" s="190" t="s">
        <v>1</v>
      </c>
      <c r="F679" s="191" t="s">
        <v>2630</v>
      </c>
      <c r="H679" s="190" t="s">
        <v>1</v>
      </c>
      <c r="I679" s="192"/>
      <c r="L679" s="189"/>
      <c r="M679" s="193"/>
      <c r="T679" s="194"/>
      <c r="AT679" s="190" t="s">
        <v>376</v>
      </c>
      <c r="AU679" s="190" t="s">
        <v>86</v>
      </c>
      <c r="AV679" s="15" t="s">
        <v>84</v>
      </c>
      <c r="AW679" s="15" t="s">
        <v>34</v>
      </c>
      <c r="AX679" s="15" t="s">
        <v>77</v>
      </c>
      <c r="AY679" s="190" t="s">
        <v>339</v>
      </c>
    </row>
    <row r="680" spans="2:65" s="12" customFormat="1" x14ac:dyDescent="0.2">
      <c r="B680" s="155"/>
      <c r="D680" s="150" t="s">
        <v>376</v>
      </c>
      <c r="E680" s="156" t="s">
        <v>1</v>
      </c>
      <c r="F680" s="157" t="s">
        <v>2631</v>
      </c>
      <c r="H680" s="158">
        <v>19.207000000000001</v>
      </c>
      <c r="I680" s="159"/>
      <c r="L680" s="155"/>
      <c r="M680" s="160"/>
      <c r="T680" s="161"/>
      <c r="AT680" s="156" t="s">
        <v>376</v>
      </c>
      <c r="AU680" s="156" t="s">
        <v>86</v>
      </c>
      <c r="AV680" s="12" t="s">
        <v>86</v>
      </c>
      <c r="AW680" s="12" t="s">
        <v>34</v>
      </c>
      <c r="AX680" s="12" t="s">
        <v>84</v>
      </c>
      <c r="AY680" s="156" t="s">
        <v>339</v>
      </c>
    </row>
    <row r="681" spans="2:65" s="1" customFormat="1" ht="24.15" customHeight="1" x14ac:dyDescent="0.2">
      <c r="B681" s="136"/>
      <c r="C681" s="137" t="s">
        <v>1494</v>
      </c>
      <c r="D681" s="137" t="s">
        <v>342</v>
      </c>
      <c r="E681" s="138" t="s">
        <v>2632</v>
      </c>
      <c r="F681" s="139" t="s">
        <v>2633</v>
      </c>
      <c r="G681" s="140" t="s">
        <v>493</v>
      </c>
      <c r="H681" s="141">
        <v>146.93100000000001</v>
      </c>
      <c r="I681" s="142"/>
      <c r="J681" s="143">
        <f>ROUND(I681*H681,2)</f>
        <v>0</v>
      </c>
      <c r="K681" s="139" t="s">
        <v>902</v>
      </c>
      <c r="L681" s="32"/>
      <c r="M681" s="144" t="s">
        <v>1</v>
      </c>
      <c r="N681" s="145" t="s">
        <v>42</v>
      </c>
      <c r="P681" s="146">
        <f>O681*H681</f>
        <v>0</v>
      </c>
      <c r="Q681" s="146">
        <v>0</v>
      </c>
      <c r="R681" s="146">
        <f>Q681*H681</f>
        <v>0</v>
      </c>
      <c r="S681" s="146">
        <v>0</v>
      </c>
      <c r="T681" s="147">
        <f>S681*H681</f>
        <v>0</v>
      </c>
      <c r="AR681" s="148" t="s">
        <v>249</v>
      </c>
      <c r="AT681" s="148" t="s">
        <v>342</v>
      </c>
      <c r="AU681" s="148" t="s">
        <v>86</v>
      </c>
      <c r="AY681" s="17" t="s">
        <v>339</v>
      </c>
      <c r="BE681" s="149">
        <f>IF(N681="základní",J681,0)</f>
        <v>0</v>
      </c>
      <c r="BF681" s="149">
        <f>IF(N681="snížená",J681,0)</f>
        <v>0</v>
      </c>
      <c r="BG681" s="149">
        <f>IF(N681="zákl. přenesená",J681,0)</f>
        <v>0</v>
      </c>
      <c r="BH681" s="149">
        <f>IF(N681="sníž. přenesená",J681,0)</f>
        <v>0</v>
      </c>
      <c r="BI681" s="149">
        <f>IF(N681="nulová",J681,0)</f>
        <v>0</v>
      </c>
      <c r="BJ681" s="17" t="s">
        <v>84</v>
      </c>
      <c r="BK681" s="149">
        <f>ROUND(I681*H681,2)</f>
        <v>0</v>
      </c>
      <c r="BL681" s="17" t="s">
        <v>249</v>
      </c>
      <c r="BM681" s="148" t="s">
        <v>2634</v>
      </c>
    </row>
    <row r="682" spans="2:65" s="1" customFormat="1" ht="19.2" x14ac:dyDescent="0.2">
      <c r="B682" s="32"/>
      <c r="D682" s="150" t="s">
        <v>348</v>
      </c>
      <c r="F682" s="151" t="s">
        <v>2633</v>
      </c>
      <c r="I682" s="152"/>
      <c r="L682" s="32"/>
      <c r="M682" s="153"/>
      <c r="T682" s="56"/>
      <c r="AT682" s="17" t="s">
        <v>348</v>
      </c>
      <c r="AU682" s="17" t="s">
        <v>86</v>
      </c>
    </row>
    <row r="683" spans="2:65" s="15" customFormat="1" x14ac:dyDescent="0.2">
      <c r="B683" s="189"/>
      <c r="D683" s="150" t="s">
        <v>376</v>
      </c>
      <c r="E683" s="190" t="s">
        <v>1</v>
      </c>
      <c r="F683" s="191" t="s">
        <v>2635</v>
      </c>
      <c r="H683" s="190" t="s">
        <v>1</v>
      </c>
      <c r="I683" s="192"/>
      <c r="L683" s="189"/>
      <c r="M683" s="193"/>
      <c r="T683" s="194"/>
      <c r="AT683" s="190" t="s">
        <v>376</v>
      </c>
      <c r="AU683" s="190" t="s">
        <v>86</v>
      </c>
      <c r="AV683" s="15" t="s">
        <v>84</v>
      </c>
      <c r="AW683" s="15" t="s">
        <v>34</v>
      </c>
      <c r="AX683" s="15" t="s">
        <v>77</v>
      </c>
      <c r="AY683" s="190" t="s">
        <v>339</v>
      </c>
    </row>
    <row r="684" spans="2:65" s="12" customFormat="1" x14ac:dyDescent="0.2">
      <c r="B684" s="155"/>
      <c r="D684" s="150" t="s">
        <v>376</v>
      </c>
      <c r="E684" s="156" t="s">
        <v>1</v>
      </c>
      <c r="F684" s="157" t="s">
        <v>2636</v>
      </c>
      <c r="H684" s="158">
        <v>95.975999999999999</v>
      </c>
      <c r="I684" s="159"/>
      <c r="L684" s="155"/>
      <c r="M684" s="160"/>
      <c r="T684" s="161"/>
      <c r="AT684" s="156" t="s">
        <v>376</v>
      </c>
      <c r="AU684" s="156" t="s">
        <v>86</v>
      </c>
      <c r="AV684" s="12" t="s">
        <v>86</v>
      </c>
      <c r="AW684" s="12" t="s">
        <v>34</v>
      </c>
      <c r="AX684" s="12" t="s">
        <v>77</v>
      </c>
      <c r="AY684" s="156" t="s">
        <v>339</v>
      </c>
    </row>
    <row r="685" spans="2:65" s="12" customFormat="1" x14ac:dyDescent="0.2">
      <c r="B685" s="155"/>
      <c r="D685" s="150" t="s">
        <v>376</v>
      </c>
      <c r="E685" s="156" t="s">
        <v>1</v>
      </c>
      <c r="F685" s="157" t="s">
        <v>2637</v>
      </c>
      <c r="H685" s="158">
        <v>50.954999999999998</v>
      </c>
      <c r="I685" s="159"/>
      <c r="L685" s="155"/>
      <c r="M685" s="160"/>
      <c r="T685" s="161"/>
      <c r="AT685" s="156" t="s">
        <v>376</v>
      </c>
      <c r="AU685" s="156" t="s">
        <v>86</v>
      </c>
      <c r="AV685" s="12" t="s">
        <v>86</v>
      </c>
      <c r="AW685" s="12" t="s">
        <v>34</v>
      </c>
      <c r="AX685" s="12" t="s">
        <v>77</v>
      </c>
      <c r="AY685" s="156" t="s">
        <v>339</v>
      </c>
    </row>
    <row r="686" spans="2:65" s="13" customFormat="1" x14ac:dyDescent="0.2">
      <c r="B686" s="162"/>
      <c r="D686" s="150" t="s">
        <v>376</v>
      </c>
      <c r="E686" s="163" t="s">
        <v>1</v>
      </c>
      <c r="F686" s="164" t="s">
        <v>398</v>
      </c>
      <c r="H686" s="165">
        <v>146.93099999999998</v>
      </c>
      <c r="I686" s="166"/>
      <c r="L686" s="162"/>
      <c r="M686" s="167"/>
      <c r="T686" s="168"/>
      <c r="AT686" s="163" t="s">
        <v>376</v>
      </c>
      <c r="AU686" s="163" t="s">
        <v>86</v>
      </c>
      <c r="AV686" s="13" t="s">
        <v>249</v>
      </c>
      <c r="AW686" s="13" t="s">
        <v>34</v>
      </c>
      <c r="AX686" s="13" t="s">
        <v>84</v>
      </c>
      <c r="AY686" s="163" t="s">
        <v>339</v>
      </c>
    </row>
    <row r="687" spans="2:65" s="1" customFormat="1" ht="16.5" customHeight="1" x14ac:dyDescent="0.2">
      <c r="B687" s="136"/>
      <c r="C687" s="137" t="s">
        <v>1500</v>
      </c>
      <c r="D687" s="137" t="s">
        <v>342</v>
      </c>
      <c r="E687" s="138" t="s">
        <v>2638</v>
      </c>
      <c r="F687" s="139" t="s">
        <v>2639</v>
      </c>
      <c r="G687" s="140" t="s">
        <v>493</v>
      </c>
      <c r="H687" s="141">
        <v>76.363</v>
      </c>
      <c r="I687" s="142"/>
      <c r="J687" s="143">
        <f>ROUND(I687*H687,2)</f>
        <v>0</v>
      </c>
      <c r="K687" s="139" t="s">
        <v>902</v>
      </c>
      <c r="L687" s="32"/>
      <c r="M687" s="144" t="s">
        <v>1</v>
      </c>
      <c r="N687" s="145" t="s">
        <v>42</v>
      </c>
      <c r="P687" s="146">
        <f>O687*H687</f>
        <v>0</v>
      </c>
      <c r="Q687" s="146">
        <v>0</v>
      </c>
      <c r="R687" s="146">
        <f>Q687*H687</f>
        <v>0</v>
      </c>
      <c r="S687" s="146">
        <v>0</v>
      </c>
      <c r="T687" s="147">
        <f>S687*H687</f>
        <v>0</v>
      </c>
      <c r="AR687" s="148" t="s">
        <v>249</v>
      </c>
      <c r="AT687" s="148" t="s">
        <v>342</v>
      </c>
      <c r="AU687" s="148" t="s">
        <v>86</v>
      </c>
      <c r="AY687" s="17" t="s">
        <v>339</v>
      </c>
      <c r="BE687" s="149">
        <f>IF(N687="základní",J687,0)</f>
        <v>0</v>
      </c>
      <c r="BF687" s="149">
        <f>IF(N687="snížená",J687,0)</f>
        <v>0</v>
      </c>
      <c r="BG687" s="149">
        <f>IF(N687="zákl. přenesená",J687,0)</f>
        <v>0</v>
      </c>
      <c r="BH687" s="149">
        <f>IF(N687="sníž. přenesená",J687,0)</f>
        <v>0</v>
      </c>
      <c r="BI687" s="149">
        <f>IF(N687="nulová",J687,0)</f>
        <v>0</v>
      </c>
      <c r="BJ687" s="17" t="s">
        <v>84</v>
      </c>
      <c r="BK687" s="149">
        <f>ROUND(I687*H687,2)</f>
        <v>0</v>
      </c>
      <c r="BL687" s="17" t="s">
        <v>249</v>
      </c>
      <c r="BM687" s="148" t="s">
        <v>2640</v>
      </c>
    </row>
    <row r="688" spans="2:65" s="1" customFormat="1" ht="19.2" x14ac:dyDescent="0.2">
      <c r="B688" s="32"/>
      <c r="D688" s="150" t="s">
        <v>348</v>
      </c>
      <c r="F688" s="151" t="s">
        <v>2641</v>
      </c>
      <c r="I688" s="152"/>
      <c r="L688" s="32"/>
      <c r="M688" s="153"/>
      <c r="T688" s="56"/>
      <c r="AT688" s="17" t="s">
        <v>348</v>
      </c>
      <c r="AU688" s="17" t="s">
        <v>86</v>
      </c>
    </row>
    <row r="689" spans="2:65" s="1" customFormat="1" ht="16.5" customHeight="1" x14ac:dyDescent="0.2">
      <c r="B689" s="136"/>
      <c r="C689" s="137" t="s">
        <v>1503</v>
      </c>
      <c r="D689" s="137" t="s">
        <v>342</v>
      </c>
      <c r="E689" s="138" t="s">
        <v>2642</v>
      </c>
      <c r="F689" s="139" t="s">
        <v>2643</v>
      </c>
      <c r="G689" s="140" t="s">
        <v>493</v>
      </c>
      <c r="H689" s="141">
        <v>76.363</v>
      </c>
      <c r="I689" s="142"/>
      <c r="J689" s="143">
        <f>ROUND(I689*H689,2)</f>
        <v>0</v>
      </c>
      <c r="K689" s="139" t="s">
        <v>902</v>
      </c>
      <c r="L689" s="32"/>
      <c r="M689" s="144" t="s">
        <v>1</v>
      </c>
      <c r="N689" s="145" t="s">
        <v>42</v>
      </c>
      <c r="P689" s="146">
        <f>O689*H689</f>
        <v>0</v>
      </c>
      <c r="Q689" s="146">
        <v>0</v>
      </c>
      <c r="R689" s="146">
        <f>Q689*H689</f>
        <v>0</v>
      </c>
      <c r="S689" s="146">
        <v>0</v>
      </c>
      <c r="T689" s="147">
        <f>S689*H689</f>
        <v>0</v>
      </c>
      <c r="AR689" s="148" t="s">
        <v>249</v>
      </c>
      <c r="AT689" s="148" t="s">
        <v>342</v>
      </c>
      <c r="AU689" s="148" t="s">
        <v>86</v>
      </c>
      <c r="AY689" s="17" t="s">
        <v>339</v>
      </c>
      <c r="BE689" s="149">
        <f>IF(N689="základní",J689,0)</f>
        <v>0</v>
      </c>
      <c r="BF689" s="149">
        <f>IF(N689="snížená",J689,0)</f>
        <v>0</v>
      </c>
      <c r="BG689" s="149">
        <f>IF(N689="zákl. přenesená",J689,0)</f>
        <v>0</v>
      </c>
      <c r="BH689" s="149">
        <f>IF(N689="sníž. přenesená",J689,0)</f>
        <v>0</v>
      </c>
      <c r="BI689" s="149">
        <f>IF(N689="nulová",J689,0)</f>
        <v>0</v>
      </c>
      <c r="BJ689" s="17" t="s">
        <v>84</v>
      </c>
      <c r="BK689" s="149">
        <f>ROUND(I689*H689,2)</f>
        <v>0</v>
      </c>
      <c r="BL689" s="17" t="s">
        <v>249</v>
      </c>
      <c r="BM689" s="148" t="s">
        <v>2644</v>
      </c>
    </row>
    <row r="690" spans="2:65" s="1" customFormat="1" x14ac:dyDescent="0.2">
      <c r="B690" s="32"/>
      <c r="D690" s="150" t="s">
        <v>348</v>
      </c>
      <c r="F690" s="151" t="s">
        <v>2645</v>
      </c>
      <c r="I690" s="152"/>
      <c r="L690" s="32"/>
      <c r="M690" s="153"/>
      <c r="T690" s="56"/>
      <c r="AT690" s="17" t="s">
        <v>348</v>
      </c>
      <c r="AU690" s="17" t="s">
        <v>86</v>
      </c>
    </row>
    <row r="691" spans="2:65" s="1" customFormat="1" ht="16.5" customHeight="1" x14ac:dyDescent="0.2">
      <c r="B691" s="136"/>
      <c r="C691" s="137" t="s">
        <v>1509</v>
      </c>
      <c r="D691" s="137" t="s">
        <v>342</v>
      </c>
      <c r="E691" s="138" t="s">
        <v>2646</v>
      </c>
      <c r="F691" s="139" t="s">
        <v>2647</v>
      </c>
      <c r="G691" s="140" t="s">
        <v>493</v>
      </c>
      <c r="H691" s="141">
        <v>763.63</v>
      </c>
      <c r="I691" s="142"/>
      <c r="J691" s="143">
        <f>ROUND(I691*H691,2)</f>
        <v>0</v>
      </c>
      <c r="K691" s="139" t="s">
        <v>902</v>
      </c>
      <c r="L691" s="32"/>
      <c r="M691" s="144" t="s">
        <v>1</v>
      </c>
      <c r="N691" s="145" t="s">
        <v>42</v>
      </c>
      <c r="P691" s="146">
        <f>O691*H691</f>
        <v>0</v>
      </c>
      <c r="Q691" s="146">
        <v>0</v>
      </c>
      <c r="R691" s="146">
        <f>Q691*H691</f>
        <v>0</v>
      </c>
      <c r="S691" s="146">
        <v>0</v>
      </c>
      <c r="T691" s="147">
        <f>S691*H691</f>
        <v>0</v>
      </c>
      <c r="AR691" s="148" t="s">
        <v>249</v>
      </c>
      <c r="AT691" s="148" t="s">
        <v>342</v>
      </c>
      <c r="AU691" s="148" t="s">
        <v>86</v>
      </c>
      <c r="AY691" s="17" t="s">
        <v>339</v>
      </c>
      <c r="BE691" s="149">
        <f>IF(N691="základní",J691,0)</f>
        <v>0</v>
      </c>
      <c r="BF691" s="149">
        <f>IF(N691="snížená",J691,0)</f>
        <v>0</v>
      </c>
      <c r="BG691" s="149">
        <f>IF(N691="zákl. přenesená",J691,0)</f>
        <v>0</v>
      </c>
      <c r="BH691" s="149">
        <f>IF(N691="sníž. přenesená",J691,0)</f>
        <v>0</v>
      </c>
      <c r="BI691" s="149">
        <f>IF(N691="nulová",J691,0)</f>
        <v>0</v>
      </c>
      <c r="BJ691" s="17" t="s">
        <v>84</v>
      </c>
      <c r="BK691" s="149">
        <f>ROUND(I691*H691,2)</f>
        <v>0</v>
      </c>
      <c r="BL691" s="17" t="s">
        <v>249</v>
      </c>
      <c r="BM691" s="148" t="s">
        <v>2648</v>
      </c>
    </row>
    <row r="692" spans="2:65" s="1" customFormat="1" ht="19.2" x14ac:dyDescent="0.2">
      <c r="B692" s="32"/>
      <c r="D692" s="150" t="s">
        <v>348</v>
      </c>
      <c r="F692" s="151" t="s">
        <v>2649</v>
      </c>
      <c r="I692" s="152"/>
      <c r="L692" s="32"/>
      <c r="M692" s="153"/>
      <c r="T692" s="56"/>
      <c r="AT692" s="17" t="s">
        <v>348</v>
      </c>
      <c r="AU692" s="17" t="s">
        <v>86</v>
      </c>
    </row>
    <row r="693" spans="2:65" s="12" customFormat="1" x14ac:dyDescent="0.2">
      <c r="B693" s="155"/>
      <c r="D693" s="150" t="s">
        <v>376</v>
      </c>
      <c r="F693" s="157" t="s">
        <v>2650</v>
      </c>
      <c r="H693" s="158">
        <v>763.63</v>
      </c>
      <c r="I693" s="159"/>
      <c r="L693" s="155"/>
      <c r="M693" s="160"/>
      <c r="T693" s="161"/>
      <c r="AT693" s="156" t="s">
        <v>376</v>
      </c>
      <c r="AU693" s="156" t="s">
        <v>86</v>
      </c>
      <c r="AV693" s="12" t="s">
        <v>86</v>
      </c>
      <c r="AW693" s="12" t="s">
        <v>3</v>
      </c>
      <c r="AX693" s="12" t="s">
        <v>84</v>
      </c>
      <c r="AY693" s="156" t="s">
        <v>339</v>
      </c>
    </row>
    <row r="694" spans="2:65" s="1" customFormat="1" ht="16.5" customHeight="1" x14ac:dyDescent="0.2">
      <c r="B694" s="136"/>
      <c r="C694" s="137" t="s">
        <v>1512</v>
      </c>
      <c r="D694" s="137" t="s">
        <v>342</v>
      </c>
      <c r="E694" s="138" t="s">
        <v>2651</v>
      </c>
      <c r="F694" s="139" t="s">
        <v>2652</v>
      </c>
      <c r="G694" s="140" t="s">
        <v>493</v>
      </c>
      <c r="H694" s="141">
        <v>76.363</v>
      </c>
      <c r="I694" s="142"/>
      <c r="J694" s="143">
        <f>ROUND(I694*H694,2)</f>
        <v>0</v>
      </c>
      <c r="K694" s="139" t="s">
        <v>902</v>
      </c>
      <c r="L694" s="32"/>
      <c r="M694" s="144" t="s">
        <v>1</v>
      </c>
      <c r="N694" s="145" t="s">
        <v>42</v>
      </c>
      <c r="P694" s="146">
        <f>O694*H694</f>
        <v>0</v>
      </c>
      <c r="Q694" s="146">
        <v>0</v>
      </c>
      <c r="R694" s="146">
        <f>Q694*H694</f>
        <v>0</v>
      </c>
      <c r="S694" s="146">
        <v>0</v>
      </c>
      <c r="T694" s="147">
        <f>S694*H694</f>
        <v>0</v>
      </c>
      <c r="AR694" s="148" t="s">
        <v>249</v>
      </c>
      <c r="AT694" s="148" t="s">
        <v>342</v>
      </c>
      <c r="AU694" s="148" t="s">
        <v>86</v>
      </c>
      <c r="AY694" s="17" t="s">
        <v>339</v>
      </c>
      <c r="BE694" s="149">
        <f>IF(N694="základní",J694,0)</f>
        <v>0</v>
      </c>
      <c r="BF694" s="149">
        <f>IF(N694="snížená",J694,0)</f>
        <v>0</v>
      </c>
      <c r="BG694" s="149">
        <f>IF(N694="zákl. přenesená",J694,0)</f>
        <v>0</v>
      </c>
      <c r="BH694" s="149">
        <f>IF(N694="sníž. přenesená",J694,0)</f>
        <v>0</v>
      </c>
      <c r="BI694" s="149">
        <f>IF(N694="nulová",J694,0)</f>
        <v>0</v>
      </c>
      <c r="BJ694" s="17" t="s">
        <v>84</v>
      </c>
      <c r="BK694" s="149">
        <f>ROUND(I694*H694,2)</f>
        <v>0</v>
      </c>
      <c r="BL694" s="17" t="s">
        <v>249</v>
      </c>
      <c r="BM694" s="148" t="s">
        <v>2653</v>
      </c>
    </row>
    <row r="695" spans="2:65" s="1" customFormat="1" x14ac:dyDescent="0.2">
      <c r="B695" s="32"/>
      <c r="D695" s="150" t="s">
        <v>348</v>
      </c>
      <c r="F695" s="151" t="s">
        <v>2654</v>
      </c>
      <c r="I695" s="152"/>
      <c r="L695" s="32"/>
      <c r="M695" s="153"/>
      <c r="T695" s="56"/>
      <c r="AT695" s="17" t="s">
        <v>348</v>
      </c>
      <c r="AU695" s="17" t="s">
        <v>86</v>
      </c>
    </row>
    <row r="696" spans="2:65" s="1" customFormat="1" ht="16.5" customHeight="1" x14ac:dyDescent="0.2">
      <c r="B696" s="136"/>
      <c r="C696" s="137" t="s">
        <v>1518</v>
      </c>
      <c r="D696" s="137" t="s">
        <v>342</v>
      </c>
      <c r="E696" s="138" t="s">
        <v>2655</v>
      </c>
      <c r="F696" s="139" t="s">
        <v>2656</v>
      </c>
      <c r="G696" s="140" t="s">
        <v>345</v>
      </c>
      <c r="H696" s="141">
        <v>10</v>
      </c>
      <c r="I696" s="142"/>
      <c r="J696" s="143">
        <f>ROUND(I696*H696,2)</f>
        <v>0</v>
      </c>
      <c r="K696" s="139" t="s">
        <v>902</v>
      </c>
      <c r="L696" s="32"/>
      <c r="M696" s="144" t="s">
        <v>1</v>
      </c>
      <c r="N696" s="145" t="s">
        <v>42</v>
      </c>
      <c r="P696" s="146">
        <f>O696*H696</f>
        <v>0</v>
      </c>
      <c r="Q696" s="146">
        <v>0</v>
      </c>
      <c r="R696" s="146">
        <f>Q696*H696</f>
        <v>0</v>
      </c>
      <c r="S696" s="146">
        <v>0</v>
      </c>
      <c r="T696" s="147">
        <f>S696*H696</f>
        <v>0</v>
      </c>
      <c r="AR696" s="148" t="s">
        <v>249</v>
      </c>
      <c r="AT696" s="148" t="s">
        <v>342</v>
      </c>
      <c r="AU696" s="148" t="s">
        <v>86</v>
      </c>
      <c r="AY696" s="17" t="s">
        <v>339</v>
      </c>
      <c r="BE696" s="149">
        <f>IF(N696="základní",J696,0)</f>
        <v>0</v>
      </c>
      <c r="BF696" s="149">
        <f>IF(N696="snížená",J696,0)</f>
        <v>0</v>
      </c>
      <c r="BG696" s="149">
        <f>IF(N696="zákl. přenesená",J696,0)</f>
        <v>0</v>
      </c>
      <c r="BH696" s="149">
        <f>IF(N696="sníž. přenesená",J696,0)</f>
        <v>0</v>
      </c>
      <c r="BI696" s="149">
        <f>IF(N696="nulová",J696,0)</f>
        <v>0</v>
      </c>
      <c r="BJ696" s="17" t="s">
        <v>84</v>
      </c>
      <c r="BK696" s="149">
        <f>ROUND(I696*H696,2)</f>
        <v>0</v>
      </c>
      <c r="BL696" s="17" t="s">
        <v>249</v>
      </c>
      <c r="BM696" s="148" t="s">
        <v>2657</v>
      </c>
    </row>
    <row r="697" spans="2:65" s="1" customFormat="1" x14ac:dyDescent="0.2">
      <c r="B697" s="32"/>
      <c r="D697" s="150" t="s">
        <v>348</v>
      </c>
      <c r="F697" s="151" t="s">
        <v>2658</v>
      </c>
      <c r="I697" s="152"/>
      <c r="L697" s="32"/>
      <c r="M697" s="153"/>
      <c r="T697" s="56"/>
      <c r="AT697" s="17" t="s">
        <v>348</v>
      </c>
      <c r="AU697" s="17" t="s">
        <v>86</v>
      </c>
    </row>
    <row r="698" spans="2:65" s="15" customFormat="1" x14ac:dyDescent="0.2">
      <c r="B698" s="189"/>
      <c r="D698" s="150" t="s">
        <v>376</v>
      </c>
      <c r="E698" s="190" t="s">
        <v>1</v>
      </c>
      <c r="F698" s="191" t="s">
        <v>2659</v>
      </c>
      <c r="H698" s="190" t="s">
        <v>1</v>
      </c>
      <c r="I698" s="192"/>
      <c r="L698" s="189"/>
      <c r="M698" s="193"/>
      <c r="T698" s="194"/>
      <c r="AT698" s="190" t="s">
        <v>376</v>
      </c>
      <c r="AU698" s="190" t="s">
        <v>86</v>
      </c>
      <c r="AV698" s="15" t="s">
        <v>84</v>
      </c>
      <c r="AW698" s="15" t="s">
        <v>34</v>
      </c>
      <c r="AX698" s="15" t="s">
        <v>77</v>
      </c>
      <c r="AY698" s="190" t="s">
        <v>339</v>
      </c>
    </row>
    <row r="699" spans="2:65" s="12" customFormat="1" x14ac:dyDescent="0.2">
      <c r="B699" s="155"/>
      <c r="D699" s="150" t="s">
        <v>376</v>
      </c>
      <c r="E699" s="156" t="s">
        <v>1</v>
      </c>
      <c r="F699" s="157" t="s">
        <v>2660</v>
      </c>
      <c r="H699" s="158">
        <v>10</v>
      </c>
      <c r="I699" s="159"/>
      <c r="L699" s="155"/>
      <c r="M699" s="160"/>
      <c r="T699" s="161"/>
      <c r="AT699" s="156" t="s">
        <v>376</v>
      </c>
      <c r="AU699" s="156" t="s">
        <v>86</v>
      </c>
      <c r="AV699" s="12" t="s">
        <v>86</v>
      </c>
      <c r="AW699" s="12" t="s">
        <v>34</v>
      </c>
      <c r="AX699" s="12" t="s">
        <v>84</v>
      </c>
      <c r="AY699" s="156" t="s">
        <v>339</v>
      </c>
    </row>
    <row r="700" spans="2:65" s="11" customFormat="1" ht="22.8" customHeight="1" x14ac:dyDescent="0.25">
      <c r="B700" s="124"/>
      <c r="D700" s="125" t="s">
        <v>76</v>
      </c>
      <c r="E700" s="134" t="s">
        <v>2661</v>
      </c>
      <c r="F700" s="134" t="s">
        <v>2662</v>
      </c>
      <c r="I700" s="127"/>
      <c r="J700" s="135">
        <f>BK700</f>
        <v>0</v>
      </c>
      <c r="L700" s="124"/>
      <c r="M700" s="129"/>
      <c r="P700" s="130">
        <f>SUM(P701:P702)</f>
        <v>0</v>
      </c>
      <c r="R700" s="130">
        <f>SUM(R701:R702)</f>
        <v>0</v>
      </c>
      <c r="T700" s="131">
        <f>SUM(T701:T702)</f>
        <v>0</v>
      </c>
      <c r="AR700" s="125" t="s">
        <v>84</v>
      </c>
      <c r="AT700" s="132" t="s">
        <v>76</v>
      </c>
      <c r="AU700" s="132" t="s">
        <v>84</v>
      </c>
      <c r="AY700" s="125" t="s">
        <v>339</v>
      </c>
      <c r="BK700" s="133">
        <f>SUM(BK701:BK702)</f>
        <v>0</v>
      </c>
    </row>
    <row r="701" spans="2:65" s="1" customFormat="1" ht="16.5" customHeight="1" x14ac:dyDescent="0.2">
      <c r="B701" s="136"/>
      <c r="C701" s="137" t="s">
        <v>1523</v>
      </c>
      <c r="D701" s="137" t="s">
        <v>342</v>
      </c>
      <c r="E701" s="138" t="s">
        <v>2663</v>
      </c>
      <c r="F701" s="139" t="s">
        <v>2664</v>
      </c>
      <c r="G701" s="140" t="s">
        <v>493</v>
      </c>
      <c r="H701" s="141">
        <v>231.56899999999999</v>
      </c>
      <c r="I701" s="142"/>
      <c r="J701" s="143">
        <f>ROUND(I701*H701,2)</f>
        <v>0</v>
      </c>
      <c r="K701" s="139" t="s">
        <v>902</v>
      </c>
      <c r="L701" s="32"/>
      <c r="M701" s="144" t="s">
        <v>1</v>
      </c>
      <c r="N701" s="145" t="s">
        <v>42</v>
      </c>
      <c r="P701" s="146">
        <f>O701*H701</f>
        <v>0</v>
      </c>
      <c r="Q701" s="146">
        <v>0</v>
      </c>
      <c r="R701" s="146">
        <f>Q701*H701</f>
        <v>0</v>
      </c>
      <c r="S701" s="146">
        <v>0</v>
      </c>
      <c r="T701" s="147">
        <f>S701*H701</f>
        <v>0</v>
      </c>
      <c r="AR701" s="148" t="s">
        <v>249</v>
      </c>
      <c r="AT701" s="148" t="s">
        <v>342</v>
      </c>
      <c r="AU701" s="148" t="s">
        <v>86</v>
      </c>
      <c r="AY701" s="17" t="s">
        <v>339</v>
      </c>
      <c r="BE701" s="149">
        <f>IF(N701="základní",J701,0)</f>
        <v>0</v>
      </c>
      <c r="BF701" s="149">
        <f>IF(N701="snížená",J701,0)</f>
        <v>0</v>
      </c>
      <c r="BG701" s="149">
        <f>IF(N701="zákl. přenesená",J701,0)</f>
        <v>0</v>
      </c>
      <c r="BH701" s="149">
        <f>IF(N701="sníž. přenesená",J701,0)</f>
        <v>0</v>
      </c>
      <c r="BI701" s="149">
        <f>IF(N701="nulová",J701,0)</f>
        <v>0</v>
      </c>
      <c r="BJ701" s="17" t="s">
        <v>84</v>
      </c>
      <c r="BK701" s="149">
        <f>ROUND(I701*H701,2)</f>
        <v>0</v>
      </c>
      <c r="BL701" s="17" t="s">
        <v>249</v>
      </c>
      <c r="BM701" s="148" t="s">
        <v>2665</v>
      </c>
    </row>
    <row r="702" spans="2:65" s="1" customFormat="1" ht="19.2" x14ac:dyDescent="0.2">
      <c r="B702" s="32"/>
      <c r="D702" s="150" t="s">
        <v>348</v>
      </c>
      <c r="F702" s="151" t="s">
        <v>2666</v>
      </c>
      <c r="I702" s="152"/>
      <c r="L702" s="32"/>
      <c r="M702" s="153"/>
      <c r="T702" s="56"/>
      <c r="AT702" s="17" t="s">
        <v>348</v>
      </c>
      <c r="AU702" s="17" t="s">
        <v>86</v>
      </c>
    </row>
    <row r="703" spans="2:65" s="11" customFormat="1" ht="25.95" customHeight="1" x14ac:dyDescent="0.25">
      <c r="B703" s="124"/>
      <c r="D703" s="125" t="s">
        <v>76</v>
      </c>
      <c r="E703" s="126" t="s">
        <v>2667</v>
      </c>
      <c r="F703" s="126" t="s">
        <v>2668</v>
      </c>
      <c r="I703" s="127"/>
      <c r="J703" s="128">
        <f>BK703</f>
        <v>0</v>
      </c>
      <c r="L703" s="124"/>
      <c r="M703" s="129"/>
      <c r="P703" s="130">
        <f>P704+P832+P853+P878+P884</f>
        <v>0</v>
      </c>
      <c r="R703" s="130">
        <f>R704+R832+R853+R878+R884</f>
        <v>4.7932564499999994</v>
      </c>
      <c r="T703" s="131">
        <f>T704+T832+T853+T878+T884</f>
        <v>0</v>
      </c>
      <c r="AR703" s="125" t="s">
        <v>86</v>
      </c>
      <c r="AT703" s="132" t="s">
        <v>76</v>
      </c>
      <c r="AU703" s="132" t="s">
        <v>77</v>
      </c>
      <c r="AY703" s="125" t="s">
        <v>339</v>
      </c>
      <c r="BK703" s="133">
        <f>BK704+BK832+BK853+BK878+BK884</f>
        <v>0</v>
      </c>
    </row>
    <row r="704" spans="2:65" s="11" customFormat="1" ht="22.8" customHeight="1" x14ac:dyDescent="0.25">
      <c r="B704" s="124"/>
      <c r="D704" s="125" t="s">
        <v>76</v>
      </c>
      <c r="E704" s="134" t="s">
        <v>2669</v>
      </c>
      <c r="F704" s="134" t="s">
        <v>2670</v>
      </c>
      <c r="I704" s="127"/>
      <c r="J704" s="135">
        <f>BK704</f>
        <v>0</v>
      </c>
      <c r="L704" s="124"/>
      <c r="M704" s="129"/>
      <c r="P704" s="130">
        <f>SUM(P705:P831)</f>
        <v>0</v>
      </c>
      <c r="R704" s="130">
        <f>SUM(R705:R831)</f>
        <v>0.68332730000000008</v>
      </c>
      <c r="T704" s="131">
        <f>SUM(T705:T831)</f>
        <v>0</v>
      </c>
      <c r="AR704" s="125" t="s">
        <v>86</v>
      </c>
      <c r="AT704" s="132" t="s">
        <v>76</v>
      </c>
      <c r="AU704" s="132" t="s">
        <v>84</v>
      </c>
      <c r="AY704" s="125" t="s">
        <v>339</v>
      </c>
      <c r="BK704" s="133">
        <f>SUM(BK705:BK831)</f>
        <v>0</v>
      </c>
    </row>
    <row r="705" spans="2:65" s="1" customFormat="1" ht="16.5" customHeight="1" x14ac:dyDescent="0.2">
      <c r="B705" s="136"/>
      <c r="C705" s="137" t="s">
        <v>1526</v>
      </c>
      <c r="D705" s="137" t="s">
        <v>342</v>
      </c>
      <c r="E705" s="138" t="s">
        <v>2671</v>
      </c>
      <c r="F705" s="139" t="s">
        <v>2672</v>
      </c>
      <c r="G705" s="140" t="s">
        <v>381</v>
      </c>
      <c r="H705" s="141">
        <v>41.475999999999999</v>
      </c>
      <c r="I705" s="142"/>
      <c r="J705" s="143">
        <f>ROUND(I705*H705,2)</f>
        <v>0</v>
      </c>
      <c r="K705" s="139" t="s">
        <v>902</v>
      </c>
      <c r="L705" s="32"/>
      <c r="M705" s="144" t="s">
        <v>1</v>
      </c>
      <c r="N705" s="145" t="s">
        <v>42</v>
      </c>
      <c r="P705" s="146">
        <f>O705*H705</f>
        <v>0</v>
      </c>
      <c r="Q705" s="146">
        <v>0</v>
      </c>
      <c r="R705" s="146">
        <f>Q705*H705</f>
        <v>0</v>
      </c>
      <c r="S705" s="146">
        <v>0</v>
      </c>
      <c r="T705" s="147">
        <f>S705*H705</f>
        <v>0</v>
      </c>
      <c r="AR705" s="148" t="s">
        <v>428</v>
      </c>
      <c r="AT705" s="148" t="s">
        <v>342</v>
      </c>
      <c r="AU705" s="148" t="s">
        <v>86</v>
      </c>
      <c r="AY705" s="17" t="s">
        <v>339</v>
      </c>
      <c r="BE705" s="149">
        <f>IF(N705="základní",J705,0)</f>
        <v>0</v>
      </c>
      <c r="BF705" s="149">
        <f>IF(N705="snížená",J705,0)</f>
        <v>0</v>
      </c>
      <c r="BG705" s="149">
        <f>IF(N705="zákl. přenesená",J705,0)</f>
        <v>0</v>
      </c>
      <c r="BH705" s="149">
        <f>IF(N705="sníž. přenesená",J705,0)</f>
        <v>0</v>
      </c>
      <c r="BI705" s="149">
        <f>IF(N705="nulová",J705,0)</f>
        <v>0</v>
      </c>
      <c r="BJ705" s="17" t="s">
        <v>84</v>
      </c>
      <c r="BK705" s="149">
        <f>ROUND(I705*H705,2)</f>
        <v>0</v>
      </c>
      <c r="BL705" s="17" t="s">
        <v>428</v>
      </c>
      <c r="BM705" s="148" t="s">
        <v>2673</v>
      </c>
    </row>
    <row r="706" spans="2:65" s="1" customFormat="1" x14ac:dyDescent="0.2">
      <c r="B706" s="32"/>
      <c r="D706" s="150" t="s">
        <v>348</v>
      </c>
      <c r="F706" s="151" t="s">
        <v>2674</v>
      </c>
      <c r="I706" s="152"/>
      <c r="L706" s="32"/>
      <c r="M706" s="153"/>
      <c r="T706" s="56"/>
      <c r="AT706" s="17" t="s">
        <v>348</v>
      </c>
      <c r="AU706" s="17" t="s">
        <v>86</v>
      </c>
    </row>
    <row r="707" spans="2:65" s="15" customFormat="1" x14ac:dyDescent="0.2">
      <c r="B707" s="189"/>
      <c r="D707" s="150" t="s">
        <v>376</v>
      </c>
      <c r="E707" s="190" t="s">
        <v>1</v>
      </c>
      <c r="F707" s="191" t="s">
        <v>2675</v>
      </c>
      <c r="H707" s="190" t="s">
        <v>1</v>
      </c>
      <c r="I707" s="192"/>
      <c r="L707" s="189"/>
      <c r="M707" s="193"/>
      <c r="T707" s="194"/>
      <c r="AT707" s="190" t="s">
        <v>376</v>
      </c>
      <c r="AU707" s="190" t="s">
        <v>86</v>
      </c>
      <c r="AV707" s="15" t="s">
        <v>84</v>
      </c>
      <c r="AW707" s="15" t="s">
        <v>34</v>
      </c>
      <c r="AX707" s="15" t="s">
        <v>77</v>
      </c>
      <c r="AY707" s="190" t="s">
        <v>339</v>
      </c>
    </row>
    <row r="708" spans="2:65" s="12" customFormat="1" x14ac:dyDescent="0.2">
      <c r="B708" s="155"/>
      <c r="D708" s="150" t="s">
        <v>376</v>
      </c>
      <c r="E708" s="156" t="s">
        <v>1</v>
      </c>
      <c r="F708" s="157" t="s">
        <v>2676</v>
      </c>
      <c r="H708" s="158">
        <v>0.60299999999999998</v>
      </c>
      <c r="I708" s="159"/>
      <c r="L708" s="155"/>
      <c r="M708" s="160"/>
      <c r="T708" s="161"/>
      <c r="AT708" s="156" t="s">
        <v>376</v>
      </c>
      <c r="AU708" s="156" t="s">
        <v>86</v>
      </c>
      <c r="AV708" s="12" t="s">
        <v>86</v>
      </c>
      <c r="AW708" s="12" t="s">
        <v>34</v>
      </c>
      <c r="AX708" s="12" t="s">
        <v>77</v>
      </c>
      <c r="AY708" s="156" t="s">
        <v>339</v>
      </c>
    </row>
    <row r="709" spans="2:65" s="12" customFormat="1" x14ac:dyDescent="0.2">
      <c r="B709" s="155"/>
      <c r="D709" s="150" t="s">
        <v>376</v>
      </c>
      <c r="E709" s="156" t="s">
        <v>1</v>
      </c>
      <c r="F709" s="157" t="s">
        <v>2677</v>
      </c>
      <c r="H709" s="158">
        <v>0.60299999999999998</v>
      </c>
      <c r="I709" s="159"/>
      <c r="L709" s="155"/>
      <c r="M709" s="160"/>
      <c r="T709" s="161"/>
      <c r="AT709" s="156" t="s">
        <v>376</v>
      </c>
      <c r="AU709" s="156" t="s">
        <v>86</v>
      </c>
      <c r="AV709" s="12" t="s">
        <v>86</v>
      </c>
      <c r="AW709" s="12" t="s">
        <v>34</v>
      </c>
      <c r="AX709" s="12" t="s">
        <v>77</v>
      </c>
      <c r="AY709" s="156" t="s">
        <v>339</v>
      </c>
    </row>
    <row r="710" spans="2:65" s="15" customFormat="1" x14ac:dyDescent="0.2">
      <c r="B710" s="189"/>
      <c r="D710" s="150" t="s">
        <v>376</v>
      </c>
      <c r="E710" s="190" t="s">
        <v>1</v>
      </c>
      <c r="F710" s="191" t="s">
        <v>2678</v>
      </c>
      <c r="H710" s="190" t="s">
        <v>1</v>
      </c>
      <c r="I710" s="192"/>
      <c r="L710" s="189"/>
      <c r="M710" s="193"/>
      <c r="T710" s="194"/>
      <c r="AT710" s="190" t="s">
        <v>376</v>
      </c>
      <c r="AU710" s="190" t="s">
        <v>86</v>
      </c>
      <c r="AV710" s="15" t="s">
        <v>84</v>
      </c>
      <c r="AW710" s="15" t="s">
        <v>34</v>
      </c>
      <c r="AX710" s="15" t="s">
        <v>77</v>
      </c>
      <c r="AY710" s="190" t="s">
        <v>339</v>
      </c>
    </row>
    <row r="711" spans="2:65" s="12" customFormat="1" x14ac:dyDescent="0.2">
      <c r="B711" s="155"/>
      <c r="D711" s="150" t="s">
        <v>376</v>
      </c>
      <c r="E711" s="156" t="s">
        <v>1</v>
      </c>
      <c r="F711" s="157" t="s">
        <v>2679</v>
      </c>
      <c r="H711" s="158">
        <v>12.38</v>
      </c>
      <c r="I711" s="159"/>
      <c r="L711" s="155"/>
      <c r="M711" s="160"/>
      <c r="T711" s="161"/>
      <c r="AT711" s="156" t="s">
        <v>376</v>
      </c>
      <c r="AU711" s="156" t="s">
        <v>86</v>
      </c>
      <c r="AV711" s="12" t="s">
        <v>86</v>
      </c>
      <c r="AW711" s="12" t="s">
        <v>34</v>
      </c>
      <c r="AX711" s="12" t="s">
        <v>77</v>
      </c>
      <c r="AY711" s="156" t="s">
        <v>339</v>
      </c>
    </row>
    <row r="712" spans="2:65" s="12" customFormat="1" x14ac:dyDescent="0.2">
      <c r="B712" s="155"/>
      <c r="D712" s="150" t="s">
        <v>376</v>
      </c>
      <c r="E712" s="156" t="s">
        <v>1</v>
      </c>
      <c r="F712" s="157" t="s">
        <v>2680</v>
      </c>
      <c r="H712" s="158">
        <v>12.38</v>
      </c>
      <c r="I712" s="159"/>
      <c r="L712" s="155"/>
      <c r="M712" s="160"/>
      <c r="T712" s="161"/>
      <c r="AT712" s="156" t="s">
        <v>376</v>
      </c>
      <c r="AU712" s="156" t="s">
        <v>86</v>
      </c>
      <c r="AV712" s="12" t="s">
        <v>86</v>
      </c>
      <c r="AW712" s="12" t="s">
        <v>34</v>
      </c>
      <c r="AX712" s="12" t="s">
        <v>77</v>
      </c>
      <c r="AY712" s="156" t="s">
        <v>339</v>
      </c>
    </row>
    <row r="713" spans="2:65" s="15" customFormat="1" x14ac:dyDescent="0.2">
      <c r="B713" s="189"/>
      <c r="D713" s="150" t="s">
        <v>376</v>
      </c>
      <c r="E713" s="190" t="s">
        <v>1</v>
      </c>
      <c r="F713" s="191" t="s">
        <v>2681</v>
      </c>
      <c r="H713" s="190" t="s">
        <v>1</v>
      </c>
      <c r="I713" s="192"/>
      <c r="L713" s="189"/>
      <c r="M713" s="193"/>
      <c r="T713" s="194"/>
      <c r="AT713" s="190" t="s">
        <v>376</v>
      </c>
      <c r="AU713" s="190" t="s">
        <v>86</v>
      </c>
      <c r="AV713" s="15" t="s">
        <v>84</v>
      </c>
      <c r="AW713" s="15" t="s">
        <v>34</v>
      </c>
      <c r="AX713" s="15" t="s">
        <v>77</v>
      </c>
      <c r="AY713" s="190" t="s">
        <v>339</v>
      </c>
    </row>
    <row r="714" spans="2:65" s="12" customFormat="1" x14ac:dyDescent="0.2">
      <c r="B714" s="155"/>
      <c r="D714" s="150" t="s">
        <v>376</v>
      </c>
      <c r="E714" s="156" t="s">
        <v>1</v>
      </c>
      <c r="F714" s="157" t="s">
        <v>2682</v>
      </c>
      <c r="H714" s="158">
        <v>15.51</v>
      </c>
      <c r="I714" s="159"/>
      <c r="L714" s="155"/>
      <c r="M714" s="160"/>
      <c r="T714" s="161"/>
      <c r="AT714" s="156" t="s">
        <v>376</v>
      </c>
      <c r="AU714" s="156" t="s">
        <v>86</v>
      </c>
      <c r="AV714" s="12" t="s">
        <v>86</v>
      </c>
      <c r="AW714" s="12" t="s">
        <v>34</v>
      </c>
      <c r="AX714" s="12" t="s">
        <v>77</v>
      </c>
      <c r="AY714" s="156" t="s">
        <v>339</v>
      </c>
    </row>
    <row r="715" spans="2:65" s="13" customFormat="1" x14ac:dyDescent="0.2">
      <c r="B715" s="162"/>
      <c r="D715" s="150" t="s">
        <v>376</v>
      </c>
      <c r="E715" s="163" t="s">
        <v>1</v>
      </c>
      <c r="F715" s="164" t="s">
        <v>398</v>
      </c>
      <c r="H715" s="165">
        <v>41.475999999999999</v>
      </c>
      <c r="I715" s="166"/>
      <c r="L715" s="162"/>
      <c r="M715" s="167"/>
      <c r="T715" s="168"/>
      <c r="AT715" s="163" t="s">
        <v>376</v>
      </c>
      <c r="AU715" s="163" t="s">
        <v>86</v>
      </c>
      <c r="AV715" s="13" t="s">
        <v>249</v>
      </c>
      <c r="AW715" s="13" t="s">
        <v>34</v>
      </c>
      <c r="AX715" s="13" t="s">
        <v>84</v>
      </c>
      <c r="AY715" s="163" t="s">
        <v>339</v>
      </c>
    </row>
    <row r="716" spans="2:65" s="1" customFormat="1" ht="16.5" customHeight="1" x14ac:dyDescent="0.2">
      <c r="B716" s="136"/>
      <c r="C716" s="137" t="s">
        <v>1528</v>
      </c>
      <c r="D716" s="137" t="s">
        <v>342</v>
      </c>
      <c r="E716" s="138" t="s">
        <v>2683</v>
      </c>
      <c r="F716" s="139" t="s">
        <v>2684</v>
      </c>
      <c r="G716" s="140" t="s">
        <v>381</v>
      </c>
      <c r="H716" s="141">
        <v>61.639000000000003</v>
      </c>
      <c r="I716" s="142"/>
      <c r="J716" s="143">
        <f>ROUND(I716*H716,2)</f>
        <v>0</v>
      </c>
      <c r="K716" s="139" t="s">
        <v>902</v>
      </c>
      <c r="L716" s="32"/>
      <c r="M716" s="144" t="s">
        <v>1</v>
      </c>
      <c r="N716" s="145" t="s">
        <v>42</v>
      </c>
      <c r="P716" s="146">
        <f>O716*H716</f>
        <v>0</v>
      </c>
      <c r="Q716" s="146">
        <v>0</v>
      </c>
      <c r="R716" s="146">
        <f>Q716*H716</f>
        <v>0</v>
      </c>
      <c r="S716" s="146">
        <v>0</v>
      </c>
      <c r="T716" s="147">
        <f>S716*H716</f>
        <v>0</v>
      </c>
      <c r="AR716" s="148" t="s">
        <v>428</v>
      </c>
      <c r="AT716" s="148" t="s">
        <v>342</v>
      </c>
      <c r="AU716" s="148" t="s">
        <v>86</v>
      </c>
      <c r="AY716" s="17" t="s">
        <v>339</v>
      </c>
      <c r="BE716" s="149">
        <f>IF(N716="základní",J716,0)</f>
        <v>0</v>
      </c>
      <c r="BF716" s="149">
        <f>IF(N716="snížená",J716,0)</f>
        <v>0</v>
      </c>
      <c r="BG716" s="149">
        <f>IF(N716="zákl. přenesená",J716,0)</f>
        <v>0</v>
      </c>
      <c r="BH716" s="149">
        <f>IF(N716="sníž. přenesená",J716,0)</f>
        <v>0</v>
      </c>
      <c r="BI716" s="149">
        <f>IF(N716="nulová",J716,0)</f>
        <v>0</v>
      </c>
      <c r="BJ716" s="17" t="s">
        <v>84</v>
      </c>
      <c r="BK716" s="149">
        <f>ROUND(I716*H716,2)</f>
        <v>0</v>
      </c>
      <c r="BL716" s="17" t="s">
        <v>428</v>
      </c>
      <c r="BM716" s="148" t="s">
        <v>2685</v>
      </c>
    </row>
    <row r="717" spans="2:65" s="1" customFormat="1" x14ac:dyDescent="0.2">
      <c r="B717" s="32"/>
      <c r="D717" s="150" t="s">
        <v>348</v>
      </c>
      <c r="F717" s="151" t="s">
        <v>2686</v>
      </c>
      <c r="I717" s="152"/>
      <c r="L717" s="32"/>
      <c r="M717" s="153"/>
      <c r="T717" s="56"/>
      <c r="AT717" s="17" t="s">
        <v>348</v>
      </c>
      <c r="AU717" s="17" t="s">
        <v>86</v>
      </c>
    </row>
    <row r="718" spans="2:65" s="15" customFormat="1" x14ac:dyDescent="0.2">
      <c r="B718" s="189"/>
      <c r="D718" s="150" t="s">
        <v>376</v>
      </c>
      <c r="E718" s="190" t="s">
        <v>1</v>
      </c>
      <c r="F718" s="191" t="s">
        <v>2675</v>
      </c>
      <c r="H718" s="190" t="s">
        <v>1</v>
      </c>
      <c r="I718" s="192"/>
      <c r="L718" s="189"/>
      <c r="M718" s="193"/>
      <c r="T718" s="194"/>
      <c r="AT718" s="190" t="s">
        <v>376</v>
      </c>
      <c r="AU718" s="190" t="s">
        <v>86</v>
      </c>
      <c r="AV718" s="15" t="s">
        <v>84</v>
      </c>
      <c r="AW718" s="15" t="s">
        <v>34</v>
      </c>
      <c r="AX718" s="15" t="s">
        <v>77</v>
      </c>
      <c r="AY718" s="190" t="s">
        <v>339</v>
      </c>
    </row>
    <row r="719" spans="2:65" s="12" customFormat="1" x14ac:dyDescent="0.2">
      <c r="B719" s="155"/>
      <c r="D719" s="150" t="s">
        <v>376</v>
      </c>
      <c r="E719" s="156" t="s">
        <v>1</v>
      </c>
      <c r="F719" s="157" t="s">
        <v>2687</v>
      </c>
      <c r="H719" s="158">
        <v>2.2629999999999999</v>
      </c>
      <c r="I719" s="159"/>
      <c r="L719" s="155"/>
      <c r="M719" s="160"/>
      <c r="T719" s="161"/>
      <c r="AT719" s="156" t="s">
        <v>376</v>
      </c>
      <c r="AU719" s="156" t="s">
        <v>86</v>
      </c>
      <c r="AV719" s="12" t="s">
        <v>86</v>
      </c>
      <c r="AW719" s="12" t="s">
        <v>34</v>
      </c>
      <c r="AX719" s="12" t="s">
        <v>77</v>
      </c>
      <c r="AY719" s="156" t="s">
        <v>339</v>
      </c>
    </row>
    <row r="720" spans="2:65" s="12" customFormat="1" x14ac:dyDescent="0.2">
      <c r="B720" s="155"/>
      <c r="D720" s="150" t="s">
        <v>376</v>
      </c>
      <c r="E720" s="156" t="s">
        <v>1</v>
      </c>
      <c r="F720" s="157" t="s">
        <v>2688</v>
      </c>
      <c r="H720" s="158">
        <v>2.081</v>
      </c>
      <c r="I720" s="159"/>
      <c r="L720" s="155"/>
      <c r="M720" s="160"/>
      <c r="T720" s="161"/>
      <c r="AT720" s="156" t="s">
        <v>376</v>
      </c>
      <c r="AU720" s="156" t="s">
        <v>86</v>
      </c>
      <c r="AV720" s="12" t="s">
        <v>86</v>
      </c>
      <c r="AW720" s="12" t="s">
        <v>34</v>
      </c>
      <c r="AX720" s="12" t="s">
        <v>77</v>
      </c>
      <c r="AY720" s="156" t="s">
        <v>339</v>
      </c>
    </row>
    <row r="721" spans="2:65" s="12" customFormat="1" x14ac:dyDescent="0.2">
      <c r="B721" s="155"/>
      <c r="D721" s="150" t="s">
        <v>376</v>
      </c>
      <c r="E721" s="156" t="s">
        <v>1</v>
      </c>
      <c r="F721" s="157" t="s">
        <v>2689</v>
      </c>
      <c r="H721" s="158">
        <v>8.6020000000000003</v>
      </c>
      <c r="I721" s="159"/>
      <c r="L721" s="155"/>
      <c r="M721" s="160"/>
      <c r="T721" s="161"/>
      <c r="AT721" s="156" t="s">
        <v>376</v>
      </c>
      <c r="AU721" s="156" t="s">
        <v>86</v>
      </c>
      <c r="AV721" s="12" t="s">
        <v>86</v>
      </c>
      <c r="AW721" s="12" t="s">
        <v>34</v>
      </c>
      <c r="AX721" s="12" t="s">
        <v>77</v>
      </c>
      <c r="AY721" s="156" t="s">
        <v>339</v>
      </c>
    </row>
    <row r="722" spans="2:65" s="12" customFormat="1" x14ac:dyDescent="0.2">
      <c r="B722" s="155"/>
      <c r="D722" s="150" t="s">
        <v>376</v>
      </c>
      <c r="E722" s="156" t="s">
        <v>1</v>
      </c>
      <c r="F722" s="157" t="s">
        <v>2690</v>
      </c>
      <c r="H722" s="158">
        <v>8.4830000000000005</v>
      </c>
      <c r="I722" s="159"/>
      <c r="L722" s="155"/>
      <c r="M722" s="160"/>
      <c r="T722" s="161"/>
      <c r="AT722" s="156" t="s">
        <v>376</v>
      </c>
      <c r="AU722" s="156" t="s">
        <v>86</v>
      </c>
      <c r="AV722" s="12" t="s">
        <v>86</v>
      </c>
      <c r="AW722" s="12" t="s">
        <v>34</v>
      </c>
      <c r="AX722" s="12" t="s">
        <v>77</v>
      </c>
      <c r="AY722" s="156" t="s">
        <v>339</v>
      </c>
    </row>
    <row r="723" spans="2:65" s="15" customFormat="1" x14ac:dyDescent="0.2">
      <c r="B723" s="189"/>
      <c r="D723" s="150" t="s">
        <v>376</v>
      </c>
      <c r="E723" s="190" t="s">
        <v>1</v>
      </c>
      <c r="F723" s="191" t="s">
        <v>2678</v>
      </c>
      <c r="H723" s="190" t="s">
        <v>1</v>
      </c>
      <c r="I723" s="192"/>
      <c r="L723" s="189"/>
      <c r="M723" s="193"/>
      <c r="T723" s="194"/>
      <c r="AT723" s="190" t="s">
        <v>376</v>
      </c>
      <c r="AU723" s="190" t="s">
        <v>86</v>
      </c>
      <c r="AV723" s="15" t="s">
        <v>84</v>
      </c>
      <c r="AW723" s="15" t="s">
        <v>34</v>
      </c>
      <c r="AX723" s="15" t="s">
        <v>77</v>
      </c>
      <c r="AY723" s="190" t="s">
        <v>339</v>
      </c>
    </row>
    <row r="724" spans="2:65" s="12" customFormat="1" x14ac:dyDescent="0.2">
      <c r="B724" s="155"/>
      <c r="D724" s="150" t="s">
        <v>376</v>
      </c>
      <c r="E724" s="156" t="s">
        <v>1</v>
      </c>
      <c r="F724" s="157" t="s">
        <v>2691</v>
      </c>
      <c r="H724" s="158">
        <v>7.53</v>
      </c>
      <c r="I724" s="159"/>
      <c r="L724" s="155"/>
      <c r="M724" s="160"/>
      <c r="T724" s="161"/>
      <c r="AT724" s="156" t="s">
        <v>376</v>
      </c>
      <c r="AU724" s="156" t="s">
        <v>86</v>
      </c>
      <c r="AV724" s="12" t="s">
        <v>86</v>
      </c>
      <c r="AW724" s="12" t="s">
        <v>34</v>
      </c>
      <c r="AX724" s="12" t="s">
        <v>77</v>
      </c>
      <c r="AY724" s="156" t="s">
        <v>339</v>
      </c>
    </row>
    <row r="725" spans="2:65" s="12" customFormat="1" x14ac:dyDescent="0.2">
      <c r="B725" s="155"/>
      <c r="D725" s="150" t="s">
        <v>376</v>
      </c>
      <c r="E725" s="156" t="s">
        <v>1</v>
      </c>
      <c r="F725" s="157" t="s">
        <v>2692</v>
      </c>
      <c r="H725" s="158">
        <v>3.198</v>
      </c>
      <c r="I725" s="159"/>
      <c r="L725" s="155"/>
      <c r="M725" s="160"/>
      <c r="T725" s="161"/>
      <c r="AT725" s="156" t="s">
        <v>376</v>
      </c>
      <c r="AU725" s="156" t="s">
        <v>86</v>
      </c>
      <c r="AV725" s="12" t="s">
        <v>86</v>
      </c>
      <c r="AW725" s="12" t="s">
        <v>34</v>
      </c>
      <c r="AX725" s="12" t="s">
        <v>77</v>
      </c>
      <c r="AY725" s="156" t="s">
        <v>339</v>
      </c>
    </row>
    <row r="726" spans="2:65" s="12" customFormat="1" x14ac:dyDescent="0.2">
      <c r="B726" s="155"/>
      <c r="D726" s="150" t="s">
        <v>376</v>
      </c>
      <c r="E726" s="156" t="s">
        <v>1</v>
      </c>
      <c r="F726" s="157" t="s">
        <v>2693</v>
      </c>
      <c r="H726" s="158">
        <v>1.3859999999999999</v>
      </c>
      <c r="I726" s="159"/>
      <c r="L726" s="155"/>
      <c r="M726" s="160"/>
      <c r="T726" s="161"/>
      <c r="AT726" s="156" t="s">
        <v>376</v>
      </c>
      <c r="AU726" s="156" t="s">
        <v>86</v>
      </c>
      <c r="AV726" s="12" t="s">
        <v>86</v>
      </c>
      <c r="AW726" s="12" t="s">
        <v>34</v>
      </c>
      <c r="AX726" s="12" t="s">
        <v>77</v>
      </c>
      <c r="AY726" s="156" t="s">
        <v>339</v>
      </c>
    </row>
    <row r="727" spans="2:65" s="12" customFormat="1" x14ac:dyDescent="0.2">
      <c r="B727" s="155"/>
      <c r="D727" s="150" t="s">
        <v>376</v>
      </c>
      <c r="E727" s="156" t="s">
        <v>1</v>
      </c>
      <c r="F727" s="157" t="s">
        <v>2694</v>
      </c>
      <c r="H727" s="158">
        <v>1.3859999999999999</v>
      </c>
      <c r="I727" s="159"/>
      <c r="L727" s="155"/>
      <c r="M727" s="160"/>
      <c r="T727" s="161"/>
      <c r="AT727" s="156" t="s">
        <v>376</v>
      </c>
      <c r="AU727" s="156" t="s">
        <v>86</v>
      </c>
      <c r="AV727" s="12" t="s">
        <v>86</v>
      </c>
      <c r="AW727" s="12" t="s">
        <v>34</v>
      </c>
      <c r="AX727" s="12" t="s">
        <v>77</v>
      </c>
      <c r="AY727" s="156" t="s">
        <v>339</v>
      </c>
    </row>
    <row r="728" spans="2:65" s="12" customFormat="1" x14ac:dyDescent="0.2">
      <c r="B728" s="155"/>
      <c r="D728" s="150" t="s">
        <v>376</v>
      </c>
      <c r="E728" s="156" t="s">
        <v>1</v>
      </c>
      <c r="F728" s="157" t="s">
        <v>2695</v>
      </c>
      <c r="H728" s="158">
        <v>0.79800000000000004</v>
      </c>
      <c r="I728" s="159"/>
      <c r="L728" s="155"/>
      <c r="M728" s="160"/>
      <c r="T728" s="161"/>
      <c r="AT728" s="156" t="s">
        <v>376</v>
      </c>
      <c r="AU728" s="156" t="s">
        <v>86</v>
      </c>
      <c r="AV728" s="12" t="s">
        <v>86</v>
      </c>
      <c r="AW728" s="12" t="s">
        <v>34</v>
      </c>
      <c r="AX728" s="12" t="s">
        <v>77</v>
      </c>
      <c r="AY728" s="156" t="s">
        <v>339</v>
      </c>
    </row>
    <row r="729" spans="2:65" s="12" customFormat="1" x14ac:dyDescent="0.2">
      <c r="B729" s="155"/>
      <c r="D729" s="150" t="s">
        <v>376</v>
      </c>
      <c r="E729" s="156" t="s">
        <v>1</v>
      </c>
      <c r="F729" s="157" t="s">
        <v>2696</v>
      </c>
      <c r="H729" s="158">
        <v>0.78600000000000003</v>
      </c>
      <c r="I729" s="159"/>
      <c r="L729" s="155"/>
      <c r="M729" s="160"/>
      <c r="T729" s="161"/>
      <c r="AT729" s="156" t="s">
        <v>376</v>
      </c>
      <c r="AU729" s="156" t="s">
        <v>86</v>
      </c>
      <c r="AV729" s="12" t="s">
        <v>86</v>
      </c>
      <c r="AW729" s="12" t="s">
        <v>34</v>
      </c>
      <c r="AX729" s="12" t="s">
        <v>77</v>
      </c>
      <c r="AY729" s="156" t="s">
        <v>339</v>
      </c>
    </row>
    <row r="730" spans="2:65" s="15" customFormat="1" x14ac:dyDescent="0.2">
      <c r="B730" s="189"/>
      <c r="D730" s="150" t="s">
        <v>376</v>
      </c>
      <c r="E730" s="190" t="s">
        <v>1</v>
      </c>
      <c r="F730" s="191" t="s">
        <v>2681</v>
      </c>
      <c r="H730" s="190" t="s">
        <v>1</v>
      </c>
      <c r="I730" s="192"/>
      <c r="L730" s="189"/>
      <c r="M730" s="193"/>
      <c r="T730" s="194"/>
      <c r="AT730" s="190" t="s">
        <v>376</v>
      </c>
      <c r="AU730" s="190" t="s">
        <v>86</v>
      </c>
      <c r="AV730" s="15" t="s">
        <v>84</v>
      </c>
      <c r="AW730" s="15" t="s">
        <v>34</v>
      </c>
      <c r="AX730" s="15" t="s">
        <v>77</v>
      </c>
      <c r="AY730" s="190" t="s">
        <v>339</v>
      </c>
    </row>
    <row r="731" spans="2:65" s="12" customFormat="1" x14ac:dyDescent="0.2">
      <c r="B731" s="155"/>
      <c r="D731" s="150" t="s">
        <v>376</v>
      </c>
      <c r="E731" s="156" t="s">
        <v>1</v>
      </c>
      <c r="F731" s="157" t="s">
        <v>2697</v>
      </c>
      <c r="H731" s="158">
        <v>11.958</v>
      </c>
      <c r="I731" s="159"/>
      <c r="L731" s="155"/>
      <c r="M731" s="160"/>
      <c r="T731" s="161"/>
      <c r="AT731" s="156" t="s">
        <v>376</v>
      </c>
      <c r="AU731" s="156" t="s">
        <v>86</v>
      </c>
      <c r="AV731" s="12" t="s">
        <v>86</v>
      </c>
      <c r="AW731" s="12" t="s">
        <v>34</v>
      </c>
      <c r="AX731" s="12" t="s">
        <v>77</v>
      </c>
      <c r="AY731" s="156" t="s">
        <v>339</v>
      </c>
    </row>
    <row r="732" spans="2:65" s="12" customFormat="1" x14ac:dyDescent="0.2">
      <c r="B732" s="155"/>
      <c r="D732" s="150" t="s">
        <v>376</v>
      </c>
      <c r="E732" s="156" t="s">
        <v>1</v>
      </c>
      <c r="F732" s="157" t="s">
        <v>2698</v>
      </c>
      <c r="H732" s="158">
        <v>9.827</v>
      </c>
      <c r="I732" s="159"/>
      <c r="L732" s="155"/>
      <c r="M732" s="160"/>
      <c r="T732" s="161"/>
      <c r="AT732" s="156" t="s">
        <v>376</v>
      </c>
      <c r="AU732" s="156" t="s">
        <v>86</v>
      </c>
      <c r="AV732" s="12" t="s">
        <v>86</v>
      </c>
      <c r="AW732" s="12" t="s">
        <v>34</v>
      </c>
      <c r="AX732" s="12" t="s">
        <v>77</v>
      </c>
      <c r="AY732" s="156" t="s">
        <v>339</v>
      </c>
    </row>
    <row r="733" spans="2:65" s="12" customFormat="1" x14ac:dyDescent="0.2">
      <c r="B733" s="155"/>
      <c r="D733" s="150" t="s">
        <v>376</v>
      </c>
      <c r="E733" s="156" t="s">
        <v>1</v>
      </c>
      <c r="F733" s="157" t="s">
        <v>2699</v>
      </c>
      <c r="H733" s="158">
        <v>1.8</v>
      </c>
      <c r="I733" s="159"/>
      <c r="L733" s="155"/>
      <c r="M733" s="160"/>
      <c r="T733" s="161"/>
      <c r="AT733" s="156" t="s">
        <v>376</v>
      </c>
      <c r="AU733" s="156" t="s">
        <v>86</v>
      </c>
      <c r="AV733" s="12" t="s">
        <v>86</v>
      </c>
      <c r="AW733" s="12" t="s">
        <v>34</v>
      </c>
      <c r="AX733" s="12" t="s">
        <v>77</v>
      </c>
      <c r="AY733" s="156" t="s">
        <v>339</v>
      </c>
    </row>
    <row r="734" spans="2:65" s="12" customFormat="1" x14ac:dyDescent="0.2">
      <c r="B734" s="155"/>
      <c r="D734" s="150" t="s">
        <v>376</v>
      </c>
      <c r="E734" s="156" t="s">
        <v>1</v>
      </c>
      <c r="F734" s="157" t="s">
        <v>2700</v>
      </c>
      <c r="H734" s="158">
        <v>1.5409999999999999</v>
      </c>
      <c r="I734" s="159"/>
      <c r="L734" s="155"/>
      <c r="M734" s="160"/>
      <c r="T734" s="161"/>
      <c r="AT734" s="156" t="s">
        <v>376</v>
      </c>
      <c r="AU734" s="156" t="s">
        <v>86</v>
      </c>
      <c r="AV734" s="12" t="s">
        <v>86</v>
      </c>
      <c r="AW734" s="12" t="s">
        <v>34</v>
      </c>
      <c r="AX734" s="12" t="s">
        <v>77</v>
      </c>
      <c r="AY734" s="156" t="s">
        <v>339</v>
      </c>
    </row>
    <row r="735" spans="2:65" s="13" customFormat="1" x14ac:dyDescent="0.2">
      <c r="B735" s="162"/>
      <c r="D735" s="150" t="s">
        <v>376</v>
      </c>
      <c r="E735" s="163" t="s">
        <v>1</v>
      </c>
      <c r="F735" s="164" t="s">
        <v>398</v>
      </c>
      <c r="H735" s="165">
        <v>61.639000000000003</v>
      </c>
      <c r="I735" s="166"/>
      <c r="L735" s="162"/>
      <c r="M735" s="167"/>
      <c r="T735" s="168"/>
      <c r="AT735" s="163" t="s">
        <v>376</v>
      </c>
      <c r="AU735" s="163" t="s">
        <v>86</v>
      </c>
      <c r="AV735" s="13" t="s">
        <v>249</v>
      </c>
      <c r="AW735" s="13" t="s">
        <v>34</v>
      </c>
      <c r="AX735" s="13" t="s">
        <v>84</v>
      </c>
      <c r="AY735" s="163" t="s">
        <v>339</v>
      </c>
    </row>
    <row r="736" spans="2:65" s="1" customFormat="1" ht="16.5" customHeight="1" x14ac:dyDescent="0.2">
      <c r="B736" s="136"/>
      <c r="C736" s="169" t="s">
        <v>1533</v>
      </c>
      <c r="D736" s="169" t="s">
        <v>490</v>
      </c>
      <c r="E736" s="170" t="s">
        <v>2701</v>
      </c>
      <c r="F736" s="171" t="s">
        <v>2702</v>
      </c>
      <c r="G736" s="172" t="s">
        <v>493</v>
      </c>
      <c r="H736" s="173">
        <v>3.5999999999999997E-2</v>
      </c>
      <c r="I736" s="174"/>
      <c r="J736" s="175">
        <f>ROUND(I736*H736,2)</f>
        <v>0</v>
      </c>
      <c r="K736" s="171" t="s">
        <v>902</v>
      </c>
      <c r="L736" s="176"/>
      <c r="M736" s="177" t="s">
        <v>1</v>
      </c>
      <c r="N736" s="178" t="s">
        <v>42</v>
      </c>
      <c r="P736" s="146">
        <f>O736*H736</f>
        <v>0</v>
      </c>
      <c r="Q736" s="146">
        <v>1</v>
      </c>
      <c r="R736" s="146">
        <f>Q736*H736</f>
        <v>3.5999999999999997E-2</v>
      </c>
      <c r="S736" s="146">
        <v>0</v>
      </c>
      <c r="T736" s="147">
        <f>S736*H736</f>
        <v>0</v>
      </c>
      <c r="AR736" s="148" t="s">
        <v>513</v>
      </c>
      <c r="AT736" s="148" t="s">
        <v>490</v>
      </c>
      <c r="AU736" s="148" t="s">
        <v>86</v>
      </c>
      <c r="AY736" s="17" t="s">
        <v>339</v>
      </c>
      <c r="BE736" s="149">
        <f>IF(N736="základní",J736,0)</f>
        <v>0</v>
      </c>
      <c r="BF736" s="149">
        <f>IF(N736="snížená",J736,0)</f>
        <v>0</v>
      </c>
      <c r="BG736" s="149">
        <f>IF(N736="zákl. přenesená",J736,0)</f>
        <v>0</v>
      </c>
      <c r="BH736" s="149">
        <f>IF(N736="sníž. přenesená",J736,0)</f>
        <v>0</v>
      </c>
      <c r="BI736" s="149">
        <f>IF(N736="nulová",J736,0)</f>
        <v>0</v>
      </c>
      <c r="BJ736" s="17" t="s">
        <v>84</v>
      </c>
      <c r="BK736" s="149">
        <f>ROUND(I736*H736,2)</f>
        <v>0</v>
      </c>
      <c r="BL736" s="17" t="s">
        <v>428</v>
      </c>
      <c r="BM736" s="148" t="s">
        <v>2703</v>
      </c>
    </row>
    <row r="737" spans="2:65" s="1" customFormat="1" x14ac:dyDescent="0.2">
      <c r="B737" s="32"/>
      <c r="D737" s="150" t="s">
        <v>348</v>
      </c>
      <c r="F737" s="151" t="s">
        <v>2702</v>
      </c>
      <c r="I737" s="152"/>
      <c r="L737" s="32"/>
      <c r="M737" s="153"/>
      <c r="T737" s="56"/>
      <c r="AT737" s="17" t="s">
        <v>348</v>
      </c>
      <c r="AU737" s="17" t="s">
        <v>86</v>
      </c>
    </row>
    <row r="738" spans="2:65" s="12" customFormat="1" x14ac:dyDescent="0.2">
      <c r="B738" s="155"/>
      <c r="D738" s="150" t="s">
        <v>376</v>
      </c>
      <c r="E738" s="156" t="s">
        <v>1</v>
      </c>
      <c r="F738" s="157" t="s">
        <v>2704</v>
      </c>
      <c r="H738" s="158">
        <v>103.11499999999999</v>
      </c>
      <c r="I738" s="159"/>
      <c r="L738" s="155"/>
      <c r="M738" s="160"/>
      <c r="T738" s="161"/>
      <c r="AT738" s="156" t="s">
        <v>376</v>
      </c>
      <c r="AU738" s="156" t="s">
        <v>86</v>
      </c>
      <c r="AV738" s="12" t="s">
        <v>86</v>
      </c>
      <c r="AW738" s="12" t="s">
        <v>34</v>
      </c>
      <c r="AX738" s="12" t="s">
        <v>84</v>
      </c>
      <c r="AY738" s="156" t="s">
        <v>339</v>
      </c>
    </row>
    <row r="739" spans="2:65" s="12" customFormat="1" x14ac:dyDescent="0.2">
      <c r="B739" s="155"/>
      <c r="D739" s="150" t="s">
        <v>376</v>
      </c>
      <c r="F739" s="157" t="s">
        <v>2705</v>
      </c>
      <c r="H739" s="158">
        <v>3.5999999999999997E-2</v>
      </c>
      <c r="I739" s="159"/>
      <c r="L739" s="155"/>
      <c r="M739" s="160"/>
      <c r="T739" s="161"/>
      <c r="AT739" s="156" t="s">
        <v>376</v>
      </c>
      <c r="AU739" s="156" t="s">
        <v>86</v>
      </c>
      <c r="AV739" s="12" t="s">
        <v>86</v>
      </c>
      <c r="AW739" s="12" t="s">
        <v>3</v>
      </c>
      <c r="AX739" s="12" t="s">
        <v>84</v>
      </c>
      <c r="AY739" s="156" t="s">
        <v>339</v>
      </c>
    </row>
    <row r="740" spans="2:65" s="1" customFormat="1" ht="16.5" customHeight="1" x14ac:dyDescent="0.2">
      <c r="B740" s="136"/>
      <c r="C740" s="137" t="s">
        <v>1538</v>
      </c>
      <c r="D740" s="137" t="s">
        <v>342</v>
      </c>
      <c r="E740" s="138" t="s">
        <v>2706</v>
      </c>
      <c r="F740" s="139" t="s">
        <v>2707</v>
      </c>
      <c r="G740" s="140" t="s">
        <v>381</v>
      </c>
      <c r="H740" s="141">
        <v>50.253</v>
      </c>
      <c r="I740" s="142"/>
      <c r="J740" s="143">
        <f>ROUND(I740*H740,2)</f>
        <v>0</v>
      </c>
      <c r="K740" s="139" t="s">
        <v>902</v>
      </c>
      <c r="L740" s="32"/>
      <c r="M740" s="144" t="s">
        <v>1</v>
      </c>
      <c r="N740" s="145" t="s">
        <v>42</v>
      </c>
      <c r="P740" s="146">
        <f>O740*H740</f>
        <v>0</v>
      </c>
      <c r="Q740" s="146">
        <v>0</v>
      </c>
      <c r="R740" s="146">
        <f>Q740*H740</f>
        <v>0</v>
      </c>
      <c r="S740" s="146">
        <v>0</v>
      </c>
      <c r="T740" s="147">
        <f>S740*H740</f>
        <v>0</v>
      </c>
      <c r="AR740" s="148" t="s">
        <v>428</v>
      </c>
      <c r="AT740" s="148" t="s">
        <v>342</v>
      </c>
      <c r="AU740" s="148" t="s">
        <v>86</v>
      </c>
      <c r="AY740" s="17" t="s">
        <v>339</v>
      </c>
      <c r="BE740" s="149">
        <f>IF(N740="základní",J740,0)</f>
        <v>0</v>
      </c>
      <c r="BF740" s="149">
        <f>IF(N740="snížená",J740,0)</f>
        <v>0</v>
      </c>
      <c r="BG740" s="149">
        <f>IF(N740="zákl. přenesená",J740,0)</f>
        <v>0</v>
      </c>
      <c r="BH740" s="149">
        <f>IF(N740="sníž. přenesená",J740,0)</f>
        <v>0</v>
      </c>
      <c r="BI740" s="149">
        <f>IF(N740="nulová",J740,0)</f>
        <v>0</v>
      </c>
      <c r="BJ740" s="17" t="s">
        <v>84</v>
      </c>
      <c r="BK740" s="149">
        <f>ROUND(I740*H740,2)</f>
        <v>0</v>
      </c>
      <c r="BL740" s="17" t="s">
        <v>428</v>
      </c>
      <c r="BM740" s="148" t="s">
        <v>2708</v>
      </c>
    </row>
    <row r="741" spans="2:65" s="1" customFormat="1" x14ac:dyDescent="0.2">
      <c r="B741" s="32"/>
      <c r="D741" s="150" t="s">
        <v>348</v>
      </c>
      <c r="F741" s="151" t="s">
        <v>2709</v>
      </c>
      <c r="I741" s="152"/>
      <c r="L741" s="32"/>
      <c r="M741" s="153"/>
      <c r="T741" s="56"/>
      <c r="AT741" s="17" t="s">
        <v>348</v>
      </c>
      <c r="AU741" s="17" t="s">
        <v>86</v>
      </c>
    </row>
    <row r="742" spans="2:65" s="15" customFormat="1" x14ac:dyDescent="0.2">
      <c r="B742" s="189"/>
      <c r="D742" s="150" t="s">
        <v>376</v>
      </c>
      <c r="E742" s="190" t="s">
        <v>1</v>
      </c>
      <c r="F742" s="191" t="s">
        <v>2710</v>
      </c>
      <c r="H742" s="190" t="s">
        <v>1</v>
      </c>
      <c r="I742" s="192"/>
      <c r="L742" s="189"/>
      <c r="M742" s="193"/>
      <c r="T742" s="194"/>
      <c r="AT742" s="190" t="s">
        <v>376</v>
      </c>
      <c r="AU742" s="190" t="s">
        <v>86</v>
      </c>
      <c r="AV742" s="15" t="s">
        <v>84</v>
      </c>
      <c r="AW742" s="15" t="s">
        <v>34</v>
      </c>
      <c r="AX742" s="15" t="s">
        <v>77</v>
      </c>
      <c r="AY742" s="190" t="s">
        <v>339</v>
      </c>
    </row>
    <row r="743" spans="2:65" s="12" customFormat="1" x14ac:dyDescent="0.2">
      <c r="B743" s="155"/>
      <c r="D743" s="150" t="s">
        <v>376</v>
      </c>
      <c r="E743" s="156" t="s">
        <v>1</v>
      </c>
      <c r="F743" s="157" t="s">
        <v>2711</v>
      </c>
      <c r="H743" s="158">
        <v>23.917000000000002</v>
      </c>
      <c r="I743" s="159"/>
      <c r="L743" s="155"/>
      <c r="M743" s="160"/>
      <c r="T743" s="161"/>
      <c r="AT743" s="156" t="s">
        <v>376</v>
      </c>
      <c r="AU743" s="156" t="s">
        <v>86</v>
      </c>
      <c r="AV743" s="12" t="s">
        <v>86</v>
      </c>
      <c r="AW743" s="12" t="s">
        <v>34</v>
      </c>
      <c r="AX743" s="12" t="s">
        <v>77</v>
      </c>
      <c r="AY743" s="156" t="s">
        <v>339</v>
      </c>
    </row>
    <row r="744" spans="2:65" s="12" customFormat="1" x14ac:dyDescent="0.2">
      <c r="B744" s="155"/>
      <c r="D744" s="150" t="s">
        <v>376</v>
      </c>
      <c r="E744" s="156" t="s">
        <v>1</v>
      </c>
      <c r="F744" s="157" t="s">
        <v>2712</v>
      </c>
      <c r="H744" s="158">
        <v>19.654</v>
      </c>
      <c r="I744" s="159"/>
      <c r="L744" s="155"/>
      <c r="M744" s="160"/>
      <c r="T744" s="161"/>
      <c r="AT744" s="156" t="s">
        <v>376</v>
      </c>
      <c r="AU744" s="156" t="s">
        <v>86</v>
      </c>
      <c r="AV744" s="12" t="s">
        <v>86</v>
      </c>
      <c r="AW744" s="12" t="s">
        <v>34</v>
      </c>
      <c r="AX744" s="12" t="s">
        <v>77</v>
      </c>
      <c r="AY744" s="156" t="s">
        <v>339</v>
      </c>
    </row>
    <row r="745" spans="2:65" s="12" customFormat="1" x14ac:dyDescent="0.2">
      <c r="B745" s="155"/>
      <c r="D745" s="150" t="s">
        <v>376</v>
      </c>
      <c r="E745" s="156" t="s">
        <v>1</v>
      </c>
      <c r="F745" s="157" t="s">
        <v>2713</v>
      </c>
      <c r="H745" s="158">
        <v>3.6</v>
      </c>
      <c r="I745" s="159"/>
      <c r="L745" s="155"/>
      <c r="M745" s="160"/>
      <c r="T745" s="161"/>
      <c r="AT745" s="156" t="s">
        <v>376</v>
      </c>
      <c r="AU745" s="156" t="s">
        <v>86</v>
      </c>
      <c r="AV745" s="12" t="s">
        <v>86</v>
      </c>
      <c r="AW745" s="12" t="s">
        <v>34</v>
      </c>
      <c r="AX745" s="12" t="s">
        <v>77</v>
      </c>
      <c r="AY745" s="156" t="s">
        <v>339</v>
      </c>
    </row>
    <row r="746" spans="2:65" s="12" customFormat="1" x14ac:dyDescent="0.2">
      <c r="B746" s="155"/>
      <c r="D746" s="150" t="s">
        <v>376</v>
      </c>
      <c r="E746" s="156" t="s">
        <v>1</v>
      </c>
      <c r="F746" s="157" t="s">
        <v>2714</v>
      </c>
      <c r="H746" s="158">
        <v>3.0819999999999999</v>
      </c>
      <c r="I746" s="159"/>
      <c r="L746" s="155"/>
      <c r="M746" s="160"/>
      <c r="T746" s="161"/>
      <c r="AT746" s="156" t="s">
        <v>376</v>
      </c>
      <c r="AU746" s="156" t="s">
        <v>86</v>
      </c>
      <c r="AV746" s="12" t="s">
        <v>86</v>
      </c>
      <c r="AW746" s="12" t="s">
        <v>34</v>
      </c>
      <c r="AX746" s="12" t="s">
        <v>77</v>
      </c>
      <c r="AY746" s="156" t="s">
        <v>339</v>
      </c>
    </row>
    <row r="747" spans="2:65" s="13" customFormat="1" x14ac:dyDescent="0.2">
      <c r="B747" s="162"/>
      <c r="D747" s="150" t="s">
        <v>376</v>
      </c>
      <c r="E747" s="163" t="s">
        <v>1</v>
      </c>
      <c r="F747" s="164" t="s">
        <v>398</v>
      </c>
      <c r="H747" s="165">
        <v>50.253</v>
      </c>
      <c r="I747" s="166"/>
      <c r="L747" s="162"/>
      <c r="M747" s="167"/>
      <c r="T747" s="168"/>
      <c r="AT747" s="163" t="s">
        <v>376</v>
      </c>
      <c r="AU747" s="163" t="s">
        <v>86</v>
      </c>
      <c r="AV747" s="13" t="s">
        <v>249</v>
      </c>
      <c r="AW747" s="13" t="s">
        <v>34</v>
      </c>
      <c r="AX747" s="13" t="s">
        <v>84</v>
      </c>
      <c r="AY747" s="163" t="s">
        <v>339</v>
      </c>
    </row>
    <row r="748" spans="2:65" s="1" customFormat="1" ht="16.5" customHeight="1" x14ac:dyDescent="0.2">
      <c r="B748" s="136"/>
      <c r="C748" s="137" t="s">
        <v>1542</v>
      </c>
      <c r="D748" s="137" t="s">
        <v>342</v>
      </c>
      <c r="E748" s="138" t="s">
        <v>2715</v>
      </c>
      <c r="F748" s="139" t="s">
        <v>2716</v>
      </c>
      <c r="G748" s="140" t="s">
        <v>381</v>
      </c>
      <c r="H748" s="141">
        <v>31.021000000000001</v>
      </c>
      <c r="I748" s="142"/>
      <c r="J748" s="143">
        <f>ROUND(I748*H748,2)</f>
        <v>0</v>
      </c>
      <c r="K748" s="139" t="s">
        <v>902</v>
      </c>
      <c r="L748" s="32"/>
      <c r="M748" s="144" t="s">
        <v>1</v>
      </c>
      <c r="N748" s="145" t="s">
        <v>42</v>
      </c>
      <c r="P748" s="146">
        <f>O748*H748</f>
        <v>0</v>
      </c>
      <c r="Q748" s="146">
        <v>0</v>
      </c>
      <c r="R748" s="146">
        <f>Q748*H748</f>
        <v>0</v>
      </c>
      <c r="S748" s="146">
        <v>0</v>
      </c>
      <c r="T748" s="147">
        <f>S748*H748</f>
        <v>0</v>
      </c>
      <c r="AR748" s="148" t="s">
        <v>428</v>
      </c>
      <c r="AT748" s="148" t="s">
        <v>342</v>
      </c>
      <c r="AU748" s="148" t="s">
        <v>86</v>
      </c>
      <c r="AY748" s="17" t="s">
        <v>339</v>
      </c>
      <c r="BE748" s="149">
        <f>IF(N748="základní",J748,0)</f>
        <v>0</v>
      </c>
      <c r="BF748" s="149">
        <f>IF(N748="snížená",J748,0)</f>
        <v>0</v>
      </c>
      <c r="BG748" s="149">
        <f>IF(N748="zákl. přenesená",J748,0)</f>
        <v>0</v>
      </c>
      <c r="BH748" s="149">
        <f>IF(N748="sníž. přenesená",J748,0)</f>
        <v>0</v>
      </c>
      <c r="BI748" s="149">
        <f>IF(N748="nulová",J748,0)</f>
        <v>0</v>
      </c>
      <c r="BJ748" s="17" t="s">
        <v>84</v>
      </c>
      <c r="BK748" s="149">
        <f>ROUND(I748*H748,2)</f>
        <v>0</v>
      </c>
      <c r="BL748" s="17" t="s">
        <v>428</v>
      </c>
      <c r="BM748" s="148" t="s">
        <v>2717</v>
      </c>
    </row>
    <row r="749" spans="2:65" s="1" customFormat="1" x14ac:dyDescent="0.2">
      <c r="B749" s="32"/>
      <c r="D749" s="150" t="s">
        <v>348</v>
      </c>
      <c r="F749" s="151" t="s">
        <v>2718</v>
      </c>
      <c r="I749" s="152"/>
      <c r="L749" s="32"/>
      <c r="M749" s="153"/>
      <c r="T749" s="56"/>
      <c r="AT749" s="17" t="s">
        <v>348</v>
      </c>
      <c r="AU749" s="17" t="s">
        <v>86</v>
      </c>
    </row>
    <row r="750" spans="2:65" s="15" customFormat="1" x14ac:dyDescent="0.2">
      <c r="B750" s="189"/>
      <c r="D750" s="150" t="s">
        <v>376</v>
      </c>
      <c r="E750" s="190" t="s">
        <v>1</v>
      </c>
      <c r="F750" s="191" t="s">
        <v>2710</v>
      </c>
      <c r="H750" s="190" t="s">
        <v>1</v>
      </c>
      <c r="I750" s="192"/>
      <c r="L750" s="189"/>
      <c r="M750" s="193"/>
      <c r="T750" s="194"/>
      <c r="AT750" s="190" t="s">
        <v>376</v>
      </c>
      <c r="AU750" s="190" t="s">
        <v>86</v>
      </c>
      <c r="AV750" s="15" t="s">
        <v>84</v>
      </c>
      <c r="AW750" s="15" t="s">
        <v>34</v>
      </c>
      <c r="AX750" s="15" t="s">
        <v>77</v>
      </c>
      <c r="AY750" s="190" t="s">
        <v>339</v>
      </c>
    </row>
    <row r="751" spans="2:65" s="12" customFormat="1" x14ac:dyDescent="0.2">
      <c r="B751" s="155"/>
      <c r="D751" s="150" t="s">
        <v>376</v>
      </c>
      <c r="E751" s="156" t="s">
        <v>1</v>
      </c>
      <c r="F751" s="157" t="s">
        <v>2719</v>
      </c>
      <c r="H751" s="158">
        <v>31.021000000000001</v>
      </c>
      <c r="I751" s="159"/>
      <c r="L751" s="155"/>
      <c r="M751" s="160"/>
      <c r="T751" s="161"/>
      <c r="AT751" s="156" t="s">
        <v>376</v>
      </c>
      <c r="AU751" s="156" t="s">
        <v>86</v>
      </c>
      <c r="AV751" s="12" t="s">
        <v>86</v>
      </c>
      <c r="AW751" s="12" t="s">
        <v>34</v>
      </c>
      <c r="AX751" s="12" t="s">
        <v>77</v>
      </c>
      <c r="AY751" s="156" t="s">
        <v>339</v>
      </c>
    </row>
    <row r="752" spans="2:65" s="13" customFormat="1" x14ac:dyDescent="0.2">
      <c r="B752" s="162"/>
      <c r="D752" s="150" t="s">
        <v>376</v>
      </c>
      <c r="E752" s="163" t="s">
        <v>1</v>
      </c>
      <c r="F752" s="164" t="s">
        <v>398</v>
      </c>
      <c r="H752" s="165">
        <v>31.021000000000001</v>
      </c>
      <c r="I752" s="166"/>
      <c r="L752" s="162"/>
      <c r="M752" s="167"/>
      <c r="T752" s="168"/>
      <c r="AT752" s="163" t="s">
        <v>376</v>
      </c>
      <c r="AU752" s="163" t="s">
        <v>86</v>
      </c>
      <c r="AV752" s="13" t="s">
        <v>249</v>
      </c>
      <c r="AW752" s="13" t="s">
        <v>34</v>
      </c>
      <c r="AX752" s="13" t="s">
        <v>84</v>
      </c>
      <c r="AY752" s="163" t="s">
        <v>339</v>
      </c>
    </row>
    <row r="753" spans="2:65" s="1" customFormat="1" ht="16.5" customHeight="1" x14ac:dyDescent="0.2">
      <c r="B753" s="136"/>
      <c r="C753" s="169" t="s">
        <v>1548</v>
      </c>
      <c r="D753" s="169" t="s">
        <v>490</v>
      </c>
      <c r="E753" s="170" t="s">
        <v>2720</v>
      </c>
      <c r="F753" s="171" t="s">
        <v>2721</v>
      </c>
      <c r="G753" s="172" t="s">
        <v>493</v>
      </c>
      <c r="H753" s="173">
        <v>0.122</v>
      </c>
      <c r="I753" s="174"/>
      <c r="J753" s="175">
        <f>ROUND(I753*H753,2)</f>
        <v>0</v>
      </c>
      <c r="K753" s="171" t="s">
        <v>902</v>
      </c>
      <c r="L753" s="176"/>
      <c r="M753" s="177" t="s">
        <v>1</v>
      </c>
      <c r="N753" s="178" t="s">
        <v>42</v>
      </c>
      <c r="P753" s="146">
        <f>O753*H753</f>
        <v>0</v>
      </c>
      <c r="Q753" s="146">
        <v>1</v>
      </c>
      <c r="R753" s="146">
        <f>Q753*H753</f>
        <v>0.122</v>
      </c>
      <c r="S753" s="146">
        <v>0</v>
      </c>
      <c r="T753" s="147">
        <f>S753*H753</f>
        <v>0</v>
      </c>
      <c r="AR753" s="148" t="s">
        <v>513</v>
      </c>
      <c r="AT753" s="148" t="s">
        <v>490</v>
      </c>
      <c r="AU753" s="148" t="s">
        <v>86</v>
      </c>
      <c r="AY753" s="17" t="s">
        <v>339</v>
      </c>
      <c r="BE753" s="149">
        <f>IF(N753="základní",J753,0)</f>
        <v>0</v>
      </c>
      <c r="BF753" s="149">
        <f>IF(N753="snížená",J753,0)</f>
        <v>0</v>
      </c>
      <c r="BG753" s="149">
        <f>IF(N753="zákl. přenesená",J753,0)</f>
        <v>0</v>
      </c>
      <c r="BH753" s="149">
        <f>IF(N753="sníž. přenesená",J753,0)</f>
        <v>0</v>
      </c>
      <c r="BI753" s="149">
        <f>IF(N753="nulová",J753,0)</f>
        <v>0</v>
      </c>
      <c r="BJ753" s="17" t="s">
        <v>84</v>
      </c>
      <c r="BK753" s="149">
        <f>ROUND(I753*H753,2)</f>
        <v>0</v>
      </c>
      <c r="BL753" s="17" t="s">
        <v>428</v>
      </c>
      <c r="BM753" s="148" t="s">
        <v>2722</v>
      </c>
    </row>
    <row r="754" spans="2:65" s="1" customFormat="1" x14ac:dyDescent="0.2">
      <c r="B754" s="32"/>
      <c r="D754" s="150" t="s">
        <v>348</v>
      </c>
      <c r="F754" s="151" t="s">
        <v>2721</v>
      </c>
      <c r="I754" s="152"/>
      <c r="L754" s="32"/>
      <c r="M754" s="153"/>
      <c r="T754" s="56"/>
      <c r="AT754" s="17" t="s">
        <v>348</v>
      </c>
      <c r="AU754" s="17" t="s">
        <v>86</v>
      </c>
    </row>
    <row r="755" spans="2:65" s="12" customFormat="1" x14ac:dyDescent="0.2">
      <c r="B755" s="155"/>
      <c r="D755" s="150" t="s">
        <v>376</v>
      </c>
      <c r="E755" s="156" t="s">
        <v>1</v>
      </c>
      <c r="F755" s="157" t="s">
        <v>2723</v>
      </c>
      <c r="H755" s="158">
        <v>81.274000000000001</v>
      </c>
      <c r="I755" s="159"/>
      <c r="L755" s="155"/>
      <c r="M755" s="160"/>
      <c r="T755" s="161"/>
      <c r="AT755" s="156" t="s">
        <v>376</v>
      </c>
      <c r="AU755" s="156" t="s">
        <v>86</v>
      </c>
      <c r="AV755" s="12" t="s">
        <v>86</v>
      </c>
      <c r="AW755" s="12" t="s">
        <v>34</v>
      </c>
      <c r="AX755" s="12" t="s">
        <v>84</v>
      </c>
      <c r="AY755" s="156" t="s">
        <v>339</v>
      </c>
    </row>
    <row r="756" spans="2:65" s="12" customFormat="1" x14ac:dyDescent="0.2">
      <c r="B756" s="155"/>
      <c r="D756" s="150" t="s">
        <v>376</v>
      </c>
      <c r="F756" s="157" t="s">
        <v>2724</v>
      </c>
      <c r="H756" s="158">
        <v>0.122</v>
      </c>
      <c r="I756" s="159"/>
      <c r="L756" s="155"/>
      <c r="M756" s="160"/>
      <c r="T756" s="161"/>
      <c r="AT756" s="156" t="s">
        <v>376</v>
      </c>
      <c r="AU756" s="156" t="s">
        <v>86</v>
      </c>
      <c r="AV756" s="12" t="s">
        <v>86</v>
      </c>
      <c r="AW756" s="12" t="s">
        <v>3</v>
      </c>
      <c r="AX756" s="12" t="s">
        <v>84</v>
      </c>
      <c r="AY756" s="156" t="s">
        <v>339</v>
      </c>
    </row>
    <row r="757" spans="2:65" s="1" customFormat="1" ht="16.5" customHeight="1" x14ac:dyDescent="0.2">
      <c r="B757" s="136"/>
      <c r="C757" s="137" t="s">
        <v>1551</v>
      </c>
      <c r="D757" s="137" t="s">
        <v>342</v>
      </c>
      <c r="E757" s="138" t="s">
        <v>2725</v>
      </c>
      <c r="F757" s="139" t="s">
        <v>2726</v>
      </c>
      <c r="G757" s="140" t="s">
        <v>381</v>
      </c>
      <c r="H757" s="141">
        <v>25.966000000000001</v>
      </c>
      <c r="I757" s="142"/>
      <c r="J757" s="143">
        <f>ROUND(I757*H757,2)</f>
        <v>0</v>
      </c>
      <c r="K757" s="139" t="s">
        <v>902</v>
      </c>
      <c r="L757" s="32"/>
      <c r="M757" s="144" t="s">
        <v>1</v>
      </c>
      <c r="N757" s="145" t="s">
        <v>42</v>
      </c>
      <c r="P757" s="146">
        <f>O757*H757</f>
        <v>0</v>
      </c>
      <c r="Q757" s="146">
        <v>4.0000000000000002E-4</v>
      </c>
      <c r="R757" s="146">
        <f>Q757*H757</f>
        <v>1.03864E-2</v>
      </c>
      <c r="S757" s="146">
        <v>0</v>
      </c>
      <c r="T757" s="147">
        <f>S757*H757</f>
        <v>0</v>
      </c>
      <c r="AR757" s="148" t="s">
        <v>428</v>
      </c>
      <c r="AT757" s="148" t="s">
        <v>342</v>
      </c>
      <c r="AU757" s="148" t="s">
        <v>86</v>
      </c>
      <c r="AY757" s="17" t="s">
        <v>339</v>
      </c>
      <c r="BE757" s="149">
        <f>IF(N757="základní",J757,0)</f>
        <v>0</v>
      </c>
      <c r="BF757" s="149">
        <f>IF(N757="snížená",J757,0)</f>
        <v>0</v>
      </c>
      <c r="BG757" s="149">
        <f>IF(N757="zákl. přenesená",J757,0)</f>
        <v>0</v>
      </c>
      <c r="BH757" s="149">
        <f>IF(N757="sníž. přenesená",J757,0)</f>
        <v>0</v>
      </c>
      <c r="BI757" s="149">
        <f>IF(N757="nulová",J757,0)</f>
        <v>0</v>
      </c>
      <c r="BJ757" s="17" t="s">
        <v>84</v>
      </c>
      <c r="BK757" s="149">
        <f>ROUND(I757*H757,2)</f>
        <v>0</v>
      </c>
      <c r="BL757" s="17" t="s">
        <v>428</v>
      </c>
      <c r="BM757" s="148" t="s">
        <v>2727</v>
      </c>
    </row>
    <row r="758" spans="2:65" s="1" customFormat="1" x14ac:dyDescent="0.2">
      <c r="B758" s="32"/>
      <c r="D758" s="150" t="s">
        <v>348</v>
      </c>
      <c r="F758" s="151" t="s">
        <v>2728</v>
      </c>
      <c r="I758" s="152"/>
      <c r="L758" s="32"/>
      <c r="M758" s="153"/>
      <c r="T758" s="56"/>
      <c r="AT758" s="17" t="s">
        <v>348</v>
      </c>
      <c r="AU758" s="17" t="s">
        <v>86</v>
      </c>
    </row>
    <row r="759" spans="2:65" s="15" customFormat="1" x14ac:dyDescent="0.2">
      <c r="B759" s="189"/>
      <c r="D759" s="150" t="s">
        <v>376</v>
      </c>
      <c r="E759" s="190" t="s">
        <v>1</v>
      </c>
      <c r="F759" s="191" t="s">
        <v>2675</v>
      </c>
      <c r="H759" s="190" t="s">
        <v>1</v>
      </c>
      <c r="I759" s="192"/>
      <c r="L759" s="189"/>
      <c r="M759" s="193"/>
      <c r="T759" s="194"/>
      <c r="AT759" s="190" t="s">
        <v>376</v>
      </c>
      <c r="AU759" s="190" t="s">
        <v>86</v>
      </c>
      <c r="AV759" s="15" t="s">
        <v>84</v>
      </c>
      <c r="AW759" s="15" t="s">
        <v>34</v>
      </c>
      <c r="AX759" s="15" t="s">
        <v>77</v>
      </c>
      <c r="AY759" s="190" t="s">
        <v>339</v>
      </c>
    </row>
    <row r="760" spans="2:65" s="12" customFormat="1" x14ac:dyDescent="0.2">
      <c r="B760" s="155"/>
      <c r="D760" s="150" t="s">
        <v>376</v>
      </c>
      <c r="E760" s="156" t="s">
        <v>1</v>
      </c>
      <c r="F760" s="157" t="s">
        <v>2676</v>
      </c>
      <c r="H760" s="158">
        <v>0.60299999999999998</v>
      </c>
      <c r="I760" s="159"/>
      <c r="L760" s="155"/>
      <c r="M760" s="160"/>
      <c r="T760" s="161"/>
      <c r="AT760" s="156" t="s">
        <v>376</v>
      </c>
      <c r="AU760" s="156" t="s">
        <v>86</v>
      </c>
      <c r="AV760" s="12" t="s">
        <v>86</v>
      </c>
      <c r="AW760" s="12" t="s">
        <v>34</v>
      </c>
      <c r="AX760" s="12" t="s">
        <v>77</v>
      </c>
      <c r="AY760" s="156" t="s">
        <v>339</v>
      </c>
    </row>
    <row r="761" spans="2:65" s="12" customFormat="1" x14ac:dyDescent="0.2">
      <c r="B761" s="155"/>
      <c r="D761" s="150" t="s">
        <v>376</v>
      </c>
      <c r="E761" s="156" t="s">
        <v>1</v>
      </c>
      <c r="F761" s="157" t="s">
        <v>2677</v>
      </c>
      <c r="H761" s="158">
        <v>0.60299999999999998</v>
      </c>
      <c r="I761" s="159"/>
      <c r="L761" s="155"/>
      <c r="M761" s="160"/>
      <c r="T761" s="161"/>
      <c r="AT761" s="156" t="s">
        <v>376</v>
      </c>
      <c r="AU761" s="156" t="s">
        <v>86</v>
      </c>
      <c r="AV761" s="12" t="s">
        <v>86</v>
      </c>
      <c r="AW761" s="12" t="s">
        <v>34</v>
      </c>
      <c r="AX761" s="12" t="s">
        <v>77</v>
      </c>
      <c r="AY761" s="156" t="s">
        <v>339</v>
      </c>
    </row>
    <row r="762" spans="2:65" s="15" customFormat="1" x14ac:dyDescent="0.2">
      <c r="B762" s="189"/>
      <c r="D762" s="150" t="s">
        <v>376</v>
      </c>
      <c r="E762" s="190" t="s">
        <v>1</v>
      </c>
      <c r="F762" s="191" t="s">
        <v>2678</v>
      </c>
      <c r="H762" s="190" t="s">
        <v>1</v>
      </c>
      <c r="I762" s="192"/>
      <c r="L762" s="189"/>
      <c r="M762" s="193"/>
      <c r="T762" s="194"/>
      <c r="AT762" s="190" t="s">
        <v>376</v>
      </c>
      <c r="AU762" s="190" t="s">
        <v>86</v>
      </c>
      <c r="AV762" s="15" t="s">
        <v>84</v>
      </c>
      <c r="AW762" s="15" t="s">
        <v>34</v>
      </c>
      <c r="AX762" s="15" t="s">
        <v>77</v>
      </c>
      <c r="AY762" s="190" t="s">
        <v>339</v>
      </c>
    </row>
    <row r="763" spans="2:65" s="12" customFormat="1" x14ac:dyDescent="0.2">
      <c r="B763" s="155"/>
      <c r="D763" s="150" t="s">
        <v>376</v>
      </c>
      <c r="E763" s="156" t="s">
        <v>1</v>
      </c>
      <c r="F763" s="157" t="s">
        <v>2679</v>
      </c>
      <c r="H763" s="158">
        <v>12.38</v>
      </c>
      <c r="I763" s="159"/>
      <c r="L763" s="155"/>
      <c r="M763" s="160"/>
      <c r="T763" s="161"/>
      <c r="AT763" s="156" t="s">
        <v>376</v>
      </c>
      <c r="AU763" s="156" t="s">
        <v>86</v>
      </c>
      <c r="AV763" s="12" t="s">
        <v>86</v>
      </c>
      <c r="AW763" s="12" t="s">
        <v>34</v>
      </c>
      <c r="AX763" s="12" t="s">
        <v>77</v>
      </c>
      <c r="AY763" s="156" t="s">
        <v>339</v>
      </c>
    </row>
    <row r="764" spans="2:65" s="12" customFormat="1" x14ac:dyDescent="0.2">
      <c r="B764" s="155"/>
      <c r="D764" s="150" t="s">
        <v>376</v>
      </c>
      <c r="E764" s="156" t="s">
        <v>1</v>
      </c>
      <c r="F764" s="157" t="s">
        <v>2680</v>
      </c>
      <c r="H764" s="158">
        <v>12.38</v>
      </c>
      <c r="I764" s="159"/>
      <c r="L764" s="155"/>
      <c r="M764" s="160"/>
      <c r="T764" s="161"/>
      <c r="AT764" s="156" t="s">
        <v>376</v>
      </c>
      <c r="AU764" s="156" t="s">
        <v>86</v>
      </c>
      <c r="AV764" s="12" t="s">
        <v>86</v>
      </c>
      <c r="AW764" s="12" t="s">
        <v>34</v>
      </c>
      <c r="AX764" s="12" t="s">
        <v>77</v>
      </c>
      <c r="AY764" s="156" t="s">
        <v>339</v>
      </c>
    </row>
    <row r="765" spans="2:65" s="13" customFormat="1" x14ac:dyDescent="0.2">
      <c r="B765" s="162"/>
      <c r="D765" s="150" t="s">
        <v>376</v>
      </c>
      <c r="E765" s="163" t="s">
        <v>1</v>
      </c>
      <c r="F765" s="164" t="s">
        <v>398</v>
      </c>
      <c r="H765" s="165">
        <v>25.966000000000001</v>
      </c>
      <c r="I765" s="166"/>
      <c r="L765" s="162"/>
      <c r="M765" s="167"/>
      <c r="T765" s="168"/>
      <c r="AT765" s="163" t="s">
        <v>376</v>
      </c>
      <c r="AU765" s="163" t="s">
        <v>86</v>
      </c>
      <c r="AV765" s="13" t="s">
        <v>249</v>
      </c>
      <c r="AW765" s="13" t="s">
        <v>34</v>
      </c>
      <c r="AX765" s="13" t="s">
        <v>84</v>
      </c>
      <c r="AY765" s="163" t="s">
        <v>339</v>
      </c>
    </row>
    <row r="766" spans="2:65" s="1" customFormat="1" ht="16.5" customHeight="1" x14ac:dyDescent="0.2">
      <c r="B766" s="136"/>
      <c r="C766" s="137" t="s">
        <v>1554</v>
      </c>
      <c r="D766" s="137" t="s">
        <v>342</v>
      </c>
      <c r="E766" s="138" t="s">
        <v>2729</v>
      </c>
      <c r="F766" s="139" t="s">
        <v>2730</v>
      </c>
      <c r="G766" s="140" t="s">
        <v>381</v>
      </c>
      <c r="H766" s="141">
        <v>36.512999999999998</v>
      </c>
      <c r="I766" s="142"/>
      <c r="J766" s="143">
        <f>ROUND(I766*H766,2)</f>
        <v>0</v>
      </c>
      <c r="K766" s="139" t="s">
        <v>902</v>
      </c>
      <c r="L766" s="32"/>
      <c r="M766" s="144" t="s">
        <v>1</v>
      </c>
      <c r="N766" s="145" t="s">
        <v>42</v>
      </c>
      <c r="P766" s="146">
        <f>O766*H766</f>
        <v>0</v>
      </c>
      <c r="Q766" s="146">
        <v>4.0000000000000002E-4</v>
      </c>
      <c r="R766" s="146">
        <f>Q766*H766</f>
        <v>1.46052E-2</v>
      </c>
      <c r="S766" s="146">
        <v>0</v>
      </c>
      <c r="T766" s="147">
        <f>S766*H766</f>
        <v>0</v>
      </c>
      <c r="AR766" s="148" t="s">
        <v>428</v>
      </c>
      <c r="AT766" s="148" t="s">
        <v>342</v>
      </c>
      <c r="AU766" s="148" t="s">
        <v>86</v>
      </c>
      <c r="AY766" s="17" t="s">
        <v>339</v>
      </c>
      <c r="BE766" s="149">
        <f>IF(N766="základní",J766,0)</f>
        <v>0</v>
      </c>
      <c r="BF766" s="149">
        <f>IF(N766="snížená",J766,0)</f>
        <v>0</v>
      </c>
      <c r="BG766" s="149">
        <f>IF(N766="zákl. přenesená",J766,0)</f>
        <v>0</v>
      </c>
      <c r="BH766" s="149">
        <f>IF(N766="sníž. přenesená",J766,0)</f>
        <v>0</v>
      </c>
      <c r="BI766" s="149">
        <f>IF(N766="nulová",J766,0)</f>
        <v>0</v>
      </c>
      <c r="BJ766" s="17" t="s">
        <v>84</v>
      </c>
      <c r="BK766" s="149">
        <f>ROUND(I766*H766,2)</f>
        <v>0</v>
      </c>
      <c r="BL766" s="17" t="s">
        <v>428</v>
      </c>
      <c r="BM766" s="148" t="s">
        <v>2731</v>
      </c>
    </row>
    <row r="767" spans="2:65" s="1" customFormat="1" x14ac:dyDescent="0.2">
      <c r="B767" s="32"/>
      <c r="D767" s="150" t="s">
        <v>348</v>
      </c>
      <c r="F767" s="151" t="s">
        <v>2732</v>
      </c>
      <c r="I767" s="152"/>
      <c r="L767" s="32"/>
      <c r="M767" s="153"/>
      <c r="T767" s="56"/>
      <c r="AT767" s="17" t="s">
        <v>348</v>
      </c>
      <c r="AU767" s="17" t="s">
        <v>86</v>
      </c>
    </row>
    <row r="768" spans="2:65" s="15" customFormat="1" x14ac:dyDescent="0.2">
      <c r="B768" s="189"/>
      <c r="D768" s="150" t="s">
        <v>376</v>
      </c>
      <c r="E768" s="190" t="s">
        <v>1</v>
      </c>
      <c r="F768" s="191" t="s">
        <v>2675</v>
      </c>
      <c r="H768" s="190" t="s">
        <v>1</v>
      </c>
      <c r="I768" s="192"/>
      <c r="L768" s="189"/>
      <c r="M768" s="193"/>
      <c r="T768" s="194"/>
      <c r="AT768" s="190" t="s">
        <v>376</v>
      </c>
      <c r="AU768" s="190" t="s">
        <v>86</v>
      </c>
      <c r="AV768" s="15" t="s">
        <v>84</v>
      </c>
      <c r="AW768" s="15" t="s">
        <v>34</v>
      </c>
      <c r="AX768" s="15" t="s">
        <v>77</v>
      </c>
      <c r="AY768" s="190" t="s">
        <v>339</v>
      </c>
    </row>
    <row r="769" spans="2:65" s="12" customFormat="1" x14ac:dyDescent="0.2">
      <c r="B769" s="155"/>
      <c r="D769" s="150" t="s">
        <v>376</v>
      </c>
      <c r="E769" s="156" t="s">
        <v>1</v>
      </c>
      <c r="F769" s="157" t="s">
        <v>2687</v>
      </c>
      <c r="H769" s="158">
        <v>2.2629999999999999</v>
      </c>
      <c r="I769" s="159"/>
      <c r="L769" s="155"/>
      <c r="M769" s="160"/>
      <c r="T769" s="161"/>
      <c r="AT769" s="156" t="s">
        <v>376</v>
      </c>
      <c r="AU769" s="156" t="s">
        <v>86</v>
      </c>
      <c r="AV769" s="12" t="s">
        <v>86</v>
      </c>
      <c r="AW769" s="12" t="s">
        <v>34</v>
      </c>
      <c r="AX769" s="12" t="s">
        <v>77</v>
      </c>
      <c r="AY769" s="156" t="s">
        <v>339</v>
      </c>
    </row>
    <row r="770" spans="2:65" s="12" customFormat="1" x14ac:dyDescent="0.2">
      <c r="B770" s="155"/>
      <c r="D770" s="150" t="s">
        <v>376</v>
      </c>
      <c r="E770" s="156" t="s">
        <v>1</v>
      </c>
      <c r="F770" s="157" t="s">
        <v>2688</v>
      </c>
      <c r="H770" s="158">
        <v>2.081</v>
      </c>
      <c r="I770" s="159"/>
      <c r="L770" s="155"/>
      <c r="M770" s="160"/>
      <c r="T770" s="161"/>
      <c r="AT770" s="156" t="s">
        <v>376</v>
      </c>
      <c r="AU770" s="156" t="s">
        <v>86</v>
      </c>
      <c r="AV770" s="12" t="s">
        <v>86</v>
      </c>
      <c r="AW770" s="12" t="s">
        <v>34</v>
      </c>
      <c r="AX770" s="12" t="s">
        <v>77</v>
      </c>
      <c r="AY770" s="156" t="s">
        <v>339</v>
      </c>
    </row>
    <row r="771" spans="2:65" s="12" customFormat="1" x14ac:dyDescent="0.2">
      <c r="B771" s="155"/>
      <c r="D771" s="150" t="s">
        <v>376</v>
      </c>
      <c r="E771" s="156" t="s">
        <v>1</v>
      </c>
      <c r="F771" s="157" t="s">
        <v>2689</v>
      </c>
      <c r="H771" s="158">
        <v>8.6020000000000003</v>
      </c>
      <c r="I771" s="159"/>
      <c r="L771" s="155"/>
      <c r="M771" s="160"/>
      <c r="T771" s="161"/>
      <c r="AT771" s="156" t="s">
        <v>376</v>
      </c>
      <c r="AU771" s="156" t="s">
        <v>86</v>
      </c>
      <c r="AV771" s="12" t="s">
        <v>86</v>
      </c>
      <c r="AW771" s="12" t="s">
        <v>34</v>
      </c>
      <c r="AX771" s="12" t="s">
        <v>77</v>
      </c>
      <c r="AY771" s="156" t="s">
        <v>339</v>
      </c>
    </row>
    <row r="772" spans="2:65" s="12" customFormat="1" x14ac:dyDescent="0.2">
      <c r="B772" s="155"/>
      <c r="D772" s="150" t="s">
        <v>376</v>
      </c>
      <c r="E772" s="156" t="s">
        <v>1</v>
      </c>
      <c r="F772" s="157" t="s">
        <v>2690</v>
      </c>
      <c r="H772" s="158">
        <v>8.4830000000000005</v>
      </c>
      <c r="I772" s="159"/>
      <c r="L772" s="155"/>
      <c r="M772" s="160"/>
      <c r="T772" s="161"/>
      <c r="AT772" s="156" t="s">
        <v>376</v>
      </c>
      <c r="AU772" s="156" t="s">
        <v>86</v>
      </c>
      <c r="AV772" s="12" t="s">
        <v>86</v>
      </c>
      <c r="AW772" s="12" t="s">
        <v>34</v>
      </c>
      <c r="AX772" s="12" t="s">
        <v>77</v>
      </c>
      <c r="AY772" s="156" t="s">
        <v>339</v>
      </c>
    </row>
    <row r="773" spans="2:65" s="15" customFormat="1" x14ac:dyDescent="0.2">
      <c r="B773" s="189"/>
      <c r="D773" s="150" t="s">
        <v>376</v>
      </c>
      <c r="E773" s="190" t="s">
        <v>1</v>
      </c>
      <c r="F773" s="191" t="s">
        <v>2678</v>
      </c>
      <c r="H773" s="190" t="s">
        <v>1</v>
      </c>
      <c r="I773" s="192"/>
      <c r="L773" s="189"/>
      <c r="M773" s="193"/>
      <c r="T773" s="194"/>
      <c r="AT773" s="190" t="s">
        <v>376</v>
      </c>
      <c r="AU773" s="190" t="s">
        <v>86</v>
      </c>
      <c r="AV773" s="15" t="s">
        <v>84</v>
      </c>
      <c r="AW773" s="15" t="s">
        <v>34</v>
      </c>
      <c r="AX773" s="15" t="s">
        <v>77</v>
      </c>
      <c r="AY773" s="190" t="s">
        <v>339</v>
      </c>
    </row>
    <row r="774" spans="2:65" s="12" customFormat="1" x14ac:dyDescent="0.2">
      <c r="B774" s="155"/>
      <c r="D774" s="150" t="s">
        <v>376</v>
      </c>
      <c r="E774" s="156" t="s">
        <v>1</v>
      </c>
      <c r="F774" s="157" t="s">
        <v>2691</v>
      </c>
      <c r="H774" s="158">
        <v>7.53</v>
      </c>
      <c r="I774" s="159"/>
      <c r="L774" s="155"/>
      <c r="M774" s="160"/>
      <c r="T774" s="161"/>
      <c r="AT774" s="156" t="s">
        <v>376</v>
      </c>
      <c r="AU774" s="156" t="s">
        <v>86</v>
      </c>
      <c r="AV774" s="12" t="s">
        <v>86</v>
      </c>
      <c r="AW774" s="12" t="s">
        <v>34</v>
      </c>
      <c r="AX774" s="12" t="s">
        <v>77</v>
      </c>
      <c r="AY774" s="156" t="s">
        <v>339</v>
      </c>
    </row>
    <row r="775" spans="2:65" s="12" customFormat="1" x14ac:dyDescent="0.2">
      <c r="B775" s="155"/>
      <c r="D775" s="150" t="s">
        <v>376</v>
      </c>
      <c r="E775" s="156" t="s">
        <v>1</v>
      </c>
      <c r="F775" s="157" t="s">
        <v>2692</v>
      </c>
      <c r="H775" s="158">
        <v>3.198</v>
      </c>
      <c r="I775" s="159"/>
      <c r="L775" s="155"/>
      <c r="M775" s="160"/>
      <c r="T775" s="161"/>
      <c r="AT775" s="156" t="s">
        <v>376</v>
      </c>
      <c r="AU775" s="156" t="s">
        <v>86</v>
      </c>
      <c r="AV775" s="12" t="s">
        <v>86</v>
      </c>
      <c r="AW775" s="12" t="s">
        <v>34</v>
      </c>
      <c r="AX775" s="12" t="s">
        <v>77</v>
      </c>
      <c r="AY775" s="156" t="s">
        <v>339</v>
      </c>
    </row>
    <row r="776" spans="2:65" s="12" customFormat="1" x14ac:dyDescent="0.2">
      <c r="B776" s="155"/>
      <c r="D776" s="150" t="s">
        <v>376</v>
      </c>
      <c r="E776" s="156" t="s">
        <v>1</v>
      </c>
      <c r="F776" s="157" t="s">
        <v>2693</v>
      </c>
      <c r="H776" s="158">
        <v>1.3859999999999999</v>
      </c>
      <c r="I776" s="159"/>
      <c r="L776" s="155"/>
      <c r="M776" s="160"/>
      <c r="T776" s="161"/>
      <c r="AT776" s="156" t="s">
        <v>376</v>
      </c>
      <c r="AU776" s="156" t="s">
        <v>86</v>
      </c>
      <c r="AV776" s="12" t="s">
        <v>86</v>
      </c>
      <c r="AW776" s="12" t="s">
        <v>34</v>
      </c>
      <c r="AX776" s="12" t="s">
        <v>77</v>
      </c>
      <c r="AY776" s="156" t="s">
        <v>339</v>
      </c>
    </row>
    <row r="777" spans="2:65" s="12" customFormat="1" x14ac:dyDescent="0.2">
      <c r="B777" s="155"/>
      <c r="D777" s="150" t="s">
        <v>376</v>
      </c>
      <c r="E777" s="156" t="s">
        <v>1</v>
      </c>
      <c r="F777" s="157" t="s">
        <v>2694</v>
      </c>
      <c r="H777" s="158">
        <v>1.3859999999999999</v>
      </c>
      <c r="I777" s="159"/>
      <c r="L777" s="155"/>
      <c r="M777" s="160"/>
      <c r="T777" s="161"/>
      <c r="AT777" s="156" t="s">
        <v>376</v>
      </c>
      <c r="AU777" s="156" t="s">
        <v>86</v>
      </c>
      <c r="AV777" s="12" t="s">
        <v>86</v>
      </c>
      <c r="AW777" s="12" t="s">
        <v>34</v>
      </c>
      <c r="AX777" s="12" t="s">
        <v>77</v>
      </c>
      <c r="AY777" s="156" t="s">
        <v>339</v>
      </c>
    </row>
    <row r="778" spans="2:65" s="12" customFormat="1" x14ac:dyDescent="0.2">
      <c r="B778" s="155"/>
      <c r="D778" s="150" t="s">
        <v>376</v>
      </c>
      <c r="E778" s="156" t="s">
        <v>1</v>
      </c>
      <c r="F778" s="157" t="s">
        <v>2695</v>
      </c>
      <c r="H778" s="158">
        <v>0.79800000000000004</v>
      </c>
      <c r="I778" s="159"/>
      <c r="L778" s="155"/>
      <c r="M778" s="160"/>
      <c r="T778" s="161"/>
      <c r="AT778" s="156" t="s">
        <v>376</v>
      </c>
      <c r="AU778" s="156" t="s">
        <v>86</v>
      </c>
      <c r="AV778" s="12" t="s">
        <v>86</v>
      </c>
      <c r="AW778" s="12" t="s">
        <v>34</v>
      </c>
      <c r="AX778" s="12" t="s">
        <v>77</v>
      </c>
      <c r="AY778" s="156" t="s">
        <v>339</v>
      </c>
    </row>
    <row r="779" spans="2:65" s="12" customFormat="1" x14ac:dyDescent="0.2">
      <c r="B779" s="155"/>
      <c r="D779" s="150" t="s">
        <v>376</v>
      </c>
      <c r="E779" s="156" t="s">
        <v>1</v>
      </c>
      <c r="F779" s="157" t="s">
        <v>2696</v>
      </c>
      <c r="H779" s="158">
        <v>0.78600000000000003</v>
      </c>
      <c r="I779" s="159"/>
      <c r="L779" s="155"/>
      <c r="M779" s="160"/>
      <c r="T779" s="161"/>
      <c r="AT779" s="156" t="s">
        <v>376</v>
      </c>
      <c r="AU779" s="156" t="s">
        <v>86</v>
      </c>
      <c r="AV779" s="12" t="s">
        <v>86</v>
      </c>
      <c r="AW779" s="12" t="s">
        <v>34</v>
      </c>
      <c r="AX779" s="12" t="s">
        <v>77</v>
      </c>
      <c r="AY779" s="156" t="s">
        <v>339</v>
      </c>
    </row>
    <row r="780" spans="2:65" s="13" customFormat="1" x14ac:dyDescent="0.2">
      <c r="B780" s="162"/>
      <c r="D780" s="150" t="s">
        <v>376</v>
      </c>
      <c r="E780" s="163" t="s">
        <v>1</v>
      </c>
      <c r="F780" s="164" t="s">
        <v>398</v>
      </c>
      <c r="H780" s="165">
        <v>36.512999999999998</v>
      </c>
      <c r="I780" s="166"/>
      <c r="L780" s="162"/>
      <c r="M780" s="167"/>
      <c r="T780" s="168"/>
      <c r="AT780" s="163" t="s">
        <v>376</v>
      </c>
      <c r="AU780" s="163" t="s">
        <v>86</v>
      </c>
      <c r="AV780" s="13" t="s">
        <v>249</v>
      </c>
      <c r="AW780" s="13" t="s">
        <v>34</v>
      </c>
      <c r="AX780" s="13" t="s">
        <v>84</v>
      </c>
      <c r="AY780" s="163" t="s">
        <v>339</v>
      </c>
    </row>
    <row r="781" spans="2:65" s="1" customFormat="1" ht="16.5" customHeight="1" x14ac:dyDescent="0.2">
      <c r="B781" s="136"/>
      <c r="C781" s="169" t="s">
        <v>1556</v>
      </c>
      <c r="D781" s="169" t="s">
        <v>490</v>
      </c>
      <c r="E781" s="170" t="s">
        <v>2733</v>
      </c>
      <c r="F781" s="171" t="s">
        <v>2734</v>
      </c>
      <c r="G781" s="172" t="s">
        <v>381</v>
      </c>
      <c r="H781" s="173">
        <v>68.727000000000004</v>
      </c>
      <c r="I781" s="174"/>
      <c r="J781" s="175">
        <f>ROUND(I781*H781,2)</f>
        <v>0</v>
      </c>
      <c r="K781" s="171" t="s">
        <v>1</v>
      </c>
      <c r="L781" s="176"/>
      <c r="M781" s="177" t="s">
        <v>1</v>
      </c>
      <c r="N781" s="178" t="s">
        <v>42</v>
      </c>
      <c r="P781" s="146">
        <f>O781*H781</f>
        <v>0</v>
      </c>
      <c r="Q781" s="146">
        <v>5.3E-3</v>
      </c>
      <c r="R781" s="146">
        <f>Q781*H781</f>
        <v>0.3642531</v>
      </c>
      <c r="S781" s="146">
        <v>0</v>
      </c>
      <c r="T781" s="147">
        <f>S781*H781</f>
        <v>0</v>
      </c>
      <c r="AR781" s="148" t="s">
        <v>513</v>
      </c>
      <c r="AT781" s="148" t="s">
        <v>490</v>
      </c>
      <c r="AU781" s="148" t="s">
        <v>86</v>
      </c>
      <c r="AY781" s="17" t="s">
        <v>339</v>
      </c>
      <c r="BE781" s="149">
        <f>IF(N781="základní",J781,0)</f>
        <v>0</v>
      </c>
      <c r="BF781" s="149">
        <f>IF(N781="snížená",J781,0)</f>
        <v>0</v>
      </c>
      <c r="BG781" s="149">
        <f>IF(N781="zákl. přenesená",J781,0)</f>
        <v>0</v>
      </c>
      <c r="BH781" s="149">
        <f>IF(N781="sníž. přenesená",J781,0)</f>
        <v>0</v>
      </c>
      <c r="BI781" s="149">
        <f>IF(N781="nulová",J781,0)</f>
        <v>0</v>
      </c>
      <c r="BJ781" s="17" t="s">
        <v>84</v>
      </c>
      <c r="BK781" s="149">
        <f>ROUND(I781*H781,2)</f>
        <v>0</v>
      </c>
      <c r="BL781" s="17" t="s">
        <v>428</v>
      </c>
      <c r="BM781" s="148" t="s">
        <v>2735</v>
      </c>
    </row>
    <row r="782" spans="2:65" s="1" customFormat="1" x14ac:dyDescent="0.2">
      <c r="B782" s="32"/>
      <c r="D782" s="150" t="s">
        <v>348</v>
      </c>
      <c r="F782" s="151" t="s">
        <v>2734</v>
      </c>
      <c r="I782" s="152"/>
      <c r="L782" s="32"/>
      <c r="M782" s="153"/>
      <c r="T782" s="56"/>
      <c r="AT782" s="17" t="s">
        <v>348</v>
      </c>
      <c r="AU782" s="17" t="s">
        <v>86</v>
      </c>
    </row>
    <row r="783" spans="2:65" s="12" customFormat="1" x14ac:dyDescent="0.2">
      <c r="B783" s="155"/>
      <c r="D783" s="150" t="s">
        <v>376</v>
      </c>
      <c r="E783" s="156" t="s">
        <v>1</v>
      </c>
      <c r="F783" s="157" t="s">
        <v>2736</v>
      </c>
      <c r="H783" s="158">
        <v>62.478999999999999</v>
      </c>
      <c r="I783" s="159"/>
      <c r="L783" s="155"/>
      <c r="M783" s="160"/>
      <c r="T783" s="161"/>
      <c r="AT783" s="156" t="s">
        <v>376</v>
      </c>
      <c r="AU783" s="156" t="s">
        <v>86</v>
      </c>
      <c r="AV783" s="12" t="s">
        <v>86</v>
      </c>
      <c r="AW783" s="12" t="s">
        <v>34</v>
      </c>
      <c r="AX783" s="12" t="s">
        <v>84</v>
      </c>
      <c r="AY783" s="156" t="s">
        <v>339</v>
      </c>
    </row>
    <row r="784" spans="2:65" s="12" customFormat="1" x14ac:dyDescent="0.2">
      <c r="B784" s="155"/>
      <c r="D784" s="150" t="s">
        <v>376</v>
      </c>
      <c r="F784" s="157" t="s">
        <v>2737</v>
      </c>
      <c r="H784" s="158">
        <v>68.727000000000004</v>
      </c>
      <c r="I784" s="159"/>
      <c r="L784" s="155"/>
      <c r="M784" s="160"/>
      <c r="T784" s="161"/>
      <c r="AT784" s="156" t="s">
        <v>376</v>
      </c>
      <c r="AU784" s="156" t="s">
        <v>86</v>
      </c>
      <c r="AV784" s="12" t="s">
        <v>86</v>
      </c>
      <c r="AW784" s="12" t="s">
        <v>3</v>
      </c>
      <c r="AX784" s="12" t="s">
        <v>84</v>
      </c>
      <c r="AY784" s="156" t="s">
        <v>339</v>
      </c>
    </row>
    <row r="785" spans="2:65" s="1" customFormat="1" ht="16.5" customHeight="1" x14ac:dyDescent="0.2">
      <c r="B785" s="136"/>
      <c r="C785" s="137" t="s">
        <v>1559</v>
      </c>
      <c r="D785" s="137" t="s">
        <v>342</v>
      </c>
      <c r="E785" s="138" t="s">
        <v>2738</v>
      </c>
      <c r="F785" s="139" t="s">
        <v>2739</v>
      </c>
      <c r="G785" s="140" t="s">
        <v>381</v>
      </c>
      <c r="H785" s="141">
        <v>25.966000000000001</v>
      </c>
      <c r="I785" s="142"/>
      <c r="J785" s="143">
        <f>ROUND(I785*H785,2)</f>
        <v>0</v>
      </c>
      <c r="K785" s="139" t="s">
        <v>902</v>
      </c>
      <c r="L785" s="32"/>
      <c r="M785" s="144" t="s">
        <v>1</v>
      </c>
      <c r="N785" s="145" t="s">
        <v>42</v>
      </c>
      <c r="P785" s="146">
        <f>O785*H785</f>
        <v>0</v>
      </c>
      <c r="Q785" s="146">
        <v>0</v>
      </c>
      <c r="R785" s="146">
        <f>Q785*H785</f>
        <v>0</v>
      </c>
      <c r="S785" s="146">
        <v>0</v>
      </c>
      <c r="T785" s="147">
        <f>S785*H785</f>
        <v>0</v>
      </c>
      <c r="AR785" s="148" t="s">
        <v>428</v>
      </c>
      <c r="AT785" s="148" t="s">
        <v>342</v>
      </c>
      <c r="AU785" s="148" t="s">
        <v>86</v>
      </c>
      <c r="AY785" s="17" t="s">
        <v>339</v>
      </c>
      <c r="BE785" s="149">
        <f>IF(N785="základní",J785,0)</f>
        <v>0</v>
      </c>
      <c r="BF785" s="149">
        <f>IF(N785="snížená",J785,0)</f>
        <v>0</v>
      </c>
      <c r="BG785" s="149">
        <f>IF(N785="zákl. přenesená",J785,0)</f>
        <v>0</v>
      </c>
      <c r="BH785" s="149">
        <f>IF(N785="sníž. přenesená",J785,0)</f>
        <v>0</v>
      </c>
      <c r="BI785" s="149">
        <f>IF(N785="nulová",J785,0)</f>
        <v>0</v>
      </c>
      <c r="BJ785" s="17" t="s">
        <v>84</v>
      </c>
      <c r="BK785" s="149">
        <f>ROUND(I785*H785,2)</f>
        <v>0</v>
      </c>
      <c r="BL785" s="17" t="s">
        <v>428</v>
      </c>
      <c r="BM785" s="148" t="s">
        <v>2740</v>
      </c>
    </row>
    <row r="786" spans="2:65" s="1" customFormat="1" x14ac:dyDescent="0.2">
      <c r="B786" s="32"/>
      <c r="D786" s="150" t="s">
        <v>348</v>
      </c>
      <c r="F786" s="151" t="s">
        <v>2741</v>
      </c>
      <c r="I786" s="152"/>
      <c r="L786" s="32"/>
      <c r="M786" s="153"/>
      <c r="T786" s="56"/>
      <c r="AT786" s="17" t="s">
        <v>348</v>
      </c>
      <c r="AU786" s="17" t="s">
        <v>86</v>
      </c>
    </row>
    <row r="787" spans="2:65" s="15" customFormat="1" x14ac:dyDescent="0.2">
      <c r="B787" s="189"/>
      <c r="D787" s="150" t="s">
        <v>376</v>
      </c>
      <c r="E787" s="190" t="s">
        <v>1</v>
      </c>
      <c r="F787" s="191" t="s">
        <v>2675</v>
      </c>
      <c r="H787" s="190" t="s">
        <v>1</v>
      </c>
      <c r="I787" s="192"/>
      <c r="L787" s="189"/>
      <c r="M787" s="193"/>
      <c r="T787" s="194"/>
      <c r="AT787" s="190" t="s">
        <v>376</v>
      </c>
      <c r="AU787" s="190" t="s">
        <v>86</v>
      </c>
      <c r="AV787" s="15" t="s">
        <v>84</v>
      </c>
      <c r="AW787" s="15" t="s">
        <v>34</v>
      </c>
      <c r="AX787" s="15" t="s">
        <v>77</v>
      </c>
      <c r="AY787" s="190" t="s">
        <v>339</v>
      </c>
    </row>
    <row r="788" spans="2:65" s="12" customFormat="1" x14ac:dyDescent="0.2">
      <c r="B788" s="155"/>
      <c r="D788" s="150" t="s">
        <v>376</v>
      </c>
      <c r="E788" s="156" t="s">
        <v>1</v>
      </c>
      <c r="F788" s="157" t="s">
        <v>2676</v>
      </c>
      <c r="H788" s="158">
        <v>0.60299999999999998</v>
      </c>
      <c r="I788" s="159"/>
      <c r="L788" s="155"/>
      <c r="M788" s="160"/>
      <c r="T788" s="161"/>
      <c r="AT788" s="156" t="s">
        <v>376</v>
      </c>
      <c r="AU788" s="156" t="s">
        <v>86</v>
      </c>
      <c r="AV788" s="12" t="s">
        <v>86</v>
      </c>
      <c r="AW788" s="12" t="s">
        <v>34</v>
      </c>
      <c r="AX788" s="12" t="s">
        <v>77</v>
      </c>
      <c r="AY788" s="156" t="s">
        <v>339</v>
      </c>
    </row>
    <row r="789" spans="2:65" s="12" customFormat="1" x14ac:dyDescent="0.2">
      <c r="B789" s="155"/>
      <c r="D789" s="150" t="s">
        <v>376</v>
      </c>
      <c r="E789" s="156" t="s">
        <v>1</v>
      </c>
      <c r="F789" s="157" t="s">
        <v>2677</v>
      </c>
      <c r="H789" s="158">
        <v>0.60299999999999998</v>
      </c>
      <c r="I789" s="159"/>
      <c r="L789" s="155"/>
      <c r="M789" s="160"/>
      <c r="T789" s="161"/>
      <c r="AT789" s="156" t="s">
        <v>376</v>
      </c>
      <c r="AU789" s="156" t="s">
        <v>86</v>
      </c>
      <c r="AV789" s="12" t="s">
        <v>86</v>
      </c>
      <c r="AW789" s="12" t="s">
        <v>34</v>
      </c>
      <c r="AX789" s="12" t="s">
        <v>77</v>
      </c>
      <c r="AY789" s="156" t="s">
        <v>339</v>
      </c>
    </row>
    <row r="790" spans="2:65" s="15" customFormat="1" x14ac:dyDescent="0.2">
      <c r="B790" s="189"/>
      <c r="D790" s="150" t="s">
        <v>376</v>
      </c>
      <c r="E790" s="190" t="s">
        <v>1</v>
      </c>
      <c r="F790" s="191" t="s">
        <v>2678</v>
      </c>
      <c r="H790" s="190" t="s">
        <v>1</v>
      </c>
      <c r="I790" s="192"/>
      <c r="L790" s="189"/>
      <c r="M790" s="193"/>
      <c r="T790" s="194"/>
      <c r="AT790" s="190" t="s">
        <v>376</v>
      </c>
      <c r="AU790" s="190" t="s">
        <v>86</v>
      </c>
      <c r="AV790" s="15" t="s">
        <v>84</v>
      </c>
      <c r="AW790" s="15" t="s">
        <v>34</v>
      </c>
      <c r="AX790" s="15" t="s">
        <v>77</v>
      </c>
      <c r="AY790" s="190" t="s">
        <v>339</v>
      </c>
    </row>
    <row r="791" spans="2:65" s="12" customFormat="1" x14ac:dyDescent="0.2">
      <c r="B791" s="155"/>
      <c r="D791" s="150" t="s">
        <v>376</v>
      </c>
      <c r="E791" s="156" t="s">
        <v>1</v>
      </c>
      <c r="F791" s="157" t="s">
        <v>2679</v>
      </c>
      <c r="H791" s="158">
        <v>12.38</v>
      </c>
      <c r="I791" s="159"/>
      <c r="L791" s="155"/>
      <c r="M791" s="160"/>
      <c r="T791" s="161"/>
      <c r="AT791" s="156" t="s">
        <v>376</v>
      </c>
      <c r="AU791" s="156" t="s">
        <v>86</v>
      </c>
      <c r="AV791" s="12" t="s">
        <v>86</v>
      </c>
      <c r="AW791" s="12" t="s">
        <v>34</v>
      </c>
      <c r="AX791" s="12" t="s">
        <v>77</v>
      </c>
      <c r="AY791" s="156" t="s">
        <v>339</v>
      </c>
    </row>
    <row r="792" spans="2:65" s="12" customFormat="1" x14ac:dyDescent="0.2">
      <c r="B792" s="155"/>
      <c r="D792" s="150" t="s">
        <v>376</v>
      </c>
      <c r="E792" s="156" t="s">
        <v>1</v>
      </c>
      <c r="F792" s="157" t="s">
        <v>2680</v>
      </c>
      <c r="H792" s="158">
        <v>12.38</v>
      </c>
      <c r="I792" s="159"/>
      <c r="L792" s="155"/>
      <c r="M792" s="160"/>
      <c r="T792" s="161"/>
      <c r="AT792" s="156" t="s">
        <v>376</v>
      </c>
      <c r="AU792" s="156" t="s">
        <v>86</v>
      </c>
      <c r="AV792" s="12" t="s">
        <v>86</v>
      </c>
      <c r="AW792" s="12" t="s">
        <v>34</v>
      </c>
      <c r="AX792" s="12" t="s">
        <v>77</v>
      </c>
      <c r="AY792" s="156" t="s">
        <v>339</v>
      </c>
    </row>
    <row r="793" spans="2:65" s="13" customFormat="1" x14ac:dyDescent="0.2">
      <c r="B793" s="162"/>
      <c r="D793" s="150" t="s">
        <v>376</v>
      </c>
      <c r="E793" s="163" t="s">
        <v>1</v>
      </c>
      <c r="F793" s="164" t="s">
        <v>398</v>
      </c>
      <c r="H793" s="165">
        <v>25.966000000000001</v>
      </c>
      <c r="I793" s="166"/>
      <c r="L793" s="162"/>
      <c r="M793" s="167"/>
      <c r="T793" s="168"/>
      <c r="AT793" s="163" t="s">
        <v>376</v>
      </c>
      <c r="AU793" s="163" t="s">
        <v>86</v>
      </c>
      <c r="AV793" s="13" t="s">
        <v>249</v>
      </c>
      <c r="AW793" s="13" t="s">
        <v>34</v>
      </c>
      <c r="AX793" s="13" t="s">
        <v>84</v>
      </c>
      <c r="AY793" s="163" t="s">
        <v>339</v>
      </c>
    </row>
    <row r="794" spans="2:65" s="1" customFormat="1" ht="16.5" customHeight="1" x14ac:dyDescent="0.2">
      <c r="B794" s="136"/>
      <c r="C794" s="137" t="s">
        <v>1563</v>
      </c>
      <c r="D794" s="137" t="s">
        <v>342</v>
      </c>
      <c r="E794" s="138" t="s">
        <v>2742</v>
      </c>
      <c r="F794" s="139" t="s">
        <v>2743</v>
      </c>
      <c r="G794" s="140" t="s">
        <v>381</v>
      </c>
      <c r="H794" s="141">
        <v>36.512999999999998</v>
      </c>
      <c r="I794" s="142"/>
      <c r="J794" s="143">
        <f>ROUND(I794*H794,2)</f>
        <v>0</v>
      </c>
      <c r="K794" s="139" t="s">
        <v>902</v>
      </c>
      <c r="L794" s="32"/>
      <c r="M794" s="144" t="s">
        <v>1</v>
      </c>
      <c r="N794" s="145" t="s">
        <v>42</v>
      </c>
      <c r="P794" s="146">
        <f>O794*H794</f>
        <v>0</v>
      </c>
      <c r="Q794" s="146">
        <v>0</v>
      </c>
      <c r="R794" s="146">
        <f>Q794*H794</f>
        <v>0</v>
      </c>
      <c r="S794" s="146">
        <v>0</v>
      </c>
      <c r="T794" s="147">
        <f>S794*H794</f>
        <v>0</v>
      </c>
      <c r="AR794" s="148" t="s">
        <v>428</v>
      </c>
      <c r="AT794" s="148" t="s">
        <v>342</v>
      </c>
      <c r="AU794" s="148" t="s">
        <v>86</v>
      </c>
      <c r="AY794" s="17" t="s">
        <v>339</v>
      </c>
      <c r="BE794" s="149">
        <f>IF(N794="základní",J794,0)</f>
        <v>0</v>
      </c>
      <c r="BF794" s="149">
        <f>IF(N794="snížená",J794,0)</f>
        <v>0</v>
      </c>
      <c r="BG794" s="149">
        <f>IF(N794="zákl. přenesená",J794,0)</f>
        <v>0</v>
      </c>
      <c r="BH794" s="149">
        <f>IF(N794="sníž. přenesená",J794,0)</f>
        <v>0</v>
      </c>
      <c r="BI794" s="149">
        <f>IF(N794="nulová",J794,0)</f>
        <v>0</v>
      </c>
      <c r="BJ794" s="17" t="s">
        <v>84</v>
      </c>
      <c r="BK794" s="149">
        <f>ROUND(I794*H794,2)</f>
        <v>0</v>
      </c>
      <c r="BL794" s="17" t="s">
        <v>428</v>
      </c>
      <c r="BM794" s="148" t="s">
        <v>2744</v>
      </c>
    </row>
    <row r="795" spans="2:65" s="1" customFormat="1" x14ac:dyDescent="0.2">
      <c r="B795" s="32"/>
      <c r="D795" s="150" t="s">
        <v>348</v>
      </c>
      <c r="F795" s="151" t="s">
        <v>2745</v>
      </c>
      <c r="I795" s="152"/>
      <c r="L795" s="32"/>
      <c r="M795" s="153"/>
      <c r="T795" s="56"/>
      <c r="AT795" s="17" t="s">
        <v>348</v>
      </c>
      <c r="AU795" s="17" t="s">
        <v>86</v>
      </c>
    </row>
    <row r="796" spans="2:65" s="15" customFormat="1" x14ac:dyDescent="0.2">
      <c r="B796" s="189"/>
      <c r="D796" s="150" t="s">
        <v>376</v>
      </c>
      <c r="E796" s="190" t="s">
        <v>1</v>
      </c>
      <c r="F796" s="191" t="s">
        <v>2675</v>
      </c>
      <c r="H796" s="190" t="s">
        <v>1</v>
      </c>
      <c r="I796" s="192"/>
      <c r="L796" s="189"/>
      <c r="M796" s="193"/>
      <c r="T796" s="194"/>
      <c r="AT796" s="190" t="s">
        <v>376</v>
      </c>
      <c r="AU796" s="190" t="s">
        <v>86</v>
      </c>
      <c r="AV796" s="15" t="s">
        <v>84</v>
      </c>
      <c r="AW796" s="15" t="s">
        <v>34</v>
      </c>
      <c r="AX796" s="15" t="s">
        <v>77</v>
      </c>
      <c r="AY796" s="190" t="s">
        <v>339</v>
      </c>
    </row>
    <row r="797" spans="2:65" s="12" customFormat="1" x14ac:dyDescent="0.2">
      <c r="B797" s="155"/>
      <c r="D797" s="150" t="s">
        <v>376</v>
      </c>
      <c r="E797" s="156" t="s">
        <v>1</v>
      </c>
      <c r="F797" s="157" t="s">
        <v>2687</v>
      </c>
      <c r="H797" s="158">
        <v>2.2629999999999999</v>
      </c>
      <c r="I797" s="159"/>
      <c r="L797" s="155"/>
      <c r="M797" s="160"/>
      <c r="T797" s="161"/>
      <c r="AT797" s="156" t="s">
        <v>376</v>
      </c>
      <c r="AU797" s="156" t="s">
        <v>86</v>
      </c>
      <c r="AV797" s="12" t="s">
        <v>86</v>
      </c>
      <c r="AW797" s="12" t="s">
        <v>34</v>
      </c>
      <c r="AX797" s="12" t="s">
        <v>77</v>
      </c>
      <c r="AY797" s="156" t="s">
        <v>339</v>
      </c>
    </row>
    <row r="798" spans="2:65" s="12" customFormat="1" x14ac:dyDescent="0.2">
      <c r="B798" s="155"/>
      <c r="D798" s="150" t="s">
        <v>376</v>
      </c>
      <c r="E798" s="156" t="s">
        <v>1</v>
      </c>
      <c r="F798" s="157" t="s">
        <v>2688</v>
      </c>
      <c r="H798" s="158">
        <v>2.081</v>
      </c>
      <c r="I798" s="159"/>
      <c r="L798" s="155"/>
      <c r="M798" s="160"/>
      <c r="T798" s="161"/>
      <c r="AT798" s="156" t="s">
        <v>376</v>
      </c>
      <c r="AU798" s="156" t="s">
        <v>86</v>
      </c>
      <c r="AV798" s="12" t="s">
        <v>86</v>
      </c>
      <c r="AW798" s="12" t="s">
        <v>34</v>
      </c>
      <c r="AX798" s="12" t="s">
        <v>77</v>
      </c>
      <c r="AY798" s="156" t="s">
        <v>339</v>
      </c>
    </row>
    <row r="799" spans="2:65" s="12" customFormat="1" x14ac:dyDescent="0.2">
      <c r="B799" s="155"/>
      <c r="D799" s="150" t="s">
        <v>376</v>
      </c>
      <c r="E799" s="156" t="s">
        <v>1</v>
      </c>
      <c r="F799" s="157" t="s">
        <v>2689</v>
      </c>
      <c r="H799" s="158">
        <v>8.6020000000000003</v>
      </c>
      <c r="I799" s="159"/>
      <c r="L799" s="155"/>
      <c r="M799" s="160"/>
      <c r="T799" s="161"/>
      <c r="AT799" s="156" t="s">
        <v>376</v>
      </c>
      <c r="AU799" s="156" t="s">
        <v>86</v>
      </c>
      <c r="AV799" s="12" t="s">
        <v>86</v>
      </c>
      <c r="AW799" s="12" t="s">
        <v>34</v>
      </c>
      <c r="AX799" s="12" t="s">
        <v>77</v>
      </c>
      <c r="AY799" s="156" t="s">
        <v>339</v>
      </c>
    </row>
    <row r="800" spans="2:65" s="12" customFormat="1" x14ac:dyDescent="0.2">
      <c r="B800" s="155"/>
      <c r="D800" s="150" t="s">
        <v>376</v>
      </c>
      <c r="E800" s="156" t="s">
        <v>1</v>
      </c>
      <c r="F800" s="157" t="s">
        <v>2690</v>
      </c>
      <c r="H800" s="158">
        <v>8.4830000000000005</v>
      </c>
      <c r="I800" s="159"/>
      <c r="L800" s="155"/>
      <c r="M800" s="160"/>
      <c r="T800" s="161"/>
      <c r="AT800" s="156" t="s">
        <v>376</v>
      </c>
      <c r="AU800" s="156" t="s">
        <v>86</v>
      </c>
      <c r="AV800" s="12" t="s">
        <v>86</v>
      </c>
      <c r="AW800" s="12" t="s">
        <v>34</v>
      </c>
      <c r="AX800" s="12" t="s">
        <v>77</v>
      </c>
      <c r="AY800" s="156" t="s">
        <v>339</v>
      </c>
    </row>
    <row r="801" spans="2:65" s="15" customFormat="1" x14ac:dyDescent="0.2">
      <c r="B801" s="189"/>
      <c r="D801" s="150" t="s">
        <v>376</v>
      </c>
      <c r="E801" s="190" t="s">
        <v>1</v>
      </c>
      <c r="F801" s="191" t="s">
        <v>2678</v>
      </c>
      <c r="H801" s="190" t="s">
        <v>1</v>
      </c>
      <c r="I801" s="192"/>
      <c r="L801" s="189"/>
      <c r="M801" s="193"/>
      <c r="T801" s="194"/>
      <c r="AT801" s="190" t="s">
        <v>376</v>
      </c>
      <c r="AU801" s="190" t="s">
        <v>86</v>
      </c>
      <c r="AV801" s="15" t="s">
        <v>84</v>
      </c>
      <c r="AW801" s="15" t="s">
        <v>34</v>
      </c>
      <c r="AX801" s="15" t="s">
        <v>77</v>
      </c>
      <c r="AY801" s="190" t="s">
        <v>339</v>
      </c>
    </row>
    <row r="802" spans="2:65" s="12" customFormat="1" x14ac:dyDescent="0.2">
      <c r="B802" s="155"/>
      <c r="D802" s="150" t="s">
        <v>376</v>
      </c>
      <c r="E802" s="156" t="s">
        <v>1</v>
      </c>
      <c r="F802" s="157" t="s">
        <v>2691</v>
      </c>
      <c r="H802" s="158">
        <v>7.53</v>
      </c>
      <c r="I802" s="159"/>
      <c r="L802" s="155"/>
      <c r="M802" s="160"/>
      <c r="T802" s="161"/>
      <c r="AT802" s="156" t="s">
        <v>376</v>
      </c>
      <c r="AU802" s="156" t="s">
        <v>86</v>
      </c>
      <c r="AV802" s="12" t="s">
        <v>86</v>
      </c>
      <c r="AW802" s="12" t="s">
        <v>34</v>
      </c>
      <c r="AX802" s="12" t="s">
        <v>77</v>
      </c>
      <c r="AY802" s="156" t="s">
        <v>339</v>
      </c>
    </row>
    <row r="803" spans="2:65" s="12" customFormat="1" x14ac:dyDescent="0.2">
      <c r="B803" s="155"/>
      <c r="D803" s="150" t="s">
        <v>376</v>
      </c>
      <c r="E803" s="156" t="s">
        <v>1</v>
      </c>
      <c r="F803" s="157" t="s">
        <v>2692</v>
      </c>
      <c r="H803" s="158">
        <v>3.198</v>
      </c>
      <c r="I803" s="159"/>
      <c r="L803" s="155"/>
      <c r="M803" s="160"/>
      <c r="T803" s="161"/>
      <c r="AT803" s="156" t="s">
        <v>376</v>
      </c>
      <c r="AU803" s="156" t="s">
        <v>86</v>
      </c>
      <c r="AV803" s="12" t="s">
        <v>86</v>
      </c>
      <c r="AW803" s="12" t="s">
        <v>34</v>
      </c>
      <c r="AX803" s="12" t="s">
        <v>77</v>
      </c>
      <c r="AY803" s="156" t="s">
        <v>339</v>
      </c>
    </row>
    <row r="804" spans="2:65" s="12" customFormat="1" x14ac:dyDescent="0.2">
      <c r="B804" s="155"/>
      <c r="D804" s="150" t="s">
        <v>376</v>
      </c>
      <c r="E804" s="156" t="s">
        <v>1</v>
      </c>
      <c r="F804" s="157" t="s">
        <v>2693</v>
      </c>
      <c r="H804" s="158">
        <v>1.3859999999999999</v>
      </c>
      <c r="I804" s="159"/>
      <c r="L804" s="155"/>
      <c r="M804" s="160"/>
      <c r="T804" s="161"/>
      <c r="AT804" s="156" t="s">
        <v>376</v>
      </c>
      <c r="AU804" s="156" t="s">
        <v>86</v>
      </c>
      <c r="AV804" s="12" t="s">
        <v>86</v>
      </c>
      <c r="AW804" s="12" t="s">
        <v>34</v>
      </c>
      <c r="AX804" s="12" t="s">
        <v>77</v>
      </c>
      <c r="AY804" s="156" t="s">
        <v>339</v>
      </c>
    </row>
    <row r="805" spans="2:65" s="12" customFormat="1" x14ac:dyDescent="0.2">
      <c r="B805" s="155"/>
      <c r="D805" s="150" t="s">
        <v>376</v>
      </c>
      <c r="E805" s="156" t="s">
        <v>1</v>
      </c>
      <c r="F805" s="157" t="s">
        <v>2694</v>
      </c>
      <c r="H805" s="158">
        <v>1.3859999999999999</v>
      </c>
      <c r="I805" s="159"/>
      <c r="L805" s="155"/>
      <c r="M805" s="160"/>
      <c r="T805" s="161"/>
      <c r="AT805" s="156" t="s">
        <v>376</v>
      </c>
      <c r="AU805" s="156" t="s">
        <v>86</v>
      </c>
      <c r="AV805" s="12" t="s">
        <v>86</v>
      </c>
      <c r="AW805" s="12" t="s">
        <v>34</v>
      </c>
      <c r="AX805" s="12" t="s">
        <v>77</v>
      </c>
      <c r="AY805" s="156" t="s">
        <v>339</v>
      </c>
    </row>
    <row r="806" spans="2:65" s="12" customFormat="1" x14ac:dyDescent="0.2">
      <c r="B806" s="155"/>
      <c r="D806" s="150" t="s">
        <v>376</v>
      </c>
      <c r="E806" s="156" t="s">
        <v>1</v>
      </c>
      <c r="F806" s="157" t="s">
        <v>2695</v>
      </c>
      <c r="H806" s="158">
        <v>0.79800000000000004</v>
      </c>
      <c r="I806" s="159"/>
      <c r="L806" s="155"/>
      <c r="M806" s="160"/>
      <c r="T806" s="161"/>
      <c r="AT806" s="156" t="s">
        <v>376</v>
      </c>
      <c r="AU806" s="156" t="s">
        <v>86</v>
      </c>
      <c r="AV806" s="12" t="s">
        <v>86</v>
      </c>
      <c r="AW806" s="12" t="s">
        <v>34</v>
      </c>
      <c r="AX806" s="12" t="s">
        <v>77</v>
      </c>
      <c r="AY806" s="156" t="s">
        <v>339</v>
      </c>
    </row>
    <row r="807" spans="2:65" s="12" customFormat="1" x14ac:dyDescent="0.2">
      <c r="B807" s="155"/>
      <c r="D807" s="150" t="s">
        <v>376</v>
      </c>
      <c r="E807" s="156" t="s">
        <v>1</v>
      </c>
      <c r="F807" s="157" t="s">
        <v>2696</v>
      </c>
      <c r="H807" s="158">
        <v>0.78600000000000003</v>
      </c>
      <c r="I807" s="159"/>
      <c r="L807" s="155"/>
      <c r="M807" s="160"/>
      <c r="T807" s="161"/>
      <c r="AT807" s="156" t="s">
        <v>376</v>
      </c>
      <c r="AU807" s="156" t="s">
        <v>86</v>
      </c>
      <c r="AV807" s="12" t="s">
        <v>86</v>
      </c>
      <c r="AW807" s="12" t="s">
        <v>34</v>
      </c>
      <c r="AX807" s="12" t="s">
        <v>77</v>
      </c>
      <c r="AY807" s="156" t="s">
        <v>339</v>
      </c>
    </row>
    <row r="808" spans="2:65" s="13" customFormat="1" x14ac:dyDescent="0.2">
      <c r="B808" s="162"/>
      <c r="D808" s="150" t="s">
        <v>376</v>
      </c>
      <c r="E808" s="163" t="s">
        <v>1</v>
      </c>
      <c r="F808" s="164" t="s">
        <v>398</v>
      </c>
      <c r="H808" s="165">
        <v>36.513000000000012</v>
      </c>
      <c r="I808" s="166"/>
      <c r="L808" s="162"/>
      <c r="M808" s="167"/>
      <c r="T808" s="168"/>
      <c r="AT808" s="163" t="s">
        <v>376</v>
      </c>
      <c r="AU808" s="163" t="s">
        <v>86</v>
      </c>
      <c r="AV808" s="13" t="s">
        <v>249</v>
      </c>
      <c r="AW808" s="13" t="s">
        <v>34</v>
      </c>
      <c r="AX808" s="13" t="s">
        <v>84</v>
      </c>
      <c r="AY808" s="163" t="s">
        <v>339</v>
      </c>
    </row>
    <row r="809" spans="2:65" s="1" customFormat="1" ht="16.5" customHeight="1" x14ac:dyDescent="0.2">
      <c r="B809" s="136"/>
      <c r="C809" s="169" t="s">
        <v>1565</v>
      </c>
      <c r="D809" s="169" t="s">
        <v>490</v>
      </c>
      <c r="E809" s="170" t="s">
        <v>2746</v>
      </c>
      <c r="F809" s="171" t="s">
        <v>2747</v>
      </c>
      <c r="G809" s="172" t="s">
        <v>381</v>
      </c>
      <c r="H809" s="173">
        <v>68.727000000000004</v>
      </c>
      <c r="I809" s="174"/>
      <c r="J809" s="175">
        <f>ROUND(I809*H809,2)</f>
        <v>0</v>
      </c>
      <c r="K809" s="171" t="s">
        <v>902</v>
      </c>
      <c r="L809" s="176"/>
      <c r="M809" s="177" t="s">
        <v>1</v>
      </c>
      <c r="N809" s="178" t="s">
        <v>42</v>
      </c>
      <c r="P809" s="146">
        <f>O809*H809</f>
        <v>0</v>
      </c>
      <c r="Q809" s="146">
        <v>1.1999999999999999E-3</v>
      </c>
      <c r="R809" s="146">
        <f>Q809*H809</f>
        <v>8.2472400000000001E-2</v>
      </c>
      <c r="S809" s="146">
        <v>0</v>
      </c>
      <c r="T809" s="147">
        <f>S809*H809</f>
        <v>0</v>
      </c>
      <c r="AR809" s="148" t="s">
        <v>513</v>
      </c>
      <c r="AT809" s="148" t="s">
        <v>490</v>
      </c>
      <c r="AU809" s="148" t="s">
        <v>86</v>
      </c>
      <c r="AY809" s="17" t="s">
        <v>339</v>
      </c>
      <c r="BE809" s="149">
        <f>IF(N809="základní",J809,0)</f>
        <v>0</v>
      </c>
      <c r="BF809" s="149">
        <f>IF(N809="snížená",J809,0)</f>
        <v>0</v>
      </c>
      <c r="BG809" s="149">
        <f>IF(N809="zákl. přenesená",J809,0)</f>
        <v>0</v>
      </c>
      <c r="BH809" s="149">
        <f>IF(N809="sníž. přenesená",J809,0)</f>
        <v>0</v>
      </c>
      <c r="BI809" s="149">
        <f>IF(N809="nulová",J809,0)</f>
        <v>0</v>
      </c>
      <c r="BJ809" s="17" t="s">
        <v>84</v>
      </c>
      <c r="BK809" s="149">
        <f>ROUND(I809*H809,2)</f>
        <v>0</v>
      </c>
      <c r="BL809" s="17" t="s">
        <v>428</v>
      </c>
      <c r="BM809" s="148" t="s">
        <v>2748</v>
      </c>
    </row>
    <row r="810" spans="2:65" s="1" customFormat="1" x14ac:dyDescent="0.2">
      <c r="B810" s="32"/>
      <c r="D810" s="150" t="s">
        <v>348</v>
      </c>
      <c r="F810" s="151" t="s">
        <v>2747</v>
      </c>
      <c r="I810" s="152"/>
      <c r="L810" s="32"/>
      <c r="M810" s="153"/>
      <c r="T810" s="56"/>
      <c r="AT810" s="17" t="s">
        <v>348</v>
      </c>
      <c r="AU810" s="17" t="s">
        <v>86</v>
      </c>
    </row>
    <row r="811" spans="2:65" s="12" customFormat="1" x14ac:dyDescent="0.2">
      <c r="B811" s="155"/>
      <c r="D811" s="150" t="s">
        <v>376</v>
      </c>
      <c r="E811" s="156" t="s">
        <v>1</v>
      </c>
      <c r="F811" s="157" t="s">
        <v>2736</v>
      </c>
      <c r="H811" s="158">
        <v>62.478999999999999</v>
      </c>
      <c r="I811" s="159"/>
      <c r="L811" s="155"/>
      <c r="M811" s="160"/>
      <c r="T811" s="161"/>
      <c r="AT811" s="156" t="s">
        <v>376</v>
      </c>
      <c r="AU811" s="156" t="s">
        <v>86</v>
      </c>
      <c r="AV811" s="12" t="s">
        <v>86</v>
      </c>
      <c r="AW811" s="12" t="s">
        <v>34</v>
      </c>
      <c r="AX811" s="12" t="s">
        <v>84</v>
      </c>
      <c r="AY811" s="156" t="s">
        <v>339</v>
      </c>
    </row>
    <row r="812" spans="2:65" s="12" customFormat="1" x14ac:dyDescent="0.2">
      <c r="B812" s="155"/>
      <c r="D812" s="150" t="s">
        <v>376</v>
      </c>
      <c r="F812" s="157" t="s">
        <v>2737</v>
      </c>
      <c r="H812" s="158">
        <v>68.727000000000004</v>
      </c>
      <c r="I812" s="159"/>
      <c r="L812" s="155"/>
      <c r="M812" s="160"/>
      <c r="T812" s="161"/>
      <c r="AT812" s="156" t="s">
        <v>376</v>
      </c>
      <c r="AU812" s="156" t="s">
        <v>86</v>
      </c>
      <c r="AV812" s="12" t="s">
        <v>86</v>
      </c>
      <c r="AW812" s="12" t="s">
        <v>3</v>
      </c>
      <c r="AX812" s="12" t="s">
        <v>84</v>
      </c>
      <c r="AY812" s="156" t="s">
        <v>339</v>
      </c>
    </row>
    <row r="813" spans="2:65" s="1" customFormat="1" ht="16.5" customHeight="1" x14ac:dyDescent="0.2">
      <c r="B813" s="136"/>
      <c r="C813" s="137" t="s">
        <v>1568</v>
      </c>
      <c r="D813" s="137" t="s">
        <v>342</v>
      </c>
      <c r="E813" s="138" t="s">
        <v>2749</v>
      </c>
      <c r="F813" s="139" t="s">
        <v>2750</v>
      </c>
      <c r="G813" s="140" t="s">
        <v>358</v>
      </c>
      <c r="H813" s="141">
        <v>29.4</v>
      </c>
      <c r="I813" s="142"/>
      <c r="J813" s="143">
        <f>ROUND(I813*H813,2)</f>
        <v>0</v>
      </c>
      <c r="K813" s="139" t="s">
        <v>902</v>
      </c>
      <c r="L813" s="32"/>
      <c r="M813" s="144" t="s">
        <v>1</v>
      </c>
      <c r="N813" s="145" t="s">
        <v>42</v>
      </c>
      <c r="P813" s="146">
        <f>O813*H813</f>
        <v>0</v>
      </c>
      <c r="Q813" s="146">
        <v>3.1E-4</v>
      </c>
      <c r="R813" s="146">
        <f>Q813*H813</f>
        <v>9.1139999999999988E-3</v>
      </c>
      <c r="S813" s="146">
        <v>0</v>
      </c>
      <c r="T813" s="147">
        <f>S813*H813</f>
        <v>0</v>
      </c>
      <c r="AR813" s="148" t="s">
        <v>428</v>
      </c>
      <c r="AT813" s="148" t="s">
        <v>342</v>
      </c>
      <c r="AU813" s="148" t="s">
        <v>86</v>
      </c>
      <c r="AY813" s="17" t="s">
        <v>339</v>
      </c>
      <c r="BE813" s="149">
        <f>IF(N813="základní",J813,0)</f>
        <v>0</v>
      </c>
      <c r="BF813" s="149">
        <f>IF(N813="snížená",J813,0)</f>
        <v>0</v>
      </c>
      <c r="BG813" s="149">
        <f>IF(N813="zákl. přenesená",J813,0)</f>
        <v>0</v>
      </c>
      <c r="BH813" s="149">
        <f>IF(N813="sníž. přenesená",J813,0)</f>
        <v>0</v>
      </c>
      <c r="BI813" s="149">
        <f>IF(N813="nulová",J813,0)</f>
        <v>0</v>
      </c>
      <c r="BJ813" s="17" t="s">
        <v>84</v>
      </c>
      <c r="BK813" s="149">
        <f>ROUND(I813*H813,2)</f>
        <v>0</v>
      </c>
      <c r="BL813" s="17" t="s">
        <v>428</v>
      </c>
      <c r="BM813" s="148" t="s">
        <v>2751</v>
      </c>
    </row>
    <row r="814" spans="2:65" s="1" customFormat="1" x14ac:dyDescent="0.2">
      <c r="B814" s="32"/>
      <c r="D814" s="150" t="s">
        <v>348</v>
      </c>
      <c r="F814" s="151" t="s">
        <v>2752</v>
      </c>
      <c r="I814" s="152"/>
      <c r="L814" s="32"/>
      <c r="M814" s="153"/>
      <c r="T814" s="56"/>
      <c r="AT814" s="17" t="s">
        <v>348</v>
      </c>
      <c r="AU814" s="17" t="s">
        <v>86</v>
      </c>
    </row>
    <row r="815" spans="2:65" s="12" customFormat="1" x14ac:dyDescent="0.2">
      <c r="B815" s="155"/>
      <c r="D815" s="150" t="s">
        <v>376</v>
      </c>
      <c r="E815" s="156" t="s">
        <v>1</v>
      </c>
      <c r="F815" s="157" t="s">
        <v>2753</v>
      </c>
      <c r="H815" s="158">
        <v>15.06</v>
      </c>
      <c r="I815" s="159"/>
      <c r="L815" s="155"/>
      <c r="M815" s="160"/>
      <c r="T815" s="161"/>
      <c r="AT815" s="156" t="s">
        <v>376</v>
      </c>
      <c r="AU815" s="156" t="s">
        <v>86</v>
      </c>
      <c r="AV815" s="12" t="s">
        <v>86</v>
      </c>
      <c r="AW815" s="12" t="s">
        <v>34</v>
      </c>
      <c r="AX815" s="12" t="s">
        <v>77</v>
      </c>
      <c r="AY815" s="156" t="s">
        <v>339</v>
      </c>
    </row>
    <row r="816" spans="2:65" s="12" customFormat="1" x14ac:dyDescent="0.2">
      <c r="B816" s="155"/>
      <c r="D816" s="150" t="s">
        <v>376</v>
      </c>
      <c r="E816" s="156" t="s">
        <v>1</v>
      </c>
      <c r="F816" s="157" t="s">
        <v>2754</v>
      </c>
      <c r="H816" s="158">
        <v>7.17</v>
      </c>
      <c r="I816" s="159"/>
      <c r="L816" s="155"/>
      <c r="M816" s="160"/>
      <c r="T816" s="161"/>
      <c r="AT816" s="156" t="s">
        <v>376</v>
      </c>
      <c r="AU816" s="156" t="s">
        <v>86</v>
      </c>
      <c r="AV816" s="12" t="s">
        <v>86</v>
      </c>
      <c r="AW816" s="12" t="s">
        <v>34</v>
      </c>
      <c r="AX816" s="12" t="s">
        <v>77</v>
      </c>
      <c r="AY816" s="156" t="s">
        <v>339</v>
      </c>
    </row>
    <row r="817" spans="2:65" s="12" customFormat="1" x14ac:dyDescent="0.2">
      <c r="B817" s="155"/>
      <c r="D817" s="150" t="s">
        <v>376</v>
      </c>
      <c r="E817" s="156" t="s">
        <v>1</v>
      </c>
      <c r="F817" s="157" t="s">
        <v>2755</v>
      </c>
      <c r="H817" s="158">
        <v>7.17</v>
      </c>
      <c r="I817" s="159"/>
      <c r="L817" s="155"/>
      <c r="M817" s="160"/>
      <c r="T817" s="161"/>
      <c r="AT817" s="156" t="s">
        <v>376</v>
      </c>
      <c r="AU817" s="156" t="s">
        <v>86</v>
      </c>
      <c r="AV817" s="12" t="s">
        <v>86</v>
      </c>
      <c r="AW817" s="12" t="s">
        <v>34</v>
      </c>
      <c r="AX817" s="12" t="s">
        <v>77</v>
      </c>
      <c r="AY817" s="156" t="s">
        <v>339</v>
      </c>
    </row>
    <row r="818" spans="2:65" s="13" customFormat="1" x14ac:dyDescent="0.2">
      <c r="B818" s="162"/>
      <c r="D818" s="150" t="s">
        <v>376</v>
      </c>
      <c r="E818" s="163" t="s">
        <v>1</v>
      </c>
      <c r="F818" s="164" t="s">
        <v>398</v>
      </c>
      <c r="H818" s="165">
        <v>29.4</v>
      </c>
      <c r="I818" s="166"/>
      <c r="L818" s="162"/>
      <c r="M818" s="167"/>
      <c r="T818" s="168"/>
      <c r="AT818" s="163" t="s">
        <v>376</v>
      </c>
      <c r="AU818" s="163" t="s">
        <v>86</v>
      </c>
      <c r="AV818" s="13" t="s">
        <v>249</v>
      </c>
      <c r="AW818" s="13" t="s">
        <v>34</v>
      </c>
      <c r="AX818" s="13" t="s">
        <v>84</v>
      </c>
      <c r="AY818" s="163" t="s">
        <v>339</v>
      </c>
    </row>
    <row r="819" spans="2:65" s="1" customFormat="1" ht="16.5" customHeight="1" x14ac:dyDescent="0.2">
      <c r="B819" s="136"/>
      <c r="C819" s="169" t="s">
        <v>1571</v>
      </c>
      <c r="D819" s="169" t="s">
        <v>490</v>
      </c>
      <c r="E819" s="170" t="s">
        <v>2756</v>
      </c>
      <c r="F819" s="171" t="s">
        <v>2757</v>
      </c>
      <c r="G819" s="172" t="s">
        <v>358</v>
      </c>
      <c r="H819" s="173">
        <v>30.87</v>
      </c>
      <c r="I819" s="174"/>
      <c r="J819" s="175">
        <f>ROUND(I819*H819,2)</f>
        <v>0</v>
      </c>
      <c r="K819" s="171" t="s">
        <v>1</v>
      </c>
      <c r="L819" s="176"/>
      <c r="M819" s="177" t="s">
        <v>1</v>
      </c>
      <c r="N819" s="178" t="s">
        <v>42</v>
      </c>
      <c r="P819" s="146">
        <f>O819*H819</f>
        <v>0</v>
      </c>
      <c r="Q819" s="146">
        <v>1.2600000000000001E-3</v>
      </c>
      <c r="R819" s="146">
        <f>Q819*H819</f>
        <v>3.8896200000000006E-2</v>
      </c>
      <c r="S819" s="146">
        <v>0</v>
      </c>
      <c r="T819" s="147">
        <f>S819*H819</f>
        <v>0</v>
      </c>
      <c r="AR819" s="148" t="s">
        <v>513</v>
      </c>
      <c r="AT819" s="148" t="s">
        <v>490</v>
      </c>
      <c r="AU819" s="148" t="s">
        <v>86</v>
      </c>
      <c r="AY819" s="17" t="s">
        <v>339</v>
      </c>
      <c r="BE819" s="149">
        <f>IF(N819="základní",J819,0)</f>
        <v>0</v>
      </c>
      <c r="BF819" s="149">
        <f>IF(N819="snížená",J819,0)</f>
        <v>0</v>
      </c>
      <c r="BG819" s="149">
        <f>IF(N819="zákl. přenesená",J819,0)</f>
        <v>0</v>
      </c>
      <c r="BH819" s="149">
        <f>IF(N819="sníž. přenesená",J819,0)</f>
        <v>0</v>
      </c>
      <c r="BI819" s="149">
        <f>IF(N819="nulová",J819,0)</f>
        <v>0</v>
      </c>
      <c r="BJ819" s="17" t="s">
        <v>84</v>
      </c>
      <c r="BK819" s="149">
        <f>ROUND(I819*H819,2)</f>
        <v>0</v>
      </c>
      <c r="BL819" s="17" t="s">
        <v>428</v>
      </c>
      <c r="BM819" s="148" t="s">
        <v>2758</v>
      </c>
    </row>
    <row r="820" spans="2:65" s="1" customFormat="1" x14ac:dyDescent="0.2">
      <c r="B820" s="32"/>
      <c r="D820" s="150" t="s">
        <v>348</v>
      </c>
      <c r="F820" s="151" t="s">
        <v>2757</v>
      </c>
      <c r="I820" s="152"/>
      <c r="L820" s="32"/>
      <c r="M820" s="153"/>
      <c r="T820" s="56"/>
      <c r="AT820" s="17" t="s">
        <v>348</v>
      </c>
      <c r="AU820" s="17" t="s">
        <v>86</v>
      </c>
    </row>
    <row r="821" spans="2:65" s="15" customFormat="1" x14ac:dyDescent="0.2">
      <c r="B821" s="189"/>
      <c r="D821" s="150" t="s">
        <v>376</v>
      </c>
      <c r="E821" s="190" t="s">
        <v>1</v>
      </c>
      <c r="F821" s="191" t="s">
        <v>2759</v>
      </c>
      <c r="H821" s="190" t="s">
        <v>1</v>
      </c>
      <c r="I821" s="192"/>
      <c r="L821" s="189"/>
      <c r="M821" s="193"/>
      <c r="T821" s="194"/>
      <c r="AT821" s="190" t="s">
        <v>376</v>
      </c>
      <c r="AU821" s="190" t="s">
        <v>86</v>
      </c>
      <c r="AV821" s="15" t="s">
        <v>84</v>
      </c>
      <c r="AW821" s="15" t="s">
        <v>34</v>
      </c>
      <c r="AX821" s="15" t="s">
        <v>77</v>
      </c>
      <c r="AY821" s="190" t="s">
        <v>339</v>
      </c>
    </row>
    <row r="822" spans="2:65" s="12" customFormat="1" x14ac:dyDescent="0.2">
      <c r="B822" s="155"/>
      <c r="D822" s="150" t="s">
        <v>376</v>
      </c>
      <c r="E822" s="156" t="s">
        <v>1</v>
      </c>
      <c r="F822" s="157" t="s">
        <v>2760</v>
      </c>
      <c r="H822" s="158">
        <v>30.87</v>
      </c>
      <c r="I822" s="159"/>
      <c r="L822" s="155"/>
      <c r="M822" s="160"/>
      <c r="T822" s="161"/>
      <c r="AT822" s="156" t="s">
        <v>376</v>
      </c>
      <c r="AU822" s="156" t="s">
        <v>86</v>
      </c>
      <c r="AV822" s="12" t="s">
        <v>86</v>
      </c>
      <c r="AW822" s="12" t="s">
        <v>34</v>
      </c>
      <c r="AX822" s="12" t="s">
        <v>84</v>
      </c>
      <c r="AY822" s="156" t="s">
        <v>339</v>
      </c>
    </row>
    <row r="823" spans="2:65" s="1" customFormat="1" ht="16.5" customHeight="1" x14ac:dyDescent="0.2">
      <c r="B823" s="136"/>
      <c r="C823" s="169" t="s">
        <v>1577</v>
      </c>
      <c r="D823" s="169" t="s">
        <v>490</v>
      </c>
      <c r="E823" s="170" t="s">
        <v>2761</v>
      </c>
      <c r="F823" s="171" t="s">
        <v>2762</v>
      </c>
      <c r="G823" s="172" t="s">
        <v>345</v>
      </c>
      <c r="H823" s="173">
        <v>112</v>
      </c>
      <c r="I823" s="174"/>
      <c r="J823" s="175">
        <f>ROUND(I823*H823,2)</f>
        <v>0</v>
      </c>
      <c r="K823" s="171" t="s">
        <v>1</v>
      </c>
      <c r="L823" s="176"/>
      <c r="M823" s="177" t="s">
        <v>1</v>
      </c>
      <c r="N823" s="178" t="s">
        <v>42</v>
      </c>
      <c r="P823" s="146">
        <f>O823*H823</f>
        <v>0</v>
      </c>
      <c r="Q823" s="146">
        <v>5.0000000000000002E-5</v>
      </c>
      <c r="R823" s="146">
        <f>Q823*H823</f>
        <v>5.5999999999999999E-3</v>
      </c>
      <c r="S823" s="146">
        <v>0</v>
      </c>
      <c r="T823" s="147">
        <f>S823*H823</f>
        <v>0</v>
      </c>
      <c r="AR823" s="148" t="s">
        <v>513</v>
      </c>
      <c r="AT823" s="148" t="s">
        <v>490</v>
      </c>
      <c r="AU823" s="148" t="s">
        <v>86</v>
      </c>
      <c r="AY823" s="17" t="s">
        <v>339</v>
      </c>
      <c r="BE823" s="149">
        <f>IF(N823="základní",J823,0)</f>
        <v>0</v>
      </c>
      <c r="BF823" s="149">
        <f>IF(N823="snížená",J823,0)</f>
        <v>0</v>
      </c>
      <c r="BG823" s="149">
        <f>IF(N823="zákl. přenesená",J823,0)</f>
        <v>0</v>
      </c>
      <c r="BH823" s="149">
        <f>IF(N823="sníž. přenesená",J823,0)</f>
        <v>0</v>
      </c>
      <c r="BI823" s="149">
        <f>IF(N823="nulová",J823,0)</f>
        <v>0</v>
      </c>
      <c r="BJ823" s="17" t="s">
        <v>84</v>
      </c>
      <c r="BK823" s="149">
        <f>ROUND(I823*H823,2)</f>
        <v>0</v>
      </c>
      <c r="BL823" s="17" t="s">
        <v>428</v>
      </c>
      <c r="BM823" s="148" t="s">
        <v>2763</v>
      </c>
    </row>
    <row r="824" spans="2:65" s="1" customFormat="1" x14ac:dyDescent="0.2">
      <c r="B824" s="32"/>
      <c r="D824" s="150" t="s">
        <v>348</v>
      </c>
      <c r="F824" s="151" t="s">
        <v>2762</v>
      </c>
      <c r="I824" s="152"/>
      <c r="L824" s="32"/>
      <c r="M824" s="153"/>
      <c r="T824" s="56"/>
      <c r="AT824" s="17" t="s">
        <v>348</v>
      </c>
      <c r="AU824" s="17" t="s">
        <v>86</v>
      </c>
    </row>
    <row r="825" spans="2:65" s="15" customFormat="1" x14ac:dyDescent="0.2">
      <c r="B825" s="189"/>
      <c r="D825" s="150" t="s">
        <v>376</v>
      </c>
      <c r="E825" s="190" t="s">
        <v>1</v>
      </c>
      <c r="F825" s="191" t="s">
        <v>2764</v>
      </c>
      <c r="H825" s="190" t="s">
        <v>1</v>
      </c>
      <c r="I825" s="192"/>
      <c r="L825" s="189"/>
      <c r="M825" s="193"/>
      <c r="T825" s="194"/>
      <c r="AT825" s="190" t="s">
        <v>376</v>
      </c>
      <c r="AU825" s="190" t="s">
        <v>86</v>
      </c>
      <c r="AV825" s="15" t="s">
        <v>84</v>
      </c>
      <c r="AW825" s="15" t="s">
        <v>34</v>
      </c>
      <c r="AX825" s="15" t="s">
        <v>77</v>
      </c>
      <c r="AY825" s="190" t="s">
        <v>339</v>
      </c>
    </row>
    <row r="826" spans="2:65" s="12" customFormat="1" x14ac:dyDescent="0.2">
      <c r="B826" s="155"/>
      <c r="D826" s="150" t="s">
        <v>376</v>
      </c>
      <c r="E826" s="156" t="s">
        <v>1</v>
      </c>
      <c r="F826" s="157" t="s">
        <v>2765</v>
      </c>
      <c r="H826" s="158">
        <v>54</v>
      </c>
      <c r="I826" s="159"/>
      <c r="L826" s="155"/>
      <c r="M826" s="160"/>
      <c r="T826" s="161"/>
      <c r="AT826" s="156" t="s">
        <v>376</v>
      </c>
      <c r="AU826" s="156" t="s">
        <v>86</v>
      </c>
      <c r="AV826" s="12" t="s">
        <v>86</v>
      </c>
      <c r="AW826" s="12" t="s">
        <v>34</v>
      </c>
      <c r="AX826" s="12" t="s">
        <v>77</v>
      </c>
      <c r="AY826" s="156" t="s">
        <v>339</v>
      </c>
    </row>
    <row r="827" spans="2:65" s="12" customFormat="1" x14ac:dyDescent="0.2">
      <c r="B827" s="155"/>
      <c r="D827" s="150" t="s">
        <v>376</v>
      </c>
      <c r="E827" s="156" t="s">
        <v>1</v>
      </c>
      <c r="F827" s="157" t="s">
        <v>2766</v>
      </c>
      <c r="H827" s="158">
        <v>29</v>
      </c>
      <c r="I827" s="159"/>
      <c r="L827" s="155"/>
      <c r="M827" s="160"/>
      <c r="T827" s="161"/>
      <c r="AT827" s="156" t="s">
        <v>376</v>
      </c>
      <c r="AU827" s="156" t="s">
        <v>86</v>
      </c>
      <c r="AV827" s="12" t="s">
        <v>86</v>
      </c>
      <c r="AW827" s="12" t="s">
        <v>34</v>
      </c>
      <c r="AX827" s="12" t="s">
        <v>77</v>
      </c>
      <c r="AY827" s="156" t="s">
        <v>339</v>
      </c>
    </row>
    <row r="828" spans="2:65" s="12" customFormat="1" x14ac:dyDescent="0.2">
      <c r="B828" s="155"/>
      <c r="D828" s="150" t="s">
        <v>376</v>
      </c>
      <c r="E828" s="156" t="s">
        <v>1</v>
      </c>
      <c r="F828" s="157" t="s">
        <v>2767</v>
      </c>
      <c r="H828" s="158">
        <v>29</v>
      </c>
      <c r="I828" s="159"/>
      <c r="L828" s="155"/>
      <c r="M828" s="160"/>
      <c r="T828" s="161"/>
      <c r="AT828" s="156" t="s">
        <v>376</v>
      </c>
      <c r="AU828" s="156" t="s">
        <v>86</v>
      </c>
      <c r="AV828" s="12" t="s">
        <v>86</v>
      </c>
      <c r="AW828" s="12" t="s">
        <v>34</v>
      </c>
      <c r="AX828" s="12" t="s">
        <v>77</v>
      </c>
      <c r="AY828" s="156" t="s">
        <v>339</v>
      </c>
    </row>
    <row r="829" spans="2:65" s="13" customFormat="1" x14ac:dyDescent="0.2">
      <c r="B829" s="162"/>
      <c r="D829" s="150" t="s">
        <v>376</v>
      </c>
      <c r="E829" s="163" t="s">
        <v>1</v>
      </c>
      <c r="F829" s="164" t="s">
        <v>398</v>
      </c>
      <c r="H829" s="165">
        <v>112</v>
      </c>
      <c r="I829" s="166"/>
      <c r="L829" s="162"/>
      <c r="M829" s="167"/>
      <c r="T829" s="168"/>
      <c r="AT829" s="163" t="s">
        <v>376</v>
      </c>
      <c r="AU829" s="163" t="s">
        <v>86</v>
      </c>
      <c r="AV829" s="13" t="s">
        <v>249</v>
      </c>
      <c r="AW829" s="13" t="s">
        <v>34</v>
      </c>
      <c r="AX829" s="13" t="s">
        <v>84</v>
      </c>
      <c r="AY829" s="163" t="s">
        <v>339</v>
      </c>
    </row>
    <row r="830" spans="2:65" s="1" customFormat="1" ht="16.5" customHeight="1" x14ac:dyDescent="0.2">
      <c r="B830" s="136"/>
      <c r="C830" s="137" t="s">
        <v>1580</v>
      </c>
      <c r="D830" s="137" t="s">
        <v>342</v>
      </c>
      <c r="E830" s="138" t="s">
        <v>2768</v>
      </c>
      <c r="F830" s="139" t="s">
        <v>2769</v>
      </c>
      <c r="G830" s="140" t="s">
        <v>493</v>
      </c>
      <c r="H830" s="141">
        <v>0.68300000000000005</v>
      </c>
      <c r="I830" s="142"/>
      <c r="J830" s="143">
        <f>ROUND(I830*H830,2)</f>
        <v>0</v>
      </c>
      <c r="K830" s="139" t="s">
        <v>902</v>
      </c>
      <c r="L830" s="32"/>
      <c r="M830" s="144" t="s">
        <v>1</v>
      </c>
      <c r="N830" s="145" t="s">
        <v>42</v>
      </c>
      <c r="P830" s="146">
        <f>O830*H830</f>
        <v>0</v>
      </c>
      <c r="Q830" s="146">
        <v>0</v>
      </c>
      <c r="R830" s="146">
        <f>Q830*H830</f>
        <v>0</v>
      </c>
      <c r="S830" s="146">
        <v>0</v>
      </c>
      <c r="T830" s="147">
        <f>S830*H830</f>
        <v>0</v>
      </c>
      <c r="AR830" s="148" t="s">
        <v>428</v>
      </c>
      <c r="AT830" s="148" t="s">
        <v>342</v>
      </c>
      <c r="AU830" s="148" t="s">
        <v>86</v>
      </c>
      <c r="AY830" s="17" t="s">
        <v>339</v>
      </c>
      <c r="BE830" s="149">
        <f>IF(N830="základní",J830,0)</f>
        <v>0</v>
      </c>
      <c r="BF830" s="149">
        <f>IF(N830="snížená",J830,0)</f>
        <v>0</v>
      </c>
      <c r="BG830" s="149">
        <f>IF(N830="zákl. přenesená",J830,0)</f>
        <v>0</v>
      </c>
      <c r="BH830" s="149">
        <f>IF(N830="sníž. přenesená",J830,0)</f>
        <v>0</v>
      </c>
      <c r="BI830" s="149">
        <f>IF(N830="nulová",J830,0)</f>
        <v>0</v>
      </c>
      <c r="BJ830" s="17" t="s">
        <v>84</v>
      </c>
      <c r="BK830" s="149">
        <f>ROUND(I830*H830,2)</f>
        <v>0</v>
      </c>
      <c r="BL830" s="17" t="s">
        <v>428</v>
      </c>
      <c r="BM830" s="148" t="s">
        <v>2770</v>
      </c>
    </row>
    <row r="831" spans="2:65" s="1" customFormat="1" ht="19.2" x14ac:dyDescent="0.2">
      <c r="B831" s="32"/>
      <c r="D831" s="150" t="s">
        <v>348</v>
      </c>
      <c r="F831" s="151" t="s">
        <v>2771</v>
      </c>
      <c r="I831" s="152"/>
      <c r="L831" s="32"/>
      <c r="M831" s="153"/>
      <c r="T831" s="56"/>
      <c r="AT831" s="17" t="s">
        <v>348</v>
      </c>
      <c r="AU831" s="17" t="s">
        <v>86</v>
      </c>
    </row>
    <row r="832" spans="2:65" s="11" customFormat="1" ht="22.8" customHeight="1" x14ac:dyDescent="0.25">
      <c r="B832" s="124"/>
      <c r="D832" s="125" t="s">
        <v>76</v>
      </c>
      <c r="E832" s="134" t="s">
        <v>2772</v>
      </c>
      <c r="F832" s="134" t="s">
        <v>2773</v>
      </c>
      <c r="I832" s="127"/>
      <c r="J832" s="135">
        <f>BK832</f>
        <v>0</v>
      </c>
      <c r="L832" s="124"/>
      <c r="M832" s="129"/>
      <c r="P832" s="130">
        <f>SUM(P833:P852)</f>
        <v>0</v>
      </c>
      <c r="R832" s="130">
        <f>SUM(R833:R852)</f>
        <v>4.821545E-2</v>
      </c>
      <c r="T832" s="131">
        <f>SUM(T833:T852)</f>
        <v>0</v>
      </c>
      <c r="AR832" s="125" t="s">
        <v>86</v>
      </c>
      <c r="AT832" s="132" t="s">
        <v>76</v>
      </c>
      <c r="AU832" s="132" t="s">
        <v>84</v>
      </c>
      <c r="AY832" s="125" t="s">
        <v>339</v>
      </c>
      <c r="BK832" s="133">
        <f>SUM(BK833:BK852)</f>
        <v>0</v>
      </c>
    </row>
    <row r="833" spans="2:65" s="1" customFormat="1" ht="21.75" customHeight="1" x14ac:dyDescent="0.2">
      <c r="B833" s="136"/>
      <c r="C833" s="137" t="s">
        <v>1582</v>
      </c>
      <c r="D833" s="137" t="s">
        <v>342</v>
      </c>
      <c r="E833" s="138" t="s">
        <v>2774</v>
      </c>
      <c r="F833" s="139" t="s">
        <v>2775</v>
      </c>
      <c r="G833" s="140" t="s">
        <v>381</v>
      </c>
      <c r="H833" s="141">
        <v>21.428999999999998</v>
      </c>
      <c r="I833" s="142"/>
      <c r="J833" s="143">
        <f>ROUND(I833*H833,2)</f>
        <v>0</v>
      </c>
      <c r="K833" s="139" t="s">
        <v>902</v>
      </c>
      <c r="L833" s="32"/>
      <c r="M833" s="144" t="s">
        <v>1</v>
      </c>
      <c r="N833" s="145" t="s">
        <v>42</v>
      </c>
      <c r="P833" s="146">
        <f>O833*H833</f>
        <v>0</v>
      </c>
      <c r="Q833" s="146">
        <v>5.0000000000000002E-5</v>
      </c>
      <c r="R833" s="146">
        <f>Q833*H833</f>
        <v>1.07145E-3</v>
      </c>
      <c r="S833" s="146">
        <v>0</v>
      </c>
      <c r="T833" s="147">
        <f>S833*H833</f>
        <v>0</v>
      </c>
      <c r="AR833" s="148" t="s">
        <v>428</v>
      </c>
      <c r="AT833" s="148" t="s">
        <v>342</v>
      </c>
      <c r="AU833" s="148" t="s">
        <v>86</v>
      </c>
      <c r="AY833" s="17" t="s">
        <v>339</v>
      </c>
      <c r="BE833" s="149">
        <f>IF(N833="základní",J833,0)</f>
        <v>0</v>
      </c>
      <c r="BF833" s="149">
        <f>IF(N833="snížená",J833,0)</f>
        <v>0</v>
      </c>
      <c r="BG833" s="149">
        <f>IF(N833="zákl. přenesená",J833,0)</f>
        <v>0</v>
      </c>
      <c r="BH833" s="149">
        <f>IF(N833="sníž. přenesená",J833,0)</f>
        <v>0</v>
      </c>
      <c r="BI833" s="149">
        <f>IF(N833="nulová",J833,0)</f>
        <v>0</v>
      </c>
      <c r="BJ833" s="17" t="s">
        <v>84</v>
      </c>
      <c r="BK833" s="149">
        <f>ROUND(I833*H833,2)</f>
        <v>0</v>
      </c>
      <c r="BL833" s="17" t="s">
        <v>428</v>
      </c>
      <c r="BM833" s="148" t="s">
        <v>2776</v>
      </c>
    </row>
    <row r="834" spans="2:65" s="1" customFormat="1" ht="19.2" x14ac:dyDescent="0.2">
      <c r="B834" s="32"/>
      <c r="D834" s="150" t="s">
        <v>348</v>
      </c>
      <c r="F834" s="151" t="s">
        <v>2777</v>
      </c>
      <c r="I834" s="152"/>
      <c r="L834" s="32"/>
      <c r="M834" s="153"/>
      <c r="T834" s="56"/>
      <c r="AT834" s="17" t="s">
        <v>348</v>
      </c>
      <c r="AU834" s="17" t="s">
        <v>86</v>
      </c>
    </row>
    <row r="835" spans="2:65" s="15" customFormat="1" x14ac:dyDescent="0.2">
      <c r="B835" s="189"/>
      <c r="D835" s="150" t="s">
        <v>376</v>
      </c>
      <c r="E835" s="190" t="s">
        <v>1</v>
      </c>
      <c r="F835" s="191" t="s">
        <v>2675</v>
      </c>
      <c r="H835" s="190" t="s">
        <v>1</v>
      </c>
      <c r="I835" s="192"/>
      <c r="L835" s="189"/>
      <c r="M835" s="193"/>
      <c r="T835" s="194"/>
      <c r="AT835" s="190" t="s">
        <v>376</v>
      </c>
      <c r="AU835" s="190" t="s">
        <v>86</v>
      </c>
      <c r="AV835" s="15" t="s">
        <v>84</v>
      </c>
      <c r="AW835" s="15" t="s">
        <v>34</v>
      </c>
      <c r="AX835" s="15" t="s">
        <v>77</v>
      </c>
      <c r="AY835" s="190" t="s">
        <v>339</v>
      </c>
    </row>
    <row r="836" spans="2:65" s="12" customFormat="1" x14ac:dyDescent="0.2">
      <c r="B836" s="155"/>
      <c r="D836" s="150" t="s">
        <v>376</v>
      </c>
      <c r="E836" s="156" t="s">
        <v>1</v>
      </c>
      <c r="F836" s="157" t="s">
        <v>2687</v>
      </c>
      <c r="H836" s="158">
        <v>2.2629999999999999</v>
      </c>
      <c r="I836" s="159"/>
      <c r="L836" s="155"/>
      <c r="M836" s="160"/>
      <c r="T836" s="161"/>
      <c r="AT836" s="156" t="s">
        <v>376</v>
      </c>
      <c r="AU836" s="156" t="s">
        <v>86</v>
      </c>
      <c r="AV836" s="12" t="s">
        <v>86</v>
      </c>
      <c r="AW836" s="12" t="s">
        <v>34</v>
      </c>
      <c r="AX836" s="12" t="s">
        <v>77</v>
      </c>
      <c r="AY836" s="156" t="s">
        <v>339</v>
      </c>
    </row>
    <row r="837" spans="2:65" s="12" customFormat="1" x14ac:dyDescent="0.2">
      <c r="B837" s="155"/>
      <c r="D837" s="150" t="s">
        <v>376</v>
      </c>
      <c r="E837" s="156" t="s">
        <v>1</v>
      </c>
      <c r="F837" s="157" t="s">
        <v>2688</v>
      </c>
      <c r="H837" s="158">
        <v>2.081</v>
      </c>
      <c r="I837" s="159"/>
      <c r="L837" s="155"/>
      <c r="M837" s="160"/>
      <c r="T837" s="161"/>
      <c r="AT837" s="156" t="s">
        <v>376</v>
      </c>
      <c r="AU837" s="156" t="s">
        <v>86</v>
      </c>
      <c r="AV837" s="12" t="s">
        <v>86</v>
      </c>
      <c r="AW837" s="12" t="s">
        <v>34</v>
      </c>
      <c r="AX837" s="12" t="s">
        <v>77</v>
      </c>
      <c r="AY837" s="156" t="s">
        <v>339</v>
      </c>
    </row>
    <row r="838" spans="2:65" s="12" customFormat="1" x14ac:dyDescent="0.2">
      <c r="B838" s="155"/>
      <c r="D838" s="150" t="s">
        <v>376</v>
      </c>
      <c r="E838" s="156" t="s">
        <v>1</v>
      </c>
      <c r="F838" s="157" t="s">
        <v>2689</v>
      </c>
      <c r="H838" s="158">
        <v>8.6020000000000003</v>
      </c>
      <c r="I838" s="159"/>
      <c r="L838" s="155"/>
      <c r="M838" s="160"/>
      <c r="T838" s="161"/>
      <c r="AT838" s="156" t="s">
        <v>376</v>
      </c>
      <c r="AU838" s="156" t="s">
        <v>86</v>
      </c>
      <c r="AV838" s="12" t="s">
        <v>86</v>
      </c>
      <c r="AW838" s="12" t="s">
        <v>34</v>
      </c>
      <c r="AX838" s="12" t="s">
        <v>77</v>
      </c>
      <c r="AY838" s="156" t="s">
        <v>339</v>
      </c>
    </row>
    <row r="839" spans="2:65" s="12" customFormat="1" x14ac:dyDescent="0.2">
      <c r="B839" s="155"/>
      <c r="D839" s="150" t="s">
        <v>376</v>
      </c>
      <c r="E839" s="156" t="s">
        <v>1</v>
      </c>
      <c r="F839" s="157" t="s">
        <v>2690</v>
      </c>
      <c r="H839" s="158">
        <v>8.4830000000000005</v>
      </c>
      <c r="I839" s="159"/>
      <c r="L839" s="155"/>
      <c r="M839" s="160"/>
      <c r="T839" s="161"/>
      <c r="AT839" s="156" t="s">
        <v>376</v>
      </c>
      <c r="AU839" s="156" t="s">
        <v>86</v>
      </c>
      <c r="AV839" s="12" t="s">
        <v>86</v>
      </c>
      <c r="AW839" s="12" t="s">
        <v>34</v>
      </c>
      <c r="AX839" s="12" t="s">
        <v>77</v>
      </c>
      <c r="AY839" s="156" t="s">
        <v>339</v>
      </c>
    </row>
    <row r="840" spans="2:65" s="13" customFormat="1" x14ac:dyDescent="0.2">
      <c r="B840" s="162"/>
      <c r="D840" s="150" t="s">
        <v>376</v>
      </c>
      <c r="E840" s="163" t="s">
        <v>1</v>
      </c>
      <c r="F840" s="164" t="s">
        <v>398</v>
      </c>
      <c r="H840" s="165">
        <v>21.429000000000002</v>
      </c>
      <c r="I840" s="166"/>
      <c r="L840" s="162"/>
      <c r="M840" s="167"/>
      <c r="T840" s="168"/>
      <c r="AT840" s="163" t="s">
        <v>376</v>
      </c>
      <c r="AU840" s="163" t="s">
        <v>86</v>
      </c>
      <c r="AV840" s="13" t="s">
        <v>249</v>
      </c>
      <c r="AW840" s="13" t="s">
        <v>34</v>
      </c>
      <c r="AX840" s="13" t="s">
        <v>84</v>
      </c>
      <c r="AY840" s="163" t="s">
        <v>339</v>
      </c>
    </row>
    <row r="841" spans="2:65" s="1" customFormat="1" ht="16.5" customHeight="1" x14ac:dyDescent="0.2">
      <c r="B841" s="136"/>
      <c r="C841" s="169" t="s">
        <v>1596</v>
      </c>
      <c r="D841" s="169" t="s">
        <v>490</v>
      </c>
      <c r="E841" s="170" t="s">
        <v>2778</v>
      </c>
      <c r="F841" s="171" t="s">
        <v>2779</v>
      </c>
      <c r="G841" s="172" t="s">
        <v>381</v>
      </c>
      <c r="H841" s="173">
        <v>23.571999999999999</v>
      </c>
      <c r="I841" s="174"/>
      <c r="J841" s="175">
        <f>ROUND(I841*H841,2)</f>
        <v>0</v>
      </c>
      <c r="K841" s="171" t="s">
        <v>902</v>
      </c>
      <c r="L841" s="176"/>
      <c r="M841" s="177" t="s">
        <v>1</v>
      </c>
      <c r="N841" s="178" t="s">
        <v>42</v>
      </c>
      <c r="P841" s="146">
        <f>O841*H841</f>
        <v>0</v>
      </c>
      <c r="Q841" s="146">
        <v>5.0000000000000001E-4</v>
      </c>
      <c r="R841" s="146">
        <f>Q841*H841</f>
        <v>1.1786E-2</v>
      </c>
      <c r="S841" s="146">
        <v>0</v>
      </c>
      <c r="T841" s="147">
        <f>S841*H841</f>
        <v>0</v>
      </c>
      <c r="AR841" s="148" t="s">
        <v>513</v>
      </c>
      <c r="AT841" s="148" t="s">
        <v>490</v>
      </c>
      <c r="AU841" s="148" t="s">
        <v>86</v>
      </c>
      <c r="AY841" s="17" t="s">
        <v>339</v>
      </c>
      <c r="BE841" s="149">
        <f>IF(N841="základní",J841,0)</f>
        <v>0</v>
      </c>
      <c r="BF841" s="149">
        <f>IF(N841="snížená",J841,0)</f>
        <v>0</v>
      </c>
      <c r="BG841" s="149">
        <f>IF(N841="zákl. přenesená",J841,0)</f>
        <v>0</v>
      </c>
      <c r="BH841" s="149">
        <f>IF(N841="sníž. přenesená",J841,0)</f>
        <v>0</v>
      </c>
      <c r="BI841" s="149">
        <f>IF(N841="nulová",J841,0)</f>
        <v>0</v>
      </c>
      <c r="BJ841" s="17" t="s">
        <v>84</v>
      </c>
      <c r="BK841" s="149">
        <f>ROUND(I841*H841,2)</f>
        <v>0</v>
      </c>
      <c r="BL841" s="17" t="s">
        <v>428</v>
      </c>
      <c r="BM841" s="148" t="s">
        <v>2780</v>
      </c>
    </row>
    <row r="842" spans="2:65" s="1" customFormat="1" x14ac:dyDescent="0.2">
      <c r="B842" s="32"/>
      <c r="D842" s="150" t="s">
        <v>348</v>
      </c>
      <c r="F842" s="151" t="s">
        <v>2779</v>
      </c>
      <c r="I842" s="152"/>
      <c r="L842" s="32"/>
      <c r="M842" s="153"/>
      <c r="T842" s="56"/>
      <c r="AT842" s="17" t="s">
        <v>348</v>
      </c>
      <c r="AU842" s="17" t="s">
        <v>86</v>
      </c>
    </row>
    <row r="843" spans="2:65" s="15" customFormat="1" x14ac:dyDescent="0.2">
      <c r="B843" s="189"/>
      <c r="D843" s="150" t="s">
        <v>376</v>
      </c>
      <c r="E843" s="190" t="s">
        <v>1</v>
      </c>
      <c r="F843" s="191" t="s">
        <v>2675</v>
      </c>
      <c r="H843" s="190" t="s">
        <v>1</v>
      </c>
      <c r="I843" s="192"/>
      <c r="L843" s="189"/>
      <c r="M843" s="193"/>
      <c r="T843" s="194"/>
      <c r="AT843" s="190" t="s">
        <v>376</v>
      </c>
      <c r="AU843" s="190" t="s">
        <v>86</v>
      </c>
      <c r="AV843" s="15" t="s">
        <v>84</v>
      </c>
      <c r="AW843" s="15" t="s">
        <v>34</v>
      </c>
      <c r="AX843" s="15" t="s">
        <v>77</v>
      </c>
      <c r="AY843" s="190" t="s">
        <v>339</v>
      </c>
    </row>
    <row r="844" spans="2:65" s="12" customFormat="1" x14ac:dyDescent="0.2">
      <c r="B844" s="155"/>
      <c r="D844" s="150" t="s">
        <v>376</v>
      </c>
      <c r="E844" s="156" t="s">
        <v>1</v>
      </c>
      <c r="F844" s="157" t="s">
        <v>2781</v>
      </c>
      <c r="H844" s="158">
        <v>23.571999999999999</v>
      </c>
      <c r="I844" s="159"/>
      <c r="L844" s="155"/>
      <c r="M844" s="160"/>
      <c r="T844" s="161"/>
      <c r="AT844" s="156" t="s">
        <v>376</v>
      </c>
      <c r="AU844" s="156" t="s">
        <v>86</v>
      </c>
      <c r="AV844" s="12" t="s">
        <v>86</v>
      </c>
      <c r="AW844" s="12" t="s">
        <v>34</v>
      </c>
      <c r="AX844" s="12" t="s">
        <v>77</v>
      </c>
      <c r="AY844" s="156" t="s">
        <v>339</v>
      </c>
    </row>
    <row r="845" spans="2:65" s="13" customFormat="1" x14ac:dyDescent="0.2">
      <c r="B845" s="162"/>
      <c r="D845" s="150" t="s">
        <v>376</v>
      </c>
      <c r="E845" s="163" t="s">
        <v>1</v>
      </c>
      <c r="F845" s="164" t="s">
        <v>398</v>
      </c>
      <c r="H845" s="165">
        <v>23.571999999999999</v>
      </c>
      <c r="I845" s="166"/>
      <c r="L845" s="162"/>
      <c r="M845" s="167"/>
      <c r="T845" s="168"/>
      <c r="AT845" s="163" t="s">
        <v>376</v>
      </c>
      <c r="AU845" s="163" t="s">
        <v>86</v>
      </c>
      <c r="AV845" s="13" t="s">
        <v>249</v>
      </c>
      <c r="AW845" s="13" t="s">
        <v>34</v>
      </c>
      <c r="AX845" s="13" t="s">
        <v>84</v>
      </c>
      <c r="AY845" s="163" t="s">
        <v>339</v>
      </c>
    </row>
    <row r="846" spans="2:65" s="1" customFormat="1" ht="16.5" customHeight="1" x14ac:dyDescent="0.2">
      <c r="B846" s="136"/>
      <c r="C846" s="169" t="s">
        <v>494</v>
      </c>
      <c r="D846" s="169" t="s">
        <v>490</v>
      </c>
      <c r="E846" s="170" t="s">
        <v>2782</v>
      </c>
      <c r="F846" s="171" t="s">
        <v>2783</v>
      </c>
      <c r="G846" s="172" t="s">
        <v>381</v>
      </c>
      <c r="H846" s="173">
        <v>23.571999999999999</v>
      </c>
      <c r="I846" s="174"/>
      <c r="J846" s="175">
        <f>ROUND(I846*H846,2)</f>
        <v>0</v>
      </c>
      <c r="K846" s="171" t="s">
        <v>902</v>
      </c>
      <c r="L846" s="176"/>
      <c r="M846" s="177" t="s">
        <v>1</v>
      </c>
      <c r="N846" s="178" t="s">
        <v>42</v>
      </c>
      <c r="P846" s="146">
        <f>O846*H846</f>
        <v>0</v>
      </c>
      <c r="Q846" s="146">
        <v>1.5E-3</v>
      </c>
      <c r="R846" s="146">
        <f>Q846*H846</f>
        <v>3.5358000000000001E-2</v>
      </c>
      <c r="S846" s="146">
        <v>0</v>
      </c>
      <c r="T846" s="147">
        <f>S846*H846</f>
        <v>0</v>
      </c>
      <c r="AR846" s="148" t="s">
        <v>385</v>
      </c>
      <c r="AT846" s="148" t="s">
        <v>490</v>
      </c>
      <c r="AU846" s="148" t="s">
        <v>86</v>
      </c>
      <c r="AY846" s="17" t="s">
        <v>339</v>
      </c>
      <c r="BE846" s="149">
        <f>IF(N846="základní",J846,0)</f>
        <v>0</v>
      </c>
      <c r="BF846" s="149">
        <f>IF(N846="snížená",J846,0)</f>
        <v>0</v>
      </c>
      <c r="BG846" s="149">
        <f>IF(N846="zákl. přenesená",J846,0)</f>
        <v>0</v>
      </c>
      <c r="BH846" s="149">
        <f>IF(N846="sníž. přenesená",J846,0)</f>
        <v>0</v>
      </c>
      <c r="BI846" s="149">
        <f>IF(N846="nulová",J846,0)</f>
        <v>0</v>
      </c>
      <c r="BJ846" s="17" t="s">
        <v>84</v>
      </c>
      <c r="BK846" s="149">
        <f>ROUND(I846*H846,2)</f>
        <v>0</v>
      </c>
      <c r="BL846" s="17" t="s">
        <v>249</v>
      </c>
      <c r="BM846" s="148" t="s">
        <v>2784</v>
      </c>
    </row>
    <row r="847" spans="2:65" s="1" customFormat="1" x14ac:dyDescent="0.2">
      <c r="B847" s="32"/>
      <c r="D847" s="150" t="s">
        <v>348</v>
      </c>
      <c r="F847" s="151" t="s">
        <v>2785</v>
      </c>
      <c r="I847" s="152"/>
      <c r="L847" s="32"/>
      <c r="M847" s="153"/>
      <c r="T847" s="56"/>
      <c r="AT847" s="17" t="s">
        <v>348</v>
      </c>
      <c r="AU847" s="17" t="s">
        <v>86</v>
      </c>
    </row>
    <row r="848" spans="2:65" s="15" customFormat="1" x14ac:dyDescent="0.2">
      <c r="B848" s="189"/>
      <c r="D848" s="150" t="s">
        <v>376</v>
      </c>
      <c r="E848" s="190" t="s">
        <v>1</v>
      </c>
      <c r="F848" s="191" t="s">
        <v>2675</v>
      </c>
      <c r="H848" s="190" t="s">
        <v>1</v>
      </c>
      <c r="I848" s="192"/>
      <c r="L848" s="189"/>
      <c r="M848" s="193"/>
      <c r="T848" s="194"/>
      <c r="AT848" s="190" t="s">
        <v>376</v>
      </c>
      <c r="AU848" s="190" t="s">
        <v>86</v>
      </c>
      <c r="AV848" s="15" t="s">
        <v>84</v>
      </c>
      <c r="AW848" s="15" t="s">
        <v>34</v>
      </c>
      <c r="AX848" s="15" t="s">
        <v>77</v>
      </c>
      <c r="AY848" s="190" t="s">
        <v>339</v>
      </c>
    </row>
    <row r="849" spans="2:65" s="12" customFormat="1" x14ac:dyDescent="0.2">
      <c r="B849" s="155"/>
      <c r="D849" s="150" t="s">
        <v>376</v>
      </c>
      <c r="E849" s="156" t="s">
        <v>1</v>
      </c>
      <c r="F849" s="157" t="s">
        <v>2781</v>
      </c>
      <c r="H849" s="158">
        <v>23.571999999999999</v>
      </c>
      <c r="I849" s="159"/>
      <c r="L849" s="155"/>
      <c r="M849" s="160"/>
      <c r="T849" s="161"/>
      <c r="AT849" s="156" t="s">
        <v>376</v>
      </c>
      <c r="AU849" s="156" t="s">
        <v>86</v>
      </c>
      <c r="AV849" s="12" t="s">
        <v>86</v>
      </c>
      <c r="AW849" s="12" t="s">
        <v>34</v>
      </c>
      <c r="AX849" s="12" t="s">
        <v>77</v>
      </c>
      <c r="AY849" s="156" t="s">
        <v>339</v>
      </c>
    </row>
    <row r="850" spans="2:65" s="13" customFormat="1" x14ac:dyDescent="0.2">
      <c r="B850" s="162"/>
      <c r="D850" s="150" t="s">
        <v>376</v>
      </c>
      <c r="E850" s="163" t="s">
        <v>1</v>
      </c>
      <c r="F850" s="164" t="s">
        <v>398</v>
      </c>
      <c r="H850" s="165">
        <v>23.571999999999999</v>
      </c>
      <c r="I850" s="166"/>
      <c r="L850" s="162"/>
      <c r="M850" s="167"/>
      <c r="T850" s="168"/>
      <c r="AT850" s="163" t="s">
        <v>376</v>
      </c>
      <c r="AU850" s="163" t="s">
        <v>86</v>
      </c>
      <c r="AV850" s="13" t="s">
        <v>249</v>
      </c>
      <c r="AW850" s="13" t="s">
        <v>34</v>
      </c>
      <c r="AX850" s="13" t="s">
        <v>84</v>
      </c>
      <c r="AY850" s="163" t="s">
        <v>339</v>
      </c>
    </row>
    <row r="851" spans="2:65" s="1" customFormat="1" ht="16.5" customHeight="1" x14ac:dyDescent="0.2">
      <c r="B851" s="136"/>
      <c r="C851" s="137" t="s">
        <v>1600</v>
      </c>
      <c r="D851" s="137" t="s">
        <v>342</v>
      </c>
      <c r="E851" s="138" t="s">
        <v>2786</v>
      </c>
      <c r="F851" s="139" t="s">
        <v>2787</v>
      </c>
      <c r="G851" s="140" t="s">
        <v>493</v>
      </c>
      <c r="H851" s="141">
        <v>4.8000000000000001E-2</v>
      </c>
      <c r="I851" s="142"/>
      <c r="J851" s="143">
        <f>ROUND(I851*H851,2)</f>
        <v>0</v>
      </c>
      <c r="K851" s="139" t="s">
        <v>902</v>
      </c>
      <c r="L851" s="32"/>
      <c r="M851" s="144" t="s">
        <v>1</v>
      </c>
      <c r="N851" s="145" t="s">
        <v>42</v>
      </c>
      <c r="P851" s="146">
        <f>O851*H851</f>
        <v>0</v>
      </c>
      <c r="Q851" s="146">
        <v>0</v>
      </c>
      <c r="R851" s="146">
        <f>Q851*H851</f>
        <v>0</v>
      </c>
      <c r="S851" s="146">
        <v>0</v>
      </c>
      <c r="T851" s="147">
        <f>S851*H851</f>
        <v>0</v>
      </c>
      <c r="AR851" s="148" t="s">
        <v>428</v>
      </c>
      <c r="AT851" s="148" t="s">
        <v>342</v>
      </c>
      <c r="AU851" s="148" t="s">
        <v>86</v>
      </c>
      <c r="AY851" s="17" t="s">
        <v>339</v>
      </c>
      <c r="BE851" s="149">
        <f>IF(N851="základní",J851,0)</f>
        <v>0</v>
      </c>
      <c r="BF851" s="149">
        <f>IF(N851="snížená",J851,0)</f>
        <v>0</v>
      </c>
      <c r="BG851" s="149">
        <f>IF(N851="zákl. přenesená",J851,0)</f>
        <v>0</v>
      </c>
      <c r="BH851" s="149">
        <f>IF(N851="sníž. přenesená",J851,0)</f>
        <v>0</v>
      </c>
      <c r="BI851" s="149">
        <f>IF(N851="nulová",J851,0)</f>
        <v>0</v>
      </c>
      <c r="BJ851" s="17" t="s">
        <v>84</v>
      </c>
      <c r="BK851" s="149">
        <f>ROUND(I851*H851,2)</f>
        <v>0</v>
      </c>
      <c r="BL851" s="17" t="s">
        <v>428</v>
      </c>
      <c r="BM851" s="148" t="s">
        <v>2788</v>
      </c>
    </row>
    <row r="852" spans="2:65" s="1" customFormat="1" ht="19.2" x14ac:dyDescent="0.2">
      <c r="B852" s="32"/>
      <c r="D852" s="150" t="s">
        <v>348</v>
      </c>
      <c r="F852" s="151" t="s">
        <v>2789</v>
      </c>
      <c r="I852" s="152"/>
      <c r="L852" s="32"/>
      <c r="M852" s="153"/>
      <c r="T852" s="56"/>
      <c r="AT852" s="17" t="s">
        <v>348</v>
      </c>
      <c r="AU852" s="17" t="s">
        <v>86</v>
      </c>
    </row>
    <row r="853" spans="2:65" s="11" customFormat="1" ht="22.8" customHeight="1" x14ac:dyDescent="0.25">
      <c r="B853" s="124"/>
      <c r="D853" s="125" t="s">
        <v>76</v>
      </c>
      <c r="E853" s="134" t="s">
        <v>2790</v>
      </c>
      <c r="F853" s="134" t="s">
        <v>2791</v>
      </c>
      <c r="I853" s="127"/>
      <c r="J853" s="135">
        <f>BK853</f>
        <v>0</v>
      </c>
      <c r="L853" s="124"/>
      <c r="M853" s="129"/>
      <c r="P853" s="130">
        <f>SUM(P854:P877)</f>
        <v>0</v>
      </c>
      <c r="R853" s="130">
        <f>SUM(R854:R877)</f>
        <v>0.51794353999999998</v>
      </c>
      <c r="T853" s="131">
        <f>SUM(T854:T877)</f>
        <v>0</v>
      </c>
      <c r="AR853" s="125" t="s">
        <v>86</v>
      </c>
      <c r="AT853" s="132" t="s">
        <v>76</v>
      </c>
      <c r="AU853" s="132" t="s">
        <v>84</v>
      </c>
      <c r="AY853" s="125" t="s">
        <v>339</v>
      </c>
      <c r="BK853" s="133">
        <f>SUM(BK854:BK877)</f>
        <v>0</v>
      </c>
    </row>
    <row r="854" spans="2:65" s="1" customFormat="1" ht="16.5" customHeight="1" x14ac:dyDescent="0.2">
      <c r="B854" s="136"/>
      <c r="C854" s="137" t="s">
        <v>1605</v>
      </c>
      <c r="D854" s="137" t="s">
        <v>342</v>
      </c>
      <c r="E854" s="138" t="s">
        <v>2792</v>
      </c>
      <c r="F854" s="139" t="s">
        <v>2793</v>
      </c>
      <c r="G854" s="140" t="s">
        <v>381</v>
      </c>
      <c r="H854" s="141">
        <v>20.312000000000001</v>
      </c>
      <c r="I854" s="142"/>
      <c r="J854" s="143">
        <f>ROUND(I854*H854,2)</f>
        <v>0</v>
      </c>
      <c r="K854" s="139" t="s">
        <v>902</v>
      </c>
      <c r="L854" s="32"/>
      <c r="M854" s="144" t="s">
        <v>1</v>
      </c>
      <c r="N854" s="145" t="s">
        <v>42</v>
      </c>
      <c r="P854" s="146">
        <f>O854*H854</f>
        <v>0</v>
      </c>
      <c r="Q854" s="146">
        <v>6.7000000000000002E-4</v>
      </c>
      <c r="R854" s="146">
        <f>Q854*H854</f>
        <v>1.3609040000000001E-2</v>
      </c>
      <c r="S854" s="146">
        <v>0</v>
      </c>
      <c r="T854" s="147">
        <f>S854*H854</f>
        <v>0</v>
      </c>
      <c r="AR854" s="148" t="s">
        <v>428</v>
      </c>
      <c r="AT854" s="148" t="s">
        <v>342</v>
      </c>
      <c r="AU854" s="148" t="s">
        <v>86</v>
      </c>
      <c r="AY854" s="17" t="s">
        <v>339</v>
      </c>
      <c r="BE854" s="149">
        <f>IF(N854="základní",J854,0)</f>
        <v>0</v>
      </c>
      <c r="BF854" s="149">
        <f>IF(N854="snížená",J854,0)</f>
        <v>0</v>
      </c>
      <c r="BG854" s="149">
        <f>IF(N854="zákl. přenesená",J854,0)</f>
        <v>0</v>
      </c>
      <c r="BH854" s="149">
        <f>IF(N854="sníž. přenesená",J854,0)</f>
        <v>0</v>
      </c>
      <c r="BI854" s="149">
        <f>IF(N854="nulová",J854,0)</f>
        <v>0</v>
      </c>
      <c r="BJ854" s="17" t="s">
        <v>84</v>
      </c>
      <c r="BK854" s="149">
        <f>ROUND(I854*H854,2)</f>
        <v>0</v>
      </c>
      <c r="BL854" s="17" t="s">
        <v>428</v>
      </c>
      <c r="BM854" s="148" t="s">
        <v>2794</v>
      </c>
    </row>
    <row r="855" spans="2:65" s="1" customFormat="1" x14ac:dyDescent="0.2">
      <c r="B855" s="32"/>
      <c r="D855" s="150" t="s">
        <v>348</v>
      </c>
      <c r="F855" s="151" t="s">
        <v>2795</v>
      </c>
      <c r="I855" s="152"/>
      <c r="L855" s="32"/>
      <c r="M855" s="153"/>
      <c r="T855" s="56"/>
      <c r="AT855" s="17" t="s">
        <v>348</v>
      </c>
      <c r="AU855" s="17" t="s">
        <v>86</v>
      </c>
    </row>
    <row r="856" spans="2:65" s="12" customFormat="1" x14ac:dyDescent="0.2">
      <c r="B856" s="155"/>
      <c r="D856" s="150" t="s">
        <v>376</v>
      </c>
      <c r="E856" s="156" t="s">
        <v>1</v>
      </c>
      <c r="F856" s="157" t="s">
        <v>2796</v>
      </c>
      <c r="H856" s="158">
        <v>10.9</v>
      </c>
      <c r="I856" s="159"/>
      <c r="L856" s="155"/>
      <c r="M856" s="160"/>
      <c r="T856" s="161"/>
      <c r="AT856" s="156" t="s">
        <v>376</v>
      </c>
      <c r="AU856" s="156" t="s">
        <v>86</v>
      </c>
      <c r="AV856" s="12" t="s">
        <v>86</v>
      </c>
      <c r="AW856" s="12" t="s">
        <v>34</v>
      </c>
      <c r="AX856" s="12" t="s">
        <v>77</v>
      </c>
      <c r="AY856" s="156" t="s">
        <v>339</v>
      </c>
    </row>
    <row r="857" spans="2:65" s="12" customFormat="1" x14ac:dyDescent="0.2">
      <c r="B857" s="155"/>
      <c r="D857" s="150" t="s">
        <v>376</v>
      </c>
      <c r="E857" s="156" t="s">
        <v>1</v>
      </c>
      <c r="F857" s="157" t="s">
        <v>2797</v>
      </c>
      <c r="H857" s="158">
        <v>5.93</v>
      </c>
      <c r="I857" s="159"/>
      <c r="L857" s="155"/>
      <c r="M857" s="160"/>
      <c r="T857" s="161"/>
      <c r="AT857" s="156" t="s">
        <v>376</v>
      </c>
      <c r="AU857" s="156" t="s">
        <v>86</v>
      </c>
      <c r="AV857" s="12" t="s">
        <v>86</v>
      </c>
      <c r="AW857" s="12" t="s">
        <v>34</v>
      </c>
      <c r="AX857" s="12" t="s">
        <v>77</v>
      </c>
      <c r="AY857" s="156" t="s">
        <v>339</v>
      </c>
    </row>
    <row r="858" spans="2:65" s="12" customFormat="1" x14ac:dyDescent="0.2">
      <c r="B858" s="155"/>
      <c r="D858" s="150" t="s">
        <v>376</v>
      </c>
      <c r="E858" s="156" t="s">
        <v>1</v>
      </c>
      <c r="F858" s="157" t="s">
        <v>2798</v>
      </c>
      <c r="H858" s="158">
        <v>3.4820000000000002</v>
      </c>
      <c r="I858" s="159"/>
      <c r="L858" s="155"/>
      <c r="M858" s="160"/>
      <c r="T858" s="161"/>
      <c r="AT858" s="156" t="s">
        <v>376</v>
      </c>
      <c r="AU858" s="156" t="s">
        <v>86</v>
      </c>
      <c r="AV858" s="12" t="s">
        <v>86</v>
      </c>
      <c r="AW858" s="12" t="s">
        <v>34</v>
      </c>
      <c r="AX858" s="12" t="s">
        <v>77</v>
      </c>
      <c r="AY858" s="156" t="s">
        <v>339</v>
      </c>
    </row>
    <row r="859" spans="2:65" s="13" customFormat="1" x14ac:dyDescent="0.2">
      <c r="B859" s="162"/>
      <c r="D859" s="150" t="s">
        <v>376</v>
      </c>
      <c r="E859" s="163" t="s">
        <v>1</v>
      </c>
      <c r="F859" s="164" t="s">
        <v>398</v>
      </c>
      <c r="H859" s="165">
        <v>20.312000000000001</v>
      </c>
      <c r="I859" s="166"/>
      <c r="L859" s="162"/>
      <c r="M859" s="167"/>
      <c r="T859" s="168"/>
      <c r="AT859" s="163" t="s">
        <v>376</v>
      </c>
      <c r="AU859" s="163" t="s">
        <v>86</v>
      </c>
      <c r="AV859" s="13" t="s">
        <v>249</v>
      </c>
      <c r="AW859" s="13" t="s">
        <v>34</v>
      </c>
      <c r="AX859" s="13" t="s">
        <v>84</v>
      </c>
      <c r="AY859" s="163" t="s">
        <v>339</v>
      </c>
    </row>
    <row r="860" spans="2:65" s="1" customFormat="1" ht="16.5" customHeight="1" x14ac:dyDescent="0.2">
      <c r="B860" s="136"/>
      <c r="C860" s="169" t="s">
        <v>1608</v>
      </c>
      <c r="D860" s="169" t="s">
        <v>490</v>
      </c>
      <c r="E860" s="170" t="s">
        <v>2799</v>
      </c>
      <c r="F860" s="171" t="s">
        <v>2800</v>
      </c>
      <c r="G860" s="172" t="s">
        <v>381</v>
      </c>
      <c r="H860" s="173">
        <v>21.327000000000002</v>
      </c>
      <c r="I860" s="174"/>
      <c r="J860" s="175">
        <f>ROUND(I860*H860,2)</f>
        <v>0</v>
      </c>
      <c r="K860" s="171" t="s">
        <v>1</v>
      </c>
      <c r="L860" s="176"/>
      <c r="M860" s="177" t="s">
        <v>1</v>
      </c>
      <c r="N860" s="178" t="s">
        <v>42</v>
      </c>
      <c r="P860" s="146">
        <f>O860*H860</f>
        <v>0</v>
      </c>
      <c r="Q860" s="146">
        <v>2.35E-2</v>
      </c>
      <c r="R860" s="146">
        <f>Q860*H860</f>
        <v>0.50118450000000003</v>
      </c>
      <c r="S860" s="146">
        <v>0</v>
      </c>
      <c r="T860" s="147">
        <f>S860*H860</f>
        <v>0</v>
      </c>
      <c r="AR860" s="148" t="s">
        <v>513</v>
      </c>
      <c r="AT860" s="148" t="s">
        <v>490</v>
      </c>
      <c r="AU860" s="148" t="s">
        <v>86</v>
      </c>
      <c r="AY860" s="17" t="s">
        <v>339</v>
      </c>
      <c r="BE860" s="149">
        <f>IF(N860="základní",J860,0)</f>
        <v>0</v>
      </c>
      <c r="BF860" s="149">
        <f>IF(N860="snížená",J860,0)</f>
        <v>0</v>
      </c>
      <c r="BG860" s="149">
        <f>IF(N860="zákl. přenesená",J860,0)</f>
        <v>0</v>
      </c>
      <c r="BH860" s="149">
        <f>IF(N860="sníž. přenesená",J860,0)</f>
        <v>0</v>
      </c>
      <c r="BI860" s="149">
        <f>IF(N860="nulová",J860,0)</f>
        <v>0</v>
      </c>
      <c r="BJ860" s="17" t="s">
        <v>84</v>
      </c>
      <c r="BK860" s="149">
        <f>ROUND(I860*H860,2)</f>
        <v>0</v>
      </c>
      <c r="BL860" s="17" t="s">
        <v>428</v>
      </c>
      <c r="BM860" s="148" t="s">
        <v>2801</v>
      </c>
    </row>
    <row r="861" spans="2:65" s="1" customFormat="1" x14ac:dyDescent="0.2">
      <c r="B861" s="32"/>
      <c r="D861" s="150" t="s">
        <v>348</v>
      </c>
      <c r="F861" s="151" t="s">
        <v>2802</v>
      </c>
      <c r="I861" s="152"/>
      <c r="L861" s="32"/>
      <c r="M861" s="153"/>
      <c r="T861" s="56"/>
      <c r="AT861" s="17" t="s">
        <v>348</v>
      </c>
      <c r="AU861" s="17" t="s">
        <v>86</v>
      </c>
    </row>
    <row r="862" spans="2:65" s="12" customFormat="1" x14ac:dyDescent="0.2">
      <c r="B862" s="155"/>
      <c r="D862" s="150" t="s">
        <v>376</v>
      </c>
      <c r="E862" s="156" t="s">
        <v>1</v>
      </c>
      <c r="F862" s="157" t="s">
        <v>2803</v>
      </c>
      <c r="H862" s="158">
        <v>11.445</v>
      </c>
      <c r="I862" s="159"/>
      <c r="L862" s="155"/>
      <c r="M862" s="160"/>
      <c r="T862" s="161"/>
      <c r="AT862" s="156" t="s">
        <v>376</v>
      </c>
      <c r="AU862" s="156" t="s">
        <v>86</v>
      </c>
      <c r="AV862" s="12" t="s">
        <v>86</v>
      </c>
      <c r="AW862" s="12" t="s">
        <v>34</v>
      </c>
      <c r="AX862" s="12" t="s">
        <v>77</v>
      </c>
      <c r="AY862" s="156" t="s">
        <v>339</v>
      </c>
    </row>
    <row r="863" spans="2:65" s="12" customFormat="1" x14ac:dyDescent="0.2">
      <c r="B863" s="155"/>
      <c r="D863" s="150" t="s">
        <v>376</v>
      </c>
      <c r="E863" s="156" t="s">
        <v>1</v>
      </c>
      <c r="F863" s="157" t="s">
        <v>2804</v>
      </c>
      <c r="H863" s="158">
        <v>6.226</v>
      </c>
      <c r="I863" s="159"/>
      <c r="L863" s="155"/>
      <c r="M863" s="160"/>
      <c r="T863" s="161"/>
      <c r="AT863" s="156" t="s">
        <v>376</v>
      </c>
      <c r="AU863" s="156" t="s">
        <v>86</v>
      </c>
      <c r="AV863" s="12" t="s">
        <v>86</v>
      </c>
      <c r="AW863" s="12" t="s">
        <v>34</v>
      </c>
      <c r="AX863" s="12" t="s">
        <v>77</v>
      </c>
      <c r="AY863" s="156" t="s">
        <v>339</v>
      </c>
    </row>
    <row r="864" spans="2:65" s="12" customFormat="1" x14ac:dyDescent="0.2">
      <c r="B864" s="155"/>
      <c r="D864" s="150" t="s">
        <v>376</v>
      </c>
      <c r="E864" s="156" t="s">
        <v>1</v>
      </c>
      <c r="F864" s="157" t="s">
        <v>2805</v>
      </c>
      <c r="H864" s="158">
        <v>3.6560000000000001</v>
      </c>
      <c r="I864" s="159"/>
      <c r="L864" s="155"/>
      <c r="M864" s="160"/>
      <c r="T864" s="161"/>
      <c r="AT864" s="156" t="s">
        <v>376</v>
      </c>
      <c r="AU864" s="156" t="s">
        <v>86</v>
      </c>
      <c r="AV864" s="12" t="s">
        <v>86</v>
      </c>
      <c r="AW864" s="12" t="s">
        <v>34</v>
      </c>
      <c r="AX864" s="12" t="s">
        <v>77</v>
      </c>
      <c r="AY864" s="156" t="s">
        <v>339</v>
      </c>
    </row>
    <row r="865" spans="2:65" s="13" customFormat="1" x14ac:dyDescent="0.2">
      <c r="B865" s="162"/>
      <c r="D865" s="150" t="s">
        <v>376</v>
      </c>
      <c r="E865" s="163" t="s">
        <v>1</v>
      </c>
      <c r="F865" s="164" t="s">
        <v>398</v>
      </c>
      <c r="H865" s="165">
        <v>21.327000000000002</v>
      </c>
      <c r="I865" s="166"/>
      <c r="L865" s="162"/>
      <c r="M865" s="167"/>
      <c r="T865" s="168"/>
      <c r="AT865" s="163" t="s">
        <v>376</v>
      </c>
      <c r="AU865" s="163" t="s">
        <v>86</v>
      </c>
      <c r="AV865" s="13" t="s">
        <v>249</v>
      </c>
      <c r="AW865" s="13" t="s">
        <v>34</v>
      </c>
      <c r="AX865" s="13" t="s">
        <v>84</v>
      </c>
      <c r="AY865" s="163" t="s">
        <v>339</v>
      </c>
    </row>
    <row r="866" spans="2:65" s="1" customFormat="1" ht="16.5" customHeight="1" x14ac:dyDescent="0.2">
      <c r="B866" s="136"/>
      <c r="C866" s="137" t="s">
        <v>1614</v>
      </c>
      <c r="D866" s="137" t="s">
        <v>342</v>
      </c>
      <c r="E866" s="138" t="s">
        <v>2806</v>
      </c>
      <c r="F866" s="139" t="s">
        <v>2807</v>
      </c>
      <c r="G866" s="140" t="s">
        <v>358</v>
      </c>
      <c r="H866" s="141">
        <v>34.159999999999997</v>
      </c>
      <c r="I866" s="142"/>
      <c r="J866" s="143">
        <f>ROUND(I866*H866,2)</f>
        <v>0</v>
      </c>
      <c r="K866" s="139" t="s">
        <v>902</v>
      </c>
      <c r="L866" s="32"/>
      <c r="M866" s="144" t="s">
        <v>1</v>
      </c>
      <c r="N866" s="145" t="s">
        <v>42</v>
      </c>
      <c r="P866" s="146">
        <f>O866*H866</f>
        <v>0</v>
      </c>
      <c r="Q866" s="146">
        <v>0</v>
      </c>
      <c r="R866" s="146">
        <f>Q866*H866</f>
        <v>0</v>
      </c>
      <c r="S866" s="146">
        <v>0</v>
      </c>
      <c r="T866" s="147">
        <f>S866*H866</f>
        <v>0</v>
      </c>
      <c r="AR866" s="148" t="s">
        <v>428</v>
      </c>
      <c r="AT866" s="148" t="s">
        <v>342</v>
      </c>
      <c r="AU866" s="148" t="s">
        <v>86</v>
      </c>
      <c r="AY866" s="17" t="s">
        <v>339</v>
      </c>
      <c r="BE866" s="149">
        <f>IF(N866="základní",J866,0)</f>
        <v>0</v>
      </c>
      <c r="BF866" s="149">
        <f>IF(N866="snížená",J866,0)</f>
        <v>0</v>
      </c>
      <c r="BG866" s="149">
        <f>IF(N866="zákl. přenesená",J866,0)</f>
        <v>0</v>
      </c>
      <c r="BH866" s="149">
        <f>IF(N866="sníž. přenesená",J866,0)</f>
        <v>0</v>
      </c>
      <c r="BI866" s="149">
        <f>IF(N866="nulová",J866,0)</f>
        <v>0</v>
      </c>
      <c r="BJ866" s="17" t="s">
        <v>84</v>
      </c>
      <c r="BK866" s="149">
        <f>ROUND(I866*H866,2)</f>
        <v>0</v>
      </c>
      <c r="BL866" s="17" t="s">
        <v>428</v>
      </c>
      <c r="BM866" s="148" t="s">
        <v>2808</v>
      </c>
    </row>
    <row r="867" spans="2:65" s="1" customFormat="1" x14ac:dyDescent="0.2">
      <c r="B867" s="32"/>
      <c r="D867" s="150" t="s">
        <v>348</v>
      </c>
      <c r="F867" s="151" t="s">
        <v>2809</v>
      </c>
      <c r="I867" s="152"/>
      <c r="L867" s="32"/>
      <c r="M867" s="153"/>
      <c r="T867" s="56"/>
      <c r="AT867" s="17" t="s">
        <v>348</v>
      </c>
      <c r="AU867" s="17" t="s">
        <v>86</v>
      </c>
    </row>
    <row r="868" spans="2:65" s="12" customFormat="1" x14ac:dyDescent="0.2">
      <c r="B868" s="155"/>
      <c r="D868" s="150" t="s">
        <v>376</v>
      </c>
      <c r="E868" s="156" t="s">
        <v>1</v>
      </c>
      <c r="F868" s="157" t="s">
        <v>2810</v>
      </c>
      <c r="H868" s="158">
        <v>34.159999999999997</v>
      </c>
      <c r="I868" s="159"/>
      <c r="L868" s="155"/>
      <c r="M868" s="160"/>
      <c r="T868" s="161"/>
      <c r="AT868" s="156" t="s">
        <v>376</v>
      </c>
      <c r="AU868" s="156" t="s">
        <v>86</v>
      </c>
      <c r="AV868" s="12" t="s">
        <v>86</v>
      </c>
      <c r="AW868" s="12" t="s">
        <v>34</v>
      </c>
      <c r="AX868" s="12" t="s">
        <v>84</v>
      </c>
      <c r="AY868" s="156" t="s">
        <v>339</v>
      </c>
    </row>
    <row r="869" spans="2:65" s="1" customFormat="1" ht="16.5" customHeight="1" x14ac:dyDescent="0.2">
      <c r="B869" s="136"/>
      <c r="C869" s="137" t="s">
        <v>1618</v>
      </c>
      <c r="D869" s="137" t="s">
        <v>342</v>
      </c>
      <c r="E869" s="138" t="s">
        <v>2811</v>
      </c>
      <c r="F869" s="139" t="s">
        <v>2812</v>
      </c>
      <c r="G869" s="140" t="s">
        <v>358</v>
      </c>
      <c r="H869" s="141">
        <v>6</v>
      </c>
      <c r="I869" s="142"/>
      <c r="J869" s="143">
        <f>ROUND(I869*H869,2)</f>
        <v>0</v>
      </c>
      <c r="K869" s="139" t="s">
        <v>902</v>
      </c>
      <c r="L869" s="32"/>
      <c r="M869" s="144" t="s">
        <v>1</v>
      </c>
      <c r="N869" s="145" t="s">
        <v>42</v>
      </c>
      <c r="P869" s="146">
        <f>O869*H869</f>
        <v>0</v>
      </c>
      <c r="Q869" s="146">
        <v>0</v>
      </c>
      <c r="R869" s="146">
        <f>Q869*H869</f>
        <v>0</v>
      </c>
      <c r="S869" s="146">
        <v>0</v>
      </c>
      <c r="T869" s="147">
        <f>S869*H869</f>
        <v>0</v>
      </c>
      <c r="AR869" s="148" t="s">
        <v>428</v>
      </c>
      <c r="AT869" s="148" t="s">
        <v>342</v>
      </c>
      <c r="AU869" s="148" t="s">
        <v>86</v>
      </c>
      <c r="AY869" s="17" t="s">
        <v>339</v>
      </c>
      <c r="BE869" s="149">
        <f>IF(N869="základní",J869,0)</f>
        <v>0</v>
      </c>
      <c r="BF869" s="149">
        <f>IF(N869="snížená",J869,0)</f>
        <v>0</v>
      </c>
      <c r="BG869" s="149">
        <f>IF(N869="zákl. přenesená",J869,0)</f>
        <v>0</v>
      </c>
      <c r="BH869" s="149">
        <f>IF(N869="sníž. přenesená",J869,0)</f>
        <v>0</v>
      </c>
      <c r="BI869" s="149">
        <f>IF(N869="nulová",J869,0)</f>
        <v>0</v>
      </c>
      <c r="BJ869" s="17" t="s">
        <v>84</v>
      </c>
      <c r="BK869" s="149">
        <f>ROUND(I869*H869,2)</f>
        <v>0</v>
      </c>
      <c r="BL869" s="17" t="s">
        <v>428</v>
      </c>
      <c r="BM869" s="148" t="s">
        <v>2813</v>
      </c>
    </row>
    <row r="870" spans="2:65" s="1" customFormat="1" x14ac:dyDescent="0.2">
      <c r="B870" s="32"/>
      <c r="D870" s="150" t="s">
        <v>348</v>
      </c>
      <c r="F870" s="151" t="s">
        <v>2814</v>
      </c>
      <c r="I870" s="152"/>
      <c r="L870" s="32"/>
      <c r="M870" s="153"/>
      <c r="T870" s="56"/>
      <c r="AT870" s="17" t="s">
        <v>348</v>
      </c>
      <c r="AU870" s="17" t="s">
        <v>86</v>
      </c>
    </row>
    <row r="871" spans="2:65" s="15" customFormat="1" x14ac:dyDescent="0.2">
      <c r="B871" s="189"/>
      <c r="D871" s="150" t="s">
        <v>376</v>
      </c>
      <c r="E871" s="190" t="s">
        <v>1</v>
      </c>
      <c r="F871" s="191" t="s">
        <v>2815</v>
      </c>
      <c r="H871" s="190" t="s">
        <v>1</v>
      </c>
      <c r="I871" s="192"/>
      <c r="L871" s="189"/>
      <c r="M871" s="193"/>
      <c r="T871" s="194"/>
      <c r="AT871" s="190" t="s">
        <v>376</v>
      </c>
      <c r="AU871" s="190" t="s">
        <v>86</v>
      </c>
      <c r="AV871" s="15" t="s">
        <v>84</v>
      </c>
      <c r="AW871" s="15" t="s">
        <v>34</v>
      </c>
      <c r="AX871" s="15" t="s">
        <v>77</v>
      </c>
      <c r="AY871" s="190" t="s">
        <v>339</v>
      </c>
    </row>
    <row r="872" spans="2:65" s="12" customFormat="1" x14ac:dyDescent="0.2">
      <c r="B872" s="155"/>
      <c r="D872" s="150" t="s">
        <v>376</v>
      </c>
      <c r="E872" s="156" t="s">
        <v>1</v>
      </c>
      <c r="F872" s="157" t="s">
        <v>2816</v>
      </c>
      <c r="H872" s="158">
        <v>6</v>
      </c>
      <c r="I872" s="159"/>
      <c r="L872" s="155"/>
      <c r="M872" s="160"/>
      <c r="T872" s="161"/>
      <c r="AT872" s="156" t="s">
        <v>376</v>
      </c>
      <c r="AU872" s="156" t="s">
        <v>86</v>
      </c>
      <c r="AV872" s="12" t="s">
        <v>86</v>
      </c>
      <c r="AW872" s="12" t="s">
        <v>34</v>
      </c>
      <c r="AX872" s="12" t="s">
        <v>84</v>
      </c>
      <c r="AY872" s="156" t="s">
        <v>339</v>
      </c>
    </row>
    <row r="873" spans="2:65" s="1" customFormat="1" ht="16.5" customHeight="1" x14ac:dyDescent="0.2">
      <c r="B873" s="136"/>
      <c r="C873" s="169" t="s">
        <v>1620</v>
      </c>
      <c r="D873" s="169" t="s">
        <v>490</v>
      </c>
      <c r="E873" s="170" t="s">
        <v>2817</v>
      </c>
      <c r="F873" s="171" t="s">
        <v>2818</v>
      </c>
      <c r="G873" s="172" t="s">
        <v>358</v>
      </c>
      <c r="H873" s="173">
        <v>6.3</v>
      </c>
      <c r="I873" s="174"/>
      <c r="J873" s="175">
        <f>ROUND(I873*H873,2)</f>
        <v>0</v>
      </c>
      <c r="K873" s="171" t="s">
        <v>1</v>
      </c>
      <c r="L873" s="176"/>
      <c r="M873" s="177" t="s">
        <v>1</v>
      </c>
      <c r="N873" s="178" t="s">
        <v>42</v>
      </c>
      <c r="P873" s="146">
        <f>O873*H873</f>
        <v>0</v>
      </c>
      <c r="Q873" s="146">
        <v>5.0000000000000001E-4</v>
      </c>
      <c r="R873" s="146">
        <f>Q873*H873</f>
        <v>3.15E-3</v>
      </c>
      <c r="S873" s="146">
        <v>0</v>
      </c>
      <c r="T873" s="147">
        <f>S873*H873</f>
        <v>0</v>
      </c>
      <c r="AR873" s="148" t="s">
        <v>513</v>
      </c>
      <c r="AT873" s="148" t="s">
        <v>490</v>
      </c>
      <c r="AU873" s="148" t="s">
        <v>86</v>
      </c>
      <c r="AY873" s="17" t="s">
        <v>339</v>
      </c>
      <c r="BE873" s="149">
        <f>IF(N873="základní",J873,0)</f>
        <v>0</v>
      </c>
      <c r="BF873" s="149">
        <f>IF(N873="snížená",J873,0)</f>
        <v>0</v>
      </c>
      <c r="BG873" s="149">
        <f>IF(N873="zákl. přenesená",J873,0)</f>
        <v>0</v>
      </c>
      <c r="BH873" s="149">
        <f>IF(N873="sníž. přenesená",J873,0)</f>
        <v>0</v>
      </c>
      <c r="BI873" s="149">
        <f>IF(N873="nulová",J873,0)</f>
        <v>0</v>
      </c>
      <c r="BJ873" s="17" t="s">
        <v>84</v>
      </c>
      <c r="BK873" s="149">
        <f>ROUND(I873*H873,2)</f>
        <v>0</v>
      </c>
      <c r="BL873" s="17" t="s">
        <v>428</v>
      </c>
      <c r="BM873" s="148" t="s">
        <v>2819</v>
      </c>
    </row>
    <row r="874" spans="2:65" s="1" customFormat="1" x14ac:dyDescent="0.2">
      <c r="B874" s="32"/>
      <c r="D874" s="150" t="s">
        <v>348</v>
      </c>
      <c r="F874" s="151" t="s">
        <v>2818</v>
      </c>
      <c r="I874" s="152"/>
      <c r="L874" s="32"/>
      <c r="M874" s="153"/>
      <c r="T874" s="56"/>
      <c r="AT874" s="17" t="s">
        <v>348</v>
      </c>
      <c r="AU874" s="17" t="s">
        <v>86</v>
      </c>
    </row>
    <row r="875" spans="2:65" s="12" customFormat="1" x14ac:dyDescent="0.2">
      <c r="B875" s="155"/>
      <c r="D875" s="150" t="s">
        <v>376</v>
      </c>
      <c r="E875" s="156" t="s">
        <v>1</v>
      </c>
      <c r="F875" s="157" t="s">
        <v>2820</v>
      </c>
      <c r="H875" s="158">
        <v>6.3</v>
      </c>
      <c r="I875" s="159"/>
      <c r="L875" s="155"/>
      <c r="M875" s="160"/>
      <c r="T875" s="161"/>
      <c r="AT875" s="156" t="s">
        <v>376</v>
      </c>
      <c r="AU875" s="156" t="s">
        <v>86</v>
      </c>
      <c r="AV875" s="12" t="s">
        <v>86</v>
      </c>
      <c r="AW875" s="12" t="s">
        <v>34</v>
      </c>
      <c r="AX875" s="12" t="s">
        <v>84</v>
      </c>
      <c r="AY875" s="156" t="s">
        <v>339</v>
      </c>
    </row>
    <row r="876" spans="2:65" s="1" customFormat="1" ht="16.5" customHeight="1" x14ac:dyDescent="0.2">
      <c r="B876" s="136"/>
      <c r="C876" s="137" t="s">
        <v>1622</v>
      </c>
      <c r="D876" s="137" t="s">
        <v>342</v>
      </c>
      <c r="E876" s="138" t="s">
        <v>2821</v>
      </c>
      <c r="F876" s="139" t="s">
        <v>2822</v>
      </c>
      <c r="G876" s="140" t="s">
        <v>493</v>
      </c>
      <c r="H876" s="141">
        <v>0.51800000000000002</v>
      </c>
      <c r="I876" s="142"/>
      <c r="J876" s="143">
        <f>ROUND(I876*H876,2)</f>
        <v>0</v>
      </c>
      <c r="K876" s="139" t="s">
        <v>902</v>
      </c>
      <c r="L876" s="32"/>
      <c r="M876" s="144" t="s">
        <v>1</v>
      </c>
      <c r="N876" s="145" t="s">
        <v>42</v>
      </c>
      <c r="P876" s="146">
        <f>O876*H876</f>
        <v>0</v>
      </c>
      <c r="Q876" s="146">
        <v>0</v>
      </c>
      <c r="R876" s="146">
        <f>Q876*H876</f>
        <v>0</v>
      </c>
      <c r="S876" s="146">
        <v>0</v>
      </c>
      <c r="T876" s="147">
        <f>S876*H876</f>
        <v>0</v>
      </c>
      <c r="AR876" s="148" t="s">
        <v>428</v>
      </c>
      <c r="AT876" s="148" t="s">
        <v>342</v>
      </c>
      <c r="AU876" s="148" t="s">
        <v>86</v>
      </c>
      <c r="AY876" s="17" t="s">
        <v>339</v>
      </c>
      <c r="BE876" s="149">
        <f>IF(N876="základní",J876,0)</f>
        <v>0</v>
      </c>
      <c r="BF876" s="149">
        <f>IF(N876="snížená",J876,0)</f>
        <v>0</v>
      </c>
      <c r="BG876" s="149">
        <f>IF(N876="zákl. přenesená",J876,0)</f>
        <v>0</v>
      </c>
      <c r="BH876" s="149">
        <f>IF(N876="sníž. přenesená",J876,0)</f>
        <v>0</v>
      </c>
      <c r="BI876" s="149">
        <f>IF(N876="nulová",J876,0)</f>
        <v>0</v>
      </c>
      <c r="BJ876" s="17" t="s">
        <v>84</v>
      </c>
      <c r="BK876" s="149">
        <f>ROUND(I876*H876,2)</f>
        <v>0</v>
      </c>
      <c r="BL876" s="17" t="s">
        <v>428</v>
      </c>
      <c r="BM876" s="148" t="s">
        <v>2823</v>
      </c>
    </row>
    <row r="877" spans="2:65" s="1" customFormat="1" ht="19.2" x14ac:dyDescent="0.2">
      <c r="B877" s="32"/>
      <c r="D877" s="150" t="s">
        <v>348</v>
      </c>
      <c r="F877" s="151" t="s">
        <v>2824</v>
      </c>
      <c r="I877" s="152"/>
      <c r="L877" s="32"/>
      <c r="M877" s="153"/>
      <c r="T877" s="56"/>
      <c r="AT877" s="17" t="s">
        <v>348</v>
      </c>
      <c r="AU877" s="17" t="s">
        <v>86</v>
      </c>
    </row>
    <row r="878" spans="2:65" s="11" customFormat="1" ht="22.8" customHeight="1" x14ac:dyDescent="0.25">
      <c r="B878" s="124"/>
      <c r="D878" s="125" t="s">
        <v>76</v>
      </c>
      <c r="E878" s="134" t="s">
        <v>2825</v>
      </c>
      <c r="F878" s="134" t="s">
        <v>2826</v>
      </c>
      <c r="I878" s="127"/>
      <c r="J878" s="135">
        <f>BK878</f>
        <v>0</v>
      </c>
      <c r="L878" s="124"/>
      <c r="M878" s="129"/>
      <c r="P878" s="130">
        <f>SUM(P879:P883)</f>
        <v>0</v>
      </c>
      <c r="R878" s="130">
        <f>SUM(R879:R883)</f>
        <v>9.2400000000000013E-4</v>
      </c>
      <c r="T878" s="131">
        <f>SUM(T879:T883)</f>
        <v>0</v>
      </c>
      <c r="AR878" s="125" t="s">
        <v>86</v>
      </c>
      <c r="AT878" s="132" t="s">
        <v>76</v>
      </c>
      <c r="AU878" s="132" t="s">
        <v>84</v>
      </c>
      <c r="AY878" s="125" t="s">
        <v>339</v>
      </c>
      <c r="BK878" s="133">
        <f>SUM(BK879:BK883)</f>
        <v>0</v>
      </c>
    </row>
    <row r="879" spans="2:65" s="1" customFormat="1" ht="16.5" customHeight="1" x14ac:dyDescent="0.2">
      <c r="B879" s="136"/>
      <c r="C879" s="137" t="s">
        <v>1626</v>
      </c>
      <c r="D879" s="137" t="s">
        <v>342</v>
      </c>
      <c r="E879" s="138" t="s">
        <v>2827</v>
      </c>
      <c r="F879" s="139" t="s">
        <v>2828</v>
      </c>
      <c r="G879" s="140" t="s">
        <v>358</v>
      </c>
      <c r="H879" s="141">
        <v>4.4000000000000004</v>
      </c>
      <c r="I879" s="142"/>
      <c r="J879" s="143">
        <f>ROUND(I879*H879,2)</f>
        <v>0</v>
      </c>
      <c r="K879" s="139" t="s">
        <v>902</v>
      </c>
      <c r="L879" s="32"/>
      <c r="M879" s="144" t="s">
        <v>1</v>
      </c>
      <c r="N879" s="145" t="s">
        <v>42</v>
      </c>
      <c r="P879" s="146">
        <f>O879*H879</f>
        <v>0</v>
      </c>
      <c r="Q879" s="146">
        <v>2.1000000000000001E-4</v>
      </c>
      <c r="R879" s="146">
        <f>Q879*H879</f>
        <v>9.2400000000000013E-4</v>
      </c>
      <c r="S879" s="146">
        <v>0</v>
      </c>
      <c r="T879" s="147">
        <f>S879*H879</f>
        <v>0</v>
      </c>
      <c r="AR879" s="148" t="s">
        <v>428</v>
      </c>
      <c r="AT879" s="148" t="s">
        <v>342</v>
      </c>
      <c r="AU879" s="148" t="s">
        <v>86</v>
      </c>
      <c r="AY879" s="17" t="s">
        <v>339</v>
      </c>
      <c r="BE879" s="149">
        <f>IF(N879="základní",J879,0)</f>
        <v>0</v>
      </c>
      <c r="BF879" s="149">
        <f>IF(N879="snížená",J879,0)</f>
        <v>0</v>
      </c>
      <c r="BG879" s="149">
        <f>IF(N879="zákl. přenesená",J879,0)</f>
        <v>0</v>
      </c>
      <c r="BH879" s="149">
        <f>IF(N879="sníž. přenesená",J879,0)</f>
        <v>0</v>
      </c>
      <c r="BI879" s="149">
        <f>IF(N879="nulová",J879,0)</f>
        <v>0</v>
      </c>
      <c r="BJ879" s="17" t="s">
        <v>84</v>
      </c>
      <c r="BK879" s="149">
        <f>ROUND(I879*H879,2)</f>
        <v>0</v>
      </c>
      <c r="BL879" s="17" t="s">
        <v>428</v>
      </c>
      <c r="BM879" s="148" t="s">
        <v>2829</v>
      </c>
    </row>
    <row r="880" spans="2:65" s="1" customFormat="1" x14ac:dyDescent="0.2">
      <c r="B880" s="32"/>
      <c r="D880" s="150" t="s">
        <v>348</v>
      </c>
      <c r="F880" s="151" t="s">
        <v>2830</v>
      </c>
      <c r="I880" s="152"/>
      <c r="L880" s="32"/>
      <c r="M880" s="153"/>
      <c r="T880" s="56"/>
      <c r="AT880" s="17" t="s">
        <v>348</v>
      </c>
      <c r="AU880" s="17" t="s">
        <v>86</v>
      </c>
    </row>
    <row r="881" spans="2:65" s="15" customFormat="1" x14ac:dyDescent="0.2">
      <c r="B881" s="189"/>
      <c r="D881" s="150" t="s">
        <v>376</v>
      </c>
      <c r="E881" s="190" t="s">
        <v>1</v>
      </c>
      <c r="F881" s="191" t="s">
        <v>2831</v>
      </c>
      <c r="H881" s="190" t="s">
        <v>1</v>
      </c>
      <c r="I881" s="192"/>
      <c r="L881" s="189"/>
      <c r="M881" s="193"/>
      <c r="T881" s="194"/>
      <c r="AT881" s="190" t="s">
        <v>376</v>
      </c>
      <c r="AU881" s="190" t="s">
        <v>86</v>
      </c>
      <c r="AV881" s="15" t="s">
        <v>84</v>
      </c>
      <c r="AW881" s="15" t="s">
        <v>34</v>
      </c>
      <c r="AX881" s="15" t="s">
        <v>77</v>
      </c>
      <c r="AY881" s="190" t="s">
        <v>339</v>
      </c>
    </row>
    <row r="882" spans="2:65" s="12" customFormat="1" x14ac:dyDescent="0.2">
      <c r="B882" s="155"/>
      <c r="D882" s="150" t="s">
        <v>376</v>
      </c>
      <c r="E882" s="156" t="s">
        <v>1</v>
      </c>
      <c r="F882" s="157" t="s">
        <v>2832</v>
      </c>
      <c r="H882" s="158">
        <v>4.4000000000000004</v>
      </c>
      <c r="I882" s="159"/>
      <c r="L882" s="155"/>
      <c r="M882" s="160"/>
      <c r="T882" s="161"/>
      <c r="AT882" s="156" t="s">
        <v>376</v>
      </c>
      <c r="AU882" s="156" t="s">
        <v>86</v>
      </c>
      <c r="AV882" s="12" t="s">
        <v>86</v>
      </c>
      <c r="AW882" s="12" t="s">
        <v>34</v>
      </c>
      <c r="AX882" s="12" t="s">
        <v>77</v>
      </c>
      <c r="AY882" s="156" t="s">
        <v>339</v>
      </c>
    </row>
    <row r="883" spans="2:65" s="13" customFormat="1" x14ac:dyDescent="0.2">
      <c r="B883" s="162"/>
      <c r="D883" s="150" t="s">
        <v>376</v>
      </c>
      <c r="E883" s="163" t="s">
        <v>1</v>
      </c>
      <c r="F883" s="164" t="s">
        <v>398</v>
      </c>
      <c r="H883" s="165">
        <v>4.4000000000000004</v>
      </c>
      <c r="I883" s="166"/>
      <c r="L883" s="162"/>
      <c r="M883" s="167"/>
      <c r="T883" s="168"/>
      <c r="AT883" s="163" t="s">
        <v>376</v>
      </c>
      <c r="AU883" s="163" t="s">
        <v>86</v>
      </c>
      <c r="AV883" s="13" t="s">
        <v>249</v>
      </c>
      <c r="AW883" s="13" t="s">
        <v>34</v>
      </c>
      <c r="AX883" s="13" t="s">
        <v>84</v>
      </c>
      <c r="AY883" s="163" t="s">
        <v>339</v>
      </c>
    </row>
    <row r="884" spans="2:65" s="11" customFormat="1" ht="22.8" customHeight="1" x14ac:dyDescent="0.25">
      <c r="B884" s="124"/>
      <c r="D884" s="125" t="s">
        <v>76</v>
      </c>
      <c r="E884" s="134" t="s">
        <v>2833</v>
      </c>
      <c r="F884" s="134" t="s">
        <v>2834</v>
      </c>
      <c r="I884" s="127"/>
      <c r="J884" s="135">
        <f>BK884</f>
        <v>0</v>
      </c>
      <c r="L884" s="124"/>
      <c r="M884" s="129"/>
      <c r="P884" s="130">
        <f>SUM(P885:P957)</f>
        <v>0</v>
      </c>
      <c r="R884" s="130">
        <f>SUM(R885:R957)</f>
        <v>3.5428461599999999</v>
      </c>
      <c r="T884" s="131">
        <f>SUM(T885:T957)</f>
        <v>0</v>
      </c>
      <c r="AR884" s="125" t="s">
        <v>86</v>
      </c>
      <c r="AT884" s="132" t="s">
        <v>76</v>
      </c>
      <c r="AU884" s="132" t="s">
        <v>84</v>
      </c>
      <c r="AY884" s="125" t="s">
        <v>339</v>
      </c>
      <c r="BK884" s="133">
        <f>SUM(BK885:BK957)</f>
        <v>0</v>
      </c>
    </row>
    <row r="885" spans="2:65" s="1" customFormat="1" ht="16.5" customHeight="1" x14ac:dyDescent="0.2">
      <c r="B885" s="136"/>
      <c r="C885" s="137" t="s">
        <v>1629</v>
      </c>
      <c r="D885" s="137" t="s">
        <v>342</v>
      </c>
      <c r="E885" s="138" t="s">
        <v>2835</v>
      </c>
      <c r="F885" s="139" t="s">
        <v>2836</v>
      </c>
      <c r="G885" s="140" t="s">
        <v>381</v>
      </c>
      <c r="H885" s="141">
        <v>22.445</v>
      </c>
      <c r="I885" s="142"/>
      <c r="J885" s="143">
        <f>ROUND(I885*H885,2)</f>
        <v>0</v>
      </c>
      <c r="K885" s="139" t="s">
        <v>902</v>
      </c>
      <c r="L885" s="32"/>
      <c r="M885" s="144" t="s">
        <v>1</v>
      </c>
      <c r="N885" s="145" t="s">
        <v>42</v>
      </c>
      <c r="P885" s="146">
        <f>O885*H885</f>
        <v>0</v>
      </c>
      <c r="Q885" s="146">
        <v>0</v>
      </c>
      <c r="R885" s="146">
        <f>Q885*H885</f>
        <v>0</v>
      </c>
      <c r="S885" s="146">
        <v>0</v>
      </c>
      <c r="T885" s="147">
        <f>S885*H885</f>
        <v>0</v>
      </c>
      <c r="AR885" s="148" t="s">
        <v>428</v>
      </c>
      <c r="AT885" s="148" t="s">
        <v>342</v>
      </c>
      <c r="AU885" s="148" t="s">
        <v>86</v>
      </c>
      <c r="AY885" s="17" t="s">
        <v>339</v>
      </c>
      <c r="BE885" s="149">
        <f>IF(N885="základní",J885,0)</f>
        <v>0</v>
      </c>
      <c r="BF885" s="149">
        <f>IF(N885="snížená",J885,0)</f>
        <v>0</v>
      </c>
      <c r="BG885" s="149">
        <f>IF(N885="zákl. přenesená",J885,0)</f>
        <v>0</v>
      </c>
      <c r="BH885" s="149">
        <f>IF(N885="sníž. přenesená",J885,0)</f>
        <v>0</v>
      </c>
      <c r="BI885" s="149">
        <f>IF(N885="nulová",J885,0)</f>
        <v>0</v>
      </c>
      <c r="BJ885" s="17" t="s">
        <v>84</v>
      </c>
      <c r="BK885" s="149">
        <f>ROUND(I885*H885,2)</f>
        <v>0</v>
      </c>
      <c r="BL885" s="17" t="s">
        <v>428</v>
      </c>
      <c r="BM885" s="148" t="s">
        <v>2837</v>
      </c>
    </row>
    <row r="886" spans="2:65" s="1" customFormat="1" x14ac:dyDescent="0.2">
      <c r="B886" s="32"/>
      <c r="D886" s="150" t="s">
        <v>348</v>
      </c>
      <c r="F886" s="151" t="s">
        <v>2838</v>
      </c>
      <c r="I886" s="152"/>
      <c r="L886" s="32"/>
      <c r="M886" s="153"/>
      <c r="T886" s="56"/>
      <c r="AT886" s="17" t="s">
        <v>348</v>
      </c>
      <c r="AU886" s="17" t="s">
        <v>86</v>
      </c>
    </row>
    <row r="887" spans="2:65" s="15" customFormat="1" x14ac:dyDescent="0.2">
      <c r="B887" s="189"/>
      <c r="D887" s="150" t="s">
        <v>376</v>
      </c>
      <c r="E887" s="190" t="s">
        <v>1</v>
      </c>
      <c r="F887" s="191" t="s">
        <v>2839</v>
      </c>
      <c r="H887" s="190" t="s">
        <v>1</v>
      </c>
      <c r="I887" s="192"/>
      <c r="L887" s="189"/>
      <c r="M887" s="193"/>
      <c r="T887" s="194"/>
      <c r="AT887" s="190" t="s">
        <v>376</v>
      </c>
      <c r="AU887" s="190" t="s">
        <v>86</v>
      </c>
      <c r="AV887" s="15" t="s">
        <v>84</v>
      </c>
      <c r="AW887" s="15" t="s">
        <v>34</v>
      </c>
      <c r="AX887" s="15" t="s">
        <v>77</v>
      </c>
      <c r="AY887" s="190" t="s">
        <v>339</v>
      </c>
    </row>
    <row r="888" spans="2:65" s="12" customFormat="1" x14ac:dyDescent="0.2">
      <c r="B888" s="155"/>
      <c r="D888" s="150" t="s">
        <v>376</v>
      </c>
      <c r="E888" s="156" t="s">
        <v>1</v>
      </c>
      <c r="F888" s="157" t="s">
        <v>2840</v>
      </c>
      <c r="H888" s="158">
        <v>14.8</v>
      </c>
      <c r="I888" s="159"/>
      <c r="L888" s="155"/>
      <c r="M888" s="160"/>
      <c r="T888" s="161"/>
      <c r="AT888" s="156" t="s">
        <v>376</v>
      </c>
      <c r="AU888" s="156" t="s">
        <v>86</v>
      </c>
      <c r="AV888" s="12" t="s">
        <v>86</v>
      </c>
      <c r="AW888" s="12" t="s">
        <v>34</v>
      </c>
      <c r="AX888" s="12" t="s">
        <v>77</v>
      </c>
      <c r="AY888" s="156" t="s">
        <v>339</v>
      </c>
    </row>
    <row r="889" spans="2:65" s="12" customFormat="1" x14ac:dyDescent="0.2">
      <c r="B889" s="155"/>
      <c r="D889" s="150" t="s">
        <v>376</v>
      </c>
      <c r="E889" s="156" t="s">
        <v>1</v>
      </c>
      <c r="F889" s="157" t="s">
        <v>2841</v>
      </c>
      <c r="H889" s="158">
        <v>7.6449999999999996</v>
      </c>
      <c r="I889" s="159"/>
      <c r="L889" s="155"/>
      <c r="M889" s="160"/>
      <c r="T889" s="161"/>
      <c r="AT889" s="156" t="s">
        <v>376</v>
      </c>
      <c r="AU889" s="156" t="s">
        <v>86</v>
      </c>
      <c r="AV889" s="12" t="s">
        <v>86</v>
      </c>
      <c r="AW889" s="12" t="s">
        <v>34</v>
      </c>
      <c r="AX889" s="12" t="s">
        <v>77</v>
      </c>
      <c r="AY889" s="156" t="s">
        <v>339</v>
      </c>
    </row>
    <row r="890" spans="2:65" s="13" customFormat="1" x14ac:dyDescent="0.2">
      <c r="B890" s="162"/>
      <c r="D890" s="150" t="s">
        <v>376</v>
      </c>
      <c r="E890" s="163" t="s">
        <v>1</v>
      </c>
      <c r="F890" s="164" t="s">
        <v>398</v>
      </c>
      <c r="H890" s="165">
        <v>22.445</v>
      </c>
      <c r="I890" s="166"/>
      <c r="L890" s="162"/>
      <c r="M890" s="167"/>
      <c r="T890" s="168"/>
      <c r="AT890" s="163" t="s">
        <v>376</v>
      </c>
      <c r="AU890" s="163" t="s">
        <v>86</v>
      </c>
      <c r="AV890" s="13" t="s">
        <v>249</v>
      </c>
      <c r="AW890" s="13" t="s">
        <v>34</v>
      </c>
      <c r="AX890" s="13" t="s">
        <v>84</v>
      </c>
      <c r="AY890" s="163" t="s">
        <v>339</v>
      </c>
    </row>
    <row r="891" spans="2:65" s="1" customFormat="1" ht="16.5" customHeight="1" x14ac:dyDescent="0.2">
      <c r="B891" s="136"/>
      <c r="C891" s="137" t="s">
        <v>1631</v>
      </c>
      <c r="D891" s="137" t="s">
        <v>342</v>
      </c>
      <c r="E891" s="138" t="s">
        <v>2842</v>
      </c>
      <c r="F891" s="139" t="s">
        <v>2843</v>
      </c>
      <c r="G891" s="140" t="s">
        <v>381</v>
      </c>
      <c r="H891" s="141">
        <v>59.42</v>
      </c>
      <c r="I891" s="142"/>
      <c r="J891" s="143">
        <f>ROUND(I891*H891,2)</f>
        <v>0</v>
      </c>
      <c r="K891" s="139" t="s">
        <v>902</v>
      </c>
      <c r="L891" s="32"/>
      <c r="M891" s="144" t="s">
        <v>1</v>
      </c>
      <c r="N891" s="145" t="s">
        <v>42</v>
      </c>
      <c r="P891" s="146">
        <f>O891*H891</f>
        <v>0</v>
      </c>
      <c r="Q891" s="146">
        <v>0</v>
      </c>
      <c r="R891" s="146">
        <f>Q891*H891</f>
        <v>0</v>
      </c>
      <c r="S891" s="146">
        <v>0</v>
      </c>
      <c r="T891" s="147">
        <f>S891*H891</f>
        <v>0</v>
      </c>
      <c r="AR891" s="148" t="s">
        <v>428</v>
      </c>
      <c r="AT891" s="148" t="s">
        <v>342</v>
      </c>
      <c r="AU891" s="148" t="s">
        <v>86</v>
      </c>
      <c r="AY891" s="17" t="s">
        <v>339</v>
      </c>
      <c r="BE891" s="149">
        <f>IF(N891="základní",J891,0)</f>
        <v>0</v>
      </c>
      <c r="BF891" s="149">
        <f>IF(N891="snížená",J891,0)</f>
        <v>0</v>
      </c>
      <c r="BG891" s="149">
        <f>IF(N891="zákl. přenesená",J891,0)</f>
        <v>0</v>
      </c>
      <c r="BH891" s="149">
        <f>IF(N891="sníž. přenesená",J891,0)</f>
        <v>0</v>
      </c>
      <c r="BI891" s="149">
        <f>IF(N891="nulová",J891,0)</f>
        <v>0</v>
      </c>
      <c r="BJ891" s="17" t="s">
        <v>84</v>
      </c>
      <c r="BK891" s="149">
        <f>ROUND(I891*H891,2)</f>
        <v>0</v>
      </c>
      <c r="BL891" s="17" t="s">
        <v>428</v>
      </c>
      <c r="BM891" s="148" t="s">
        <v>2844</v>
      </c>
    </row>
    <row r="892" spans="2:65" s="1" customFormat="1" ht="19.2" x14ac:dyDescent="0.2">
      <c r="B892" s="32"/>
      <c r="D892" s="150" t="s">
        <v>348</v>
      </c>
      <c r="F892" s="151" t="s">
        <v>2845</v>
      </c>
      <c r="I892" s="152"/>
      <c r="L892" s="32"/>
      <c r="M892" s="153"/>
      <c r="T892" s="56"/>
      <c r="AT892" s="17" t="s">
        <v>348</v>
      </c>
      <c r="AU892" s="17" t="s">
        <v>86</v>
      </c>
    </row>
    <row r="893" spans="2:65" s="15" customFormat="1" x14ac:dyDescent="0.2">
      <c r="B893" s="189"/>
      <c r="D893" s="150" t="s">
        <v>376</v>
      </c>
      <c r="E893" s="190" t="s">
        <v>1</v>
      </c>
      <c r="F893" s="191" t="s">
        <v>2846</v>
      </c>
      <c r="H893" s="190" t="s">
        <v>1</v>
      </c>
      <c r="I893" s="192"/>
      <c r="L893" s="189"/>
      <c r="M893" s="193"/>
      <c r="T893" s="194"/>
      <c r="AT893" s="190" t="s">
        <v>376</v>
      </c>
      <c r="AU893" s="190" t="s">
        <v>86</v>
      </c>
      <c r="AV893" s="15" t="s">
        <v>84</v>
      </c>
      <c r="AW893" s="15" t="s">
        <v>34</v>
      </c>
      <c r="AX893" s="15" t="s">
        <v>77</v>
      </c>
      <c r="AY893" s="190" t="s">
        <v>339</v>
      </c>
    </row>
    <row r="894" spans="2:65" s="12" customFormat="1" x14ac:dyDescent="0.2">
      <c r="B894" s="155"/>
      <c r="D894" s="150" t="s">
        <v>376</v>
      </c>
      <c r="E894" s="156" t="s">
        <v>1</v>
      </c>
      <c r="F894" s="157" t="s">
        <v>2847</v>
      </c>
      <c r="H894" s="158">
        <v>32.22</v>
      </c>
      <c r="I894" s="159"/>
      <c r="L894" s="155"/>
      <c r="M894" s="160"/>
      <c r="T894" s="161"/>
      <c r="AT894" s="156" t="s">
        <v>376</v>
      </c>
      <c r="AU894" s="156" t="s">
        <v>86</v>
      </c>
      <c r="AV894" s="12" t="s">
        <v>86</v>
      </c>
      <c r="AW894" s="12" t="s">
        <v>34</v>
      </c>
      <c r="AX894" s="12" t="s">
        <v>77</v>
      </c>
      <c r="AY894" s="156" t="s">
        <v>339</v>
      </c>
    </row>
    <row r="895" spans="2:65" s="12" customFormat="1" x14ac:dyDescent="0.2">
      <c r="B895" s="155"/>
      <c r="D895" s="150" t="s">
        <v>376</v>
      </c>
      <c r="E895" s="156" t="s">
        <v>1</v>
      </c>
      <c r="F895" s="157" t="s">
        <v>2848</v>
      </c>
      <c r="H895" s="158">
        <v>27.2</v>
      </c>
      <c r="I895" s="159"/>
      <c r="L895" s="155"/>
      <c r="M895" s="160"/>
      <c r="T895" s="161"/>
      <c r="AT895" s="156" t="s">
        <v>376</v>
      </c>
      <c r="AU895" s="156" t="s">
        <v>86</v>
      </c>
      <c r="AV895" s="12" t="s">
        <v>86</v>
      </c>
      <c r="AW895" s="12" t="s">
        <v>34</v>
      </c>
      <c r="AX895" s="12" t="s">
        <v>77</v>
      </c>
      <c r="AY895" s="156" t="s">
        <v>339</v>
      </c>
    </row>
    <row r="896" spans="2:65" s="13" customFormat="1" x14ac:dyDescent="0.2">
      <c r="B896" s="162"/>
      <c r="D896" s="150" t="s">
        <v>376</v>
      </c>
      <c r="E896" s="163" t="s">
        <v>1</v>
      </c>
      <c r="F896" s="164" t="s">
        <v>398</v>
      </c>
      <c r="H896" s="165">
        <v>59.42</v>
      </c>
      <c r="I896" s="166"/>
      <c r="L896" s="162"/>
      <c r="M896" s="167"/>
      <c r="T896" s="168"/>
      <c r="AT896" s="163" t="s">
        <v>376</v>
      </c>
      <c r="AU896" s="163" t="s">
        <v>86</v>
      </c>
      <c r="AV896" s="13" t="s">
        <v>249</v>
      </c>
      <c r="AW896" s="13" t="s">
        <v>34</v>
      </c>
      <c r="AX896" s="13" t="s">
        <v>84</v>
      </c>
      <c r="AY896" s="163" t="s">
        <v>339</v>
      </c>
    </row>
    <row r="897" spans="2:65" s="1" customFormat="1" ht="16.5" customHeight="1" x14ac:dyDescent="0.2">
      <c r="B897" s="136"/>
      <c r="C897" s="169" t="s">
        <v>1634</v>
      </c>
      <c r="D897" s="169" t="s">
        <v>490</v>
      </c>
      <c r="E897" s="170" t="s">
        <v>2849</v>
      </c>
      <c r="F897" s="171" t="s">
        <v>2850</v>
      </c>
      <c r="G897" s="172" t="s">
        <v>493</v>
      </c>
      <c r="H897" s="173">
        <v>3.4990000000000001</v>
      </c>
      <c r="I897" s="174"/>
      <c r="J897" s="175">
        <f>ROUND(I897*H897,2)</f>
        <v>0</v>
      </c>
      <c r="K897" s="171" t="s">
        <v>1</v>
      </c>
      <c r="L897" s="176"/>
      <c r="M897" s="177" t="s">
        <v>1</v>
      </c>
      <c r="N897" s="178" t="s">
        <v>42</v>
      </c>
      <c r="P897" s="146">
        <f>O897*H897</f>
        <v>0</v>
      </c>
      <c r="Q897" s="146">
        <v>1</v>
      </c>
      <c r="R897" s="146">
        <f>Q897*H897</f>
        <v>3.4990000000000001</v>
      </c>
      <c r="S897" s="146">
        <v>0</v>
      </c>
      <c r="T897" s="147">
        <f>S897*H897</f>
        <v>0</v>
      </c>
      <c r="AR897" s="148" t="s">
        <v>513</v>
      </c>
      <c r="AT897" s="148" t="s">
        <v>490</v>
      </c>
      <c r="AU897" s="148" t="s">
        <v>86</v>
      </c>
      <c r="AY897" s="17" t="s">
        <v>339</v>
      </c>
      <c r="BE897" s="149">
        <f>IF(N897="základní",J897,0)</f>
        <v>0</v>
      </c>
      <c r="BF897" s="149">
        <f>IF(N897="snížená",J897,0)</f>
        <v>0</v>
      </c>
      <c r="BG897" s="149">
        <f>IF(N897="zákl. přenesená",J897,0)</f>
        <v>0</v>
      </c>
      <c r="BH897" s="149">
        <f>IF(N897="sníž. přenesená",J897,0)</f>
        <v>0</v>
      </c>
      <c r="BI897" s="149">
        <f>IF(N897="nulová",J897,0)</f>
        <v>0</v>
      </c>
      <c r="BJ897" s="17" t="s">
        <v>84</v>
      </c>
      <c r="BK897" s="149">
        <f>ROUND(I897*H897,2)</f>
        <v>0</v>
      </c>
      <c r="BL897" s="17" t="s">
        <v>428</v>
      </c>
      <c r="BM897" s="148" t="s">
        <v>2851</v>
      </c>
    </row>
    <row r="898" spans="2:65" s="1" customFormat="1" x14ac:dyDescent="0.2">
      <c r="B898" s="32"/>
      <c r="D898" s="150" t="s">
        <v>348</v>
      </c>
      <c r="F898" s="151" t="s">
        <v>2852</v>
      </c>
      <c r="I898" s="152"/>
      <c r="L898" s="32"/>
      <c r="M898" s="153"/>
      <c r="T898" s="56"/>
      <c r="AT898" s="17" t="s">
        <v>348</v>
      </c>
      <c r="AU898" s="17" t="s">
        <v>86</v>
      </c>
    </row>
    <row r="899" spans="2:65" s="15" customFormat="1" x14ac:dyDescent="0.2">
      <c r="B899" s="189"/>
      <c r="D899" s="150" t="s">
        <v>376</v>
      </c>
      <c r="E899" s="190" t="s">
        <v>1</v>
      </c>
      <c r="F899" s="191" t="s">
        <v>2853</v>
      </c>
      <c r="H899" s="190" t="s">
        <v>1</v>
      </c>
      <c r="I899" s="192"/>
      <c r="L899" s="189"/>
      <c r="M899" s="193"/>
      <c r="T899" s="194"/>
      <c r="AT899" s="190" t="s">
        <v>376</v>
      </c>
      <c r="AU899" s="190" t="s">
        <v>86</v>
      </c>
      <c r="AV899" s="15" t="s">
        <v>84</v>
      </c>
      <c r="AW899" s="15" t="s">
        <v>34</v>
      </c>
      <c r="AX899" s="15" t="s">
        <v>77</v>
      </c>
      <c r="AY899" s="190" t="s">
        <v>339</v>
      </c>
    </row>
    <row r="900" spans="2:65" s="12" customFormat="1" x14ac:dyDescent="0.2">
      <c r="B900" s="155"/>
      <c r="D900" s="150" t="s">
        <v>376</v>
      </c>
      <c r="E900" s="156" t="s">
        <v>1</v>
      </c>
      <c r="F900" s="157" t="s">
        <v>2854</v>
      </c>
      <c r="H900" s="158">
        <v>2.3769999999999998</v>
      </c>
      <c r="I900" s="159"/>
      <c r="L900" s="155"/>
      <c r="M900" s="160"/>
      <c r="T900" s="161"/>
      <c r="AT900" s="156" t="s">
        <v>376</v>
      </c>
      <c r="AU900" s="156" t="s">
        <v>86</v>
      </c>
      <c r="AV900" s="12" t="s">
        <v>86</v>
      </c>
      <c r="AW900" s="12" t="s">
        <v>34</v>
      </c>
      <c r="AX900" s="12" t="s">
        <v>77</v>
      </c>
      <c r="AY900" s="156" t="s">
        <v>339</v>
      </c>
    </row>
    <row r="901" spans="2:65" s="15" customFormat="1" x14ac:dyDescent="0.2">
      <c r="B901" s="189"/>
      <c r="D901" s="150" t="s">
        <v>376</v>
      </c>
      <c r="E901" s="190" t="s">
        <v>1</v>
      </c>
      <c r="F901" s="191" t="s">
        <v>2855</v>
      </c>
      <c r="H901" s="190" t="s">
        <v>1</v>
      </c>
      <c r="I901" s="192"/>
      <c r="L901" s="189"/>
      <c r="M901" s="193"/>
      <c r="T901" s="194"/>
      <c r="AT901" s="190" t="s">
        <v>376</v>
      </c>
      <c r="AU901" s="190" t="s">
        <v>86</v>
      </c>
      <c r="AV901" s="15" t="s">
        <v>84</v>
      </c>
      <c r="AW901" s="15" t="s">
        <v>34</v>
      </c>
      <c r="AX901" s="15" t="s">
        <v>77</v>
      </c>
      <c r="AY901" s="190" t="s">
        <v>339</v>
      </c>
    </row>
    <row r="902" spans="2:65" s="12" customFormat="1" x14ac:dyDescent="0.2">
      <c r="B902" s="155"/>
      <c r="D902" s="150" t="s">
        <v>376</v>
      </c>
      <c r="E902" s="156" t="s">
        <v>1</v>
      </c>
      <c r="F902" s="157" t="s">
        <v>2856</v>
      </c>
      <c r="H902" s="158">
        <v>0.74</v>
      </c>
      <c r="I902" s="159"/>
      <c r="L902" s="155"/>
      <c r="M902" s="160"/>
      <c r="T902" s="161"/>
      <c r="AT902" s="156" t="s">
        <v>376</v>
      </c>
      <c r="AU902" s="156" t="s">
        <v>86</v>
      </c>
      <c r="AV902" s="12" t="s">
        <v>86</v>
      </c>
      <c r="AW902" s="12" t="s">
        <v>34</v>
      </c>
      <c r="AX902" s="12" t="s">
        <v>77</v>
      </c>
      <c r="AY902" s="156" t="s">
        <v>339</v>
      </c>
    </row>
    <row r="903" spans="2:65" s="12" customFormat="1" x14ac:dyDescent="0.2">
      <c r="B903" s="155"/>
      <c r="D903" s="150" t="s">
        <v>376</v>
      </c>
      <c r="E903" s="156" t="s">
        <v>1</v>
      </c>
      <c r="F903" s="157" t="s">
        <v>2857</v>
      </c>
      <c r="H903" s="158">
        <v>0.38200000000000001</v>
      </c>
      <c r="I903" s="159"/>
      <c r="L903" s="155"/>
      <c r="M903" s="160"/>
      <c r="T903" s="161"/>
      <c r="AT903" s="156" t="s">
        <v>376</v>
      </c>
      <c r="AU903" s="156" t="s">
        <v>86</v>
      </c>
      <c r="AV903" s="12" t="s">
        <v>86</v>
      </c>
      <c r="AW903" s="12" t="s">
        <v>34</v>
      </c>
      <c r="AX903" s="12" t="s">
        <v>77</v>
      </c>
      <c r="AY903" s="156" t="s">
        <v>339</v>
      </c>
    </row>
    <row r="904" spans="2:65" s="13" customFormat="1" x14ac:dyDescent="0.2">
      <c r="B904" s="162"/>
      <c r="D904" s="150" t="s">
        <v>376</v>
      </c>
      <c r="E904" s="163" t="s">
        <v>1</v>
      </c>
      <c r="F904" s="164" t="s">
        <v>398</v>
      </c>
      <c r="H904" s="165">
        <v>3.4990000000000001</v>
      </c>
      <c r="I904" s="166"/>
      <c r="L904" s="162"/>
      <c r="M904" s="167"/>
      <c r="T904" s="168"/>
      <c r="AT904" s="163" t="s">
        <v>376</v>
      </c>
      <c r="AU904" s="163" t="s">
        <v>86</v>
      </c>
      <c r="AV904" s="13" t="s">
        <v>249</v>
      </c>
      <c r="AW904" s="13" t="s">
        <v>34</v>
      </c>
      <c r="AX904" s="13" t="s">
        <v>84</v>
      </c>
      <c r="AY904" s="163" t="s">
        <v>339</v>
      </c>
    </row>
    <row r="905" spans="2:65" s="1" customFormat="1" ht="16.5" customHeight="1" x14ac:dyDescent="0.2">
      <c r="B905" s="136"/>
      <c r="C905" s="169" t="s">
        <v>1637</v>
      </c>
      <c r="D905" s="169" t="s">
        <v>490</v>
      </c>
      <c r="E905" s="170" t="s">
        <v>2858</v>
      </c>
      <c r="F905" s="171" t="s">
        <v>2859</v>
      </c>
      <c r="G905" s="172" t="s">
        <v>970</v>
      </c>
      <c r="H905" s="173">
        <v>20.797000000000001</v>
      </c>
      <c r="I905" s="174"/>
      <c r="J905" s="175">
        <f>ROUND(I905*H905,2)</f>
        <v>0</v>
      </c>
      <c r="K905" s="171" t="s">
        <v>1</v>
      </c>
      <c r="L905" s="176"/>
      <c r="M905" s="177" t="s">
        <v>1</v>
      </c>
      <c r="N905" s="178" t="s">
        <v>42</v>
      </c>
      <c r="P905" s="146">
        <f>O905*H905</f>
        <v>0</v>
      </c>
      <c r="Q905" s="146">
        <v>1E-3</v>
      </c>
      <c r="R905" s="146">
        <f>Q905*H905</f>
        <v>2.0797E-2</v>
      </c>
      <c r="S905" s="146">
        <v>0</v>
      </c>
      <c r="T905" s="147">
        <f>S905*H905</f>
        <v>0</v>
      </c>
      <c r="AR905" s="148" t="s">
        <v>513</v>
      </c>
      <c r="AT905" s="148" t="s">
        <v>490</v>
      </c>
      <c r="AU905" s="148" t="s">
        <v>86</v>
      </c>
      <c r="AY905" s="17" t="s">
        <v>339</v>
      </c>
      <c r="BE905" s="149">
        <f>IF(N905="základní",J905,0)</f>
        <v>0</v>
      </c>
      <c r="BF905" s="149">
        <f>IF(N905="snížená",J905,0)</f>
        <v>0</v>
      </c>
      <c r="BG905" s="149">
        <f>IF(N905="zákl. přenesená",J905,0)</f>
        <v>0</v>
      </c>
      <c r="BH905" s="149">
        <f>IF(N905="sníž. přenesená",J905,0)</f>
        <v>0</v>
      </c>
      <c r="BI905" s="149">
        <f>IF(N905="nulová",J905,0)</f>
        <v>0</v>
      </c>
      <c r="BJ905" s="17" t="s">
        <v>84</v>
      </c>
      <c r="BK905" s="149">
        <f>ROUND(I905*H905,2)</f>
        <v>0</v>
      </c>
      <c r="BL905" s="17" t="s">
        <v>428</v>
      </c>
      <c r="BM905" s="148" t="s">
        <v>2860</v>
      </c>
    </row>
    <row r="906" spans="2:65" s="1" customFormat="1" x14ac:dyDescent="0.2">
      <c r="B906" s="32"/>
      <c r="D906" s="150" t="s">
        <v>348</v>
      </c>
      <c r="F906" s="151" t="s">
        <v>2861</v>
      </c>
      <c r="I906" s="152"/>
      <c r="L906" s="32"/>
      <c r="M906" s="153"/>
      <c r="T906" s="56"/>
      <c r="AT906" s="17" t="s">
        <v>348</v>
      </c>
      <c r="AU906" s="17" t="s">
        <v>86</v>
      </c>
    </row>
    <row r="907" spans="2:65" s="1" customFormat="1" ht="19.2" x14ac:dyDescent="0.2">
      <c r="B907" s="32"/>
      <c r="D907" s="150" t="s">
        <v>350</v>
      </c>
      <c r="F907" s="154" t="s">
        <v>2862</v>
      </c>
      <c r="I907" s="152"/>
      <c r="L907" s="32"/>
      <c r="M907" s="153"/>
      <c r="T907" s="56"/>
      <c r="AT907" s="17" t="s">
        <v>350</v>
      </c>
      <c r="AU907" s="17" t="s">
        <v>86</v>
      </c>
    </row>
    <row r="908" spans="2:65" s="15" customFormat="1" x14ac:dyDescent="0.2">
      <c r="B908" s="189"/>
      <c r="D908" s="150" t="s">
        <v>376</v>
      </c>
      <c r="E908" s="190" t="s">
        <v>1</v>
      </c>
      <c r="F908" s="191" t="s">
        <v>2863</v>
      </c>
      <c r="H908" s="190" t="s">
        <v>1</v>
      </c>
      <c r="I908" s="192"/>
      <c r="L908" s="189"/>
      <c r="M908" s="193"/>
      <c r="T908" s="194"/>
      <c r="AT908" s="190" t="s">
        <v>376</v>
      </c>
      <c r="AU908" s="190" t="s">
        <v>86</v>
      </c>
      <c r="AV908" s="15" t="s">
        <v>84</v>
      </c>
      <c r="AW908" s="15" t="s">
        <v>34</v>
      </c>
      <c r="AX908" s="15" t="s">
        <v>77</v>
      </c>
      <c r="AY908" s="190" t="s">
        <v>339</v>
      </c>
    </row>
    <row r="909" spans="2:65" s="12" customFormat="1" x14ac:dyDescent="0.2">
      <c r="B909" s="155"/>
      <c r="D909" s="150" t="s">
        <v>376</v>
      </c>
      <c r="E909" s="156" t="s">
        <v>1</v>
      </c>
      <c r="F909" s="157" t="s">
        <v>2864</v>
      </c>
      <c r="H909" s="158">
        <v>11.276999999999999</v>
      </c>
      <c r="I909" s="159"/>
      <c r="L909" s="155"/>
      <c r="M909" s="160"/>
      <c r="T909" s="161"/>
      <c r="AT909" s="156" t="s">
        <v>376</v>
      </c>
      <c r="AU909" s="156" t="s">
        <v>86</v>
      </c>
      <c r="AV909" s="12" t="s">
        <v>86</v>
      </c>
      <c r="AW909" s="12" t="s">
        <v>34</v>
      </c>
      <c r="AX909" s="12" t="s">
        <v>77</v>
      </c>
      <c r="AY909" s="156" t="s">
        <v>339</v>
      </c>
    </row>
    <row r="910" spans="2:65" s="12" customFormat="1" x14ac:dyDescent="0.2">
      <c r="B910" s="155"/>
      <c r="D910" s="150" t="s">
        <v>376</v>
      </c>
      <c r="E910" s="156" t="s">
        <v>1</v>
      </c>
      <c r="F910" s="157" t="s">
        <v>2865</v>
      </c>
      <c r="H910" s="158">
        <v>9.52</v>
      </c>
      <c r="I910" s="159"/>
      <c r="L910" s="155"/>
      <c r="M910" s="160"/>
      <c r="T910" s="161"/>
      <c r="AT910" s="156" t="s">
        <v>376</v>
      </c>
      <c r="AU910" s="156" t="s">
        <v>86</v>
      </c>
      <c r="AV910" s="12" t="s">
        <v>86</v>
      </c>
      <c r="AW910" s="12" t="s">
        <v>34</v>
      </c>
      <c r="AX910" s="12" t="s">
        <v>77</v>
      </c>
      <c r="AY910" s="156" t="s">
        <v>339</v>
      </c>
    </row>
    <row r="911" spans="2:65" s="13" customFormat="1" x14ac:dyDescent="0.2">
      <c r="B911" s="162"/>
      <c r="D911" s="150" t="s">
        <v>376</v>
      </c>
      <c r="E911" s="163" t="s">
        <v>1</v>
      </c>
      <c r="F911" s="164" t="s">
        <v>398</v>
      </c>
      <c r="H911" s="165">
        <v>20.797000000000001</v>
      </c>
      <c r="I911" s="166"/>
      <c r="L911" s="162"/>
      <c r="M911" s="167"/>
      <c r="T911" s="168"/>
      <c r="AT911" s="163" t="s">
        <v>376</v>
      </c>
      <c r="AU911" s="163" t="s">
        <v>86</v>
      </c>
      <c r="AV911" s="13" t="s">
        <v>249</v>
      </c>
      <c r="AW911" s="13" t="s">
        <v>34</v>
      </c>
      <c r="AX911" s="13" t="s">
        <v>84</v>
      </c>
      <c r="AY911" s="163" t="s">
        <v>339</v>
      </c>
    </row>
    <row r="912" spans="2:65" s="1" customFormat="1" ht="16.5" customHeight="1" x14ac:dyDescent="0.2">
      <c r="B912" s="136"/>
      <c r="C912" s="169" t="s">
        <v>1639</v>
      </c>
      <c r="D912" s="169" t="s">
        <v>490</v>
      </c>
      <c r="E912" s="170" t="s">
        <v>2866</v>
      </c>
      <c r="F912" s="171" t="s">
        <v>2867</v>
      </c>
      <c r="G912" s="172" t="s">
        <v>970</v>
      </c>
      <c r="H912" s="173">
        <v>7.8559999999999999</v>
      </c>
      <c r="I912" s="174"/>
      <c r="J912" s="175">
        <f>ROUND(I912*H912,2)</f>
        <v>0</v>
      </c>
      <c r="K912" s="171" t="s">
        <v>1</v>
      </c>
      <c r="L912" s="176"/>
      <c r="M912" s="177" t="s">
        <v>1</v>
      </c>
      <c r="N912" s="178" t="s">
        <v>42</v>
      </c>
      <c r="P912" s="146">
        <f>O912*H912</f>
        <v>0</v>
      </c>
      <c r="Q912" s="146">
        <v>1E-3</v>
      </c>
      <c r="R912" s="146">
        <f>Q912*H912</f>
        <v>7.8560000000000001E-3</v>
      </c>
      <c r="S912" s="146">
        <v>0</v>
      </c>
      <c r="T912" s="147">
        <f>S912*H912</f>
        <v>0</v>
      </c>
      <c r="AR912" s="148" t="s">
        <v>513</v>
      </c>
      <c r="AT912" s="148" t="s">
        <v>490</v>
      </c>
      <c r="AU912" s="148" t="s">
        <v>86</v>
      </c>
      <c r="AY912" s="17" t="s">
        <v>339</v>
      </c>
      <c r="BE912" s="149">
        <f>IF(N912="základní",J912,0)</f>
        <v>0</v>
      </c>
      <c r="BF912" s="149">
        <f>IF(N912="snížená",J912,0)</f>
        <v>0</v>
      </c>
      <c r="BG912" s="149">
        <f>IF(N912="zákl. přenesená",J912,0)</f>
        <v>0</v>
      </c>
      <c r="BH912" s="149">
        <f>IF(N912="sníž. přenesená",J912,0)</f>
        <v>0</v>
      </c>
      <c r="BI912" s="149">
        <f>IF(N912="nulová",J912,0)</f>
        <v>0</v>
      </c>
      <c r="BJ912" s="17" t="s">
        <v>84</v>
      </c>
      <c r="BK912" s="149">
        <f>ROUND(I912*H912,2)</f>
        <v>0</v>
      </c>
      <c r="BL912" s="17" t="s">
        <v>428</v>
      </c>
      <c r="BM912" s="148" t="s">
        <v>2868</v>
      </c>
    </row>
    <row r="913" spans="2:65" s="1" customFormat="1" x14ac:dyDescent="0.2">
      <c r="B913" s="32"/>
      <c r="D913" s="150" t="s">
        <v>348</v>
      </c>
      <c r="F913" s="151" t="s">
        <v>2867</v>
      </c>
      <c r="I913" s="152"/>
      <c r="L913" s="32"/>
      <c r="M913" s="153"/>
      <c r="T913" s="56"/>
      <c r="AT913" s="17" t="s">
        <v>348</v>
      </c>
      <c r="AU913" s="17" t="s">
        <v>86</v>
      </c>
    </row>
    <row r="914" spans="2:65" s="1" customFormat="1" ht="19.2" x14ac:dyDescent="0.2">
      <c r="B914" s="32"/>
      <c r="D914" s="150" t="s">
        <v>350</v>
      </c>
      <c r="F914" s="154" t="s">
        <v>2862</v>
      </c>
      <c r="I914" s="152"/>
      <c r="L914" s="32"/>
      <c r="M914" s="153"/>
      <c r="T914" s="56"/>
      <c r="AT914" s="17" t="s">
        <v>350</v>
      </c>
      <c r="AU914" s="17" t="s">
        <v>86</v>
      </c>
    </row>
    <row r="915" spans="2:65" s="15" customFormat="1" x14ac:dyDescent="0.2">
      <c r="B915" s="189"/>
      <c r="D915" s="150" t="s">
        <v>376</v>
      </c>
      <c r="E915" s="190" t="s">
        <v>1</v>
      </c>
      <c r="F915" s="191" t="s">
        <v>2863</v>
      </c>
      <c r="H915" s="190" t="s">
        <v>1</v>
      </c>
      <c r="I915" s="192"/>
      <c r="L915" s="189"/>
      <c r="M915" s="193"/>
      <c r="T915" s="194"/>
      <c r="AT915" s="190" t="s">
        <v>376</v>
      </c>
      <c r="AU915" s="190" t="s">
        <v>86</v>
      </c>
      <c r="AV915" s="15" t="s">
        <v>84</v>
      </c>
      <c r="AW915" s="15" t="s">
        <v>34</v>
      </c>
      <c r="AX915" s="15" t="s">
        <v>77</v>
      </c>
      <c r="AY915" s="190" t="s">
        <v>339</v>
      </c>
    </row>
    <row r="916" spans="2:65" s="12" customFormat="1" x14ac:dyDescent="0.2">
      <c r="B916" s="155"/>
      <c r="D916" s="150" t="s">
        <v>376</v>
      </c>
      <c r="E916" s="156" t="s">
        <v>1</v>
      </c>
      <c r="F916" s="157" t="s">
        <v>2869</v>
      </c>
      <c r="H916" s="158">
        <v>5.18</v>
      </c>
      <c r="I916" s="159"/>
      <c r="L916" s="155"/>
      <c r="M916" s="160"/>
      <c r="T916" s="161"/>
      <c r="AT916" s="156" t="s">
        <v>376</v>
      </c>
      <c r="AU916" s="156" t="s">
        <v>86</v>
      </c>
      <c r="AV916" s="12" t="s">
        <v>86</v>
      </c>
      <c r="AW916" s="12" t="s">
        <v>34</v>
      </c>
      <c r="AX916" s="12" t="s">
        <v>77</v>
      </c>
      <c r="AY916" s="156" t="s">
        <v>339</v>
      </c>
    </row>
    <row r="917" spans="2:65" s="12" customFormat="1" x14ac:dyDescent="0.2">
      <c r="B917" s="155"/>
      <c r="D917" s="150" t="s">
        <v>376</v>
      </c>
      <c r="E917" s="156" t="s">
        <v>1</v>
      </c>
      <c r="F917" s="157" t="s">
        <v>2870</v>
      </c>
      <c r="H917" s="158">
        <v>2.6760000000000002</v>
      </c>
      <c r="I917" s="159"/>
      <c r="L917" s="155"/>
      <c r="M917" s="160"/>
      <c r="T917" s="161"/>
      <c r="AT917" s="156" t="s">
        <v>376</v>
      </c>
      <c r="AU917" s="156" t="s">
        <v>86</v>
      </c>
      <c r="AV917" s="12" t="s">
        <v>86</v>
      </c>
      <c r="AW917" s="12" t="s">
        <v>34</v>
      </c>
      <c r="AX917" s="12" t="s">
        <v>77</v>
      </c>
      <c r="AY917" s="156" t="s">
        <v>339</v>
      </c>
    </row>
    <row r="918" spans="2:65" s="13" customFormat="1" x14ac:dyDescent="0.2">
      <c r="B918" s="162"/>
      <c r="D918" s="150" t="s">
        <v>376</v>
      </c>
      <c r="E918" s="163" t="s">
        <v>1</v>
      </c>
      <c r="F918" s="164" t="s">
        <v>398</v>
      </c>
      <c r="H918" s="165">
        <v>7.8559999999999999</v>
      </c>
      <c r="I918" s="166"/>
      <c r="L918" s="162"/>
      <c r="M918" s="167"/>
      <c r="T918" s="168"/>
      <c r="AT918" s="163" t="s">
        <v>376</v>
      </c>
      <c r="AU918" s="163" t="s">
        <v>86</v>
      </c>
      <c r="AV918" s="13" t="s">
        <v>249</v>
      </c>
      <c r="AW918" s="13" t="s">
        <v>34</v>
      </c>
      <c r="AX918" s="13" t="s">
        <v>84</v>
      </c>
      <c r="AY918" s="163" t="s">
        <v>339</v>
      </c>
    </row>
    <row r="919" spans="2:65" s="1" customFormat="1" ht="16.5" customHeight="1" x14ac:dyDescent="0.2">
      <c r="B919" s="136"/>
      <c r="C919" s="137" t="s">
        <v>1642</v>
      </c>
      <c r="D919" s="137" t="s">
        <v>342</v>
      </c>
      <c r="E919" s="138" t="s">
        <v>2871</v>
      </c>
      <c r="F919" s="139" t="s">
        <v>2872</v>
      </c>
      <c r="G919" s="140" t="s">
        <v>381</v>
      </c>
      <c r="H919" s="141">
        <v>81.864999999999995</v>
      </c>
      <c r="I919" s="142"/>
      <c r="J919" s="143">
        <f>ROUND(I919*H919,2)</f>
        <v>0</v>
      </c>
      <c r="K919" s="139" t="s">
        <v>902</v>
      </c>
      <c r="L919" s="32"/>
      <c r="M919" s="144" t="s">
        <v>1</v>
      </c>
      <c r="N919" s="145" t="s">
        <v>42</v>
      </c>
      <c r="P919" s="146">
        <f>O919*H919</f>
        <v>0</v>
      </c>
      <c r="Q919" s="146">
        <v>0</v>
      </c>
      <c r="R919" s="146">
        <f>Q919*H919</f>
        <v>0</v>
      </c>
      <c r="S919" s="146">
        <v>0</v>
      </c>
      <c r="T919" s="147">
        <f>S919*H919</f>
        <v>0</v>
      </c>
      <c r="AR919" s="148" t="s">
        <v>428</v>
      </c>
      <c r="AT919" s="148" t="s">
        <v>342</v>
      </c>
      <c r="AU919" s="148" t="s">
        <v>86</v>
      </c>
      <c r="AY919" s="17" t="s">
        <v>339</v>
      </c>
      <c r="BE919" s="149">
        <f>IF(N919="základní",J919,0)</f>
        <v>0</v>
      </c>
      <c r="BF919" s="149">
        <f>IF(N919="snížená",J919,0)</f>
        <v>0</v>
      </c>
      <c r="BG919" s="149">
        <f>IF(N919="zákl. přenesená",J919,0)</f>
        <v>0</v>
      </c>
      <c r="BH919" s="149">
        <f>IF(N919="sníž. přenesená",J919,0)</f>
        <v>0</v>
      </c>
      <c r="BI919" s="149">
        <f>IF(N919="nulová",J919,0)</f>
        <v>0</v>
      </c>
      <c r="BJ919" s="17" t="s">
        <v>84</v>
      </c>
      <c r="BK919" s="149">
        <f>ROUND(I919*H919,2)</f>
        <v>0</v>
      </c>
      <c r="BL919" s="17" t="s">
        <v>428</v>
      </c>
      <c r="BM919" s="148" t="s">
        <v>2873</v>
      </c>
    </row>
    <row r="920" spans="2:65" s="1" customFormat="1" x14ac:dyDescent="0.2">
      <c r="B920" s="32"/>
      <c r="D920" s="150" t="s">
        <v>348</v>
      </c>
      <c r="F920" s="151" t="s">
        <v>2874</v>
      </c>
      <c r="I920" s="152"/>
      <c r="L920" s="32"/>
      <c r="M920" s="153"/>
      <c r="T920" s="56"/>
      <c r="AT920" s="17" t="s">
        <v>348</v>
      </c>
      <c r="AU920" s="17" t="s">
        <v>86</v>
      </c>
    </row>
    <row r="921" spans="2:65" s="1" customFormat="1" ht="19.2" x14ac:dyDescent="0.2">
      <c r="B921" s="32"/>
      <c r="D921" s="150" t="s">
        <v>350</v>
      </c>
      <c r="F921" s="154" t="s">
        <v>2875</v>
      </c>
      <c r="I921" s="152"/>
      <c r="L921" s="32"/>
      <c r="M921" s="153"/>
      <c r="T921" s="56"/>
      <c r="AT921" s="17" t="s">
        <v>350</v>
      </c>
      <c r="AU921" s="17" t="s">
        <v>86</v>
      </c>
    </row>
    <row r="922" spans="2:65" s="12" customFormat="1" x14ac:dyDescent="0.2">
      <c r="B922" s="155"/>
      <c r="D922" s="150" t="s">
        <v>376</v>
      </c>
      <c r="E922" s="156" t="s">
        <v>1</v>
      </c>
      <c r="F922" s="157" t="s">
        <v>2876</v>
      </c>
      <c r="H922" s="158">
        <v>59.42</v>
      </c>
      <c r="I922" s="159"/>
      <c r="L922" s="155"/>
      <c r="M922" s="160"/>
      <c r="T922" s="161"/>
      <c r="AT922" s="156" t="s">
        <v>376</v>
      </c>
      <c r="AU922" s="156" t="s">
        <v>86</v>
      </c>
      <c r="AV922" s="12" t="s">
        <v>86</v>
      </c>
      <c r="AW922" s="12" t="s">
        <v>34</v>
      </c>
      <c r="AX922" s="12" t="s">
        <v>77</v>
      </c>
      <c r="AY922" s="156" t="s">
        <v>339</v>
      </c>
    </row>
    <row r="923" spans="2:65" s="12" customFormat="1" x14ac:dyDescent="0.2">
      <c r="B923" s="155"/>
      <c r="D923" s="150" t="s">
        <v>376</v>
      </c>
      <c r="E923" s="156" t="s">
        <v>1</v>
      </c>
      <c r="F923" s="157" t="s">
        <v>2877</v>
      </c>
      <c r="H923" s="158">
        <v>22.445</v>
      </c>
      <c r="I923" s="159"/>
      <c r="L923" s="155"/>
      <c r="M923" s="160"/>
      <c r="T923" s="161"/>
      <c r="AT923" s="156" t="s">
        <v>376</v>
      </c>
      <c r="AU923" s="156" t="s">
        <v>86</v>
      </c>
      <c r="AV923" s="12" t="s">
        <v>86</v>
      </c>
      <c r="AW923" s="12" t="s">
        <v>34</v>
      </c>
      <c r="AX923" s="12" t="s">
        <v>77</v>
      </c>
      <c r="AY923" s="156" t="s">
        <v>339</v>
      </c>
    </row>
    <row r="924" spans="2:65" s="13" customFormat="1" x14ac:dyDescent="0.2">
      <c r="B924" s="162"/>
      <c r="D924" s="150" t="s">
        <v>376</v>
      </c>
      <c r="E924" s="163" t="s">
        <v>1</v>
      </c>
      <c r="F924" s="164" t="s">
        <v>398</v>
      </c>
      <c r="H924" s="165">
        <v>81.864999999999995</v>
      </c>
      <c r="I924" s="166"/>
      <c r="L924" s="162"/>
      <c r="M924" s="167"/>
      <c r="T924" s="168"/>
      <c r="AT924" s="163" t="s">
        <v>376</v>
      </c>
      <c r="AU924" s="163" t="s">
        <v>86</v>
      </c>
      <c r="AV924" s="13" t="s">
        <v>249</v>
      </c>
      <c r="AW924" s="13" t="s">
        <v>34</v>
      </c>
      <c r="AX924" s="13" t="s">
        <v>84</v>
      </c>
      <c r="AY924" s="163" t="s">
        <v>339</v>
      </c>
    </row>
    <row r="925" spans="2:65" s="1" customFormat="1" ht="16.5" customHeight="1" x14ac:dyDescent="0.2">
      <c r="B925" s="136"/>
      <c r="C925" s="137" t="s">
        <v>1645</v>
      </c>
      <c r="D925" s="137" t="s">
        <v>342</v>
      </c>
      <c r="E925" s="138" t="s">
        <v>2878</v>
      </c>
      <c r="F925" s="139" t="s">
        <v>2879</v>
      </c>
      <c r="G925" s="140" t="s">
        <v>381</v>
      </c>
      <c r="H925" s="141">
        <v>81.864999999999995</v>
      </c>
      <c r="I925" s="142"/>
      <c r="J925" s="143">
        <f>ROUND(I925*H925,2)</f>
        <v>0</v>
      </c>
      <c r="K925" s="139" t="s">
        <v>902</v>
      </c>
      <c r="L925" s="32"/>
      <c r="M925" s="144" t="s">
        <v>1</v>
      </c>
      <c r="N925" s="145" t="s">
        <v>42</v>
      </c>
      <c r="P925" s="146">
        <f>O925*H925</f>
        <v>0</v>
      </c>
      <c r="Q925" s="146">
        <v>0</v>
      </c>
      <c r="R925" s="146">
        <f>Q925*H925</f>
        <v>0</v>
      </c>
      <c r="S925" s="146">
        <v>0</v>
      </c>
      <c r="T925" s="147">
        <f>S925*H925</f>
        <v>0</v>
      </c>
      <c r="AR925" s="148" t="s">
        <v>428</v>
      </c>
      <c r="AT925" s="148" t="s">
        <v>342</v>
      </c>
      <c r="AU925" s="148" t="s">
        <v>86</v>
      </c>
      <c r="AY925" s="17" t="s">
        <v>339</v>
      </c>
      <c r="BE925" s="149">
        <f>IF(N925="základní",J925,0)</f>
        <v>0</v>
      </c>
      <c r="BF925" s="149">
        <f>IF(N925="snížená",J925,0)</f>
        <v>0</v>
      </c>
      <c r="BG925" s="149">
        <f>IF(N925="zákl. přenesená",J925,0)</f>
        <v>0</v>
      </c>
      <c r="BH925" s="149">
        <f>IF(N925="sníž. přenesená",J925,0)</f>
        <v>0</v>
      </c>
      <c r="BI925" s="149">
        <f>IF(N925="nulová",J925,0)</f>
        <v>0</v>
      </c>
      <c r="BJ925" s="17" t="s">
        <v>84</v>
      </c>
      <c r="BK925" s="149">
        <f>ROUND(I925*H925,2)</f>
        <v>0</v>
      </c>
      <c r="BL925" s="17" t="s">
        <v>428</v>
      </c>
      <c r="BM925" s="148" t="s">
        <v>2880</v>
      </c>
    </row>
    <row r="926" spans="2:65" s="1" customFormat="1" x14ac:dyDescent="0.2">
      <c r="B926" s="32"/>
      <c r="D926" s="150" t="s">
        <v>348</v>
      </c>
      <c r="F926" s="151" t="s">
        <v>2881</v>
      </c>
      <c r="I926" s="152"/>
      <c r="L926" s="32"/>
      <c r="M926" s="153"/>
      <c r="T926" s="56"/>
      <c r="AT926" s="17" t="s">
        <v>348</v>
      </c>
      <c r="AU926" s="17" t="s">
        <v>86</v>
      </c>
    </row>
    <row r="927" spans="2:65" s="12" customFormat="1" x14ac:dyDescent="0.2">
      <c r="B927" s="155"/>
      <c r="D927" s="150" t="s">
        <v>376</v>
      </c>
      <c r="E927" s="156" t="s">
        <v>1</v>
      </c>
      <c r="F927" s="157" t="s">
        <v>2876</v>
      </c>
      <c r="H927" s="158">
        <v>59.42</v>
      </c>
      <c r="I927" s="159"/>
      <c r="L927" s="155"/>
      <c r="M927" s="160"/>
      <c r="T927" s="161"/>
      <c r="AT927" s="156" t="s">
        <v>376</v>
      </c>
      <c r="AU927" s="156" t="s">
        <v>86</v>
      </c>
      <c r="AV927" s="12" t="s">
        <v>86</v>
      </c>
      <c r="AW927" s="12" t="s">
        <v>34</v>
      </c>
      <c r="AX927" s="12" t="s">
        <v>77</v>
      </c>
      <c r="AY927" s="156" t="s">
        <v>339</v>
      </c>
    </row>
    <row r="928" spans="2:65" s="12" customFormat="1" x14ac:dyDescent="0.2">
      <c r="B928" s="155"/>
      <c r="D928" s="150" t="s">
        <v>376</v>
      </c>
      <c r="E928" s="156" t="s">
        <v>1</v>
      </c>
      <c r="F928" s="157" t="s">
        <v>2877</v>
      </c>
      <c r="H928" s="158">
        <v>22.445</v>
      </c>
      <c r="I928" s="159"/>
      <c r="L928" s="155"/>
      <c r="M928" s="160"/>
      <c r="T928" s="161"/>
      <c r="AT928" s="156" t="s">
        <v>376</v>
      </c>
      <c r="AU928" s="156" t="s">
        <v>86</v>
      </c>
      <c r="AV928" s="12" t="s">
        <v>86</v>
      </c>
      <c r="AW928" s="12" t="s">
        <v>34</v>
      </c>
      <c r="AX928" s="12" t="s">
        <v>77</v>
      </c>
      <c r="AY928" s="156" t="s">
        <v>339</v>
      </c>
    </row>
    <row r="929" spans="2:65" s="13" customFormat="1" x14ac:dyDescent="0.2">
      <c r="B929" s="162"/>
      <c r="D929" s="150" t="s">
        <v>376</v>
      </c>
      <c r="E929" s="163" t="s">
        <v>1</v>
      </c>
      <c r="F929" s="164" t="s">
        <v>398</v>
      </c>
      <c r="H929" s="165">
        <v>81.864999999999995</v>
      </c>
      <c r="I929" s="166"/>
      <c r="L929" s="162"/>
      <c r="M929" s="167"/>
      <c r="T929" s="168"/>
      <c r="AT929" s="163" t="s">
        <v>376</v>
      </c>
      <c r="AU929" s="163" t="s">
        <v>86</v>
      </c>
      <c r="AV929" s="13" t="s">
        <v>249</v>
      </c>
      <c r="AW929" s="13" t="s">
        <v>34</v>
      </c>
      <c r="AX929" s="13" t="s">
        <v>84</v>
      </c>
      <c r="AY929" s="163" t="s">
        <v>339</v>
      </c>
    </row>
    <row r="930" spans="2:65" s="1" customFormat="1" ht="16.5" customHeight="1" x14ac:dyDescent="0.2">
      <c r="B930" s="136"/>
      <c r="C930" s="137" t="s">
        <v>1648</v>
      </c>
      <c r="D930" s="137" t="s">
        <v>342</v>
      </c>
      <c r="E930" s="138" t="s">
        <v>2882</v>
      </c>
      <c r="F930" s="139" t="s">
        <v>2883</v>
      </c>
      <c r="G930" s="140" t="s">
        <v>381</v>
      </c>
      <c r="H930" s="141">
        <v>59.42</v>
      </c>
      <c r="I930" s="142"/>
      <c r="J930" s="143">
        <f>ROUND(I930*H930,2)</f>
        <v>0</v>
      </c>
      <c r="K930" s="139" t="s">
        <v>902</v>
      </c>
      <c r="L930" s="32"/>
      <c r="M930" s="144" t="s">
        <v>1</v>
      </c>
      <c r="N930" s="145" t="s">
        <v>42</v>
      </c>
      <c r="P930" s="146">
        <f>O930*H930</f>
        <v>0</v>
      </c>
      <c r="Q930" s="146">
        <v>0</v>
      </c>
      <c r="R930" s="146">
        <f>Q930*H930</f>
        <v>0</v>
      </c>
      <c r="S930" s="146">
        <v>0</v>
      </c>
      <c r="T930" s="147">
        <f>S930*H930</f>
        <v>0</v>
      </c>
      <c r="AR930" s="148" t="s">
        <v>428</v>
      </c>
      <c r="AT930" s="148" t="s">
        <v>342</v>
      </c>
      <c r="AU930" s="148" t="s">
        <v>86</v>
      </c>
      <c r="AY930" s="17" t="s">
        <v>339</v>
      </c>
      <c r="BE930" s="149">
        <f>IF(N930="základní",J930,0)</f>
        <v>0</v>
      </c>
      <c r="BF930" s="149">
        <f>IF(N930="snížená",J930,0)</f>
        <v>0</v>
      </c>
      <c r="BG930" s="149">
        <f>IF(N930="zákl. přenesená",J930,0)</f>
        <v>0</v>
      </c>
      <c r="BH930" s="149">
        <f>IF(N930="sníž. přenesená",J930,0)</f>
        <v>0</v>
      </c>
      <c r="BI930" s="149">
        <f>IF(N930="nulová",J930,0)</f>
        <v>0</v>
      </c>
      <c r="BJ930" s="17" t="s">
        <v>84</v>
      </c>
      <c r="BK930" s="149">
        <f>ROUND(I930*H930,2)</f>
        <v>0</v>
      </c>
      <c r="BL930" s="17" t="s">
        <v>428</v>
      </c>
      <c r="BM930" s="148" t="s">
        <v>2884</v>
      </c>
    </row>
    <row r="931" spans="2:65" s="1" customFormat="1" x14ac:dyDescent="0.2">
      <c r="B931" s="32"/>
      <c r="D931" s="150" t="s">
        <v>348</v>
      </c>
      <c r="F931" s="151" t="s">
        <v>2885</v>
      </c>
      <c r="I931" s="152"/>
      <c r="L931" s="32"/>
      <c r="M931" s="153"/>
      <c r="T931" s="56"/>
      <c r="AT931" s="17" t="s">
        <v>348</v>
      </c>
      <c r="AU931" s="17" t="s">
        <v>86</v>
      </c>
    </row>
    <row r="932" spans="2:65" s="1" customFormat="1" ht="19.2" x14ac:dyDescent="0.2">
      <c r="B932" s="32"/>
      <c r="D932" s="150" t="s">
        <v>350</v>
      </c>
      <c r="F932" s="154" t="s">
        <v>2886</v>
      </c>
      <c r="I932" s="152"/>
      <c r="L932" s="32"/>
      <c r="M932" s="153"/>
      <c r="T932" s="56"/>
      <c r="AT932" s="17" t="s">
        <v>350</v>
      </c>
      <c r="AU932" s="17" t="s">
        <v>86</v>
      </c>
    </row>
    <row r="933" spans="2:65" s="12" customFormat="1" x14ac:dyDescent="0.2">
      <c r="B933" s="155"/>
      <c r="D933" s="150" t="s">
        <v>376</v>
      </c>
      <c r="E933" s="156" t="s">
        <v>1</v>
      </c>
      <c r="F933" s="157" t="s">
        <v>2876</v>
      </c>
      <c r="H933" s="158">
        <v>59.42</v>
      </c>
      <c r="I933" s="159"/>
      <c r="L933" s="155"/>
      <c r="M933" s="160"/>
      <c r="T933" s="161"/>
      <c r="AT933" s="156" t="s">
        <v>376</v>
      </c>
      <c r="AU933" s="156" t="s">
        <v>86</v>
      </c>
      <c r="AV933" s="12" t="s">
        <v>86</v>
      </c>
      <c r="AW933" s="12" t="s">
        <v>34</v>
      </c>
      <c r="AX933" s="12" t="s">
        <v>77</v>
      </c>
      <c r="AY933" s="156" t="s">
        <v>339</v>
      </c>
    </row>
    <row r="934" spans="2:65" s="13" customFormat="1" x14ac:dyDescent="0.2">
      <c r="B934" s="162"/>
      <c r="D934" s="150" t="s">
        <v>376</v>
      </c>
      <c r="E934" s="163" t="s">
        <v>1</v>
      </c>
      <c r="F934" s="164" t="s">
        <v>398</v>
      </c>
      <c r="H934" s="165">
        <v>59.42</v>
      </c>
      <c r="I934" s="166"/>
      <c r="L934" s="162"/>
      <c r="M934" s="167"/>
      <c r="T934" s="168"/>
      <c r="AT934" s="163" t="s">
        <v>376</v>
      </c>
      <c r="AU934" s="163" t="s">
        <v>86</v>
      </c>
      <c r="AV934" s="13" t="s">
        <v>249</v>
      </c>
      <c r="AW934" s="13" t="s">
        <v>34</v>
      </c>
      <c r="AX934" s="13" t="s">
        <v>84</v>
      </c>
      <c r="AY934" s="163" t="s">
        <v>339</v>
      </c>
    </row>
    <row r="935" spans="2:65" s="1" customFormat="1" ht="16.5" customHeight="1" x14ac:dyDescent="0.2">
      <c r="B935" s="136"/>
      <c r="C935" s="137" t="s">
        <v>1651</v>
      </c>
      <c r="D935" s="137" t="s">
        <v>342</v>
      </c>
      <c r="E935" s="138" t="s">
        <v>2887</v>
      </c>
      <c r="F935" s="139" t="s">
        <v>2888</v>
      </c>
      <c r="G935" s="140" t="s">
        <v>381</v>
      </c>
      <c r="H935" s="141">
        <v>81.864999999999995</v>
      </c>
      <c r="I935" s="142"/>
      <c r="J935" s="143">
        <f>ROUND(I935*H935,2)</f>
        <v>0</v>
      </c>
      <c r="K935" s="139" t="s">
        <v>902</v>
      </c>
      <c r="L935" s="32"/>
      <c r="M935" s="144" t="s">
        <v>1</v>
      </c>
      <c r="N935" s="145" t="s">
        <v>42</v>
      </c>
      <c r="P935" s="146">
        <f>O935*H935</f>
        <v>0</v>
      </c>
      <c r="Q935" s="146">
        <v>0</v>
      </c>
      <c r="R935" s="146">
        <f>Q935*H935</f>
        <v>0</v>
      </c>
      <c r="S935" s="146">
        <v>0</v>
      </c>
      <c r="T935" s="147">
        <f>S935*H935</f>
        <v>0</v>
      </c>
      <c r="AR935" s="148" t="s">
        <v>428</v>
      </c>
      <c r="AT935" s="148" t="s">
        <v>342</v>
      </c>
      <c r="AU935" s="148" t="s">
        <v>86</v>
      </c>
      <c r="AY935" s="17" t="s">
        <v>339</v>
      </c>
      <c r="BE935" s="149">
        <f>IF(N935="základní",J935,0)</f>
        <v>0</v>
      </c>
      <c r="BF935" s="149">
        <f>IF(N935="snížená",J935,0)</f>
        <v>0</v>
      </c>
      <c r="BG935" s="149">
        <f>IF(N935="zákl. přenesená",J935,0)</f>
        <v>0</v>
      </c>
      <c r="BH935" s="149">
        <f>IF(N935="sníž. přenesená",J935,0)</f>
        <v>0</v>
      </c>
      <c r="BI935" s="149">
        <f>IF(N935="nulová",J935,0)</f>
        <v>0</v>
      </c>
      <c r="BJ935" s="17" t="s">
        <v>84</v>
      </c>
      <c r="BK935" s="149">
        <f>ROUND(I935*H935,2)</f>
        <v>0</v>
      </c>
      <c r="BL935" s="17" t="s">
        <v>428</v>
      </c>
      <c r="BM935" s="148" t="s">
        <v>2889</v>
      </c>
    </row>
    <row r="936" spans="2:65" s="1" customFormat="1" x14ac:dyDescent="0.2">
      <c r="B936" s="32"/>
      <c r="D936" s="150" t="s">
        <v>348</v>
      </c>
      <c r="F936" s="151" t="s">
        <v>2890</v>
      </c>
      <c r="I936" s="152"/>
      <c r="L936" s="32"/>
      <c r="M936" s="153"/>
      <c r="T936" s="56"/>
      <c r="AT936" s="17" t="s">
        <v>348</v>
      </c>
      <c r="AU936" s="17" t="s">
        <v>86</v>
      </c>
    </row>
    <row r="937" spans="2:65" s="1" customFormat="1" ht="19.2" x14ac:dyDescent="0.2">
      <c r="B937" s="32"/>
      <c r="D937" s="150" t="s">
        <v>350</v>
      </c>
      <c r="F937" s="154" t="s">
        <v>2891</v>
      </c>
      <c r="I937" s="152"/>
      <c r="L937" s="32"/>
      <c r="M937" s="153"/>
      <c r="T937" s="56"/>
      <c r="AT937" s="17" t="s">
        <v>350</v>
      </c>
      <c r="AU937" s="17" t="s">
        <v>86</v>
      </c>
    </row>
    <row r="938" spans="2:65" s="12" customFormat="1" x14ac:dyDescent="0.2">
      <c r="B938" s="155"/>
      <c r="D938" s="150" t="s">
        <v>376</v>
      </c>
      <c r="E938" s="156" t="s">
        <v>1</v>
      </c>
      <c r="F938" s="157" t="s">
        <v>2876</v>
      </c>
      <c r="H938" s="158">
        <v>59.42</v>
      </c>
      <c r="I938" s="159"/>
      <c r="L938" s="155"/>
      <c r="M938" s="160"/>
      <c r="T938" s="161"/>
      <c r="AT938" s="156" t="s">
        <v>376</v>
      </c>
      <c r="AU938" s="156" t="s">
        <v>86</v>
      </c>
      <c r="AV938" s="12" t="s">
        <v>86</v>
      </c>
      <c r="AW938" s="12" t="s">
        <v>34</v>
      </c>
      <c r="AX938" s="12" t="s">
        <v>77</v>
      </c>
      <c r="AY938" s="156" t="s">
        <v>339</v>
      </c>
    </row>
    <row r="939" spans="2:65" s="12" customFormat="1" x14ac:dyDescent="0.2">
      <c r="B939" s="155"/>
      <c r="D939" s="150" t="s">
        <v>376</v>
      </c>
      <c r="E939" s="156" t="s">
        <v>1</v>
      </c>
      <c r="F939" s="157" t="s">
        <v>2877</v>
      </c>
      <c r="H939" s="158">
        <v>22.445</v>
      </c>
      <c r="I939" s="159"/>
      <c r="L939" s="155"/>
      <c r="M939" s="160"/>
      <c r="T939" s="161"/>
      <c r="AT939" s="156" t="s">
        <v>376</v>
      </c>
      <c r="AU939" s="156" t="s">
        <v>86</v>
      </c>
      <c r="AV939" s="12" t="s">
        <v>86</v>
      </c>
      <c r="AW939" s="12" t="s">
        <v>34</v>
      </c>
      <c r="AX939" s="12" t="s">
        <v>77</v>
      </c>
      <c r="AY939" s="156" t="s">
        <v>339</v>
      </c>
    </row>
    <row r="940" spans="2:65" s="13" customFormat="1" x14ac:dyDescent="0.2">
      <c r="B940" s="162"/>
      <c r="D940" s="150" t="s">
        <v>376</v>
      </c>
      <c r="E940" s="163" t="s">
        <v>1</v>
      </c>
      <c r="F940" s="164" t="s">
        <v>398</v>
      </c>
      <c r="H940" s="165">
        <v>81.864999999999995</v>
      </c>
      <c r="I940" s="166"/>
      <c r="L940" s="162"/>
      <c r="M940" s="167"/>
      <c r="T940" s="168"/>
      <c r="AT940" s="163" t="s">
        <v>376</v>
      </c>
      <c r="AU940" s="163" t="s">
        <v>86</v>
      </c>
      <c r="AV940" s="13" t="s">
        <v>249</v>
      </c>
      <c r="AW940" s="13" t="s">
        <v>34</v>
      </c>
      <c r="AX940" s="13" t="s">
        <v>84</v>
      </c>
      <c r="AY940" s="163" t="s">
        <v>339</v>
      </c>
    </row>
    <row r="941" spans="2:65" s="1" customFormat="1" ht="16.5" customHeight="1" x14ac:dyDescent="0.2">
      <c r="B941" s="136"/>
      <c r="C941" s="137" t="s">
        <v>1654</v>
      </c>
      <c r="D941" s="137" t="s">
        <v>342</v>
      </c>
      <c r="E941" s="138" t="s">
        <v>2892</v>
      </c>
      <c r="F941" s="139" t="s">
        <v>2893</v>
      </c>
      <c r="G941" s="140" t="s">
        <v>381</v>
      </c>
      <c r="H941" s="141">
        <v>32.746000000000002</v>
      </c>
      <c r="I941" s="142"/>
      <c r="J941" s="143">
        <f>ROUND(I941*H941,2)</f>
        <v>0</v>
      </c>
      <c r="K941" s="139" t="s">
        <v>902</v>
      </c>
      <c r="L941" s="32"/>
      <c r="M941" s="144" t="s">
        <v>1</v>
      </c>
      <c r="N941" s="145" t="s">
        <v>42</v>
      </c>
      <c r="P941" s="146">
        <f>O941*H941</f>
        <v>0</v>
      </c>
      <c r="Q941" s="146">
        <v>0</v>
      </c>
      <c r="R941" s="146">
        <f>Q941*H941</f>
        <v>0</v>
      </c>
      <c r="S941" s="146">
        <v>0</v>
      </c>
      <c r="T941" s="147">
        <f>S941*H941</f>
        <v>0</v>
      </c>
      <c r="AR941" s="148" t="s">
        <v>428</v>
      </c>
      <c r="AT941" s="148" t="s">
        <v>342</v>
      </c>
      <c r="AU941" s="148" t="s">
        <v>86</v>
      </c>
      <c r="AY941" s="17" t="s">
        <v>339</v>
      </c>
      <c r="BE941" s="149">
        <f>IF(N941="základní",J941,0)</f>
        <v>0</v>
      </c>
      <c r="BF941" s="149">
        <f>IF(N941="snížená",J941,0)</f>
        <v>0</v>
      </c>
      <c r="BG941" s="149">
        <f>IF(N941="zákl. přenesená",J941,0)</f>
        <v>0</v>
      </c>
      <c r="BH941" s="149">
        <f>IF(N941="sníž. přenesená",J941,0)</f>
        <v>0</v>
      </c>
      <c r="BI941" s="149">
        <f>IF(N941="nulová",J941,0)</f>
        <v>0</v>
      </c>
      <c r="BJ941" s="17" t="s">
        <v>84</v>
      </c>
      <c r="BK941" s="149">
        <f>ROUND(I941*H941,2)</f>
        <v>0</v>
      </c>
      <c r="BL941" s="17" t="s">
        <v>428</v>
      </c>
      <c r="BM941" s="148" t="s">
        <v>2894</v>
      </c>
    </row>
    <row r="942" spans="2:65" s="1" customFormat="1" ht="19.2" x14ac:dyDescent="0.2">
      <c r="B942" s="32"/>
      <c r="D942" s="150" t="s">
        <v>348</v>
      </c>
      <c r="F942" s="151" t="s">
        <v>2895</v>
      </c>
      <c r="I942" s="152"/>
      <c r="L942" s="32"/>
      <c r="M942" s="153"/>
      <c r="T942" s="56"/>
      <c r="AT942" s="17" t="s">
        <v>348</v>
      </c>
      <c r="AU942" s="17" t="s">
        <v>86</v>
      </c>
    </row>
    <row r="943" spans="2:65" s="1" customFormat="1" ht="19.2" x14ac:dyDescent="0.2">
      <c r="B943" s="32"/>
      <c r="D943" s="150" t="s">
        <v>350</v>
      </c>
      <c r="F943" s="154" t="s">
        <v>2896</v>
      </c>
      <c r="I943" s="152"/>
      <c r="L943" s="32"/>
      <c r="M943" s="153"/>
      <c r="T943" s="56"/>
      <c r="AT943" s="17" t="s">
        <v>350</v>
      </c>
      <c r="AU943" s="17" t="s">
        <v>86</v>
      </c>
    </row>
    <row r="944" spans="2:65" s="15" customFormat="1" x14ac:dyDescent="0.2">
      <c r="B944" s="189"/>
      <c r="D944" s="150" t="s">
        <v>376</v>
      </c>
      <c r="E944" s="190" t="s">
        <v>1</v>
      </c>
      <c r="F944" s="191" t="s">
        <v>2897</v>
      </c>
      <c r="H944" s="190" t="s">
        <v>1</v>
      </c>
      <c r="I944" s="192"/>
      <c r="L944" s="189"/>
      <c r="M944" s="193"/>
      <c r="T944" s="194"/>
      <c r="AT944" s="190" t="s">
        <v>376</v>
      </c>
      <c r="AU944" s="190" t="s">
        <v>86</v>
      </c>
      <c r="AV944" s="15" t="s">
        <v>84</v>
      </c>
      <c r="AW944" s="15" t="s">
        <v>34</v>
      </c>
      <c r="AX944" s="15" t="s">
        <v>77</v>
      </c>
      <c r="AY944" s="190" t="s">
        <v>339</v>
      </c>
    </row>
    <row r="945" spans="2:65" s="12" customFormat="1" x14ac:dyDescent="0.2">
      <c r="B945" s="155"/>
      <c r="D945" s="150" t="s">
        <v>376</v>
      </c>
      <c r="E945" s="156" t="s">
        <v>1</v>
      </c>
      <c r="F945" s="157" t="s">
        <v>2898</v>
      </c>
      <c r="H945" s="158">
        <v>23.768000000000001</v>
      </c>
      <c r="I945" s="159"/>
      <c r="L945" s="155"/>
      <c r="M945" s="160"/>
      <c r="T945" s="161"/>
      <c r="AT945" s="156" t="s">
        <v>376</v>
      </c>
      <c r="AU945" s="156" t="s">
        <v>86</v>
      </c>
      <c r="AV945" s="12" t="s">
        <v>86</v>
      </c>
      <c r="AW945" s="12" t="s">
        <v>34</v>
      </c>
      <c r="AX945" s="12" t="s">
        <v>77</v>
      </c>
      <c r="AY945" s="156" t="s">
        <v>339</v>
      </c>
    </row>
    <row r="946" spans="2:65" s="12" customFormat="1" x14ac:dyDescent="0.2">
      <c r="B946" s="155"/>
      <c r="D946" s="150" t="s">
        <v>376</v>
      </c>
      <c r="E946" s="156" t="s">
        <v>1</v>
      </c>
      <c r="F946" s="157" t="s">
        <v>2899</v>
      </c>
      <c r="H946" s="158">
        <v>8.9779999999999998</v>
      </c>
      <c r="I946" s="159"/>
      <c r="L946" s="155"/>
      <c r="M946" s="160"/>
      <c r="T946" s="161"/>
      <c r="AT946" s="156" t="s">
        <v>376</v>
      </c>
      <c r="AU946" s="156" t="s">
        <v>86</v>
      </c>
      <c r="AV946" s="12" t="s">
        <v>86</v>
      </c>
      <c r="AW946" s="12" t="s">
        <v>34</v>
      </c>
      <c r="AX946" s="12" t="s">
        <v>77</v>
      </c>
      <c r="AY946" s="156" t="s">
        <v>339</v>
      </c>
    </row>
    <row r="947" spans="2:65" s="13" customFormat="1" x14ac:dyDescent="0.2">
      <c r="B947" s="162"/>
      <c r="D947" s="150" t="s">
        <v>376</v>
      </c>
      <c r="E947" s="163" t="s">
        <v>1</v>
      </c>
      <c r="F947" s="164" t="s">
        <v>398</v>
      </c>
      <c r="H947" s="165">
        <v>32.746000000000002</v>
      </c>
      <c r="I947" s="166"/>
      <c r="L947" s="162"/>
      <c r="M947" s="167"/>
      <c r="T947" s="168"/>
      <c r="AT947" s="163" t="s">
        <v>376</v>
      </c>
      <c r="AU947" s="163" t="s">
        <v>86</v>
      </c>
      <c r="AV947" s="13" t="s">
        <v>249</v>
      </c>
      <c r="AW947" s="13" t="s">
        <v>34</v>
      </c>
      <c r="AX947" s="13" t="s">
        <v>84</v>
      </c>
      <c r="AY947" s="163" t="s">
        <v>339</v>
      </c>
    </row>
    <row r="948" spans="2:65" s="1" customFormat="1" ht="16.5" customHeight="1" x14ac:dyDescent="0.2">
      <c r="B948" s="136"/>
      <c r="C948" s="137" t="s">
        <v>1657</v>
      </c>
      <c r="D948" s="137" t="s">
        <v>342</v>
      </c>
      <c r="E948" s="138" t="s">
        <v>2900</v>
      </c>
      <c r="F948" s="139" t="s">
        <v>2901</v>
      </c>
      <c r="G948" s="140" t="s">
        <v>381</v>
      </c>
      <c r="H948" s="141">
        <v>7.8559999999999999</v>
      </c>
      <c r="I948" s="142"/>
      <c r="J948" s="143">
        <f>ROUND(I948*H948,2)</f>
        <v>0</v>
      </c>
      <c r="K948" s="139" t="s">
        <v>902</v>
      </c>
      <c r="L948" s="32"/>
      <c r="M948" s="144" t="s">
        <v>1</v>
      </c>
      <c r="N948" s="145" t="s">
        <v>42</v>
      </c>
      <c r="P948" s="146">
        <f>O948*H948</f>
        <v>0</v>
      </c>
      <c r="Q948" s="146">
        <v>8.5999999999999998E-4</v>
      </c>
      <c r="R948" s="146">
        <f>Q948*H948</f>
        <v>6.7561599999999998E-3</v>
      </c>
      <c r="S948" s="146">
        <v>0</v>
      </c>
      <c r="T948" s="147">
        <f>S948*H948</f>
        <v>0</v>
      </c>
      <c r="AR948" s="148" t="s">
        <v>428</v>
      </c>
      <c r="AT948" s="148" t="s">
        <v>342</v>
      </c>
      <c r="AU948" s="148" t="s">
        <v>86</v>
      </c>
      <c r="AY948" s="17" t="s">
        <v>339</v>
      </c>
      <c r="BE948" s="149">
        <f>IF(N948="základní",J948,0)</f>
        <v>0</v>
      </c>
      <c r="BF948" s="149">
        <f>IF(N948="snížená",J948,0)</f>
        <v>0</v>
      </c>
      <c r="BG948" s="149">
        <f>IF(N948="zákl. přenesená",J948,0)</f>
        <v>0</v>
      </c>
      <c r="BH948" s="149">
        <f>IF(N948="sníž. přenesená",J948,0)</f>
        <v>0</v>
      </c>
      <c r="BI948" s="149">
        <f>IF(N948="nulová",J948,0)</f>
        <v>0</v>
      </c>
      <c r="BJ948" s="17" t="s">
        <v>84</v>
      </c>
      <c r="BK948" s="149">
        <f>ROUND(I948*H948,2)</f>
        <v>0</v>
      </c>
      <c r="BL948" s="17" t="s">
        <v>428</v>
      </c>
      <c r="BM948" s="148" t="s">
        <v>2902</v>
      </c>
    </row>
    <row r="949" spans="2:65" s="1" customFormat="1" x14ac:dyDescent="0.2">
      <c r="B949" s="32"/>
      <c r="D949" s="150" t="s">
        <v>348</v>
      </c>
      <c r="F949" s="151" t="s">
        <v>2903</v>
      </c>
      <c r="I949" s="152"/>
      <c r="L949" s="32"/>
      <c r="M949" s="153"/>
      <c r="T949" s="56"/>
      <c r="AT949" s="17" t="s">
        <v>348</v>
      </c>
      <c r="AU949" s="17" t="s">
        <v>86</v>
      </c>
    </row>
    <row r="950" spans="2:65" s="12" customFormat="1" x14ac:dyDescent="0.2">
      <c r="B950" s="155"/>
      <c r="D950" s="150" t="s">
        <v>376</v>
      </c>
      <c r="E950" s="156" t="s">
        <v>1</v>
      </c>
      <c r="F950" s="157" t="s">
        <v>2869</v>
      </c>
      <c r="H950" s="158">
        <v>5.18</v>
      </c>
      <c r="I950" s="159"/>
      <c r="L950" s="155"/>
      <c r="M950" s="160"/>
      <c r="T950" s="161"/>
      <c r="AT950" s="156" t="s">
        <v>376</v>
      </c>
      <c r="AU950" s="156" t="s">
        <v>86</v>
      </c>
      <c r="AV950" s="12" t="s">
        <v>86</v>
      </c>
      <c r="AW950" s="12" t="s">
        <v>34</v>
      </c>
      <c r="AX950" s="12" t="s">
        <v>77</v>
      </c>
      <c r="AY950" s="156" t="s">
        <v>339</v>
      </c>
    </row>
    <row r="951" spans="2:65" s="12" customFormat="1" x14ac:dyDescent="0.2">
      <c r="B951" s="155"/>
      <c r="D951" s="150" t="s">
        <v>376</v>
      </c>
      <c r="E951" s="156" t="s">
        <v>1</v>
      </c>
      <c r="F951" s="157" t="s">
        <v>2870</v>
      </c>
      <c r="H951" s="158">
        <v>2.6760000000000002</v>
      </c>
      <c r="I951" s="159"/>
      <c r="L951" s="155"/>
      <c r="M951" s="160"/>
      <c r="T951" s="161"/>
      <c r="AT951" s="156" t="s">
        <v>376</v>
      </c>
      <c r="AU951" s="156" t="s">
        <v>86</v>
      </c>
      <c r="AV951" s="12" t="s">
        <v>86</v>
      </c>
      <c r="AW951" s="12" t="s">
        <v>34</v>
      </c>
      <c r="AX951" s="12" t="s">
        <v>77</v>
      </c>
      <c r="AY951" s="156" t="s">
        <v>339</v>
      </c>
    </row>
    <row r="952" spans="2:65" s="13" customFormat="1" x14ac:dyDescent="0.2">
      <c r="B952" s="162"/>
      <c r="D952" s="150" t="s">
        <v>376</v>
      </c>
      <c r="E952" s="163" t="s">
        <v>1</v>
      </c>
      <c r="F952" s="164" t="s">
        <v>398</v>
      </c>
      <c r="H952" s="165">
        <v>7.8559999999999999</v>
      </c>
      <c r="I952" s="166"/>
      <c r="L952" s="162"/>
      <c r="M952" s="167"/>
      <c r="T952" s="168"/>
      <c r="AT952" s="163" t="s">
        <v>376</v>
      </c>
      <c r="AU952" s="163" t="s">
        <v>86</v>
      </c>
      <c r="AV952" s="13" t="s">
        <v>249</v>
      </c>
      <c r="AW952" s="13" t="s">
        <v>34</v>
      </c>
      <c r="AX952" s="13" t="s">
        <v>84</v>
      </c>
      <c r="AY952" s="163" t="s">
        <v>339</v>
      </c>
    </row>
    <row r="953" spans="2:65" s="1" customFormat="1" ht="16.5" customHeight="1" x14ac:dyDescent="0.2">
      <c r="B953" s="136"/>
      <c r="C953" s="169" t="s">
        <v>1660</v>
      </c>
      <c r="D953" s="169" t="s">
        <v>490</v>
      </c>
      <c r="E953" s="170" t="s">
        <v>2904</v>
      </c>
      <c r="F953" s="171" t="s">
        <v>2905</v>
      </c>
      <c r="G953" s="172" t="s">
        <v>970</v>
      </c>
      <c r="H953" s="173">
        <v>8.4369999999999994</v>
      </c>
      <c r="I953" s="174"/>
      <c r="J953" s="175">
        <f>ROUND(I953*H953,2)</f>
        <v>0</v>
      </c>
      <c r="K953" s="171" t="s">
        <v>902</v>
      </c>
      <c r="L953" s="176"/>
      <c r="M953" s="177" t="s">
        <v>1</v>
      </c>
      <c r="N953" s="178" t="s">
        <v>42</v>
      </c>
      <c r="P953" s="146">
        <f>O953*H953</f>
        <v>0</v>
      </c>
      <c r="Q953" s="146">
        <v>1E-3</v>
      </c>
      <c r="R953" s="146">
        <f>Q953*H953</f>
        <v>8.4370000000000001E-3</v>
      </c>
      <c r="S953" s="146">
        <v>0</v>
      </c>
      <c r="T953" s="147">
        <f>S953*H953</f>
        <v>0</v>
      </c>
      <c r="AR953" s="148" t="s">
        <v>513</v>
      </c>
      <c r="AT953" s="148" t="s">
        <v>490</v>
      </c>
      <c r="AU953" s="148" t="s">
        <v>86</v>
      </c>
      <c r="AY953" s="17" t="s">
        <v>339</v>
      </c>
      <c r="BE953" s="149">
        <f>IF(N953="základní",J953,0)</f>
        <v>0</v>
      </c>
      <c r="BF953" s="149">
        <f>IF(N953="snížená",J953,0)</f>
        <v>0</v>
      </c>
      <c r="BG953" s="149">
        <f>IF(N953="zákl. přenesená",J953,0)</f>
        <v>0</v>
      </c>
      <c r="BH953" s="149">
        <f>IF(N953="sníž. přenesená",J953,0)</f>
        <v>0</v>
      </c>
      <c r="BI953" s="149">
        <f>IF(N953="nulová",J953,0)</f>
        <v>0</v>
      </c>
      <c r="BJ953" s="17" t="s">
        <v>84</v>
      </c>
      <c r="BK953" s="149">
        <f>ROUND(I953*H953,2)</f>
        <v>0</v>
      </c>
      <c r="BL953" s="17" t="s">
        <v>428</v>
      </c>
      <c r="BM953" s="148" t="s">
        <v>2906</v>
      </c>
    </row>
    <row r="954" spans="2:65" s="1" customFormat="1" x14ac:dyDescent="0.2">
      <c r="B954" s="32"/>
      <c r="D954" s="150" t="s">
        <v>348</v>
      </c>
      <c r="F954" s="151" t="s">
        <v>2905</v>
      </c>
      <c r="I954" s="152"/>
      <c r="L954" s="32"/>
      <c r="M954" s="153"/>
      <c r="T954" s="56"/>
      <c r="AT954" s="17" t="s">
        <v>348</v>
      </c>
      <c r="AU954" s="17" t="s">
        <v>86</v>
      </c>
    </row>
    <row r="955" spans="2:65" s="12" customFormat="1" x14ac:dyDescent="0.2">
      <c r="B955" s="155"/>
      <c r="D955" s="150" t="s">
        <v>376</v>
      </c>
      <c r="F955" s="157" t="s">
        <v>2907</v>
      </c>
      <c r="H955" s="158">
        <v>8.4369999999999994</v>
      </c>
      <c r="I955" s="159"/>
      <c r="L955" s="155"/>
      <c r="M955" s="160"/>
      <c r="T955" s="161"/>
      <c r="AT955" s="156" t="s">
        <v>376</v>
      </c>
      <c r="AU955" s="156" t="s">
        <v>86</v>
      </c>
      <c r="AV955" s="12" t="s">
        <v>86</v>
      </c>
      <c r="AW955" s="12" t="s">
        <v>3</v>
      </c>
      <c r="AX955" s="12" t="s">
        <v>84</v>
      </c>
      <c r="AY955" s="156" t="s">
        <v>339</v>
      </c>
    </row>
    <row r="956" spans="2:65" s="1" customFormat="1" ht="16.5" customHeight="1" x14ac:dyDescent="0.2">
      <c r="B956" s="136"/>
      <c r="C956" s="137" t="s">
        <v>1663</v>
      </c>
      <c r="D956" s="137" t="s">
        <v>342</v>
      </c>
      <c r="E956" s="138" t="s">
        <v>2908</v>
      </c>
      <c r="F956" s="139" t="s">
        <v>2909</v>
      </c>
      <c r="G956" s="140" t="s">
        <v>493</v>
      </c>
      <c r="H956" s="141">
        <v>3.5430000000000001</v>
      </c>
      <c r="I956" s="142"/>
      <c r="J956" s="143">
        <f>ROUND(I956*H956,2)</f>
        <v>0</v>
      </c>
      <c r="K956" s="139" t="s">
        <v>902</v>
      </c>
      <c r="L956" s="32"/>
      <c r="M956" s="144" t="s">
        <v>1</v>
      </c>
      <c r="N956" s="145" t="s">
        <v>42</v>
      </c>
      <c r="P956" s="146">
        <f>O956*H956</f>
        <v>0</v>
      </c>
      <c r="Q956" s="146">
        <v>0</v>
      </c>
      <c r="R956" s="146">
        <f>Q956*H956</f>
        <v>0</v>
      </c>
      <c r="S956" s="146">
        <v>0</v>
      </c>
      <c r="T956" s="147">
        <f>S956*H956</f>
        <v>0</v>
      </c>
      <c r="AR956" s="148" t="s">
        <v>428</v>
      </c>
      <c r="AT956" s="148" t="s">
        <v>342</v>
      </c>
      <c r="AU956" s="148" t="s">
        <v>86</v>
      </c>
      <c r="AY956" s="17" t="s">
        <v>339</v>
      </c>
      <c r="BE956" s="149">
        <f>IF(N956="základní",J956,0)</f>
        <v>0</v>
      </c>
      <c r="BF956" s="149">
        <f>IF(N956="snížená",J956,0)</f>
        <v>0</v>
      </c>
      <c r="BG956" s="149">
        <f>IF(N956="zákl. přenesená",J956,0)</f>
        <v>0</v>
      </c>
      <c r="BH956" s="149">
        <f>IF(N956="sníž. přenesená",J956,0)</f>
        <v>0</v>
      </c>
      <c r="BI956" s="149">
        <f>IF(N956="nulová",J956,0)</f>
        <v>0</v>
      </c>
      <c r="BJ956" s="17" t="s">
        <v>84</v>
      </c>
      <c r="BK956" s="149">
        <f>ROUND(I956*H956,2)</f>
        <v>0</v>
      </c>
      <c r="BL956" s="17" t="s">
        <v>428</v>
      </c>
      <c r="BM956" s="148" t="s">
        <v>2910</v>
      </c>
    </row>
    <row r="957" spans="2:65" s="1" customFormat="1" ht="19.2" x14ac:dyDescent="0.2">
      <c r="B957" s="32"/>
      <c r="D957" s="150" t="s">
        <v>348</v>
      </c>
      <c r="F957" s="151" t="s">
        <v>2911</v>
      </c>
      <c r="I957" s="152"/>
      <c r="L957" s="32"/>
      <c r="M957" s="202"/>
      <c r="N957" s="203"/>
      <c r="O957" s="203"/>
      <c r="P957" s="203"/>
      <c r="Q957" s="203"/>
      <c r="R957" s="203"/>
      <c r="S957" s="203"/>
      <c r="T957" s="204"/>
      <c r="AT957" s="17" t="s">
        <v>348</v>
      </c>
      <c r="AU957" s="17" t="s">
        <v>86</v>
      </c>
    </row>
    <row r="958" spans="2:65" s="1" customFormat="1" ht="6.9" customHeight="1" x14ac:dyDescent="0.2">
      <c r="B958" s="44"/>
      <c r="C958" s="45"/>
      <c r="D958" s="45"/>
      <c r="E958" s="45"/>
      <c r="F958" s="45"/>
      <c r="G958" s="45"/>
      <c r="H958" s="45"/>
      <c r="I958" s="45"/>
      <c r="J958" s="45"/>
      <c r="K958" s="45"/>
      <c r="L958" s="32"/>
    </row>
  </sheetData>
  <autoFilter ref="C139:K957" xr:uid="{00000000-0009-0000-0000-00000A000000}"/>
  <mergeCells count="15">
    <mergeCell ref="E126:H126"/>
    <mergeCell ref="E130:H130"/>
    <mergeCell ref="E128:H128"/>
    <mergeCell ref="E132:H132"/>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2:BM243"/>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136</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3.2" x14ac:dyDescent="0.2">
      <c r="B8" s="20"/>
      <c r="D8" s="27" t="s">
        <v>312</v>
      </c>
      <c r="L8" s="20"/>
    </row>
    <row r="9" spans="2:46" ht="16.5" customHeight="1" x14ac:dyDescent="0.2">
      <c r="B9" s="20"/>
      <c r="E9" s="278" t="s">
        <v>1953</v>
      </c>
      <c r="F9" s="256"/>
      <c r="G9" s="256"/>
      <c r="H9" s="256"/>
      <c r="L9" s="20"/>
    </row>
    <row r="10" spans="2:46" ht="12" customHeight="1" x14ac:dyDescent="0.2">
      <c r="B10" s="20"/>
      <c r="D10" s="27" t="s">
        <v>314</v>
      </c>
      <c r="L10" s="20"/>
    </row>
    <row r="11" spans="2:46" s="1" customFormat="1" ht="16.5" customHeight="1" x14ac:dyDescent="0.2">
      <c r="B11" s="32"/>
      <c r="E11" s="260" t="s">
        <v>2912</v>
      </c>
      <c r="F11" s="277"/>
      <c r="G11" s="277"/>
      <c r="H11" s="277"/>
      <c r="L11" s="32"/>
    </row>
    <row r="12" spans="2:46" s="1" customFormat="1" ht="12" customHeight="1" x14ac:dyDescent="0.2">
      <c r="B12" s="32"/>
      <c r="D12" s="27" t="s">
        <v>625</v>
      </c>
      <c r="L12" s="32"/>
    </row>
    <row r="13" spans="2:46" s="1" customFormat="1" ht="16.5" customHeight="1" x14ac:dyDescent="0.2">
      <c r="B13" s="32"/>
      <c r="E13" s="248" t="s">
        <v>2913</v>
      </c>
      <c r="F13" s="277"/>
      <c r="G13" s="277"/>
      <c r="H13" s="277"/>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8"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80" t="str">
        <f>'Rekapitulace stavby'!E14</f>
        <v>Vyplň údaj</v>
      </c>
      <c r="F22" s="266"/>
      <c r="G22" s="266"/>
      <c r="H22" s="266"/>
      <c r="I22" s="27" t="s">
        <v>28</v>
      </c>
      <c r="J22" s="28" t="str">
        <f>'Rekapitulace stavby'!AN14</f>
        <v>Vyplň údaj</v>
      </c>
      <c r="L22" s="32"/>
    </row>
    <row r="23" spans="2:12" s="1" customFormat="1" ht="6.9"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 customHeight="1" x14ac:dyDescent="0.2">
      <c r="B29" s="32"/>
      <c r="L29" s="32"/>
    </row>
    <row r="30" spans="2:12" s="1" customFormat="1" ht="12" customHeight="1" x14ac:dyDescent="0.2">
      <c r="B30" s="32"/>
      <c r="D30" s="27" t="s">
        <v>36</v>
      </c>
      <c r="L30" s="32"/>
    </row>
    <row r="31" spans="2:12" s="7" customFormat="1" ht="16.5" customHeight="1" x14ac:dyDescent="0.2">
      <c r="B31" s="94"/>
      <c r="E31" s="270" t="s">
        <v>1</v>
      </c>
      <c r="F31" s="270"/>
      <c r="G31" s="270"/>
      <c r="H31" s="270"/>
      <c r="L31" s="94"/>
    </row>
    <row r="32" spans="2:12" s="1" customFormat="1" ht="6.9" customHeight="1" x14ac:dyDescent="0.2">
      <c r="B32" s="32"/>
      <c r="L32" s="32"/>
    </row>
    <row r="33" spans="2:12" s="1" customFormat="1" ht="6.9" customHeight="1" x14ac:dyDescent="0.2">
      <c r="B33" s="32"/>
      <c r="D33" s="53"/>
      <c r="E33" s="53"/>
      <c r="F33" s="53"/>
      <c r="G33" s="53"/>
      <c r="H33" s="53"/>
      <c r="I33" s="53"/>
      <c r="J33" s="53"/>
      <c r="K33" s="53"/>
      <c r="L33" s="32"/>
    </row>
    <row r="34" spans="2:12" s="1" customFormat="1" ht="25.35" customHeight="1" x14ac:dyDescent="0.2">
      <c r="B34" s="32"/>
      <c r="D34" s="95" t="s">
        <v>37</v>
      </c>
      <c r="J34" s="66">
        <f>ROUND(J128, 2)</f>
        <v>0</v>
      </c>
      <c r="L34" s="32"/>
    </row>
    <row r="35" spans="2:12" s="1" customFormat="1" ht="6.9" customHeight="1" x14ac:dyDescent="0.2">
      <c r="B35" s="32"/>
      <c r="D35" s="53"/>
      <c r="E35" s="53"/>
      <c r="F35" s="53"/>
      <c r="G35" s="53"/>
      <c r="H35" s="53"/>
      <c r="I35" s="53"/>
      <c r="J35" s="53"/>
      <c r="K35" s="53"/>
      <c r="L35" s="32"/>
    </row>
    <row r="36" spans="2:12" s="1" customFormat="1" ht="14.4" customHeight="1" x14ac:dyDescent="0.2">
      <c r="B36" s="32"/>
      <c r="F36" s="35" t="s">
        <v>39</v>
      </c>
      <c r="I36" s="35" t="s">
        <v>38</v>
      </c>
      <c r="J36" s="35" t="s">
        <v>40</v>
      </c>
      <c r="L36" s="32"/>
    </row>
    <row r="37" spans="2:12" s="1" customFormat="1" ht="14.4" customHeight="1" x14ac:dyDescent="0.2">
      <c r="B37" s="32"/>
      <c r="D37" s="55" t="s">
        <v>41</v>
      </c>
      <c r="E37" s="27" t="s">
        <v>42</v>
      </c>
      <c r="F37" s="86">
        <f>ROUND((SUM(BE128:BE242)),  2)</f>
        <v>0</v>
      </c>
      <c r="I37" s="96">
        <v>0.21</v>
      </c>
      <c r="J37" s="86">
        <f>ROUND(((SUM(BE128:BE242))*I37),  2)</f>
        <v>0</v>
      </c>
      <c r="L37" s="32"/>
    </row>
    <row r="38" spans="2:12" s="1" customFormat="1" ht="14.4" customHeight="1" x14ac:dyDescent="0.2">
      <c r="B38" s="32"/>
      <c r="E38" s="27" t="s">
        <v>43</v>
      </c>
      <c r="F38" s="86">
        <f>ROUND((SUM(BF128:BF242)),  2)</f>
        <v>0</v>
      </c>
      <c r="I38" s="96">
        <v>0.12</v>
      </c>
      <c r="J38" s="86">
        <f>ROUND(((SUM(BF128:BF242))*I38),  2)</f>
        <v>0</v>
      </c>
      <c r="L38" s="32"/>
    </row>
    <row r="39" spans="2:12" s="1" customFormat="1" ht="14.4" hidden="1" customHeight="1" x14ac:dyDescent="0.2">
      <c r="B39" s="32"/>
      <c r="E39" s="27" t="s">
        <v>44</v>
      </c>
      <c r="F39" s="86">
        <f>ROUND((SUM(BG128:BG242)),  2)</f>
        <v>0</v>
      </c>
      <c r="I39" s="96">
        <v>0.21</v>
      </c>
      <c r="J39" s="86">
        <f>0</f>
        <v>0</v>
      </c>
      <c r="L39" s="32"/>
    </row>
    <row r="40" spans="2:12" s="1" customFormat="1" ht="14.4" hidden="1" customHeight="1" x14ac:dyDescent="0.2">
      <c r="B40" s="32"/>
      <c r="E40" s="27" t="s">
        <v>45</v>
      </c>
      <c r="F40" s="86">
        <f>ROUND((SUM(BH128:BH242)),  2)</f>
        <v>0</v>
      </c>
      <c r="I40" s="96">
        <v>0.12</v>
      </c>
      <c r="J40" s="86">
        <f>0</f>
        <v>0</v>
      </c>
      <c r="L40" s="32"/>
    </row>
    <row r="41" spans="2:12" s="1" customFormat="1" ht="14.4" hidden="1" customHeight="1" x14ac:dyDescent="0.2">
      <c r="B41" s="32"/>
      <c r="E41" s="27" t="s">
        <v>46</v>
      </c>
      <c r="F41" s="86">
        <f>ROUND((SUM(BI128:BI242)),  2)</f>
        <v>0</v>
      </c>
      <c r="I41" s="96">
        <v>0</v>
      </c>
      <c r="J41" s="86">
        <f>0</f>
        <v>0</v>
      </c>
      <c r="L41" s="32"/>
    </row>
    <row r="42" spans="2:12" s="1" customFormat="1" ht="6.9"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 customHeight="1" x14ac:dyDescent="0.2">
      <c r="B44" s="32"/>
      <c r="L44" s="32"/>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ht="16.5" customHeight="1" x14ac:dyDescent="0.2">
      <c r="B87" s="20"/>
      <c r="E87" s="278" t="s">
        <v>1953</v>
      </c>
      <c r="F87" s="256"/>
      <c r="G87" s="256"/>
      <c r="H87" s="256"/>
      <c r="L87" s="20"/>
    </row>
    <row r="88" spans="2:12" ht="12" customHeight="1" x14ac:dyDescent="0.2">
      <c r="B88" s="20"/>
      <c r="C88" s="27" t="s">
        <v>314</v>
      </c>
      <c r="L88" s="20"/>
    </row>
    <row r="89" spans="2:12" s="1" customFormat="1" ht="16.5" customHeight="1" x14ac:dyDescent="0.2">
      <c r="B89" s="32"/>
      <c r="E89" s="260" t="s">
        <v>2912</v>
      </c>
      <c r="F89" s="277"/>
      <c r="G89" s="277"/>
      <c r="H89" s="277"/>
      <c r="L89" s="32"/>
    </row>
    <row r="90" spans="2:12" s="1" customFormat="1" ht="12" customHeight="1" x14ac:dyDescent="0.2">
      <c r="B90" s="32"/>
      <c r="C90" s="27" t="s">
        <v>625</v>
      </c>
      <c r="L90" s="32"/>
    </row>
    <row r="91" spans="2:12" s="1" customFormat="1" ht="16.5" customHeight="1" x14ac:dyDescent="0.2">
      <c r="B91" s="32"/>
      <c r="E91" s="248" t="str">
        <f>E13</f>
        <v>SO 02.2.1 - železniční svršek</v>
      </c>
      <c r="F91" s="277"/>
      <c r="G91" s="277"/>
      <c r="H91" s="277"/>
      <c r="L91" s="32"/>
    </row>
    <row r="92" spans="2:12" s="1" customFormat="1" ht="6.9"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 customHeight="1" x14ac:dyDescent="0.2">
      <c r="B94" s="32"/>
      <c r="L94" s="32"/>
    </row>
    <row r="95" spans="2:12" s="1" customFormat="1" ht="15.15" customHeight="1" x14ac:dyDescent="0.2">
      <c r="B95" s="32"/>
      <c r="C95" s="27" t="s">
        <v>24</v>
      </c>
      <c r="F95" s="25" t="str">
        <f>E19</f>
        <v>Správa železnic, státní organizace, OŘ Ostrava</v>
      </c>
      <c r="I95" s="27" t="s">
        <v>32</v>
      </c>
      <c r="J95" s="30" t="str">
        <f>E25</f>
        <v xml:space="preserve"> </v>
      </c>
      <c r="L95" s="32"/>
    </row>
    <row r="96" spans="2:12" s="1" customFormat="1" ht="15.15"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8" customHeight="1" x14ac:dyDescent="0.2">
      <c r="B100" s="32"/>
      <c r="C100" s="107" t="s">
        <v>319</v>
      </c>
      <c r="J100" s="66">
        <f>J128</f>
        <v>0</v>
      </c>
      <c r="L100" s="32"/>
      <c r="AU100" s="17" t="s">
        <v>320</v>
      </c>
    </row>
    <row r="101" spans="2:47" s="8" customFormat="1" ht="24.9" customHeight="1" x14ac:dyDescent="0.2">
      <c r="B101" s="108"/>
      <c r="D101" s="109" t="s">
        <v>321</v>
      </c>
      <c r="E101" s="110"/>
      <c r="F101" s="110"/>
      <c r="G101" s="110"/>
      <c r="H101" s="110"/>
      <c r="I101" s="110"/>
      <c r="J101" s="111">
        <f>J129</f>
        <v>0</v>
      </c>
      <c r="L101" s="108"/>
    </row>
    <row r="102" spans="2:47" s="9" customFormat="1" ht="19.95" customHeight="1" x14ac:dyDescent="0.2">
      <c r="B102" s="112"/>
      <c r="D102" s="113" t="s">
        <v>322</v>
      </c>
      <c r="E102" s="114"/>
      <c r="F102" s="114"/>
      <c r="G102" s="114"/>
      <c r="H102" s="114"/>
      <c r="I102" s="114"/>
      <c r="J102" s="115">
        <f>J130</f>
        <v>0</v>
      </c>
      <c r="L102" s="112"/>
    </row>
    <row r="103" spans="2:47" s="8" customFormat="1" ht="24.9" customHeight="1" x14ac:dyDescent="0.2">
      <c r="B103" s="108"/>
      <c r="D103" s="109" t="s">
        <v>2914</v>
      </c>
      <c r="E103" s="110"/>
      <c r="F103" s="110"/>
      <c r="G103" s="110"/>
      <c r="H103" s="110"/>
      <c r="I103" s="110"/>
      <c r="J103" s="111">
        <f>J198</f>
        <v>0</v>
      </c>
      <c r="L103" s="108"/>
    </row>
    <row r="104" spans="2:47" s="8" customFormat="1" ht="24.9" customHeight="1" x14ac:dyDescent="0.2">
      <c r="B104" s="108"/>
      <c r="D104" s="109" t="s">
        <v>323</v>
      </c>
      <c r="E104" s="110"/>
      <c r="F104" s="110"/>
      <c r="G104" s="110"/>
      <c r="H104" s="110"/>
      <c r="I104" s="110"/>
      <c r="J104" s="111">
        <f>J204</f>
        <v>0</v>
      </c>
      <c r="L104" s="108"/>
    </row>
    <row r="105" spans="2:47" s="1" customFormat="1" ht="21.75" customHeight="1" x14ac:dyDescent="0.2">
      <c r="B105" s="32"/>
      <c r="L105" s="32"/>
    </row>
    <row r="106" spans="2:47" s="1" customFormat="1" ht="6.9" customHeight="1" x14ac:dyDescent="0.2">
      <c r="B106" s="44"/>
      <c r="C106" s="45"/>
      <c r="D106" s="45"/>
      <c r="E106" s="45"/>
      <c r="F106" s="45"/>
      <c r="G106" s="45"/>
      <c r="H106" s="45"/>
      <c r="I106" s="45"/>
      <c r="J106" s="45"/>
      <c r="K106" s="45"/>
      <c r="L106" s="32"/>
    </row>
    <row r="110" spans="2:47" s="1" customFormat="1" ht="6.9" customHeight="1" x14ac:dyDescent="0.2">
      <c r="B110" s="46"/>
      <c r="C110" s="47"/>
      <c r="D110" s="47"/>
      <c r="E110" s="47"/>
      <c r="F110" s="47"/>
      <c r="G110" s="47"/>
      <c r="H110" s="47"/>
      <c r="I110" s="47"/>
      <c r="J110" s="47"/>
      <c r="K110" s="47"/>
      <c r="L110" s="32"/>
    </row>
    <row r="111" spans="2:47" s="1" customFormat="1" ht="24.9" customHeight="1" x14ac:dyDescent="0.2">
      <c r="B111" s="32"/>
      <c r="C111" s="21" t="s">
        <v>324</v>
      </c>
      <c r="L111" s="32"/>
    </row>
    <row r="112" spans="2:47" s="1" customFormat="1" ht="6.9" customHeight="1" x14ac:dyDescent="0.2">
      <c r="B112" s="32"/>
      <c r="L112" s="32"/>
    </row>
    <row r="113" spans="2:63" s="1" customFormat="1" ht="12" customHeight="1" x14ac:dyDescent="0.2">
      <c r="B113" s="32"/>
      <c r="C113" s="27" t="s">
        <v>16</v>
      </c>
      <c r="L113" s="32"/>
    </row>
    <row r="114" spans="2:63" s="1" customFormat="1" ht="16.5" customHeight="1" x14ac:dyDescent="0.2">
      <c r="B114" s="32"/>
      <c r="E114" s="278" t="str">
        <f>E7</f>
        <v>Prostá rekonstrukce trati v úseku Milotice nad Opavou – Brantice – 2.etapa</v>
      </c>
      <c r="F114" s="279"/>
      <c r="G114" s="279"/>
      <c r="H114" s="279"/>
      <c r="L114" s="32"/>
    </row>
    <row r="115" spans="2:63" ht="12" customHeight="1" x14ac:dyDescent="0.2">
      <c r="B115" s="20"/>
      <c r="C115" s="27" t="s">
        <v>312</v>
      </c>
      <c r="L115" s="20"/>
    </row>
    <row r="116" spans="2:63" ht="16.5" customHeight="1" x14ac:dyDescent="0.2">
      <c r="B116" s="20"/>
      <c r="E116" s="278" t="s">
        <v>1953</v>
      </c>
      <c r="F116" s="256"/>
      <c r="G116" s="256"/>
      <c r="H116" s="256"/>
      <c r="L116" s="20"/>
    </row>
    <row r="117" spans="2:63" ht="12" customHeight="1" x14ac:dyDescent="0.2">
      <c r="B117" s="20"/>
      <c r="C117" s="27" t="s">
        <v>314</v>
      </c>
      <c r="L117" s="20"/>
    </row>
    <row r="118" spans="2:63" s="1" customFormat="1" ht="16.5" customHeight="1" x14ac:dyDescent="0.2">
      <c r="B118" s="32"/>
      <c r="E118" s="260" t="s">
        <v>2912</v>
      </c>
      <c r="F118" s="277"/>
      <c r="G118" s="277"/>
      <c r="H118" s="277"/>
      <c r="L118" s="32"/>
    </row>
    <row r="119" spans="2:63" s="1" customFormat="1" ht="12" customHeight="1" x14ac:dyDescent="0.2">
      <c r="B119" s="32"/>
      <c r="C119" s="27" t="s">
        <v>625</v>
      </c>
      <c r="L119" s="32"/>
    </row>
    <row r="120" spans="2:63" s="1" customFormat="1" ht="16.5" customHeight="1" x14ac:dyDescent="0.2">
      <c r="B120" s="32"/>
      <c r="E120" s="248" t="str">
        <f>E13</f>
        <v>SO 02.2.1 - železniční svršek</v>
      </c>
      <c r="F120" s="277"/>
      <c r="G120" s="277"/>
      <c r="H120" s="277"/>
      <c r="L120" s="32"/>
    </row>
    <row r="121" spans="2:63" s="1" customFormat="1" ht="6.9" customHeight="1" x14ac:dyDescent="0.2">
      <c r="B121" s="32"/>
      <c r="L121" s="32"/>
    </row>
    <row r="122" spans="2:63" s="1" customFormat="1" ht="12" customHeight="1" x14ac:dyDescent="0.2">
      <c r="B122" s="32"/>
      <c r="C122" s="27" t="s">
        <v>20</v>
      </c>
      <c r="F122" s="25" t="str">
        <f>F16</f>
        <v>PS Krnov</v>
      </c>
      <c r="I122" s="27" t="s">
        <v>22</v>
      </c>
      <c r="J122" s="52" t="str">
        <f>IF(J16="","",J16)</f>
        <v>22. 5. 2025</v>
      </c>
      <c r="L122" s="32"/>
    </row>
    <row r="123" spans="2:63" s="1" customFormat="1" ht="6.9" customHeight="1" x14ac:dyDescent="0.2">
      <c r="B123" s="32"/>
      <c r="L123" s="32"/>
    </row>
    <row r="124" spans="2:63" s="1" customFormat="1" ht="15.15" customHeight="1" x14ac:dyDescent="0.2">
      <c r="B124" s="32"/>
      <c r="C124" s="27" t="s">
        <v>24</v>
      </c>
      <c r="F124" s="25" t="str">
        <f>E19</f>
        <v>Správa železnic, státní organizace, OŘ Ostrava</v>
      </c>
      <c r="I124" s="27" t="s">
        <v>32</v>
      </c>
      <c r="J124" s="30" t="str">
        <f>E25</f>
        <v xml:space="preserve"> </v>
      </c>
      <c r="L124" s="32"/>
    </row>
    <row r="125" spans="2:63" s="1" customFormat="1" ht="15.15" customHeight="1" x14ac:dyDescent="0.2">
      <c r="B125" s="32"/>
      <c r="C125" s="27" t="s">
        <v>30</v>
      </c>
      <c r="F125" s="25" t="str">
        <f>IF(E22="","",E22)</f>
        <v>Vyplň údaj</v>
      </c>
      <c r="I125" s="27" t="s">
        <v>35</v>
      </c>
      <c r="J125" s="30" t="str">
        <f>E28</f>
        <v xml:space="preserve"> </v>
      </c>
      <c r="L125" s="32"/>
    </row>
    <row r="126" spans="2:63" s="1" customFormat="1" ht="10.35" customHeight="1" x14ac:dyDescent="0.2">
      <c r="B126" s="32"/>
      <c r="L126" s="32"/>
    </row>
    <row r="127" spans="2:63" s="10" customFormat="1" ht="29.25" customHeight="1" x14ac:dyDescent="0.2">
      <c r="B127" s="116"/>
      <c r="C127" s="117" t="s">
        <v>325</v>
      </c>
      <c r="D127" s="118" t="s">
        <v>62</v>
      </c>
      <c r="E127" s="118" t="s">
        <v>58</v>
      </c>
      <c r="F127" s="118" t="s">
        <v>59</v>
      </c>
      <c r="G127" s="118" t="s">
        <v>326</v>
      </c>
      <c r="H127" s="118" t="s">
        <v>327</v>
      </c>
      <c r="I127" s="118" t="s">
        <v>328</v>
      </c>
      <c r="J127" s="118" t="s">
        <v>318</v>
      </c>
      <c r="K127" s="119" t="s">
        <v>329</v>
      </c>
      <c r="L127" s="116"/>
      <c r="M127" s="59" t="s">
        <v>1</v>
      </c>
      <c r="N127" s="60" t="s">
        <v>41</v>
      </c>
      <c r="O127" s="60" t="s">
        <v>330</v>
      </c>
      <c r="P127" s="60" t="s">
        <v>331</v>
      </c>
      <c r="Q127" s="60" t="s">
        <v>332</v>
      </c>
      <c r="R127" s="60" t="s">
        <v>333</v>
      </c>
      <c r="S127" s="60" t="s">
        <v>334</v>
      </c>
      <c r="T127" s="61" t="s">
        <v>335</v>
      </c>
    </row>
    <row r="128" spans="2:63" s="1" customFormat="1" ht="22.8" customHeight="1" x14ac:dyDescent="0.3">
      <c r="B128" s="32"/>
      <c r="C128" s="64" t="s">
        <v>336</v>
      </c>
      <c r="J128" s="120">
        <f>BK128</f>
        <v>0</v>
      </c>
      <c r="L128" s="32"/>
      <c r="M128" s="62"/>
      <c r="N128" s="53"/>
      <c r="O128" s="53"/>
      <c r="P128" s="121">
        <f>P129+P198+P204</f>
        <v>0</v>
      </c>
      <c r="Q128" s="53"/>
      <c r="R128" s="121">
        <f>R129+R198+R204</f>
        <v>13.100942999999999</v>
      </c>
      <c r="S128" s="53"/>
      <c r="T128" s="122">
        <f>T129+T198+T204</f>
        <v>0</v>
      </c>
      <c r="AT128" s="17" t="s">
        <v>76</v>
      </c>
      <c r="AU128" s="17" t="s">
        <v>320</v>
      </c>
      <c r="BK128" s="123">
        <f>BK129+BK198+BK204</f>
        <v>0</v>
      </c>
    </row>
    <row r="129" spans="2:65" s="11" customFormat="1" ht="25.95" customHeight="1" x14ac:dyDescent="0.25">
      <c r="B129" s="124"/>
      <c r="D129" s="125" t="s">
        <v>76</v>
      </c>
      <c r="E129" s="126" t="s">
        <v>337</v>
      </c>
      <c r="F129" s="126" t="s">
        <v>338</v>
      </c>
      <c r="I129" s="127"/>
      <c r="J129" s="128">
        <f>BK129</f>
        <v>0</v>
      </c>
      <c r="L129" s="124"/>
      <c r="M129" s="129"/>
      <c r="P129" s="130">
        <f>P130</f>
        <v>0</v>
      </c>
      <c r="R129" s="130">
        <f>R130</f>
        <v>13.100942999999999</v>
      </c>
      <c r="T129" s="131">
        <f>T130</f>
        <v>0</v>
      </c>
      <c r="AR129" s="125" t="s">
        <v>84</v>
      </c>
      <c r="AT129" s="132" t="s">
        <v>76</v>
      </c>
      <c r="AU129" s="132" t="s">
        <v>77</v>
      </c>
      <c r="AY129" s="125" t="s">
        <v>339</v>
      </c>
      <c r="BK129" s="133">
        <f>BK130</f>
        <v>0</v>
      </c>
    </row>
    <row r="130" spans="2:65" s="11" customFormat="1" ht="22.8" customHeight="1" x14ac:dyDescent="0.25">
      <c r="B130" s="124"/>
      <c r="D130" s="125" t="s">
        <v>76</v>
      </c>
      <c r="E130" s="134" t="s">
        <v>340</v>
      </c>
      <c r="F130" s="134" t="s">
        <v>341</v>
      </c>
      <c r="I130" s="127"/>
      <c r="J130" s="135">
        <f>BK130</f>
        <v>0</v>
      </c>
      <c r="L130" s="124"/>
      <c r="M130" s="129"/>
      <c r="P130" s="130">
        <f>SUM(P131:P197)</f>
        <v>0</v>
      </c>
      <c r="R130" s="130">
        <f>SUM(R131:R197)</f>
        <v>13.100942999999999</v>
      </c>
      <c r="T130" s="131">
        <f>SUM(T131:T197)</f>
        <v>0</v>
      </c>
      <c r="AR130" s="125" t="s">
        <v>84</v>
      </c>
      <c r="AT130" s="132" t="s">
        <v>76</v>
      </c>
      <c r="AU130" s="132" t="s">
        <v>84</v>
      </c>
      <c r="AY130" s="125" t="s">
        <v>339</v>
      </c>
      <c r="BK130" s="133">
        <f>SUM(BK131:BK197)</f>
        <v>0</v>
      </c>
    </row>
    <row r="131" spans="2:65" s="1" customFormat="1" ht="16.5" customHeight="1" x14ac:dyDescent="0.2">
      <c r="B131" s="136"/>
      <c r="C131" s="137" t="s">
        <v>84</v>
      </c>
      <c r="D131" s="137" t="s">
        <v>342</v>
      </c>
      <c r="E131" s="138" t="s">
        <v>2915</v>
      </c>
      <c r="F131" s="139" t="s">
        <v>2916</v>
      </c>
      <c r="G131" s="140" t="s">
        <v>345</v>
      </c>
      <c r="H131" s="141">
        <v>34</v>
      </c>
      <c r="I131" s="142"/>
      <c r="J131" s="143">
        <f>ROUND(I131*H131,2)</f>
        <v>0</v>
      </c>
      <c r="K131" s="139" t="s">
        <v>346</v>
      </c>
      <c r="L131" s="32"/>
      <c r="M131" s="144" t="s">
        <v>1</v>
      </c>
      <c r="N131" s="145" t="s">
        <v>42</v>
      </c>
      <c r="P131" s="146">
        <f>O131*H131</f>
        <v>0</v>
      </c>
      <c r="Q131" s="146">
        <v>0</v>
      </c>
      <c r="R131" s="146">
        <f>Q131*H131</f>
        <v>0</v>
      </c>
      <c r="S131" s="146">
        <v>0</v>
      </c>
      <c r="T131" s="147">
        <f>S131*H131</f>
        <v>0</v>
      </c>
      <c r="AR131" s="148" t="s">
        <v>249</v>
      </c>
      <c r="AT131" s="148" t="s">
        <v>342</v>
      </c>
      <c r="AU131" s="148" t="s">
        <v>86</v>
      </c>
      <c r="AY131" s="17" t="s">
        <v>339</v>
      </c>
      <c r="BE131" s="149">
        <f>IF(N131="základní",J131,0)</f>
        <v>0</v>
      </c>
      <c r="BF131" s="149">
        <f>IF(N131="snížená",J131,0)</f>
        <v>0</v>
      </c>
      <c r="BG131" s="149">
        <f>IF(N131="zákl. přenesená",J131,0)</f>
        <v>0</v>
      </c>
      <c r="BH131" s="149">
        <f>IF(N131="sníž. přenesená",J131,0)</f>
        <v>0</v>
      </c>
      <c r="BI131" s="149">
        <f>IF(N131="nulová",J131,0)</f>
        <v>0</v>
      </c>
      <c r="BJ131" s="17" t="s">
        <v>84</v>
      </c>
      <c r="BK131" s="149">
        <f>ROUND(I131*H131,2)</f>
        <v>0</v>
      </c>
      <c r="BL131" s="17" t="s">
        <v>249</v>
      </c>
      <c r="BM131" s="148" t="s">
        <v>2917</v>
      </c>
    </row>
    <row r="132" spans="2:65" s="1" customFormat="1" ht="38.4" x14ac:dyDescent="0.2">
      <c r="B132" s="32"/>
      <c r="D132" s="150" t="s">
        <v>348</v>
      </c>
      <c r="F132" s="151" t="s">
        <v>2918</v>
      </c>
      <c r="I132" s="152"/>
      <c r="L132" s="32"/>
      <c r="M132" s="153"/>
      <c r="T132" s="56"/>
      <c r="AT132" s="17" t="s">
        <v>348</v>
      </c>
      <c r="AU132" s="17" t="s">
        <v>86</v>
      </c>
    </row>
    <row r="133" spans="2:65" s="1" customFormat="1" ht="19.2" x14ac:dyDescent="0.2">
      <c r="B133" s="32"/>
      <c r="D133" s="150" t="s">
        <v>350</v>
      </c>
      <c r="F133" s="154" t="s">
        <v>2919</v>
      </c>
      <c r="I133" s="152"/>
      <c r="L133" s="32"/>
      <c r="M133" s="153"/>
      <c r="T133" s="56"/>
      <c r="AT133" s="17" t="s">
        <v>350</v>
      </c>
      <c r="AU133" s="17" t="s">
        <v>86</v>
      </c>
    </row>
    <row r="134" spans="2:65" s="15" customFormat="1" x14ac:dyDescent="0.2">
      <c r="B134" s="189"/>
      <c r="D134" s="150" t="s">
        <v>376</v>
      </c>
      <c r="E134" s="190" t="s">
        <v>1</v>
      </c>
      <c r="F134" s="191" t="s">
        <v>2920</v>
      </c>
      <c r="H134" s="190" t="s">
        <v>1</v>
      </c>
      <c r="I134" s="192"/>
      <c r="L134" s="189"/>
      <c r="M134" s="193"/>
      <c r="T134" s="194"/>
      <c r="AT134" s="190" t="s">
        <v>376</v>
      </c>
      <c r="AU134" s="190" t="s">
        <v>86</v>
      </c>
      <c r="AV134" s="15" t="s">
        <v>84</v>
      </c>
      <c r="AW134" s="15" t="s">
        <v>34</v>
      </c>
      <c r="AX134" s="15" t="s">
        <v>77</v>
      </c>
      <c r="AY134" s="190" t="s">
        <v>339</v>
      </c>
    </row>
    <row r="135" spans="2:65" s="12" customFormat="1" x14ac:dyDescent="0.2">
      <c r="B135" s="155"/>
      <c r="D135" s="150" t="s">
        <v>376</v>
      </c>
      <c r="E135" s="156" t="s">
        <v>1</v>
      </c>
      <c r="F135" s="157" t="s">
        <v>521</v>
      </c>
      <c r="H135" s="158">
        <v>34</v>
      </c>
      <c r="I135" s="159"/>
      <c r="L135" s="155"/>
      <c r="M135" s="160"/>
      <c r="T135" s="161"/>
      <c r="AT135" s="156" t="s">
        <v>376</v>
      </c>
      <c r="AU135" s="156" t="s">
        <v>86</v>
      </c>
      <c r="AV135" s="12" t="s">
        <v>86</v>
      </c>
      <c r="AW135" s="12" t="s">
        <v>34</v>
      </c>
      <c r="AX135" s="12" t="s">
        <v>77</v>
      </c>
      <c r="AY135" s="156" t="s">
        <v>339</v>
      </c>
    </row>
    <row r="136" spans="2:65" s="13" customFormat="1" x14ac:dyDescent="0.2">
      <c r="B136" s="162"/>
      <c r="D136" s="150" t="s">
        <v>376</v>
      </c>
      <c r="E136" s="163" t="s">
        <v>1</v>
      </c>
      <c r="F136" s="164" t="s">
        <v>398</v>
      </c>
      <c r="H136" s="165">
        <v>34</v>
      </c>
      <c r="I136" s="166"/>
      <c r="L136" s="162"/>
      <c r="M136" s="167"/>
      <c r="T136" s="168"/>
      <c r="AT136" s="163" t="s">
        <v>376</v>
      </c>
      <c r="AU136" s="163" t="s">
        <v>86</v>
      </c>
      <c r="AV136" s="13" t="s">
        <v>249</v>
      </c>
      <c r="AW136" s="13" t="s">
        <v>34</v>
      </c>
      <c r="AX136" s="13" t="s">
        <v>84</v>
      </c>
      <c r="AY136" s="163" t="s">
        <v>339</v>
      </c>
    </row>
    <row r="137" spans="2:65" s="1" customFormat="1" ht="24.15" customHeight="1" x14ac:dyDescent="0.2">
      <c r="B137" s="136"/>
      <c r="C137" s="169" t="s">
        <v>86</v>
      </c>
      <c r="D137" s="169" t="s">
        <v>490</v>
      </c>
      <c r="E137" s="170" t="s">
        <v>2921</v>
      </c>
      <c r="F137" s="171" t="s">
        <v>2922</v>
      </c>
      <c r="G137" s="172" t="s">
        <v>345</v>
      </c>
      <c r="H137" s="173">
        <v>34</v>
      </c>
      <c r="I137" s="174"/>
      <c r="J137" s="175">
        <f>ROUND(I137*H137,2)</f>
        <v>0</v>
      </c>
      <c r="K137" s="171" t="s">
        <v>346</v>
      </c>
      <c r="L137" s="176"/>
      <c r="M137" s="177" t="s">
        <v>1</v>
      </c>
      <c r="N137" s="178" t="s">
        <v>42</v>
      </c>
      <c r="P137" s="146">
        <f>O137*H137</f>
        <v>0</v>
      </c>
      <c r="Q137" s="146">
        <v>0.36</v>
      </c>
      <c r="R137" s="146">
        <f>Q137*H137</f>
        <v>12.24</v>
      </c>
      <c r="S137" s="146">
        <v>0</v>
      </c>
      <c r="T137" s="147">
        <f>S137*H137</f>
        <v>0</v>
      </c>
      <c r="AR137" s="148" t="s">
        <v>385</v>
      </c>
      <c r="AT137" s="148" t="s">
        <v>490</v>
      </c>
      <c r="AU137" s="148" t="s">
        <v>86</v>
      </c>
      <c r="AY137" s="17" t="s">
        <v>339</v>
      </c>
      <c r="BE137" s="149">
        <f>IF(N137="základní",J137,0)</f>
        <v>0</v>
      </c>
      <c r="BF137" s="149">
        <f>IF(N137="snížená",J137,0)</f>
        <v>0</v>
      </c>
      <c r="BG137" s="149">
        <f>IF(N137="zákl. přenesená",J137,0)</f>
        <v>0</v>
      </c>
      <c r="BH137" s="149">
        <f>IF(N137="sníž. přenesená",J137,0)</f>
        <v>0</v>
      </c>
      <c r="BI137" s="149">
        <f>IF(N137="nulová",J137,0)</f>
        <v>0</v>
      </c>
      <c r="BJ137" s="17" t="s">
        <v>84</v>
      </c>
      <c r="BK137" s="149">
        <f>ROUND(I137*H137,2)</f>
        <v>0</v>
      </c>
      <c r="BL137" s="17" t="s">
        <v>249</v>
      </c>
      <c r="BM137" s="148" t="s">
        <v>2923</v>
      </c>
    </row>
    <row r="138" spans="2:65" s="1" customFormat="1" ht="19.2" x14ac:dyDescent="0.2">
      <c r="B138" s="32"/>
      <c r="D138" s="150" t="s">
        <v>348</v>
      </c>
      <c r="F138" s="151" t="s">
        <v>2922</v>
      </c>
      <c r="I138" s="152"/>
      <c r="L138" s="32"/>
      <c r="M138" s="153"/>
      <c r="T138" s="56"/>
      <c r="AT138" s="17" t="s">
        <v>348</v>
      </c>
      <c r="AU138" s="17" t="s">
        <v>86</v>
      </c>
    </row>
    <row r="139" spans="2:65" s="15" customFormat="1" x14ac:dyDescent="0.2">
      <c r="B139" s="189"/>
      <c r="D139" s="150" t="s">
        <v>376</v>
      </c>
      <c r="E139" s="190" t="s">
        <v>1</v>
      </c>
      <c r="F139" s="191" t="s">
        <v>2924</v>
      </c>
      <c r="H139" s="190" t="s">
        <v>1</v>
      </c>
      <c r="I139" s="192"/>
      <c r="L139" s="189"/>
      <c r="M139" s="193"/>
      <c r="T139" s="194"/>
      <c r="AT139" s="190" t="s">
        <v>376</v>
      </c>
      <c r="AU139" s="190" t="s">
        <v>86</v>
      </c>
      <c r="AV139" s="15" t="s">
        <v>84</v>
      </c>
      <c r="AW139" s="15" t="s">
        <v>34</v>
      </c>
      <c r="AX139" s="15" t="s">
        <v>77</v>
      </c>
      <c r="AY139" s="190" t="s">
        <v>339</v>
      </c>
    </row>
    <row r="140" spans="2:65" s="15" customFormat="1" x14ac:dyDescent="0.2">
      <c r="B140" s="189"/>
      <c r="D140" s="150" t="s">
        <v>376</v>
      </c>
      <c r="E140" s="190" t="s">
        <v>1</v>
      </c>
      <c r="F140" s="191" t="s">
        <v>2925</v>
      </c>
      <c r="H140" s="190" t="s">
        <v>1</v>
      </c>
      <c r="I140" s="192"/>
      <c r="L140" s="189"/>
      <c r="M140" s="193"/>
      <c r="T140" s="194"/>
      <c r="AT140" s="190" t="s">
        <v>376</v>
      </c>
      <c r="AU140" s="190" t="s">
        <v>86</v>
      </c>
      <c r="AV140" s="15" t="s">
        <v>84</v>
      </c>
      <c r="AW140" s="15" t="s">
        <v>34</v>
      </c>
      <c r="AX140" s="15" t="s">
        <v>77</v>
      </c>
      <c r="AY140" s="190" t="s">
        <v>339</v>
      </c>
    </row>
    <row r="141" spans="2:65" s="12" customFormat="1" x14ac:dyDescent="0.2">
      <c r="B141" s="155"/>
      <c r="D141" s="150" t="s">
        <v>376</v>
      </c>
      <c r="E141" s="156" t="s">
        <v>1</v>
      </c>
      <c r="F141" s="157" t="s">
        <v>2926</v>
      </c>
      <c r="H141" s="158">
        <v>34</v>
      </c>
      <c r="I141" s="159"/>
      <c r="L141" s="155"/>
      <c r="M141" s="160"/>
      <c r="T141" s="161"/>
      <c r="AT141" s="156" t="s">
        <v>376</v>
      </c>
      <c r="AU141" s="156" t="s">
        <v>86</v>
      </c>
      <c r="AV141" s="12" t="s">
        <v>86</v>
      </c>
      <c r="AW141" s="12" t="s">
        <v>34</v>
      </c>
      <c r="AX141" s="12" t="s">
        <v>77</v>
      </c>
      <c r="AY141" s="156" t="s">
        <v>339</v>
      </c>
    </row>
    <row r="142" spans="2:65" s="13" customFormat="1" x14ac:dyDescent="0.2">
      <c r="B142" s="162"/>
      <c r="D142" s="150" t="s">
        <v>376</v>
      </c>
      <c r="E142" s="163" t="s">
        <v>1</v>
      </c>
      <c r="F142" s="164" t="s">
        <v>398</v>
      </c>
      <c r="H142" s="165">
        <v>34</v>
      </c>
      <c r="I142" s="166"/>
      <c r="L142" s="162"/>
      <c r="M142" s="167"/>
      <c r="T142" s="168"/>
      <c r="AT142" s="163" t="s">
        <v>376</v>
      </c>
      <c r="AU142" s="163" t="s">
        <v>86</v>
      </c>
      <c r="AV142" s="13" t="s">
        <v>249</v>
      </c>
      <c r="AW142" s="13" t="s">
        <v>34</v>
      </c>
      <c r="AX142" s="13" t="s">
        <v>84</v>
      </c>
      <c r="AY142" s="163" t="s">
        <v>339</v>
      </c>
    </row>
    <row r="143" spans="2:65" s="1" customFormat="1" ht="16.5" customHeight="1" x14ac:dyDescent="0.2">
      <c r="B143" s="136"/>
      <c r="C143" s="169" t="s">
        <v>97</v>
      </c>
      <c r="D143" s="169" t="s">
        <v>490</v>
      </c>
      <c r="E143" s="170" t="s">
        <v>2927</v>
      </c>
      <c r="F143" s="171" t="s">
        <v>2928</v>
      </c>
      <c r="G143" s="172" t="s">
        <v>345</v>
      </c>
      <c r="H143" s="173">
        <v>408</v>
      </c>
      <c r="I143" s="174"/>
      <c r="J143" s="175">
        <f>ROUND(I143*H143,2)</f>
        <v>0</v>
      </c>
      <c r="K143" s="171" t="s">
        <v>346</v>
      </c>
      <c r="L143" s="176"/>
      <c r="M143" s="177" t="s">
        <v>1</v>
      </c>
      <c r="N143" s="178" t="s">
        <v>42</v>
      </c>
      <c r="P143" s="146">
        <f>O143*H143</f>
        <v>0</v>
      </c>
      <c r="Q143" s="146">
        <v>5.4000000000000001E-4</v>
      </c>
      <c r="R143" s="146">
        <f>Q143*H143</f>
        <v>0.22032000000000002</v>
      </c>
      <c r="S143" s="146">
        <v>0</v>
      </c>
      <c r="T143" s="147">
        <f>S143*H143</f>
        <v>0</v>
      </c>
      <c r="AR143" s="148" t="s">
        <v>385</v>
      </c>
      <c r="AT143" s="148" t="s">
        <v>490</v>
      </c>
      <c r="AU143" s="148" t="s">
        <v>86</v>
      </c>
      <c r="AY143" s="17" t="s">
        <v>339</v>
      </c>
      <c r="BE143" s="149">
        <f>IF(N143="základní",J143,0)</f>
        <v>0</v>
      </c>
      <c r="BF143" s="149">
        <f>IF(N143="snížená",J143,0)</f>
        <v>0</v>
      </c>
      <c r="BG143" s="149">
        <f>IF(N143="zákl. přenesená",J143,0)</f>
        <v>0</v>
      </c>
      <c r="BH143" s="149">
        <f>IF(N143="sníž. přenesená",J143,0)</f>
        <v>0</v>
      </c>
      <c r="BI143" s="149">
        <f>IF(N143="nulová",J143,0)</f>
        <v>0</v>
      </c>
      <c r="BJ143" s="17" t="s">
        <v>84</v>
      </c>
      <c r="BK143" s="149">
        <f>ROUND(I143*H143,2)</f>
        <v>0</v>
      </c>
      <c r="BL143" s="17" t="s">
        <v>249</v>
      </c>
      <c r="BM143" s="148" t="s">
        <v>2929</v>
      </c>
    </row>
    <row r="144" spans="2:65" s="1" customFormat="1" x14ac:dyDescent="0.2">
      <c r="B144" s="32"/>
      <c r="D144" s="150" t="s">
        <v>348</v>
      </c>
      <c r="F144" s="151" t="s">
        <v>2928</v>
      </c>
      <c r="I144" s="152"/>
      <c r="L144" s="32"/>
      <c r="M144" s="153"/>
      <c r="T144" s="56"/>
      <c r="AT144" s="17" t="s">
        <v>348</v>
      </c>
      <c r="AU144" s="17" t="s">
        <v>86</v>
      </c>
    </row>
    <row r="145" spans="2:65" s="15" customFormat="1" x14ac:dyDescent="0.2">
      <c r="B145" s="189"/>
      <c r="D145" s="150" t="s">
        <v>376</v>
      </c>
      <c r="E145" s="190" t="s">
        <v>1</v>
      </c>
      <c r="F145" s="191" t="s">
        <v>2930</v>
      </c>
      <c r="H145" s="190" t="s">
        <v>1</v>
      </c>
      <c r="I145" s="192"/>
      <c r="L145" s="189"/>
      <c r="M145" s="193"/>
      <c r="T145" s="194"/>
      <c r="AT145" s="190" t="s">
        <v>376</v>
      </c>
      <c r="AU145" s="190" t="s">
        <v>86</v>
      </c>
      <c r="AV145" s="15" t="s">
        <v>84</v>
      </c>
      <c r="AW145" s="15" t="s">
        <v>34</v>
      </c>
      <c r="AX145" s="15" t="s">
        <v>77</v>
      </c>
      <c r="AY145" s="190" t="s">
        <v>339</v>
      </c>
    </row>
    <row r="146" spans="2:65" s="12" customFormat="1" x14ac:dyDescent="0.2">
      <c r="B146" s="155"/>
      <c r="D146" s="150" t="s">
        <v>376</v>
      </c>
      <c r="E146" s="156" t="s">
        <v>1</v>
      </c>
      <c r="F146" s="157" t="s">
        <v>2931</v>
      </c>
      <c r="H146" s="158">
        <v>136</v>
      </c>
      <c r="I146" s="159"/>
      <c r="L146" s="155"/>
      <c r="M146" s="160"/>
      <c r="T146" s="161"/>
      <c r="AT146" s="156" t="s">
        <v>376</v>
      </c>
      <c r="AU146" s="156" t="s">
        <v>86</v>
      </c>
      <c r="AV146" s="12" t="s">
        <v>86</v>
      </c>
      <c r="AW146" s="12" t="s">
        <v>34</v>
      </c>
      <c r="AX146" s="12" t="s">
        <v>77</v>
      </c>
      <c r="AY146" s="156" t="s">
        <v>339</v>
      </c>
    </row>
    <row r="147" spans="2:65" s="15" customFormat="1" x14ac:dyDescent="0.2">
      <c r="B147" s="189"/>
      <c r="D147" s="150" t="s">
        <v>376</v>
      </c>
      <c r="E147" s="190" t="s">
        <v>1</v>
      </c>
      <c r="F147" s="191" t="s">
        <v>2932</v>
      </c>
      <c r="H147" s="190" t="s">
        <v>1</v>
      </c>
      <c r="I147" s="192"/>
      <c r="L147" s="189"/>
      <c r="M147" s="193"/>
      <c r="T147" s="194"/>
      <c r="AT147" s="190" t="s">
        <v>376</v>
      </c>
      <c r="AU147" s="190" t="s">
        <v>86</v>
      </c>
      <c r="AV147" s="15" t="s">
        <v>84</v>
      </c>
      <c r="AW147" s="15" t="s">
        <v>34</v>
      </c>
      <c r="AX147" s="15" t="s">
        <v>77</v>
      </c>
      <c r="AY147" s="190" t="s">
        <v>339</v>
      </c>
    </row>
    <row r="148" spans="2:65" s="12" customFormat="1" x14ac:dyDescent="0.2">
      <c r="B148" s="155"/>
      <c r="D148" s="150" t="s">
        <v>376</v>
      </c>
      <c r="E148" s="156" t="s">
        <v>1</v>
      </c>
      <c r="F148" s="157" t="s">
        <v>2933</v>
      </c>
      <c r="H148" s="158">
        <v>272</v>
      </c>
      <c r="I148" s="159"/>
      <c r="L148" s="155"/>
      <c r="M148" s="160"/>
      <c r="T148" s="161"/>
      <c r="AT148" s="156" t="s">
        <v>376</v>
      </c>
      <c r="AU148" s="156" t="s">
        <v>86</v>
      </c>
      <c r="AV148" s="12" t="s">
        <v>86</v>
      </c>
      <c r="AW148" s="12" t="s">
        <v>34</v>
      </c>
      <c r="AX148" s="12" t="s">
        <v>77</v>
      </c>
      <c r="AY148" s="156" t="s">
        <v>339</v>
      </c>
    </row>
    <row r="149" spans="2:65" s="13" customFormat="1" x14ac:dyDescent="0.2">
      <c r="B149" s="162"/>
      <c r="D149" s="150" t="s">
        <v>376</v>
      </c>
      <c r="E149" s="163" t="s">
        <v>1</v>
      </c>
      <c r="F149" s="164" t="s">
        <v>398</v>
      </c>
      <c r="H149" s="165">
        <v>408</v>
      </c>
      <c r="I149" s="166"/>
      <c r="L149" s="162"/>
      <c r="M149" s="167"/>
      <c r="T149" s="168"/>
      <c r="AT149" s="163" t="s">
        <v>376</v>
      </c>
      <c r="AU149" s="163" t="s">
        <v>86</v>
      </c>
      <c r="AV149" s="13" t="s">
        <v>249</v>
      </c>
      <c r="AW149" s="13" t="s">
        <v>34</v>
      </c>
      <c r="AX149" s="13" t="s">
        <v>84</v>
      </c>
      <c r="AY149" s="163" t="s">
        <v>339</v>
      </c>
    </row>
    <row r="150" spans="2:65" s="1" customFormat="1" ht="16.5" customHeight="1" x14ac:dyDescent="0.2">
      <c r="B150" s="136"/>
      <c r="C150" s="169" t="s">
        <v>249</v>
      </c>
      <c r="D150" s="169" t="s">
        <v>490</v>
      </c>
      <c r="E150" s="170" t="s">
        <v>1965</v>
      </c>
      <c r="F150" s="171" t="s">
        <v>1966</v>
      </c>
      <c r="G150" s="172" t="s">
        <v>345</v>
      </c>
      <c r="H150" s="173">
        <v>72</v>
      </c>
      <c r="I150" s="174"/>
      <c r="J150" s="175">
        <f>ROUND(I150*H150,2)</f>
        <v>0</v>
      </c>
      <c r="K150" s="171" t="s">
        <v>346</v>
      </c>
      <c r="L150" s="176"/>
      <c r="M150" s="177" t="s">
        <v>1</v>
      </c>
      <c r="N150" s="178" t="s">
        <v>42</v>
      </c>
      <c r="P150" s="146">
        <f>O150*H150</f>
        <v>0</v>
      </c>
      <c r="Q150" s="146">
        <v>1.9000000000000001E-4</v>
      </c>
      <c r="R150" s="146">
        <f>Q150*H150</f>
        <v>1.3680000000000001E-2</v>
      </c>
      <c r="S150" s="146">
        <v>0</v>
      </c>
      <c r="T150" s="147">
        <f>S150*H150</f>
        <v>0</v>
      </c>
      <c r="AR150" s="148" t="s">
        <v>385</v>
      </c>
      <c r="AT150" s="148" t="s">
        <v>490</v>
      </c>
      <c r="AU150" s="148" t="s">
        <v>86</v>
      </c>
      <c r="AY150" s="17" t="s">
        <v>339</v>
      </c>
      <c r="BE150" s="149">
        <f>IF(N150="základní",J150,0)</f>
        <v>0</v>
      </c>
      <c r="BF150" s="149">
        <f>IF(N150="snížená",J150,0)</f>
        <v>0</v>
      </c>
      <c r="BG150" s="149">
        <f>IF(N150="zákl. přenesená",J150,0)</f>
        <v>0</v>
      </c>
      <c r="BH150" s="149">
        <f>IF(N150="sníž. přenesená",J150,0)</f>
        <v>0</v>
      </c>
      <c r="BI150" s="149">
        <f>IF(N150="nulová",J150,0)</f>
        <v>0</v>
      </c>
      <c r="BJ150" s="17" t="s">
        <v>84</v>
      </c>
      <c r="BK150" s="149">
        <f>ROUND(I150*H150,2)</f>
        <v>0</v>
      </c>
      <c r="BL150" s="17" t="s">
        <v>249</v>
      </c>
      <c r="BM150" s="148" t="s">
        <v>2934</v>
      </c>
    </row>
    <row r="151" spans="2:65" s="1" customFormat="1" x14ac:dyDescent="0.2">
      <c r="B151" s="32"/>
      <c r="D151" s="150" t="s">
        <v>348</v>
      </c>
      <c r="F151" s="151" t="s">
        <v>1966</v>
      </c>
      <c r="I151" s="152"/>
      <c r="L151" s="32"/>
      <c r="M151" s="153"/>
      <c r="T151" s="56"/>
      <c r="AT151" s="17" t="s">
        <v>348</v>
      </c>
      <c r="AU151" s="17" t="s">
        <v>86</v>
      </c>
    </row>
    <row r="152" spans="2:65" s="15" customFormat="1" x14ac:dyDescent="0.2">
      <c r="B152" s="189"/>
      <c r="D152" s="150" t="s">
        <v>376</v>
      </c>
      <c r="E152" s="190" t="s">
        <v>1</v>
      </c>
      <c r="F152" s="191" t="s">
        <v>2935</v>
      </c>
      <c r="H152" s="190" t="s">
        <v>1</v>
      </c>
      <c r="I152" s="192"/>
      <c r="L152" s="189"/>
      <c r="M152" s="193"/>
      <c r="T152" s="194"/>
      <c r="AT152" s="190" t="s">
        <v>376</v>
      </c>
      <c r="AU152" s="190" t="s">
        <v>86</v>
      </c>
      <c r="AV152" s="15" t="s">
        <v>84</v>
      </c>
      <c r="AW152" s="15" t="s">
        <v>34</v>
      </c>
      <c r="AX152" s="15" t="s">
        <v>77</v>
      </c>
      <c r="AY152" s="190" t="s">
        <v>339</v>
      </c>
    </row>
    <row r="153" spans="2:65" s="12" customFormat="1" x14ac:dyDescent="0.2">
      <c r="B153" s="155"/>
      <c r="D153" s="150" t="s">
        <v>376</v>
      </c>
      <c r="E153" s="156" t="s">
        <v>1</v>
      </c>
      <c r="F153" s="157" t="s">
        <v>2936</v>
      </c>
      <c r="H153" s="158">
        <v>72</v>
      </c>
      <c r="I153" s="159"/>
      <c r="L153" s="155"/>
      <c r="M153" s="160"/>
      <c r="T153" s="161"/>
      <c r="AT153" s="156" t="s">
        <v>376</v>
      </c>
      <c r="AU153" s="156" t="s">
        <v>86</v>
      </c>
      <c r="AV153" s="12" t="s">
        <v>86</v>
      </c>
      <c r="AW153" s="12" t="s">
        <v>34</v>
      </c>
      <c r="AX153" s="12" t="s">
        <v>77</v>
      </c>
      <c r="AY153" s="156" t="s">
        <v>339</v>
      </c>
    </row>
    <row r="154" spans="2:65" s="15" customFormat="1" ht="20.399999999999999" x14ac:dyDescent="0.2">
      <c r="B154" s="189"/>
      <c r="D154" s="150" t="s">
        <v>376</v>
      </c>
      <c r="E154" s="190" t="s">
        <v>1</v>
      </c>
      <c r="F154" s="191" t="s">
        <v>2937</v>
      </c>
      <c r="H154" s="190" t="s">
        <v>1</v>
      </c>
      <c r="I154" s="192"/>
      <c r="L154" s="189"/>
      <c r="M154" s="193"/>
      <c r="T154" s="194"/>
      <c r="AT154" s="190" t="s">
        <v>376</v>
      </c>
      <c r="AU154" s="190" t="s">
        <v>86</v>
      </c>
      <c r="AV154" s="15" t="s">
        <v>84</v>
      </c>
      <c r="AW154" s="15" t="s">
        <v>34</v>
      </c>
      <c r="AX154" s="15" t="s">
        <v>77</v>
      </c>
      <c r="AY154" s="190" t="s">
        <v>339</v>
      </c>
    </row>
    <row r="155" spans="2:65" s="13" customFormat="1" x14ac:dyDescent="0.2">
      <c r="B155" s="162"/>
      <c r="D155" s="150" t="s">
        <v>376</v>
      </c>
      <c r="E155" s="163" t="s">
        <v>1</v>
      </c>
      <c r="F155" s="164" t="s">
        <v>398</v>
      </c>
      <c r="H155" s="165">
        <v>72</v>
      </c>
      <c r="I155" s="166"/>
      <c r="L155" s="162"/>
      <c r="M155" s="167"/>
      <c r="T155" s="168"/>
      <c r="AT155" s="163" t="s">
        <v>376</v>
      </c>
      <c r="AU155" s="163" t="s">
        <v>86</v>
      </c>
      <c r="AV155" s="13" t="s">
        <v>249</v>
      </c>
      <c r="AW155" s="13" t="s">
        <v>34</v>
      </c>
      <c r="AX155" s="13" t="s">
        <v>84</v>
      </c>
      <c r="AY155" s="163" t="s">
        <v>339</v>
      </c>
    </row>
    <row r="156" spans="2:65" s="1" customFormat="1" ht="16.5" customHeight="1" x14ac:dyDescent="0.2">
      <c r="B156" s="136"/>
      <c r="C156" s="169" t="s">
        <v>340</v>
      </c>
      <c r="D156" s="169" t="s">
        <v>490</v>
      </c>
      <c r="E156" s="170" t="s">
        <v>2938</v>
      </c>
      <c r="F156" s="171" t="s">
        <v>2939</v>
      </c>
      <c r="G156" s="172" t="s">
        <v>358</v>
      </c>
      <c r="H156" s="173">
        <v>3.0630000000000002</v>
      </c>
      <c r="I156" s="174"/>
      <c r="J156" s="175">
        <f>ROUND(I156*H156,2)</f>
        <v>0</v>
      </c>
      <c r="K156" s="171" t="s">
        <v>346</v>
      </c>
      <c r="L156" s="176"/>
      <c r="M156" s="177" t="s">
        <v>1</v>
      </c>
      <c r="N156" s="178" t="s">
        <v>42</v>
      </c>
      <c r="P156" s="146">
        <f>O156*H156</f>
        <v>0</v>
      </c>
      <c r="Q156" s="146">
        <v>1E-3</v>
      </c>
      <c r="R156" s="146">
        <f>Q156*H156</f>
        <v>3.0630000000000002E-3</v>
      </c>
      <c r="S156" s="146">
        <v>0</v>
      </c>
      <c r="T156" s="147">
        <f>S156*H156</f>
        <v>0</v>
      </c>
      <c r="AR156" s="148" t="s">
        <v>385</v>
      </c>
      <c r="AT156" s="148" t="s">
        <v>490</v>
      </c>
      <c r="AU156" s="148" t="s">
        <v>86</v>
      </c>
      <c r="AY156" s="17" t="s">
        <v>339</v>
      </c>
      <c r="BE156" s="149">
        <f>IF(N156="základní",J156,0)</f>
        <v>0</v>
      </c>
      <c r="BF156" s="149">
        <f>IF(N156="snížená",J156,0)</f>
        <v>0</v>
      </c>
      <c r="BG156" s="149">
        <f>IF(N156="zákl. přenesená",J156,0)</f>
        <v>0</v>
      </c>
      <c r="BH156" s="149">
        <f>IF(N156="sníž. přenesená",J156,0)</f>
        <v>0</v>
      </c>
      <c r="BI156" s="149">
        <f>IF(N156="nulová",J156,0)</f>
        <v>0</v>
      </c>
      <c r="BJ156" s="17" t="s">
        <v>84</v>
      </c>
      <c r="BK156" s="149">
        <f>ROUND(I156*H156,2)</f>
        <v>0</v>
      </c>
      <c r="BL156" s="17" t="s">
        <v>249</v>
      </c>
      <c r="BM156" s="148" t="s">
        <v>2940</v>
      </c>
    </row>
    <row r="157" spans="2:65" s="1" customFormat="1" x14ac:dyDescent="0.2">
      <c r="B157" s="32"/>
      <c r="D157" s="150" t="s">
        <v>348</v>
      </c>
      <c r="F157" s="151" t="s">
        <v>2939</v>
      </c>
      <c r="I157" s="152"/>
      <c r="L157" s="32"/>
      <c r="M157" s="153"/>
      <c r="T157" s="56"/>
      <c r="AT157" s="17" t="s">
        <v>348</v>
      </c>
      <c r="AU157" s="17" t="s">
        <v>86</v>
      </c>
    </row>
    <row r="158" spans="2:65" s="15" customFormat="1" x14ac:dyDescent="0.2">
      <c r="B158" s="189"/>
      <c r="D158" s="150" t="s">
        <v>376</v>
      </c>
      <c r="E158" s="190" t="s">
        <v>1</v>
      </c>
      <c r="F158" s="191" t="s">
        <v>2941</v>
      </c>
      <c r="H158" s="190" t="s">
        <v>1</v>
      </c>
      <c r="I158" s="192"/>
      <c r="L158" s="189"/>
      <c r="M158" s="193"/>
      <c r="T158" s="194"/>
      <c r="AT158" s="190" t="s">
        <v>376</v>
      </c>
      <c r="AU158" s="190" t="s">
        <v>86</v>
      </c>
      <c r="AV158" s="15" t="s">
        <v>84</v>
      </c>
      <c r="AW158" s="15" t="s">
        <v>34</v>
      </c>
      <c r="AX158" s="15" t="s">
        <v>77</v>
      </c>
      <c r="AY158" s="190" t="s">
        <v>339</v>
      </c>
    </row>
    <row r="159" spans="2:65" s="12" customFormat="1" x14ac:dyDescent="0.2">
      <c r="B159" s="155"/>
      <c r="D159" s="150" t="s">
        <v>376</v>
      </c>
      <c r="E159" s="156" t="s">
        <v>1</v>
      </c>
      <c r="F159" s="157" t="s">
        <v>2942</v>
      </c>
      <c r="H159" s="158">
        <v>1.526</v>
      </c>
      <c r="I159" s="159"/>
      <c r="L159" s="155"/>
      <c r="M159" s="160"/>
      <c r="T159" s="161"/>
      <c r="AT159" s="156" t="s">
        <v>376</v>
      </c>
      <c r="AU159" s="156" t="s">
        <v>86</v>
      </c>
      <c r="AV159" s="12" t="s">
        <v>86</v>
      </c>
      <c r="AW159" s="12" t="s">
        <v>34</v>
      </c>
      <c r="AX159" s="12" t="s">
        <v>77</v>
      </c>
      <c r="AY159" s="156" t="s">
        <v>339</v>
      </c>
    </row>
    <row r="160" spans="2:65" s="12" customFormat="1" x14ac:dyDescent="0.2">
      <c r="B160" s="155"/>
      <c r="D160" s="150" t="s">
        <v>376</v>
      </c>
      <c r="E160" s="156" t="s">
        <v>1</v>
      </c>
      <c r="F160" s="157" t="s">
        <v>2943</v>
      </c>
      <c r="H160" s="158">
        <v>1.3360000000000001</v>
      </c>
      <c r="I160" s="159"/>
      <c r="L160" s="155"/>
      <c r="M160" s="160"/>
      <c r="T160" s="161"/>
      <c r="AT160" s="156" t="s">
        <v>376</v>
      </c>
      <c r="AU160" s="156" t="s">
        <v>86</v>
      </c>
      <c r="AV160" s="12" t="s">
        <v>86</v>
      </c>
      <c r="AW160" s="12" t="s">
        <v>34</v>
      </c>
      <c r="AX160" s="12" t="s">
        <v>77</v>
      </c>
      <c r="AY160" s="156" t="s">
        <v>339</v>
      </c>
    </row>
    <row r="161" spans="2:65" s="12" customFormat="1" x14ac:dyDescent="0.2">
      <c r="B161" s="155"/>
      <c r="D161" s="150" t="s">
        <v>376</v>
      </c>
      <c r="E161" s="156" t="s">
        <v>1</v>
      </c>
      <c r="F161" s="157" t="s">
        <v>2944</v>
      </c>
      <c r="H161" s="158">
        <v>0.13800000000000001</v>
      </c>
      <c r="I161" s="159"/>
      <c r="L161" s="155"/>
      <c r="M161" s="160"/>
      <c r="T161" s="161"/>
      <c r="AT161" s="156" t="s">
        <v>376</v>
      </c>
      <c r="AU161" s="156" t="s">
        <v>86</v>
      </c>
      <c r="AV161" s="12" t="s">
        <v>86</v>
      </c>
      <c r="AW161" s="12" t="s">
        <v>34</v>
      </c>
      <c r="AX161" s="12" t="s">
        <v>77</v>
      </c>
      <c r="AY161" s="156" t="s">
        <v>339</v>
      </c>
    </row>
    <row r="162" spans="2:65" s="12" customFormat="1" x14ac:dyDescent="0.2">
      <c r="B162" s="155"/>
      <c r="D162" s="150" t="s">
        <v>376</v>
      </c>
      <c r="E162" s="156" t="s">
        <v>1</v>
      </c>
      <c r="F162" s="157" t="s">
        <v>2945</v>
      </c>
      <c r="H162" s="158">
        <v>6.3E-2</v>
      </c>
      <c r="I162" s="159"/>
      <c r="L162" s="155"/>
      <c r="M162" s="160"/>
      <c r="T162" s="161"/>
      <c r="AT162" s="156" t="s">
        <v>376</v>
      </c>
      <c r="AU162" s="156" t="s">
        <v>86</v>
      </c>
      <c r="AV162" s="12" t="s">
        <v>86</v>
      </c>
      <c r="AW162" s="12" t="s">
        <v>34</v>
      </c>
      <c r="AX162" s="12" t="s">
        <v>77</v>
      </c>
      <c r="AY162" s="156" t="s">
        <v>339</v>
      </c>
    </row>
    <row r="163" spans="2:65" s="13" customFormat="1" x14ac:dyDescent="0.2">
      <c r="B163" s="162"/>
      <c r="D163" s="150" t="s">
        <v>376</v>
      </c>
      <c r="E163" s="163" t="s">
        <v>1</v>
      </c>
      <c r="F163" s="164" t="s">
        <v>398</v>
      </c>
      <c r="H163" s="165">
        <v>3.0630000000000002</v>
      </c>
      <c r="I163" s="166"/>
      <c r="L163" s="162"/>
      <c r="M163" s="167"/>
      <c r="T163" s="168"/>
      <c r="AT163" s="163" t="s">
        <v>376</v>
      </c>
      <c r="AU163" s="163" t="s">
        <v>86</v>
      </c>
      <c r="AV163" s="13" t="s">
        <v>249</v>
      </c>
      <c r="AW163" s="13" t="s">
        <v>34</v>
      </c>
      <c r="AX163" s="13" t="s">
        <v>84</v>
      </c>
      <c r="AY163" s="163" t="s">
        <v>339</v>
      </c>
    </row>
    <row r="164" spans="2:65" s="1" customFormat="1" ht="16.5" customHeight="1" x14ac:dyDescent="0.2">
      <c r="B164" s="136"/>
      <c r="C164" s="169" t="s">
        <v>370</v>
      </c>
      <c r="D164" s="169" t="s">
        <v>490</v>
      </c>
      <c r="E164" s="170" t="s">
        <v>1968</v>
      </c>
      <c r="F164" s="171" t="s">
        <v>1969</v>
      </c>
      <c r="G164" s="172" t="s">
        <v>345</v>
      </c>
      <c r="H164" s="173">
        <v>288</v>
      </c>
      <c r="I164" s="174"/>
      <c r="J164" s="175">
        <f>ROUND(I164*H164,2)</f>
        <v>0</v>
      </c>
      <c r="K164" s="171" t="s">
        <v>346</v>
      </c>
      <c r="L164" s="176"/>
      <c r="M164" s="177" t="s">
        <v>1</v>
      </c>
      <c r="N164" s="178" t="s">
        <v>42</v>
      </c>
      <c r="P164" s="146">
        <f>O164*H164</f>
        <v>0</v>
      </c>
      <c r="Q164" s="146">
        <v>5.1999999999999995E-4</v>
      </c>
      <c r="R164" s="146">
        <f>Q164*H164</f>
        <v>0.14975999999999998</v>
      </c>
      <c r="S164" s="146">
        <v>0</v>
      </c>
      <c r="T164" s="147">
        <f>S164*H164</f>
        <v>0</v>
      </c>
      <c r="AR164" s="148" t="s">
        <v>1902</v>
      </c>
      <c r="AT164" s="148" t="s">
        <v>490</v>
      </c>
      <c r="AU164" s="148" t="s">
        <v>86</v>
      </c>
      <c r="AY164" s="17" t="s">
        <v>339</v>
      </c>
      <c r="BE164" s="149">
        <f>IF(N164="základní",J164,0)</f>
        <v>0</v>
      </c>
      <c r="BF164" s="149">
        <f>IF(N164="snížená",J164,0)</f>
        <v>0</v>
      </c>
      <c r="BG164" s="149">
        <f>IF(N164="zákl. přenesená",J164,0)</f>
        <v>0</v>
      </c>
      <c r="BH164" s="149">
        <f>IF(N164="sníž. přenesená",J164,0)</f>
        <v>0</v>
      </c>
      <c r="BI164" s="149">
        <f>IF(N164="nulová",J164,0)</f>
        <v>0</v>
      </c>
      <c r="BJ164" s="17" t="s">
        <v>84</v>
      </c>
      <c r="BK164" s="149">
        <f>ROUND(I164*H164,2)</f>
        <v>0</v>
      </c>
      <c r="BL164" s="17" t="s">
        <v>1902</v>
      </c>
      <c r="BM164" s="148" t="s">
        <v>2946</v>
      </c>
    </row>
    <row r="165" spans="2:65" s="1" customFormat="1" x14ac:dyDescent="0.2">
      <c r="B165" s="32"/>
      <c r="D165" s="150" t="s">
        <v>348</v>
      </c>
      <c r="F165" s="151" t="s">
        <v>1969</v>
      </c>
      <c r="I165" s="152"/>
      <c r="L165" s="32"/>
      <c r="M165" s="153"/>
      <c r="T165" s="56"/>
      <c r="AT165" s="17" t="s">
        <v>348</v>
      </c>
      <c r="AU165" s="17" t="s">
        <v>86</v>
      </c>
    </row>
    <row r="166" spans="2:65" s="15" customFormat="1" x14ac:dyDescent="0.2">
      <c r="B166" s="189"/>
      <c r="D166" s="150" t="s">
        <v>376</v>
      </c>
      <c r="E166" s="190" t="s">
        <v>1</v>
      </c>
      <c r="F166" s="191" t="s">
        <v>1971</v>
      </c>
      <c r="H166" s="190" t="s">
        <v>1</v>
      </c>
      <c r="I166" s="192"/>
      <c r="L166" s="189"/>
      <c r="M166" s="193"/>
      <c r="T166" s="194"/>
      <c r="AT166" s="190" t="s">
        <v>376</v>
      </c>
      <c r="AU166" s="190" t="s">
        <v>86</v>
      </c>
      <c r="AV166" s="15" t="s">
        <v>84</v>
      </c>
      <c r="AW166" s="15" t="s">
        <v>34</v>
      </c>
      <c r="AX166" s="15" t="s">
        <v>77</v>
      </c>
      <c r="AY166" s="190" t="s">
        <v>339</v>
      </c>
    </row>
    <row r="167" spans="2:65" s="12" customFormat="1" x14ac:dyDescent="0.2">
      <c r="B167" s="155"/>
      <c r="D167" s="150" t="s">
        <v>376</v>
      </c>
      <c r="E167" s="156" t="s">
        <v>1</v>
      </c>
      <c r="F167" s="157" t="s">
        <v>2947</v>
      </c>
      <c r="H167" s="158">
        <v>288</v>
      </c>
      <c r="I167" s="159"/>
      <c r="L167" s="155"/>
      <c r="M167" s="160"/>
      <c r="T167" s="161"/>
      <c r="AT167" s="156" t="s">
        <v>376</v>
      </c>
      <c r="AU167" s="156" t="s">
        <v>86</v>
      </c>
      <c r="AV167" s="12" t="s">
        <v>86</v>
      </c>
      <c r="AW167" s="12" t="s">
        <v>34</v>
      </c>
      <c r="AX167" s="12" t="s">
        <v>77</v>
      </c>
      <c r="AY167" s="156" t="s">
        <v>339</v>
      </c>
    </row>
    <row r="168" spans="2:65" s="13" customFormat="1" x14ac:dyDescent="0.2">
      <c r="B168" s="162"/>
      <c r="D168" s="150" t="s">
        <v>376</v>
      </c>
      <c r="E168" s="163" t="s">
        <v>1</v>
      </c>
      <c r="F168" s="164" t="s">
        <v>398</v>
      </c>
      <c r="H168" s="165">
        <v>288</v>
      </c>
      <c r="I168" s="166"/>
      <c r="L168" s="162"/>
      <c r="M168" s="167"/>
      <c r="T168" s="168"/>
      <c r="AT168" s="163" t="s">
        <v>376</v>
      </c>
      <c r="AU168" s="163" t="s">
        <v>86</v>
      </c>
      <c r="AV168" s="13" t="s">
        <v>249</v>
      </c>
      <c r="AW168" s="13" t="s">
        <v>34</v>
      </c>
      <c r="AX168" s="13" t="s">
        <v>84</v>
      </c>
      <c r="AY168" s="163" t="s">
        <v>339</v>
      </c>
    </row>
    <row r="169" spans="2:65" s="1" customFormat="1" ht="16.5" customHeight="1" x14ac:dyDescent="0.2">
      <c r="B169" s="136"/>
      <c r="C169" s="169" t="s">
        <v>378</v>
      </c>
      <c r="D169" s="169" t="s">
        <v>490</v>
      </c>
      <c r="E169" s="170" t="s">
        <v>1392</v>
      </c>
      <c r="F169" s="171" t="s">
        <v>1393</v>
      </c>
      <c r="G169" s="172" t="s">
        <v>345</v>
      </c>
      <c r="H169" s="173">
        <v>424</v>
      </c>
      <c r="I169" s="174"/>
      <c r="J169" s="175">
        <f>ROUND(I169*H169,2)</f>
        <v>0</v>
      </c>
      <c r="K169" s="171" t="s">
        <v>346</v>
      </c>
      <c r="L169" s="176"/>
      <c r="M169" s="177" t="s">
        <v>1</v>
      </c>
      <c r="N169" s="178" t="s">
        <v>42</v>
      </c>
      <c r="P169" s="146">
        <f>O169*H169</f>
        <v>0</v>
      </c>
      <c r="Q169" s="146">
        <v>9.0000000000000006E-5</v>
      </c>
      <c r="R169" s="146">
        <f>Q169*H169</f>
        <v>3.8159999999999999E-2</v>
      </c>
      <c r="S169" s="146">
        <v>0</v>
      </c>
      <c r="T169" s="147">
        <f>S169*H169</f>
        <v>0</v>
      </c>
      <c r="AR169" s="148" t="s">
        <v>1902</v>
      </c>
      <c r="AT169" s="148" t="s">
        <v>490</v>
      </c>
      <c r="AU169" s="148" t="s">
        <v>86</v>
      </c>
      <c r="AY169" s="17" t="s">
        <v>339</v>
      </c>
      <c r="BE169" s="149">
        <f>IF(N169="základní",J169,0)</f>
        <v>0</v>
      </c>
      <c r="BF169" s="149">
        <f>IF(N169="snížená",J169,0)</f>
        <v>0</v>
      </c>
      <c r="BG169" s="149">
        <f>IF(N169="zákl. přenesená",J169,0)</f>
        <v>0</v>
      </c>
      <c r="BH169" s="149">
        <f>IF(N169="sníž. přenesená",J169,0)</f>
        <v>0</v>
      </c>
      <c r="BI169" s="149">
        <f>IF(N169="nulová",J169,0)</f>
        <v>0</v>
      </c>
      <c r="BJ169" s="17" t="s">
        <v>84</v>
      </c>
      <c r="BK169" s="149">
        <f>ROUND(I169*H169,2)</f>
        <v>0</v>
      </c>
      <c r="BL169" s="17" t="s">
        <v>1902</v>
      </c>
      <c r="BM169" s="148" t="s">
        <v>2948</v>
      </c>
    </row>
    <row r="170" spans="2:65" s="1" customFormat="1" x14ac:dyDescent="0.2">
      <c r="B170" s="32"/>
      <c r="D170" s="150" t="s">
        <v>348</v>
      </c>
      <c r="F170" s="151" t="s">
        <v>1393</v>
      </c>
      <c r="I170" s="152"/>
      <c r="L170" s="32"/>
      <c r="M170" s="153"/>
      <c r="T170" s="56"/>
      <c r="AT170" s="17" t="s">
        <v>348</v>
      </c>
      <c r="AU170" s="17" t="s">
        <v>86</v>
      </c>
    </row>
    <row r="171" spans="2:65" s="15" customFormat="1" x14ac:dyDescent="0.2">
      <c r="B171" s="189"/>
      <c r="D171" s="150" t="s">
        <v>376</v>
      </c>
      <c r="E171" s="190" t="s">
        <v>1</v>
      </c>
      <c r="F171" s="191" t="s">
        <v>1974</v>
      </c>
      <c r="H171" s="190" t="s">
        <v>1</v>
      </c>
      <c r="I171" s="192"/>
      <c r="L171" s="189"/>
      <c r="M171" s="193"/>
      <c r="T171" s="194"/>
      <c r="AT171" s="190" t="s">
        <v>376</v>
      </c>
      <c r="AU171" s="190" t="s">
        <v>86</v>
      </c>
      <c r="AV171" s="15" t="s">
        <v>84</v>
      </c>
      <c r="AW171" s="15" t="s">
        <v>34</v>
      </c>
      <c r="AX171" s="15" t="s">
        <v>77</v>
      </c>
      <c r="AY171" s="190" t="s">
        <v>339</v>
      </c>
    </row>
    <row r="172" spans="2:65" s="12" customFormat="1" x14ac:dyDescent="0.2">
      <c r="B172" s="155"/>
      <c r="D172" s="150" t="s">
        <v>376</v>
      </c>
      <c r="E172" s="156" t="s">
        <v>1</v>
      </c>
      <c r="F172" s="157" t="s">
        <v>2947</v>
      </c>
      <c r="H172" s="158">
        <v>288</v>
      </c>
      <c r="I172" s="159"/>
      <c r="L172" s="155"/>
      <c r="M172" s="160"/>
      <c r="T172" s="161"/>
      <c r="AT172" s="156" t="s">
        <v>376</v>
      </c>
      <c r="AU172" s="156" t="s">
        <v>86</v>
      </c>
      <c r="AV172" s="12" t="s">
        <v>86</v>
      </c>
      <c r="AW172" s="12" t="s">
        <v>34</v>
      </c>
      <c r="AX172" s="12" t="s">
        <v>77</v>
      </c>
      <c r="AY172" s="156" t="s">
        <v>339</v>
      </c>
    </row>
    <row r="173" spans="2:65" s="15" customFormat="1" x14ac:dyDescent="0.2">
      <c r="B173" s="189"/>
      <c r="D173" s="150" t="s">
        <v>376</v>
      </c>
      <c r="E173" s="190" t="s">
        <v>1</v>
      </c>
      <c r="F173" s="191" t="s">
        <v>2949</v>
      </c>
      <c r="H173" s="190" t="s">
        <v>1</v>
      </c>
      <c r="I173" s="192"/>
      <c r="L173" s="189"/>
      <c r="M173" s="193"/>
      <c r="T173" s="194"/>
      <c r="AT173" s="190" t="s">
        <v>376</v>
      </c>
      <c r="AU173" s="190" t="s">
        <v>86</v>
      </c>
      <c r="AV173" s="15" t="s">
        <v>84</v>
      </c>
      <c r="AW173" s="15" t="s">
        <v>34</v>
      </c>
      <c r="AX173" s="15" t="s">
        <v>77</v>
      </c>
      <c r="AY173" s="190" t="s">
        <v>339</v>
      </c>
    </row>
    <row r="174" spans="2:65" s="12" customFormat="1" x14ac:dyDescent="0.2">
      <c r="B174" s="155"/>
      <c r="D174" s="150" t="s">
        <v>376</v>
      </c>
      <c r="E174" s="156" t="s">
        <v>1</v>
      </c>
      <c r="F174" s="157" t="s">
        <v>2950</v>
      </c>
      <c r="H174" s="158">
        <v>136</v>
      </c>
      <c r="I174" s="159"/>
      <c r="L174" s="155"/>
      <c r="M174" s="160"/>
      <c r="T174" s="161"/>
      <c r="AT174" s="156" t="s">
        <v>376</v>
      </c>
      <c r="AU174" s="156" t="s">
        <v>86</v>
      </c>
      <c r="AV174" s="12" t="s">
        <v>86</v>
      </c>
      <c r="AW174" s="12" t="s">
        <v>34</v>
      </c>
      <c r="AX174" s="12" t="s">
        <v>77</v>
      </c>
      <c r="AY174" s="156" t="s">
        <v>339</v>
      </c>
    </row>
    <row r="175" spans="2:65" s="13" customFormat="1" x14ac:dyDescent="0.2">
      <c r="B175" s="162"/>
      <c r="D175" s="150" t="s">
        <v>376</v>
      </c>
      <c r="E175" s="163" t="s">
        <v>1</v>
      </c>
      <c r="F175" s="164" t="s">
        <v>398</v>
      </c>
      <c r="H175" s="165">
        <v>424</v>
      </c>
      <c r="I175" s="166"/>
      <c r="L175" s="162"/>
      <c r="M175" s="167"/>
      <c r="T175" s="168"/>
      <c r="AT175" s="163" t="s">
        <v>376</v>
      </c>
      <c r="AU175" s="163" t="s">
        <v>86</v>
      </c>
      <c r="AV175" s="13" t="s">
        <v>249</v>
      </c>
      <c r="AW175" s="13" t="s">
        <v>34</v>
      </c>
      <c r="AX175" s="13" t="s">
        <v>84</v>
      </c>
      <c r="AY175" s="163" t="s">
        <v>339</v>
      </c>
    </row>
    <row r="176" spans="2:65" s="1" customFormat="1" ht="16.5" customHeight="1" x14ac:dyDescent="0.2">
      <c r="B176" s="136"/>
      <c r="C176" s="169" t="s">
        <v>385</v>
      </c>
      <c r="D176" s="169" t="s">
        <v>490</v>
      </c>
      <c r="E176" s="170" t="s">
        <v>2951</v>
      </c>
      <c r="F176" s="171" t="s">
        <v>2952</v>
      </c>
      <c r="G176" s="172" t="s">
        <v>345</v>
      </c>
      <c r="H176" s="173">
        <v>36</v>
      </c>
      <c r="I176" s="174"/>
      <c r="J176" s="175">
        <f>ROUND(I176*H176,2)</f>
        <v>0</v>
      </c>
      <c r="K176" s="171" t="s">
        <v>346</v>
      </c>
      <c r="L176" s="176"/>
      <c r="M176" s="177" t="s">
        <v>1</v>
      </c>
      <c r="N176" s="178" t="s">
        <v>42</v>
      </c>
      <c r="P176" s="146">
        <f>O176*H176</f>
        <v>0</v>
      </c>
      <c r="Q176" s="146">
        <v>1.2109999999999999E-2</v>
      </c>
      <c r="R176" s="146">
        <f>Q176*H176</f>
        <v>0.43595999999999996</v>
      </c>
      <c r="S176" s="146">
        <v>0</v>
      </c>
      <c r="T176" s="147">
        <f>S176*H176</f>
        <v>0</v>
      </c>
      <c r="AR176" s="148" t="s">
        <v>385</v>
      </c>
      <c r="AT176" s="148" t="s">
        <v>490</v>
      </c>
      <c r="AU176" s="148" t="s">
        <v>86</v>
      </c>
      <c r="AY176" s="17" t="s">
        <v>339</v>
      </c>
      <c r="BE176" s="149">
        <f>IF(N176="základní",J176,0)</f>
        <v>0</v>
      </c>
      <c r="BF176" s="149">
        <f>IF(N176="snížená",J176,0)</f>
        <v>0</v>
      </c>
      <c r="BG176" s="149">
        <f>IF(N176="zákl. přenesená",J176,0)</f>
        <v>0</v>
      </c>
      <c r="BH176" s="149">
        <f>IF(N176="sníž. přenesená",J176,0)</f>
        <v>0</v>
      </c>
      <c r="BI176" s="149">
        <f>IF(N176="nulová",J176,0)</f>
        <v>0</v>
      </c>
      <c r="BJ176" s="17" t="s">
        <v>84</v>
      </c>
      <c r="BK176" s="149">
        <f>ROUND(I176*H176,2)</f>
        <v>0</v>
      </c>
      <c r="BL176" s="17" t="s">
        <v>249</v>
      </c>
      <c r="BM176" s="148" t="s">
        <v>2953</v>
      </c>
    </row>
    <row r="177" spans="2:65" s="1" customFormat="1" x14ac:dyDescent="0.2">
      <c r="B177" s="32"/>
      <c r="D177" s="150" t="s">
        <v>348</v>
      </c>
      <c r="F177" s="151" t="s">
        <v>2952</v>
      </c>
      <c r="I177" s="152"/>
      <c r="L177" s="32"/>
      <c r="M177" s="153"/>
      <c r="T177" s="56"/>
      <c r="AT177" s="17" t="s">
        <v>348</v>
      </c>
      <c r="AU177" s="17" t="s">
        <v>86</v>
      </c>
    </row>
    <row r="178" spans="2:65" s="15" customFormat="1" x14ac:dyDescent="0.2">
      <c r="B178" s="189"/>
      <c r="D178" s="150" t="s">
        <v>376</v>
      </c>
      <c r="E178" s="190" t="s">
        <v>1</v>
      </c>
      <c r="F178" s="191" t="s">
        <v>2954</v>
      </c>
      <c r="H178" s="190" t="s">
        <v>1</v>
      </c>
      <c r="I178" s="192"/>
      <c r="L178" s="189"/>
      <c r="M178" s="193"/>
      <c r="T178" s="194"/>
      <c r="AT178" s="190" t="s">
        <v>376</v>
      </c>
      <c r="AU178" s="190" t="s">
        <v>86</v>
      </c>
      <c r="AV178" s="15" t="s">
        <v>84</v>
      </c>
      <c r="AW178" s="15" t="s">
        <v>34</v>
      </c>
      <c r="AX178" s="15" t="s">
        <v>77</v>
      </c>
      <c r="AY178" s="190" t="s">
        <v>339</v>
      </c>
    </row>
    <row r="179" spans="2:65" s="12" customFormat="1" x14ac:dyDescent="0.2">
      <c r="B179" s="155"/>
      <c r="D179" s="150" t="s">
        <v>376</v>
      </c>
      <c r="E179" s="156" t="s">
        <v>1</v>
      </c>
      <c r="F179" s="157" t="s">
        <v>2955</v>
      </c>
      <c r="H179" s="158">
        <v>36</v>
      </c>
      <c r="I179" s="159"/>
      <c r="L179" s="155"/>
      <c r="M179" s="160"/>
      <c r="T179" s="161"/>
      <c r="AT179" s="156" t="s">
        <v>376</v>
      </c>
      <c r="AU179" s="156" t="s">
        <v>86</v>
      </c>
      <c r="AV179" s="12" t="s">
        <v>86</v>
      </c>
      <c r="AW179" s="12" t="s">
        <v>34</v>
      </c>
      <c r="AX179" s="12" t="s">
        <v>77</v>
      </c>
      <c r="AY179" s="156" t="s">
        <v>339</v>
      </c>
    </row>
    <row r="180" spans="2:65" s="13" customFormat="1" x14ac:dyDescent="0.2">
      <c r="B180" s="162"/>
      <c r="D180" s="150" t="s">
        <v>376</v>
      </c>
      <c r="E180" s="163" t="s">
        <v>1</v>
      </c>
      <c r="F180" s="164" t="s">
        <v>398</v>
      </c>
      <c r="H180" s="165">
        <v>36</v>
      </c>
      <c r="I180" s="166"/>
      <c r="L180" s="162"/>
      <c r="M180" s="167"/>
      <c r="T180" s="168"/>
      <c r="AT180" s="163" t="s">
        <v>376</v>
      </c>
      <c r="AU180" s="163" t="s">
        <v>86</v>
      </c>
      <c r="AV180" s="13" t="s">
        <v>249</v>
      </c>
      <c r="AW180" s="13" t="s">
        <v>34</v>
      </c>
      <c r="AX180" s="13" t="s">
        <v>84</v>
      </c>
      <c r="AY180" s="163" t="s">
        <v>339</v>
      </c>
    </row>
    <row r="181" spans="2:65" s="1" customFormat="1" ht="16.5" customHeight="1" x14ac:dyDescent="0.2">
      <c r="B181" s="136"/>
      <c r="C181" s="137" t="s">
        <v>391</v>
      </c>
      <c r="D181" s="137" t="s">
        <v>342</v>
      </c>
      <c r="E181" s="138" t="s">
        <v>1956</v>
      </c>
      <c r="F181" s="139" t="s">
        <v>1957</v>
      </c>
      <c r="G181" s="140" t="s">
        <v>345</v>
      </c>
      <c r="H181" s="141">
        <v>36</v>
      </c>
      <c r="I181" s="142"/>
      <c r="J181" s="143">
        <f>ROUND(I181*H181,2)</f>
        <v>0</v>
      </c>
      <c r="K181" s="139" t="s">
        <v>346</v>
      </c>
      <c r="L181" s="32"/>
      <c r="M181" s="144" t="s">
        <v>1</v>
      </c>
      <c r="N181" s="145" t="s">
        <v>42</v>
      </c>
      <c r="P181" s="146">
        <f>O181*H181</f>
        <v>0</v>
      </c>
      <c r="Q181" s="146">
        <v>0</v>
      </c>
      <c r="R181" s="146">
        <f>Q181*H181</f>
        <v>0</v>
      </c>
      <c r="S181" s="146">
        <v>0</v>
      </c>
      <c r="T181" s="147">
        <f>S181*H181</f>
        <v>0</v>
      </c>
      <c r="AR181" s="148" t="s">
        <v>249</v>
      </c>
      <c r="AT181" s="148" t="s">
        <v>342</v>
      </c>
      <c r="AU181" s="148" t="s">
        <v>86</v>
      </c>
      <c r="AY181" s="17" t="s">
        <v>339</v>
      </c>
      <c r="BE181" s="149">
        <f>IF(N181="základní",J181,0)</f>
        <v>0</v>
      </c>
      <c r="BF181" s="149">
        <f>IF(N181="snížená",J181,0)</f>
        <v>0</v>
      </c>
      <c r="BG181" s="149">
        <f>IF(N181="zákl. přenesená",J181,0)</f>
        <v>0</v>
      </c>
      <c r="BH181" s="149">
        <f>IF(N181="sníž. přenesená",J181,0)</f>
        <v>0</v>
      </c>
      <c r="BI181" s="149">
        <f>IF(N181="nulová",J181,0)</f>
        <v>0</v>
      </c>
      <c r="BJ181" s="17" t="s">
        <v>84</v>
      </c>
      <c r="BK181" s="149">
        <f>ROUND(I181*H181,2)</f>
        <v>0</v>
      </c>
      <c r="BL181" s="17" t="s">
        <v>249</v>
      </c>
      <c r="BM181" s="148" t="s">
        <v>2956</v>
      </c>
    </row>
    <row r="182" spans="2:65" s="1" customFormat="1" ht="19.2" x14ac:dyDescent="0.2">
      <c r="B182" s="32"/>
      <c r="D182" s="150" t="s">
        <v>348</v>
      </c>
      <c r="F182" s="151" t="s">
        <v>1959</v>
      </c>
      <c r="I182" s="152"/>
      <c r="L182" s="32"/>
      <c r="M182" s="153"/>
      <c r="T182" s="56"/>
      <c r="AT182" s="17" t="s">
        <v>348</v>
      </c>
      <c r="AU182" s="17" t="s">
        <v>86</v>
      </c>
    </row>
    <row r="183" spans="2:65" s="12" customFormat="1" x14ac:dyDescent="0.2">
      <c r="B183" s="155"/>
      <c r="D183" s="150" t="s">
        <v>376</v>
      </c>
      <c r="E183" s="156" t="s">
        <v>1</v>
      </c>
      <c r="F183" s="157" t="s">
        <v>2957</v>
      </c>
      <c r="H183" s="158">
        <v>36</v>
      </c>
      <c r="I183" s="159"/>
      <c r="L183" s="155"/>
      <c r="M183" s="160"/>
      <c r="T183" s="161"/>
      <c r="AT183" s="156" t="s">
        <v>376</v>
      </c>
      <c r="AU183" s="156" t="s">
        <v>86</v>
      </c>
      <c r="AV183" s="12" t="s">
        <v>86</v>
      </c>
      <c r="AW183" s="12" t="s">
        <v>34</v>
      </c>
      <c r="AX183" s="12" t="s">
        <v>77</v>
      </c>
      <c r="AY183" s="156" t="s">
        <v>339</v>
      </c>
    </row>
    <row r="184" spans="2:65" s="13" customFormat="1" x14ac:dyDescent="0.2">
      <c r="B184" s="162"/>
      <c r="D184" s="150" t="s">
        <v>376</v>
      </c>
      <c r="E184" s="163" t="s">
        <v>1</v>
      </c>
      <c r="F184" s="164" t="s">
        <v>398</v>
      </c>
      <c r="H184" s="165">
        <v>36</v>
      </c>
      <c r="I184" s="166"/>
      <c r="L184" s="162"/>
      <c r="M184" s="167"/>
      <c r="T184" s="168"/>
      <c r="AT184" s="163" t="s">
        <v>376</v>
      </c>
      <c r="AU184" s="163" t="s">
        <v>86</v>
      </c>
      <c r="AV184" s="13" t="s">
        <v>249</v>
      </c>
      <c r="AW184" s="13" t="s">
        <v>34</v>
      </c>
      <c r="AX184" s="13" t="s">
        <v>84</v>
      </c>
      <c r="AY184" s="163" t="s">
        <v>339</v>
      </c>
    </row>
    <row r="185" spans="2:65" s="1" customFormat="1" ht="16.5" customHeight="1" x14ac:dyDescent="0.2">
      <c r="B185" s="136"/>
      <c r="C185" s="137" t="s">
        <v>399</v>
      </c>
      <c r="D185" s="137" t="s">
        <v>342</v>
      </c>
      <c r="E185" s="138" t="s">
        <v>1975</v>
      </c>
      <c r="F185" s="139" t="s">
        <v>1976</v>
      </c>
      <c r="G185" s="140" t="s">
        <v>345</v>
      </c>
      <c r="H185" s="141">
        <v>72</v>
      </c>
      <c r="I185" s="142"/>
      <c r="J185" s="143">
        <f>ROUND(I185*H185,2)</f>
        <v>0</v>
      </c>
      <c r="K185" s="139" t="s">
        <v>346</v>
      </c>
      <c r="L185" s="32"/>
      <c r="M185" s="144" t="s">
        <v>1</v>
      </c>
      <c r="N185" s="145" t="s">
        <v>42</v>
      </c>
      <c r="P185" s="146">
        <f>O185*H185</f>
        <v>0</v>
      </c>
      <c r="Q185" s="146">
        <v>0</v>
      </c>
      <c r="R185" s="146">
        <f>Q185*H185</f>
        <v>0</v>
      </c>
      <c r="S185" s="146">
        <v>0</v>
      </c>
      <c r="T185" s="147">
        <f>S185*H185</f>
        <v>0</v>
      </c>
      <c r="AR185" s="148" t="s">
        <v>249</v>
      </c>
      <c r="AT185" s="148" t="s">
        <v>342</v>
      </c>
      <c r="AU185" s="148" t="s">
        <v>86</v>
      </c>
      <c r="AY185" s="17" t="s">
        <v>339</v>
      </c>
      <c r="BE185" s="149">
        <f>IF(N185="základní",J185,0)</f>
        <v>0</v>
      </c>
      <c r="BF185" s="149">
        <f>IF(N185="snížená",J185,0)</f>
        <v>0</v>
      </c>
      <c r="BG185" s="149">
        <f>IF(N185="zákl. přenesená",J185,0)</f>
        <v>0</v>
      </c>
      <c r="BH185" s="149">
        <f>IF(N185="sníž. přenesená",J185,0)</f>
        <v>0</v>
      </c>
      <c r="BI185" s="149">
        <f>IF(N185="nulová",J185,0)</f>
        <v>0</v>
      </c>
      <c r="BJ185" s="17" t="s">
        <v>84</v>
      </c>
      <c r="BK185" s="149">
        <f>ROUND(I185*H185,2)</f>
        <v>0</v>
      </c>
      <c r="BL185" s="17" t="s">
        <v>249</v>
      </c>
      <c r="BM185" s="148" t="s">
        <v>2958</v>
      </c>
    </row>
    <row r="186" spans="2:65" s="1" customFormat="1" ht="19.2" x14ac:dyDescent="0.2">
      <c r="B186" s="32"/>
      <c r="D186" s="150" t="s">
        <v>348</v>
      </c>
      <c r="F186" s="151" t="s">
        <v>1978</v>
      </c>
      <c r="I186" s="152"/>
      <c r="L186" s="32"/>
      <c r="M186" s="153"/>
      <c r="T186" s="56"/>
      <c r="AT186" s="17" t="s">
        <v>348</v>
      </c>
      <c r="AU186" s="17" t="s">
        <v>86</v>
      </c>
    </row>
    <row r="187" spans="2:65" s="1" customFormat="1" ht="16.5" customHeight="1" x14ac:dyDescent="0.2">
      <c r="B187" s="136"/>
      <c r="C187" s="137" t="s">
        <v>405</v>
      </c>
      <c r="D187" s="137" t="s">
        <v>342</v>
      </c>
      <c r="E187" s="138" t="s">
        <v>1979</v>
      </c>
      <c r="F187" s="139" t="s">
        <v>1980</v>
      </c>
      <c r="G187" s="140" t="s">
        <v>345</v>
      </c>
      <c r="H187" s="141">
        <v>72</v>
      </c>
      <c r="I187" s="142"/>
      <c r="J187" s="143">
        <f>ROUND(I187*H187,2)</f>
        <v>0</v>
      </c>
      <c r="K187" s="139" t="s">
        <v>346</v>
      </c>
      <c r="L187" s="32"/>
      <c r="M187" s="144" t="s">
        <v>1</v>
      </c>
      <c r="N187" s="145" t="s">
        <v>42</v>
      </c>
      <c r="P187" s="146">
        <f>O187*H187</f>
        <v>0</v>
      </c>
      <c r="Q187" s="146">
        <v>0</v>
      </c>
      <c r="R187" s="146">
        <f>Q187*H187</f>
        <v>0</v>
      </c>
      <c r="S187" s="146">
        <v>0</v>
      </c>
      <c r="T187" s="147">
        <f>S187*H187</f>
        <v>0</v>
      </c>
      <c r="AR187" s="148" t="s">
        <v>249</v>
      </c>
      <c r="AT187" s="148" t="s">
        <v>342</v>
      </c>
      <c r="AU187" s="148" t="s">
        <v>86</v>
      </c>
      <c r="AY187" s="17" t="s">
        <v>339</v>
      </c>
      <c r="BE187" s="149">
        <f>IF(N187="základní",J187,0)</f>
        <v>0</v>
      </c>
      <c r="BF187" s="149">
        <f>IF(N187="snížená",J187,0)</f>
        <v>0</v>
      </c>
      <c r="BG187" s="149">
        <f>IF(N187="zákl. přenesená",J187,0)</f>
        <v>0</v>
      </c>
      <c r="BH187" s="149">
        <f>IF(N187="sníž. přenesená",J187,0)</f>
        <v>0</v>
      </c>
      <c r="BI187" s="149">
        <f>IF(N187="nulová",J187,0)</f>
        <v>0</v>
      </c>
      <c r="BJ187" s="17" t="s">
        <v>84</v>
      </c>
      <c r="BK187" s="149">
        <f>ROUND(I187*H187,2)</f>
        <v>0</v>
      </c>
      <c r="BL187" s="17" t="s">
        <v>249</v>
      </c>
      <c r="BM187" s="148" t="s">
        <v>2959</v>
      </c>
    </row>
    <row r="188" spans="2:65" s="1" customFormat="1" ht="19.2" x14ac:dyDescent="0.2">
      <c r="B188" s="32"/>
      <c r="D188" s="150" t="s">
        <v>348</v>
      </c>
      <c r="F188" s="151" t="s">
        <v>1982</v>
      </c>
      <c r="I188" s="152"/>
      <c r="L188" s="32"/>
      <c r="M188" s="153"/>
      <c r="T188" s="56"/>
      <c r="AT188" s="17" t="s">
        <v>348</v>
      </c>
      <c r="AU188" s="17" t="s">
        <v>86</v>
      </c>
    </row>
    <row r="189" spans="2:65" s="15" customFormat="1" x14ac:dyDescent="0.2">
      <c r="B189" s="189"/>
      <c r="D189" s="150" t="s">
        <v>376</v>
      </c>
      <c r="E189" s="190" t="s">
        <v>1</v>
      </c>
      <c r="F189" s="191" t="s">
        <v>1983</v>
      </c>
      <c r="H189" s="190" t="s">
        <v>1</v>
      </c>
      <c r="I189" s="192"/>
      <c r="L189" s="189"/>
      <c r="M189" s="193"/>
      <c r="T189" s="194"/>
      <c r="AT189" s="190" t="s">
        <v>376</v>
      </c>
      <c r="AU189" s="190" t="s">
        <v>86</v>
      </c>
      <c r="AV189" s="15" t="s">
        <v>84</v>
      </c>
      <c r="AW189" s="15" t="s">
        <v>34</v>
      </c>
      <c r="AX189" s="15" t="s">
        <v>77</v>
      </c>
      <c r="AY189" s="190" t="s">
        <v>339</v>
      </c>
    </row>
    <row r="190" spans="2:65" s="12" customFormat="1" x14ac:dyDescent="0.2">
      <c r="B190" s="155"/>
      <c r="D190" s="150" t="s">
        <v>376</v>
      </c>
      <c r="E190" s="156" t="s">
        <v>1</v>
      </c>
      <c r="F190" s="157" t="s">
        <v>2936</v>
      </c>
      <c r="H190" s="158">
        <v>72</v>
      </c>
      <c r="I190" s="159"/>
      <c r="L190" s="155"/>
      <c r="M190" s="160"/>
      <c r="T190" s="161"/>
      <c r="AT190" s="156" t="s">
        <v>376</v>
      </c>
      <c r="AU190" s="156" t="s">
        <v>86</v>
      </c>
      <c r="AV190" s="12" t="s">
        <v>86</v>
      </c>
      <c r="AW190" s="12" t="s">
        <v>34</v>
      </c>
      <c r="AX190" s="12" t="s">
        <v>77</v>
      </c>
      <c r="AY190" s="156" t="s">
        <v>339</v>
      </c>
    </row>
    <row r="191" spans="2:65" s="13" customFormat="1" x14ac:dyDescent="0.2">
      <c r="B191" s="162"/>
      <c r="D191" s="150" t="s">
        <v>376</v>
      </c>
      <c r="E191" s="163" t="s">
        <v>1</v>
      </c>
      <c r="F191" s="164" t="s">
        <v>398</v>
      </c>
      <c r="H191" s="165">
        <v>72</v>
      </c>
      <c r="I191" s="166"/>
      <c r="L191" s="162"/>
      <c r="M191" s="167"/>
      <c r="T191" s="168"/>
      <c r="AT191" s="163" t="s">
        <v>376</v>
      </c>
      <c r="AU191" s="163" t="s">
        <v>86</v>
      </c>
      <c r="AV191" s="13" t="s">
        <v>249</v>
      </c>
      <c r="AW191" s="13" t="s">
        <v>34</v>
      </c>
      <c r="AX191" s="13" t="s">
        <v>84</v>
      </c>
      <c r="AY191" s="163" t="s">
        <v>339</v>
      </c>
    </row>
    <row r="192" spans="2:65" s="1" customFormat="1" ht="16.5" customHeight="1" x14ac:dyDescent="0.2">
      <c r="B192" s="136"/>
      <c r="C192" s="137" t="s">
        <v>8</v>
      </c>
      <c r="D192" s="137" t="s">
        <v>342</v>
      </c>
      <c r="E192" s="138" t="s">
        <v>725</v>
      </c>
      <c r="F192" s="139" t="s">
        <v>726</v>
      </c>
      <c r="G192" s="140" t="s">
        <v>381</v>
      </c>
      <c r="H192" s="141">
        <v>17</v>
      </c>
      <c r="I192" s="142"/>
      <c r="J192" s="143">
        <f>ROUND(I192*H192,2)</f>
        <v>0</v>
      </c>
      <c r="K192" s="139" t="s">
        <v>346</v>
      </c>
      <c r="L192" s="32"/>
      <c r="M192" s="144" t="s">
        <v>1</v>
      </c>
      <c r="N192" s="145" t="s">
        <v>42</v>
      </c>
      <c r="P192" s="146">
        <f>O192*H192</f>
        <v>0</v>
      </c>
      <c r="Q192" s="146">
        <v>0</v>
      </c>
      <c r="R192" s="146">
        <f>Q192*H192</f>
        <v>0</v>
      </c>
      <c r="S192" s="146">
        <v>0</v>
      </c>
      <c r="T192" s="147">
        <f>S192*H192</f>
        <v>0</v>
      </c>
      <c r="AR192" s="148" t="s">
        <v>249</v>
      </c>
      <c r="AT192" s="148" t="s">
        <v>342</v>
      </c>
      <c r="AU192" s="148" t="s">
        <v>86</v>
      </c>
      <c r="AY192" s="17" t="s">
        <v>339</v>
      </c>
      <c r="BE192" s="149">
        <f>IF(N192="základní",J192,0)</f>
        <v>0</v>
      </c>
      <c r="BF192" s="149">
        <f>IF(N192="snížená",J192,0)</f>
        <v>0</v>
      </c>
      <c r="BG192" s="149">
        <f>IF(N192="zákl. přenesená",J192,0)</f>
        <v>0</v>
      </c>
      <c r="BH192" s="149">
        <f>IF(N192="sníž. přenesená",J192,0)</f>
        <v>0</v>
      </c>
      <c r="BI192" s="149">
        <f>IF(N192="nulová",J192,0)</f>
        <v>0</v>
      </c>
      <c r="BJ192" s="17" t="s">
        <v>84</v>
      </c>
      <c r="BK192" s="149">
        <f>ROUND(I192*H192,2)</f>
        <v>0</v>
      </c>
      <c r="BL192" s="17" t="s">
        <v>249</v>
      </c>
      <c r="BM192" s="148" t="s">
        <v>2960</v>
      </c>
    </row>
    <row r="193" spans="2:65" s="1" customFormat="1" ht="19.2" x14ac:dyDescent="0.2">
      <c r="B193" s="32"/>
      <c r="D193" s="150" t="s">
        <v>348</v>
      </c>
      <c r="F193" s="151" t="s">
        <v>728</v>
      </c>
      <c r="I193" s="152"/>
      <c r="L193" s="32"/>
      <c r="M193" s="153"/>
      <c r="T193" s="56"/>
      <c r="AT193" s="17" t="s">
        <v>348</v>
      </c>
      <c r="AU193" s="17" t="s">
        <v>86</v>
      </c>
    </row>
    <row r="194" spans="2:65" s="12" customFormat="1" x14ac:dyDescent="0.2">
      <c r="B194" s="155"/>
      <c r="D194" s="150" t="s">
        <v>376</v>
      </c>
      <c r="E194" s="156" t="s">
        <v>1</v>
      </c>
      <c r="F194" s="157" t="s">
        <v>2961</v>
      </c>
      <c r="H194" s="158">
        <v>17</v>
      </c>
      <c r="I194" s="159"/>
      <c r="L194" s="155"/>
      <c r="M194" s="160"/>
      <c r="T194" s="161"/>
      <c r="AT194" s="156" t="s">
        <v>376</v>
      </c>
      <c r="AU194" s="156" t="s">
        <v>86</v>
      </c>
      <c r="AV194" s="12" t="s">
        <v>86</v>
      </c>
      <c r="AW194" s="12" t="s">
        <v>34</v>
      </c>
      <c r="AX194" s="12" t="s">
        <v>84</v>
      </c>
      <c r="AY194" s="156" t="s">
        <v>339</v>
      </c>
    </row>
    <row r="195" spans="2:65" s="1" customFormat="1" ht="16.5" customHeight="1" x14ac:dyDescent="0.2">
      <c r="B195" s="136"/>
      <c r="C195" s="137" t="s">
        <v>415</v>
      </c>
      <c r="D195" s="137" t="s">
        <v>342</v>
      </c>
      <c r="E195" s="138" t="s">
        <v>846</v>
      </c>
      <c r="F195" s="139" t="s">
        <v>847</v>
      </c>
      <c r="G195" s="140" t="s">
        <v>381</v>
      </c>
      <c r="H195" s="141">
        <v>120</v>
      </c>
      <c r="I195" s="142"/>
      <c r="J195" s="143">
        <f>ROUND(I195*H195,2)</f>
        <v>0</v>
      </c>
      <c r="K195" s="139" t="s">
        <v>346</v>
      </c>
      <c r="L195" s="32"/>
      <c r="M195" s="144" t="s">
        <v>1</v>
      </c>
      <c r="N195" s="145" t="s">
        <v>42</v>
      </c>
      <c r="P195" s="146">
        <f>O195*H195</f>
        <v>0</v>
      </c>
      <c r="Q195" s="146">
        <v>0</v>
      </c>
      <c r="R195" s="146">
        <f>Q195*H195</f>
        <v>0</v>
      </c>
      <c r="S195" s="146">
        <v>0</v>
      </c>
      <c r="T195" s="147">
        <f>S195*H195</f>
        <v>0</v>
      </c>
      <c r="AR195" s="148" t="s">
        <v>249</v>
      </c>
      <c r="AT195" s="148" t="s">
        <v>342</v>
      </c>
      <c r="AU195" s="148" t="s">
        <v>86</v>
      </c>
      <c r="AY195" s="17" t="s">
        <v>339</v>
      </c>
      <c r="BE195" s="149">
        <f>IF(N195="základní",J195,0)</f>
        <v>0</v>
      </c>
      <c r="BF195" s="149">
        <f>IF(N195="snížená",J195,0)</f>
        <v>0</v>
      </c>
      <c r="BG195" s="149">
        <f>IF(N195="zákl. přenesená",J195,0)</f>
        <v>0</v>
      </c>
      <c r="BH195" s="149">
        <f>IF(N195="sníž. přenesená",J195,0)</f>
        <v>0</v>
      </c>
      <c r="BI195" s="149">
        <f>IF(N195="nulová",J195,0)</f>
        <v>0</v>
      </c>
      <c r="BJ195" s="17" t="s">
        <v>84</v>
      </c>
      <c r="BK195" s="149">
        <f>ROUND(I195*H195,2)</f>
        <v>0</v>
      </c>
      <c r="BL195" s="17" t="s">
        <v>249</v>
      </c>
      <c r="BM195" s="148" t="s">
        <v>2962</v>
      </c>
    </row>
    <row r="196" spans="2:65" s="1" customFormat="1" ht="19.2" x14ac:dyDescent="0.2">
      <c r="B196" s="32"/>
      <c r="D196" s="150" t="s">
        <v>348</v>
      </c>
      <c r="F196" s="151" t="s">
        <v>849</v>
      </c>
      <c r="I196" s="152"/>
      <c r="L196" s="32"/>
      <c r="M196" s="153"/>
      <c r="T196" s="56"/>
      <c r="AT196" s="17" t="s">
        <v>348</v>
      </c>
      <c r="AU196" s="17" t="s">
        <v>86</v>
      </c>
    </row>
    <row r="197" spans="2:65" s="12" customFormat="1" x14ac:dyDescent="0.2">
      <c r="B197" s="155"/>
      <c r="D197" s="150" t="s">
        <v>376</v>
      </c>
      <c r="E197" s="156" t="s">
        <v>1</v>
      </c>
      <c r="F197" s="157" t="s">
        <v>2963</v>
      </c>
      <c r="H197" s="158">
        <v>120</v>
      </c>
      <c r="I197" s="159"/>
      <c r="L197" s="155"/>
      <c r="M197" s="160"/>
      <c r="T197" s="161"/>
      <c r="AT197" s="156" t="s">
        <v>376</v>
      </c>
      <c r="AU197" s="156" t="s">
        <v>86</v>
      </c>
      <c r="AV197" s="12" t="s">
        <v>86</v>
      </c>
      <c r="AW197" s="12" t="s">
        <v>34</v>
      </c>
      <c r="AX197" s="12" t="s">
        <v>84</v>
      </c>
      <c r="AY197" s="156" t="s">
        <v>339</v>
      </c>
    </row>
    <row r="198" spans="2:65" s="11" customFormat="1" ht="25.95" customHeight="1" x14ac:dyDescent="0.25">
      <c r="B198" s="124"/>
      <c r="D198" s="125" t="s">
        <v>76</v>
      </c>
      <c r="E198" s="126" t="s">
        <v>2964</v>
      </c>
      <c r="F198" s="126" t="s">
        <v>2965</v>
      </c>
      <c r="I198" s="127"/>
      <c r="J198" s="128">
        <f>BK198</f>
        <v>0</v>
      </c>
      <c r="L198" s="124"/>
      <c r="M198" s="129"/>
      <c r="P198" s="130">
        <f>SUM(P199:P203)</f>
        <v>0</v>
      </c>
      <c r="R198" s="130">
        <f>SUM(R199:R203)</f>
        <v>0</v>
      </c>
      <c r="T198" s="131">
        <f>SUM(T199:T203)</f>
        <v>0</v>
      </c>
      <c r="AR198" s="125" t="s">
        <v>249</v>
      </c>
      <c r="AT198" s="132" t="s">
        <v>76</v>
      </c>
      <c r="AU198" s="132" t="s">
        <v>77</v>
      </c>
      <c r="AY198" s="125" t="s">
        <v>339</v>
      </c>
      <c r="BK198" s="133">
        <f>SUM(BK199:BK203)</f>
        <v>0</v>
      </c>
    </row>
    <row r="199" spans="2:65" s="1" customFormat="1" ht="16.5" customHeight="1" x14ac:dyDescent="0.2">
      <c r="B199" s="136"/>
      <c r="C199" s="137" t="s">
        <v>421</v>
      </c>
      <c r="D199" s="137" t="s">
        <v>342</v>
      </c>
      <c r="E199" s="138" t="s">
        <v>2966</v>
      </c>
      <c r="F199" s="139" t="s">
        <v>2967</v>
      </c>
      <c r="G199" s="140" t="s">
        <v>2968</v>
      </c>
      <c r="H199" s="141">
        <v>3</v>
      </c>
      <c r="I199" s="142"/>
      <c r="J199" s="143">
        <f>ROUND(I199*H199,2)</f>
        <v>0</v>
      </c>
      <c r="K199" s="139" t="s">
        <v>1</v>
      </c>
      <c r="L199" s="32"/>
      <c r="M199" s="144" t="s">
        <v>1</v>
      </c>
      <c r="N199" s="145" t="s">
        <v>42</v>
      </c>
      <c r="P199" s="146">
        <f>O199*H199</f>
        <v>0</v>
      </c>
      <c r="Q199" s="146">
        <v>0</v>
      </c>
      <c r="R199" s="146">
        <f>Q199*H199</f>
        <v>0</v>
      </c>
      <c r="S199" s="146">
        <v>0</v>
      </c>
      <c r="T199" s="147">
        <f>S199*H199</f>
        <v>0</v>
      </c>
      <c r="AR199" s="148" t="s">
        <v>1902</v>
      </c>
      <c r="AT199" s="148" t="s">
        <v>342</v>
      </c>
      <c r="AU199" s="148" t="s">
        <v>84</v>
      </c>
      <c r="AY199" s="17" t="s">
        <v>339</v>
      </c>
      <c r="BE199" s="149">
        <f>IF(N199="základní",J199,0)</f>
        <v>0</v>
      </c>
      <c r="BF199" s="149">
        <f>IF(N199="snížená",J199,0)</f>
        <v>0</v>
      </c>
      <c r="BG199" s="149">
        <f>IF(N199="zákl. přenesená",J199,0)</f>
        <v>0</v>
      </c>
      <c r="BH199" s="149">
        <f>IF(N199="sníž. přenesená",J199,0)</f>
        <v>0</v>
      </c>
      <c r="BI199" s="149">
        <f>IF(N199="nulová",J199,0)</f>
        <v>0</v>
      </c>
      <c r="BJ199" s="17" t="s">
        <v>84</v>
      </c>
      <c r="BK199" s="149">
        <f>ROUND(I199*H199,2)</f>
        <v>0</v>
      </c>
      <c r="BL199" s="17" t="s">
        <v>1902</v>
      </c>
      <c r="BM199" s="148" t="s">
        <v>2969</v>
      </c>
    </row>
    <row r="200" spans="2:65" s="1" customFormat="1" x14ac:dyDescent="0.2">
      <c r="B200" s="32"/>
      <c r="D200" s="150" t="s">
        <v>348</v>
      </c>
      <c r="F200" s="151" t="s">
        <v>2970</v>
      </c>
      <c r="I200" s="152"/>
      <c r="L200" s="32"/>
      <c r="M200" s="153"/>
      <c r="T200" s="56"/>
      <c r="AT200" s="17" t="s">
        <v>348</v>
      </c>
      <c r="AU200" s="17" t="s">
        <v>84</v>
      </c>
    </row>
    <row r="201" spans="2:65" s="15" customFormat="1" x14ac:dyDescent="0.2">
      <c r="B201" s="189"/>
      <c r="D201" s="150" t="s">
        <v>376</v>
      </c>
      <c r="E201" s="190" t="s">
        <v>1</v>
      </c>
      <c r="F201" s="191" t="s">
        <v>2971</v>
      </c>
      <c r="H201" s="190" t="s">
        <v>1</v>
      </c>
      <c r="I201" s="192"/>
      <c r="L201" s="189"/>
      <c r="M201" s="193"/>
      <c r="T201" s="194"/>
      <c r="AT201" s="190" t="s">
        <v>376</v>
      </c>
      <c r="AU201" s="190" t="s">
        <v>84</v>
      </c>
      <c r="AV201" s="15" t="s">
        <v>84</v>
      </c>
      <c r="AW201" s="15" t="s">
        <v>34</v>
      </c>
      <c r="AX201" s="15" t="s">
        <v>77</v>
      </c>
      <c r="AY201" s="190" t="s">
        <v>339</v>
      </c>
    </row>
    <row r="202" spans="2:65" s="12" customFormat="1" x14ac:dyDescent="0.2">
      <c r="B202" s="155"/>
      <c r="D202" s="150" t="s">
        <v>376</v>
      </c>
      <c r="E202" s="156" t="s">
        <v>1</v>
      </c>
      <c r="F202" s="157" t="s">
        <v>2972</v>
      </c>
      <c r="H202" s="158">
        <v>3</v>
      </c>
      <c r="I202" s="159"/>
      <c r="L202" s="155"/>
      <c r="M202" s="160"/>
      <c r="T202" s="161"/>
      <c r="AT202" s="156" t="s">
        <v>376</v>
      </c>
      <c r="AU202" s="156" t="s">
        <v>84</v>
      </c>
      <c r="AV202" s="12" t="s">
        <v>86</v>
      </c>
      <c r="AW202" s="12" t="s">
        <v>34</v>
      </c>
      <c r="AX202" s="12" t="s">
        <v>77</v>
      </c>
      <c r="AY202" s="156" t="s">
        <v>339</v>
      </c>
    </row>
    <row r="203" spans="2:65" s="13" customFormat="1" x14ac:dyDescent="0.2">
      <c r="B203" s="162"/>
      <c r="D203" s="150" t="s">
        <v>376</v>
      </c>
      <c r="E203" s="163" t="s">
        <v>1</v>
      </c>
      <c r="F203" s="164" t="s">
        <v>398</v>
      </c>
      <c r="H203" s="165">
        <v>3</v>
      </c>
      <c r="I203" s="166"/>
      <c r="L203" s="162"/>
      <c r="M203" s="167"/>
      <c r="T203" s="168"/>
      <c r="AT203" s="163" t="s">
        <v>376</v>
      </c>
      <c r="AU203" s="163" t="s">
        <v>84</v>
      </c>
      <c r="AV203" s="13" t="s">
        <v>249</v>
      </c>
      <c r="AW203" s="13" t="s">
        <v>34</v>
      </c>
      <c r="AX203" s="13" t="s">
        <v>84</v>
      </c>
      <c r="AY203" s="163" t="s">
        <v>339</v>
      </c>
    </row>
    <row r="204" spans="2:65" s="11" customFormat="1" ht="25.95" customHeight="1" x14ac:dyDescent="0.25">
      <c r="B204" s="124"/>
      <c r="D204" s="125" t="s">
        <v>76</v>
      </c>
      <c r="E204" s="126" t="s">
        <v>525</v>
      </c>
      <c r="F204" s="126" t="s">
        <v>526</v>
      </c>
      <c r="I204" s="127"/>
      <c r="J204" s="128">
        <f>BK204</f>
        <v>0</v>
      </c>
      <c r="L204" s="124"/>
      <c r="M204" s="129"/>
      <c r="P204" s="130">
        <f>SUM(P205:P242)</f>
        <v>0</v>
      </c>
      <c r="R204" s="130">
        <f>SUM(R205:R242)</f>
        <v>0</v>
      </c>
      <c r="T204" s="131">
        <f>SUM(T205:T242)</f>
        <v>0</v>
      </c>
      <c r="AR204" s="125" t="s">
        <v>249</v>
      </c>
      <c r="AT204" s="132" t="s">
        <v>76</v>
      </c>
      <c r="AU204" s="132" t="s">
        <v>77</v>
      </c>
      <c r="AY204" s="125" t="s">
        <v>339</v>
      </c>
      <c r="BK204" s="133">
        <f>SUM(BK205:BK242)</f>
        <v>0</v>
      </c>
    </row>
    <row r="205" spans="2:65" s="1" customFormat="1" ht="24.15" customHeight="1" x14ac:dyDescent="0.2">
      <c r="B205" s="136"/>
      <c r="C205" s="137" t="s">
        <v>423</v>
      </c>
      <c r="D205" s="137" t="s">
        <v>342</v>
      </c>
      <c r="E205" s="138" t="s">
        <v>556</v>
      </c>
      <c r="F205" s="139" t="s">
        <v>557</v>
      </c>
      <c r="G205" s="140" t="s">
        <v>345</v>
      </c>
      <c r="H205" s="141">
        <v>3</v>
      </c>
      <c r="I205" s="142"/>
      <c r="J205" s="143">
        <f>ROUND(I205*H205,2)</f>
        <v>0</v>
      </c>
      <c r="K205" s="139" t="s">
        <v>346</v>
      </c>
      <c r="L205" s="32"/>
      <c r="M205" s="144" t="s">
        <v>1</v>
      </c>
      <c r="N205" s="145" t="s">
        <v>42</v>
      </c>
      <c r="P205" s="146">
        <f>O205*H205</f>
        <v>0</v>
      </c>
      <c r="Q205" s="146">
        <v>0</v>
      </c>
      <c r="R205" s="146">
        <f>Q205*H205</f>
        <v>0</v>
      </c>
      <c r="S205" s="146">
        <v>0</v>
      </c>
      <c r="T205" s="147">
        <f>S205*H205</f>
        <v>0</v>
      </c>
      <c r="AR205" s="148" t="s">
        <v>1902</v>
      </c>
      <c r="AT205" s="148" t="s">
        <v>342</v>
      </c>
      <c r="AU205" s="148" t="s">
        <v>84</v>
      </c>
      <c r="AY205" s="17" t="s">
        <v>339</v>
      </c>
      <c r="BE205" s="149">
        <f>IF(N205="základní",J205,0)</f>
        <v>0</v>
      </c>
      <c r="BF205" s="149">
        <f>IF(N205="snížená",J205,0)</f>
        <v>0</v>
      </c>
      <c r="BG205" s="149">
        <f>IF(N205="zákl. přenesená",J205,0)</f>
        <v>0</v>
      </c>
      <c r="BH205" s="149">
        <f>IF(N205="sníž. přenesená",J205,0)</f>
        <v>0</v>
      </c>
      <c r="BI205" s="149">
        <f>IF(N205="nulová",J205,0)</f>
        <v>0</v>
      </c>
      <c r="BJ205" s="17" t="s">
        <v>84</v>
      </c>
      <c r="BK205" s="149">
        <f>ROUND(I205*H205,2)</f>
        <v>0</v>
      </c>
      <c r="BL205" s="17" t="s">
        <v>1902</v>
      </c>
      <c r="BM205" s="148" t="s">
        <v>2973</v>
      </c>
    </row>
    <row r="206" spans="2:65" s="1" customFormat="1" ht="38.4" x14ac:dyDescent="0.2">
      <c r="B206" s="32"/>
      <c r="D206" s="150" t="s">
        <v>348</v>
      </c>
      <c r="F206" s="151" t="s">
        <v>559</v>
      </c>
      <c r="I206" s="152"/>
      <c r="L206" s="32"/>
      <c r="M206" s="153"/>
      <c r="T206" s="56"/>
      <c r="AT206" s="17" t="s">
        <v>348</v>
      </c>
      <c r="AU206" s="17" t="s">
        <v>84</v>
      </c>
    </row>
    <row r="207" spans="2:65" s="12" customFormat="1" x14ac:dyDescent="0.2">
      <c r="B207" s="155"/>
      <c r="D207" s="150" t="s">
        <v>376</v>
      </c>
      <c r="E207" s="156" t="s">
        <v>1</v>
      </c>
      <c r="F207" s="157" t="s">
        <v>1991</v>
      </c>
      <c r="H207" s="158">
        <v>1</v>
      </c>
      <c r="I207" s="159"/>
      <c r="L207" s="155"/>
      <c r="M207" s="160"/>
      <c r="T207" s="161"/>
      <c r="AT207" s="156" t="s">
        <v>376</v>
      </c>
      <c r="AU207" s="156" t="s">
        <v>84</v>
      </c>
      <c r="AV207" s="12" t="s">
        <v>86</v>
      </c>
      <c r="AW207" s="12" t="s">
        <v>34</v>
      </c>
      <c r="AX207" s="12" t="s">
        <v>77</v>
      </c>
      <c r="AY207" s="156" t="s">
        <v>339</v>
      </c>
    </row>
    <row r="208" spans="2:65" s="12" customFormat="1" x14ac:dyDescent="0.2">
      <c r="B208" s="155"/>
      <c r="D208" s="150" t="s">
        <v>376</v>
      </c>
      <c r="E208" s="156" t="s">
        <v>1</v>
      </c>
      <c r="F208" s="157" t="s">
        <v>2974</v>
      </c>
      <c r="H208" s="158">
        <v>1</v>
      </c>
      <c r="I208" s="159"/>
      <c r="L208" s="155"/>
      <c r="M208" s="160"/>
      <c r="T208" s="161"/>
      <c r="AT208" s="156" t="s">
        <v>376</v>
      </c>
      <c r="AU208" s="156" t="s">
        <v>84</v>
      </c>
      <c r="AV208" s="12" t="s">
        <v>86</v>
      </c>
      <c r="AW208" s="12" t="s">
        <v>34</v>
      </c>
      <c r="AX208" s="12" t="s">
        <v>77</v>
      </c>
      <c r="AY208" s="156" t="s">
        <v>339</v>
      </c>
    </row>
    <row r="209" spans="2:65" s="15" customFormat="1" x14ac:dyDescent="0.2">
      <c r="B209" s="189"/>
      <c r="D209" s="150" t="s">
        <v>376</v>
      </c>
      <c r="E209" s="190" t="s">
        <v>1</v>
      </c>
      <c r="F209" s="191" t="s">
        <v>2975</v>
      </c>
      <c r="H209" s="190" t="s">
        <v>1</v>
      </c>
      <c r="I209" s="192"/>
      <c r="L209" s="189"/>
      <c r="M209" s="193"/>
      <c r="T209" s="194"/>
      <c r="AT209" s="190" t="s">
        <v>376</v>
      </c>
      <c r="AU209" s="190" t="s">
        <v>84</v>
      </c>
      <c r="AV209" s="15" t="s">
        <v>84</v>
      </c>
      <c r="AW209" s="15" t="s">
        <v>34</v>
      </c>
      <c r="AX209" s="15" t="s">
        <v>77</v>
      </c>
      <c r="AY209" s="190" t="s">
        <v>339</v>
      </c>
    </row>
    <row r="210" spans="2:65" s="12" customFormat="1" x14ac:dyDescent="0.2">
      <c r="B210" s="155"/>
      <c r="D210" s="150" t="s">
        <v>376</v>
      </c>
      <c r="E210" s="156" t="s">
        <v>1</v>
      </c>
      <c r="F210" s="157" t="s">
        <v>2976</v>
      </c>
      <c r="H210" s="158">
        <v>1</v>
      </c>
      <c r="I210" s="159"/>
      <c r="L210" s="155"/>
      <c r="M210" s="160"/>
      <c r="T210" s="161"/>
      <c r="AT210" s="156" t="s">
        <v>376</v>
      </c>
      <c r="AU210" s="156" t="s">
        <v>84</v>
      </c>
      <c r="AV210" s="12" t="s">
        <v>86</v>
      </c>
      <c r="AW210" s="12" t="s">
        <v>34</v>
      </c>
      <c r="AX210" s="12" t="s">
        <v>77</v>
      </c>
      <c r="AY210" s="156" t="s">
        <v>339</v>
      </c>
    </row>
    <row r="211" spans="2:65" s="13" customFormat="1" x14ac:dyDescent="0.2">
      <c r="B211" s="162"/>
      <c r="D211" s="150" t="s">
        <v>376</v>
      </c>
      <c r="E211" s="163" t="s">
        <v>1</v>
      </c>
      <c r="F211" s="164" t="s">
        <v>398</v>
      </c>
      <c r="H211" s="165">
        <v>3</v>
      </c>
      <c r="I211" s="166"/>
      <c r="L211" s="162"/>
      <c r="M211" s="167"/>
      <c r="T211" s="168"/>
      <c r="AT211" s="163" t="s">
        <v>376</v>
      </c>
      <c r="AU211" s="163" t="s">
        <v>84</v>
      </c>
      <c r="AV211" s="13" t="s">
        <v>249</v>
      </c>
      <c r="AW211" s="13" t="s">
        <v>34</v>
      </c>
      <c r="AX211" s="13" t="s">
        <v>84</v>
      </c>
      <c r="AY211" s="163" t="s">
        <v>339</v>
      </c>
    </row>
    <row r="212" spans="2:65" s="1" customFormat="1" ht="24.15" customHeight="1" x14ac:dyDescent="0.2">
      <c r="B212" s="136"/>
      <c r="C212" s="137" t="s">
        <v>428</v>
      </c>
      <c r="D212" s="137" t="s">
        <v>342</v>
      </c>
      <c r="E212" s="138" t="s">
        <v>596</v>
      </c>
      <c r="F212" s="139" t="s">
        <v>597</v>
      </c>
      <c r="G212" s="140" t="s">
        <v>345</v>
      </c>
      <c r="H212" s="141">
        <v>15</v>
      </c>
      <c r="I212" s="142"/>
      <c r="J212" s="143">
        <f>ROUND(I212*H212,2)</f>
        <v>0</v>
      </c>
      <c r="K212" s="139" t="s">
        <v>346</v>
      </c>
      <c r="L212" s="32"/>
      <c r="M212" s="144" t="s">
        <v>1</v>
      </c>
      <c r="N212" s="145" t="s">
        <v>42</v>
      </c>
      <c r="P212" s="146">
        <f>O212*H212</f>
        <v>0</v>
      </c>
      <c r="Q212" s="146">
        <v>0</v>
      </c>
      <c r="R212" s="146">
        <f>Q212*H212</f>
        <v>0</v>
      </c>
      <c r="S212" s="146">
        <v>0</v>
      </c>
      <c r="T212" s="147">
        <f>S212*H212</f>
        <v>0</v>
      </c>
      <c r="AR212" s="148" t="s">
        <v>1902</v>
      </c>
      <c r="AT212" s="148" t="s">
        <v>342</v>
      </c>
      <c r="AU212" s="148" t="s">
        <v>84</v>
      </c>
      <c r="AY212" s="17" t="s">
        <v>339</v>
      </c>
      <c r="BE212" s="149">
        <f>IF(N212="základní",J212,0)</f>
        <v>0</v>
      </c>
      <c r="BF212" s="149">
        <f>IF(N212="snížená",J212,0)</f>
        <v>0</v>
      </c>
      <c r="BG212" s="149">
        <f>IF(N212="zákl. přenesená",J212,0)</f>
        <v>0</v>
      </c>
      <c r="BH212" s="149">
        <f>IF(N212="sníž. přenesená",J212,0)</f>
        <v>0</v>
      </c>
      <c r="BI212" s="149">
        <f>IF(N212="nulová",J212,0)</f>
        <v>0</v>
      </c>
      <c r="BJ212" s="17" t="s">
        <v>84</v>
      </c>
      <c r="BK212" s="149">
        <f>ROUND(I212*H212,2)</f>
        <v>0</v>
      </c>
      <c r="BL212" s="17" t="s">
        <v>1902</v>
      </c>
      <c r="BM212" s="148" t="s">
        <v>2977</v>
      </c>
    </row>
    <row r="213" spans="2:65" s="1" customFormat="1" ht="38.4" x14ac:dyDescent="0.2">
      <c r="B213" s="32"/>
      <c r="D213" s="150" t="s">
        <v>348</v>
      </c>
      <c r="F213" s="151" t="s">
        <v>599</v>
      </c>
      <c r="I213" s="152"/>
      <c r="L213" s="32"/>
      <c r="M213" s="153"/>
      <c r="T213" s="56"/>
      <c r="AT213" s="17" t="s">
        <v>348</v>
      </c>
      <c r="AU213" s="17" t="s">
        <v>84</v>
      </c>
    </row>
    <row r="214" spans="2:65" s="15" customFormat="1" x14ac:dyDescent="0.2">
      <c r="B214" s="189"/>
      <c r="D214" s="150" t="s">
        <v>376</v>
      </c>
      <c r="E214" s="190" t="s">
        <v>1</v>
      </c>
      <c r="F214" s="191" t="s">
        <v>2978</v>
      </c>
      <c r="H214" s="190" t="s">
        <v>1</v>
      </c>
      <c r="I214" s="192"/>
      <c r="L214" s="189"/>
      <c r="M214" s="193"/>
      <c r="T214" s="194"/>
      <c r="AT214" s="190" t="s">
        <v>376</v>
      </c>
      <c r="AU214" s="190" t="s">
        <v>84</v>
      </c>
      <c r="AV214" s="15" t="s">
        <v>84</v>
      </c>
      <c r="AW214" s="15" t="s">
        <v>34</v>
      </c>
      <c r="AX214" s="15" t="s">
        <v>77</v>
      </c>
      <c r="AY214" s="190" t="s">
        <v>339</v>
      </c>
    </row>
    <row r="215" spans="2:65" s="12" customFormat="1" x14ac:dyDescent="0.2">
      <c r="B215" s="155"/>
      <c r="D215" s="150" t="s">
        <v>376</v>
      </c>
      <c r="E215" s="156" t="s">
        <v>1</v>
      </c>
      <c r="F215" s="157" t="s">
        <v>1994</v>
      </c>
      <c r="H215" s="158">
        <v>7</v>
      </c>
      <c r="I215" s="159"/>
      <c r="L215" s="155"/>
      <c r="M215" s="160"/>
      <c r="T215" s="161"/>
      <c r="AT215" s="156" t="s">
        <v>376</v>
      </c>
      <c r="AU215" s="156" t="s">
        <v>84</v>
      </c>
      <c r="AV215" s="12" t="s">
        <v>86</v>
      </c>
      <c r="AW215" s="12" t="s">
        <v>34</v>
      </c>
      <c r="AX215" s="12" t="s">
        <v>77</v>
      </c>
      <c r="AY215" s="156" t="s">
        <v>339</v>
      </c>
    </row>
    <row r="216" spans="2:65" s="15" customFormat="1" x14ac:dyDescent="0.2">
      <c r="B216" s="189"/>
      <c r="D216" s="150" t="s">
        <v>376</v>
      </c>
      <c r="E216" s="190" t="s">
        <v>1</v>
      </c>
      <c r="F216" s="191" t="s">
        <v>2979</v>
      </c>
      <c r="H216" s="190" t="s">
        <v>1</v>
      </c>
      <c r="I216" s="192"/>
      <c r="L216" s="189"/>
      <c r="M216" s="193"/>
      <c r="T216" s="194"/>
      <c r="AT216" s="190" t="s">
        <v>376</v>
      </c>
      <c r="AU216" s="190" t="s">
        <v>84</v>
      </c>
      <c r="AV216" s="15" t="s">
        <v>84</v>
      </c>
      <c r="AW216" s="15" t="s">
        <v>34</v>
      </c>
      <c r="AX216" s="15" t="s">
        <v>77</v>
      </c>
      <c r="AY216" s="190" t="s">
        <v>339</v>
      </c>
    </row>
    <row r="217" spans="2:65" s="12" customFormat="1" x14ac:dyDescent="0.2">
      <c r="B217" s="155"/>
      <c r="D217" s="150" t="s">
        <v>376</v>
      </c>
      <c r="E217" s="156" t="s">
        <v>1</v>
      </c>
      <c r="F217" s="157" t="s">
        <v>1994</v>
      </c>
      <c r="H217" s="158">
        <v>7</v>
      </c>
      <c r="I217" s="159"/>
      <c r="L217" s="155"/>
      <c r="M217" s="160"/>
      <c r="T217" s="161"/>
      <c r="AT217" s="156" t="s">
        <v>376</v>
      </c>
      <c r="AU217" s="156" t="s">
        <v>84</v>
      </c>
      <c r="AV217" s="12" t="s">
        <v>86</v>
      </c>
      <c r="AW217" s="12" t="s">
        <v>34</v>
      </c>
      <c r="AX217" s="12" t="s">
        <v>77</v>
      </c>
      <c r="AY217" s="156" t="s">
        <v>339</v>
      </c>
    </row>
    <row r="218" spans="2:65" s="15" customFormat="1" x14ac:dyDescent="0.2">
      <c r="B218" s="189"/>
      <c r="D218" s="150" t="s">
        <v>376</v>
      </c>
      <c r="E218" s="190" t="s">
        <v>1</v>
      </c>
      <c r="F218" s="191" t="s">
        <v>2980</v>
      </c>
      <c r="H218" s="190" t="s">
        <v>1</v>
      </c>
      <c r="I218" s="192"/>
      <c r="L218" s="189"/>
      <c r="M218" s="193"/>
      <c r="T218" s="194"/>
      <c r="AT218" s="190" t="s">
        <v>376</v>
      </c>
      <c r="AU218" s="190" t="s">
        <v>84</v>
      </c>
      <c r="AV218" s="15" t="s">
        <v>84</v>
      </c>
      <c r="AW218" s="15" t="s">
        <v>34</v>
      </c>
      <c r="AX218" s="15" t="s">
        <v>77</v>
      </c>
      <c r="AY218" s="190" t="s">
        <v>339</v>
      </c>
    </row>
    <row r="219" spans="2:65" s="12" customFormat="1" x14ac:dyDescent="0.2">
      <c r="B219" s="155"/>
      <c r="D219" s="150" t="s">
        <v>376</v>
      </c>
      <c r="E219" s="156" t="s">
        <v>1</v>
      </c>
      <c r="F219" s="157" t="s">
        <v>2981</v>
      </c>
      <c r="H219" s="158">
        <v>1</v>
      </c>
      <c r="I219" s="159"/>
      <c r="L219" s="155"/>
      <c r="M219" s="160"/>
      <c r="T219" s="161"/>
      <c r="AT219" s="156" t="s">
        <v>376</v>
      </c>
      <c r="AU219" s="156" t="s">
        <v>84</v>
      </c>
      <c r="AV219" s="12" t="s">
        <v>86</v>
      </c>
      <c r="AW219" s="12" t="s">
        <v>34</v>
      </c>
      <c r="AX219" s="12" t="s">
        <v>77</v>
      </c>
      <c r="AY219" s="156" t="s">
        <v>339</v>
      </c>
    </row>
    <row r="220" spans="2:65" s="13" customFormat="1" x14ac:dyDescent="0.2">
      <c r="B220" s="162"/>
      <c r="D220" s="150" t="s">
        <v>376</v>
      </c>
      <c r="E220" s="163" t="s">
        <v>1</v>
      </c>
      <c r="F220" s="164" t="s">
        <v>398</v>
      </c>
      <c r="H220" s="165">
        <v>15</v>
      </c>
      <c r="I220" s="166"/>
      <c r="L220" s="162"/>
      <c r="M220" s="167"/>
      <c r="T220" s="168"/>
      <c r="AT220" s="163" t="s">
        <v>376</v>
      </c>
      <c r="AU220" s="163" t="s">
        <v>84</v>
      </c>
      <c r="AV220" s="13" t="s">
        <v>249</v>
      </c>
      <c r="AW220" s="13" t="s">
        <v>34</v>
      </c>
      <c r="AX220" s="13" t="s">
        <v>84</v>
      </c>
      <c r="AY220" s="163" t="s">
        <v>339</v>
      </c>
    </row>
    <row r="221" spans="2:65" s="1" customFormat="1" ht="24.15" customHeight="1" x14ac:dyDescent="0.2">
      <c r="B221" s="136"/>
      <c r="C221" s="137" t="s">
        <v>433</v>
      </c>
      <c r="D221" s="137" t="s">
        <v>342</v>
      </c>
      <c r="E221" s="138" t="s">
        <v>538</v>
      </c>
      <c r="F221" s="139" t="s">
        <v>539</v>
      </c>
      <c r="G221" s="140" t="s">
        <v>493</v>
      </c>
      <c r="H221" s="141">
        <v>12.24</v>
      </c>
      <c r="I221" s="142"/>
      <c r="J221" s="143">
        <f>ROUND(I221*H221,2)</f>
        <v>0</v>
      </c>
      <c r="K221" s="139" t="s">
        <v>346</v>
      </c>
      <c r="L221" s="32"/>
      <c r="M221" s="144" t="s">
        <v>1</v>
      </c>
      <c r="N221" s="145" t="s">
        <v>42</v>
      </c>
      <c r="P221" s="146">
        <f>O221*H221</f>
        <v>0</v>
      </c>
      <c r="Q221" s="146">
        <v>0</v>
      </c>
      <c r="R221" s="146">
        <f>Q221*H221</f>
        <v>0</v>
      </c>
      <c r="S221" s="146">
        <v>0</v>
      </c>
      <c r="T221" s="147">
        <f>S221*H221</f>
        <v>0</v>
      </c>
      <c r="AR221" s="148" t="s">
        <v>1902</v>
      </c>
      <c r="AT221" s="148" t="s">
        <v>342</v>
      </c>
      <c r="AU221" s="148" t="s">
        <v>84</v>
      </c>
      <c r="AY221" s="17" t="s">
        <v>339</v>
      </c>
      <c r="BE221" s="149">
        <f>IF(N221="základní",J221,0)</f>
        <v>0</v>
      </c>
      <c r="BF221" s="149">
        <f>IF(N221="snížená",J221,0)</f>
        <v>0</v>
      </c>
      <c r="BG221" s="149">
        <f>IF(N221="zákl. přenesená",J221,0)</f>
        <v>0</v>
      </c>
      <c r="BH221" s="149">
        <f>IF(N221="sníž. přenesená",J221,0)</f>
        <v>0</v>
      </c>
      <c r="BI221" s="149">
        <f>IF(N221="nulová",J221,0)</f>
        <v>0</v>
      </c>
      <c r="BJ221" s="17" t="s">
        <v>84</v>
      </c>
      <c r="BK221" s="149">
        <f>ROUND(I221*H221,2)</f>
        <v>0</v>
      </c>
      <c r="BL221" s="17" t="s">
        <v>1902</v>
      </c>
      <c r="BM221" s="148" t="s">
        <v>2982</v>
      </c>
    </row>
    <row r="222" spans="2:65" s="1" customFormat="1" ht="38.4" x14ac:dyDescent="0.2">
      <c r="B222" s="32"/>
      <c r="D222" s="150" t="s">
        <v>348</v>
      </c>
      <c r="F222" s="151" t="s">
        <v>541</v>
      </c>
      <c r="I222" s="152"/>
      <c r="L222" s="32"/>
      <c r="M222" s="153"/>
      <c r="T222" s="56"/>
      <c r="AT222" s="17" t="s">
        <v>348</v>
      </c>
      <c r="AU222" s="17" t="s">
        <v>84</v>
      </c>
    </row>
    <row r="223" spans="2:65" s="15" customFormat="1" x14ac:dyDescent="0.2">
      <c r="B223" s="189"/>
      <c r="D223" s="150" t="s">
        <v>376</v>
      </c>
      <c r="E223" s="190" t="s">
        <v>1</v>
      </c>
      <c r="F223" s="191" t="s">
        <v>2983</v>
      </c>
      <c r="H223" s="190" t="s">
        <v>1</v>
      </c>
      <c r="I223" s="192"/>
      <c r="L223" s="189"/>
      <c r="M223" s="193"/>
      <c r="T223" s="194"/>
      <c r="AT223" s="190" t="s">
        <v>376</v>
      </c>
      <c r="AU223" s="190" t="s">
        <v>84</v>
      </c>
      <c r="AV223" s="15" t="s">
        <v>84</v>
      </c>
      <c r="AW223" s="15" t="s">
        <v>34</v>
      </c>
      <c r="AX223" s="15" t="s">
        <v>77</v>
      </c>
      <c r="AY223" s="190" t="s">
        <v>339</v>
      </c>
    </row>
    <row r="224" spans="2:65" s="12" customFormat="1" x14ac:dyDescent="0.2">
      <c r="B224" s="155"/>
      <c r="D224" s="150" t="s">
        <v>376</v>
      </c>
      <c r="E224" s="156" t="s">
        <v>1</v>
      </c>
      <c r="F224" s="157" t="s">
        <v>2984</v>
      </c>
      <c r="H224" s="158">
        <v>12.24</v>
      </c>
      <c r="I224" s="159"/>
      <c r="L224" s="155"/>
      <c r="M224" s="160"/>
      <c r="T224" s="161"/>
      <c r="AT224" s="156" t="s">
        <v>376</v>
      </c>
      <c r="AU224" s="156" t="s">
        <v>84</v>
      </c>
      <c r="AV224" s="12" t="s">
        <v>86</v>
      </c>
      <c r="AW224" s="12" t="s">
        <v>34</v>
      </c>
      <c r="AX224" s="12" t="s">
        <v>77</v>
      </c>
      <c r="AY224" s="156" t="s">
        <v>339</v>
      </c>
    </row>
    <row r="225" spans="2:65" s="13" customFormat="1" x14ac:dyDescent="0.2">
      <c r="B225" s="162"/>
      <c r="D225" s="150" t="s">
        <v>376</v>
      </c>
      <c r="E225" s="163" t="s">
        <v>1</v>
      </c>
      <c r="F225" s="164" t="s">
        <v>398</v>
      </c>
      <c r="H225" s="165">
        <v>12.24</v>
      </c>
      <c r="I225" s="166"/>
      <c r="L225" s="162"/>
      <c r="M225" s="167"/>
      <c r="T225" s="168"/>
      <c r="AT225" s="163" t="s">
        <v>376</v>
      </c>
      <c r="AU225" s="163" t="s">
        <v>84</v>
      </c>
      <c r="AV225" s="13" t="s">
        <v>249</v>
      </c>
      <c r="AW225" s="13" t="s">
        <v>34</v>
      </c>
      <c r="AX225" s="13" t="s">
        <v>84</v>
      </c>
      <c r="AY225" s="163" t="s">
        <v>339</v>
      </c>
    </row>
    <row r="226" spans="2:65" s="1" customFormat="1" ht="33" customHeight="1" x14ac:dyDescent="0.2">
      <c r="B226" s="136"/>
      <c r="C226" s="137" t="s">
        <v>439</v>
      </c>
      <c r="D226" s="137" t="s">
        <v>342</v>
      </c>
      <c r="E226" s="138" t="s">
        <v>543</v>
      </c>
      <c r="F226" s="139" t="s">
        <v>544</v>
      </c>
      <c r="G226" s="140" t="s">
        <v>493</v>
      </c>
      <c r="H226" s="141">
        <v>85.68</v>
      </c>
      <c r="I226" s="142"/>
      <c r="J226" s="143">
        <f>ROUND(I226*H226,2)</f>
        <v>0</v>
      </c>
      <c r="K226" s="139" t="s">
        <v>346</v>
      </c>
      <c r="L226" s="32"/>
      <c r="M226" s="144" t="s">
        <v>1</v>
      </c>
      <c r="N226" s="145" t="s">
        <v>42</v>
      </c>
      <c r="P226" s="146">
        <f>O226*H226</f>
        <v>0</v>
      </c>
      <c r="Q226" s="146">
        <v>0</v>
      </c>
      <c r="R226" s="146">
        <f>Q226*H226</f>
        <v>0</v>
      </c>
      <c r="S226" s="146">
        <v>0</v>
      </c>
      <c r="T226" s="147">
        <f>S226*H226</f>
        <v>0</v>
      </c>
      <c r="AR226" s="148" t="s">
        <v>1902</v>
      </c>
      <c r="AT226" s="148" t="s">
        <v>342</v>
      </c>
      <c r="AU226" s="148" t="s">
        <v>84</v>
      </c>
      <c r="AY226" s="17" t="s">
        <v>339</v>
      </c>
      <c r="BE226" s="149">
        <f>IF(N226="základní",J226,0)</f>
        <v>0</v>
      </c>
      <c r="BF226" s="149">
        <f>IF(N226="snížená",J226,0)</f>
        <v>0</v>
      </c>
      <c r="BG226" s="149">
        <f>IF(N226="zákl. přenesená",J226,0)</f>
        <v>0</v>
      </c>
      <c r="BH226" s="149">
        <f>IF(N226="sníž. přenesená",J226,0)</f>
        <v>0</v>
      </c>
      <c r="BI226" s="149">
        <f>IF(N226="nulová",J226,0)</f>
        <v>0</v>
      </c>
      <c r="BJ226" s="17" t="s">
        <v>84</v>
      </c>
      <c r="BK226" s="149">
        <f>ROUND(I226*H226,2)</f>
        <v>0</v>
      </c>
      <c r="BL226" s="17" t="s">
        <v>1902</v>
      </c>
      <c r="BM226" s="148" t="s">
        <v>2985</v>
      </c>
    </row>
    <row r="227" spans="2:65" s="1" customFormat="1" ht="38.4" x14ac:dyDescent="0.2">
      <c r="B227" s="32"/>
      <c r="D227" s="150" t="s">
        <v>348</v>
      </c>
      <c r="F227" s="151" t="s">
        <v>546</v>
      </c>
      <c r="I227" s="152"/>
      <c r="L227" s="32"/>
      <c r="M227" s="153"/>
      <c r="T227" s="56"/>
      <c r="AT227" s="17" t="s">
        <v>348</v>
      </c>
      <c r="AU227" s="17" t="s">
        <v>84</v>
      </c>
    </row>
    <row r="228" spans="2:65" s="15" customFormat="1" x14ac:dyDescent="0.2">
      <c r="B228" s="189"/>
      <c r="D228" s="150" t="s">
        <v>376</v>
      </c>
      <c r="E228" s="190" t="s">
        <v>1</v>
      </c>
      <c r="F228" s="191" t="s">
        <v>1993</v>
      </c>
      <c r="H228" s="190" t="s">
        <v>1</v>
      </c>
      <c r="I228" s="192"/>
      <c r="L228" s="189"/>
      <c r="M228" s="193"/>
      <c r="T228" s="194"/>
      <c r="AT228" s="190" t="s">
        <v>376</v>
      </c>
      <c r="AU228" s="190" t="s">
        <v>84</v>
      </c>
      <c r="AV228" s="15" t="s">
        <v>84</v>
      </c>
      <c r="AW228" s="15" t="s">
        <v>34</v>
      </c>
      <c r="AX228" s="15" t="s">
        <v>77</v>
      </c>
      <c r="AY228" s="190" t="s">
        <v>339</v>
      </c>
    </row>
    <row r="229" spans="2:65" s="12" customFormat="1" x14ac:dyDescent="0.2">
      <c r="B229" s="155"/>
      <c r="D229" s="150" t="s">
        <v>376</v>
      </c>
      <c r="E229" s="156" t="s">
        <v>1</v>
      </c>
      <c r="F229" s="157" t="s">
        <v>2986</v>
      </c>
      <c r="H229" s="158">
        <v>85.68</v>
      </c>
      <c r="I229" s="159"/>
      <c r="L229" s="155"/>
      <c r="M229" s="160"/>
      <c r="T229" s="161"/>
      <c r="AT229" s="156" t="s">
        <v>376</v>
      </c>
      <c r="AU229" s="156" t="s">
        <v>84</v>
      </c>
      <c r="AV229" s="12" t="s">
        <v>86</v>
      </c>
      <c r="AW229" s="12" t="s">
        <v>34</v>
      </c>
      <c r="AX229" s="12" t="s">
        <v>77</v>
      </c>
      <c r="AY229" s="156" t="s">
        <v>339</v>
      </c>
    </row>
    <row r="230" spans="2:65" s="13" customFormat="1" x14ac:dyDescent="0.2">
      <c r="B230" s="162"/>
      <c r="D230" s="150" t="s">
        <v>376</v>
      </c>
      <c r="E230" s="163" t="s">
        <v>1</v>
      </c>
      <c r="F230" s="164" t="s">
        <v>398</v>
      </c>
      <c r="H230" s="165">
        <v>85.68</v>
      </c>
      <c r="I230" s="166"/>
      <c r="L230" s="162"/>
      <c r="M230" s="167"/>
      <c r="T230" s="168"/>
      <c r="AT230" s="163" t="s">
        <v>376</v>
      </c>
      <c r="AU230" s="163" t="s">
        <v>84</v>
      </c>
      <c r="AV230" s="13" t="s">
        <v>249</v>
      </c>
      <c r="AW230" s="13" t="s">
        <v>34</v>
      </c>
      <c r="AX230" s="13" t="s">
        <v>84</v>
      </c>
      <c r="AY230" s="163" t="s">
        <v>339</v>
      </c>
    </row>
    <row r="231" spans="2:65" s="1" customFormat="1" ht="16.5" customHeight="1" x14ac:dyDescent="0.2">
      <c r="B231" s="136"/>
      <c r="C231" s="137" t="s">
        <v>445</v>
      </c>
      <c r="D231" s="137" t="s">
        <v>342</v>
      </c>
      <c r="E231" s="138" t="s">
        <v>613</v>
      </c>
      <c r="F231" s="139" t="s">
        <v>614</v>
      </c>
      <c r="G231" s="140" t="s">
        <v>493</v>
      </c>
      <c r="H231" s="141">
        <v>0.91200000000000003</v>
      </c>
      <c r="I231" s="142"/>
      <c r="J231" s="143">
        <f>ROUND(I231*H231,2)</f>
        <v>0</v>
      </c>
      <c r="K231" s="139" t="s">
        <v>346</v>
      </c>
      <c r="L231" s="32"/>
      <c r="M231" s="144" t="s">
        <v>1</v>
      </c>
      <c r="N231" s="145" t="s">
        <v>42</v>
      </c>
      <c r="P231" s="146">
        <f>O231*H231</f>
        <v>0</v>
      </c>
      <c r="Q231" s="146">
        <v>0</v>
      </c>
      <c r="R231" s="146">
        <f>Q231*H231</f>
        <v>0</v>
      </c>
      <c r="S231" s="146">
        <v>0</v>
      </c>
      <c r="T231" s="147">
        <f>S231*H231</f>
        <v>0</v>
      </c>
      <c r="AR231" s="148" t="s">
        <v>1902</v>
      </c>
      <c r="AT231" s="148" t="s">
        <v>342</v>
      </c>
      <c r="AU231" s="148" t="s">
        <v>84</v>
      </c>
      <c r="AY231" s="17" t="s">
        <v>339</v>
      </c>
      <c r="BE231" s="149">
        <f>IF(N231="základní",J231,0)</f>
        <v>0</v>
      </c>
      <c r="BF231" s="149">
        <f>IF(N231="snížená",J231,0)</f>
        <v>0</v>
      </c>
      <c r="BG231" s="149">
        <f>IF(N231="zákl. přenesená",J231,0)</f>
        <v>0</v>
      </c>
      <c r="BH231" s="149">
        <f>IF(N231="sníž. přenesená",J231,0)</f>
        <v>0</v>
      </c>
      <c r="BI231" s="149">
        <f>IF(N231="nulová",J231,0)</f>
        <v>0</v>
      </c>
      <c r="BJ231" s="17" t="s">
        <v>84</v>
      </c>
      <c r="BK231" s="149">
        <f>ROUND(I231*H231,2)</f>
        <v>0</v>
      </c>
      <c r="BL231" s="17" t="s">
        <v>1902</v>
      </c>
      <c r="BM231" s="148" t="s">
        <v>2987</v>
      </c>
    </row>
    <row r="232" spans="2:65" s="1" customFormat="1" ht="28.8" x14ac:dyDescent="0.2">
      <c r="B232" s="32"/>
      <c r="D232" s="150" t="s">
        <v>348</v>
      </c>
      <c r="F232" s="151" t="s">
        <v>616</v>
      </c>
      <c r="I232" s="152"/>
      <c r="L232" s="32"/>
      <c r="M232" s="153"/>
      <c r="T232" s="56"/>
      <c r="AT232" s="17" t="s">
        <v>348</v>
      </c>
      <c r="AU232" s="17" t="s">
        <v>84</v>
      </c>
    </row>
    <row r="233" spans="2:65" s="15" customFormat="1" x14ac:dyDescent="0.2">
      <c r="B233" s="189"/>
      <c r="D233" s="150" t="s">
        <v>376</v>
      </c>
      <c r="E233" s="190" t="s">
        <v>1</v>
      </c>
      <c r="F233" s="191" t="s">
        <v>2988</v>
      </c>
      <c r="H233" s="190" t="s">
        <v>1</v>
      </c>
      <c r="I233" s="192"/>
      <c r="L233" s="189"/>
      <c r="M233" s="193"/>
      <c r="T233" s="194"/>
      <c r="AT233" s="190" t="s">
        <v>376</v>
      </c>
      <c r="AU233" s="190" t="s">
        <v>84</v>
      </c>
      <c r="AV233" s="15" t="s">
        <v>84</v>
      </c>
      <c r="AW233" s="15" t="s">
        <v>34</v>
      </c>
      <c r="AX233" s="15" t="s">
        <v>77</v>
      </c>
      <c r="AY233" s="190" t="s">
        <v>339</v>
      </c>
    </row>
    <row r="234" spans="2:65" s="12" customFormat="1" x14ac:dyDescent="0.2">
      <c r="B234" s="155"/>
      <c r="D234" s="150" t="s">
        <v>376</v>
      </c>
      <c r="E234" s="156" t="s">
        <v>1</v>
      </c>
      <c r="F234" s="157" t="s">
        <v>2989</v>
      </c>
      <c r="H234" s="158">
        <v>0.24</v>
      </c>
      <c r="I234" s="159"/>
      <c r="L234" s="155"/>
      <c r="M234" s="160"/>
      <c r="T234" s="161"/>
      <c r="AT234" s="156" t="s">
        <v>376</v>
      </c>
      <c r="AU234" s="156" t="s">
        <v>84</v>
      </c>
      <c r="AV234" s="12" t="s">
        <v>86</v>
      </c>
      <c r="AW234" s="12" t="s">
        <v>34</v>
      </c>
      <c r="AX234" s="12" t="s">
        <v>77</v>
      </c>
      <c r="AY234" s="156" t="s">
        <v>339</v>
      </c>
    </row>
    <row r="235" spans="2:65" s="12" customFormat="1" x14ac:dyDescent="0.2">
      <c r="B235" s="155"/>
      <c r="D235" s="150" t="s">
        <v>376</v>
      </c>
      <c r="E235" s="156" t="s">
        <v>1</v>
      </c>
      <c r="F235" s="157" t="s">
        <v>2990</v>
      </c>
      <c r="H235" s="158">
        <v>0.432</v>
      </c>
      <c r="I235" s="159"/>
      <c r="L235" s="155"/>
      <c r="M235" s="160"/>
      <c r="T235" s="161"/>
      <c r="AT235" s="156" t="s">
        <v>376</v>
      </c>
      <c r="AU235" s="156" t="s">
        <v>84</v>
      </c>
      <c r="AV235" s="12" t="s">
        <v>86</v>
      </c>
      <c r="AW235" s="12" t="s">
        <v>34</v>
      </c>
      <c r="AX235" s="12" t="s">
        <v>77</v>
      </c>
      <c r="AY235" s="156" t="s">
        <v>339</v>
      </c>
    </row>
    <row r="236" spans="2:65" s="12" customFormat="1" x14ac:dyDescent="0.2">
      <c r="B236" s="155"/>
      <c r="D236" s="150" t="s">
        <v>376</v>
      </c>
      <c r="E236" s="156" t="s">
        <v>1</v>
      </c>
      <c r="F236" s="157" t="s">
        <v>2991</v>
      </c>
      <c r="H236" s="158">
        <v>0.24</v>
      </c>
      <c r="I236" s="159"/>
      <c r="L236" s="155"/>
      <c r="M236" s="160"/>
      <c r="T236" s="161"/>
      <c r="AT236" s="156" t="s">
        <v>376</v>
      </c>
      <c r="AU236" s="156" t="s">
        <v>84</v>
      </c>
      <c r="AV236" s="12" t="s">
        <v>86</v>
      </c>
      <c r="AW236" s="12" t="s">
        <v>34</v>
      </c>
      <c r="AX236" s="12" t="s">
        <v>77</v>
      </c>
      <c r="AY236" s="156" t="s">
        <v>339</v>
      </c>
    </row>
    <row r="237" spans="2:65" s="13" customFormat="1" x14ac:dyDescent="0.2">
      <c r="B237" s="162"/>
      <c r="D237" s="150" t="s">
        <v>376</v>
      </c>
      <c r="E237" s="163" t="s">
        <v>1</v>
      </c>
      <c r="F237" s="164" t="s">
        <v>398</v>
      </c>
      <c r="H237" s="165">
        <v>0.91199999999999992</v>
      </c>
      <c r="I237" s="166"/>
      <c r="L237" s="162"/>
      <c r="M237" s="167"/>
      <c r="T237" s="168"/>
      <c r="AT237" s="163" t="s">
        <v>376</v>
      </c>
      <c r="AU237" s="163" t="s">
        <v>84</v>
      </c>
      <c r="AV237" s="13" t="s">
        <v>249</v>
      </c>
      <c r="AW237" s="13" t="s">
        <v>34</v>
      </c>
      <c r="AX237" s="13" t="s">
        <v>84</v>
      </c>
      <c r="AY237" s="163" t="s">
        <v>339</v>
      </c>
    </row>
    <row r="238" spans="2:65" s="1" customFormat="1" ht="16.5" customHeight="1" x14ac:dyDescent="0.2">
      <c r="B238" s="136"/>
      <c r="C238" s="137" t="s">
        <v>451</v>
      </c>
      <c r="D238" s="137" t="s">
        <v>342</v>
      </c>
      <c r="E238" s="138" t="s">
        <v>588</v>
      </c>
      <c r="F238" s="139" t="s">
        <v>589</v>
      </c>
      <c r="G238" s="140" t="s">
        <v>493</v>
      </c>
      <c r="H238" s="141">
        <v>7.0000000000000001E-3</v>
      </c>
      <c r="I238" s="142"/>
      <c r="J238" s="143">
        <f>ROUND(I238*H238,2)</f>
        <v>0</v>
      </c>
      <c r="K238" s="139" t="s">
        <v>346</v>
      </c>
      <c r="L238" s="32"/>
      <c r="M238" s="144" t="s">
        <v>1</v>
      </c>
      <c r="N238" s="145" t="s">
        <v>42</v>
      </c>
      <c r="P238" s="146">
        <f>O238*H238</f>
        <v>0</v>
      </c>
      <c r="Q238" s="146">
        <v>0</v>
      </c>
      <c r="R238" s="146">
        <f>Q238*H238</f>
        <v>0</v>
      </c>
      <c r="S238" s="146">
        <v>0</v>
      </c>
      <c r="T238" s="147">
        <f>S238*H238</f>
        <v>0</v>
      </c>
      <c r="AR238" s="148" t="s">
        <v>1902</v>
      </c>
      <c r="AT238" s="148" t="s">
        <v>342</v>
      </c>
      <c r="AU238" s="148" t="s">
        <v>84</v>
      </c>
      <c r="AY238" s="17" t="s">
        <v>339</v>
      </c>
      <c r="BE238" s="149">
        <f>IF(N238="základní",J238,0)</f>
        <v>0</v>
      </c>
      <c r="BF238" s="149">
        <f>IF(N238="snížená",J238,0)</f>
        <v>0</v>
      </c>
      <c r="BG238" s="149">
        <f>IF(N238="zákl. přenesená",J238,0)</f>
        <v>0</v>
      </c>
      <c r="BH238" s="149">
        <f>IF(N238="sníž. přenesená",J238,0)</f>
        <v>0</v>
      </c>
      <c r="BI238" s="149">
        <f>IF(N238="nulová",J238,0)</f>
        <v>0</v>
      </c>
      <c r="BJ238" s="17" t="s">
        <v>84</v>
      </c>
      <c r="BK238" s="149">
        <f>ROUND(I238*H238,2)</f>
        <v>0</v>
      </c>
      <c r="BL238" s="17" t="s">
        <v>1902</v>
      </c>
      <c r="BM238" s="148" t="s">
        <v>2992</v>
      </c>
    </row>
    <row r="239" spans="2:65" s="1" customFormat="1" ht="28.8" x14ac:dyDescent="0.2">
      <c r="B239" s="32"/>
      <c r="D239" s="150" t="s">
        <v>348</v>
      </c>
      <c r="F239" s="151" t="s">
        <v>591</v>
      </c>
      <c r="I239" s="152"/>
      <c r="L239" s="32"/>
      <c r="M239" s="153"/>
      <c r="T239" s="56"/>
      <c r="AT239" s="17" t="s">
        <v>348</v>
      </c>
      <c r="AU239" s="17" t="s">
        <v>84</v>
      </c>
    </row>
    <row r="240" spans="2:65" s="15" customFormat="1" x14ac:dyDescent="0.2">
      <c r="B240" s="189"/>
      <c r="D240" s="150" t="s">
        <v>376</v>
      </c>
      <c r="E240" s="190" t="s">
        <v>1</v>
      </c>
      <c r="F240" s="191" t="s">
        <v>1996</v>
      </c>
      <c r="H240" s="190" t="s">
        <v>1</v>
      </c>
      <c r="I240" s="192"/>
      <c r="L240" s="189"/>
      <c r="M240" s="193"/>
      <c r="T240" s="194"/>
      <c r="AT240" s="190" t="s">
        <v>376</v>
      </c>
      <c r="AU240" s="190" t="s">
        <v>84</v>
      </c>
      <c r="AV240" s="15" t="s">
        <v>84</v>
      </c>
      <c r="AW240" s="15" t="s">
        <v>34</v>
      </c>
      <c r="AX240" s="15" t="s">
        <v>77</v>
      </c>
      <c r="AY240" s="190" t="s">
        <v>339</v>
      </c>
    </row>
    <row r="241" spans="2:51" s="12" customFormat="1" x14ac:dyDescent="0.2">
      <c r="B241" s="155"/>
      <c r="D241" s="150" t="s">
        <v>376</v>
      </c>
      <c r="E241" s="156" t="s">
        <v>1</v>
      </c>
      <c r="F241" s="157" t="s">
        <v>2993</v>
      </c>
      <c r="H241" s="158">
        <v>7.0000000000000001E-3</v>
      </c>
      <c r="I241" s="159"/>
      <c r="L241" s="155"/>
      <c r="M241" s="160"/>
      <c r="T241" s="161"/>
      <c r="AT241" s="156" t="s">
        <v>376</v>
      </c>
      <c r="AU241" s="156" t="s">
        <v>84</v>
      </c>
      <c r="AV241" s="12" t="s">
        <v>86</v>
      </c>
      <c r="AW241" s="12" t="s">
        <v>34</v>
      </c>
      <c r="AX241" s="12" t="s">
        <v>77</v>
      </c>
      <c r="AY241" s="156" t="s">
        <v>339</v>
      </c>
    </row>
    <row r="242" spans="2:51" s="13" customFormat="1" x14ac:dyDescent="0.2">
      <c r="B242" s="162"/>
      <c r="D242" s="150" t="s">
        <v>376</v>
      </c>
      <c r="E242" s="163" t="s">
        <v>1</v>
      </c>
      <c r="F242" s="164" t="s">
        <v>398</v>
      </c>
      <c r="H242" s="165">
        <v>7.0000000000000001E-3</v>
      </c>
      <c r="I242" s="166"/>
      <c r="L242" s="162"/>
      <c r="M242" s="195"/>
      <c r="N242" s="196"/>
      <c r="O242" s="196"/>
      <c r="P242" s="196"/>
      <c r="Q242" s="196"/>
      <c r="R242" s="196"/>
      <c r="S242" s="196"/>
      <c r="T242" s="197"/>
      <c r="AT242" s="163" t="s">
        <v>376</v>
      </c>
      <c r="AU242" s="163" t="s">
        <v>84</v>
      </c>
      <c r="AV242" s="13" t="s">
        <v>249</v>
      </c>
      <c r="AW242" s="13" t="s">
        <v>34</v>
      </c>
      <c r="AX242" s="13" t="s">
        <v>84</v>
      </c>
      <c r="AY242" s="163" t="s">
        <v>339</v>
      </c>
    </row>
    <row r="243" spans="2:51" s="1" customFormat="1" ht="6.9" customHeight="1" x14ac:dyDescent="0.2">
      <c r="B243" s="44"/>
      <c r="C243" s="45"/>
      <c r="D243" s="45"/>
      <c r="E243" s="45"/>
      <c r="F243" s="45"/>
      <c r="G243" s="45"/>
      <c r="H243" s="45"/>
      <c r="I243" s="45"/>
      <c r="J243" s="45"/>
      <c r="K243" s="45"/>
      <c r="L243" s="32"/>
    </row>
  </sheetData>
  <autoFilter ref="C127:K242" xr:uid="{00000000-0009-0000-0000-00000B000000}"/>
  <mergeCells count="15">
    <mergeCell ref="E114:H114"/>
    <mergeCell ref="E118:H118"/>
    <mergeCell ref="E116:H116"/>
    <mergeCell ref="E120:H120"/>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2:BM1186"/>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56" ht="36.9" customHeight="1" x14ac:dyDescent="0.2">
      <c r="L2" s="255" t="s">
        <v>5</v>
      </c>
      <c r="M2" s="256"/>
      <c r="N2" s="256"/>
      <c r="O2" s="256"/>
      <c r="P2" s="256"/>
      <c r="Q2" s="256"/>
      <c r="R2" s="256"/>
      <c r="S2" s="256"/>
      <c r="T2" s="256"/>
      <c r="U2" s="256"/>
      <c r="V2" s="256"/>
      <c r="AT2" s="17" t="s">
        <v>138</v>
      </c>
      <c r="AZ2" s="198" t="s">
        <v>2994</v>
      </c>
      <c r="BA2" s="198" t="s">
        <v>2995</v>
      </c>
      <c r="BB2" s="198" t="s">
        <v>1</v>
      </c>
      <c r="BC2" s="198" t="s">
        <v>2996</v>
      </c>
      <c r="BD2" s="198" t="s">
        <v>86</v>
      </c>
    </row>
    <row r="3" spans="2:56" ht="6.9" customHeight="1" x14ac:dyDescent="0.2">
      <c r="B3" s="18"/>
      <c r="C3" s="19"/>
      <c r="D3" s="19"/>
      <c r="E3" s="19"/>
      <c r="F3" s="19"/>
      <c r="G3" s="19"/>
      <c r="H3" s="19"/>
      <c r="I3" s="19"/>
      <c r="J3" s="19"/>
      <c r="K3" s="19"/>
      <c r="L3" s="20"/>
      <c r="AT3" s="17" t="s">
        <v>86</v>
      </c>
      <c r="AZ3" s="198" t="s">
        <v>2997</v>
      </c>
      <c r="BA3" s="198" t="s">
        <v>2998</v>
      </c>
      <c r="BB3" s="198" t="s">
        <v>1</v>
      </c>
      <c r="BC3" s="198" t="s">
        <v>2999</v>
      </c>
      <c r="BD3" s="198" t="s">
        <v>86</v>
      </c>
    </row>
    <row r="4" spans="2:56" ht="24.9" customHeight="1" x14ac:dyDescent="0.2">
      <c r="B4" s="20"/>
      <c r="D4" s="21" t="s">
        <v>311</v>
      </c>
      <c r="L4" s="20"/>
      <c r="M4" s="93" t="s">
        <v>10</v>
      </c>
      <c r="AT4" s="17" t="s">
        <v>3</v>
      </c>
      <c r="AZ4" s="198" t="s">
        <v>3000</v>
      </c>
      <c r="BA4" s="198" t="s">
        <v>3001</v>
      </c>
      <c r="BB4" s="198" t="s">
        <v>1</v>
      </c>
      <c r="BC4" s="198" t="s">
        <v>3002</v>
      </c>
      <c r="BD4" s="198" t="s">
        <v>86</v>
      </c>
    </row>
    <row r="5" spans="2:56" ht="6.9" customHeight="1" x14ac:dyDescent="0.2">
      <c r="B5" s="20"/>
      <c r="L5" s="20"/>
      <c r="AZ5" s="198" t="s">
        <v>3003</v>
      </c>
      <c r="BA5" s="198" t="s">
        <v>3004</v>
      </c>
      <c r="BB5" s="198" t="s">
        <v>1</v>
      </c>
      <c r="BC5" s="198" t="s">
        <v>3005</v>
      </c>
      <c r="BD5" s="198" t="s">
        <v>86</v>
      </c>
    </row>
    <row r="6" spans="2:56" ht="12" customHeight="1" x14ac:dyDescent="0.2">
      <c r="B6" s="20"/>
      <c r="D6" s="27" t="s">
        <v>16</v>
      </c>
      <c r="L6" s="20"/>
      <c r="AZ6" s="198" t="s">
        <v>3006</v>
      </c>
      <c r="BA6" s="198" t="s">
        <v>3007</v>
      </c>
      <c r="BB6" s="198" t="s">
        <v>1</v>
      </c>
      <c r="BC6" s="198" t="s">
        <v>3008</v>
      </c>
      <c r="BD6" s="198" t="s">
        <v>86</v>
      </c>
    </row>
    <row r="7" spans="2:56" ht="16.5" customHeight="1" x14ac:dyDescent="0.2">
      <c r="B7" s="20"/>
      <c r="E7" s="278" t="str">
        <f>'Rekapitulace stavby'!K6</f>
        <v>Prostá rekonstrukce trati v úseku Milotice nad Opavou – Brantice – 2.etapa</v>
      </c>
      <c r="F7" s="279"/>
      <c r="G7" s="279"/>
      <c r="H7" s="279"/>
      <c r="L7" s="20"/>
      <c r="AZ7" s="198" t="s">
        <v>3009</v>
      </c>
      <c r="BA7" s="198" t="s">
        <v>3010</v>
      </c>
      <c r="BB7" s="198" t="s">
        <v>1</v>
      </c>
      <c r="BC7" s="198" t="s">
        <v>3011</v>
      </c>
      <c r="BD7" s="198" t="s">
        <v>86</v>
      </c>
    </row>
    <row r="8" spans="2:56" ht="13.2" x14ac:dyDescent="0.2">
      <c r="B8" s="20"/>
      <c r="D8" s="27" t="s">
        <v>312</v>
      </c>
      <c r="L8" s="20"/>
      <c r="AZ8" s="198" t="s">
        <v>3012</v>
      </c>
      <c r="BA8" s="198" t="s">
        <v>3013</v>
      </c>
      <c r="BB8" s="198" t="s">
        <v>1</v>
      </c>
      <c r="BC8" s="198" t="s">
        <v>3014</v>
      </c>
      <c r="BD8" s="198" t="s">
        <v>86</v>
      </c>
    </row>
    <row r="9" spans="2:56" ht="16.5" customHeight="1" x14ac:dyDescent="0.2">
      <c r="B9" s="20"/>
      <c r="E9" s="278" t="s">
        <v>1953</v>
      </c>
      <c r="F9" s="256"/>
      <c r="G9" s="256"/>
      <c r="H9" s="256"/>
      <c r="L9" s="20"/>
      <c r="AZ9" s="198" t="s">
        <v>3015</v>
      </c>
      <c r="BA9" s="198" t="s">
        <v>3016</v>
      </c>
      <c r="BB9" s="198" t="s">
        <v>1</v>
      </c>
      <c r="BC9" s="198" t="s">
        <v>3017</v>
      </c>
      <c r="BD9" s="198" t="s">
        <v>86</v>
      </c>
    </row>
    <row r="10" spans="2:56" ht="12" customHeight="1" x14ac:dyDescent="0.2">
      <c r="B10" s="20"/>
      <c r="D10" s="27" t="s">
        <v>314</v>
      </c>
      <c r="L10" s="20"/>
      <c r="AZ10" s="198" t="s">
        <v>3018</v>
      </c>
      <c r="BA10" s="198" t="s">
        <v>3019</v>
      </c>
      <c r="BB10" s="198" t="s">
        <v>1</v>
      </c>
      <c r="BC10" s="198" t="s">
        <v>3020</v>
      </c>
      <c r="BD10" s="198" t="s">
        <v>86</v>
      </c>
    </row>
    <row r="11" spans="2:56" s="1" customFormat="1" ht="16.5" customHeight="1" x14ac:dyDescent="0.2">
      <c r="B11" s="32"/>
      <c r="E11" s="260" t="s">
        <v>2912</v>
      </c>
      <c r="F11" s="277"/>
      <c r="G11" s="277"/>
      <c r="H11" s="277"/>
      <c r="L11" s="32"/>
      <c r="AZ11" s="198" t="s">
        <v>3021</v>
      </c>
      <c r="BA11" s="198" t="s">
        <v>3022</v>
      </c>
      <c r="BB11" s="198" t="s">
        <v>1</v>
      </c>
      <c r="BC11" s="198" t="s">
        <v>3023</v>
      </c>
      <c r="BD11" s="198" t="s">
        <v>86</v>
      </c>
    </row>
    <row r="12" spans="2:56" s="1" customFormat="1" ht="12" customHeight="1" x14ac:dyDescent="0.2">
      <c r="B12" s="32"/>
      <c r="D12" s="27" t="s">
        <v>625</v>
      </c>
      <c r="L12" s="32"/>
      <c r="AZ12" s="198" t="s">
        <v>3024</v>
      </c>
      <c r="BA12" s="198" t="s">
        <v>3024</v>
      </c>
      <c r="BB12" s="198" t="s">
        <v>1</v>
      </c>
      <c r="BC12" s="198" t="s">
        <v>3025</v>
      </c>
      <c r="BD12" s="198" t="s">
        <v>86</v>
      </c>
    </row>
    <row r="13" spans="2:56" s="1" customFormat="1" ht="16.5" customHeight="1" x14ac:dyDescent="0.2">
      <c r="B13" s="32"/>
      <c r="E13" s="248" t="s">
        <v>3026</v>
      </c>
      <c r="F13" s="277"/>
      <c r="G13" s="277"/>
      <c r="H13" s="277"/>
      <c r="L13" s="32"/>
      <c r="AZ13" s="198" t="s">
        <v>3027</v>
      </c>
      <c r="BA13" s="198" t="s">
        <v>1</v>
      </c>
      <c r="BB13" s="198" t="s">
        <v>1</v>
      </c>
      <c r="BC13" s="198" t="s">
        <v>3028</v>
      </c>
      <c r="BD13" s="198" t="s">
        <v>86</v>
      </c>
    </row>
    <row r="14" spans="2:56" s="1" customFormat="1" x14ac:dyDescent="0.2">
      <c r="B14" s="32"/>
      <c r="L14" s="32"/>
      <c r="AZ14" s="198" t="s">
        <v>3029</v>
      </c>
      <c r="BA14" s="198" t="s">
        <v>1</v>
      </c>
      <c r="BB14" s="198" t="s">
        <v>1</v>
      </c>
      <c r="BC14" s="198" t="s">
        <v>3030</v>
      </c>
      <c r="BD14" s="198" t="s">
        <v>86</v>
      </c>
    </row>
    <row r="15" spans="2:56" s="1" customFormat="1" ht="12" customHeight="1" x14ac:dyDescent="0.2">
      <c r="B15" s="32"/>
      <c r="D15" s="27" t="s">
        <v>18</v>
      </c>
      <c r="F15" s="25" t="s">
        <v>1</v>
      </c>
      <c r="I15" s="27" t="s">
        <v>19</v>
      </c>
      <c r="J15" s="25" t="s">
        <v>1</v>
      </c>
      <c r="L15" s="32"/>
    </row>
    <row r="16" spans="2:56" s="1" customFormat="1" ht="12" customHeight="1" x14ac:dyDescent="0.2">
      <c r="B16" s="32"/>
      <c r="D16" s="27" t="s">
        <v>20</v>
      </c>
      <c r="F16" s="25" t="s">
        <v>21</v>
      </c>
      <c r="I16" s="27" t="s">
        <v>22</v>
      </c>
      <c r="J16" s="52" t="str">
        <f>'Rekapitulace stavby'!AN8</f>
        <v>22. 5. 2025</v>
      </c>
      <c r="L16" s="32"/>
    </row>
    <row r="17" spans="2:12" s="1" customFormat="1" ht="10.8"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80" t="str">
        <f>'Rekapitulace stavby'!E14</f>
        <v>Vyplň údaj</v>
      </c>
      <c r="F22" s="266"/>
      <c r="G22" s="266"/>
      <c r="H22" s="266"/>
      <c r="I22" s="27" t="s">
        <v>28</v>
      </c>
      <c r="J22" s="28" t="str">
        <f>'Rekapitulace stavby'!AN14</f>
        <v>Vyplň údaj</v>
      </c>
      <c r="L22" s="32"/>
    </row>
    <row r="23" spans="2:12" s="1" customFormat="1" ht="6.9"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 customHeight="1" x14ac:dyDescent="0.2">
      <c r="B29" s="32"/>
      <c r="L29" s="32"/>
    </row>
    <row r="30" spans="2:12" s="1" customFormat="1" ht="12" customHeight="1" x14ac:dyDescent="0.2">
      <c r="B30" s="32"/>
      <c r="D30" s="27" t="s">
        <v>36</v>
      </c>
      <c r="L30" s="32"/>
    </row>
    <row r="31" spans="2:12" s="7" customFormat="1" ht="16.5" customHeight="1" x14ac:dyDescent="0.2">
      <c r="B31" s="94"/>
      <c r="E31" s="270" t="s">
        <v>1</v>
      </c>
      <c r="F31" s="270"/>
      <c r="G31" s="270"/>
      <c r="H31" s="270"/>
      <c r="L31" s="94"/>
    </row>
    <row r="32" spans="2:12" s="1" customFormat="1" ht="6.9" customHeight="1" x14ac:dyDescent="0.2">
      <c r="B32" s="32"/>
      <c r="L32" s="32"/>
    </row>
    <row r="33" spans="2:12" s="1" customFormat="1" ht="6.9" customHeight="1" x14ac:dyDescent="0.2">
      <c r="B33" s="32"/>
      <c r="D33" s="53"/>
      <c r="E33" s="53"/>
      <c r="F33" s="53"/>
      <c r="G33" s="53"/>
      <c r="H33" s="53"/>
      <c r="I33" s="53"/>
      <c r="J33" s="53"/>
      <c r="K33" s="53"/>
      <c r="L33" s="32"/>
    </row>
    <row r="34" spans="2:12" s="1" customFormat="1" ht="25.35" customHeight="1" x14ac:dyDescent="0.2">
      <c r="B34" s="32"/>
      <c r="D34" s="95" t="s">
        <v>37</v>
      </c>
      <c r="J34" s="66">
        <f>ROUND(J140, 2)</f>
        <v>0</v>
      </c>
      <c r="L34" s="32"/>
    </row>
    <row r="35" spans="2:12" s="1" customFormat="1" ht="6.9" customHeight="1" x14ac:dyDescent="0.2">
      <c r="B35" s="32"/>
      <c r="D35" s="53"/>
      <c r="E35" s="53"/>
      <c r="F35" s="53"/>
      <c r="G35" s="53"/>
      <c r="H35" s="53"/>
      <c r="I35" s="53"/>
      <c r="J35" s="53"/>
      <c r="K35" s="53"/>
      <c r="L35" s="32"/>
    </row>
    <row r="36" spans="2:12" s="1" customFormat="1" ht="14.4" customHeight="1" x14ac:dyDescent="0.2">
      <c r="B36" s="32"/>
      <c r="F36" s="35" t="s">
        <v>39</v>
      </c>
      <c r="I36" s="35" t="s">
        <v>38</v>
      </c>
      <c r="J36" s="35" t="s">
        <v>40</v>
      </c>
      <c r="L36" s="32"/>
    </row>
    <row r="37" spans="2:12" s="1" customFormat="1" ht="14.4" customHeight="1" x14ac:dyDescent="0.2">
      <c r="B37" s="32"/>
      <c r="D37" s="55" t="s">
        <v>41</v>
      </c>
      <c r="E37" s="27" t="s">
        <v>42</v>
      </c>
      <c r="F37" s="86">
        <f>ROUND((SUM(BE140:BE1185)),  2)</f>
        <v>0</v>
      </c>
      <c r="I37" s="96">
        <v>0.21</v>
      </c>
      <c r="J37" s="86">
        <f>ROUND(((SUM(BE140:BE1185))*I37),  2)</f>
        <v>0</v>
      </c>
      <c r="L37" s="32"/>
    </row>
    <row r="38" spans="2:12" s="1" customFormat="1" ht="14.4" customHeight="1" x14ac:dyDescent="0.2">
      <c r="B38" s="32"/>
      <c r="E38" s="27" t="s">
        <v>43</v>
      </c>
      <c r="F38" s="86">
        <f>ROUND((SUM(BF140:BF1185)),  2)</f>
        <v>0</v>
      </c>
      <c r="I38" s="96">
        <v>0.12</v>
      </c>
      <c r="J38" s="86">
        <f>ROUND(((SUM(BF140:BF1185))*I38),  2)</f>
        <v>0</v>
      </c>
      <c r="L38" s="32"/>
    </row>
    <row r="39" spans="2:12" s="1" customFormat="1" ht="14.4" hidden="1" customHeight="1" x14ac:dyDescent="0.2">
      <c r="B39" s="32"/>
      <c r="E39" s="27" t="s">
        <v>44</v>
      </c>
      <c r="F39" s="86">
        <f>ROUND((SUM(BG140:BG1185)),  2)</f>
        <v>0</v>
      </c>
      <c r="I39" s="96">
        <v>0.21</v>
      </c>
      <c r="J39" s="86">
        <f>0</f>
        <v>0</v>
      </c>
      <c r="L39" s="32"/>
    </row>
    <row r="40" spans="2:12" s="1" customFormat="1" ht="14.4" hidden="1" customHeight="1" x14ac:dyDescent="0.2">
      <c r="B40" s="32"/>
      <c r="E40" s="27" t="s">
        <v>45</v>
      </c>
      <c r="F40" s="86">
        <f>ROUND((SUM(BH140:BH1185)),  2)</f>
        <v>0</v>
      </c>
      <c r="I40" s="96">
        <v>0.12</v>
      </c>
      <c r="J40" s="86">
        <f>0</f>
        <v>0</v>
      </c>
      <c r="L40" s="32"/>
    </row>
    <row r="41" spans="2:12" s="1" customFormat="1" ht="14.4" hidden="1" customHeight="1" x14ac:dyDescent="0.2">
      <c r="B41" s="32"/>
      <c r="E41" s="27" t="s">
        <v>46</v>
      </c>
      <c r="F41" s="86">
        <f>ROUND((SUM(BI140:BI1185)),  2)</f>
        <v>0</v>
      </c>
      <c r="I41" s="96">
        <v>0</v>
      </c>
      <c r="J41" s="86">
        <f>0</f>
        <v>0</v>
      </c>
      <c r="L41" s="32"/>
    </row>
    <row r="42" spans="2:12" s="1" customFormat="1" ht="6.9"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 customHeight="1" x14ac:dyDescent="0.2">
      <c r="B44" s="32"/>
      <c r="L44" s="32"/>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ht="16.5" customHeight="1" x14ac:dyDescent="0.2">
      <c r="B87" s="20"/>
      <c r="E87" s="278" t="s">
        <v>1953</v>
      </c>
      <c r="F87" s="256"/>
      <c r="G87" s="256"/>
      <c r="H87" s="256"/>
      <c r="L87" s="20"/>
    </row>
    <row r="88" spans="2:12" ht="12" customHeight="1" x14ac:dyDescent="0.2">
      <c r="B88" s="20"/>
      <c r="C88" s="27" t="s">
        <v>314</v>
      </c>
      <c r="L88" s="20"/>
    </row>
    <row r="89" spans="2:12" s="1" customFormat="1" ht="16.5" customHeight="1" x14ac:dyDescent="0.2">
      <c r="B89" s="32"/>
      <c r="E89" s="260" t="s">
        <v>2912</v>
      </c>
      <c r="F89" s="277"/>
      <c r="G89" s="277"/>
      <c r="H89" s="277"/>
      <c r="L89" s="32"/>
    </row>
    <row r="90" spans="2:12" s="1" customFormat="1" ht="12" customHeight="1" x14ac:dyDescent="0.2">
      <c r="B90" s="32"/>
      <c r="C90" s="27" t="s">
        <v>625</v>
      </c>
      <c r="L90" s="32"/>
    </row>
    <row r="91" spans="2:12" s="1" customFormat="1" ht="16.5" customHeight="1" x14ac:dyDescent="0.2">
      <c r="B91" s="32"/>
      <c r="E91" s="248" t="str">
        <f>E13</f>
        <v>SO 02.2.2 - most</v>
      </c>
      <c r="F91" s="277"/>
      <c r="G91" s="277"/>
      <c r="H91" s="277"/>
      <c r="L91" s="32"/>
    </row>
    <row r="92" spans="2:12" s="1" customFormat="1" ht="6.9"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 customHeight="1" x14ac:dyDescent="0.2">
      <c r="B94" s="32"/>
      <c r="L94" s="32"/>
    </row>
    <row r="95" spans="2:12" s="1" customFormat="1" ht="15.15" customHeight="1" x14ac:dyDescent="0.2">
      <c r="B95" s="32"/>
      <c r="C95" s="27" t="s">
        <v>24</v>
      </c>
      <c r="F95" s="25" t="str">
        <f>E19</f>
        <v>Správa železnic, státní organizace, OŘ Ostrava</v>
      </c>
      <c r="I95" s="27" t="s">
        <v>32</v>
      </c>
      <c r="J95" s="30" t="str">
        <f>E25</f>
        <v xml:space="preserve"> </v>
      </c>
      <c r="L95" s="32"/>
    </row>
    <row r="96" spans="2:12" s="1" customFormat="1" ht="15.15"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8" customHeight="1" x14ac:dyDescent="0.2">
      <c r="B100" s="32"/>
      <c r="C100" s="107" t="s">
        <v>319</v>
      </c>
      <c r="J100" s="66">
        <f>J140</f>
        <v>0</v>
      </c>
      <c r="L100" s="32"/>
      <c r="AU100" s="17" t="s">
        <v>320</v>
      </c>
    </row>
    <row r="101" spans="2:47" s="8" customFormat="1" ht="24.9" customHeight="1" x14ac:dyDescent="0.2">
      <c r="B101" s="108"/>
      <c r="D101" s="109" t="s">
        <v>321</v>
      </c>
      <c r="E101" s="110"/>
      <c r="F101" s="110"/>
      <c r="G101" s="110"/>
      <c r="H101" s="110"/>
      <c r="I101" s="110"/>
      <c r="J101" s="111">
        <f>J141</f>
        <v>0</v>
      </c>
      <c r="L101" s="108"/>
    </row>
    <row r="102" spans="2:47" s="9" customFormat="1" ht="19.95" customHeight="1" x14ac:dyDescent="0.2">
      <c r="B102" s="112"/>
      <c r="D102" s="113" t="s">
        <v>2006</v>
      </c>
      <c r="E102" s="114"/>
      <c r="F102" s="114"/>
      <c r="G102" s="114"/>
      <c r="H102" s="114"/>
      <c r="I102" s="114"/>
      <c r="J102" s="115">
        <f>J142</f>
        <v>0</v>
      </c>
      <c r="L102" s="112"/>
    </row>
    <row r="103" spans="2:47" s="9" customFormat="1" ht="19.95" customHeight="1" x14ac:dyDescent="0.2">
      <c r="B103" s="112"/>
      <c r="D103" s="113" t="s">
        <v>2007</v>
      </c>
      <c r="E103" s="114"/>
      <c r="F103" s="114"/>
      <c r="G103" s="114"/>
      <c r="H103" s="114"/>
      <c r="I103" s="114"/>
      <c r="J103" s="115">
        <f>J204</f>
        <v>0</v>
      </c>
      <c r="L103" s="112"/>
    </row>
    <row r="104" spans="2:47" s="9" customFormat="1" ht="19.95" customHeight="1" x14ac:dyDescent="0.2">
      <c r="B104" s="112"/>
      <c r="D104" s="113" t="s">
        <v>2008</v>
      </c>
      <c r="E104" s="114"/>
      <c r="F104" s="114"/>
      <c r="G104" s="114"/>
      <c r="H104" s="114"/>
      <c r="I104" s="114"/>
      <c r="J104" s="115">
        <f>J229</f>
        <v>0</v>
      </c>
      <c r="L104" s="112"/>
    </row>
    <row r="105" spans="2:47" s="9" customFormat="1" ht="19.95" customHeight="1" x14ac:dyDescent="0.2">
      <c r="B105" s="112"/>
      <c r="D105" s="113" t="s">
        <v>2009</v>
      </c>
      <c r="E105" s="114"/>
      <c r="F105" s="114"/>
      <c r="G105" s="114"/>
      <c r="H105" s="114"/>
      <c r="I105" s="114"/>
      <c r="J105" s="115">
        <f>J264</f>
        <v>0</v>
      </c>
      <c r="L105" s="112"/>
    </row>
    <row r="106" spans="2:47" s="9" customFormat="1" ht="19.95" customHeight="1" x14ac:dyDescent="0.2">
      <c r="B106" s="112"/>
      <c r="D106" s="113" t="s">
        <v>322</v>
      </c>
      <c r="E106" s="114"/>
      <c r="F106" s="114"/>
      <c r="G106" s="114"/>
      <c r="H106" s="114"/>
      <c r="I106" s="114"/>
      <c r="J106" s="115">
        <f>J390</f>
        <v>0</v>
      </c>
      <c r="L106" s="112"/>
    </row>
    <row r="107" spans="2:47" s="9" customFormat="1" ht="19.95" customHeight="1" x14ac:dyDescent="0.2">
      <c r="B107" s="112"/>
      <c r="D107" s="113" t="s">
        <v>2010</v>
      </c>
      <c r="E107" s="114"/>
      <c r="F107" s="114"/>
      <c r="G107" s="114"/>
      <c r="H107" s="114"/>
      <c r="I107" s="114"/>
      <c r="J107" s="115">
        <f>J423</f>
        <v>0</v>
      </c>
      <c r="L107" s="112"/>
    </row>
    <row r="108" spans="2:47" s="9" customFormat="1" ht="19.95" customHeight="1" x14ac:dyDescent="0.2">
      <c r="B108" s="112"/>
      <c r="D108" s="113" t="s">
        <v>2011</v>
      </c>
      <c r="E108" s="114"/>
      <c r="F108" s="114"/>
      <c r="G108" s="114"/>
      <c r="H108" s="114"/>
      <c r="I108" s="114"/>
      <c r="J108" s="115">
        <f>J434</f>
        <v>0</v>
      </c>
      <c r="L108" s="112"/>
    </row>
    <row r="109" spans="2:47" s="9" customFormat="1" ht="19.95" customHeight="1" x14ac:dyDescent="0.2">
      <c r="B109" s="112"/>
      <c r="D109" s="113" t="s">
        <v>3031</v>
      </c>
      <c r="E109" s="114"/>
      <c r="F109" s="114"/>
      <c r="G109" s="114"/>
      <c r="H109" s="114"/>
      <c r="I109" s="114"/>
      <c r="J109" s="115">
        <f>J777</f>
        <v>0</v>
      </c>
      <c r="L109" s="112"/>
    </row>
    <row r="110" spans="2:47" s="9" customFormat="1" ht="19.95" customHeight="1" x14ac:dyDescent="0.2">
      <c r="B110" s="112"/>
      <c r="D110" s="113" t="s">
        <v>2013</v>
      </c>
      <c r="E110" s="114"/>
      <c r="F110" s="114"/>
      <c r="G110" s="114"/>
      <c r="H110" s="114"/>
      <c r="I110" s="114"/>
      <c r="J110" s="115">
        <f>J818</f>
        <v>0</v>
      </c>
      <c r="L110" s="112"/>
    </row>
    <row r="111" spans="2:47" s="8" customFormat="1" ht="24.9" customHeight="1" x14ac:dyDescent="0.2">
      <c r="B111" s="108"/>
      <c r="D111" s="109" t="s">
        <v>2014</v>
      </c>
      <c r="E111" s="110"/>
      <c r="F111" s="110"/>
      <c r="G111" s="110"/>
      <c r="H111" s="110"/>
      <c r="I111" s="110"/>
      <c r="J111" s="111">
        <f>J821</f>
        <v>0</v>
      </c>
      <c r="L111" s="108"/>
    </row>
    <row r="112" spans="2:47" s="9" customFormat="1" ht="19.95" customHeight="1" x14ac:dyDescent="0.2">
      <c r="B112" s="112"/>
      <c r="D112" s="113" t="s">
        <v>2015</v>
      </c>
      <c r="E112" s="114"/>
      <c r="F112" s="114"/>
      <c r="G112" s="114"/>
      <c r="H112" s="114"/>
      <c r="I112" s="114"/>
      <c r="J112" s="115">
        <f>J822</f>
        <v>0</v>
      </c>
      <c r="L112" s="112"/>
    </row>
    <row r="113" spans="2:12" s="9" customFormat="1" ht="19.95" customHeight="1" x14ac:dyDescent="0.2">
      <c r="B113" s="112"/>
      <c r="D113" s="113" t="s">
        <v>2016</v>
      </c>
      <c r="E113" s="114"/>
      <c r="F113" s="114"/>
      <c r="G113" s="114"/>
      <c r="H113" s="114"/>
      <c r="I113" s="114"/>
      <c r="J113" s="115">
        <f>J980</f>
        <v>0</v>
      </c>
      <c r="L113" s="112"/>
    </row>
    <row r="114" spans="2:12" s="9" customFormat="1" ht="19.95" customHeight="1" x14ac:dyDescent="0.2">
      <c r="B114" s="112"/>
      <c r="D114" s="113" t="s">
        <v>2017</v>
      </c>
      <c r="E114" s="114"/>
      <c r="F114" s="114"/>
      <c r="G114" s="114"/>
      <c r="H114" s="114"/>
      <c r="I114" s="114"/>
      <c r="J114" s="115">
        <f>J1000</f>
        <v>0</v>
      </c>
      <c r="L114" s="112"/>
    </row>
    <row r="115" spans="2:12" s="9" customFormat="1" ht="19.95" customHeight="1" x14ac:dyDescent="0.2">
      <c r="B115" s="112"/>
      <c r="D115" s="113" t="s">
        <v>2018</v>
      </c>
      <c r="E115" s="114"/>
      <c r="F115" s="114"/>
      <c r="G115" s="114"/>
      <c r="H115" s="114"/>
      <c r="I115" s="114"/>
      <c r="J115" s="115">
        <f>J1048</f>
        <v>0</v>
      </c>
      <c r="L115" s="112"/>
    </row>
    <row r="116" spans="2:12" s="9" customFormat="1" ht="19.95" customHeight="1" x14ac:dyDescent="0.2">
      <c r="B116" s="112"/>
      <c r="D116" s="113" t="s">
        <v>2019</v>
      </c>
      <c r="E116" s="114"/>
      <c r="F116" s="114"/>
      <c r="G116" s="114"/>
      <c r="H116" s="114"/>
      <c r="I116" s="114"/>
      <c r="J116" s="115">
        <f>J1054</f>
        <v>0</v>
      </c>
      <c r="L116" s="112"/>
    </row>
    <row r="117" spans="2:12" s="1" customFormat="1" ht="21.75" customHeight="1" x14ac:dyDescent="0.2">
      <c r="B117" s="32"/>
      <c r="L117" s="32"/>
    </row>
    <row r="118" spans="2:12" s="1" customFormat="1" ht="6.9" customHeight="1" x14ac:dyDescent="0.2">
      <c r="B118" s="44"/>
      <c r="C118" s="45"/>
      <c r="D118" s="45"/>
      <c r="E118" s="45"/>
      <c r="F118" s="45"/>
      <c r="G118" s="45"/>
      <c r="H118" s="45"/>
      <c r="I118" s="45"/>
      <c r="J118" s="45"/>
      <c r="K118" s="45"/>
      <c r="L118" s="32"/>
    </row>
    <row r="122" spans="2:12" s="1" customFormat="1" ht="6.9" customHeight="1" x14ac:dyDescent="0.2">
      <c r="B122" s="46"/>
      <c r="C122" s="47"/>
      <c r="D122" s="47"/>
      <c r="E122" s="47"/>
      <c r="F122" s="47"/>
      <c r="G122" s="47"/>
      <c r="H122" s="47"/>
      <c r="I122" s="47"/>
      <c r="J122" s="47"/>
      <c r="K122" s="47"/>
      <c r="L122" s="32"/>
    </row>
    <row r="123" spans="2:12" s="1" customFormat="1" ht="24.9" customHeight="1" x14ac:dyDescent="0.2">
      <c r="B123" s="32"/>
      <c r="C123" s="21" t="s">
        <v>324</v>
      </c>
      <c r="L123" s="32"/>
    </row>
    <row r="124" spans="2:12" s="1" customFormat="1" ht="6.9" customHeight="1" x14ac:dyDescent="0.2">
      <c r="B124" s="32"/>
      <c r="L124" s="32"/>
    </row>
    <row r="125" spans="2:12" s="1" customFormat="1" ht="12" customHeight="1" x14ac:dyDescent="0.2">
      <c r="B125" s="32"/>
      <c r="C125" s="27" t="s">
        <v>16</v>
      </c>
      <c r="L125" s="32"/>
    </row>
    <row r="126" spans="2:12" s="1" customFormat="1" ht="16.5" customHeight="1" x14ac:dyDescent="0.2">
      <c r="B126" s="32"/>
      <c r="E126" s="278" t="str">
        <f>E7</f>
        <v>Prostá rekonstrukce trati v úseku Milotice nad Opavou – Brantice – 2.etapa</v>
      </c>
      <c r="F126" s="279"/>
      <c r="G126" s="279"/>
      <c r="H126" s="279"/>
      <c r="L126" s="32"/>
    </row>
    <row r="127" spans="2:12" ht="12" customHeight="1" x14ac:dyDescent="0.2">
      <c r="B127" s="20"/>
      <c r="C127" s="27" t="s">
        <v>312</v>
      </c>
      <c r="L127" s="20"/>
    </row>
    <row r="128" spans="2:12" ht="16.5" customHeight="1" x14ac:dyDescent="0.2">
      <c r="B128" s="20"/>
      <c r="E128" s="278" t="s">
        <v>1953</v>
      </c>
      <c r="F128" s="256"/>
      <c r="G128" s="256"/>
      <c r="H128" s="256"/>
      <c r="L128" s="20"/>
    </row>
    <row r="129" spans="2:65" ht="12" customHeight="1" x14ac:dyDescent="0.2">
      <c r="B129" s="20"/>
      <c r="C129" s="27" t="s">
        <v>314</v>
      </c>
      <c r="L129" s="20"/>
    </row>
    <row r="130" spans="2:65" s="1" customFormat="1" ht="16.5" customHeight="1" x14ac:dyDescent="0.2">
      <c r="B130" s="32"/>
      <c r="E130" s="260" t="s">
        <v>2912</v>
      </c>
      <c r="F130" s="277"/>
      <c r="G130" s="277"/>
      <c r="H130" s="277"/>
      <c r="L130" s="32"/>
    </row>
    <row r="131" spans="2:65" s="1" customFormat="1" ht="12" customHeight="1" x14ac:dyDescent="0.2">
      <c r="B131" s="32"/>
      <c r="C131" s="27" t="s">
        <v>625</v>
      </c>
      <c r="L131" s="32"/>
    </row>
    <row r="132" spans="2:65" s="1" customFormat="1" ht="16.5" customHeight="1" x14ac:dyDescent="0.2">
      <c r="B132" s="32"/>
      <c r="E132" s="248" t="str">
        <f>E13</f>
        <v>SO 02.2.2 - most</v>
      </c>
      <c r="F132" s="277"/>
      <c r="G132" s="277"/>
      <c r="H132" s="277"/>
      <c r="L132" s="32"/>
    </row>
    <row r="133" spans="2:65" s="1" customFormat="1" ht="6.9" customHeight="1" x14ac:dyDescent="0.2">
      <c r="B133" s="32"/>
      <c r="L133" s="32"/>
    </row>
    <row r="134" spans="2:65" s="1" customFormat="1" ht="12" customHeight="1" x14ac:dyDescent="0.2">
      <c r="B134" s="32"/>
      <c r="C134" s="27" t="s">
        <v>20</v>
      </c>
      <c r="F134" s="25" t="str">
        <f>F16</f>
        <v>PS Krnov</v>
      </c>
      <c r="I134" s="27" t="s">
        <v>22</v>
      </c>
      <c r="J134" s="52" t="str">
        <f>IF(J16="","",J16)</f>
        <v>22. 5. 2025</v>
      </c>
      <c r="L134" s="32"/>
    </row>
    <row r="135" spans="2:65" s="1" customFormat="1" ht="6.9" customHeight="1" x14ac:dyDescent="0.2">
      <c r="B135" s="32"/>
      <c r="L135" s="32"/>
    </row>
    <row r="136" spans="2:65" s="1" customFormat="1" ht="15.15" customHeight="1" x14ac:dyDescent="0.2">
      <c r="B136" s="32"/>
      <c r="C136" s="27" t="s">
        <v>24</v>
      </c>
      <c r="F136" s="25" t="str">
        <f>E19</f>
        <v>Správa železnic, státní organizace, OŘ Ostrava</v>
      </c>
      <c r="I136" s="27" t="s">
        <v>32</v>
      </c>
      <c r="J136" s="30" t="str">
        <f>E25</f>
        <v xml:space="preserve"> </v>
      </c>
      <c r="L136" s="32"/>
    </row>
    <row r="137" spans="2:65" s="1" customFormat="1" ht="15.15" customHeight="1" x14ac:dyDescent="0.2">
      <c r="B137" s="32"/>
      <c r="C137" s="27" t="s">
        <v>30</v>
      </c>
      <c r="F137" s="25" t="str">
        <f>IF(E22="","",E22)</f>
        <v>Vyplň údaj</v>
      </c>
      <c r="I137" s="27" t="s">
        <v>35</v>
      </c>
      <c r="J137" s="30" t="str">
        <f>E28</f>
        <v xml:space="preserve"> </v>
      </c>
      <c r="L137" s="32"/>
    </row>
    <row r="138" spans="2:65" s="1" customFormat="1" ht="10.35" customHeight="1" x14ac:dyDescent="0.2">
      <c r="B138" s="32"/>
      <c r="L138" s="32"/>
    </row>
    <row r="139" spans="2:65" s="10" customFormat="1" ht="29.25" customHeight="1" x14ac:dyDescent="0.2">
      <c r="B139" s="116"/>
      <c r="C139" s="117" t="s">
        <v>325</v>
      </c>
      <c r="D139" s="118" t="s">
        <v>62</v>
      </c>
      <c r="E139" s="118" t="s">
        <v>58</v>
      </c>
      <c r="F139" s="118" t="s">
        <v>59</v>
      </c>
      <c r="G139" s="118" t="s">
        <v>326</v>
      </c>
      <c r="H139" s="118" t="s">
        <v>327</v>
      </c>
      <c r="I139" s="118" t="s">
        <v>328</v>
      </c>
      <c r="J139" s="118" t="s">
        <v>318</v>
      </c>
      <c r="K139" s="119" t="s">
        <v>329</v>
      </c>
      <c r="L139" s="116"/>
      <c r="M139" s="59" t="s">
        <v>1</v>
      </c>
      <c r="N139" s="60" t="s">
        <v>41</v>
      </c>
      <c r="O139" s="60" t="s">
        <v>330</v>
      </c>
      <c r="P139" s="60" t="s">
        <v>331</v>
      </c>
      <c r="Q139" s="60" t="s">
        <v>332</v>
      </c>
      <c r="R139" s="60" t="s">
        <v>333</v>
      </c>
      <c r="S139" s="60" t="s">
        <v>334</v>
      </c>
      <c r="T139" s="61" t="s">
        <v>335</v>
      </c>
    </row>
    <row r="140" spans="2:65" s="1" customFormat="1" ht="22.8" customHeight="1" x14ac:dyDescent="0.3">
      <c r="B140" s="32"/>
      <c r="C140" s="64" t="s">
        <v>336</v>
      </c>
      <c r="J140" s="120">
        <f>BK140</f>
        <v>0</v>
      </c>
      <c r="L140" s="32"/>
      <c r="M140" s="62"/>
      <c r="N140" s="53"/>
      <c r="O140" s="53"/>
      <c r="P140" s="121">
        <f>P141+P821</f>
        <v>0</v>
      </c>
      <c r="Q140" s="53"/>
      <c r="R140" s="121">
        <f>R141+R821</f>
        <v>576.66873413000008</v>
      </c>
      <c r="S140" s="53"/>
      <c r="T140" s="122">
        <f>T141+T821</f>
        <v>75.563712999999979</v>
      </c>
      <c r="AT140" s="17" t="s">
        <v>76</v>
      </c>
      <c r="AU140" s="17" t="s">
        <v>320</v>
      </c>
      <c r="BK140" s="123">
        <f>BK141+BK821</f>
        <v>0</v>
      </c>
    </row>
    <row r="141" spans="2:65" s="11" customFormat="1" ht="25.95" customHeight="1" x14ac:dyDescent="0.25">
      <c r="B141" s="124"/>
      <c r="D141" s="125" t="s">
        <v>76</v>
      </c>
      <c r="E141" s="126" t="s">
        <v>337</v>
      </c>
      <c r="F141" s="126" t="s">
        <v>338</v>
      </c>
      <c r="I141" s="127"/>
      <c r="J141" s="128">
        <f>BK141</f>
        <v>0</v>
      </c>
      <c r="L141" s="124"/>
      <c r="M141" s="129"/>
      <c r="P141" s="130">
        <f>P142+P204+P229+P264+P390+P423+P434+P777+P818</f>
        <v>0</v>
      </c>
      <c r="R141" s="130">
        <f>R142+R204+R229+R264+R390+R423+R434+R777+R818</f>
        <v>541.05376729000011</v>
      </c>
      <c r="T141" s="131">
        <f>T142+T204+T229+T264+T390+T423+T434+T777+T818</f>
        <v>75.563712999999979</v>
      </c>
      <c r="AR141" s="125" t="s">
        <v>84</v>
      </c>
      <c r="AT141" s="132" t="s">
        <v>76</v>
      </c>
      <c r="AU141" s="132" t="s">
        <v>77</v>
      </c>
      <c r="AY141" s="125" t="s">
        <v>339</v>
      </c>
      <c r="BK141" s="133">
        <f>BK142+BK204+BK229+BK264+BK390+BK423+BK434+BK777+BK818</f>
        <v>0</v>
      </c>
    </row>
    <row r="142" spans="2:65" s="11" customFormat="1" ht="22.8" customHeight="1" x14ac:dyDescent="0.25">
      <c r="B142" s="124"/>
      <c r="D142" s="125" t="s">
        <v>76</v>
      </c>
      <c r="E142" s="134" t="s">
        <v>84</v>
      </c>
      <c r="F142" s="134" t="s">
        <v>252</v>
      </c>
      <c r="I142" s="127"/>
      <c r="J142" s="135">
        <f>BK142</f>
        <v>0</v>
      </c>
      <c r="L142" s="124"/>
      <c r="M142" s="129"/>
      <c r="P142" s="130">
        <f>SUM(P143:P203)</f>
        <v>0</v>
      </c>
      <c r="R142" s="130">
        <f>SUM(R143:R203)</f>
        <v>20.087375600000001</v>
      </c>
      <c r="T142" s="131">
        <f>SUM(T143:T203)</f>
        <v>0</v>
      </c>
      <c r="AR142" s="125" t="s">
        <v>84</v>
      </c>
      <c r="AT142" s="132" t="s">
        <v>76</v>
      </c>
      <c r="AU142" s="132" t="s">
        <v>84</v>
      </c>
      <c r="AY142" s="125" t="s">
        <v>339</v>
      </c>
      <c r="BK142" s="133">
        <f>SUM(BK143:BK203)</f>
        <v>0</v>
      </c>
    </row>
    <row r="143" spans="2:65" s="1" customFormat="1" ht="16.5" customHeight="1" x14ac:dyDescent="0.2">
      <c r="B143" s="136"/>
      <c r="C143" s="137" t="s">
        <v>84</v>
      </c>
      <c r="D143" s="137" t="s">
        <v>342</v>
      </c>
      <c r="E143" s="138" t="s">
        <v>3032</v>
      </c>
      <c r="F143" s="139" t="s">
        <v>3033</v>
      </c>
      <c r="G143" s="140" t="s">
        <v>381</v>
      </c>
      <c r="H143" s="141">
        <v>70.05</v>
      </c>
      <c r="I143" s="142"/>
      <c r="J143" s="143">
        <f>ROUND(I143*H143,2)</f>
        <v>0</v>
      </c>
      <c r="K143" s="139" t="s">
        <v>902</v>
      </c>
      <c r="L143" s="32"/>
      <c r="M143" s="144" t="s">
        <v>1</v>
      </c>
      <c r="N143" s="145" t="s">
        <v>42</v>
      </c>
      <c r="P143" s="146">
        <f>O143*H143</f>
        <v>0</v>
      </c>
      <c r="Q143" s="146">
        <v>0</v>
      </c>
      <c r="R143" s="146">
        <f>Q143*H143</f>
        <v>0</v>
      </c>
      <c r="S143" s="146">
        <v>0</v>
      </c>
      <c r="T143" s="147">
        <f>S143*H143</f>
        <v>0</v>
      </c>
      <c r="AR143" s="148" t="s">
        <v>249</v>
      </c>
      <c r="AT143" s="148" t="s">
        <v>342</v>
      </c>
      <c r="AU143" s="148" t="s">
        <v>86</v>
      </c>
      <c r="AY143" s="17" t="s">
        <v>339</v>
      </c>
      <c r="BE143" s="149">
        <f>IF(N143="základní",J143,0)</f>
        <v>0</v>
      </c>
      <c r="BF143" s="149">
        <f>IF(N143="snížená",J143,0)</f>
        <v>0</v>
      </c>
      <c r="BG143" s="149">
        <f>IF(N143="zákl. přenesená",J143,0)</f>
        <v>0</v>
      </c>
      <c r="BH143" s="149">
        <f>IF(N143="sníž. přenesená",J143,0)</f>
        <v>0</v>
      </c>
      <c r="BI143" s="149">
        <f>IF(N143="nulová",J143,0)</f>
        <v>0</v>
      </c>
      <c r="BJ143" s="17" t="s">
        <v>84</v>
      </c>
      <c r="BK143" s="149">
        <f>ROUND(I143*H143,2)</f>
        <v>0</v>
      </c>
      <c r="BL143" s="17" t="s">
        <v>249</v>
      </c>
      <c r="BM143" s="148" t="s">
        <v>3034</v>
      </c>
    </row>
    <row r="144" spans="2:65" s="1" customFormat="1" x14ac:dyDescent="0.2">
      <c r="B144" s="32"/>
      <c r="D144" s="150" t="s">
        <v>348</v>
      </c>
      <c r="F144" s="151" t="s">
        <v>3035</v>
      </c>
      <c r="I144" s="152"/>
      <c r="L144" s="32"/>
      <c r="M144" s="153"/>
      <c r="T144" s="56"/>
      <c r="AT144" s="17" t="s">
        <v>348</v>
      </c>
      <c r="AU144" s="17" t="s">
        <v>86</v>
      </c>
    </row>
    <row r="145" spans="2:65" s="15" customFormat="1" x14ac:dyDescent="0.2">
      <c r="B145" s="189"/>
      <c r="D145" s="150" t="s">
        <v>376</v>
      </c>
      <c r="E145" s="190" t="s">
        <v>1</v>
      </c>
      <c r="F145" s="191" t="s">
        <v>3036</v>
      </c>
      <c r="H145" s="190" t="s">
        <v>1</v>
      </c>
      <c r="I145" s="192"/>
      <c r="L145" s="189"/>
      <c r="M145" s="193"/>
      <c r="T145" s="194"/>
      <c r="AT145" s="190" t="s">
        <v>376</v>
      </c>
      <c r="AU145" s="190" t="s">
        <v>86</v>
      </c>
      <c r="AV145" s="15" t="s">
        <v>84</v>
      </c>
      <c r="AW145" s="15" t="s">
        <v>34</v>
      </c>
      <c r="AX145" s="15" t="s">
        <v>77</v>
      </c>
      <c r="AY145" s="190" t="s">
        <v>339</v>
      </c>
    </row>
    <row r="146" spans="2:65" s="12" customFormat="1" x14ac:dyDescent="0.2">
      <c r="B146" s="155"/>
      <c r="D146" s="150" t="s">
        <v>376</v>
      </c>
      <c r="E146" s="156" t="s">
        <v>3015</v>
      </c>
      <c r="F146" s="157" t="s">
        <v>3017</v>
      </c>
      <c r="H146" s="158">
        <v>17.53</v>
      </c>
      <c r="I146" s="159"/>
      <c r="L146" s="155"/>
      <c r="M146" s="160"/>
      <c r="T146" s="161"/>
      <c r="AT146" s="156" t="s">
        <v>376</v>
      </c>
      <c r="AU146" s="156" t="s">
        <v>86</v>
      </c>
      <c r="AV146" s="12" t="s">
        <v>86</v>
      </c>
      <c r="AW146" s="12" t="s">
        <v>34</v>
      </c>
      <c r="AX146" s="12" t="s">
        <v>77</v>
      </c>
      <c r="AY146" s="156" t="s">
        <v>339</v>
      </c>
    </row>
    <row r="147" spans="2:65" s="12" customFormat="1" x14ac:dyDescent="0.2">
      <c r="B147" s="155"/>
      <c r="D147" s="150" t="s">
        <v>376</v>
      </c>
      <c r="E147" s="156" t="s">
        <v>3012</v>
      </c>
      <c r="F147" s="157" t="s">
        <v>3014</v>
      </c>
      <c r="H147" s="158">
        <v>18.170000000000002</v>
      </c>
      <c r="I147" s="159"/>
      <c r="L147" s="155"/>
      <c r="M147" s="160"/>
      <c r="T147" s="161"/>
      <c r="AT147" s="156" t="s">
        <v>376</v>
      </c>
      <c r="AU147" s="156" t="s">
        <v>86</v>
      </c>
      <c r="AV147" s="12" t="s">
        <v>86</v>
      </c>
      <c r="AW147" s="12" t="s">
        <v>34</v>
      </c>
      <c r="AX147" s="12" t="s">
        <v>77</v>
      </c>
      <c r="AY147" s="156" t="s">
        <v>339</v>
      </c>
    </row>
    <row r="148" spans="2:65" s="12" customFormat="1" x14ac:dyDescent="0.2">
      <c r="B148" s="155"/>
      <c r="D148" s="150" t="s">
        <v>376</v>
      </c>
      <c r="E148" s="156" t="s">
        <v>3021</v>
      </c>
      <c r="F148" s="157" t="s">
        <v>3023</v>
      </c>
      <c r="H148" s="158">
        <v>13.88</v>
      </c>
      <c r="I148" s="159"/>
      <c r="L148" s="155"/>
      <c r="M148" s="160"/>
      <c r="T148" s="161"/>
      <c r="AT148" s="156" t="s">
        <v>376</v>
      </c>
      <c r="AU148" s="156" t="s">
        <v>86</v>
      </c>
      <c r="AV148" s="12" t="s">
        <v>86</v>
      </c>
      <c r="AW148" s="12" t="s">
        <v>34</v>
      </c>
      <c r="AX148" s="12" t="s">
        <v>77</v>
      </c>
      <c r="AY148" s="156" t="s">
        <v>339</v>
      </c>
    </row>
    <row r="149" spans="2:65" s="12" customFormat="1" x14ac:dyDescent="0.2">
      <c r="B149" s="155"/>
      <c r="D149" s="150" t="s">
        <v>376</v>
      </c>
      <c r="E149" s="156" t="s">
        <v>3018</v>
      </c>
      <c r="F149" s="157" t="s">
        <v>3020</v>
      </c>
      <c r="H149" s="158">
        <v>20.47</v>
      </c>
      <c r="I149" s="159"/>
      <c r="L149" s="155"/>
      <c r="M149" s="160"/>
      <c r="T149" s="161"/>
      <c r="AT149" s="156" t="s">
        <v>376</v>
      </c>
      <c r="AU149" s="156" t="s">
        <v>86</v>
      </c>
      <c r="AV149" s="12" t="s">
        <v>86</v>
      </c>
      <c r="AW149" s="12" t="s">
        <v>34</v>
      </c>
      <c r="AX149" s="12" t="s">
        <v>77</v>
      </c>
      <c r="AY149" s="156" t="s">
        <v>339</v>
      </c>
    </row>
    <row r="150" spans="2:65" s="13" customFormat="1" x14ac:dyDescent="0.2">
      <c r="B150" s="162"/>
      <c r="D150" s="150" t="s">
        <v>376</v>
      </c>
      <c r="E150" s="163" t="s">
        <v>1</v>
      </c>
      <c r="F150" s="164" t="s">
        <v>398</v>
      </c>
      <c r="H150" s="165">
        <v>70.05</v>
      </c>
      <c r="I150" s="166"/>
      <c r="L150" s="162"/>
      <c r="M150" s="167"/>
      <c r="T150" s="168"/>
      <c r="AT150" s="163" t="s">
        <v>376</v>
      </c>
      <c r="AU150" s="163" t="s">
        <v>86</v>
      </c>
      <c r="AV150" s="13" t="s">
        <v>249</v>
      </c>
      <c r="AW150" s="13" t="s">
        <v>34</v>
      </c>
      <c r="AX150" s="13" t="s">
        <v>84</v>
      </c>
      <c r="AY150" s="163" t="s">
        <v>339</v>
      </c>
    </row>
    <row r="151" spans="2:65" s="1" customFormat="1" ht="21.75" customHeight="1" x14ac:dyDescent="0.2">
      <c r="B151" s="136"/>
      <c r="C151" s="137" t="s">
        <v>86</v>
      </c>
      <c r="D151" s="137" t="s">
        <v>342</v>
      </c>
      <c r="E151" s="138" t="s">
        <v>3037</v>
      </c>
      <c r="F151" s="139" t="s">
        <v>3038</v>
      </c>
      <c r="G151" s="140" t="s">
        <v>373</v>
      </c>
      <c r="H151" s="141">
        <v>141.26599999999999</v>
      </c>
      <c r="I151" s="142"/>
      <c r="J151" s="143">
        <f>ROUND(I151*H151,2)</f>
        <v>0</v>
      </c>
      <c r="K151" s="139" t="s">
        <v>902</v>
      </c>
      <c r="L151" s="32"/>
      <c r="M151" s="144" t="s">
        <v>1</v>
      </c>
      <c r="N151" s="145" t="s">
        <v>42</v>
      </c>
      <c r="P151" s="146">
        <f>O151*H151</f>
        <v>0</v>
      </c>
      <c r="Q151" s="146">
        <v>0</v>
      </c>
      <c r="R151" s="146">
        <f>Q151*H151</f>
        <v>0</v>
      </c>
      <c r="S151" s="146">
        <v>0</v>
      </c>
      <c r="T151" s="147">
        <f>S151*H151</f>
        <v>0</v>
      </c>
      <c r="AR151" s="148" t="s">
        <v>249</v>
      </c>
      <c r="AT151" s="148" t="s">
        <v>342</v>
      </c>
      <c r="AU151" s="148" t="s">
        <v>86</v>
      </c>
      <c r="AY151" s="17" t="s">
        <v>339</v>
      </c>
      <c r="BE151" s="149">
        <f>IF(N151="základní",J151,0)</f>
        <v>0</v>
      </c>
      <c r="BF151" s="149">
        <f>IF(N151="snížená",J151,0)</f>
        <v>0</v>
      </c>
      <c r="BG151" s="149">
        <f>IF(N151="zákl. přenesená",J151,0)</f>
        <v>0</v>
      </c>
      <c r="BH151" s="149">
        <f>IF(N151="sníž. přenesená",J151,0)</f>
        <v>0</v>
      </c>
      <c r="BI151" s="149">
        <f>IF(N151="nulová",J151,0)</f>
        <v>0</v>
      </c>
      <c r="BJ151" s="17" t="s">
        <v>84</v>
      </c>
      <c r="BK151" s="149">
        <f>ROUND(I151*H151,2)</f>
        <v>0</v>
      </c>
      <c r="BL151" s="17" t="s">
        <v>249</v>
      </c>
      <c r="BM151" s="148" t="s">
        <v>3039</v>
      </c>
    </row>
    <row r="152" spans="2:65" s="1" customFormat="1" x14ac:dyDescent="0.2">
      <c r="B152" s="32"/>
      <c r="D152" s="150" t="s">
        <v>348</v>
      </c>
      <c r="F152" s="151" t="s">
        <v>3040</v>
      </c>
      <c r="I152" s="152"/>
      <c r="L152" s="32"/>
      <c r="M152" s="153"/>
      <c r="T152" s="56"/>
      <c r="AT152" s="17" t="s">
        <v>348</v>
      </c>
      <c r="AU152" s="17" t="s">
        <v>86</v>
      </c>
    </row>
    <row r="153" spans="2:65" s="12" customFormat="1" x14ac:dyDescent="0.2">
      <c r="B153" s="155"/>
      <c r="D153" s="150" t="s">
        <v>376</v>
      </c>
      <c r="E153" s="156" t="s">
        <v>3027</v>
      </c>
      <c r="F153" s="157" t="s">
        <v>3041</v>
      </c>
      <c r="H153" s="158">
        <v>69.396000000000001</v>
      </c>
      <c r="I153" s="159"/>
      <c r="L153" s="155"/>
      <c r="M153" s="160"/>
      <c r="T153" s="161"/>
      <c r="AT153" s="156" t="s">
        <v>376</v>
      </c>
      <c r="AU153" s="156" t="s">
        <v>86</v>
      </c>
      <c r="AV153" s="12" t="s">
        <v>86</v>
      </c>
      <c r="AW153" s="12" t="s">
        <v>34</v>
      </c>
      <c r="AX153" s="12" t="s">
        <v>77</v>
      </c>
      <c r="AY153" s="156" t="s">
        <v>339</v>
      </c>
    </row>
    <row r="154" spans="2:65" s="12" customFormat="1" x14ac:dyDescent="0.2">
      <c r="B154" s="155"/>
      <c r="D154" s="150" t="s">
        <v>376</v>
      </c>
      <c r="E154" s="156" t="s">
        <v>3029</v>
      </c>
      <c r="F154" s="157" t="s">
        <v>3042</v>
      </c>
      <c r="H154" s="158">
        <v>71.87</v>
      </c>
      <c r="I154" s="159"/>
      <c r="L154" s="155"/>
      <c r="M154" s="160"/>
      <c r="T154" s="161"/>
      <c r="AT154" s="156" t="s">
        <v>376</v>
      </c>
      <c r="AU154" s="156" t="s">
        <v>86</v>
      </c>
      <c r="AV154" s="12" t="s">
        <v>86</v>
      </c>
      <c r="AW154" s="12" t="s">
        <v>34</v>
      </c>
      <c r="AX154" s="12" t="s">
        <v>77</v>
      </c>
      <c r="AY154" s="156" t="s">
        <v>339</v>
      </c>
    </row>
    <row r="155" spans="2:65" s="13" customFormat="1" x14ac:dyDescent="0.2">
      <c r="B155" s="162"/>
      <c r="D155" s="150" t="s">
        <v>376</v>
      </c>
      <c r="E155" s="163" t="s">
        <v>1</v>
      </c>
      <c r="F155" s="164" t="s">
        <v>398</v>
      </c>
      <c r="H155" s="165">
        <v>141.26599999999999</v>
      </c>
      <c r="I155" s="166"/>
      <c r="L155" s="162"/>
      <c r="M155" s="167"/>
      <c r="T155" s="168"/>
      <c r="AT155" s="163" t="s">
        <v>376</v>
      </c>
      <c r="AU155" s="163" t="s">
        <v>86</v>
      </c>
      <c r="AV155" s="13" t="s">
        <v>249</v>
      </c>
      <c r="AW155" s="13" t="s">
        <v>34</v>
      </c>
      <c r="AX155" s="13" t="s">
        <v>84</v>
      </c>
      <c r="AY155" s="163" t="s">
        <v>339</v>
      </c>
    </row>
    <row r="156" spans="2:65" s="1" customFormat="1" ht="21.75" customHeight="1" x14ac:dyDescent="0.2">
      <c r="B156" s="136"/>
      <c r="C156" s="137" t="s">
        <v>97</v>
      </c>
      <c r="D156" s="137" t="s">
        <v>342</v>
      </c>
      <c r="E156" s="138" t="s">
        <v>2039</v>
      </c>
      <c r="F156" s="139" t="s">
        <v>2040</v>
      </c>
      <c r="G156" s="140" t="s">
        <v>373</v>
      </c>
      <c r="H156" s="141">
        <v>141.26599999999999</v>
      </c>
      <c r="I156" s="142"/>
      <c r="J156" s="143">
        <f>ROUND(I156*H156,2)</f>
        <v>0</v>
      </c>
      <c r="K156" s="139" t="s">
        <v>902</v>
      </c>
      <c r="L156" s="32"/>
      <c r="M156" s="144" t="s">
        <v>1</v>
      </c>
      <c r="N156" s="145" t="s">
        <v>42</v>
      </c>
      <c r="P156" s="146">
        <f>O156*H156</f>
        <v>0</v>
      </c>
      <c r="Q156" s="146">
        <v>0</v>
      </c>
      <c r="R156" s="146">
        <f>Q156*H156</f>
        <v>0</v>
      </c>
      <c r="S156" s="146">
        <v>0</v>
      </c>
      <c r="T156" s="147">
        <f>S156*H156</f>
        <v>0</v>
      </c>
      <c r="AR156" s="148" t="s">
        <v>249</v>
      </c>
      <c r="AT156" s="148" t="s">
        <v>342</v>
      </c>
      <c r="AU156" s="148" t="s">
        <v>86</v>
      </c>
      <c r="AY156" s="17" t="s">
        <v>339</v>
      </c>
      <c r="BE156" s="149">
        <f>IF(N156="základní",J156,0)</f>
        <v>0</v>
      </c>
      <c r="BF156" s="149">
        <f>IF(N156="snížená",J156,0)</f>
        <v>0</v>
      </c>
      <c r="BG156" s="149">
        <f>IF(N156="zákl. přenesená",J156,0)</f>
        <v>0</v>
      </c>
      <c r="BH156" s="149">
        <f>IF(N156="sníž. přenesená",J156,0)</f>
        <v>0</v>
      </c>
      <c r="BI156" s="149">
        <f>IF(N156="nulová",J156,0)</f>
        <v>0</v>
      </c>
      <c r="BJ156" s="17" t="s">
        <v>84</v>
      </c>
      <c r="BK156" s="149">
        <f>ROUND(I156*H156,2)</f>
        <v>0</v>
      </c>
      <c r="BL156" s="17" t="s">
        <v>249</v>
      </c>
      <c r="BM156" s="148" t="s">
        <v>3043</v>
      </c>
    </row>
    <row r="157" spans="2:65" s="1" customFormat="1" ht="19.2" x14ac:dyDescent="0.2">
      <c r="B157" s="32"/>
      <c r="D157" s="150" t="s">
        <v>348</v>
      </c>
      <c r="F157" s="151" t="s">
        <v>2042</v>
      </c>
      <c r="I157" s="152"/>
      <c r="L157" s="32"/>
      <c r="M157" s="153"/>
      <c r="T157" s="56"/>
      <c r="AT157" s="17" t="s">
        <v>348</v>
      </c>
      <c r="AU157" s="17" t="s">
        <v>86</v>
      </c>
    </row>
    <row r="158" spans="2:65" s="15" customFormat="1" x14ac:dyDescent="0.2">
      <c r="B158" s="189"/>
      <c r="D158" s="150" t="s">
        <v>376</v>
      </c>
      <c r="E158" s="190" t="s">
        <v>1</v>
      </c>
      <c r="F158" s="191" t="s">
        <v>3044</v>
      </c>
      <c r="H158" s="190" t="s">
        <v>1</v>
      </c>
      <c r="I158" s="192"/>
      <c r="L158" s="189"/>
      <c r="M158" s="193"/>
      <c r="T158" s="194"/>
      <c r="AT158" s="190" t="s">
        <v>376</v>
      </c>
      <c r="AU158" s="190" t="s">
        <v>86</v>
      </c>
      <c r="AV158" s="15" t="s">
        <v>84</v>
      </c>
      <c r="AW158" s="15" t="s">
        <v>34</v>
      </c>
      <c r="AX158" s="15" t="s">
        <v>77</v>
      </c>
      <c r="AY158" s="190" t="s">
        <v>339</v>
      </c>
    </row>
    <row r="159" spans="2:65" s="12" customFormat="1" x14ac:dyDescent="0.2">
      <c r="B159" s="155"/>
      <c r="D159" s="150" t="s">
        <v>376</v>
      </c>
      <c r="E159" s="156" t="s">
        <v>1</v>
      </c>
      <c r="F159" s="157" t="s">
        <v>3045</v>
      </c>
      <c r="H159" s="158">
        <v>141.26599999999999</v>
      </c>
      <c r="I159" s="159"/>
      <c r="L159" s="155"/>
      <c r="M159" s="160"/>
      <c r="T159" s="161"/>
      <c r="AT159" s="156" t="s">
        <v>376</v>
      </c>
      <c r="AU159" s="156" t="s">
        <v>86</v>
      </c>
      <c r="AV159" s="12" t="s">
        <v>86</v>
      </c>
      <c r="AW159" s="12" t="s">
        <v>34</v>
      </c>
      <c r="AX159" s="12" t="s">
        <v>84</v>
      </c>
      <c r="AY159" s="156" t="s">
        <v>339</v>
      </c>
    </row>
    <row r="160" spans="2:65" s="1" customFormat="1" x14ac:dyDescent="0.2">
      <c r="B160" s="32"/>
      <c r="D160" s="150" t="s">
        <v>2112</v>
      </c>
      <c r="F160" s="199" t="s">
        <v>3046</v>
      </c>
      <c r="L160" s="32"/>
      <c r="M160" s="153"/>
      <c r="T160" s="56"/>
      <c r="AU160" s="17" t="s">
        <v>86</v>
      </c>
    </row>
    <row r="161" spans="2:65" s="1" customFormat="1" x14ac:dyDescent="0.2">
      <c r="B161" s="32"/>
      <c r="D161" s="150" t="s">
        <v>2112</v>
      </c>
      <c r="F161" s="200" t="s">
        <v>3041</v>
      </c>
      <c r="H161" s="201">
        <v>69.396000000000001</v>
      </c>
      <c r="L161" s="32"/>
      <c r="M161" s="153"/>
      <c r="T161" s="56"/>
      <c r="AU161" s="17" t="s">
        <v>86</v>
      </c>
    </row>
    <row r="162" spans="2:65" s="1" customFormat="1" x14ac:dyDescent="0.2">
      <c r="B162" s="32"/>
      <c r="D162" s="150" t="s">
        <v>2112</v>
      </c>
      <c r="F162" s="199" t="s">
        <v>3047</v>
      </c>
      <c r="L162" s="32"/>
      <c r="M162" s="153"/>
      <c r="T162" s="56"/>
      <c r="AU162" s="17" t="s">
        <v>86</v>
      </c>
    </row>
    <row r="163" spans="2:65" s="1" customFormat="1" x14ac:dyDescent="0.2">
      <c r="B163" s="32"/>
      <c r="D163" s="150" t="s">
        <v>2112</v>
      </c>
      <c r="F163" s="200" t="s">
        <v>3042</v>
      </c>
      <c r="H163" s="201">
        <v>71.87</v>
      </c>
      <c r="L163" s="32"/>
      <c r="M163" s="153"/>
      <c r="T163" s="56"/>
      <c r="AU163" s="17" t="s">
        <v>86</v>
      </c>
    </row>
    <row r="164" spans="2:65" s="1" customFormat="1" ht="24.15" customHeight="1" x14ac:dyDescent="0.2">
      <c r="B164" s="136"/>
      <c r="C164" s="137" t="s">
        <v>249</v>
      </c>
      <c r="D164" s="137" t="s">
        <v>342</v>
      </c>
      <c r="E164" s="138" t="s">
        <v>2044</v>
      </c>
      <c r="F164" s="139" t="s">
        <v>2045</v>
      </c>
      <c r="G164" s="140" t="s">
        <v>373</v>
      </c>
      <c r="H164" s="141">
        <v>1412.66</v>
      </c>
      <c r="I164" s="142"/>
      <c r="J164" s="143">
        <f>ROUND(I164*H164,2)</f>
        <v>0</v>
      </c>
      <c r="K164" s="139" t="s">
        <v>902</v>
      </c>
      <c r="L164" s="32"/>
      <c r="M164" s="144" t="s">
        <v>1</v>
      </c>
      <c r="N164" s="145" t="s">
        <v>42</v>
      </c>
      <c r="P164" s="146">
        <f>O164*H164</f>
        <v>0</v>
      </c>
      <c r="Q164" s="146">
        <v>0</v>
      </c>
      <c r="R164" s="146">
        <f>Q164*H164</f>
        <v>0</v>
      </c>
      <c r="S164" s="146">
        <v>0</v>
      </c>
      <c r="T164" s="147">
        <f>S164*H164</f>
        <v>0</v>
      </c>
      <c r="AR164" s="148" t="s">
        <v>249</v>
      </c>
      <c r="AT164" s="148" t="s">
        <v>342</v>
      </c>
      <c r="AU164" s="148" t="s">
        <v>86</v>
      </c>
      <c r="AY164" s="17" t="s">
        <v>339</v>
      </c>
      <c r="BE164" s="149">
        <f>IF(N164="základní",J164,0)</f>
        <v>0</v>
      </c>
      <c r="BF164" s="149">
        <f>IF(N164="snížená",J164,0)</f>
        <v>0</v>
      </c>
      <c r="BG164" s="149">
        <f>IF(N164="zákl. přenesená",J164,0)</f>
        <v>0</v>
      </c>
      <c r="BH164" s="149">
        <f>IF(N164="sníž. přenesená",J164,0)</f>
        <v>0</v>
      </c>
      <c r="BI164" s="149">
        <f>IF(N164="nulová",J164,0)</f>
        <v>0</v>
      </c>
      <c r="BJ164" s="17" t="s">
        <v>84</v>
      </c>
      <c r="BK164" s="149">
        <f>ROUND(I164*H164,2)</f>
        <v>0</v>
      </c>
      <c r="BL164" s="17" t="s">
        <v>249</v>
      </c>
      <c r="BM164" s="148" t="s">
        <v>3048</v>
      </c>
    </row>
    <row r="165" spans="2:65" s="1" customFormat="1" ht="28.8" x14ac:dyDescent="0.2">
      <c r="B165" s="32"/>
      <c r="D165" s="150" t="s">
        <v>348</v>
      </c>
      <c r="F165" s="151" t="s">
        <v>2047</v>
      </c>
      <c r="I165" s="152"/>
      <c r="L165" s="32"/>
      <c r="M165" s="153"/>
      <c r="T165" s="56"/>
      <c r="AT165" s="17" t="s">
        <v>348</v>
      </c>
      <c r="AU165" s="17" t="s">
        <v>86</v>
      </c>
    </row>
    <row r="166" spans="2:65" s="15" customFormat="1" x14ac:dyDescent="0.2">
      <c r="B166" s="189"/>
      <c r="D166" s="150" t="s">
        <v>376</v>
      </c>
      <c r="E166" s="190" t="s">
        <v>1</v>
      </c>
      <c r="F166" s="191" t="s">
        <v>3049</v>
      </c>
      <c r="H166" s="190" t="s">
        <v>1</v>
      </c>
      <c r="I166" s="192"/>
      <c r="L166" s="189"/>
      <c r="M166" s="193"/>
      <c r="T166" s="194"/>
      <c r="AT166" s="190" t="s">
        <v>376</v>
      </c>
      <c r="AU166" s="190" t="s">
        <v>86</v>
      </c>
      <c r="AV166" s="15" t="s">
        <v>84</v>
      </c>
      <c r="AW166" s="15" t="s">
        <v>34</v>
      </c>
      <c r="AX166" s="15" t="s">
        <v>77</v>
      </c>
      <c r="AY166" s="190" t="s">
        <v>339</v>
      </c>
    </row>
    <row r="167" spans="2:65" s="12" customFormat="1" x14ac:dyDescent="0.2">
      <c r="B167" s="155"/>
      <c r="D167" s="150" t="s">
        <v>376</v>
      </c>
      <c r="E167" s="156" t="s">
        <v>1</v>
      </c>
      <c r="F167" s="157" t="s">
        <v>3050</v>
      </c>
      <c r="H167" s="158">
        <v>1412.66</v>
      </c>
      <c r="I167" s="159"/>
      <c r="L167" s="155"/>
      <c r="M167" s="160"/>
      <c r="T167" s="161"/>
      <c r="AT167" s="156" t="s">
        <v>376</v>
      </c>
      <c r="AU167" s="156" t="s">
        <v>86</v>
      </c>
      <c r="AV167" s="12" t="s">
        <v>86</v>
      </c>
      <c r="AW167" s="12" t="s">
        <v>34</v>
      </c>
      <c r="AX167" s="12" t="s">
        <v>77</v>
      </c>
      <c r="AY167" s="156" t="s">
        <v>339</v>
      </c>
    </row>
    <row r="168" spans="2:65" s="13" customFormat="1" x14ac:dyDescent="0.2">
      <c r="B168" s="162"/>
      <c r="D168" s="150" t="s">
        <v>376</v>
      </c>
      <c r="E168" s="163" t="s">
        <v>1</v>
      </c>
      <c r="F168" s="164" t="s">
        <v>398</v>
      </c>
      <c r="H168" s="165">
        <v>1412.66</v>
      </c>
      <c r="I168" s="166"/>
      <c r="L168" s="162"/>
      <c r="M168" s="167"/>
      <c r="T168" s="168"/>
      <c r="AT168" s="163" t="s">
        <v>376</v>
      </c>
      <c r="AU168" s="163" t="s">
        <v>86</v>
      </c>
      <c r="AV168" s="13" t="s">
        <v>249</v>
      </c>
      <c r="AW168" s="13" t="s">
        <v>34</v>
      </c>
      <c r="AX168" s="13" t="s">
        <v>84</v>
      </c>
      <c r="AY168" s="163" t="s">
        <v>339</v>
      </c>
    </row>
    <row r="169" spans="2:65" s="1" customFormat="1" ht="16.5" customHeight="1" x14ac:dyDescent="0.2">
      <c r="B169" s="136"/>
      <c r="C169" s="137" t="s">
        <v>340</v>
      </c>
      <c r="D169" s="137" t="s">
        <v>342</v>
      </c>
      <c r="E169" s="138" t="s">
        <v>2049</v>
      </c>
      <c r="F169" s="139" t="s">
        <v>2050</v>
      </c>
      <c r="G169" s="140" t="s">
        <v>373</v>
      </c>
      <c r="H169" s="141">
        <v>141.26599999999999</v>
      </c>
      <c r="I169" s="142"/>
      <c r="J169" s="143">
        <f>ROUND(I169*H169,2)</f>
        <v>0</v>
      </c>
      <c r="K169" s="139" t="s">
        <v>902</v>
      </c>
      <c r="L169" s="32"/>
      <c r="M169" s="144" t="s">
        <v>1</v>
      </c>
      <c r="N169" s="145" t="s">
        <v>42</v>
      </c>
      <c r="P169" s="146">
        <f>O169*H169</f>
        <v>0</v>
      </c>
      <c r="Q169" s="146">
        <v>0</v>
      </c>
      <c r="R169" s="146">
        <f>Q169*H169</f>
        <v>0</v>
      </c>
      <c r="S169" s="146">
        <v>0</v>
      </c>
      <c r="T169" s="147">
        <f>S169*H169</f>
        <v>0</v>
      </c>
      <c r="AR169" s="148" t="s">
        <v>249</v>
      </c>
      <c r="AT169" s="148" t="s">
        <v>342</v>
      </c>
      <c r="AU169" s="148" t="s">
        <v>86</v>
      </c>
      <c r="AY169" s="17" t="s">
        <v>339</v>
      </c>
      <c r="BE169" s="149">
        <f>IF(N169="základní",J169,0)</f>
        <v>0</v>
      </c>
      <c r="BF169" s="149">
        <f>IF(N169="snížená",J169,0)</f>
        <v>0</v>
      </c>
      <c r="BG169" s="149">
        <f>IF(N169="zákl. přenesená",J169,0)</f>
        <v>0</v>
      </c>
      <c r="BH169" s="149">
        <f>IF(N169="sníž. přenesená",J169,0)</f>
        <v>0</v>
      </c>
      <c r="BI169" s="149">
        <f>IF(N169="nulová",J169,0)</f>
        <v>0</v>
      </c>
      <c r="BJ169" s="17" t="s">
        <v>84</v>
      </c>
      <c r="BK169" s="149">
        <f>ROUND(I169*H169,2)</f>
        <v>0</v>
      </c>
      <c r="BL169" s="17" t="s">
        <v>249</v>
      </c>
      <c r="BM169" s="148" t="s">
        <v>3051</v>
      </c>
    </row>
    <row r="170" spans="2:65" s="1" customFormat="1" x14ac:dyDescent="0.2">
      <c r="B170" s="32"/>
      <c r="D170" s="150" t="s">
        <v>348</v>
      </c>
      <c r="F170" s="151" t="s">
        <v>2052</v>
      </c>
      <c r="I170" s="152"/>
      <c r="L170" s="32"/>
      <c r="M170" s="153"/>
      <c r="T170" s="56"/>
      <c r="AT170" s="17" t="s">
        <v>348</v>
      </c>
      <c r="AU170" s="17" t="s">
        <v>86</v>
      </c>
    </row>
    <row r="171" spans="2:65" s="12" customFormat="1" x14ac:dyDescent="0.2">
      <c r="B171" s="155"/>
      <c r="D171" s="150" t="s">
        <v>376</v>
      </c>
      <c r="E171" s="156" t="s">
        <v>1</v>
      </c>
      <c r="F171" s="157" t="s">
        <v>3045</v>
      </c>
      <c r="H171" s="158">
        <v>141.26599999999999</v>
      </c>
      <c r="I171" s="159"/>
      <c r="L171" s="155"/>
      <c r="M171" s="160"/>
      <c r="T171" s="161"/>
      <c r="AT171" s="156" t="s">
        <v>376</v>
      </c>
      <c r="AU171" s="156" t="s">
        <v>86</v>
      </c>
      <c r="AV171" s="12" t="s">
        <v>86</v>
      </c>
      <c r="AW171" s="12" t="s">
        <v>34</v>
      </c>
      <c r="AX171" s="12" t="s">
        <v>84</v>
      </c>
      <c r="AY171" s="156" t="s">
        <v>339</v>
      </c>
    </row>
    <row r="172" spans="2:65" s="1" customFormat="1" x14ac:dyDescent="0.2">
      <c r="B172" s="32"/>
      <c r="D172" s="150" t="s">
        <v>2112</v>
      </c>
      <c r="F172" s="199" t="s">
        <v>3046</v>
      </c>
      <c r="L172" s="32"/>
      <c r="M172" s="153"/>
      <c r="T172" s="56"/>
      <c r="AU172" s="17" t="s">
        <v>86</v>
      </c>
    </row>
    <row r="173" spans="2:65" s="1" customFormat="1" x14ac:dyDescent="0.2">
      <c r="B173" s="32"/>
      <c r="D173" s="150" t="s">
        <v>2112</v>
      </c>
      <c r="F173" s="200" t="s">
        <v>3041</v>
      </c>
      <c r="H173" s="201">
        <v>69.396000000000001</v>
      </c>
      <c r="L173" s="32"/>
      <c r="M173" s="153"/>
      <c r="T173" s="56"/>
      <c r="AU173" s="17" t="s">
        <v>86</v>
      </c>
    </row>
    <row r="174" spans="2:65" s="1" customFormat="1" x14ac:dyDescent="0.2">
      <c r="B174" s="32"/>
      <c r="D174" s="150" t="s">
        <v>2112</v>
      </c>
      <c r="F174" s="199" t="s">
        <v>3047</v>
      </c>
      <c r="L174" s="32"/>
      <c r="M174" s="153"/>
      <c r="T174" s="56"/>
      <c r="AU174" s="17" t="s">
        <v>86</v>
      </c>
    </row>
    <row r="175" spans="2:65" s="1" customFormat="1" x14ac:dyDescent="0.2">
      <c r="B175" s="32"/>
      <c r="D175" s="150" t="s">
        <v>2112</v>
      </c>
      <c r="F175" s="200" t="s">
        <v>3042</v>
      </c>
      <c r="H175" s="201">
        <v>71.87</v>
      </c>
      <c r="L175" s="32"/>
      <c r="M175" s="153"/>
      <c r="T175" s="56"/>
      <c r="AU175" s="17" t="s">
        <v>86</v>
      </c>
    </row>
    <row r="176" spans="2:65" s="1" customFormat="1" ht="16.5" customHeight="1" x14ac:dyDescent="0.2">
      <c r="B176" s="136"/>
      <c r="C176" s="137" t="s">
        <v>370</v>
      </c>
      <c r="D176" s="137" t="s">
        <v>342</v>
      </c>
      <c r="E176" s="138" t="s">
        <v>3052</v>
      </c>
      <c r="F176" s="139" t="s">
        <v>3053</v>
      </c>
      <c r="G176" s="140" t="s">
        <v>373</v>
      </c>
      <c r="H176" s="141">
        <v>9.1199999999999992</v>
      </c>
      <c r="I176" s="142"/>
      <c r="J176" s="143">
        <f>ROUND(I176*H176,2)</f>
        <v>0</v>
      </c>
      <c r="K176" s="139" t="s">
        <v>902</v>
      </c>
      <c r="L176" s="32"/>
      <c r="M176" s="144" t="s">
        <v>1</v>
      </c>
      <c r="N176" s="145" t="s">
        <v>42</v>
      </c>
      <c r="P176" s="146">
        <f>O176*H176</f>
        <v>0</v>
      </c>
      <c r="Q176" s="146">
        <v>0</v>
      </c>
      <c r="R176" s="146">
        <f>Q176*H176</f>
        <v>0</v>
      </c>
      <c r="S176" s="146">
        <v>0</v>
      </c>
      <c r="T176" s="147">
        <f>S176*H176</f>
        <v>0</v>
      </c>
      <c r="AR176" s="148" t="s">
        <v>249</v>
      </c>
      <c r="AT176" s="148" t="s">
        <v>342</v>
      </c>
      <c r="AU176" s="148" t="s">
        <v>86</v>
      </c>
      <c r="AY176" s="17" t="s">
        <v>339</v>
      </c>
      <c r="BE176" s="149">
        <f>IF(N176="základní",J176,0)</f>
        <v>0</v>
      </c>
      <c r="BF176" s="149">
        <f>IF(N176="snížená",J176,0)</f>
        <v>0</v>
      </c>
      <c r="BG176" s="149">
        <f>IF(N176="zákl. přenesená",J176,0)</f>
        <v>0</v>
      </c>
      <c r="BH176" s="149">
        <f>IF(N176="sníž. přenesená",J176,0)</f>
        <v>0</v>
      </c>
      <c r="BI176" s="149">
        <f>IF(N176="nulová",J176,0)</f>
        <v>0</v>
      </c>
      <c r="BJ176" s="17" t="s">
        <v>84</v>
      </c>
      <c r="BK176" s="149">
        <f>ROUND(I176*H176,2)</f>
        <v>0</v>
      </c>
      <c r="BL176" s="17" t="s">
        <v>249</v>
      </c>
      <c r="BM176" s="148" t="s">
        <v>3054</v>
      </c>
    </row>
    <row r="177" spans="2:65" s="1" customFormat="1" x14ac:dyDescent="0.2">
      <c r="B177" s="32"/>
      <c r="D177" s="150" t="s">
        <v>348</v>
      </c>
      <c r="F177" s="151" t="s">
        <v>3055</v>
      </c>
      <c r="I177" s="152"/>
      <c r="L177" s="32"/>
      <c r="M177" s="153"/>
      <c r="T177" s="56"/>
      <c r="AT177" s="17" t="s">
        <v>348</v>
      </c>
      <c r="AU177" s="17" t="s">
        <v>86</v>
      </c>
    </row>
    <row r="178" spans="2:65" s="15" customFormat="1" x14ac:dyDescent="0.2">
      <c r="B178" s="189"/>
      <c r="D178" s="150" t="s">
        <v>376</v>
      </c>
      <c r="E178" s="190" t="s">
        <v>1</v>
      </c>
      <c r="F178" s="191" t="s">
        <v>3056</v>
      </c>
      <c r="H178" s="190" t="s">
        <v>1</v>
      </c>
      <c r="I178" s="192"/>
      <c r="L178" s="189"/>
      <c r="M178" s="193"/>
      <c r="T178" s="194"/>
      <c r="AT178" s="190" t="s">
        <v>376</v>
      </c>
      <c r="AU178" s="190" t="s">
        <v>86</v>
      </c>
      <c r="AV178" s="15" t="s">
        <v>84</v>
      </c>
      <c r="AW178" s="15" t="s">
        <v>34</v>
      </c>
      <c r="AX178" s="15" t="s">
        <v>77</v>
      </c>
      <c r="AY178" s="190" t="s">
        <v>339</v>
      </c>
    </row>
    <row r="179" spans="2:65" s="12" customFormat="1" x14ac:dyDescent="0.2">
      <c r="B179" s="155"/>
      <c r="D179" s="150" t="s">
        <v>376</v>
      </c>
      <c r="E179" s="156" t="s">
        <v>1</v>
      </c>
      <c r="F179" s="157" t="s">
        <v>3057</v>
      </c>
      <c r="H179" s="158">
        <v>9.1199999999999992</v>
      </c>
      <c r="I179" s="159"/>
      <c r="L179" s="155"/>
      <c r="M179" s="160"/>
      <c r="T179" s="161"/>
      <c r="AT179" s="156" t="s">
        <v>376</v>
      </c>
      <c r="AU179" s="156" t="s">
        <v>86</v>
      </c>
      <c r="AV179" s="12" t="s">
        <v>86</v>
      </c>
      <c r="AW179" s="12" t="s">
        <v>34</v>
      </c>
      <c r="AX179" s="12" t="s">
        <v>77</v>
      </c>
      <c r="AY179" s="156" t="s">
        <v>339</v>
      </c>
    </row>
    <row r="180" spans="2:65" s="13" customFormat="1" x14ac:dyDescent="0.2">
      <c r="B180" s="162"/>
      <c r="D180" s="150" t="s">
        <v>376</v>
      </c>
      <c r="E180" s="163" t="s">
        <v>1</v>
      </c>
      <c r="F180" s="164" t="s">
        <v>398</v>
      </c>
      <c r="H180" s="165">
        <v>9.1199999999999992</v>
      </c>
      <c r="I180" s="166"/>
      <c r="L180" s="162"/>
      <c r="M180" s="167"/>
      <c r="T180" s="168"/>
      <c r="AT180" s="163" t="s">
        <v>376</v>
      </c>
      <c r="AU180" s="163" t="s">
        <v>86</v>
      </c>
      <c r="AV180" s="13" t="s">
        <v>249</v>
      </c>
      <c r="AW180" s="13" t="s">
        <v>34</v>
      </c>
      <c r="AX180" s="13" t="s">
        <v>84</v>
      </c>
      <c r="AY180" s="163" t="s">
        <v>339</v>
      </c>
    </row>
    <row r="181" spans="2:65" s="1" customFormat="1" ht="16.5" customHeight="1" x14ac:dyDescent="0.2">
      <c r="B181" s="136"/>
      <c r="C181" s="169" t="s">
        <v>378</v>
      </c>
      <c r="D181" s="169" t="s">
        <v>490</v>
      </c>
      <c r="E181" s="170" t="s">
        <v>3058</v>
      </c>
      <c r="F181" s="171" t="s">
        <v>3059</v>
      </c>
      <c r="G181" s="172" t="s">
        <v>493</v>
      </c>
      <c r="H181" s="173">
        <v>20.064</v>
      </c>
      <c r="I181" s="174"/>
      <c r="J181" s="175">
        <f>ROUND(I181*H181,2)</f>
        <v>0</v>
      </c>
      <c r="K181" s="171" t="s">
        <v>902</v>
      </c>
      <c r="L181" s="176"/>
      <c r="M181" s="177" t="s">
        <v>1</v>
      </c>
      <c r="N181" s="178" t="s">
        <v>42</v>
      </c>
      <c r="P181" s="146">
        <f>O181*H181</f>
        <v>0</v>
      </c>
      <c r="Q181" s="146">
        <v>1</v>
      </c>
      <c r="R181" s="146">
        <f>Q181*H181</f>
        <v>20.064</v>
      </c>
      <c r="S181" s="146">
        <v>0</v>
      </c>
      <c r="T181" s="147">
        <f>S181*H181</f>
        <v>0</v>
      </c>
      <c r="AR181" s="148" t="s">
        <v>385</v>
      </c>
      <c r="AT181" s="148" t="s">
        <v>490</v>
      </c>
      <c r="AU181" s="148" t="s">
        <v>86</v>
      </c>
      <c r="AY181" s="17" t="s">
        <v>339</v>
      </c>
      <c r="BE181" s="149">
        <f>IF(N181="základní",J181,0)</f>
        <v>0</v>
      </c>
      <c r="BF181" s="149">
        <f>IF(N181="snížená",J181,0)</f>
        <v>0</v>
      </c>
      <c r="BG181" s="149">
        <f>IF(N181="zákl. přenesená",J181,0)</f>
        <v>0</v>
      </c>
      <c r="BH181" s="149">
        <f>IF(N181="sníž. přenesená",J181,0)</f>
        <v>0</v>
      </c>
      <c r="BI181" s="149">
        <f>IF(N181="nulová",J181,0)</f>
        <v>0</v>
      </c>
      <c r="BJ181" s="17" t="s">
        <v>84</v>
      </c>
      <c r="BK181" s="149">
        <f>ROUND(I181*H181,2)</f>
        <v>0</v>
      </c>
      <c r="BL181" s="17" t="s">
        <v>249</v>
      </c>
      <c r="BM181" s="148" t="s">
        <v>3060</v>
      </c>
    </row>
    <row r="182" spans="2:65" s="1" customFormat="1" x14ac:dyDescent="0.2">
      <c r="B182" s="32"/>
      <c r="D182" s="150" t="s">
        <v>348</v>
      </c>
      <c r="F182" s="151" t="s">
        <v>3059</v>
      </c>
      <c r="I182" s="152"/>
      <c r="L182" s="32"/>
      <c r="M182" s="153"/>
      <c r="T182" s="56"/>
      <c r="AT182" s="17" t="s">
        <v>348</v>
      </c>
      <c r="AU182" s="17" t="s">
        <v>86</v>
      </c>
    </row>
    <row r="183" spans="2:65" s="12" customFormat="1" x14ac:dyDescent="0.2">
      <c r="B183" s="155"/>
      <c r="D183" s="150" t="s">
        <v>376</v>
      </c>
      <c r="E183" s="156" t="s">
        <v>1</v>
      </c>
      <c r="F183" s="157" t="s">
        <v>3061</v>
      </c>
      <c r="H183" s="158">
        <v>20.064</v>
      </c>
      <c r="I183" s="159"/>
      <c r="L183" s="155"/>
      <c r="M183" s="160"/>
      <c r="T183" s="161"/>
      <c r="AT183" s="156" t="s">
        <v>376</v>
      </c>
      <c r="AU183" s="156" t="s">
        <v>86</v>
      </c>
      <c r="AV183" s="12" t="s">
        <v>86</v>
      </c>
      <c r="AW183" s="12" t="s">
        <v>34</v>
      </c>
      <c r="AX183" s="12" t="s">
        <v>84</v>
      </c>
      <c r="AY183" s="156" t="s">
        <v>339</v>
      </c>
    </row>
    <row r="184" spans="2:65" s="1" customFormat="1" ht="16.5" customHeight="1" x14ac:dyDescent="0.2">
      <c r="B184" s="136"/>
      <c r="C184" s="137" t="s">
        <v>385</v>
      </c>
      <c r="D184" s="137" t="s">
        <v>342</v>
      </c>
      <c r="E184" s="138" t="s">
        <v>3062</v>
      </c>
      <c r="F184" s="139" t="s">
        <v>3063</v>
      </c>
      <c r="G184" s="140" t="s">
        <v>381</v>
      </c>
      <c r="H184" s="141">
        <v>222.62</v>
      </c>
      <c r="I184" s="142"/>
      <c r="J184" s="143">
        <f>ROUND(I184*H184,2)</f>
        <v>0</v>
      </c>
      <c r="K184" s="139" t="s">
        <v>902</v>
      </c>
      <c r="L184" s="32"/>
      <c r="M184" s="144" t="s">
        <v>1</v>
      </c>
      <c r="N184" s="145" t="s">
        <v>42</v>
      </c>
      <c r="P184" s="146">
        <f>O184*H184</f>
        <v>0</v>
      </c>
      <c r="Q184" s="146">
        <v>8.0000000000000007E-5</v>
      </c>
      <c r="R184" s="146">
        <f>Q184*H184</f>
        <v>1.7809600000000002E-2</v>
      </c>
      <c r="S184" s="146">
        <v>0</v>
      </c>
      <c r="T184" s="147">
        <f>S184*H184</f>
        <v>0</v>
      </c>
      <c r="AR184" s="148" t="s">
        <v>249</v>
      </c>
      <c r="AT184" s="148" t="s">
        <v>342</v>
      </c>
      <c r="AU184" s="148" t="s">
        <v>86</v>
      </c>
      <c r="AY184" s="17" t="s">
        <v>339</v>
      </c>
      <c r="BE184" s="149">
        <f>IF(N184="základní",J184,0)</f>
        <v>0</v>
      </c>
      <c r="BF184" s="149">
        <f>IF(N184="snížená",J184,0)</f>
        <v>0</v>
      </c>
      <c r="BG184" s="149">
        <f>IF(N184="zákl. přenesená",J184,0)</f>
        <v>0</v>
      </c>
      <c r="BH184" s="149">
        <f>IF(N184="sníž. přenesená",J184,0)</f>
        <v>0</v>
      </c>
      <c r="BI184" s="149">
        <f>IF(N184="nulová",J184,0)</f>
        <v>0</v>
      </c>
      <c r="BJ184" s="17" t="s">
        <v>84</v>
      </c>
      <c r="BK184" s="149">
        <f>ROUND(I184*H184,2)</f>
        <v>0</v>
      </c>
      <c r="BL184" s="17" t="s">
        <v>249</v>
      </c>
      <c r="BM184" s="148" t="s">
        <v>3064</v>
      </c>
    </row>
    <row r="185" spans="2:65" s="1" customFormat="1" x14ac:dyDescent="0.2">
      <c r="B185" s="32"/>
      <c r="D185" s="150" t="s">
        <v>348</v>
      </c>
      <c r="F185" s="151" t="s">
        <v>3065</v>
      </c>
      <c r="I185" s="152"/>
      <c r="L185" s="32"/>
      <c r="M185" s="153"/>
      <c r="T185" s="56"/>
      <c r="AT185" s="17" t="s">
        <v>348</v>
      </c>
      <c r="AU185" s="17" t="s">
        <v>86</v>
      </c>
    </row>
    <row r="186" spans="2:65" s="1" customFormat="1" ht="16.5" customHeight="1" x14ac:dyDescent="0.2">
      <c r="B186" s="136"/>
      <c r="C186" s="169" t="s">
        <v>391</v>
      </c>
      <c r="D186" s="169" t="s">
        <v>490</v>
      </c>
      <c r="E186" s="170" t="s">
        <v>2055</v>
      </c>
      <c r="F186" s="171" t="s">
        <v>2056</v>
      </c>
      <c r="G186" s="172" t="s">
        <v>970</v>
      </c>
      <c r="H186" s="173">
        <v>5.5659999999999998</v>
      </c>
      <c r="I186" s="174"/>
      <c r="J186" s="175">
        <f>ROUND(I186*H186,2)</f>
        <v>0</v>
      </c>
      <c r="K186" s="171" t="s">
        <v>902</v>
      </c>
      <c r="L186" s="176"/>
      <c r="M186" s="177" t="s">
        <v>1</v>
      </c>
      <c r="N186" s="178" t="s">
        <v>42</v>
      </c>
      <c r="P186" s="146">
        <f>O186*H186</f>
        <v>0</v>
      </c>
      <c r="Q186" s="146">
        <v>1E-3</v>
      </c>
      <c r="R186" s="146">
        <f>Q186*H186</f>
        <v>5.5659999999999998E-3</v>
      </c>
      <c r="S186" s="146">
        <v>0</v>
      </c>
      <c r="T186" s="147">
        <f>S186*H186</f>
        <v>0</v>
      </c>
      <c r="AR186" s="148" t="s">
        <v>385</v>
      </c>
      <c r="AT186" s="148" t="s">
        <v>490</v>
      </c>
      <c r="AU186" s="148" t="s">
        <v>86</v>
      </c>
      <c r="AY186" s="17" t="s">
        <v>339</v>
      </c>
      <c r="BE186" s="149">
        <f>IF(N186="základní",J186,0)</f>
        <v>0</v>
      </c>
      <c r="BF186" s="149">
        <f>IF(N186="snížená",J186,0)</f>
        <v>0</v>
      </c>
      <c r="BG186" s="149">
        <f>IF(N186="zákl. přenesená",J186,0)</f>
        <v>0</v>
      </c>
      <c r="BH186" s="149">
        <f>IF(N186="sníž. přenesená",J186,0)</f>
        <v>0</v>
      </c>
      <c r="BI186" s="149">
        <f>IF(N186="nulová",J186,0)</f>
        <v>0</v>
      </c>
      <c r="BJ186" s="17" t="s">
        <v>84</v>
      </c>
      <c r="BK186" s="149">
        <f>ROUND(I186*H186,2)</f>
        <v>0</v>
      </c>
      <c r="BL186" s="17" t="s">
        <v>249</v>
      </c>
      <c r="BM186" s="148" t="s">
        <v>3066</v>
      </c>
    </row>
    <row r="187" spans="2:65" s="1" customFormat="1" x14ac:dyDescent="0.2">
      <c r="B187" s="32"/>
      <c r="D187" s="150" t="s">
        <v>348</v>
      </c>
      <c r="F187" s="151" t="s">
        <v>2056</v>
      </c>
      <c r="I187" s="152"/>
      <c r="L187" s="32"/>
      <c r="M187" s="153"/>
      <c r="T187" s="56"/>
      <c r="AT187" s="17" t="s">
        <v>348</v>
      </c>
      <c r="AU187" s="17" t="s">
        <v>86</v>
      </c>
    </row>
    <row r="188" spans="2:65" s="12" customFormat="1" x14ac:dyDescent="0.2">
      <c r="B188" s="155"/>
      <c r="D188" s="150" t="s">
        <v>376</v>
      </c>
      <c r="F188" s="157" t="s">
        <v>3067</v>
      </c>
      <c r="H188" s="158">
        <v>5.5659999999999998</v>
      </c>
      <c r="I188" s="159"/>
      <c r="L188" s="155"/>
      <c r="M188" s="160"/>
      <c r="T188" s="161"/>
      <c r="AT188" s="156" t="s">
        <v>376</v>
      </c>
      <c r="AU188" s="156" t="s">
        <v>86</v>
      </c>
      <c r="AV188" s="12" t="s">
        <v>86</v>
      </c>
      <c r="AW188" s="12" t="s">
        <v>3</v>
      </c>
      <c r="AX188" s="12" t="s">
        <v>84</v>
      </c>
      <c r="AY188" s="156" t="s">
        <v>339</v>
      </c>
    </row>
    <row r="189" spans="2:65" s="1" customFormat="1" ht="16.5" customHeight="1" x14ac:dyDescent="0.2">
      <c r="B189" s="136"/>
      <c r="C189" s="137" t="s">
        <v>399</v>
      </c>
      <c r="D189" s="137" t="s">
        <v>342</v>
      </c>
      <c r="E189" s="138" t="s">
        <v>3068</v>
      </c>
      <c r="F189" s="139" t="s">
        <v>3069</v>
      </c>
      <c r="G189" s="140" t="s">
        <v>381</v>
      </c>
      <c r="H189" s="141">
        <v>222.62</v>
      </c>
      <c r="I189" s="142"/>
      <c r="J189" s="143">
        <f>ROUND(I189*H189,2)</f>
        <v>0</v>
      </c>
      <c r="K189" s="139" t="s">
        <v>902</v>
      </c>
      <c r="L189" s="32"/>
      <c r="M189" s="144" t="s">
        <v>1</v>
      </c>
      <c r="N189" s="145" t="s">
        <v>42</v>
      </c>
      <c r="P189" s="146">
        <f>O189*H189</f>
        <v>0</v>
      </c>
      <c r="Q189" s="146">
        <v>0</v>
      </c>
      <c r="R189" s="146">
        <f>Q189*H189</f>
        <v>0</v>
      </c>
      <c r="S189" s="146">
        <v>0</v>
      </c>
      <c r="T189" s="147">
        <f>S189*H189</f>
        <v>0</v>
      </c>
      <c r="AR189" s="148" t="s">
        <v>249</v>
      </c>
      <c r="AT189" s="148" t="s">
        <v>342</v>
      </c>
      <c r="AU189" s="148" t="s">
        <v>86</v>
      </c>
      <c r="AY189" s="17" t="s">
        <v>339</v>
      </c>
      <c r="BE189" s="149">
        <f>IF(N189="základní",J189,0)</f>
        <v>0</v>
      </c>
      <c r="BF189" s="149">
        <f>IF(N189="snížená",J189,0)</f>
        <v>0</v>
      </c>
      <c r="BG189" s="149">
        <f>IF(N189="zákl. přenesená",J189,0)</f>
        <v>0</v>
      </c>
      <c r="BH189" s="149">
        <f>IF(N189="sníž. přenesená",J189,0)</f>
        <v>0</v>
      </c>
      <c r="BI189" s="149">
        <f>IF(N189="nulová",J189,0)</f>
        <v>0</v>
      </c>
      <c r="BJ189" s="17" t="s">
        <v>84</v>
      </c>
      <c r="BK189" s="149">
        <f>ROUND(I189*H189,2)</f>
        <v>0</v>
      </c>
      <c r="BL189" s="17" t="s">
        <v>249</v>
      </c>
      <c r="BM189" s="148" t="s">
        <v>3070</v>
      </c>
    </row>
    <row r="190" spans="2:65" s="1" customFormat="1" x14ac:dyDescent="0.2">
      <c r="B190" s="32"/>
      <c r="D190" s="150" t="s">
        <v>348</v>
      </c>
      <c r="F190" s="151" t="s">
        <v>3071</v>
      </c>
      <c r="I190" s="152"/>
      <c r="L190" s="32"/>
      <c r="M190" s="153"/>
      <c r="T190" s="56"/>
      <c r="AT190" s="17" t="s">
        <v>348</v>
      </c>
      <c r="AU190" s="17" t="s">
        <v>86</v>
      </c>
    </row>
    <row r="191" spans="2:65" s="15" customFormat="1" x14ac:dyDescent="0.2">
      <c r="B191" s="189"/>
      <c r="D191" s="150" t="s">
        <v>376</v>
      </c>
      <c r="E191" s="190" t="s">
        <v>1</v>
      </c>
      <c r="F191" s="191" t="s">
        <v>3072</v>
      </c>
      <c r="H191" s="190" t="s">
        <v>1</v>
      </c>
      <c r="I191" s="192"/>
      <c r="L191" s="189"/>
      <c r="M191" s="193"/>
      <c r="T191" s="194"/>
      <c r="AT191" s="190" t="s">
        <v>376</v>
      </c>
      <c r="AU191" s="190" t="s">
        <v>86</v>
      </c>
      <c r="AV191" s="15" t="s">
        <v>84</v>
      </c>
      <c r="AW191" s="15" t="s">
        <v>34</v>
      </c>
      <c r="AX191" s="15" t="s">
        <v>77</v>
      </c>
      <c r="AY191" s="190" t="s">
        <v>339</v>
      </c>
    </row>
    <row r="192" spans="2:65" s="15" customFormat="1" x14ac:dyDescent="0.2">
      <c r="B192" s="189"/>
      <c r="D192" s="150" t="s">
        <v>376</v>
      </c>
      <c r="E192" s="190" t="s">
        <v>1</v>
      </c>
      <c r="F192" s="191" t="s">
        <v>3073</v>
      </c>
      <c r="H192" s="190" t="s">
        <v>1</v>
      </c>
      <c r="I192" s="192"/>
      <c r="L192" s="189"/>
      <c r="M192" s="193"/>
      <c r="T192" s="194"/>
      <c r="AT192" s="190" t="s">
        <v>376</v>
      </c>
      <c r="AU192" s="190" t="s">
        <v>86</v>
      </c>
      <c r="AV192" s="15" t="s">
        <v>84</v>
      </c>
      <c r="AW192" s="15" t="s">
        <v>34</v>
      </c>
      <c r="AX192" s="15" t="s">
        <v>77</v>
      </c>
      <c r="AY192" s="190" t="s">
        <v>339</v>
      </c>
    </row>
    <row r="193" spans="2:65" s="12" customFormat="1" x14ac:dyDescent="0.2">
      <c r="B193" s="155"/>
      <c r="D193" s="150" t="s">
        <v>376</v>
      </c>
      <c r="E193" s="156" t="s">
        <v>1</v>
      </c>
      <c r="F193" s="157" t="s">
        <v>3074</v>
      </c>
      <c r="H193" s="158">
        <v>222.62</v>
      </c>
      <c r="I193" s="159"/>
      <c r="L193" s="155"/>
      <c r="M193" s="160"/>
      <c r="T193" s="161"/>
      <c r="AT193" s="156" t="s">
        <v>376</v>
      </c>
      <c r="AU193" s="156" t="s">
        <v>86</v>
      </c>
      <c r="AV193" s="12" t="s">
        <v>86</v>
      </c>
      <c r="AW193" s="12" t="s">
        <v>34</v>
      </c>
      <c r="AX193" s="12" t="s">
        <v>84</v>
      </c>
      <c r="AY193" s="156" t="s">
        <v>339</v>
      </c>
    </row>
    <row r="194" spans="2:65" s="1" customFormat="1" x14ac:dyDescent="0.2">
      <c r="B194" s="32"/>
      <c r="D194" s="150" t="s">
        <v>2112</v>
      </c>
      <c r="F194" s="199" t="s">
        <v>3075</v>
      </c>
      <c r="L194" s="32"/>
      <c r="M194" s="153"/>
      <c r="T194" s="56"/>
      <c r="AU194" s="17" t="s">
        <v>86</v>
      </c>
    </row>
    <row r="195" spans="2:65" s="1" customFormat="1" x14ac:dyDescent="0.2">
      <c r="B195" s="32"/>
      <c r="D195" s="150" t="s">
        <v>2112</v>
      </c>
      <c r="F195" s="199" t="s">
        <v>3076</v>
      </c>
      <c r="L195" s="32"/>
      <c r="M195" s="153"/>
      <c r="T195" s="56"/>
      <c r="AU195" s="17" t="s">
        <v>86</v>
      </c>
    </row>
    <row r="196" spans="2:65" s="1" customFormat="1" x14ac:dyDescent="0.2">
      <c r="B196" s="32"/>
      <c r="D196" s="150" t="s">
        <v>2112</v>
      </c>
      <c r="F196" s="200" t="s">
        <v>3014</v>
      </c>
      <c r="H196" s="201">
        <v>18.170000000000002</v>
      </c>
      <c r="L196" s="32"/>
      <c r="M196" s="153"/>
      <c r="T196" s="56"/>
      <c r="AU196" s="17" t="s">
        <v>86</v>
      </c>
    </row>
    <row r="197" spans="2:65" s="1" customFormat="1" x14ac:dyDescent="0.2">
      <c r="B197" s="32"/>
      <c r="D197" s="150" t="s">
        <v>2112</v>
      </c>
      <c r="F197" s="199" t="s">
        <v>3077</v>
      </c>
      <c r="L197" s="32"/>
      <c r="M197" s="153"/>
      <c r="T197" s="56"/>
      <c r="AU197" s="17" t="s">
        <v>86</v>
      </c>
    </row>
    <row r="198" spans="2:65" s="1" customFormat="1" x14ac:dyDescent="0.2">
      <c r="B198" s="32"/>
      <c r="D198" s="150" t="s">
        <v>2112</v>
      </c>
      <c r="F198" s="200" t="s">
        <v>3036</v>
      </c>
      <c r="H198" s="201">
        <v>0</v>
      </c>
      <c r="L198" s="32"/>
      <c r="M198" s="153"/>
      <c r="T198" s="56"/>
      <c r="AU198" s="17" t="s">
        <v>86</v>
      </c>
    </row>
    <row r="199" spans="2:65" s="1" customFormat="1" x14ac:dyDescent="0.2">
      <c r="B199" s="32"/>
      <c r="D199" s="150" t="s">
        <v>2112</v>
      </c>
      <c r="F199" s="200" t="s">
        <v>3017</v>
      </c>
      <c r="H199" s="201">
        <v>17.53</v>
      </c>
      <c r="L199" s="32"/>
      <c r="M199" s="153"/>
      <c r="T199" s="56"/>
      <c r="AU199" s="17" t="s">
        <v>86</v>
      </c>
    </row>
    <row r="200" spans="2:65" s="1" customFormat="1" x14ac:dyDescent="0.2">
      <c r="B200" s="32"/>
      <c r="D200" s="150" t="s">
        <v>2112</v>
      </c>
      <c r="F200" s="199" t="s">
        <v>3078</v>
      </c>
      <c r="L200" s="32"/>
      <c r="M200" s="153"/>
      <c r="T200" s="56"/>
      <c r="AU200" s="17" t="s">
        <v>86</v>
      </c>
    </row>
    <row r="201" spans="2:65" s="1" customFormat="1" x14ac:dyDescent="0.2">
      <c r="B201" s="32"/>
      <c r="D201" s="150" t="s">
        <v>2112</v>
      </c>
      <c r="F201" s="200" t="s">
        <v>3020</v>
      </c>
      <c r="H201" s="201">
        <v>20.47</v>
      </c>
      <c r="L201" s="32"/>
      <c r="M201" s="153"/>
      <c r="T201" s="56"/>
      <c r="AU201" s="17" t="s">
        <v>86</v>
      </c>
    </row>
    <row r="202" spans="2:65" s="1" customFormat="1" x14ac:dyDescent="0.2">
      <c r="B202" s="32"/>
      <c r="D202" s="150" t="s">
        <v>2112</v>
      </c>
      <c r="F202" s="199" t="s">
        <v>3079</v>
      </c>
      <c r="L202" s="32"/>
      <c r="M202" s="153"/>
      <c r="T202" s="56"/>
      <c r="AU202" s="17" t="s">
        <v>86</v>
      </c>
    </row>
    <row r="203" spans="2:65" s="1" customFormat="1" x14ac:dyDescent="0.2">
      <c r="B203" s="32"/>
      <c r="D203" s="150" t="s">
        <v>2112</v>
      </c>
      <c r="F203" s="200" t="s">
        <v>3023</v>
      </c>
      <c r="H203" s="201">
        <v>13.88</v>
      </c>
      <c r="L203" s="32"/>
      <c r="M203" s="153"/>
      <c r="T203" s="56"/>
      <c r="AU203" s="17" t="s">
        <v>86</v>
      </c>
    </row>
    <row r="204" spans="2:65" s="11" customFormat="1" ht="22.8" customHeight="1" x14ac:dyDescent="0.25">
      <c r="B204" s="124"/>
      <c r="D204" s="125" t="s">
        <v>76</v>
      </c>
      <c r="E204" s="134" t="s">
        <v>86</v>
      </c>
      <c r="F204" s="134" t="s">
        <v>2074</v>
      </c>
      <c r="I204" s="127"/>
      <c r="J204" s="135">
        <f>BK204</f>
        <v>0</v>
      </c>
      <c r="L204" s="124"/>
      <c r="M204" s="129"/>
      <c r="P204" s="130">
        <f>SUM(P205:P228)</f>
        <v>0</v>
      </c>
      <c r="R204" s="130">
        <f>SUM(R205:R228)</f>
        <v>38.260804</v>
      </c>
      <c r="T204" s="131">
        <f>SUM(T205:T228)</f>
        <v>0</v>
      </c>
      <c r="AR204" s="125" t="s">
        <v>84</v>
      </c>
      <c r="AT204" s="132" t="s">
        <v>76</v>
      </c>
      <c r="AU204" s="132" t="s">
        <v>84</v>
      </c>
      <c r="AY204" s="125" t="s">
        <v>339</v>
      </c>
      <c r="BK204" s="133">
        <f>SUM(BK205:BK228)</f>
        <v>0</v>
      </c>
    </row>
    <row r="205" spans="2:65" s="1" customFormat="1" ht="21.75" customHeight="1" x14ac:dyDescent="0.2">
      <c r="B205" s="136"/>
      <c r="C205" s="137" t="s">
        <v>405</v>
      </c>
      <c r="D205" s="137" t="s">
        <v>342</v>
      </c>
      <c r="E205" s="138" t="s">
        <v>2075</v>
      </c>
      <c r="F205" s="139" t="s">
        <v>2076</v>
      </c>
      <c r="G205" s="140" t="s">
        <v>358</v>
      </c>
      <c r="H205" s="141">
        <v>25</v>
      </c>
      <c r="I205" s="142"/>
      <c r="J205" s="143">
        <f>ROUND(I205*H205,2)</f>
        <v>0</v>
      </c>
      <c r="K205" s="139" t="s">
        <v>902</v>
      </c>
      <c r="L205" s="32"/>
      <c r="M205" s="144" t="s">
        <v>1</v>
      </c>
      <c r="N205" s="145" t="s">
        <v>42</v>
      </c>
      <c r="P205" s="146">
        <f>O205*H205</f>
        <v>0</v>
      </c>
      <c r="Q205" s="146">
        <v>1.52477</v>
      </c>
      <c r="R205" s="146">
        <f>Q205*H205</f>
        <v>38.119250000000001</v>
      </c>
      <c r="S205" s="146">
        <v>0</v>
      </c>
      <c r="T205" s="147">
        <f>S205*H205</f>
        <v>0</v>
      </c>
      <c r="AR205" s="148" t="s">
        <v>249</v>
      </c>
      <c r="AT205" s="148" t="s">
        <v>342</v>
      </c>
      <c r="AU205" s="148" t="s">
        <v>86</v>
      </c>
      <c r="AY205" s="17" t="s">
        <v>339</v>
      </c>
      <c r="BE205" s="149">
        <f>IF(N205="základní",J205,0)</f>
        <v>0</v>
      </c>
      <c r="BF205" s="149">
        <f>IF(N205="snížená",J205,0)</f>
        <v>0</v>
      </c>
      <c r="BG205" s="149">
        <f>IF(N205="zákl. přenesená",J205,0)</f>
        <v>0</v>
      </c>
      <c r="BH205" s="149">
        <f>IF(N205="sníž. přenesená",J205,0)</f>
        <v>0</v>
      </c>
      <c r="BI205" s="149">
        <f>IF(N205="nulová",J205,0)</f>
        <v>0</v>
      </c>
      <c r="BJ205" s="17" t="s">
        <v>84</v>
      </c>
      <c r="BK205" s="149">
        <f>ROUND(I205*H205,2)</f>
        <v>0</v>
      </c>
      <c r="BL205" s="17" t="s">
        <v>249</v>
      </c>
      <c r="BM205" s="148" t="s">
        <v>3080</v>
      </c>
    </row>
    <row r="206" spans="2:65" s="1" customFormat="1" x14ac:dyDescent="0.2">
      <c r="B206" s="32"/>
      <c r="D206" s="150" t="s">
        <v>348</v>
      </c>
      <c r="F206" s="151" t="s">
        <v>2078</v>
      </c>
      <c r="I206" s="152"/>
      <c r="L206" s="32"/>
      <c r="M206" s="153"/>
      <c r="T206" s="56"/>
      <c r="AT206" s="17" t="s">
        <v>348</v>
      </c>
      <c r="AU206" s="17" t="s">
        <v>86</v>
      </c>
    </row>
    <row r="207" spans="2:65" s="15" customFormat="1" x14ac:dyDescent="0.2">
      <c r="B207" s="189"/>
      <c r="D207" s="150" t="s">
        <v>376</v>
      </c>
      <c r="E207" s="190" t="s">
        <v>1</v>
      </c>
      <c r="F207" s="191" t="s">
        <v>3081</v>
      </c>
      <c r="H207" s="190" t="s">
        <v>1</v>
      </c>
      <c r="I207" s="192"/>
      <c r="L207" s="189"/>
      <c r="M207" s="193"/>
      <c r="T207" s="194"/>
      <c r="AT207" s="190" t="s">
        <v>376</v>
      </c>
      <c r="AU207" s="190" t="s">
        <v>86</v>
      </c>
      <c r="AV207" s="15" t="s">
        <v>84</v>
      </c>
      <c r="AW207" s="15" t="s">
        <v>34</v>
      </c>
      <c r="AX207" s="15" t="s">
        <v>77</v>
      </c>
      <c r="AY207" s="190" t="s">
        <v>339</v>
      </c>
    </row>
    <row r="208" spans="2:65" s="12" customFormat="1" x14ac:dyDescent="0.2">
      <c r="B208" s="155"/>
      <c r="D208" s="150" t="s">
        <v>376</v>
      </c>
      <c r="E208" s="156" t="s">
        <v>1</v>
      </c>
      <c r="F208" s="157" t="s">
        <v>3082</v>
      </c>
      <c r="H208" s="158">
        <v>25</v>
      </c>
      <c r="I208" s="159"/>
      <c r="L208" s="155"/>
      <c r="M208" s="160"/>
      <c r="T208" s="161"/>
      <c r="AT208" s="156" t="s">
        <v>376</v>
      </c>
      <c r="AU208" s="156" t="s">
        <v>86</v>
      </c>
      <c r="AV208" s="12" t="s">
        <v>86</v>
      </c>
      <c r="AW208" s="12" t="s">
        <v>34</v>
      </c>
      <c r="AX208" s="12" t="s">
        <v>77</v>
      </c>
      <c r="AY208" s="156" t="s">
        <v>339</v>
      </c>
    </row>
    <row r="209" spans="2:65" s="13" customFormat="1" x14ac:dyDescent="0.2">
      <c r="B209" s="162"/>
      <c r="D209" s="150" t="s">
        <v>376</v>
      </c>
      <c r="E209" s="163" t="s">
        <v>1</v>
      </c>
      <c r="F209" s="164" t="s">
        <v>398</v>
      </c>
      <c r="H209" s="165">
        <v>25</v>
      </c>
      <c r="I209" s="166"/>
      <c r="L209" s="162"/>
      <c r="M209" s="167"/>
      <c r="T209" s="168"/>
      <c r="AT209" s="163" t="s">
        <v>376</v>
      </c>
      <c r="AU209" s="163" t="s">
        <v>86</v>
      </c>
      <c r="AV209" s="13" t="s">
        <v>249</v>
      </c>
      <c r="AW209" s="13" t="s">
        <v>34</v>
      </c>
      <c r="AX209" s="13" t="s">
        <v>84</v>
      </c>
      <c r="AY209" s="163" t="s">
        <v>339</v>
      </c>
    </row>
    <row r="210" spans="2:65" s="1" customFormat="1" ht="16.5" customHeight="1" x14ac:dyDescent="0.2">
      <c r="B210" s="136"/>
      <c r="C210" s="137" t="s">
        <v>8</v>
      </c>
      <c r="D210" s="137" t="s">
        <v>342</v>
      </c>
      <c r="E210" s="138" t="s">
        <v>2080</v>
      </c>
      <c r="F210" s="139" t="s">
        <v>2081</v>
      </c>
      <c r="G210" s="140" t="s">
        <v>373</v>
      </c>
      <c r="H210" s="141">
        <v>13.68</v>
      </c>
      <c r="I210" s="142"/>
      <c r="J210" s="143">
        <f>ROUND(I210*H210,2)</f>
        <v>0</v>
      </c>
      <c r="K210" s="139" t="s">
        <v>902</v>
      </c>
      <c r="L210" s="32"/>
      <c r="M210" s="144" t="s">
        <v>1</v>
      </c>
      <c r="N210" s="145" t="s">
        <v>42</v>
      </c>
      <c r="P210" s="146">
        <f>O210*H210</f>
        <v>0</v>
      </c>
      <c r="Q210" s="146">
        <v>0</v>
      </c>
      <c r="R210" s="146">
        <f>Q210*H210</f>
        <v>0</v>
      </c>
      <c r="S210" s="146">
        <v>0</v>
      </c>
      <c r="T210" s="147">
        <f>S210*H210</f>
        <v>0</v>
      </c>
      <c r="AR210" s="148" t="s">
        <v>249</v>
      </c>
      <c r="AT210" s="148" t="s">
        <v>342</v>
      </c>
      <c r="AU210" s="148" t="s">
        <v>86</v>
      </c>
      <c r="AY210" s="17" t="s">
        <v>339</v>
      </c>
      <c r="BE210" s="149">
        <f>IF(N210="základní",J210,0)</f>
        <v>0</v>
      </c>
      <c r="BF210" s="149">
        <f>IF(N210="snížená",J210,0)</f>
        <v>0</v>
      </c>
      <c r="BG210" s="149">
        <f>IF(N210="zákl. přenesená",J210,0)</f>
        <v>0</v>
      </c>
      <c r="BH210" s="149">
        <f>IF(N210="sníž. přenesená",J210,0)</f>
        <v>0</v>
      </c>
      <c r="BI210" s="149">
        <f>IF(N210="nulová",J210,0)</f>
        <v>0</v>
      </c>
      <c r="BJ210" s="17" t="s">
        <v>84</v>
      </c>
      <c r="BK210" s="149">
        <f>ROUND(I210*H210,2)</f>
        <v>0</v>
      </c>
      <c r="BL210" s="17" t="s">
        <v>249</v>
      </c>
      <c r="BM210" s="148" t="s">
        <v>3083</v>
      </c>
    </row>
    <row r="211" spans="2:65" s="1" customFormat="1" x14ac:dyDescent="0.2">
      <c r="B211" s="32"/>
      <c r="D211" s="150" t="s">
        <v>348</v>
      </c>
      <c r="F211" s="151" t="s">
        <v>2083</v>
      </c>
      <c r="I211" s="152"/>
      <c r="L211" s="32"/>
      <c r="M211" s="153"/>
      <c r="T211" s="56"/>
      <c r="AT211" s="17" t="s">
        <v>348</v>
      </c>
      <c r="AU211" s="17" t="s">
        <v>86</v>
      </c>
    </row>
    <row r="212" spans="2:65" s="12" customFormat="1" x14ac:dyDescent="0.2">
      <c r="B212" s="155"/>
      <c r="D212" s="150" t="s">
        <v>376</v>
      </c>
      <c r="E212" s="156" t="s">
        <v>1</v>
      </c>
      <c r="F212" s="157" t="s">
        <v>3084</v>
      </c>
      <c r="H212" s="158">
        <v>13.68</v>
      </c>
      <c r="I212" s="159"/>
      <c r="L212" s="155"/>
      <c r="M212" s="160"/>
      <c r="T212" s="161"/>
      <c r="AT212" s="156" t="s">
        <v>376</v>
      </c>
      <c r="AU212" s="156" t="s">
        <v>86</v>
      </c>
      <c r="AV212" s="12" t="s">
        <v>86</v>
      </c>
      <c r="AW212" s="12" t="s">
        <v>34</v>
      </c>
      <c r="AX212" s="12" t="s">
        <v>77</v>
      </c>
      <c r="AY212" s="156" t="s">
        <v>339</v>
      </c>
    </row>
    <row r="213" spans="2:65" s="13" customFormat="1" x14ac:dyDescent="0.2">
      <c r="B213" s="162"/>
      <c r="D213" s="150" t="s">
        <v>376</v>
      </c>
      <c r="E213" s="163" t="s">
        <v>1</v>
      </c>
      <c r="F213" s="164" t="s">
        <v>398</v>
      </c>
      <c r="H213" s="165">
        <v>13.68</v>
      </c>
      <c r="I213" s="166"/>
      <c r="L213" s="162"/>
      <c r="M213" s="167"/>
      <c r="T213" s="168"/>
      <c r="AT213" s="163" t="s">
        <v>376</v>
      </c>
      <c r="AU213" s="163" t="s">
        <v>86</v>
      </c>
      <c r="AV213" s="13" t="s">
        <v>249</v>
      </c>
      <c r="AW213" s="13" t="s">
        <v>34</v>
      </c>
      <c r="AX213" s="13" t="s">
        <v>84</v>
      </c>
      <c r="AY213" s="163" t="s">
        <v>339</v>
      </c>
    </row>
    <row r="214" spans="2:65" s="1" customFormat="1" ht="16.5" customHeight="1" x14ac:dyDescent="0.2">
      <c r="B214" s="136"/>
      <c r="C214" s="137" t="s">
        <v>415</v>
      </c>
      <c r="D214" s="137" t="s">
        <v>342</v>
      </c>
      <c r="E214" s="138" t="s">
        <v>2086</v>
      </c>
      <c r="F214" s="139" t="s">
        <v>2087</v>
      </c>
      <c r="G214" s="140" t="s">
        <v>373</v>
      </c>
      <c r="H214" s="141">
        <v>13.68</v>
      </c>
      <c r="I214" s="142"/>
      <c r="J214" s="143">
        <f>ROUND(I214*H214,2)</f>
        <v>0</v>
      </c>
      <c r="K214" s="139" t="s">
        <v>902</v>
      </c>
      <c r="L214" s="32"/>
      <c r="M214" s="144" t="s">
        <v>1</v>
      </c>
      <c r="N214" s="145" t="s">
        <v>42</v>
      </c>
      <c r="P214" s="146">
        <f>O214*H214</f>
        <v>0</v>
      </c>
      <c r="Q214" s="146">
        <v>0</v>
      </c>
      <c r="R214" s="146">
        <f>Q214*H214</f>
        <v>0</v>
      </c>
      <c r="S214" s="146">
        <v>0</v>
      </c>
      <c r="T214" s="147">
        <f>S214*H214</f>
        <v>0</v>
      </c>
      <c r="AR214" s="148" t="s">
        <v>249</v>
      </c>
      <c r="AT214" s="148" t="s">
        <v>342</v>
      </c>
      <c r="AU214" s="148" t="s">
        <v>86</v>
      </c>
      <c r="AY214" s="17" t="s">
        <v>339</v>
      </c>
      <c r="BE214" s="149">
        <f>IF(N214="základní",J214,0)</f>
        <v>0</v>
      </c>
      <c r="BF214" s="149">
        <f>IF(N214="snížená",J214,0)</f>
        <v>0</v>
      </c>
      <c r="BG214" s="149">
        <f>IF(N214="zákl. přenesená",J214,0)</f>
        <v>0</v>
      </c>
      <c r="BH214" s="149">
        <f>IF(N214="sníž. přenesená",J214,0)</f>
        <v>0</v>
      </c>
      <c r="BI214" s="149">
        <f>IF(N214="nulová",J214,0)</f>
        <v>0</v>
      </c>
      <c r="BJ214" s="17" t="s">
        <v>84</v>
      </c>
      <c r="BK214" s="149">
        <f>ROUND(I214*H214,2)</f>
        <v>0</v>
      </c>
      <c r="BL214" s="17" t="s">
        <v>249</v>
      </c>
      <c r="BM214" s="148" t="s">
        <v>3085</v>
      </c>
    </row>
    <row r="215" spans="2:65" s="1" customFormat="1" x14ac:dyDescent="0.2">
      <c r="B215" s="32"/>
      <c r="D215" s="150" t="s">
        <v>348</v>
      </c>
      <c r="F215" s="151" t="s">
        <v>2089</v>
      </c>
      <c r="I215" s="152"/>
      <c r="L215" s="32"/>
      <c r="M215" s="153"/>
      <c r="T215" s="56"/>
      <c r="AT215" s="17" t="s">
        <v>348</v>
      </c>
      <c r="AU215" s="17" t="s">
        <v>86</v>
      </c>
    </row>
    <row r="216" spans="2:65" s="12" customFormat="1" x14ac:dyDescent="0.2">
      <c r="B216" s="155"/>
      <c r="D216" s="150" t="s">
        <v>376</v>
      </c>
      <c r="E216" s="156" t="s">
        <v>1</v>
      </c>
      <c r="F216" s="157" t="s">
        <v>3086</v>
      </c>
      <c r="H216" s="158">
        <v>13.68</v>
      </c>
      <c r="I216" s="159"/>
      <c r="L216" s="155"/>
      <c r="M216" s="160"/>
      <c r="T216" s="161"/>
      <c r="AT216" s="156" t="s">
        <v>376</v>
      </c>
      <c r="AU216" s="156" t="s">
        <v>86</v>
      </c>
      <c r="AV216" s="12" t="s">
        <v>86</v>
      </c>
      <c r="AW216" s="12" t="s">
        <v>34</v>
      </c>
      <c r="AX216" s="12" t="s">
        <v>84</v>
      </c>
      <c r="AY216" s="156" t="s">
        <v>339</v>
      </c>
    </row>
    <row r="217" spans="2:65" s="1" customFormat="1" ht="16.5" customHeight="1" x14ac:dyDescent="0.2">
      <c r="B217" s="136"/>
      <c r="C217" s="137" t="s">
        <v>421</v>
      </c>
      <c r="D217" s="137" t="s">
        <v>342</v>
      </c>
      <c r="E217" s="138" t="s">
        <v>3087</v>
      </c>
      <c r="F217" s="139" t="s">
        <v>3088</v>
      </c>
      <c r="G217" s="140" t="s">
        <v>373</v>
      </c>
      <c r="H217" s="141">
        <v>1.4</v>
      </c>
      <c r="I217" s="142"/>
      <c r="J217" s="143">
        <f>ROUND(I217*H217,2)</f>
        <v>0</v>
      </c>
      <c r="K217" s="139" t="s">
        <v>902</v>
      </c>
      <c r="L217" s="32"/>
      <c r="M217" s="144" t="s">
        <v>1</v>
      </c>
      <c r="N217" s="145" t="s">
        <v>42</v>
      </c>
      <c r="P217" s="146">
        <f>O217*H217</f>
        <v>0</v>
      </c>
      <c r="Q217" s="146">
        <v>0.10111000000000001</v>
      </c>
      <c r="R217" s="146">
        <f>Q217*H217</f>
        <v>0.14155399999999999</v>
      </c>
      <c r="S217" s="146">
        <v>0</v>
      </c>
      <c r="T217" s="147">
        <f>S217*H217</f>
        <v>0</v>
      </c>
      <c r="AR217" s="148" t="s">
        <v>249</v>
      </c>
      <c r="AT217" s="148" t="s">
        <v>342</v>
      </c>
      <c r="AU217" s="148" t="s">
        <v>86</v>
      </c>
      <c r="AY217" s="17" t="s">
        <v>339</v>
      </c>
      <c r="BE217" s="149">
        <f>IF(N217="základní",J217,0)</f>
        <v>0</v>
      </c>
      <c r="BF217" s="149">
        <f>IF(N217="snížená",J217,0)</f>
        <v>0</v>
      </c>
      <c r="BG217" s="149">
        <f>IF(N217="zákl. přenesená",J217,0)</f>
        <v>0</v>
      </c>
      <c r="BH217" s="149">
        <f>IF(N217="sníž. přenesená",J217,0)</f>
        <v>0</v>
      </c>
      <c r="BI217" s="149">
        <f>IF(N217="nulová",J217,0)</f>
        <v>0</v>
      </c>
      <c r="BJ217" s="17" t="s">
        <v>84</v>
      </c>
      <c r="BK217" s="149">
        <f>ROUND(I217*H217,2)</f>
        <v>0</v>
      </c>
      <c r="BL217" s="17" t="s">
        <v>249</v>
      </c>
      <c r="BM217" s="148" t="s">
        <v>3089</v>
      </c>
    </row>
    <row r="218" spans="2:65" s="1" customFormat="1" ht="19.2" x14ac:dyDescent="0.2">
      <c r="B218" s="32"/>
      <c r="D218" s="150" t="s">
        <v>348</v>
      </c>
      <c r="F218" s="151" t="s">
        <v>3090</v>
      </c>
      <c r="I218" s="152"/>
      <c r="L218" s="32"/>
      <c r="M218" s="153"/>
      <c r="T218" s="56"/>
      <c r="AT218" s="17" t="s">
        <v>348</v>
      </c>
      <c r="AU218" s="17" t="s">
        <v>86</v>
      </c>
    </row>
    <row r="219" spans="2:65" s="15" customFormat="1" x14ac:dyDescent="0.2">
      <c r="B219" s="189"/>
      <c r="D219" s="150" t="s">
        <v>376</v>
      </c>
      <c r="E219" s="190" t="s">
        <v>1</v>
      </c>
      <c r="F219" s="191" t="s">
        <v>3091</v>
      </c>
      <c r="H219" s="190" t="s">
        <v>1</v>
      </c>
      <c r="I219" s="192"/>
      <c r="L219" s="189"/>
      <c r="M219" s="193"/>
      <c r="T219" s="194"/>
      <c r="AT219" s="190" t="s">
        <v>376</v>
      </c>
      <c r="AU219" s="190" t="s">
        <v>86</v>
      </c>
      <c r="AV219" s="15" t="s">
        <v>84</v>
      </c>
      <c r="AW219" s="15" t="s">
        <v>34</v>
      </c>
      <c r="AX219" s="15" t="s">
        <v>77</v>
      </c>
      <c r="AY219" s="190" t="s">
        <v>339</v>
      </c>
    </row>
    <row r="220" spans="2:65" s="12" customFormat="1" x14ac:dyDescent="0.2">
      <c r="B220" s="155"/>
      <c r="D220" s="150" t="s">
        <v>376</v>
      </c>
      <c r="E220" s="156" t="s">
        <v>1</v>
      </c>
      <c r="F220" s="157" t="s">
        <v>3092</v>
      </c>
      <c r="H220" s="158">
        <v>1.4</v>
      </c>
      <c r="I220" s="159"/>
      <c r="L220" s="155"/>
      <c r="M220" s="160"/>
      <c r="T220" s="161"/>
      <c r="AT220" s="156" t="s">
        <v>376</v>
      </c>
      <c r="AU220" s="156" t="s">
        <v>86</v>
      </c>
      <c r="AV220" s="12" t="s">
        <v>86</v>
      </c>
      <c r="AW220" s="12" t="s">
        <v>34</v>
      </c>
      <c r="AX220" s="12" t="s">
        <v>77</v>
      </c>
      <c r="AY220" s="156" t="s">
        <v>339</v>
      </c>
    </row>
    <row r="221" spans="2:65" s="13" customFormat="1" x14ac:dyDescent="0.2">
      <c r="B221" s="162"/>
      <c r="D221" s="150" t="s">
        <v>376</v>
      </c>
      <c r="E221" s="163" t="s">
        <v>1</v>
      </c>
      <c r="F221" s="164" t="s">
        <v>398</v>
      </c>
      <c r="H221" s="165">
        <v>1.4</v>
      </c>
      <c r="I221" s="166"/>
      <c r="L221" s="162"/>
      <c r="M221" s="167"/>
      <c r="T221" s="168"/>
      <c r="AT221" s="163" t="s">
        <v>376</v>
      </c>
      <c r="AU221" s="163" t="s">
        <v>86</v>
      </c>
      <c r="AV221" s="13" t="s">
        <v>249</v>
      </c>
      <c r="AW221" s="13" t="s">
        <v>34</v>
      </c>
      <c r="AX221" s="13" t="s">
        <v>84</v>
      </c>
      <c r="AY221" s="163" t="s">
        <v>339</v>
      </c>
    </row>
    <row r="222" spans="2:65" s="1" customFormat="1" ht="16.5" customHeight="1" x14ac:dyDescent="0.2">
      <c r="B222" s="136"/>
      <c r="C222" s="137" t="s">
        <v>423</v>
      </c>
      <c r="D222" s="137" t="s">
        <v>342</v>
      </c>
      <c r="E222" s="138" t="s">
        <v>3093</v>
      </c>
      <c r="F222" s="139" t="s">
        <v>3094</v>
      </c>
      <c r="G222" s="140" t="s">
        <v>345</v>
      </c>
      <c r="H222" s="141">
        <v>8</v>
      </c>
      <c r="I222" s="142"/>
      <c r="J222" s="143">
        <f>ROUND(I222*H222,2)</f>
        <v>0</v>
      </c>
      <c r="K222" s="139" t="s">
        <v>1</v>
      </c>
      <c r="L222" s="32"/>
      <c r="M222" s="144" t="s">
        <v>1</v>
      </c>
      <c r="N222" s="145" t="s">
        <v>42</v>
      </c>
      <c r="P222" s="146">
        <f>O222*H222</f>
        <v>0</v>
      </c>
      <c r="Q222" s="146">
        <v>0</v>
      </c>
      <c r="R222" s="146">
        <f>Q222*H222</f>
        <v>0</v>
      </c>
      <c r="S222" s="146">
        <v>0</v>
      </c>
      <c r="T222" s="147">
        <f>S222*H222</f>
        <v>0</v>
      </c>
      <c r="AR222" s="148" t="s">
        <v>249</v>
      </c>
      <c r="AT222" s="148" t="s">
        <v>342</v>
      </c>
      <c r="AU222" s="148" t="s">
        <v>86</v>
      </c>
      <c r="AY222" s="17" t="s">
        <v>339</v>
      </c>
      <c r="BE222" s="149">
        <f>IF(N222="základní",J222,0)</f>
        <v>0</v>
      </c>
      <c r="BF222" s="149">
        <f>IF(N222="snížená",J222,0)</f>
        <v>0</v>
      </c>
      <c r="BG222" s="149">
        <f>IF(N222="zákl. přenesená",J222,0)</f>
        <v>0</v>
      </c>
      <c r="BH222" s="149">
        <f>IF(N222="sníž. přenesená",J222,0)</f>
        <v>0</v>
      </c>
      <c r="BI222" s="149">
        <f>IF(N222="nulová",J222,0)</f>
        <v>0</v>
      </c>
      <c r="BJ222" s="17" t="s">
        <v>84</v>
      </c>
      <c r="BK222" s="149">
        <f>ROUND(I222*H222,2)</f>
        <v>0</v>
      </c>
      <c r="BL222" s="17" t="s">
        <v>249</v>
      </c>
      <c r="BM222" s="148" t="s">
        <v>3095</v>
      </c>
    </row>
    <row r="223" spans="2:65" s="1" customFormat="1" ht="19.2" x14ac:dyDescent="0.2">
      <c r="B223" s="32"/>
      <c r="D223" s="150" t="s">
        <v>348</v>
      </c>
      <c r="F223" s="151" t="s">
        <v>3096</v>
      </c>
      <c r="I223" s="152"/>
      <c r="L223" s="32"/>
      <c r="M223" s="153"/>
      <c r="T223" s="56"/>
      <c r="AT223" s="17" t="s">
        <v>348</v>
      </c>
      <c r="AU223" s="17" t="s">
        <v>86</v>
      </c>
    </row>
    <row r="224" spans="2:65" s="15" customFormat="1" x14ac:dyDescent="0.2">
      <c r="B224" s="189"/>
      <c r="D224" s="150" t="s">
        <v>376</v>
      </c>
      <c r="E224" s="190" t="s">
        <v>1</v>
      </c>
      <c r="F224" s="191" t="s">
        <v>3097</v>
      </c>
      <c r="H224" s="190" t="s">
        <v>1</v>
      </c>
      <c r="I224" s="192"/>
      <c r="L224" s="189"/>
      <c r="M224" s="193"/>
      <c r="T224" s="194"/>
      <c r="AT224" s="190" t="s">
        <v>376</v>
      </c>
      <c r="AU224" s="190" t="s">
        <v>86</v>
      </c>
      <c r="AV224" s="15" t="s">
        <v>84</v>
      </c>
      <c r="AW224" s="15" t="s">
        <v>34</v>
      </c>
      <c r="AX224" s="15" t="s">
        <v>77</v>
      </c>
      <c r="AY224" s="190" t="s">
        <v>339</v>
      </c>
    </row>
    <row r="225" spans="2:65" s="12" customFormat="1" x14ac:dyDescent="0.2">
      <c r="B225" s="155"/>
      <c r="D225" s="150" t="s">
        <v>376</v>
      </c>
      <c r="E225" s="156" t="s">
        <v>1</v>
      </c>
      <c r="F225" s="157" t="s">
        <v>3098</v>
      </c>
      <c r="H225" s="158">
        <v>8</v>
      </c>
      <c r="I225" s="159"/>
      <c r="L225" s="155"/>
      <c r="M225" s="160"/>
      <c r="T225" s="161"/>
      <c r="AT225" s="156" t="s">
        <v>376</v>
      </c>
      <c r="AU225" s="156" t="s">
        <v>86</v>
      </c>
      <c r="AV225" s="12" t="s">
        <v>86</v>
      </c>
      <c r="AW225" s="12" t="s">
        <v>34</v>
      </c>
      <c r="AX225" s="12" t="s">
        <v>77</v>
      </c>
      <c r="AY225" s="156" t="s">
        <v>339</v>
      </c>
    </row>
    <row r="226" spans="2:65" s="13" customFormat="1" x14ac:dyDescent="0.2">
      <c r="B226" s="162"/>
      <c r="D226" s="150" t="s">
        <v>376</v>
      </c>
      <c r="E226" s="163" t="s">
        <v>1</v>
      </c>
      <c r="F226" s="164" t="s">
        <v>398</v>
      </c>
      <c r="H226" s="165">
        <v>8</v>
      </c>
      <c r="I226" s="166"/>
      <c r="L226" s="162"/>
      <c r="M226" s="167"/>
      <c r="T226" s="168"/>
      <c r="AT226" s="163" t="s">
        <v>376</v>
      </c>
      <c r="AU226" s="163" t="s">
        <v>86</v>
      </c>
      <c r="AV226" s="13" t="s">
        <v>249</v>
      </c>
      <c r="AW226" s="13" t="s">
        <v>34</v>
      </c>
      <c r="AX226" s="13" t="s">
        <v>84</v>
      </c>
      <c r="AY226" s="163" t="s">
        <v>339</v>
      </c>
    </row>
    <row r="227" spans="2:65" s="1" customFormat="1" ht="16.5" customHeight="1" x14ac:dyDescent="0.2">
      <c r="B227" s="136"/>
      <c r="C227" s="137" t="s">
        <v>428</v>
      </c>
      <c r="D227" s="137" t="s">
        <v>342</v>
      </c>
      <c r="E227" s="138" t="s">
        <v>3099</v>
      </c>
      <c r="F227" s="139" t="s">
        <v>3100</v>
      </c>
      <c r="G227" s="140" t="s">
        <v>373</v>
      </c>
      <c r="H227" s="141">
        <v>1.4</v>
      </c>
      <c r="I227" s="142"/>
      <c r="J227" s="143">
        <f>ROUND(I227*H227,2)</f>
        <v>0</v>
      </c>
      <c r="K227" s="139" t="s">
        <v>902</v>
      </c>
      <c r="L227" s="32"/>
      <c r="M227" s="144" t="s">
        <v>1</v>
      </c>
      <c r="N227" s="145" t="s">
        <v>42</v>
      </c>
      <c r="P227" s="146">
        <f>O227*H227</f>
        <v>0</v>
      </c>
      <c r="Q227" s="146">
        <v>0</v>
      </c>
      <c r="R227" s="146">
        <f>Q227*H227</f>
        <v>0</v>
      </c>
      <c r="S227" s="146">
        <v>0</v>
      </c>
      <c r="T227" s="147">
        <f>S227*H227</f>
        <v>0</v>
      </c>
      <c r="AR227" s="148" t="s">
        <v>249</v>
      </c>
      <c r="AT227" s="148" t="s">
        <v>342</v>
      </c>
      <c r="AU227" s="148" t="s">
        <v>86</v>
      </c>
      <c r="AY227" s="17" t="s">
        <v>339</v>
      </c>
      <c r="BE227" s="149">
        <f>IF(N227="základní",J227,0)</f>
        <v>0</v>
      </c>
      <c r="BF227" s="149">
        <f>IF(N227="snížená",J227,0)</f>
        <v>0</v>
      </c>
      <c r="BG227" s="149">
        <f>IF(N227="zákl. přenesená",J227,0)</f>
        <v>0</v>
      </c>
      <c r="BH227" s="149">
        <f>IF(N227="sníž. přenesená",J227,0)</f>
        <v>0</v>
      </c>
      <c r="BI227" s="149">
        <f>IF(N227="nulová",J227,0)</f>
        <v>0</v>
      </c>
      <c r="BJ227" s="17" t="s">
        <v>84</v>
      </c>
      <c r="BK227" s="149">
        <f>ROUND(I227*H227,2)</f>
        <v>0</v>
      </c>
      <c r="BL227" s="17" t="s">
        <v>249</v>
      </c>
      <c r="BM227" s="148" t="s">
        <v>3101</v>
      </c>
    </row>
    <row r="228" spans="2:65" s="1" customFormat="1" ht="19.2" x14ac:dyDescent="0.2">
      <c r="B228" s="32"/>
      <c r="D228" s="150" t="s">
        <v>348</v>
      </c>
      <c r="F228" s="151" t="s">
        <v>3102</v>
      </c>
      <c r="I228" s="152"/>
      <c r="L228" s="32"/>
      <c r="M228" s="153"/>
      <c r="T228" s="56"/>
      <c r="AT228" s="17" t="s">
        <v>348</v>
      </c>
      <c r="AU228" s="17" t="s">
        <v>86</v>
      </c>
    </row>
    <row r="229" spans="2:65" s="11" customFormat="1" ht="22.8" customHeight="1" x14ac:dyDescent="0.25">
      <c r="B229" s="124"/>
      <c r="D229" s="125" t="s">
        <v>76</v>
      </c>
      <c r="E229" s="134" t="s">
        <v>97</v>
      </c>
      <c r="F229" s="134" t="s">
        <v>2100</v>
      </c>
      <c r="I229" s="127"/>
      <c r="J229" s="135">
        <f>BK229</f>
        <v>0</v>
      </c>
      <c r="L229" s="124"/>
      <c r="M229" s="129"/>
      <c r="P229" s="130">
        <f>SUM(P230:P263)</f>
        <v>0</v>
      </c>
      <c r="R229" s="130">
        <f>SUM(R230:R263)</f>
        <v>40.824475100000001</v>
      </c>
      <c r="T229" s="131">
        <f>SUM(T230:T263)</f>
        <v>0</v>
      </c>
      <c r="AR229" s="125" t="s">
        <v>84</v>
      </c>
      <c r="AT229" s="132" t="s">
        <v>76</v>
      </c>
      <c r="AU229" s="132" t="s">
        <v>84</v>
      </c>
      <c r="AY229" s="125" t="s">
        <v>339</v>
      </c>
      <c r="BK229" s="133">
        <f>SUM(BK230:BK263)</f>
        <v>0</v>
      </c>
    </row>
    <row r="230" spans="2:65" s="1" customFormat="1" ht="16.5" customHeight="1" x14ac:dyDescent="0.2">
      <c r="B230" s="136"/>
      <c r="C230" s="137" t="s">
        <v>433</v>
      </c>
      <c r="D230" s="137" t="s">
        <v>342</v>
      </c>
      <c r="E230" s="138" t="s">
        <v>2101</v>
      </c>
      <c r="F230" s="139" t="s">
        <v>2102</v>
      </c>
      <c r="G230" s="140" t="s">
        <v>373</v>
      </c>
      <c r="H230" s="141">
        <v>12.34</v>
      </c>
      <c r="I230" s="142"/>
      <c r="J230" s="143">
        <f>ROUND(I230*H230,2)</f>
        <v>0</v>
      </c>
      <c r="K230" s="139" t="s">
        <v>902</v>
      </c>
      <c r="L230" s="32"/>
      <c r="M230" s="144" t="s">
        <v>1</v>
      </c>
      <c r="N230" s="145" t="s">
        <v>42</v>
      </c>
      <c r="P230" s="146">
        <f>O230*H230</f>
        <v>0</v>
      </c>
      <c r="Q230" s="146">
        <v>0</v>
      </c>
      <c r="R230" s="146">
        <f>Q230*H230</f>
        <v>0</v>
      </c>
      <c r="S230" s="146">
        <v>0</v>
      </c>
      <c r="T230" s="147">
        <f>S230*H230</f>
        <v>0</v>
      </c>
      <c r="AR230" s="148" t="s">
        <v>249</v>
      </c>
      <c r="AT230" s="148" t="s">
        <v>342</v>
      </c>
      <c r="AU230" s="148" t="s">
        <v>86</v>
      </c>
      <c r="AY230" s="17" t="s">
        <v>339</v>
      </c>
      <c r="BE230" s="149">
        <f>IF(N230="základní",J230,0)</f>
        <v>0</v>
      </c>
      <c r="BF230" s="149">
        <f>IF(N230="snížená",J230,0)</f>
        <v>0</v>
      </c>
      <c r="BG230" s="149">
        <f>IF(N230="zákl. přenesená",J230,0)</f>
        <v>0</v>
      </c>
      <c r="BH230" s="149">
        <f>IF(N230="sníž. přenesená",J230,0)</f>
        <v>0</v>
      </c>
      <c r="BI230" s="149">
        <f>IF(N230="nulová",J230,0)</f>
        <v>0</v>
      </c>
      <c r="BJ230" s="17" t="s">
        <v>84</v>
      </c>
      <c r="BK230" s="149">
        <f>ROUND(I230*H230,2)</f>
        <v>0</v>
      </c>
      <c r="BL230" s="17" t="s">
        <v>249</v>
      </c>
      <c r="BM230" s="148" t="s">
        <v>3103</v>
      </c>
    </row>
    <row r="231" spans="2:65" s="1" customFormat="1" x14ac:dyDescent="0.2">
      <c r="B231" s="32"/>
      <c r="D231" s="150" t="s">
        <v>348</v>
      </c>
      <c r="F231" s="151" t="s">
        <v>2104</v>
      </c>
      <c r="I231" s="152"/>
      <c r="L231" s="32"/>
      <c r="M231" s="153"/>
      <c r="T231" s="56"/>
      <c r="AT231" s="17" t="s">
        <v>348</v>
      </c>
      <c r="AU231" s="17" t="s">
        <v>86</v>
      </c>
    </row>
    <row r="232" spans="2:65" s="15" customFormat="1" x14ac:dyDescent="0.2">
      <c r="B232" s="189"/>
      <c r="D232" s="150" t="s">
        <v>376</v>
      </c>
      <c r="E232" s="190" t="s">
        <v>1</v>
      </c>
      <c r="F232" s="191" t="s">
        <v>3104</v>
      </c>
      <c r="H232" s="190" t="s">
        <v>1</v>
      </c>
      <c r="I232" s="192"/>
      <c r="L232" s="189"/>
      <c r="M232" s="193"/>
      <c r="T232" s="194"/>
      <c r="AT232" s="190" t="s">
        <v>376</v>
      </c>
      <c r="AU232" s="190" t="s">
        <v>86</v>
      </c>
      <c r="AV232" s="15" t="s">
        <v>84</v>
      </c>
      <c r="AW232" s="15" t="s">
        <v>34</v>
      </c>
      <c r="AX232" s="15" t="s">
        <v>77</v>
      </c>
      <c r="AY232" s="190" t="s">
        <v>339</v>
      </c>
    </row>
    <row r="233" spans="2:65" s="12" customFormat="1" x14ac:dyDescent="0.2">
      <c r="B233" s="155"/>
      <c r="D233" s="150" t="s">
        <v>376</v>
      </c>
      <c r="E233" s="156" t="s">
        <v>3105</v>
      </c>
      <c r="F233" s="157" t="s">
        <v>3106</v>
      </c>
      <c r="H233" s="158">
        <v>12.34</v>
      </c>
      <c r="I233" s="159"/>
      <c r="L233" s="155"/>
      <c r="M233" s="160"/>
      <c r="T233" s="161"/>
      <c r="AT233" s="156" t="s">
        <v>376</v>
      </c>
      <c r="AU233" s="156" t="s">
        <v>86</v>
      </c>
      <c r="AV233" s="12" t="s">
        <v>86</v>
      </c>
      <c r="AW233" s="12" t="s">
        <v>34</v>
      </c>
      <c r="AX233" s="12" t="s">
        <v>77</v>
      </c>
      <c r="AY233" s="156" t="s">
        <v>339</v>
      </c>
    </row>
    <row r="234" spans="2:65" s="13" customFormat="1" x14ac:dyDescent="0.2">
      <c r="B234" s="162"/>
      <c r="D234" s="150" t="s">
        <v>376</v>
      </c>
      <c r="E234" s="163" t="s">
        <v>1</v>
      </c>
      <c r="F234" s="164" t="s">
        <v>398</v>
      </c>
      <c r="H234" s="165">
        <v>12.34</v>
      </c>
      <c r="I234" s="166"/>
      <c r="L234" s="162"/>
      <c r="M234" s="167"/>
      <c r="T234" s="168"/>
      <c r="AT234" s="163" t="s">
        <v>376</v>
      </c>
      <c r="AU234" s="163" t="s">
        <v>86</v>
      </c>
      <c r="AV234" s="13" t="s">
        <v>249</v>
      </c>
      <c r="AW234" s="13" t="s">
        <v>34</v>
      </c>
      <c r="AX234" s="13" t="s">
        <v>84</v>
      </c>
      <c r="AY234" s="163" t="s">
        <v>339</v>
      </c>
    </row>
    <row r="235" spans="2:65" s="1" customFormat="1" ht="16.5" customHeight="1" x14ac:dyDescent="0.2">
      <c r="B235" s="136"/>
      <c r="C235" s="137" t="s">
        <v>439</v>
      </c>
      <c r="D235" s="137" t="s">
        <v>342</v>
      </c>
      <c r="E235" s="138" t="s">
        <v>2108</v>
      </c>
      <c r="F235" s="139" t="s">
        <v>2109</v>
      </c>
      <c r="G235" s="140" t="s">
        <v>373</v>
      </c>
      <c r="H235" s="141">
        <v>12.34</v>
      </c>
      <c r="I235" s="142"/>
      <c r="J235" s="143">
        <f>ROUND(I235*H235,2)</f>
        <v>0</v>
      </c>
      <c r="K235" s="139" t="s">
        <v>902</v>
      </c>
      <c r="L235" s="32"/>
      <c r="M235" s="144" t="s">
        <v>1</v>
      </c>
      <c r="N235" s="145" t="s">
        <v>42</v>
      </c>
      <c r="P235" s="146">
        <f>O235*H235</f>
        <v>0</v>
      </c>
      <c r="Q235" s="146">
        <v>0</v>
      </c>
      <c r="R235" s="146">
        <f>Q235*H235</f>
        <v>0</v>
      </c>
      <c r="S235" s="146">
        <v>0</v>
      </c>
      <c r="T235" s="147">
        <f>S235*H235</f>
        <v>0</v>
      </c>
      <c r="AR235" s="148" t="s">
        <v>249</v>
      </c>
      <c r="AT235" s="148" t="s">
        <v>342</v>
      </c>
      <c r="AU235" s="148" t="s">
        <v>86</v>
      </c>
      <c r="AY235" s="17" t="s">
        <v>339</v>
      </c>
      <c r="BE235" s="149">
        <f>IF(N235="základní",J235,0)</f>
        <v>0</v>
      </c>
      <c r="BF235" s="149">
        <f>IF(N235="snížená",J235,0)</f>
        <v>0</v>
      </c>
      <c r="BG235" s="149">
        <f>IF(N235="zákl. přenesená",J235,0)</f>
        <v>0</v>
      </c>
      <c r="BH235" s="149">
        <f>IF(N235="sníž. přenesená",J235,0)</f>
        <v>0</v>
      </c>
      <c r="BI235" s="149">
        <f>IF(N235="nulová",J235,0)</f>
        <v>0</v>
      </c>
      <c r="BJ235" s="17" t="s">
        <v>84</v>
      </c>
      <c r="BK235" s="149">
        <f>ROUND(I235*H235,2)</f>
        <v>0</v>
      </c>
      <c r="BL235" s="17" t="s">
        <v>249</v>
      </c>
      <c r="BM235" s="148" t="s">
        <v>3107</v>
      </c>
    </row>
    <row r="236" spans="2:65" s="1" customFormat="1" x14ac:dyDescent="0.2">
      <c r="B236" s="32"/>
      <c r="D236" s="150" t="s">
        <v>348</v>
      </c>
      <c r="F236" s="151" t="s">
        <v>2111</v>
      </c>
      <c r="I236" s="152"/>
      <c r="L236" s="32"/>
      <c r="M236" s="153"/>
      <c r="T236" s="56"/>
      <c r="AT236" s="17" t="s">
        <v>348</v>
      </c>
      <c r="AU236" s="17" t="s">
        <v>86</v>
      </c>
    </row>
    <row r="237" spans="2:65" s="1" customFormat="1" ht="16.5" customHeight="1" x14ac:dyDescent="0.2">
      <c r="B237" s="136"/>
      <c r="C237" s="137" t="s">
        <v>445</v>
      </c>
      <c r="D237" s="137" t="s">
        <v>342</v>
      </c>
      <c r="E237" s="138" t="s">
        <v>2114</v>
      </c>
      <c r="F237" s="139" t="s">
        <v>2115</v>
      </c>
      <c r="G237" s="140" t="s">
        <v>381</v>
      </c>
      <c r="H237" s="141">
        <v>103.101</v>
      </c>
      <c r="I237" s="142"/>
      <c r="J237" s="143">
        <f>ROUND(I237*H237,2)</f>
        <v>0</v>
      </c>
      <c r="K237" s="139" t="s">
        <v>902</v>
      </c>
      <c r="L237" s="32"/>
      <c r="M237" s="144" t="s">
        <v>1</v>
      </c>
      <c r="N237" s="145" t="s">
        <v>42</v>
      </c>
      <c r="P237" s="146">
        <f>O237*H237</f>
        <v>0</v>
      </c>
      <c r="Q237" s="146">
        <v>4.1259999999999998E-2</v>
      </c>
      <c r="R237" s="146">
        <f>Q237*H237</f>
        <v>4.2539472599999995</v>
      </c>
      <c r="S237" s="146">
        <v>0</v>
      </c>
      <c r="T237" s="147">
        <f>S237*H237</f>
        <v>0</v>
      </c>
      <c r="AR237" s="148" t="s">
        <v>249</v>
      </c>
      <c r="AT237" s="148" t="s">
        <v>342</v>
      </c>
      <c r="AU237" s="148" t="s">
        <v>86</v>
      </c>
      <c r="AY237" s="17" t="s">
        <v>339</v>
      </c>
      <c r="BE237" s="149">
        <f>IF(N237="základní",J237,0)</f>
        <v>0</v>
      </c>
      <c r="BF237" s="149">
        <f>IF(N237="snížená",J237,0)</f>
        <v>0</v>
      </c>
      <c r="BG237" s="149">
        <f>IF(N237="zákl. přenesená",J237,0)</f>
        <v>0</v>
      </c>
      <c r="BH237" s="149">
        <f>IF(N237="sníž. přenesená",J237,0)</f>
        <v>0</v>
      </c>
      <c r="BI237" s="149">
        <f>IF(N237="nulová",J237,0)</f>
        <v>0</v>
      </c>
      <c r="BJ237" s="17" t="s">
        <v>84</v>
      </c>
      <c r="BK237" s="149">
        <f>ROUND(I237*H237,2)</f>
        <v>0</v>
      </c>
      <c r="BL237" s="17" t="s">
        <v>249</v>
      </c>
      <c r="BM237" s="148" t="s">
        <v>3108</v>
      </c>
    </row>
    <row r="238" spans="2:65" s="1" customFormat="1" x14ac:dyDescent="0.2">
      <c r="B238" s="32"/>
      <c r="D238" s="150" t="s">
        <v>348</v>
      </c>
      <c r="F238" s="151" t="s">
        <v>2117</v>
      </c>
      <c r="I238" s="152"/>
      <c r="L238" s="32"/>
      <c r="M238" s="153"/>
      <c r="T238" s="56"/>
      <c r="AT238" s="17" t="s">
        <v>348</v>
      </c>
      <c r="AU238" s="17" t="s">
        <v>86</v>
      </c>
    </row>
    <row r="239" spans="2:65" s="15" customFormat="1" x14ac:dyDescent="0.2">
      <c r="B239" s="189"/>
      <c r="D239" s="150" t="s">
        <v>376</v>
      </c>
      <c r="E239" s="190" t="s">
        <v>1</v>
      </c>
      <c r="F239" s="191" t="s">
        <v>3109</v>
      </c>
      <c r="H239" s="190" t="s">
        <v>1</v>
      </c>
      <c r="I239" s="192"/>
      <c r="L239" s="189"/>
      <c r="M239" s="193"/>
      <c r="T239" s="194"/>
      <c r="AT239" s="190" t="s">
        <v>376</v>
      </c>
      <c r="AU239" s="190" t="s">
        <v>86</v>
      </c>
      <c r="AV239" s="15" t="s">
        <v>84</v>
      </c>
      <c r="AW239" s="15" t="s">
        <v>34</v>
      </c>
      <c r="AX239" s="15" t="s">
        <v>77</v>
      </c>
      <c r="AY239" s="190" t="s">
        <v>339</v>
      </c>
    </row>
    <row r="240" spans="2:65" s="12" customFormat="1" x14ac:dyDescent="0.2">
      <c r="B240" s="155"/>
      <c r="D240" s="150" t="s">
        <v>376</v>
      </c>
      <c r="E240" s="156" t="s">
        <v>1</v>
      </c>
      <c r="F240" s="157" t="s">
        <v>3110</v>
      </c>
      <c r="H240" s="158">
        <v>70.620999999999995</v>
      </c>
      <c r="I240" s="159"/>
      <c r="L240" s="155"/>
      <c r="M240" s="160"/>
      <c r="T240" s="161"/>
      <c r="AT240" s="156" t="s">
        <v>376</v>
      </c>
      <c r="AU240" s="156" t="s">
        <v>86</v>
      </c>
      <c r="AV240" s="12" t="s">
        <v>86</v>
      </c>
      <c r="AW240" s="12" t="s">
        <v>34</v>
      </c>
      <c r="AX240" s="12" t="s">
        <v>77</v>
      </c>
      <c r="AY240" s="156" t="s">
        <v>339</v>
      </c>
    </row>
    <row r="241" spans="2:65" s="12" customFormat="1" x14ac:dyDescent="0.2">
      <c r="B241" s="155"/>
      <c r="D241" s="150" t="s">
        <v>376</v>
      </c>
      <c r="E241" s="156" t="s">
        <v>1</v>
      </c>
      <c r="F241" s="157" t="s">
        <v>3111</v>
      </c>
      <c r="H241" s="158">
        <v>32.479999999999997</v>
      </c>
      <c r="I241" s="159"/>
      <c r="L241" s="155"/>
      <c r="M241" s="160"/>
      <c r="T241" s="161"/>
      <c r="AT241" s="156" t="s">
        <v>376</v>
      </c>
      <c r="AU241" s="156" t="s">
        <v>86</v>
      </c>
      <c r="AV241" s="12" t="s">
        <v>86</v>
      </c>
      <c r="AW241" s="12" t="s">
        <v>34</v>
      </c>
      <c r="AX241" s="12" t="s">
        <v>77</v>
      </c>
      <c r="AY241" s="156" t="s">
        <v>339</v>
      </c>
    </row>
    <row r="242" spans="2:65" s="13" customFormat="1" x14ac:dyDescent="0.2">
      <c r="B242" s="162"/>
      <c r="D242" s="150" t="s">
        <v>376</v>
      </c>
      <c r="E242" s="163" t="s">
        <v>1</v>
      </c>
      <c r="F242" s="164" t="s">
        <v>398</v>
      </c>
      <c r="H242" s="165">
        <v>103.101</v>
      </c>
      <c r="I242" s="166"/>
      <c r="L242" s="162"/>
      <c r="M242" s="167"/>
      <c r="T242" s="168"/>
      <c r="AT242" s="163" t="s">
        <v>376</v>
      </c>
      <c r="AU242" s="163" t="s">
        <v>86</v>
      </c>
      <c r="AV242" s="13" t="s">
        <v>249</v>
      </c>
      <c r="AW242" s="13" t="s">
        <v>34</v>
      </c>
      <c r="AX242" s="13" t="s">
        <v>84</v>
      </c>
      <c r="AY242" s="163" t="s">
        <v>339</v>
      </c>
    </row>
    <row r="243" spans="2:65" s="1" customFormat="1" x14ac:dyDescent="0.2">
      <c r="B243" s="32"/>
      <c r="D243" s="150" t="s">
        <v>2112</v>
      </c>
      <c r="F243" s="199" t="s">
        <v>3112</v>
      </c>
      <c r="L243" s="32"/>
      <c r="M243" s="153"/>
      <c r="T243" s="56"/>
      <c r="AU243" s="17" t="s">
        <v>86</v>
      </c>
    </row>
    <row r="244" spans="2:65" s="1" customFormat="1" x14ac:dyDescent="0.2">
      <c r="B244" s="32"/>
      <c r="D244" s="150" t="s">
        <v>2112</v>
      </c>
      <c r="F244" s="200" t="s">
        <v>3113</v>
      </c>
      <c r="H244" s="201">
        <v>112.32</v>
      </c>
      <c r="L244" s="32"/>
      <c r="M244" s="153"/>
      <c r="T244" s="56"/>
      <c r="AU244" s="17" t="s">
        <v>86</v>
      </c>
    </row>
    <row r="245" spans="2:65" s="1" customFormat="1" ht="16.5" customHeight="1" x14ac:dyDescent="0.2">
      <c r="B245" s="136"/>
      <c r="C245" s="137" t="s">
        <v>451</v>
      </c>
      <c r="D245" s="137" t="s">
        <v>342</v>
      </c>
      <c r="E245" s="138" t="s">
        <v>2124</v>
      </c>
      <c r="F245" s="139" t="s">
        <v>2125</v>
      </c>
      <c r="G245" s="140" t="s">
        <v>381</v>
      </c>
      <c r="H245" s="141">
        <v>103.101</v>
      </c>
      <c r="I245" s="142"/>
      <c r="J245" s="143">
        <f>ROUND(I245*H245,2)</f>
        <v>0</v>
      </c>
      <c r="K245" s="139" t="s">
        <v>902</v>
      </c>
      <c r="L245" s="32"/>
      <c r="M245" s="144" t="s">
        <v>1</v>
      </c>
      <c r="N245" s="145" t="s">
        <v>42</v>
      </c>
      <c r="P245" s="146">
        <f>O245*H245</f>
        <v>0</v>
      </c>
      <c r="Q245" s="146">
        <v>2.0000000000000002E-5</v>
      </c>
      <c r="R245" s="146">
        <f>Q245*H245</f>
        <v>2.0620200000000003E-3</v>
      </c>
      <c r="S245" s="146">
        <v>0</v>
      </c>
      <c r="T245" s="147">
        <f>S245*H245</f>
        <v>0</v>
      </c>
      <c r="AR245" s="148" t="s">
        <v>249</v>
      </c>
      <c r="AT245" s="148" t="s">
        <v>342</v>
      </c>
      <c r="AU245" s="148" t="s">
        <v>86</v>
      </c>
      <c r="AY245" s="17" t="s">
        <v>339</v>
      </c>
      <c r="BE245" s="149">
        <f>IF(N245="základní",J245,0)</f>
        <v>0</v>
      </c>
      <c r="BF245" s="149">
        <f>IF(N245="snížená",J245,0)</f>
        <v>0</v>
      </c>
      <c r="BG245" s="149">
        <f>IF(N245="zákl. přenesená",J245,0)</f>
        <v>0</v>
      </c>
      <c r="BH245" s="149">
        <f>IF(N245="sníž. přenesená",J245,0)</f>
        <v>0</v>
      </c>
      <c r="BI245" s="149">
        <f>IF(N245="nulová",J245,0)</f>
        <v>0</v>
      </c>
      <c r="BJ245" s="17" t="s">
        <v>84</v>
      </c>
      <c r="BK245" s="149">
        <f>ROUND(I245*H245,2)</f>
        <v>0</v>
      </c>
      <c r="BL245" s="17" t="s">
        <v>249</v>
      </c>
      <c r="BM245" s="148" t="s">
        <v>3114</v>
      </c>
    </row>
    <row r="246" spans="2:65" s="1" customFormat="1" x14ac:dyDescent="0.2">
      <c r="B246" s="32"/>
      <c r="D246" s="150" t="s">
        <v>348</v>
      </c>
      <c r="F246" s="151" t="s">
        <v>2127</v>
      </c>
      <c r="I246" s="152"/>
      <c r="L246" s="32"/>
      <c r="M246" s="153"/>
      <c r="T246" s="56"/>
      <c r="AT246" s="17" t="s">
        <v>348</v>
      </c>
      <c r="AU246" s="17" t="s">
        <v>86</v>
      </c>
    </row>
    <row r="247" spans="2:65" s="12" customFormat="1" x14ac:dyDescent="0.2">
      <c r="B247" s="155"/>
      <c r="D247" s="150" t="s">
        <v>376</v>
      </c>
      <c r="E247" s="156" t="s">
        <v>1</v>
      </c>
      <c r="F247" s="157" t="s">
        <v>3115</v>
      </c>
      <c r="H247" s="158">
        <v>103.101</v>
      </c>
      <c r="I247" s="159"/>
      <c r="L247" s="155"/>
      <c r="M247" s="160"/>
      <c r="T247" s="161"/>
      <c r="AT247" s="156" t="s">
        <v>376</v>
      </c>
      <c r="AU247" s="156" t="s">
        <v>86</v>
      </c>
      <c r="AV247" s="12" t="s">
        <v>86</v>
      </c>
      <c r="AW247" s="12" t="s">
        <v>34</v>
      </c>
      <c r="AX247" s="12" t="s">
        <v>77</v>
      </c>
      <c r="AY247" s="156" t="s">
        <v>339</v>
      </c>
    </row>
    <row r="248" spans="2:65" s="13" customFormat="1" x14ac:dyDescent="0.2">
      <c r="B248" s="162"/>
      <c r="D248" s="150" t="s">
        <v>376</v>
      </c>
      <c r="E248" s="163" t="s">
        <v>1</v>
      </c>
      <c r="F248" s="164" t="s">
        <v>398</v>
      </c>
      <c r="H248" s="165">
        <v>103.101</v>
      </c>
      <c r="I248" s="166"/>
      <c r="L248" s="162"/>
      <c r="M248" s="167"/>
      <c r="T248" s="168"/>
      <c r="AT248" s="163" t="s">
        <v>376</v>
      </c>
      <c r="AU248" s="163" t="s">
        <v>86</v>
      </c>
      <c r="AV248" s="13" t="s">
        <v>249</v>
      </c>
      <c r="AW248" s="13" t="s">
        <v>34</v>
      </c>
      <c r="AX248" s="13" t="s">
        <v>84</v>
      </c>
      <c r="AY248" s="163" t="s">
        <v>339</v>
      </c>
    </row>
    <row r="249" spans="2:65" s="1" customFormat="1" ht="16.5" customHeight="1" x14ac:dyDescent="0.2">
      <c r="B249" s="136"/>
      <c r="C249" s="137" t="s">
        <v>7</v>
      </c>
      <c r="D249" s="137" t="s">
        <v>342</v>
      </c>
      <c r="E249" s="138" t="s">
        <v>2129</v>
      </c>
      <c r="F249" s="139" t="s">
        <v>2130</v>
      </c>
      <c r="G249" s="140" t="s">
        <v>493</v>
      </c>
      <c r="H249" s="141">
        <v>1.1659999999999999</v>
      </c>
      <c r="I249" s="142"/>
      <c r="J249" s="143">
        <f>ROUND(I249*H249,2)</f>
        <v>0</v>
      </c>
      <c r="K249" s="139" t="s">
        <v>902</v>
      </c>
      <c r="L249" s="32"/>
      <c r="M249" s="144" t="s">
        <v>1</v>
      </c>
      <c r="N249" s="145" t="s">
        <v>42</v>
      </c>
      <c r="P249" s="146">
        <f>O249*H249</f>
        <v>0</v>
      </c>
      <c r="Q249" s="146">
        <v>1.04877</v>
      </c>
      <c r="R249" s="146">
        <f>Q249*H249</f>
        <v>1.22286582</v>
      </c>
      <c r="S249" s="146">
        <v>0</v>
      </c>
      <c r="T249" s="147">
        <f>S249*H249</f>
        <v>0</v>
      </c>
      <c r="AR249" s="148" t="s">
        <v>249</v>
      </c>
      <c r="AT249" s="148" t="s">
        <v>342</v>
      </c>
      <c r="AU249" s="148" t="s">
        <v>86</v>
      </c>
      <c r="AY249" s="17" t="s">
        <v>339</v>
      </c>
      <c r="BE249" s="149">
        <f>IF(N249="základní",J249,0)</f>
        <v>0</v>
      </c>
      <c r="BF249" s="149">
        <f>IF(N249="snížená",J249,0)</f>
        <v>0</v>
      </c>
      <c r="BG249" s="149">
        <f>IF(N249="zákl. přenesená",J249,0)</f>
        <v>0</v>
      </c>
      <c r="BH249" s="149">
        <f>IF(N249="sníž. přenesená",J249,0)</f>
        <v>0</v>
      </c>
      <c r="BI249" s="149">
        <f>IF(N249="nulová",J249,0)</f>
        <v>0</v>
      </c>
      <c r="BJ249" s="17" t="s">
        <v>84</v>
      </c>
      <c r="BK249" s="149">
        <f>ROUND(I249*H249,2)</f>
        <v>0</v>
      </c>
      <c r="BL249" s="17" t="s">
        <v>249</v>
      </c>
      <c r="BM249" s="148" t="s">
        <v>3116</v>
      </c>
    </row>
    <row r="250" spans="2:65" s="1" customFormat="1" x14ac:dyDescent="0.2">
      <c r="B250" s="32"/>
      <c r="D250" s="150" t="s">
        <v>348</v>
      </c>
      <c r="F250" s="151" t="s">
        <v>2132</v>
      </c>
      <c r="I250" s="152"/>
      <c r="L250" s="32"/>
      <c r="M250" s="153"/>
      <c r="T250" s="56"/>
      <c r="AT250" s="17" t="s">
        <v>348</v>
      </c>
      <c r="AU250" s="17" t="s">
        <v>86</v>
      </c>
    </row>
    <row r="251" spans="2:65" s="15" customFormat="1" x14ac:dyDescent="0.2">
      <c r="B251" s="189"/>
      <c r="D251" s="150" t="s">
        <v>376</v>
      </c>
      <c r="E251" s="190" t="s">
        <v>1</v>
      </c>
      <c r="F251" s="191" t="s">
        <v>3117</v>
      </c>
      <c r="H251" s="190" t="s">
        <v>1</v>
      </c>
      <c r="I251" s="192"/>
      <c r="L251" s="189"/>
      <c r="M251" s="193"/>
      <c r="T251" s="194"/>
      <c r="AT251" s="190" t="s">
        <v>376</v>
      </c>
      <c r="AU251" s="190" t="s">
        <v>86</v>
      </c>
      <c r="AV251" s="15" t="s">
        <v>84</v>
      </c>
      <c r="AW251" s="15" t="s">
        <v>34</v>
      </c>
      <c r="AX251" s="15" t="s">
        <v>77</v>
      </c>
      <c r="AY251" s="190" t="s">
        <v>339</v>
      </c>
    </row>
    <row r="252" spans="2:65" s="12" customFormat="1" x14ac:dyDescent="0.2">
      <c r="B252" s="155"/>
      <c r="D252" s="150" t="s">
        <v>376</v>
      </c>
      <c r="E252" s="156" t="s">
        <v>1</v>
      </c>
      <c r="F252" s="157" t="s">
        <v>3118</v>
      </c>
      <c r="H252" s="158">
        <v>1.1659999999999999</v>
      </c>
      <c r="I252" s="159"/>
      <c r="L252" s="155"/>
      <c r="M252" s="160"/>
      <c r="T252" s="161"/>
      <c r="AT252" s="156" t="s">
        <v>376</v>
      </c>
      <c r="AU252" s="156" t="s">
        <v>86</v>
      </c>
      <c r="AV252" s="12" t="s">
        <v>86</v>
      </c>
      <c r="AW252" s="12" t="s">
        <v>34</v>
      </c>
      <c r="AX252" s="12" t="s">
        <v>77</v>
      </c>
      <c r="AY252" s="156" t="s">
        <v>339</v>
      </c>
    </row>
    <row r="253" spans="2:65" s="13" customFormat="1" x14ac:dyDescent="0.2">
      <c r="B253" s="162"/>
      <c r="D253" s="150" t="s">
        <v>376</v>
      </c>
      <c r="E253" s="163" t="s">
        <v>1</v>
      </c>
      <c r="F253" s="164" t="s">
        <v>398</v>
      </c>
      <c r="H253" s="165">
        <v>1.1659999999999999</v>
      </c>
      <c r="I253" s="166"/>
      <c r="L253" s="162"/>
      <c r="M253" s="167"/>
      <c r="T253" s="168"/>
      <c r="AT253" s="163" t="s">
        <v>376</v>
      </c>
      <c r="AU253" s="163" t="s">
        <v>86</v>
      </c>
      <c r="AV253" s="13" t="s">
        <v>249</v>
      </c>
      <c r="AW253" s="13" t="s">
        <v>34</v>
      </c>
      <c r="AX253" s="13" t="s">
        <v>84</v>
      </c>
      <c r="AY253" s="163" t="s">
        <v>339</v>
      </c>
    </row>
    <row r="254" spans="2:65" s="1" customFormat="1" ht="16.5" customHeight="1" x14ac:dyDescent="0.2">
      <c r="B254" s="136"/>
      <c r="C254" s="169" t="s">
        <v>460</v>
      </c>
      <c r="D254" s="169" t="s">
        <v>490</v>
      </c>
      <c r="E254" s="170" t="s">
        <v>3119</v>
      </c>
      <c r="F254" s="171" t="s">
        <v>2159</v>
      </c>
      <c r="G254" s="172" t="s">
        <v>345</v>
      </c>
      <c r="H254" s="173">
        <v>4</v>
      </c>
      <c r="I254" s="174"/>
      <c r="J254" s="175">
        <f>ROUND(I254*H254,2)</f>
        <v>0</v>
      </c>
      <c r="K254" s="171" t="s">
        <v>902</v>
      </c>
      <c r="L254" s="176"/>
      <c r="M254" s="177" t="s">
        <v>1</v>
      </c>
      <c r="N254" s="178" t="s">
        <v>42</v>
      </c>
      <c r="P254" s="146">
        <f>O254*H254</f>
        <v>0</v>
      </c>
      <c r="Q254" s="146">
        <v>4.88</v>
      </c>
      <c r="R254" s="146">
        <f>Q254*H254</f>
        <v>19.52</v>
      </c>
      <c r="S254" s="146">
        <v>0</v>
      </c>
      <c r="T254" s="147">
        <f>S254*H254</f>
        <v>0</v>
      </c>
      <c r="AR254" s="148" t="s">
        <v>385</v>
      </c>
      <c r="AT254" s="148" t="s">
        <v>490</v>
      </c>
      <c r="AU254" s="148" t="s">
        <v>86</v>
      </c>
      <c r="AY254" s="17" t="s">
        <v>339</v>
      </c>
      <c r="BE254" s="149">
        <f>IF(N254="základní",J254,0)</f>
        <v>0</v>
      </c>
      <c r="BF254" s="149">
        <f>IF(N254="snížená",J254,0)</f>
        <v>0</v>
      </c>
      <c r="BG254" s="149">
        <f>IF(N254="zákl. přenesená",J254,0)</f>
        <v>0</v>
      </c>
      <c r="BH254" s="149">
        <f>IF(N254="sníž. přenesená",J254,0)</f>
        <v>0</v>
      </c>
      <c r="BI254" s="149">
        <f>IF(N254="nulová",J254,0)</f>
        <v>0</v>
      </c>
      <c r="BJ254" s="17" t="s">
        <v>84</v>
      </c>
      <c r="BK254" s="149">
        <f>ROUND(I254*H254,2)</f>
        <v>0</v>
      </c>
      <c r="BL254" s="17" t="s">
        <v>249</v>
      </c>
      <c r="BM254" s="148" t="s">
        <v>3120</v>
      </c>
    </row>
    <row r="255" spans="2:65" s="1" customFormat="1" x14ac:dyDescent="0.2">
      <c r="B255" s="32"/>
      <c r="D255" s="150" t="s">
        <v>348</v>
      </c>
      <c r="F255" s="151" t="s">
        <v>2159</v>
      </c>
      <c r="I255" s="152"/>
      <c r="L255" s="32"/>
      <c r="M255" s="153"/>
      <c r="T255" s="56"/>
      <c r="AT255" s="17" t="s">
        <v>348</v>
      </c>
      <c r="AU255" s="17" t="s">
        <v>86</v>
      </c>
    </row>
    <row r="256" spans="2:65" s="15" customFormat="1" x14ac:dyDescent="0.2">
      <c r="B256" s="189"/>
      <c r="D256" s="150" t="s">
        <v>376</v>
      </c>
      <c r="E256" s="190" t="s">
        <v>1</v>
      </c>
      <c r="F256" s="191" t="s">
        <v>3121</v>
      </c>
      <c r="H256" s="190" t="s">
        <v>1</v>
      </c>
      <c r="I256" s="192"/>
      <c r="L256" s="189"/>
      <c r="M256" s="193"/>
      <c r="T256" s="194"/>
      <c r="AT256" s="190" t="s">
        <v>376</v>
      </c>
      <c r="AU256" s="190" t="s">
        <v>86</v>
      </c>
      <c r="AV256" s="15" t="s">
        <v>84</v>
      </c>
      <c r="AW256" s="15" t="s">
        <v>34</v>
      </c>
      <c r="AX256" s="15" t="s">
        <v>77</v>
      </c>
      <c r="AY256" s="190" t="s">
        <v>339</v>
      </c>
    </row>
    <row r="257" spans="2:65" s="12" customFormat="1" x14ac:dyDescent="0.2">
      <c r="B257" s="155"/>
      <c r="D257" s="150" t="s">
        <v>376</v>
      </c>
      <c r="E257" s="156" t="s">
        <v>1</v>
      </c>
      <c r="F257" s="157" t="s">
        <v>3122</v>
      </c>
      <c r="H257" s="158">
        <v>4</v>
      </c>
      <c r="I257" s="159"/>
      <c r="L257" s="155"/>
      <c r="M257" s="160"/>
      <c r="T257" s="161"/>
      <c r="AT257" s="156" t="s">
        <v>376</v>
      </c>
      <c r="AU257" s="156" t="s">
        <v>86</v>
      </c>
      <c r="AV257" s="12" t="s">
        <v>86</v>
      </c>
      <c r="AW257" s="12" t="s">
        <v>34</v>
      </c>
      <c r="AX257" s="12" t="s">
        <v>77</v>
      </c>
      <c r="AY257" s="156" t="s">
        <v>339</v>
      </c>
    </row>
    <row r="258" spans="2:65" s="13" customFormat="1" x14ac:dyDescent="0.2">
      <c r="B258" s="162"/>
      <c r="D258" s="150" t="s">
        <v>376</v>
      </c>
      <c r="E258" s="163" t="s">
        <v>1</v>
      </c>
      <c r="F258" s="164" t="s">
        <v>398</v>
      </c>
      <c r="H258" s="165">
        <v>4</v>
      </c>
      <c r="I258" s="166"/>
      <c r="L258" s="162"/>
      <c r="M258" s="167"/>
      <c r="T258" s="168"/>
      <c r="AT258" s="163" t="s">
        <v>376</v>
      </c>
      <c r="AU258" s="163" t="s">
        <v>86</v>
      </c>
      <c r="AV258" s="13" t="s">
        <v>249</v>
      </c>
      <c r="AW258" s="13" t="s">
        <v>34</v>
      </c>
      <c r="AX258" s="13" t="s">
        <v>84</v>
      </c>
      <c r="AY258" s="163" t="s">
        <v>339</v>
      </c>
    </row>
    <row r="259" spans="2:65" s="1" customFormat="1" ht="16.5" customHeight="1" x14ac:dyDescent="0.2">
      <c r="B259" s="136"/>
      <c r="C259" s="137" t="s">
        <v>467</v>
      </c>
      <c r="D259" s="137" t="s">
        <v>342</v>
      </c>
      <c r="E259" s="138" t="s">
        <v>2162</v>
      </c>
      <c r="F259" s="139" t="s">
        <v>2163</v>
      </c>
      <c r="G259" s="140" t="s">
        <v>373</v>
      </c>
      <c r="H259" s="141">
        <v>5.024</v>
      </c>
      <c r="I259" s="142"/>
      <c r="J259" s="143">
        <f>ROUND(I259*H259,2)</f>
        <v>0</v>
      </c>
      <c r="K259" s="139" t="s">
        <v>902</v>
      </c>
      <c r="L259" s="32"/>
      <c r="M259" s="144" t="s">
        <v>1</v>
      </c>
      <c r="N259" s="145" t="s">
        <v>42</v>
      </c>
      <c r="P259" s="146">
        <f>O259*H259</f>
        <v>0</v>
      </c>
      <c r="Q259" s="146">
        <v>3.15</v>
      </c>
      <c r="R259" s="146">
        <f>Q259*H259</f>
        <v>15.8256</v>
      </c>
      <c r="S259" s="146">
        <v>0</v>
      </c>
      <c r="T259" s="147">
        <f>S259*H259</f>
        <v>0</v>
      </c>
      <c r="AR259" s="148" t="s">
        <v>249</v>
      </c>
      <c r="AT259" s="148" t="s">
        <v>342</v>
      </c>
      <c r="AU259" s="148" t="s">
        <v>86</v>
      </c>
      <c r="AY259" s="17" t="s">
        <v>339</v>
      </c>
      <c r="BE259" s="149">
        <f>IF(N259="základní",J259,0)</f>
        <v>0</v>
      </c>
      <c r="BF259" s="149">
        <f>IF(N259="snížená",J259,0)</f>
        <v>0</v>
      </c>
      <c r="BG259" s="149">
        <f>IF(N259="zákl. přenesená",J259,0)</f>
        <v>0</v>
      </c>
      <c r="BH259" s="149">
        <f>IF(N259="sníž. přenesená",J259,0)</f>
        <v>0</v>
      </c>
      <c r="BI259" s="149">
        <f>IF(N259="nulová",J259,0)</f>
        <v>0</v>
      </c>
      <c r="BJ259" s="17" t="s">
        <v>84</v>
      </c>
      <c r="BK259" s="149">
        <f>ROUND(I259*H259,2)</f>
        <v>0</v>
      </c>
      <c r="BL259" s="17" t="s">
        <v>249</v>
      </c>
      <c r="BM259" s="148" t="s">
        <v>3123</v>
      </c>
    </row>
    <row r="260" spans="2:65" s="1" customFormat="1" x14ac:dyDescent="0.2">
      <c r="B260" s="32"/>
      <c r="D260" s="150" t="s">
        <v>348</v>
      </c>
      <c r="F260" s="151" t="s">
        <v>2165</v>
      </c>
      <c r="I260" s="152"/>
      <c r="L260" s="32"/>
      <c r="M260" s="153"/>
      <c r="T260" s="56"/>
      <c r="AT260" s="17" t="s">
        <v>348</v>
      </c>
      <c r="AU260" s="17" t="s">
        <v>86</v>
      </c>
    </row>
    <row r="261" spans="2:65" s="15" customFormat="1" x14ac:dyDescent="0.2">
      <c r="B261" s="189"/>
      <c r="D261" s="150" t="s">
        <v>376</v>
      </c>
      <c r="E261" s="190" t="s">
        <v>1</v>
      </c>
      <c r="F261" s="191" t="s">
        <v>3124</v>
      </c>
      <c r="H261" s="190" t="s">
        <v>1</v>
      </c>
      <c r="I261" s="192"/>
      <c r="L261" s="189"/>
      <c r="M261" s="193"/>
      <c r="T261" s="194"/>
      <c r="AT261" s="190" t="s">
        <v>376</v>
      </c>
      <c r="AU261" s="190" t="s">
        <v>86</v>
      </c>
      <c r="AV261" s="15" t="s">
        <v>84</v>
      </c>
      <c r="AW261" s="15" t="s">
        <v>34</v>
      </c>
      <c r="AX261" s="15" t="s">
        <v>77</v>
      </c>
      <c r="AY261" s="190" t="s">
        <v>339</v>
      </c>
    </row>
    <row r="262" spans="2:65" s="12" customFormat="1" x14ac:dyDescent="0.2">
      <c r="B262" s="155"/>
      <c r="D262" s="150" t="s">
        <v>376</v>
      </c>
      <c r="E262" s="156" t="s">
        <v>1</v>
      </c>
      <c r="F262" s="157" t="s">
        <v>3125</v>
      </c>
      <c r="H262" s="158">
        <v>5.024</v>
      </c>
      <c r="I262" s="159"/>
      <c r="L262" s="155"/>
      <c r="M262" s="160"/>
      <c r="T262" s="161"/>
      <c r="AT262" s="156" t="s">
        <v>376</v>
      </c>
      <c r="AU262" s="156" t="s">
        <v>86</v>
      </c>
      <c r="AV262" s="12" t="s">
        <v>86</v>
      </c>
      <c r="AW262" s="12" t="s">
        <v>34</v>
      </c>
      <c r="AX262" s="12" t="s">
        <v>77</v>
      </c>
      <c r="AY262" s="156" t="s">
        <v>339</v>
      </c>
    </row>
    <row r="263" spans="2:65" s="13" customFormat="1" x14ac:dyDescent="0.2">
      <c r="B263" s="162"/>
      <c r="D263" s="150" t="s">
        <v>376</v>
      </c>
      <c r="E263" s="163" t="s">
        <v>1</v>
      </c>
      <c r="F263" s="164" t="s">
        <v>398</v>
      </c>
      <c r="H263" s="165">
        <v>5.024</v>
      </c>
      <c r="I263" s="166"/>
      <c r="L263" s="162"/>
      <c r="M263" s="167"/>
      <c r="T263" s="168"/>
      <c r="AT263" s="163" t="s">
        <v>376</v>
      </c>
      <c r="AU263" s="163" t="s">
        <v>86</v>
      </c>
      <c r="AV263" s="13" t="s">
        <v>249</v>
      </c>
      <c r="AW263" s="13" t="s">
        <v>34</v>
      </c>
      <c r="AX263" s="13" t="s">
        <v>84</v>
      </c>
      <c r="AY263" s="163" t="s">
        <v>339</v>
      </c>
    </row>
    <row r="264" spans="2:65" s="11" customFormat="1" ht="22.8" customHeight="1" x14ac:dyDescent="0.25">
      <c r="B264" s="124"/>
      <c r="D264" s="125" t="s">
        <v>76</v>
      </c>
      <c r="E264" s="134" t="s">
        <v>249</v>
      </c>
      <c r="F264" s="134" t="s">
        <v>2233</v>
      </c>
      <c r="I264" s="127"/>
      <c r="J264" s="135">
        <f>BK264</f>
        <v>0</v>
      </c>
      <c r="L264" s="124"/>
      <c r="M264" s="129"/>
      <c r="P264" s="130">
        <f>SUM(P265:P389)</f>
        <v>0</v>
      </c>
      <c r="R264" s="130">
        <f>SUM(R265:R389)</f>
        <v>400.45585662000008</v>
      </c>
      <c r="T264" s="131">
        <f>SUM(T265:T389)</f>
        <v>5.1270000000000007</v>
      </c>
      <c r="AR264" s="125" t="s">
        <v>84</v>
      </c>
      <c r="AT264" s="132" t="s">
        <v>76</v>
      </c>
      <c r="AU264" s="132" t="s">
        <v>84</v>
      </c>
      <c r="AY264" s="125" t="s">
        <v>339</v>
      </c>
      <c r="BK264" s="133">
        <f>SUM(BK265:BK389)</f>
        <v>0</v>
      </c>
    </row>
    <row r="265" spans="2:65" s="1" customFormat="1" ht="16.5" customHeight="1" x14ac:dyDescent="0.2">
      <c r="B265" s="136"/>
      <c r="C265" s="137" t="s">
        <v>472</v>
      </c>
      <c r="D265" s="137" t="s">
        <v>342</v>
      </c>
      <c r="E265" s="138" t="s">
        <v>2234</v>
      </c>
      <c r="F265" s="139" t="s">
        <v>2235</v>
      </c>
      <c r="G265" s="140" t="s">
        <v>381</v>
      </c>
      <c r="H265" s="141">
        <v>2.7160000000000002</v>
      </c>
      <c r="I265" s="142"/>
      <c r="J265" s="143">
        <f>ROUND(I265*H265,2)</f>
        <v>0</v>
      </c>
      <c r="K265" s="139" t="s">
        <v>902</v>
      </c>
      <c r="L265" s="32"/>
      <c r="M265" s="144" t="s">
        <v>1</v>
      </c>
      <c r="N265" s="145" t="s">
        <v>42</v>
      </c>
      <c r="P265" s="146">
        <f>O265*H265</f>
        <v>0</v>
      </c>
      <c r="Q265" s="146">
        <v>2.1800000000000001E-3</v>
      </c>
      <c r="R265" s="146">
        <f>Q265*H265</f>
        <v>5.9208800000000008E-3</v>
      </c>
      <c r="S265" s="146">
        <v>0</v>
      </c>
      <c r="T265" s="147">
        <f>S265*H265</f>
        <v>0</v>
      </c>
      <c r="AR265" s="148" t="s">
        <v>249</v>
      </c>
      <c r="AT265" s="148" t="s">
        <v>342</v>
      </c>
      <c r="AU265" s="148" t="s">
        <v>86</v>
      </c>
      <c r="AY265" s="17" t="s">
        <v>339</v>
      </c>
      <c r="BE265" s="149">
        <f>IF(N265="základní",J265,0)</f>
        <v>0</v>
      </c>
      <c r="BF265" s="149">
        <f>IF(N265="snížená",J265,0)</f>
        <v>0</v>
      </c>
      <c r="BG265" s="149">
        <f>IF(N265="zákl. přenesená",J265,0)</f>
        <v>0</v>
      </c>
      <c r="BH265" s="149">
        <f>IF(N265="sníž. přenesená",J265,0)</f>
        <v>0</v>
      </c>
      <c r="BI265" s="149">
        <f>IF(N265="nulová",J265,0)</f>
        <v>0</v>
      </c>
      <c r="BJ265" s="17" t="s">
        <v>84</v>
      </c>
      <c r="BK265" s="149">
        <f>ROUND(I265*H265,2)</f>
        <v>0</v>
      </c>
      <c r="BL265" s="17" t="s">
        <v>249</v>
      </c>
      <c r="BM265" s="148" t="s">
        <v>3126</v>
      </c>
    </row>
    <row r="266" spans="2:65" s="1" customFormat="1" ht="19.2" x14ac:dyDescent="0.2">
      <c r="B266" s="32"/>
      <c r="D266" s="150" t="s">
        <v>348</v>
      </c>
      <c r="F266" s="151" t="s">
        <v>2237</v>
      </c>
      <c r="I266" s="152"/>
      <c r="L266" s="32"/>
      <c r="M266" s="153"/>
      <c r="T266" s="56"/>
      <c r="AT266" s="17" t="s">
        <v>348</v>
      </c>
      <c r="AU266" s="17" t="s">
        <v>86</v>
      </c>
    </row>
    <row r="267" spans="2:65" s="15" customFormat="1" x14ac:dyDescent="0.2">
      <c r="B267" s="189"/>
      <c r="D267" s="150" t="s">
        <v>376</v>
      </c>
      <c r="E267" s="190" t="s">
        <v>1</v>
      </c>
      <c r="F267" s="191" t="s">
        <v>3127</v>
      </c>
      <c r="H267" s="190" t="s">
        <v>1</v>
      </c>
      <c r="I267" s="192"/>
      <c r="L267" s="189"/>
      <c r="M267" s="193"/>
      <c r="T267" s="194"/>
      <c r="AT267" s="190" t="s">
        <v>376</v>
      </c>
      <c r="AU267" s="190" t="s">
        <v>86</v>
      </c>
      <c r="AV267" s="15" t="s">
        <v>84</v>
      </c>
      <c r="AW267" s="15" t="s">
        <v>34</v>
      </c>
      <c r="AX267" s="15" t="s">
        <v>77</v>
      </c>
      <c r="AY267" s="190" t="s">
        <v>339</v>
      </c>
    </row>
    <row r="268" spans="2:65" s="12" customFormat="1" x14ac:dyDescent="0.2">
      <c r="B268" s="155"/>
      <c r="D268" s="150" t="s">
        <v>376</v>
      </c>
      <c r="E268" s="156" t="s">
        <v>1</v>
      </c>
      <c r="F268" s="157" t="s">
        <v>3128</v>
      </c>
      <c r="H268" s="158">
        <v>2.0499999999999998</v>
      </c>
      <c r="I268" s="159"/>
      <c r="L268" s="155"/>
      <c r="M268" s="160"/>
      <c r="T268" s="161"/>
      <c r="AT268" s="156" t="s">
        <v>376</v>
      </c>
      <c r="AU268" s="156" t="s">
        <v>86</v>
      </c>
      <c r="AV268" s="12" t="s">
        <v>86</v>
      </c>
      <c r="AW268" s="12" t="s">
        <v>34</v>
      </c>
      <c r="AX268" s="12" t="s">
        <v>77</v>
      </c>
      <c r="AY268" s="156" t="s">
        <v>339</v>
      </c>
    </row>
    <row r="269" spans="2:65" s="12" customFormat="1" x14ac:dyDescent="0.2">
      <c r="B269" s="155"/>
      <c r="D269" s="150" t="s">
        <v>376</v>
      </c>
      <c r="E269" s="156" t="s">
        <v>1</v>
      </c>
      <c r="F269" s="157" t="s">
        <v>3129</v>
      </c>
      <c r="H269" s="158">
        <v>0.66600000000000004</v>
      </c>
      <c r="I269" s="159"/>
      <c r="L269" s="155"/>
      <c r="M269" s="160"/>
      <c r="T269" s="161"/>
      <c r="AT269" s="156" t="s">
        <v>376</v>
      </c>
      <c r="AU269" s="156" t="s">
        <v>86</v>
      </c>
      <c r="AV269" s="12" t="s">
        <v>86</v>
      </c>
      <c r="AW269" s="12" t="s">
        <v>34</v>
      </c>
      <c r="AX269" s="12" t="s">
        <v>77</v>
      </c>
      <c r="AY269" s="156" t="s">
        <v>339</v>
      </c>
    </row>
    <row r="270" spans="2:65" s="13" customFormat="1" x14ac:dyDescent="0.2">
      <c r="B270" s="162"/>
      <c r="D270" s="150" t="s">
        <v>376</v>
      </c>
      <c r="E270" s="163" t="s">
        <v>1</v>
      </c>
      <c r="F270" s="164" t="s">
        <v>398</v>
      </c>
      <c r="H270" s="165">
        <v>2.7160000000000002</v>
      </c>
      <c r="I270" s="166"/>
      <c r="L270" s="162"/>
      <c r="M270" s="167"/>
      <c r="T270" s="168"/>
      <c r="AT270" s="163" t="s">
        <v>376</v>
      </c>
      <c r="AU270" s="163" t="s">
        <v>86</v>
      </c>
      <c r="AV270" s="13" t="s">
        <v>249</v>
      </c>
      <c r="AW270" s="13" t="s">
        <v>34</v>
      </c>
      <c r="AX270" s="13" t="s">
        <v>84</v>
      </c>
      <c r="AY270" s="163" t="s">
        <v>339</v>
      </c>
    </row>
    <row r="271" spans="2:65" s="1" customFormat="1" ht="16.5" customHeight="1" x14ac:dyDescent="0.2">
      <c r="B271" s="136"/>
      <c r="C271" s="169" t="s">
        <v>478</v>
      </c>
      <c r="D271" s="169" t="s">
        <v>490</v>
      </c>
      <c r="E271" s="170" t="s">
        <v>2241</v>
      </c>
      <c r="F271" s="171" t="s">
        <v>3130</v>
      </c>
      <c r="G271" s="172" t="s">
        <v>493</v>
      </c>
      <c r="H271" s="173">
        <v>0.13500000000000001</v>
      </c>
      <c r="I271" s="174"/>
      <c r="J271" s="175">
        <f>ROUND(I271*H271,2)</f>
        <v>0</v>
      </c>
      <c r="K271" s="171" t="s">
        <v>1</v>
      </c>
      <c r="L271" s="176"/>
      <c r="M271" s="177" t="s">
        <v>1</v>
      </c>
      <c r="N271" s="178" t="s">
        <v>42</v>
      </c>
      <c r="P271" s="146">
        <f>O271*H271</f>
        <v>0</v>
      </c>
      <c r="Q271" s="146">
        <v>1</v>
      </c>
      <c r="R271" s="146">
        <f>Q271*H271</f>
        <v>0.13500000000000001</v>
      </c>
      <c r="S271" s="146">
        <v>0</v>
      </c>
      <c r="T271" s="147">
        <f>S271*H271</f>
        <v>0</v>
      </c>
      <c r="AR271" s="148" t="s">
        <v>385</v>
      </c>
      <c r="AT271" s="148" t="s">
        <v>490</v>
      </c>
      <c r="AU271" s="148" t="s">
        <v>86</v>
      </c>
      <c r="AY271" s="17" t="s">
        <v>339</v>
      </c>
      <c r="BE271" s="149">
        <f>IF(N271="základní",J271,0)</f>
        <v>0</v>
      </c>
      <c r="BF271" s="149">
        <f>IF(N271="snížená",J271,0)</f>
        <v>0</v>
      </c>
      <c r="BG271" s="149">
        <f>IF(N271="zákl. přenesená",J271,0)</f>
        <v>0</v>
      </c>
      <c r="BH271" s="149">
        <f>IF(N271="sníž. přenesená",J271,0)</f>
        <v>0</v>
      </c>
      <c r="BI271" s="149">
        <f>IF(N271="nulová",J271,0)</f>
        <v>0</v>
      </c>
      <c r="BJ271" s="17" t="s">
        <v>84</v>
      </c>
      <c r="BK271" s="149">
        <f>ROUND(I271*H271,2)</f>
        <v>0</v>
      </c>
      <c r="BL271" s="17" t="s">
        <v>249</v>
      </c>
      <c r="BM271" s="148" t="s">
        <v>3131</v>
      </c>
    </row>
    <row r="272" spans="2:65" s="1" customFormat="1" x14ac:dyDescent="0.2">
      <c r="B272" s="32"/>
      <c r="D272" s="150" t="s">
        <v>348</v>
      </c>
      <c r="F272" s="151" t="s">
        <v>3132</v>
      </c>
      <c r="I272" s="152"/>
      <c r="L272" s="32"/>
      <c r="M272" s="153"/>
      <c r="T272" s="56"/>
      <c r="AT272" s="17" t="s">
        <v>348</v>
      </c>
      <c r="AU272" s="17" t="s">
        <v>86</v>
      </c>
    </row>
    <row r="273" spans="2:65" s="12" customFormat="1" x14ac:dyDescent="0.2">
      <c r="B273" s="155"/>
      <c r="D273" s="150" t="s">
        <v>376</v>
      </c>
      <c r="F273" s="157" t="s">
        <v>3133</v>
      </c>
      <c r="H273" s="158">
        <v>0.13500000000000001</v>
      </c>
      <c r="I273" s="159"/>
      <c r="L273" s="155"/>
      <c r="M273" s="160"/>
      <c r="T273" s="161"/>
      <c r="AT273" s="156" t="s">
        <v>376</v>
      </c>
      <c r="AU273" s="156" t="s">
        <v>86</v>
      </c>
      <c r="AV273" s="12" t="s">
        <v>86</v>
      </c>
      <c r="AW273" s="12" t="s">
        <v>3</v>
      </c>
      <c r="AX273" s="12" t="s">
        <v>84</v>
      </c>
      <c r="AY273" s="156" t="s">
        <v>339</v>
      </c>
    </row>
    <row r="274" spans="2:65" s="1" customFormat="1" ht="16.5" customHeight="1" x14ac:dyDescent="0.2">
      <c r="B274" s="136"/>
      <c r="C274" s="137" t="s">
        <v>483</v>
      </c>
      <c r="D274" s="137" t="s">
        <v>342</v>
      </c>
      <c r="E274" s="138" t="s">
        <v>3134</v>
      </c>
      <c r="F274" s="139" t="s">
        <v>3135</v>
      </c>
      <c r="G274" s="140" t="s">
        <v>381</v>
      </c>
      <c r="H274" s="141">
        <v>52.75</v>
      </c>
      <c r="I274" s="142"/>
      <c r="J274" s="143">
        <f>ROUND(I274*H274,2)</f>
        <v>0</v>
      </c>
      <c r="K274" s="139" t="s">
        <v>902</v>
      </c>
      <c r="L274" s="32"/>
      <c r="M274" s="144" t="s">
        <v>1</v>
      </c>
      <c r="N274" s="145" t="s">
        <v>42</v>
      </c>
      <c r="P274" s="146">
        <f>O274*H274</f>
        <v>0</v>
      </c>
      <c r="Q274" s="146">
        <v>3.6999999999999999E-4</v>
      </c>
      <c r="R274" s="146">
        <f>Q274*H274</f>
        <v>1.95175E-2</v>
      </c>
      <c r="S274" s="146">
        <v>0.06</v>
      </c>
      <c r="T274" s="147">
        <f>S274*H274</f>
        <v>3.165</v>
      </c>
      <c r="AR274" s="148" t="s">
        <v>249</v>
      </c>
      <c r="AT274" s="148" t="s">
        <v>342</v>
      </c>
      <c r="AU274" s="148" t="s">
        <v>86</v>
      </c>
      <c r="AY274" s="17" t="s">
        <v>339</v>
      </c>
      <c r="BE274" s="149">
        <f>IF(N274="základní",J274,0)</f>
        <v>0</v>
      </c>
      <c r="BF274" s="149">
        <f>IF(N274="snížená",J274,0)</f>
        <v>0</v>
      </c>
      <c r="BG274" s="149">
        <f>IF(N274="zákl. přenesená",J274,0)</f>
        <v>0</v>
      </c>
      <c r="BH274" s="149">
        <f>IF(N274="sníž. přenesená",J274,0)</f>
        <v>0</v>
      </c>
      <c r="BI274" s="149">
        <f>IF(N274="nulová",J274,0)</f>
        <v>0</v>
      </c>
      <c r="BJ274" s="17" t="s">
        <v>84</v>
      </c>
      <c r="BK274" s="149">
        <f>ROUND(I274*H274,2)</f>
        <v>0</v>
      </c>
      <c r="BL274" s="17" t="s">
        <v>249</v>
      </c>
      <c r="BM274" s="148" t="s">
        <v>3136</v>
      </c>
    </row>
    <row r="275" spans="2:65" s="1" customFormat="1" x14ac:dyDescent="0.2">
      <c r="B275" s="32"/>
      <c r="D275" s="150" t="s">
        <v>348</v>
      </c>
      <c r="F275" s="151" t="s">
        <v>3137</v>
      </c>
      <c r="I275" s="152"/>
      <c r="L275" s="32"/>
      <c r="M275" s="153"/>
      <c r="T275" s="56"/>
      <c r="AT275" s="17" t="s">
        <v>348</v>
      </c>
      <c r="AU275" s="17" t="s">
        <v>86</v>
      </c>
    </row>
    <row r="276" spans="2:65" s="15" customFormat="1" x14ac:dyDescent="0.2">
      <c r="B276" s="189"/>
      <c r="D276" s="150" t="s">
        <v>376</v>
      </c>
      <c r="E276" s="190" t="s">
        <v>1</v>
      </c>
      <c r="F276" s="191" t="s">
        <v>2254</v>
      </c>
      <c r="H276" s="190" t="s">
        <v>1</v>
      </c>
      <c r="I276" s="192"/>
      <c r="L276" s="189"/>
      <c r="M276" s="193"/>
      <c r="T276" s="194"/>
      <c r="AT276" s="190" t="s">
        <v>376</v>
      </c>
      <c r="AU276" s="190" t="s">
        <v>86</v>
      </c>
      <c r="AV276" s="15" t="s">
        <v>84</v>
      </c>
      <c r="AW276" s="15" t="s">
        <v>34</v>
      </c>
      <c r="AX276" s="15" t="s">
        <v>77</v>
      </c>
      <c r="AY276" s="190" t="s">
        <v>339</v>
      </c>
    </row>
    <row r="277" spans="2:65" s="12" customFormat="1" x14ac:dyDescent="0.2">
      <c r="B277" s="155"/>
      <c r="D277" s="150" t="s">
        <v>376</v>
      </c>
      <c r="E277" s="156" t="s">
        <v>1</v>
      </c>
      <c r="F277" s="157" t="s">
        <v>3138</v>
      </c>
      <c r="H277" s="158">
        <v>52.75</v>
      </c>
      <c r="I277" s="159"/>
      <c r="L277" s="155"/>
      <c r="M277" s="160"/>
      <c r="T277" s="161"/>
      <c r="AT277" s="156" t="s">
        <v>376</v>
      </c>
      <c r="AU277" s="156" t="s">
        <v>86</v>
      </c>
      <c r="AV277" s="12" t="s">
        <v>86</v>
      </c>
      <c r="AW277" s="12" t="s">
        <v>34</v>
      </c>
      <c r="AX277" s="12" t="s">
        <v>77</v>
      </c>
      <c r="AY277" s="156" t="s">
        <v>339</v>
      </c>
    </row>
    <row r="278" spans="2:65" s="13" customFormat="1" x14ac:dyDescent="0.2">
      <c r="B278" s="162"/>
      <c r="D278" s="150" t="s">
        <v>376</v>
      </c>
      <c r="E278" s="163" t="s">
        <v>1</v>
      </c>
      <c r="F278" s="164" t="s">
        <v>398</v>
      </c>
      <c r="H278" s="165">
        <v>52.75</v>
      </c>
      <c r="I278" s="166"/>
      <c r="L278" s="162"/>
      <c r="M278" s="167"/>
      <c r="T278" s="168"/>
      <c r="AT278" s="163" t="s">
        <v>376</v>
      </c>
      <c r="AU278" s="163" t="s">
        <v>86</v>
      </c>
      <c r="AV278" s="13" t="s">
        <v>249</v>
      </c>
      <c r="AW278" s="13" t="s">
        <v>34</v>
      </c>
      <c r="AX278" s="13" t="s">
        <v>84</v>
      </c>
      <c r="AY278" s="163" t="s">
        <v>339</v>
      </c>
    </row>
    <row r="279" spans="2:65" s="1" customFormat="1" ht="16.5" customHeight="1" x14ac:dyDescent="0.2">
      <c r="B279" s="136"/>
      <c r="C279" s="137" t="s">
        <v>489</v>
      </c>
      <c r="D279" s="137" t="s">
        <v>342</v>
      </c>
      <c r="E279" s="138" t="s">
        <v>2246</v>
      </c>
      <c r="F279" s="139" t="s">
        <v>2247</v>
      </c>
      <c r="G279" s="140" t="s">
        <v>381</v>
      </c>
      <c r="H279" s="141">
        <v>32.700000000000003</v>
      </c>
      <c r="I279" s="142"/>
      <c r="J279" s="143">
        <f>ROUND(I279*H279,2)</f>
        <v>0</v>
      </c>
      <c r="K279" s="139" t="s">
        <v>902</v>
      </c>
      <c r="L279" s="32"/>
      <c r="M279" s="144" t="s">
        <v>1</v>
      </c>
      <c r="N279" s="145" t="s">
        <v>42</v>
      </c>
      <c r="P279" s="146">
        <f>O279*H279</f>
        <v>0</v>
      </c>
      <c r="Q279" s="146">
        <v>3.6999999999999999E-4</v>
      </c>
      <c r="R279" s="146">
        <f>Q279*H279</f>
        <v>1.2099E-2</v>
      </c>
      <c r="S279" s="146">
        <v>0.06</v>
      </c>
      <c r="T279" s="147">
        <f>S279*H279</f>
        <v>1.9620000000000002</v>
      </c>
      <c r="AR279" s="148" t="s">
        <v>249</v>
      </c>
      <c r="AT279" s="148" t="s">
        <v>342</v>
      </c>
      <c r="AU279" s="148" t="s">
        <v>86</v>
      </c>
      <c r="AY279" s="17" t="s">
        <v>339</v>
      </c>
      <c r="BE279" s="149">
        <f>IF(N279="základní",J279,0)</f>
        <v>0</v>
      </c>
      <c r="BF279" s="149">
        <f>IF(N279="snížená",J279,0)</f>
        <v>0</v>
      </c>
      <c r="BG279" s="149">
        <f>IF(N279="zákl. přenesená",J279,0)</f>
        <v>0</v>
      </c>
      <c r="BH279" s="149">
        <f>IF(N279="sníž. přenesená",J279,0)</f>
        <v>0</v>
      </c>
      <c r="BI279" s="149">
        <f>IF(N279="nulová",J279,0)</f>
        <v>0</v>
      </c>
      <c r="BJ279" s="17" t="s">
        <v>84</v>
      </c>
      <c r="BK279" s="149">
        <f>ROUND(I279*H279,2)</f>
        <v>0</v>
      </c>
      <c r="BL279" s="17" t="s">
        <v>249</v>
      </c>
      <c r="BM279" s="148" t="s">
        <v>3139</v>
      </c>
    </row>
    <row r="280" spans="2:65" s="1" customFormat="1" x14ac:dyDescent="0.2">
      <c r="B280" s="32"/>
      <c r="D280" s="150" t="s">
        <v>348</v>
      </c>
      <c r="F280" s="151" t="s">
        <v>2249</v>
      </c>
      <c r="I280" s="152"/>
      <c r="L280" s="32"/>
      <c r="M280" s="153"/>
      <c r="T280" s="56"/>
      <c r="AT280" s="17" t="s">
        <v>348</v>
      </c>
      <c r="AU280" s="17" t="s">
        <v>86</v>
      </c>
    </row>
    <row r="281" spans="2:65" s="15" customFormat="1" x14ac:dyDescent="0.2">
      <c r="B281" s="189"/>
      <c r="D281" s="150" t="s">
        <v>376</v>
      </c>
      <c r="E281" s="190" t="s">
        <v>1</v>
      </c>
      <c r="F281" s="191" t="s">
        <v>3140</v>
      </c>
      <c r="H281" s="190" t="s">
        <v>1</v>
      </c>
      <c r="I281" s="192"/>
      <c r="L281" s="189"/>
      <c r="M281" s="193"/>
      <c r="T281" s="194"/>
      <c r="AT281" s="190" t="s">
        <v>376</v>
      </c>
      <c r="AU281" s="190" t="s">
        <v>86</v>
      </c>
      <c r="AV281" s="15" t="s">
        <v>84</v>
      </c>
      <c r="AW281" s="15" t="s">
        <v>34</v>
      </c>
      <c r="AX281" s="15" t="s">
        <v>77</v>
      </c>
      <c r="AY281" s="190" t="s">
        <v>339</v>
      </c>
    </row>
    <row r="282" spans="2:65" s="12" customFormat="1" x14ac:dyDescent="0.2">
      <c r="B282" s="155"/>
      <c r="D282" s="150" t="s">
        <v>376</v>
      </c>
      <c r="E282" s="156" t="s">
        <v>1</v>
      </c>
      <c r="F282" s="157" t="s">
        <v>3141</v>
      </c>
      <c r="H282" s="158">
        <v>32.700000000000003</v>
      </c>
      <c r="I282" s="159"/>
      <c r="L282" s="155"/>
      <c r="M282" s="160"/>
      <c r="T282" s="161"/>
      <c r="AT282" s="156" t="s">
        <v>376</v>
      </c>
      <c r="AU282" s="156" t="s">
        <v>86</v>
      </c>
      <c r="AV282" s="12" t="s">
        <v>86</v>
      </c>
      <c r="AW282" s="12" t="s">
        <v>34</v>
      </c>
      <c r="AX282" s="12" t="s">
        <v>77</v>
      </c>
      <c r="AY282" s="156" t="s">
        <v>339</v>
      </c>
    </row>
    <row r="283" spans="2:65" s="13" customFormat="1" x14ac:dyDescent="0.2">
      <c r="B283" s="162"/>
      <c r="D283" s="150" t="s">
        <v>376</v>
      </c>
      <c r="E283" s="163" t="s">
        <v>1</v>
      </c>
      <c r="F283" s="164" t="s">
        <v>398</v>
      </c>
      <c r="H283" s="165">
        <v>32.700000000000003</v>
      </c>
      <c r="I283" s="166"/>
      <c r="L283" s="162"/>
      <c r="M283" s="167"/>
      <c r="T283" s="168"/>
      <c r="AT283" s="163" t="s">
        <v>376</v>
      </c>
      <c r="AU283" s="163" t="s">
        <v>86</v>
      </c>
      <c r="AV283" s="13" t="s">
        <v>249</v>
      </c>
      <c r="AW283" s="13" t="s">
        <v>34</v>
      </c>
      <c r="AX283" s="13" t="s">
        <v>84</v>
      </c>
      <c r="AY283" s="163" t="s">
        <v>339</v>
      </c>
    </row>
    <row r="284" spans="2:65" s="1" customFormat="1" ht="16.5" customHeight="1" x14ac:dyDescent="0.2">
      <c r="B284" s="136"/>
      <c r="C284" s="137" t="s">
        <v>497</v>
      </c>
      <c r="D284" s="137" t="s">
        <v>342</v>
      </c>
      <c r="E284" s="138" t="s">
        <v>2260</v>
      </c>
      <c r="F284" s="139" t="s">
        <v>2261</v>
      </c>
      <c r="G284" s="140" t="s">
        <v>970</v>
      </c>
      <c r="H284" s="141">
        <v>625.55200000000002</v>
      </c>
      <c r="I284" s="142"/>
      <c r="J284" s="143">
        <f>ROUND(I284*H284,2)</f>
        <v>0</v>
      </c>
      <c r="K284" s="139" t="s">
        <v>902</v>
      </c>
      <c r="L284" s="32"/>
      <c r="M284" s="144" t="s">
        <v>1</v>
      </c>
      <c r="N284" s="145" t="s">
        <v>42</v>
      </c>
      <c r="P284" s="146">
        <f>O284*H284</f>
        <v>0</v>
      </c>
      <c r="Q284" s="146">
        <v>0</v>
      </c>
      <c r="R284" s="146">
        <f>Q284*H284</f>
        <v>0</v>
      </c>
      <c r="S284" s="146">
        <v>0</v>
      </c>
      <c r="T284" s="147">
        <f>S284*H284</f>
        <v>0</v>
      </c>
      <c r="AR284" s="148" t="s">
        <v>249</v>
      </c>
      <c r="AT284" s="148" t="s">
        <v>342</v>
      </c>
      <c r="AU284" s="148" t="s">
        <v>86</v>
      </c>
      <c r="AY284" s="17" t="s">
        <v>339</v>
      </c>
      <c r="BE284" s="149">
        <f>IF(N284="základní",J284,0)</f>
        <v>0</v>
      </c>
      <c r="BF284" s="149">
        <f>IF(N284="snížená",J284,0)</f>
        <v>0</v>
      </c>
      <c r="BG284" s="149">
        <f>IF(N284="zákl. přenesená",J284,0)</f>
        <v>0</v>
      </c>
      <c r="BH284" s="149">
        <f>IF(N284="sníž. přenesená",J284,0)</f>
        <v>0</v>
      </c>
      <c r="BI284" s="149">
        <f>IF(N284="nulová",J284,0)</f>
        <v>0</v>
      </c>
      <c r="BJ284" s="17" t="s">
        <v>84</v>
      </c>
      <c r="BK284" s="149">
        <f>ROUND(I284*H284,2)</f>
        <v>0</v>
      </c>
      <c r="BL284" s="17" t="s">
        <v>249</v>
      </c>
      <c r="BM284" s="148" t="s">
        <v>3142</v>
      </c>
    </row>
    <row r="285" spans="2:65" s="1" customFormat="1" ht="28.8" x14ac:dyDescent="0.2">
      <c r="B285" s="32"/>
      <c r="D285" s="150" t="s">
        <v>348</v>
      </c>
      <c r="F285" s="151" t="s">
        <v>2263</v>
      </c>
      <c r="I285" s="152"/>
      <c r="L285" s="32"/>
      <c r="M285" s="153"/>
      <c r="T285" s="56"/>
      <c r="AT285" s="17" t="s">
        <v>348</v>
      </c>
      <c r="AU285" s="17" t="s">
        <v>86</v>
      </c>
    </row>
    <row r="286" spans="2:65" s="15" customFormat="1" x14ac:dyDescent="0.2">
      <c r="B286" s="189"/>
      <c r="D286" s="150" t="s">
        <v>376</v>
      </c>
      <c r="E286" s="190" t="s">
        <v>1</v>
      </c>
      <c r="F286" s="191" t="s">
        <v>3143</v>
      </c>
      <c r="H286" s="190" t="s">
        <v>1</v>
      </c>
      <c r="I286" s="192"/>
      <c r="L286" s="189"/>
      <c r="M286" s="193"/>
      <c r="T286" s="194"/>
      <c r="AT286" s="190" t="s">
        <v>376</v>
      </c>
      <c r="AU286" s="190" t="s">
        <v>86</v>
      </c>
      <c r="AV286" s="15" t="s">
        <v>84</v>
      </c>
      <c r="AW286" s="15" t="s">
        <v>34</v>
      </c>
      <c r="AX286" s="15" t="s">
        <v>77</v>
      </c>
      <c r="AY286" s="190" t="s">
        <v>339</v>
      </c>
    </row>
    <row r="287" spans="2:65" s="15" customFormat="1" x14ac:dyDescent="0.2">
      <c r="B287" s="189"/>
      <c r="D287" s="150" t="s">
        <v>376</v>
      </c>
      <c r="E287" s="190" t="s">
        <v>1</v>
      </c>
      <c r="F287" s="191" t="s">
        <v>3144</v>
      </c>
      <c r="H287" s="190" t="s">
        <v>1</v>
      </c>
      <c r="I287" s="192"/>
      <c r="L287" s="189"/>
      <c r="M287" s="193"/>
      <c r="T287" s="194"/>
      <c r="AT287" s="190" t="s">
        <v>376</v>
      </c>
      <c r="AU287" s="190" t="s">
        <v>86</v>
      </c>
      <c r="AV287" s="15" t="s">
        <v>84</v>
      </c>
      <c r="AW287" s="15" t="s">
        <v>34</v>
      </c>
      <c r="AX287" s="15" t="s">
        <v>77</v>
      </c>
      <c r="AY287" s="190" t="s">
        <v>339</v>
      </c>
    </row>
    <row r="288" spans="2:65" s="12" customFormat="1" x14ac:dyDescent="0.2">
      <c r="B288" s="155"/>
      <c r="D288" s="150" t="s">
        <v>376</v>
      </c>
      <c r="E288" s="156" t="s">
        <v>1</v>
      </c>
      <c r="F288" s="157" t="s">
        <v>3145</v>
      </c>
      <c r="H288" s="158">
        <v>192.6</v>
      </c>
      <c r="I288" s="159"/>
      <c r="L288" s="155"/>
      <c r="M288" s="160"/>
      <c r="T288" s="161"/>
      <c r="AT288" s="156" t="s">
        <v>376</v>
      </c>
      <c r="AU288" s="156" t="s">
        <v>86</v>
      </c>
      <c r="AV288" s="12" t="s">
        <v>86</v>
      </c>
      <c r="AW288" s="12" t="s">
        <v>34</v>
      </c>
      <c r="AX288" s="12" t="s">
        <v>77</v>
      </c>
      <c r="AY288" s="156" t="s">
        <v>339</v>
      </c>
    </row>
    <row r="289" spans="2:65" s="15" customFormat="1" x14ac:dyDescent="0.2">
      <c r="B289" s="189"/>
      <c r="D289" s="150" t="s">
        <v>376</v>
      </c>
      <c r="E289" s="190" t="s">
        <v>1</v>
      </c>
      <c r="F289" s="191" t="s">
        <v>3146</v>
      </c>
      <c r="H289" s="190" t="s">
        <v>1</v>
      </c>
      <c r="I289" s="192"/>
      <c r="L289" s="189"/>
      <c r="M289" s="193"/>
      <c r="T289" s="194"/>
      <c r="AT289" s="190" t="s">
        <v>376</v>
      </c>
      <c r="AU289" s="190" t="s">
        <v>86</v>
      </c>
      <c r="AV289" s="15" t="s">
        <v>84</v>
      </c>
      <c r="AW289" s="15" t="s">
        <v>34</v>
      </c>
      <c r="AX289" s="15" t="s">
        <v>77</v>
      </c>
      <c r="AY289" s="190" t="s">
        <v>339</v>
      </c>
    </row>
    <row r="290" spans="2:65" s="12" customFormat="1" x14ac:dyDescent="0.2">
      <c r="B290" s="155"/>
      <c r="D290" s="150" t="s">
        <v>376</v>
      </c>
      <c r="E290" s="156" t="s">
        <v>1</v>
      </c>
      <c r="F290" s="157" t="s">
        <v>3147</v>
      </c>
      <c r="H290" s="158">
        <v>16.588000000000001</v>
      </c>
      <c r="I290" s="159"/>
      <c r="L290" s="155"/>
      <c r="M290" s="160"/>
      <c r="T290" s="161"/>
      <c r="AT290" s="156" t="s">
        <v>376</v>
      </c>
      <c r="AU290" s="156" t="s">
        <v>86</v>
      </c>
      <c r="AV290" s="12" t="s">
        <v>86</v>
      </c>
      <c r="AW290" s="12" t="s">
        <v>34</v>
      </c>
      <c r="AX290" s="12" t="s">
        <v>77</v>
      </c>
      <c r="AY290" s="156" t="s">
        <v>339</v>
      </c>
    </row>
    <row r="291" spans="2:65" s="15" customFormat="1" x14ac:dyDescent="0.2">
      <c r="B291" s="189"/>
      <c r="D291" s="150" t="s">
        <v>376</v>
      </c>
      <c r="E291" s="190" t="s">
        <v>1</v>
      </c>
      <c r="F291" s="191" t="s">
        <v>3148</v>
      </c>
      <c r="H291" s="190" t="s">
        <v>1</v>
      </c>
      <c r="I291" s="192"/>
      <c r="L291" s="189"/>
      <c r="M291" s="193"/>
      <c r="T291" s="194"/>
      <c r="AT291" s="190" t="s">
        <v>376</v>
      </c>
      <c r="AU291" s="190" t="s">
        <v>86</v>
      </c>
      <c r="AV291" s="15" t="s">
        <v>84</v>
      </c>
      <c r="AW291" s="15" t="s">
        <v>34</v>
      </c>
      <c r="AX291" s="15" t="s">
        <v>77</v>
      </c>
      <c r="AY291" s="190" t="s">
        <v>339</v>
      </c>
    </row>
    <row r="292" spans="2:65" s="15" customFormat="1" x14ac:dyDescent="0.2">
      <c r="B292" s="189"/>
      <c r="D292" s="150" t="s">
        <v>376</v>
      </c>
      <c r="E292" s="190" t="s">
        <v>1</v>
      </c>
      <c r="F292" s="191" t="s">
        <v>3149</v>
      </c>
      <c r="H292" s="190" t="s">
        <v>1</v>
      </c>
      <c r="I292" s="192"/>
      <c r="L292" s="189"/>
      <c r="M292" s="193"/>
      <c r="T292" s="194"/>
      <c r="AT292" s="190" t="s">
        <v>376</v>
      </c>
      <c r="AU292" s="190" t="s">
        <v>86</v>
      </c>
      <c r="AV292" s="15" t="s">
        <v>84</v>
      </c>
      <c r="AW292" s="15" t="s">
        <v>34</v>
      </c>
      <c r="AX292" s="15" t="s">
        <v>77</v>
      </c>
      <c r="AY292" s="190" t="s">
        <v>339</v>
      </c>
    </row>
    <row r="293" spans="2:65" s="12" customFormat="1" x14ac:dyDescent="0.2">
      <c r="B293" s="155"/>
      <c r="D293" s="150" t="s">
        <v>376</v>
      </c>
      <c r="E293" s="156" t="s">
        <v>1</v>
      </c>
      <c r="F293" s="157" t="s">
        <v>3150</v>
      </c>
      <c r="H293" s="158">
        <v>106.13200000000001</v>
      </c>
      <c r="I293" s="159"/>
      <c r="L293" s="155"/>
      <c r="M293" s="160"/>
      <c r="T293" s="161"/>
      <c r="AT293" s="156" t="s">
        <v>376</v>
      </c>
      <c r="AU293" s="156" t="s">
        <v>86</v>
      </c>
      <c r="AV293" s="12" t="s">
        <v>86</v>
      </c>
      <c r="AW293" s="12" t="s">
        <v>34</v>
      </c>
      <c r="AX293" s="12" t="s">
        <v>77</v>
      </c>
      <c r="AY293" s="156" t="s">
        <v>339</v>
      </c>
    </row>
    <row r="294" spans="2:65" s="15" customFormat="1" x14ac:dyDescent="0.2">
      <c r="B294" s="189"/>
      <c r="D294" s="150" t="s">
        <v>376</v>
      </c>
      <c r="E294" s="190" t="s">
        <v>1</v>
      </c>
      <c r="F294" s="191" t="s">
        <v>3151</v>
      </c>
      <c r="H294" s="190" t="s">
        <v>1</v>
      </c>
      <c r="I294" s="192"/>
      <c r="L294" s="189"/>
      <c r="M294" s="193"/>
      <c r="T294" s="194"/>
      <c r="AT294" s="190" t="s">
        <v>376</v>
      </c>
      <c r="AU294" s="190" t="s">
        <v>86</v>
      </c>
      <c r="AV294" s="15" t="s">
        <v>84</v>
      </c>
      <c r="AW294" s="15" t="s">
        <v>34</v>
      </c>
      <c r="AX294" s="15" t="s">
        <v>77</v>
      </c>
      <c r="AY294" s="190" t="s">
        <v>339</v>
      </c>
    </row>
    <row r="295" spans="2:65" s="12" customFormat="1" x14ac:dyDescent="0.2">
      <c r="B295" s="155"/>
      <c r="D295" s="150" t="s">
        <v>376</v>
      </c>
      <c r="E295" s="156" t="s">
        <v>1</v>
      </c>
      <c r="F295" s="157" t="s">
        <v>3150</v>
      </c>
      <c r="H295" s="158">
        <v>106.13200000000001</v>
      </c>
      <c r="I295" s="159"/>
      <c r="L295" s="155"/>
      <c r="M295" s="160"/>
      <c r="T295" s="161"/>
      <c r="AT295" s="156" t="s">
        <v>376</v>
      </c>
      <c r="AU295" s="156" t="s">
        <v>86</v>
      </c>
      <c r="AV295" s="12" t="s">
        <v>86</v>
      </c>
      <c r="AW295" s="12" t="s">
        <v>34</v>
      </c>
      <c r="AX295" s="12" t="s">
        <v>77</v>
      </c>
      <c r="AY295" s="156" t="s">
        <v>339</v>
      </c>
    </row>
    <row r="296" spans="2:65" s="15" customFormat="1" x14ac:dyDescent="0.2">
      <c r="B296" s="189"/>
      <c r="D296" s="150" t="s">
        <v>376</v>
      </c>
      <c r="E296" s="190" t="s">
        <v>1</v>
      </c>
      <c r="F296" s="191" t="s">
        <v>3152</v>
      </c>
      <c r="H296" s="190" t="s">
        <v>1</v>
      </c>
      <c r="I296" s="192"/>
      <c r="L296" s="189"/>
      <c r="M296" s="193"/>
      <c r="T296" s="194"/>
      <c r="AT296" s="190" t="s">
        <v>376</v>
      </c>
      <c r="AU296" s="190" t="s">
        <v>86</v>
      </c>
      <c r="AV296" s="15" t="s">
        <v>84</v>
      </c>
      <c r="AW296" s="15" t="s">
        <v>34</v>
      </c>
      <c r="AX296" s="15" t="s">
        <v>77</v>
      </c>
      <c r="AY296" s="190" t="s">
        <v>339</v>
      </c>
    </row>
    <row r="297" spans="2:65" s="12" customFormat="1" x14ac:dyDescent="0.2">
      <c r="B297" s="155"/>
      <c r="D297" s="150" t="s">
        <v>376</v>
      </c>
      <c r="E297" s="156" t="s">
        <v>1</v>
      </c>
      <c r="F297" s="157" t="s">
        <v>3153</v>
      </c>
      <c r="H297" s="158">
        <v>81.64</v>
      </c>
      <c r="I297" s="159"/>
      <c r="L297" s="155"/>
      <c r="M297" s="160"/>
      <c r="T297" s="161"/>
      <c r="AT297" s="156" t="s">
        <v>376</v>
      </c>
      <c r="AU297" s="156" t="s">
        <v>86</v>
      </c>
      <c r="AV297" s="12" t="s">
        <v>86</v>
      </c>
      <c r="AW297" s="12" t="s">
        <v>34</v>
      </c>
      <c r="AX297" s="12" t="s">
        <v>77</v>
      </c>
      <c r="AY297" s="156" t="s">
        <v>339</v>
      </c>
    </row>
    <row r="298" spans="2:65" s="15" customFormat="1" x14ac:dyDescent="0.2">
      <c r="B298" s="189"/>
      <c r="D298" s="150" t="s">
        <v>376</v>
      </c>
      <c r="E298" s="190" t="s">
        <v>1</v>
      </c>
      <c r="F298" s="191" t="s">
        <v>3154</v>
      </c>
      <c r="H298" s="190" t="s">
        <v>1</v>
      </c>
      <c r="I298" s="192"/>
      <c r="L298" s="189"/>
      <c r="M298" s="193"/>
      <c r="T298" s="194"/>
      <c r="AT298" s="190" t="s">
        <v>376</v>
      </c>
      <c r="AU298" s="190" t="s">
        <v>86</v>
      </c>
      <c r="AV298" s="15" t="s">
        <v>84</v>
      </c>
      <c r="AW298" s="15" t="s">
        <v>34</v>
      </c>
      <c r="AX298" s="15" t="s">
        <v>77</v>
      </c>
      <c r="AY298" s="190" t="s">
        <v>339</v>
      </c>
    </row>
    <row r="299" spans="2:65" s="12" customFormat="1" x14ac:dyDescent="0.2">
      <c r="B299" s="155"/>
      <c r="D299" s="150" t="s">
        <v>376</v>
      </c>
      <c r="E299" s="156" t="s">
        <v>1</v>
      </c>
      <c r="F299" s="157" t="s">
        <v>3155</v>
      </c>
      <c r="H299" s="158">
        <v>122.46</v>
      </c>
      <c r="I299" s="159"/>
      <c r="L299" s="155"/>
      <c r="M299" s="160"/>
      <c r="T299" s="161"/>
      <c r="AT299" s="156" t="s">
        <v>376</v>
      </c>
      <c r="AU299" s="156" t="s">
        <v>86</v>
      </c>
      <c r="AV299" s="12" t="s">
        <v>86</v>
      </c>
      <c r="AW299" s="12" t="s">
        <v>34</v>
      </c>
      <c r="AX299" s="12" t="s">
        <v>77</v>
      </c>
      <c r="AY299" s="156" t="s">
        <v>339</v>
      </c>
    </row>
    <row r="300" spans="2:65" s="13" customFormat="1" x14ac:dyDescent="0.2">
      <c r="B300" s="162"/>
      <c r="D300" s="150" t="s">
        <v>376</v>
      </c>
      <c r="E300" s="163" t="s">
        <v>1</v>
      </c>
      <c r="F300" s="164" t="s">
        <v>398</v>
      </c>
      <c r="H300" s="165">
        <v>625.55200000000002</v>
      </c>
      <c r="I300" s="166"/>
      <c r="L300" s="162"/>
      <c r="M300" s="167"/>
      <c r="T300" s="168"/>
      <c r="AT300" s="163" t="s">
        <v>376</v>
      </c>
      <c r="AU300" s="163" t="s">
        <v>86</v>
      </c>
      <c r="AV300" s="13" t="s">
        <v>249</v>
      </c>
      <c r="AW300" s="13" t="s">
        <v>34</v>
      </c>
      <c r="AX300" s="13" t="s">
        <v>84</v>
      </c>
      <c r="AY300" s="163" t="s">
        <v>339</v>
      </c>
    </row>
    <row r="301" spans="2:65" s="1" customFormat="1" ht="16.5" customHeight="1" x14ac:dyDescent="0.2">
      <c r="B301" s="136"/>
      <c r="C301" s="137" t="s">
        <v>501</v>
      </c>
      <c r="D301" s="137" t="s">
        <v>342</v>
      </c>
      <c r="E301" s="138" t="s">
        <v>2266</v>
      </c>
      <c r="F301" s="139" t="s">
        <v>2267</v>
      </c>
      <c r="G301" s="140" t="s">
        <v>970</v>
      </c>
      <c r="H301" s="141">
        <v>625.55200000000002</v>
      </c>
      <c r="I301" s="142"/>
      <c r="J301" s="143">
        <f>ROUND(I301*H301,2)</f>
        <v>0</v>
      </c>
      <c r="K301" s="139" t="s">
        <v>902</v>
      </c>
      <c r="L301" s="32"/>
      <c r="M301" s="144" t="s">
        <v>1</v>
      </c>
      <c r="N301" s="145" t="s">
        <v>42</v>
      </c>
      <c r="P301" s="146">
        <f>O301*H301</f>
        <v>0</v>
      </c>
      <c r="Q301" s="146">
        <v>0</v>
      </c>
      <c r="R301" s="146">
        <f>Q301*H301</f>
        <v>0</v>
      </c>
      <c r="S301" s="146">
        <v>0</v>
      </c>
      <c r="T301" s="147">
        <f>S301*H301</f>
        <v>0</v>
      </c>
      <c r="AR301" s="148" t="s">
        <v>249</v>
      </c>
      <c r="AT301" s="148" t="s">
        <v>342</v>
      </c>
      <c r="AU301" s="148" t="s">
        <v>86</v>
      </c>
      <c r="AY301" s="17" t="s">
        <v>339</v>
      </c>
      <c r="BE301" s="149">
        <f>IF(N301="základní",J301,0)</f>
        <v>0</v>
      </c>
      <c r="BF301" s="149">
        <f>IF(N301="snížená",J301,0)</f>
        <v>0</v>
      </c>
      <c r="BG301" s="149">
        <f>IF(N301="zákl. přenesená",J301,0)</f>
        <v>0</v>
      </c>
      <c r="BH301" s="149">
        <f>IF(N301="sníž. přenesená",J301,0)</f>
        <v>0</v>
      </c>
      <c r="BI301" s="149">
        <f>IF(N301="nulová",J301,0)</f>
        <v>0</v>
      </c>
      <c r="BJ301" s="17" t="s">
        <v>84</v>
      </c>
      <c r="BK301" s="149">
        <f>ROUND(I301*H301,2)</f>
        <v>0</v>
      </c>
      <c r="BL301" s="17" t="s">
        <v>249</v>
      </c>
      <c r="BM301" s="148" t="s">
        <v>3156</v>
      </c>
    </row>
    <row r="302" spans="2:65" s="1" customFormat="1" ht="28.8" x14ac:dyDescent="0.2">
      <c r="B302" s="32"/>
      <c r="D302" s="150" t="s">
        <v>348</v>
      </c>
      <c r="F302" s="151" t="s">
        <v>2269</v>
      </c>
      <c r="I302" s="152"/>
      <c r="L302" s="32"/>
      <c r="M302" s="153"/>
      <c r="T302" s="56"/>
      <c r="AT302" s="17" t="s">
        <v>348</v>
      </c>
      <c r="AU302" s="17" t="s">
        <v>86</v>
      </c>
    </row>
    <row r="303" spans="2:65" s="15" customFormat="1" x14ac:dyDescent="0.2">
      <c r="B303" s="189"/>
      <c r="D303" s="150" t="s">
        <v>376</v>
      </c>
      <c r="E303" s="190" t="s">
        <v>1</v>
      </c>
      <c r="F303" s="191" t="s">
        <v>3143</v>
      </c>
      <c r="H303" s="190" t="s">
        <v>1</v>
      </c>
      <c r="I303" s="192"/>
      <c r="L303" s="189"/>
      <c r="M303" s="193"/>
      <c r="T303" s="194"/>
      <c r="AT303" s="190" t="s">
        <v>376</v>
      </c>
      <c r="AU303" s="190" t="s">
        <v>86</v>
      </c>
      <c r="AV303" s="15" t="s">
        <v>84</v>
      </c>
      <c r="AW303" s="15" t="s">
        <v>34</v>
      </c>
      <c r="AX303" s="15" t="s">
        <v>77</v>
      </c>
      <c r="AY303" s="190" t="s">
        <v>339</v>
      </c>
    </row>
    <row r="304" spans="2:65" s="15" customFormat="1" x14ac:dyDescent="0.2">
      <c r="B304" s="189"/>
      <c r="D304" s="150" t="s">
        <v>376</v>
      </c>
      <c r="E304" s="190" t="s">
        <v>1</v>
      </c>
      <c r="F304" s="191" t="s">
        <v>3144</v>
      </c>
      <c r="H304" s="190" t="s">
        <v>1</v>
      </c>
      <c r="I304" s="192"/>
      <c r="L304" s="189"/>
      <c r="M304" s="193"/>
      <c r="T304" s="194"/>
      <c r="AT304" s="190" t="s">
        <v>376</v>
      </c>
      <c r="AU304" s="190" t="s">
        <v>86</v>
      </c>
      <c r="AV304" s="15" t="s">
        <v>84</v>
      </c>
      <c r="AW304" s="15" t="s">
        <v>34</v>
      </c>
      <c r="AX304" s="15" t="s">
        <v>77</v>
      </c>
      <c r="AY304" s="190" t="s">
        <v>339</v>
      </c>
    </row>
    <row r="305" spans="2:65" s="12" customFormat="1" x14ac:dyDescent="0.2">
      <c r="B305" s="155"/>
      <c r="D305" s="150" t="s">
        <v>376</v>
      </c>
      <c r="E305" s="156" t="s">
        <v>1</v>
      </c>
      <c r="F305" s="157" t="s">
        <v>3145</v>
      </c>
      <c r="H305" s="158">
        <v>192.6</v>
      </c>
      <c r="I305" s="159"/>
      <c r="L305" s="155"/>
      <c r="M305" s="160"/>
      <c r="T305" s="161"/>
      <c r="AT305" s="156" t="s">
        <v>376</v>
      </c>
      <c r="AU305" s="156" t="s">
        <v>86</v>
      </c>
      <c r="AV305" s="12" t="s">
        <v>86</v>
      </c>
      <c r="AW305" s="12" t="s">
        <v>34</v>
      </c>
      <c r="AX305" s="12" t="s">
        <v>77</v>
      </c>
      <c r="AY305" s="156" t="s">
        <v>339</v>
      </c>
    </row>
    <row r="306" spans="2:65" s="15" customFormat="1" x14ac:dyDescent="0.2">
      <c r="B306" s="189"/>
      <c r="D306" s="150" t="s">
        <v>376</v>
      </c>
      <c r="E306" s="190" t="s">
        <v>1</v>
      </c>
      <c r="F306" s="191" t="s">
        <v>3146</v>
      </c>
      <c r="H306" s="190" t="s">
        <v>1</v>
      </c>
      <c r="I306" s="192"/>
      <c r="L306" s="189"/>
      <c r="M306" s="193"/>
      <c r="T306" s="194"/>
      <c r="AT306" s="190" t="s">
        <v>376</v>
      </c>
      <c r="AU306" s="190" t="s">
        <v>86</v>
      </c>
      <c r="AV306" s="15" t="s">
        <v>84</v>
      </c>
      <c r="AW306" s="15" t="s">
        <v>34</v>
      </c>
      <c r="AX306" s="15" t="s">
        <v>77</v>
      </c>
      <c r="AY306" s="190" t="s">
        <v>339</v>
      </c>
    </row>
    <row r="307" spans="2:65" s="12" customFormat="1" x14ac:dyDescent="0.2">
      <c r="B307" s="155"/>
      <c r="D307" s="150" t="s">
        <v>376</v>
      </c>
      <c r="E307" s="156" t="s">
        <v>1</v>
      </c>
      <c r="F307" s="157" t="s">
        <v>3147</v>
      </c>
      <c r="H307" s="158">
        <v>16.588000000000001</v>
      </c>
      <c r="I307" s="159"/>
      <c r="L307" s="155"/>
      <c r="M307" s="160"/>
      <c r="T307" s="161"/>
      <c r="AT307" s="156" t="s">
        <v>376</v>
      </c>
      <c r="AU307" s="156" t="s">
        <v>86</v>
      </c>
      <c r="AV307" s="12" t="s">
        <v>86</v>
      </c>
      <c r="AW307" s="12" t="s">
        <v>34</v>
      </c>
      <c r="AX307" s="12" t="s">
        <v>77</v>
      </c>
      <c r="AY307" s="156" t="s">
        <v>339</v>
      </c>
    </row>
    <row r="308" spans="2:65" s="15" customFormat="1" x14ac:dyDescent="0.2">
      <c r="B308" s="189"/>
      <c r="D308" s="150" t="s">
        <v>376</v>
      </c>
      <c r="E308" s="190" t="s">
        <v>1</v>
      </c>
      <c r="F308" s="191" t="s">
        <v>3148</v>
      </c>
      <c r="H308" s="190" t="s">
        <v>1</v>
      </c>
      <c r="I308" s="192"/>
      <c r="L308" s="189"/>
      <c r="M308" s="193"/>
      <c r="T308" s="194"/>
      <c r="AT308" s="190" t="s">
        <v>376</v>
      </c>
      <c r="AU308" s="190" t="s">
        <v>86</v>
      </c>
      <c r="AV308" s="15" t="s">
        <v>84</v>
      </c>
      <c r="AW308" s="15" t="s">
        <v>34</v>
      </c>
      <c r="AX308" s="15" t="s">
        <v>77</v>
      </c>
      <c r="AY308" s="190" t="s">
        <v>339</v>
      </c>
    </row>
    <row r="309" spans="2:65" s="15" customFormat="1" x14ac:dyDescent="0.2">
      <c r="B309" s="189"/>
      <c r="D309" s="150" t="s">
        <v>376</v>
      </c>
      <c r="E309" s="190" t="s">
        <v>1</v>
      </c>
      <c r="F309" s="191" t="s">
        <v>3149</v>
      </c>
      <c r="H309" s="190" t="s">
        <v>1</v>
      </c>
      <c r="I309" s="192"/>
      <c r="L309" s="189"/>
      <c r="M309" s="193"/>
      <c r="T309" s="194"/>
      <c r="AT309" s="190" t="s">
        <v>376</v>
      </c>
      <c r="AU309" s="190" t="s">
        <v>86</v>
      </c>
      <c r="AV309" s="15" t="s">
        <v>84</v>
      </c>
      <c r="AW309" s="15" t="s">
        <v>34</v>
      </c>
      <c r="AX309" s="15" t="s">
        <v>77</v>
      </c>
      <c r="AY309" s="190" t="s">
        <v>339</v>
      </c>
    </row>
    <row r="310" spans="2:65" s="12" customFormat="1" x14ac:dyDescent="0.2">
      <c r="B310" s="155"/>
      <c r="D310" s="150" t="s">
        <v>376</v>
      </c>
      <c r="E310" s="156" t="s">
        <v>1</v>
      </c>
      <c r="F310" s="157" t="s">
        <v>3150</v>
      </c>
      <c r="H310" s="158">
        <v>106.13200000000001</v>
      </c>
      <c r="I310" s="159"/>
      <c r="L310" s="155"/>
      <c r="M310" s="160"/>
      <c r="T310" s="161"/>
      <c r="AT310" s="156" t="s">
        <v>376</v>
      </c>
      <c r="AU310" s="156" t="s">
        <v>86</v>
      </c>
      <c r="AV310" s="12" t="s">
        <v>86</v>
      </c>
      <c r="AW310" s="12" t="s">
        <v>34</v>
      </c>
      <c r="AX310" s="12" t="s">
        <v>77</v>
      </c>
      <c r="AY310" s="156" t="s">
        <v>339</v>
      </c>
    </row>
    <row r="311" spans="2:65" s="15" customFormat="1" x14ac:dyDescent="0.2">
      <c r="B311" s="189"/>
      <c r="D311" s="150" t="s">
        <v>376</v>
      </c>
      <c r="E311" s="190" t="s">
        <v>1</v>
      </c>
      <c r="F311" s="191" t="s">
        <v>3151</v>
      </c>
      <c r="H311" s="190" t="s">
        <v>1</v>
      </c>
      <c r="I311" s="192"/>
      <c r="L311" s="189"/>
      <c r="M311" s="193"/>
      <c r="T311" s="194"/>
      <c r="AT311" s="190" t="s">
        <v>376</v>
      </c>
      <c r="AU311" s="190" t="s">
        <v>86</v>
      </c>
      <c r="AV311" s="15" t="s">
        <v>84</v>
      </c>
      <c r="AW311" s="15" t="s">
        <v>34</v>
      </c>
      <c r="AX311" s="15" t="s">
        <v>77</v>
      </c>
      <c r="AY311" s="190" t="s">
        <v>339</v>
      </c>
    </row>
    <row r="312" spans="2:65" s="12" customFormat="1" x14ac:dyDescent="0.2">
      <c r="B312" s="155"/>
      <c r="D312" s="150" t="s">
        <v>376</v>
      </c>
      <c r="E312" s="156" t="s">
        <v>1</v>
      </c>
      <c r="F312" s="157" t="s">
        <v>3150</v>
      </c>
      <c r="H312" s="158">
        <v>106.13200000000001</v>
      </c>
      <c r="I312" s="159"/>
      <c r="L312" s="155"/>
      <c r="M312" s="160"/>
      <c r="T312" s="161"/>
      <c r="AT312" s="156" t="s">
        <v>376</v>
      </c>
      <c r="AU312" s="156" t="s">
        <v>86</v>
      </c>
      <c r="AV312" s="12" t="s">
        <v>86</v>
      </c>
      <c r="AW312" s="12" t="s">
        <v>34</v>
      </c>
      <c r="AX312" s="12" t="s">
        <v>77</v>
      </c>
      <c r="AY312" s="156" t="s">
        <v>339</v>
      </c>
    </row>
    <row r="313" spans="2:65" s="15" customFormat="1" x14ac:dyDescent="0.2">
      <c r="B313" s="189"/>
      <c r="D313" s="150" t="s">
        <v>376</v>
      </c>
      <c r="E313" s="190" t="s">
        <v>1</v>
      </c>
      <c r="F313" s="191" t="s">
        <v>3152</v>
      </c>
      <c r="H313" s="190" t="s">
        <v>1</v>
      </c>
      <c r="I313" s="192"/>
      <c r="L313" s="189"/>
      <c r="M313" s="193"/>
      <c r="T313" s="194"/>
      <c r="AT313" s="190" t="s">
        <v>376</v>
      </c>
      <c r="AU313" s="190" t="s">
        <v>86</v>
      </c>
      <c r="AV313" s="15" t="s">
        <v>84</v>
      </c>
      <c r="AW313" s="15" t="s">
        <v>34</v>
      </c>
      <c r="AX313" s="15" t="s">
        <v>77</v>
      </c>
      <c r="AY313" s="190" t="s">
        <v>339</v>
      </c>
    </row>
    <row r="314" spans="2:65" s="12" customFormat="1" x14ac:dyDescent="0.2">
      <c r="B314" s="155"/>
      <c r="D314" s="150" t="s">
        <v>376</v>
      </c>
      <c r="E314" s="156" t="s">
        <v>1</v>
      </c>
      <c r="F314" s="157" t="s">
        <v>3153</v>
      </c>
      <c r="H314" s="158">
        <v>81.64</v>
      </c>
      <c r="I314" s="159"/>
      <c r="L314" s="155"/>
      <c r="M314" s="160"/>
      <c r="T314" s="161"/>
      <c r="AT314" s="156" t="s">
        <v>376</v>
      </c>
      <c r="AU314" s="156" t="s">
        <v>86</v>
      </c>
      <c r="AV314" s="12" t="s">
        <v>86</v>
      </c>
      <c r="AW314" s="12" t="s">
        <v>34</v>
      </c>
      <c r="AX314" s="12" t="s">
        <v>77</v>
      </c>
      <c r="AY314" s="156" t="s">
        <v>339</v>
      </c>
    </row>
    <row r="315" spans="2:65" s="15" customFormat="1" x14ac:dyDescent="0.2">
      <c r="B315" s="189"/>
      <c r="D315" s="150" t="s">
        <v>376</v>
      </c>
      <c r="E315" s="190" t="s">
        <v>1</v>
      </c>
      <c r="F315" s="191" t="s">
        <v>3154</v>
      </c>
      <c r="H315" s="190" t="s">
        <v>1</v>
      </c>
      <c r="I315" s="192"/>
      <c r="L315" s="189"/>
      <c r="M315" s="193"/>
      <c r="T315" s="194"/>
      <c r="AT315" s="190" t="s">
        <v>376</v>
      </c>
      <c r="AU315" s="190" t="s">
        <v>86</v>
      </c>
      <c r="AV315" s="15" t="s">
        <v>84</v>
      </c>
      <c r="AW315" s="15" t="s">
        <v>34</v>
      </c>
      <c r="AX315" s="15" t="s">
        <v>77</v>
      </c>
      <c r="AY315" s="190" t="s">
        <v>339</v>
      </c>
    </row>
    <row r="316" spans="2:65" s="12" customFormat="1" x14ac:dyDescent="0.2">
      <c r="B316" s="155"/>
      <c r="D316" s="150" t="s">
        <v>376</v>
      </c>
      <c r="E316" s="156" t="s">
        <v>1</v>
      </c>
      <c r="F316" s="157" t="s">
        <v>3155</v>
      </c>
      <c r="H316" s="158">
        <v>122.46</v>
      </c>
      <c r="I316" s="159"/>
      <c r="L316" s="155"/>
      <c r="M316" s="160"/>
      <c r="T316" s="161"/>
      <c r="AT316" s="156" t="s">
        <v>376</v>
      </c>
      <c r="AU316" s="156" t="s">
        <v>86</v>
      </c>
      <c r="AV316" s="12" t="s">
        <v>86</v>
      </c>
      <c r="AW316" s="12" t="s">
        <v>34</v>
      </c>
      <c r="AX316" s="12" t="s">
        <v>77</v>
      </c>
      <c r="AY316" s="156" t="s">
        <v>339</v>
      </c>
    </row>
    <row r="317" spans="2:65" s="13" customFormat="1" x14ac:dyDescent="0.2">
      <c r="B317" s="162"/>
      <c r="D317" s="150" t="s">
        <v>376</v>
      </c>
      <c r="E317" s="163" t="s">
        <v>1</v>
      </c>
      <c r="F317" s="164" t="s">
        <v>398</v>
      </c>
      <c r="H317" s="165">
        <v>625.55200000000002</v>
      </c>
      <c r="I317" s="166"/>
      <c r="L317" s="162"/>
      <c r="M317" s="167"/>
      <c r="T317" s="168"/>
      <c r="AT317" s="163" t="s">
        <v>376</v>
      </c>
      <c r="AU317" s="163" t="s">
        <v>86</v>
      </c>
      <c r="AV317" s="13" t="s">
        <v>249</v>
      </c>
      <c r="AW317" s="13" t="s">
        <v>34</v>
      </c>
      <c r="AX317" s="13" t="s">
        <v>84</v>
      </c>
      <c r="AY317" s="163" t="s">
        <v>339</v>
      </c>
    </row>
    <row r="318" spans="2:65" s="1" customFormat="1" ht="16.5" customHeight="1" x14ac:dyDescent="0.2">
      <c r="B318" s="136"/>
      <c r="C318" s="169" t="s">
        <v>505</v>
      </c>
      <c r="D318" s="169" t="s">
        <v>490</v>
      </c>
      <c r="E318" s="170" t="s">
        <v>3157</v>
      </c>
      <c r="F318" s="171" t="s">
        <v>3158</v>
      </c>
      <c r="G318" s="172" t="s">
        <v>493</v>
      </c>
      <c r="H318" s="173">
        <v>0.20200000000000001</v>
      </c>
      <c r="I318" s="174"/>
      <c r="J318" s="175">
        <f>ROUND(I318*H318,2)</f>
        <v>0</v>
      </c>
      <c r="K318" s="171" t="s">
        <v>902</v>
      </c>
      <c r="L318" s="176"/>
      <c r="M318" s="177" t="s">
        <v>1</v>
      </c>
      <c r="N318" s="178" t="s">
        <v>42</v>
      </c>
      <c r="P318" s="146">
        <f>O318*H318</f>
        <v>0</v>
      </c>
      <c r="Q318" s="146">
        <v>1</v>
      </c>
      <c r="R318" s="146">
        <f>Q318*H318</f>
        <v>0.20200000000000001</v>
      </c>
      <c r="S318" s="146">
        <v>0</v>
      </c>
      <c r="T318" s="147">
        <f>S318*H318</f>
        <v>0</v>
      </c>
      <c r="AR318" s="148" t="s">
        <v>385</v>
      </c>
      <c r="AT318" s="148" t="s">
        <v>490</v>
      </c>
      <c r="AU318" s="148" t="s">
        <v>86</v>
      </c>
      <c r="AY318" s="17" t="s">
        <v>339</v>
      </c>
      <c r="BE318" s="149">
        <f>IF(N318="základní",J318,0)</f>
        <v>0</v>
      </c>
      <c r="BF318" s="149">
        <f>IF(N318="snížená",J318,0)</f>
        <v>0</v>
      </c>
      <c r="BG318" s="149">
        <f>IF(N318="zákl. přenesená",J318,0)</f>
        <v>0</v>
      </c>
      <c r="BH318" s="149">
        <f>IF(N318="sníž. přenesená",J318,0)</f>
        <v>0</v>
      </c>
      <c r="BI318" s="149">
        <f>IF(N318="nulová",J318,0)</f>
        <v>0</v>
      </c>
      <c r="BJ318" s="17" t="s">
        <v>84</v>
      </c>
      <c r="BK318" s="149">
        <f>ROUND(I318*H318,2)</f>
        <v>0</v>
      </c>
      <c r="BL318" s="17" t="s">
        <v>249</v>
      </c>
      <c r="BM318" s="148" t="s">
        <v>3159</v>
      </c>
    </row>
    <row r="319" spans="2:65" s="1" customFormat="1" x14ac:dyDescent="0.2">
      <c r="B319" s="32"/>
      <c r="D319" s="150" t="s">
        <v>348</v>
      </c>
      <c r="F319" s="151" t="s">
        <v>3158</v>
      </c>
      <c r="I319" s="152"/>
      <c r="L319" s="32"/>
      <c r="M319" s="153"/>
      <c r="T319" s="56"/>
      <c r="AT319" s="17" t="s">
        <v>348</v>
      </c>
      <c r="AU319" s="17" t="s">
        <v>86</v>
      </c>
    </row>
    <row r="320" spans="2:65" s="15" customFormat="1" x14ac:dyDescent="0.2">
      <c r="B320" s="189"/>
      <c r="D320" s="150" t="s">
        <v>376</v>
      </c>
      <c r="E320" s="190" t="s">
        <v>1</v>
      </c>
      <c r="F320" s="191" t="s">
        <v>3160</v>
      </c>
      <c r="H320" s="190" t="s">
        <v>1</v>
      </c>
      <c r="I320" s="192"/>
      <c r="L320" s="189"/>
      <c r="M320" s="193"/>
      <c r="T320" s="194"/>
      <c r="AT320" s="190" t="s">
        <v>376</v>
      </c>
      <c r="AU320" s="190" t="s">
        <v>86</v>
      </c>
      <c r="AV320" s="15" t="s">
        <v>84</v>
      </c>
      <c r="AW320" s="15" t="s">
        <v>34</v>
      </c>
      <c r="AX320" s="15" t="s">
        <v>77</v>
      </c>
      <c r="AY320" s="190" t="s">
        <v>339</v>
      </c>
    </row>
    <row r="321" spans="2:65" s="12" customFormat="1" x14ac:dyDescent="0.2">
      <c r="B321" s="155"/>
      <c r="D321" s="150" t="s">
        <v>376</v>
      </c>
      <c r="E321" s="156" t="s">
        <v>1</v>
      </c>
      <c r="F321" s="157" t="s">
        <v>3161</v>
      </c>
      <c r="H321" s="158">
        <v>0.20200000000000001</v>
      </c>
      <c r="I321" s="159"/>
      <c r="L321" s="155"/>
      <c r="M321" s="160"/>
      <c r="T321" s="161"/>
      <c r="AT321" s="156" t="s">
        <v>376</v>
      </c>
      <c r="AU321" s="156" t="s">
        <v>86</v>
      </c>
      <c r="AV321" s="12" t="s">
        <v>86</v>
      </c>
      <c r="AW321" s="12" t="s">
        <v>34</v>
      </c>
      <c r="AX321" s="12" t="s">
        <v>77</v>
      </c>
      <c r="AY321" s="156" t="s">
        <v>339</v>
      </c>
    </row>
    <row r="322" spans="2:65" s="13" customFormat="1" x14ac:dyDescent="0.2">
      <c r="B322" s="162"/>
      <c r="D322" s="150" t="s">
        <v>376</v>
      </c>
      <c r="E322" s="163" t="s">
        <v>1</v>
      </c>
      <c r="F322" s="164" t="s">
        <v>398</v>
      </c>
      <c r="H322" s="165">
        <v>0.20200000000000001</v>
      </c>
      <c r="I322" s="166"/>
      <c r="L322" s="162"/>
      <c r="M322" s="167"/>
      <c r="T322" s="168"/>
      <c r="AT322" s="163" t="s">
        <v>376</v>
      </c>
      <c r="AU322" s="163" t="s">
        <v>86</v>
      </c>
      <c r="AV322" s="13" t="s">
        <v>249</v>
      </c>
      <c r="AW322" s="13" t="s">
        <v>34</v>
      </c>
      <c r="AX322" s="13" t="s">
        <v>84</v>
      </c>
      <c r="AY322" s="163" t="s">
        <v>339</v>
      </c>
    </row>
    <row r="323" spans="2:65" s="1" customFormat="1" ht="16.5" customHeight="1" x14ac:dyDescent="0.2">
      <c r="B323" s="136"/>
      <c r="C323" s="169" t="s">
        <v>509</v>
      </c>
      <c r="D323" s="169" t="s">
        <v>490</v>
      </c>
      <c r="E323" s="170" t="s">
        <v>2432</v>
      </c>
      <c r="F323" s="171" t="s">
        <v>2433</v>
      </c>
      <c r="G323" s="172" t="s">
        <v>493</v>
      </c>
      <c r="H323" s="173">
        <v>1.7000000000000001E-2</v>
      </c>
      <c r="I323" s="174"/>
      <c r="J323" s="175">
        <f>ROUND(I323*H323,2)</f>
        <v>0</v>
      </c>
      <c r="K323" s="171" t="s">
        <v>902</v>
      </c>
      <c r="L323" s="176"/>
      <c r="M323" s="177" t="s">
        <v>1</v>
      </c>
      <c r="N323" s="178" t="s">
        <v>42</v>
      </c>
      <c r="P323" s="146">
        <f>O323*H323</f>
        <v>0</v>
      </c>
      <c r="Q323" s="146">
        <v>1</v>
      </c>
      <c r="R323" s="146">
        <f>Q323*H323</f>
        <v>1.7000000000000001E-2</v>
      </c>
      <c r="S323" s="146">
        <v>0</v>
      </c>
      <c r="T323" s="147">
        <f>S323*H323</f>
        <v>0</v>
      </c>
      <c r="AR323" s="148" t="s">
        <v>385</v>
      </c>
      <c r="AT323" s="148" t="s">
        <v>490</v>
      </c>
      <c r="AU323" s="148" t="s">
        <v>86</v>
      </c>
      <c r="AY323" s="17" t="s">
        <v>339</v>
      </c>
      <c r="BE323" s="149">
        <f>IF(N323="základní",J323,0)</f>
        <v>0</v>
      </c>
      <c r="BF323" s="149">
        <f>IF(N323="snížená",J323,0)</f>
        <v>0</v>
      </c>
      <c r="BG323" s="149">
        <f>IF(N323="zákl. přenesená",J323,0)</f>
        <v>0</v>
      </c>
      <c r="BH323" s="149">
        <f>IF(N323="sníž. přenesená",J323,0)</f>
        <v>0</v>
      </c>
      <c r="BI323" s="149">
        <f>IF(N323="nulová",J323,0)</f>
        <v>0</v>
      </c>
      <c r="BJ323" s="17" t="s">
        <v>84</v>
      </c>
      <c r="BK323" s="149">
        <f>ROUND(I323*H323,2)</f>
        <v>0</v>
      </c>
      <c r="BL323" s="17" t="s">
        <v>249</v>
      </c>
      <c r="BM323" s="148" t="s">
        <v>3162</v>
      </c>
    </row>
    <row r="324" spans="2:65" s="1" customFormat="1" x14ac:dyDescent="0.2">
      <c r="B324" s="32"/>
      <c r="D324" s="150" t="s">
        <v>348</v>
      </c>
      <c r="F324" s="151" t="s">
        <v>2433</v>
      </c>
      <c r="I324" s="152"/>
      <c r="L324" s="32"/>
      <c r="M324" s="153"/>
      <c r="T324" s="56"/>
      <c r="AT324" s="17" t="s">
        <v>348</v>
      </c>
      <c r="AU324" s="17" t="s">
        <v>86</v>
      </c>
    </row>
    <row r="325" spans="2:65" s="15" customFormat="1" x14ac:dyDescent="0.2">
      <c r="B325" s="189"/>
      <c r="D325" s="150" t="s">
        <v>376</v>
      </c>
      <c r="E325" s="190" t="s">
        <v>1</v>
      </c>
      <c r="F325" s="191" t="s">
        <v>3163</v>
      </c>
      <c r="H325" s="190" t="s">
        <v>1</v>
      </c>
      <c r="I325" s="192"/>
      <c r="L325" s="189"/>
      <c r="M325" s="193"/>
      <c r="T325" s="194"/>
      <c r="AT325" s="190" t="s">
        <v>376</v>
      </c>
      <c r="AU325" s="190" t="s">
        <v>86</v>
      </c>
      <c r="AV325" s="15" t="s">
        <v>84</v>
      </c>
      <c r="AW325" s="15" t="s">
        <v>34</v>
      </c>
      <c r="AX325" s="15" t="s">
        <v>77</v>
      </c>
      <c r="AY325" s="190" t="s">
        <v>339</v>
      </c>
    </row>
    <row r="326" spans="2:65" s="12" customFormat="1" x14ac:dyDescent="0.2">
      <c r="B326" s="155"/>
      <c r="D326" s="150" t="s">
        <v>376</v>
      </c>
      <c r="E326" s="156" t="s">
        <v>1</v>
      </c>
      <c r="F326" s="157" t="s">
        <v>3164</v>
      </c>
      <c r="H326" s="158">
        <v>1.7000000000000001E-2</v>
      </c>
      <c r="I326" s="159"/>
      <c r="L326" s="155"/>
      <c r="M326" s="160"/>
      <c r="T326" s="161"/>
      <c r="AT326" s="156" t="s">
        <v>376</v>
      </c>
      <c r="AU326" s="156" t="s">
        <v>86</v>
      </c>
      <c r="AV326" s="12" t="s">
        <v>86</v>
      </c>
      <c r="AW326" s="12" t="s">
        <v>34</v>
      </c>
      <c r="AX326" s="12" t="s">
        <v>77</v>
      </c>
      <c r="AY326" s="156" t="s">
        <v>339</v>
      </c>
    </row>
    <row r="327" spans="2:65" s="13" customFormat="1" x14ac:dyDescent="0.2">
      <c r="B327" s="162"/>
      <c r="D327" s="150" t="s">
        <v>376</v>
      </c>
      <c r="E327" s="163" t="s">
        <v>1</v>
      </c>
      <c r="F327" s="164" t="s">
        <v>398</v>
      </c>
      <c r="H327" s="165">
        <v>1.7000000000000001E-2</v>
      </c>
      <c r="I327" s="166"/>
      <c r="L327" s="162"/>
      <c r="M327" s="167"/>
      <c r="T327" s="168"/>
      <c r="AT327" s="163" t="s">
        <v>376</v>
      </c>
      <c r="AU327" s="163" t="s">
        <v>86</v>
      </c>
      <c r="AV327" s="13" t="s">
        <v>249</v>
      </c>
      <c r="AW327" s="13" t="s">
        <v>34</v>
      </c>
      <c r="AX327" s="13" t="s">
        <v>84</v>
      </c>
      <c r="AY327" s="163" t="s">
        <v>339</v>
      </c>
    </row>
    <row r="328" spans="2:65" s="1" customFormat="1" ht="16.5" customHeight="1" x14ac:dyDescent="0.2">
      <c r="B328" s="136"/>
      <c r="C328" s="137" t="s">
        <v>513</v>
      </c>
      <c r="D328" s="137" t="s">
        <v>342</v>
      </c>
      <c r="E328" s="138" t="s">
        <v>3165</v>
      </c>
      <c r="F328" s="139" t="s">
        <v>3166</v>
      </c>
      <c r="G328" s="140" t="s">
        <v>493</v>
      </c>
      <c r="H328" s="141">
        <v>44</v>
      </c>
      <c r="I328" s="142"/>
      <c r="J328" s="143">
        <f>ROUND(I328*H328,2)</f>
        <v>0</v>
      </c>
      <c r="K328" s="139" t="s">
        <v>902</v>
      </c>
      <c r="L328" s="32"/>
      <c r="M328" s="144" t="s">
        <v>1</v>
      </c>
      <c r="N328" s="145" t="s">
        <v>42</v>
      </c>
      <c r="P328" s="146">
        <f>O328*H328</f>
        <v>0</v>
      </c>
      <c r="Q328" s="146">
        <v>0</v>
      </c>
      <c r="R328" s="146">
        <f>Q328*H328</f>
        <v>0</v>
      </c>
      <c r="S328" s="146">
        <v>0</v>
      </c>
      <c r="T328" s="147">
        <f>S328*H328</f>
        <v>0</v>
      </c>
      <c r="AR328" s="148" t="s">
        <v>249</v>
      </c>
      <c r="AT328" s="148" t="s">
        <v>342</v>
      </c>
      <c r="AU328" s="148" t="s">
        <v>86</v>
      </c>
      <c r="AY328" s="17" t="s">
        <v>339</v>
      </c>
      <c r="BE328" s="149">
        <f>IF(N328="základní",J328,0)</f>
        <v>0</v>
      </c>
      <c r="BF328" s="149">
        <f>IF(N328="snížená",J328,0)</f>
        <v>0</v>
      </c>
      <c r="BG328" s="149">
        <f>IF(N328="zákl. přenesená",J328,0)</f>
        <v>0</v>
      </c>
      <c r="BH328" s="149">
        <f>IF(N328="sníž. přenesená",J328,0)</f>
        <v>0</v>
      </c>
      <c r="BI328" s="149">
        <f>IF(N328="nulová",J328,0)</f>
        <v>0</v>
      </c>
      <c r="BJ328" s="17" t="s">
        <v>84</v>
      </c>
      <c r="BK328" s="149">
        <f>ROUND(I328*H328,2)</f>
        <v>0</v>
      </c>
      <c r="BL328" s="17" t="s">
        <v>249</v>
      </c>
      <c r="BM328" s="148" t="s">
        <v>3167</v>
      </c>
    </row>
    <row r="329" spans="2:65" s="1" customFormat="1" x14ac:dyDescent="0.2">
      <c r="B329" s="32"/>
      <c r="D329" s="150" t="s">
        <v>348</v>
      </c>
      <c r="F329" s="151" t="s">
        <v>3168</v>
      </c>
      <c r="I329" s="152"/>
      <c r="L329" s="32"/>
      <c r="M329" s="153"/>
      <c r="T329" s="56"/>
      <c r="AT329" s="17" t="s">
        <v>348</v>
      </c>
      <c r="AU329" s="17" t="s">
        <v>86</v>
      </c>
    </row>
    <row r="330" spans="2:65" s="15" customFormat="1" x14ac:dyDescent="0.2">
      <c r="B330" s="189"/>
      <c r="D330" s="150" t="s">
        <v>376</v>
      </c>
      <c r="E330" s="190" t="s">
        <v>1</v>
      </c>
      <c r="F330" s="191" t="s">
        <v>3169</v>
      </c>
      <c r="H330" s="190" t="s">
        <v>1</v>
      </c>
      <c r="I330" s="192"/>
      <c r="L330" s="189"/>
      <c r="M330" s="193"/>
      <c r="T330" s="194"/>
      <c r="AT330" s="190" t="s">
        <v>376</v>
      </c>
      <c r="AU330" s="190" t="s">
        <v>86</v>
      </c>
      <c r="AV330" s="15" t="s">
        <v>84</v>
      </c>
      <c r="AW330" s="15" t="s">
        <v>34</v>
      </c>
      <c r="AX330" s="15" t="s">
        <v>77</v>
      </c>
      <c r="AY330" s="190" t="s">
        <v>339</v>
      </c>
    </row>
    <row r="331" spans="2:65" s="12" customFormat="1" x14ac:dyDescent="0.2">
      <c r="B331" s="155"/>
      <c r="D331" s="150" t="s">
        <v>376</v>
      </c>
      <c r="E331" s="156" t="s">
        <v>1</v>
      </c>
      <c r="F331" s="157" t="s">
        <v>3170</v>
      </c>
      <c r="H331" s="158">
        <v>44</v>
      </c>
      <c r="I331" s="159"/>
      <c r="L331" s="155"/>
      <c r="M331" s="160"/>
      <c r="T331" s="161"/>
      <c r="AT331" s="156" t="s">
        <v>376</v>
      </c>
      <c r="AU331" s="156" t="s">
        <v>86</v>
      </c>
      <c r="AV331" s="12" t="s">
        <v>86</v>
      </c>
      <c r="AW331" s="12" t="s">
        <v>34</v>
      </c>
      <c r="AX331" s="12" t="s">
        <v>77</v>
      </c>
      <c r="AY331" s="156" t="s">
        <v>339</v>
      </c>
    </row>
    <row r="332" spans="2:65" s="13" customFormat="1" x14ac:dyDescent="0.2">
      <c r="B332" s="162"/>
      <c r="D332" s="150" t="s">
        <v>376</v>
      </c>
      <c r="E332" s="163" t="s">
        <v>1</v>
      </c>
      <c r="F332" s="164" t="s">
        <v>398</v>
      </c>
      <c r="H332" s="165">
        <v>44</v>
      </c>
      <c r="I332" s="166"/>
      <c r="L332" s="162"/>
      <c r="M332" s="167"/>
      <c r="T332" s="168"/>
      <c r="AT332" s="163" t="s">
        <v>376</v>
      </c>
      <c r="AU332" s="163" t="s">
        <v>86</v>
      </c>
      <c r="AV332" s="13" t="s">
        <v>249</v>
      </c>
      <c r="AW332" s="13" t="s">
        <v>34</v>
      </c>
      <c r="AX332" s="13" t="s">
        <v>84</v>
      </c>
      <c r="AY332" s="163" t="s">
        <v>339</v>
      </c>
    </row>
    <row r="333" spans="2:65" s="1" customFormat="1" ht="16.5" customHeight="1" x14ac:dyDescent="0.2">
      <c r="B333" s="136"/>
      <c r="C333" s="137" t="s">
        <v>517</v>
      </c>
      <c r="D333" s="137" t="s">
        <v>342</v>
      </c>
      <c r="E333" s="138" t="s">
        <v>3171</v>
      </c>
      <c r="F333" s="139" t="s">
        <v>3172</v>
      </c>
      <c r="G333" s="140" t="s">
        <v>358</v>
      </c>
      <c r="H333" s="141">
        <v>46</v>
      </c>
      <c r="I333" s="142"/>
      <c r="J333" s="143">
        <f>ROUND(I333*H333,2)</f>
        <v>0</v>
      </c>
      <c r="K333" s="139" t="s">
        <v>902</v>
      </c>
      <c r="L333" s="32"/>
      <c r="M333" s="144" t="s">
        <v>1</v>
      </c>
      <c r="N333" s="145" t="s">
        <v>42</v>
      </c>
      <c r="P333" s="146">
        <f>O333*H333</f>
        <v>0</v>
      </c>
      <c r="Q333" s="146">
        <v>8.9660000000000004E-2</v>
      </c>
      <c r="R333" s="146">
        <f>Q333*H333</f>
        <v>4.1243600000000002</v>
      </c>
      <c r="S333" s="146">
        <v>0</v>
      </c>
      <c r="T333" s="147">
        <f>S333*H333</f>
        <v>0</v>
      </c>
      <c r="AR333" s="148" t="s">
        <v>249</v>
      </c>
      <c r="AT333" s="148" t="s">
        <v>342</v>
      </c>
      <c r="AU333" s="148" t="s">
        <v>86</v>
      </c>
      <c r="AY333" s="17" t="s">
        <v>339</v>
      </c>
      <c r="BE333" s="149">
        <f>IF(N333="základní",J333,0)</f>
        <v>0</v>
      </c>
      <c r="BF333" s="149">
        <f>IF(N333="snížená",J333,0)</f>
        <v>0</v>
      </c>
      <c r="BG333" s="149">
        <f>IF(N333="zákl. přenesená",J333,0)</f>
        <v>0</v>
      </c>
      <c r="BH333" s="149">
        <f>IF(N333="sníž. přenesená",J333,0)</f>
        <v>0</v>
      </c>
      <c r="BI333" s="149">
        <f>IF(N333="nulová",J333,0)</f>
        <v>0</v>
      </c>
      <c r="BJ333" s="17" t="s">
        <v>84</v>
      </c>
      <c r="BK333" s="149">
        <f>ROUND(I333*H333,2)</f>
        <v>0</v>
      </c>
      <c r="BL333" s="17" t="s">
        <v>249</v>
      </c>
      <c r="BM333" s="148" t="s">
        <v>3173</v>
      </c>
    </row>
    <row r="334" spans="2:65" s="1" customFormat="1" ht="19.2" x14ac:dyDescent="0.2">
      <c r="B334" s="32"/>
      <c r="D334" s="150" t="s">
        <v>348</v>
      </c>
      <c r="F334" s="151" t="s">
        <v>3174</v>
      </c>
      <c r="I334" s="152"/>
      <c r="L334" s="32"/>
      <c r="M334" s="153"/>
      <c r="T334" s="56"/>
      <c r="AT334" s="17" t="s">
        <v>348</v>
      </c>
      <c r="AU334" s="17" t="s">
        <v>86</v>
      </c>
    </row>
    <row r="335" spans="2:65" s="15" customFormat="1" x14ac:dyDescent="0.2">
      <c r="B335" s="189"/>
      <c r="D335" s="150" t="s">
        <v>376</v>
      </c>
      <c r="E335" s="190" t="s">
        <v>1</v>
      </c>
      <c r="F335" s="191" t="s">
        <v>3175</v>
      </c>
      <c r="H335" s="190" t="s">
        <v>1</v>
      </c>
      <c r="I335" s="192"/>
      <c r="L335" s="189"/>
      <c r="M335" s="193"/>
      <c r="T335" s="194"/>
      <c r="AT335" s="190" t="s">
        <v>376</v>
      </c>
      <c r="AU335" s="190" t="s">
        <v>86</v>
      </c>
      <c r="AV335" s="15" t="s">
        <v>84</v>
      </c>
      <c r="AW335" s="15" t="s">
        <v>34</v>
      </c>
      <c r="AX335" s="15" t="s">
        <v>77</v>
      </c>
      <c r="AY335" s="190" t="s">
        <v>339</v>
      </c>
    </row>
    <row r="336" spans="2:65" s="12" customFormat="1" x14ac:dyDescent="0.2">
      <c r="B336" s="155"/>
      <c r="D336" s="150" t="s">
        <v>376</v>
      </c>
      <c r="E336" s="156" t="s">
        <v>1</v>
      </c>
      <c r="F336" s="157" t="s">
        <v>3176</v>
      </c>
      <c r="H336" s="158">
        <v>46</v>
      </c>
      <c r="I336" s="159"/>
      <c r="L336" s="155"/>
      <c r="M336" s="160"/>
      <c r="T336" s="161"/>
      <c r="AT336" s="156" t="s">
        <v>376</v>
      </c>
      <c r="AU336" s="156" t="s">
        <v>86</v>
      </c>
      <c r="AV336" s="12" t="s">
        <v>86</v>
      </c>
      <c r="AW336" s="12" t="s">
        <v>34</v>
      </c>
      <c r="AX336" s="12" t="s">
        <v>77</v>
      </c>
      <c r="AY336" s="156" t="s">
        <v>339</v>
      </c>
    </row>
    <row r="337" spans="2:65" s="13" customFormat="1" x14ac:dyDescent="0.2">
      <c r="B337" s="162"/>
      <c r="D337" s="150" t="s">
        <v>376</v>
      </c>
      <c r="E337" s="163" t="s">
        <v>1</v>
      </c>
      <c r="F337" s="164" t="s">
        <v>398</v>
      </c>
      <c r="H337" s="165">
        <v>46</v>
      </c>
      <c r="I337" s="166"/>
      <c r="L337" s="162"/>
      <c r="M337" s="167"/>
      <c r="T337" s="168"/>
      <c r="AT337" s="163" t="s">
        <v>376</v>
      </c>
      <c r="AU337" s="163" t="s">
        <v>86</v>
      </c>
      <c r="AV337" s="13" t="s">
        <v>249</v>
      </c>
      <c r="AW337" s="13" t="s">
        <v>34</v>
      </c>
      <c r="AX337" s="13" t="s">
        <v>84</v>
      </c>
      <c r="AY337" s="163" t="s">
        <v>339</v>
      </c>
    </row>
    <row r="338" spans="2:65" s="1" customFormat="1" ht="16.5" customHeight="1" x14ac:dyDescent="0.2">
      <c r="B338" s="136"/>
      <c r="C338" s="169" t="s">
        <v>521</v>
      </c>
      <c r="D338" s="169" t="s">
        <v>490</v>
      </c>
      <c r="E338" s="170" t="s">
        <v>3177</v>
      </c>
      <c r="F338" s="171" t="s">
        <v>3178</v>
      </c>
      <c r="G338" s="172" t="s">
        <v>373</v>
      </c>
      <c r="H338" s="173">
        <v>2</v>
      </c>
      <c r="I338" s="174"/>
      <c r="J338" s="175">
        <f>ROUND(I338*H338,2)</f>
        <v>0</v>
      </c>
      <c r="K338" s="171" t="s">
        <v>902</v>
      </c>
      <c r="L338" s="176"/>
      <c r="M338" s="177" t="s">
        <v>1</v>
      </c>
      <c r="N338" s="178" t="s">
        <v>42</v>
      </c>
      <c r="P338" s="146">
        <f>O338*H338</f>
        <v>0</v>
      </c>
      <c r="Q338" s="146">
        <v>0.55000000000000004</v>
      </c>
      <c r="R338" s="146">
        <f>Q338*H338</f>
        <v>1.1000000000000001</v>
      </c>
      <c r="S338" s="146">
        <v>0</v>
      </c>
      <c r="T338" s="147">
        <f>S338*H338</f>
        <v>0</v>
      </c>
      <c r="AR338" s="148" t="s">
        <v>385</v>
      </c>
      <c r="AT338" s="148" t="s">
        <v>490</v>
      </c>
      <c r="AU338" s="148" t="s">
        <v>86</v>
      </c>
      <c r="AY338" s="17" t="s">
        <v>339</v>
      </c>
      <c r="BE338" s="149">
        <f>IF(N338="základní",J338,0)</f>
        <v>0</v>
      </c>
      <c r="BF338" s="149">
        <f>IF(N338="snížená",J338,0)</f>
        <v>0</v>
      </c>
      <c r="BG338" s="149">
        <f>IF(N338="zákl. přenesená",J338,0)</f>
        <v>0</v>
      </c>
      <c r="BH338" s="149">
        <f>IF(N338="sníž. přenesená",J338,0)</f>
        <v>0</v>
      </c>
      <c r="BI338" s="149">
        <f>IF(N338="nulová",J338,0)</f>
        <v>0</v>
      </c>
      <c r="BJ338" s="17" t="s">
        <v>84</v>
      </c>
      <c r="BK338" s="149">
        <f>ROUND(I338*H338,2)</f>
        <v>0</v>
      </c>
      <c r="BL338" s="17" t="s">
        <v>249</v>
      </c>
      <c r="BM338" s="148" t="s">
        <v>3179</v>
      </c>
    </row>
    <row r="339" spans="2:65" s="1" customFormat="1" x14ac:dyDescent="0.2">
      <c r="B339" s="32"/>
      <c r="D339" s="150" t="s">
        <v>348</v>
      </c>
      <c r="F339" s="151" t="s">
        <v>3178</v>
      </c>
      <c r="I339" s="152"/>
      <c r="L339" s="32"/>
      <c r="M339" s="153"/>
      <c r="T339" s="56"/>
      <c r="AT339" s="17" t="s">
        <v>348</v>
      </c>
      <c r="AU339" s="17" t="s">
        <v>86</v>
      </c>
    </row>
    <row r="340" spans="2:65" s="15" customFormat="1" x14ac:dyDescent="0.2">
      <c r="B340" s="189"/>
      <c r="D340" s="150" t="s">
        <v>376</v>
      </c>
      <c r="E340" s="190" t="s">
        <v>1</v>
      </c>
      <c r="F340" s="191" t="s">
        <v>3180</v>
      </c>
      <c r="H340" s="190" t="s">
        <v>1</v>
      </c>
      <c r="I340" s="192"/>
      <c r="L340" s="189"/>
      <c r="M340" s="193"/>
      <c r="T340" s="194"/>
      <c r="AT340" s="190" t="s">
        <v>376</v>
      </c>
      <c r="AU340" s="190" t="s">
        <v>86</v>
      </c>
      <c r="AV340" s="15" t="s">
        <v>84</v>
      </c>
      <c r="AW340" s="15" t="s">
        <v>34</v>
      </c>
      <c r="AX340" s="15" t="s">
        <v>77</v>
      </c>
      <c r="AY340" s="190" t="s">
        <v>339</v>
      </c>
    </row>
    <row r="341" spans="2:65" s="12" customFormat="1" x14ac:dyDescent="0.2">
      <c r="B341" s="155"/>
      <c r="D341" s="150" t="s">
        <v>376</v>
      </c>
      <c r="E341" s="156" t="s">
        <v>1</v>
      </c>
      <c r="F341" s="157" t="s">
        <v>3181</v>
      </c>
      <c r="H341" s="158">
        <v>2</v>
      </c>
      <c r="I341" s="159"/>
      <c r="L341" s="155"/>
      <c r="M341" s="160"/>
      <c r="T341" s="161"/>
      <c r="AT341" s="156" t="s">
        <v>376</v>
      </c>
      <c r="AU341" s="156" t="s">
        <v>86</v>
      </c>
      <c r="AV341" s="12" t="s">
        <v>86</v>
      </c>
      <c r="AW341" s="12" t="s">
        <v>34</v>
      </c>
      <c r="AX341" s="12" t="s">
        <v>77</v>
      </c>
      <c r="AY341" s="156" t="s">
        <v>339</v>
      </c>
    </row>
    <row r="342" spans="2:65" s="13" customFormat="1" x14ac:dyDescent="0.2">
      <c r="B342" s="162"/>
      <c r="D342" s="150" t="s">
        <v>376</v>
      </c>
      <c r="E342" s="163" t="s">
        <v>1</v>
      </c>
      <c r="F342" s="164" t="s">
        <v>398</v>
      </c>
      <c r="H342" s="165">
        <v>2</v>
      </c>
      <c r="I342" s="166"/>
      <c r="L342" s="162"/>
      <c r="M342" s="167"/>
      <c r="T342" s="168"/>
      <c r="AT342" s="163" t="s">
        <v>376</v>
      </c>
      <c r="AU342" s="163" t="s">
        <v>86</v>
      </c>
      <c r="AV342" s="13" t="s">
        <v>249</v>
      </c>
      <c r="AW342" s="13" t="s">
        <v>34</v>
      </c>
      <c r="AX342" s="13" t="s">
        <v>84</v>
      </c>
      <c r="AY342" s="163" t="s">
        <v>339</v>
      </c>
    </row>
    <row r="343" spans="2:65" s="1" customFormat="1" ht="16.5" customHeight="1" x14ac:dyDescent="0.2">
      <c r="B343" s="136"/>
      <c r="C343" s="169" t="s">
        <v>527</v>
      </c>
      <c r="D343" s="169" t="s">
        <v>490</v>
      </c>
      <c r="E343" s="170" t="s">
        <v>3182</v>
      </c>
      <c r="F343" s="171" t="s">
        <v>3183</v>
      </c>
      <c r="G343" s="172" t="s">
        <v>373</v>
      </c>
      <c r="H343" s="173">
        <v>1.5</v>
      </c>
      <c r="I343" s="174"/>
      <c r="J343" s="175">
        <f>ROUND(I343*H343,2)</f>
        <v>0</v>
      </c>
      <c r="K343" s="171" t="s">
        <v>902</v>
      </c>
      <c r="L343" s="176"/>
      <c r="M343" s="177" t="s">
        <v>1</v>
      </c>
      <c r="N343" s="178" t="s">
        <v>42</v>
      </c>
      <c r="P343" s="146">
        <f>O343*H343</f>
        <v>0</v>
      </c>
      <c r="Q343" s="146">
        <v>0.55000000000000004</v>
      </c>
      <c r="R343" s="146">
        <f>Q343*H343</f>
        <v>0.82500000000000007</v>
      </c>
      <c r="S343" s="146">
        <v>0</v>
      </c>
      <c r="T343" s="147">
        <f>S343*H343</f>
        <v>0</v>
      </c>
      <c r="AR343" s="148" t="s">
        <v>385</v>
      </c>
      <c r="AT343" s="148" t="s">
        <v>490</v>
      </c>
      <c r="AU343" s="148" t="s">
        <v>86</v>
      </c>
      <c r="AY343" s="17" t="s">
        <v>339</v>
      </c>
      <c r="BE343" s="149">
        <f>IF(N343="základní",J343,0)</f>
        <v>0</v>
      </c>
      <c r="BF343" s="149">
        <f>IF(N343="snížená",J343,0)</f>
        <v>0</v>
      </c>
      <c r="BG343" s="149">
        <f>IF(N343="zákl. přenesená",J343,0)</f>
        <v>0</v>
      </c>
      <c r="BH343" s="149">
        <f>IF(N343="sníž. přenesená",J343,0)</f>
        <v>0</v>
      </c>
      <c r="BI343" s="149">
        <f>IF(N343="nulová",J343,0)</f>
        <v>0</v>
      </c>
      <c r="BJ343" s="17" t="s">
        <v>84</v>
      </c>
      <c r="BK343" s="149">
        <f>ROUND(I343*H343,2)</f>
        <v>0</v>
      </c>
      <c r="BL343" s="17" t="s">
        <v>249</v>
      </c>
      <c r="BM343" s="148" t="s">
        <v>3184</v>
      </c>
    </row>
    <row r="344" spans="2:65" s="1" customFormat="1" x14ac:dyDescent="0.2">
      <c r="B344" s="32"/>
      <c r="D344" s="150" t="s">
        <v>348</v>
      </c>
      <c r="F344" s="151" t="s">
        <v>3183</v>
      </c>
      <c r="I344" s="152"/>
      <c r="L344" s="32"/>
      <c r="M344" s="153"/>
      <c r="T344" s="56"/>
      <c r="AT344" s="17" t="s">
        <v>348</v>
      </c>
      <c r="AU344" s="17" t="s">
        <v>86</v>
      </c>
    </row>
    <row r="345" spans="2:65" s="15" customFormat="1" x14ac:dyDescent="0.2">
      <c r="B345" s="189"/>
      <c r="D345" s="150" t="s">
        <v>376</v>
      </c>
      <c r="E345" s="190" t="s">
        <v>1</v>
      </c>
      <c r="F345" s="191" t="s">
        <v>3180</v>
      </c>
      <c r="H345" s="190" t="s">
        <v>1</v>
      </c>
      <c r="I345" s="192"/>
      <c r="L345" s="189"/>
      <c r="M345" s="193"/>
      <c r="T345" s="194"/>
      <c r="AT345" s="190" t="s">
        <v>376</v>
      </c>
      <c r="AU345" s="190" t="s">
        <v>86</v>
      </c>
      <c r="AV345" s="15" t="s">
        <v>84</v>
      </c>
      <c r="AW345" s="15" t="s">
        <v>34</v>
      </c>
      <c r="AX345" s="15" t="s">
        <v>77</v>
      </c>
      <c r="AY345" s="190" t="s">
        <v>339</v>
      </c>
    </row>
    <row r="346" spans="2:65" s="12" customFormat="1" x14ac:dyDescent="0.2">
      <c r="B346" s="155"/>
      <c r="D346" s="150" t="s">
        <v>376</v>
      </c>
      <c r="E346" s="156" t="s">
        <v>1</v>
      </c>
      <c r="F346" s="157" t="s">
        <v>3185</v>
      </c>
      <c r="H346" s="158">
        <v>1.5</v>
      </c>
      <c r="I346" s="159"/>
      <c r="L346" s="155"/>
      <c r="M346" s="160"/>
      <c r="T346" s="161"/>
      <c r="AT346" s="156" t="s">
        <v>376</v>
      </c>
      <c r="AU346" s="156" t="s">
        <v>86</v>
      </c>
      <c r="AV346" s="12" t="s">
        <v>86</v>
      </c>
      <c r="AW346" s="12" t="s">
        <v>34</v>
      </c>
      <c r="AX346" s="12" t="s">
        <v>77</v>
      </c>
      <c r="AY346" s="156" t="s">
        <v>339</v>
      </c>
    </row>
    <row r="347" spans="2:65" s="13" customFormat="1" x14ac:dyDescent="0.2">
      <c r="B347" s="162"/>
      <c r="D347" s="150" t="s">
        <v>376</v>
      </c>
      <c r="E347" s="163" t="s">
        <v>1</v>
      </c>
      <c r="F347" s="164" t="s">
        <v>398</v>
      </c>
      <c r="H347" s="165">
        <v>1.5</v>
      </c>
      <c r="I347" s="166"/>
      <c r="L347" s="162"/>
      <c r="M347" s="167"/>
      <c r="T347" s="168"/>
      <c r="AT347" s="163" t="s">
        <v>376</v>
      </c>
      <c r="AU347" s="163" t="s">
        <v>86</v>
      </c>
      <c r="AV347" s="13" t="s">
        <v>249</v>
      </c>
      <c r="AW347" s="13" t="s">
        <v>34</v>
      </c>
      <c r="AX347" s="13" t="s">
        <v>84</v>
      </c>
      <c r="AY347" s="163" t="s">
        <v>339</v>
      </c>
    </row>
    <row r="348" spans="2:65" s="1" customFormat="1" ht="16.5" customHeight="1" x14ac:dyDescent="0.2">
      <c r="B348" s="136"/>
      <c r="C348" s="137" t="s">
        <v>537</v>
      </c>
      <c r="D348" s="137" t="s">
        <v>342</v>
      </c>
      <c r="E348" s="138" t="s">
        <v>2287</v>
      </c>
      <c r="F348" s="139" t="s">
        <v>2288</v>
      </c>
      <c r="G348" s="140" t="s">
        <v>381</v>
      </c>
      <c r="H348" s="141">
        <v>2.069</v>
      </c>
      <c r="I348" s="142"/>
      <c r="J348" s="143">
        <f>ROUND(I348*H348,2)</f>
        <v>0</v>
      </c>
      <c r="K348" s="139" t="s">
        <v>902</v>
      </c>
      <c r="L348" s="32"/>
      <c r="M348" s="144" t="s">
        <v>1</v>
      </c>
      <c r="N348" s="145" t="s">
        <v>42</v>
      </c>
      <c r="P348" s="146">
        <f>O348*H348</f>
        <v>0</v>
      </c>
      <c r="Q348" s="146">
        <v>0</v>
      </c>
      <c r="R348" s="146">
        <f>Q348*H348</f>
        <v>0</v>
      </c>
      <c r="S348" s="146">
        <v>0</v>
      </c>
      <c r="T348" s="147">
        <f>S348*H348</f>
        <v>0</v>
      </c>
      <c r="AR348" s="148" t="s">
        <v>249</v>
      </c>
      <c r="AT348" s="148" t="s">
        <v>342</v>
      </c>
      <c r="AU348" s="148" t="s">
        <v>86</v>
      </c>
      <c r="AY348" s="17" t="s">
        <v>339</v>
      </c>
      <c r="BE348" s="149">
        <f>IF(N348="základní",J348,0)</f>
        <v>0</v>
      </c>
      <c r="BF348" s="149">
        <f>IF(N348="snížená",J348,0)</f>
        <v>0</v>
      </c>
      <c r="BG348" s="149">
        <f>IF(N348="zákl. přenesená",J348,0)</f>
        <v>0</v>
      </c>
      <c r="BH348" s="149">
        <f>IF(N348="sníž. přenesená",J348,0)</f>
        <v>0</v>
      </c>
      <c r="BI348" s="149">
        <f>IF(N348="nulová",J348,0)</f>
        <v>0</v>
      </c>
      <c r="BJ348" s="17" t="s">
        <v>84</v>
      </c>
      <c r="BK348" s="149">
        <f>ROUND(I348*H348,2)</f>
        <v>0</v>
      </c>
      <c r="BL348" s="17" t="s">
        <v>249</v>
      </c>
      <c r="BM348" s="148" t="s">
        <v>3186</v>
      </c>
    </row>
    <row r="349" spans="2:65" s="1" customFormat="1" x14ac:dyDescent="0.2">
      <c r="B349" s="32"/>
      <c r="D349" s="150" t="s">
        <v>348</v>
      </c>
      <c r="F349" s="151" t="s">
        <v>2290</v>
      </c>
      <c r="I349" s="152"/>
      <c r="L349" s="32"/>
      <c r="M349" s="153"/>
      <c r="T349" s="56"/>
      <c r="AT349" s="17" t="s">
        <v>348</v>
      </c>
      <c r="AU349" s="17" t="s">
        <v>86</v>
      </c>
    </row>
    <row r="350" spans="2:65" s="15" customFormat="1" x14ac:dyDescent="0.2">
      <c r="B350" s="189"/>
      <c r="D350" s="150" t="s">
        <v>376</v>
      </c>
      <c r="E350" s="190" t="s">
        <v>1</v>
      </c>
      <c r="F350" s="191" t="s">
        <v>3187</v>
      </c>
      <c r="H350" s="190" t="s">
        <v>1</v>
      </c>
      <c r="I350" s="192"/>
      <c r="L350" s="189"/>
      <c r="M350" s="193"/>
      <c r="T350" s="194"/>
      <c r="AT350" s="190" t="s">
        <v>376</v>
      </c>
      <c r="AU350" s="190" t="s">
        <v>86</v>
      </c>
      <c r="AV350" s="15" t="s">
        <v>84</v>
      </c>
      <c r="AW350" s="15" t="s">
        <v>34</v>
      </c>
      <c r="AX350" s="15" t="s">
        <v>77</v>
      </c>
      <c r="AY350" s="190" t="s">
        <v>339</v>
      </c>
    </row>
    <row r="351" spans="2:65" s="12" customFormat="1" x14ac:dyDescent="0.2">
      <c r="B351" s="155"/>
      <c r="D351" s="150" t="s">
        <v>376</v>
      </c>
      <c r="E351" s="156" t="s">
        <v>1</v>
      </c>
      <c r="F351" s="157" t="s">
        <v>3188</v>
      </c>
      <c r="H351" s="158">
        <v>2.069</v>
      </c>
      <c r="I351" s="159"/>
      <c r="L351" s="155"/>
      <c r="M351" s="160"/>
      <c r="T351" s="161"/>
      <c r="AT351" s="156" t="s">
        <v>376</v>
      </c>
      <c r="AU351" s="156" t="s">
        <v>86</v>
      </c>
      <c r="AV351" s="12" t="s">
        <v>86</v>
      </c>
      <c r="AW351" s="12" t="s">
        <v>34</v>
      </c>
      <c r="AX351" s="12" t="s">
        <v>77</v>
      </c>
      <c r="AY351" s="156" t="s">
        <v>339</v>
      </c>
    </row>
    <row r="352" spans="2:65" s="13" customFormat="1" x14ac:dyDescent="0.2">
      <c r="B352" s="162"/>
      <c r="D352" s="150" t="s">
        <v>376</v>
      </c>
      <c r="E352" s="163" t="s">
        <v>1</v>
      </c>
      <c r="F352" s="164" t="s">
        <v>398</v>
      </c>
      <c r="H352" s="165">
        <v>2.069</v>
      </c>
      <c r="I352" s="166"/>
      <c r="L352" s="162"/>
      <c r="M352" s="167"/>
      <c r="T352" s="168"/>
      <c r="AT352" s="163" t="s">
        <v>376</v>
      </c>
      <c r="AU352" s="163" t="s">
        <v>86</v>
      </c>
      <c r="AV352" s="13" t="s">
        <v>249</v>
      </c>
      <c r="AW352" s="13" t="s">
        <v>34</v>
      </c>
      <c r="AX352" s="13" t="s">
        <v>84</v>
      </c>
      <c r="AY352" s="163" t="s">
        <v>339</v>
      </c>
    </row>
    <row r="353" spans="2:65" s="1" customFormat="1" ht="16.5" customHeight="1" x14ac:dyDescent="0.2">
      <c r="B353" s="136"/>
      <c r="C353" s="137" t="s">
        <v>542</v>
      </c>
      <c r="D353" s="137" t="s">
        <v>342</v>
      </c>
      <c r="E353" s="138" t="s">
        <v>2293</v>
      </c>
      <c r="F353" s="139" t="s">
        <v>2294</v>
      </c>
      <c r="G353" s="140" t="s">
        <v>381</v>
      </c>
      <c r="H353" s="141">
        <v>3.036</v>
      </c>
      <c r="I353" s="142"/>
      <c r="J353" s="143">
        <f>ROUND(I353*H353,2)</f>
        <v>0</v>
      </c>
      <c r="K353" s="139" t="s">
        <v>902</v>
      </c>
      <c r="L353" s="32"/>
      <c r="M353" s="144" t="s">
        <v>1</v>
      </c>
      <c r="N353" s="145" t="s">
        <v>42</v>
      </c>
      <c r="P353" s="146">
        <f>O353*H353</f>
        <v>0</v>
      </c>
      <c r="Q353" s="146">
        <v>2.102E-2</v>
      </c>
      <c r="R353" s="146">
        <f>Q353*H353</f>
        <v>6.3816720000000007E-2</v>
      </c>
      <c r="S353" s="146">
        <v>0</v>
      </c>
      <c r="T353" s="147">
        <f>S353*H353</f>
        <v>0</v>
      </c>
      <c r="AR353" s="148" t="s">
        <v>249</v>
      </c>
      <c r="AT353" s="148" t="s">
        <v>342</v>
      </c>
      <c r="AU353" s="148" t="s">
        <v>86</v>
      </c>
      <c r="AY353" s="17" t="s">
        <v>339</v>
      </c>
      <c r="BE353" s="149">
        <f>IF(N353="základní",J353,0)</f>
        <v>0</v>
      </c>
      <c r="BF353" s="149">
        <f>IF(N353="snížená",J353,0)</f>
        <v>0</v>
      </c>
      <c r="BG353" s="149">
        <f>IF(N353="zákl. přenesená",J353,0)</f>
        <v>0</v>
      </c>
      <c r="BH353" s="149">
        <f>IF(N353="sníž. přenesená",J353,0)</f>
        <v>0</v>
      </c>
      <c r="BI353" s="149">
        <f>IF(N353="nulová",J353,0)</f>
        <v>0</v>
      </c>
      <c r="BJ353" s="17" t="s">
        <v>84</v>
      </c>
      <c r="BK353" s="149">
        <f>ROUND(I353*H353,2)</f>
        <v>0</v>
      </c>
      <c r="BL353" s="17" t="s">
        <v>249</v>
      </c>
      <c r="BM353" s="148" t="s">
        <v>3189</v>
      </c>
    </row>
    <row r="354" spans="2:65" s="1" customFormat="1" x14ac:dyDescent="0.2">
      <c r="B354" s="32"/>
      <c r="D354" s="150" t="s">
        <v>348</v>
      </c>
      <c r="F354" s="151" t="s">
        <v>2296</v>
      </c>
      <c r="I354" s="152"/>
      <c r="L354" s="32"/>
      <c r="M354" s="153"/>
      <c r="T354" s="56"/>
      <c r="AT354" s="17" t="s">
        <v>348</v>
      </c>
      <c r="AU354" s="17" t="s">
        <v>86</v>
      </c>
    </row>
    <row r="355" spans="2:65" s="15" customFormat="1" x14ac:dyDescent="0.2">
      <c r="B355" s="189"/>
      <c r="D355" s="150" t="s">
        <v>376</v>
      </c>
      <c r="E355" s="190" t="s">
        <v>1</v>
      </c>
      <c r="F355" s="191" t="s">
        <v>3190</v>
      </c>
      <c r="H355" s="190" t="s">
        <v>1</v>
      </c>
      <c r="I355" s="192"/>
      <c r="L355" s="189"/>
      <c r="M355" s="193"/>
      <c r="T355" s="194"/>
      <c r="AT355" s="190" t="s">
        <v>376</v>
      </c>
      <c r="AU355" s="190" t="s">
        <v>86</v>
      </c>
      <c r="AV355" s="15" t="s">
        <v>84</v>
      </c>
      <c r="AW355" s="15" t="s">
        <v>34</v>
      </c>
      <c r="AX355" s="15" t="s">
        <v>77</v>
      </c>
      <c r="AY355" s="190" t="s">
        <v>339</v>
      </c>
    </row>
    <row r="356" spans="2:65" s="12" customFormat="1" x14ac:dyDescent="0.2">
      <c r="B356" s="155"/>
      <c r="D356" s="150" t="s">
        <v>376</v>
      </c>
      <c r="E356" s="156" t="s">
        <v>1</v>
      </c>
      <c r="F356" s="157" t="s">
        <v>3191</v>
      </c>
      <c r="H356" s="158">
        <v>0.38400000000000001</v>
      </c>
      <c r="I356" s="159"/>
      <c r="L356" s="155"/>
      <c r="M356" s="160"/>
      <c r="T356" s="161"/>
      <c r="AT356" s="156" t="s">
        <v>376</v>
      </c>
      <c r="AU356" s="156" t="s">
        <v>86</v>
      </c>
      <c r="AV356" s="12" t="s">
        <v>86</v>
      </c>
      <c r="AW356" s="12" t="s">
        <v>34</v>
      </c>
      <c r="AX356" s="12" t="s">
        <v>77</v>
      </c>
      <c r="AY356" s="156" t="s">
        <v>339</v>
      </c>
    </row>
    <row r="357" spans="2:65" s="15" customFormat="1" x14ac:dyDescent="0.2">
      <c r="B357" s="189"/>
      <c r="D357" s="150" t="s">
        <v>376</v>
      </c>
      <c r="E357" s="190" t="s">
        <v>1</v>
      </c>
      <c r="F357" s="191" t="s">
        <v>3192</v>
      </c>
      <c r="H357" s="190" t="s">
        <v>1</v>
      </c>
      <c r="I357" s="192"/>
      <c r="L357" s="189"/>
      <c r="M357" s="193"/>
      <c r="T357" s="194"/>
      <c r="AT357" s="190" t="s">
        <v>376</v>
      </c>
      <c r="AU357" s="190" t="s">
        <v>86</v>
      </c>
      <c r="AV357" s="15" t="s">
        <v>84</v>
      </c>
      <c r="AW357" s="15" t="s">
        <v>34</v>
      </c>
      <c r="AX357" s="15" t="s">
        <v>77</v>
      </c>
      <c r="AY357" s="190" t="s">
        <v>339</v>
      </c>
    </row>
    <row r="358" spans="2:65" s="12" customFormat="1" x14ac:dyDescent="0.2">
      <c r="B358" s="155"/>
      <c r="D358" s="150" t="s">
        <v>376</v>
      </c>
      <c r="E358" s="156" t="s">
        <v>1</v>
      </c>
      <c r="F358" s="157" t="s">
        <v>3193</v>
      </c>
      <c r="H358" s="158">
        <v>2.6520000000000001</v>
      </c>
      <c r="I358" s="159"/>
      <c r="L358" s="155"/>
      <c r="M358" s="160"/>
      <c r="T358" s="161"/>
      <c r="AT358" s="156" t="s">
        <v>376</v>
      </c>
      <c r="AU358" s="156" t="s">
        <v>86</v>
      </c>
      <c r="AV358" s="12" t="s">
        <v>86</v>
      </c>
      <c r="AW358" s="12" t="s">
        <v>34</v>
      </c>
      <c r="AX358" s="12" t="s">
        <v>77</v>
      </c>
      <c r="AY358" s="156" t="s">
        <v>339</v>
      </c>
    </row>
    <row r="359" spans="2:65" s="13" customFormat="1" x14ac:dyDescent="0.2">
      <c r="B359" s="162"/>
      <c r="D359" s="150" t="s">
        <v>376</v>
      </c>
      <c r="E359" s="163" t="s">
        <v>1</v>
      </c>
      <c r="F359" s="164" t="s">
        <v>398</v>
      </c>
      <c r="H359" s="165">
        <v>3.036</v>
      </c>
      <c r="I359" s="166"/>
      <c r="L359" s="162"/>
      <c r="M359" s="167"/>
      <c r="T359" s="168"/>
      <c r="AT359" s="163" t="s">
        <v>376</v>
      </c>
      <c r="AU359" s="163" t="s">
        <v>86</v>
      </c>
      <c r="AV359" s="13" t="s">
        <v>249</v>
      </c>
      <c r="AW359" s="13" t="s">
        <v>34</v>
      </c>
      <c r="AX359" s="13" t="s">
        <v>84</v>
      </c>
      <c r="AY359" s="163" t="s">
        <v>339</v>
      </c>
    </row>
    <row r="360" spans="2:65" s="1" customFormat="1" ht="16.5" customHeight="1" x14ac:dyDescent="0.2">
      <c r="B360" s="136"/>
      <c r="C360" s="137" t="s">
        <v>549</v>
      </c>
      <c r="D360" s="137" t="s">
        <v>342</v>
      </c>
      <c r="E360" s="138" t="s">
        <v>2305</v>
      </c>
      <c r="F360" s="139" t="s">
        <v>2306</v>
      </c>
      <c r="G360" s="140" t="s">
        <v>381</v>
      </c>
      <c r="H360" s="141">
        <v>3.036</v>
      </c>
      <c r="I360" s="142"/>
      <c r="J360" s="143">
        <f>ROUND(I360*H360,2)</f>
        <v>0</v>
      </c>
      <c r="K360" s="139" t="s">
        <v>902</v>
      </c>
      <c r="L360" s="32"/>
      <c r="M360" s="144" t="s">
        <v>1</v>
      </c>
      <c r="N360" s="145" t="s">
        <v>42</v>
      </c>
      <c r="P360" s="146">
        <f>O360*H360</f>
        <v>0</v>
      </c>
      <c r="Q360" s="146">
        <v>2.102E-2</v>
      </c>
      <c r="R360" s="146">
        <f>Q360*H360</f>
        <v>6.3816720000000007E-2</v>
      </c>
      <c r="S360" s="146">
        <v>0</v>
      </c>
      <c r="T360" s="147">
        <f>S360*H360</f>
        <v>0</v>
      </c>
      <c r="AR360" s="148" t="s">
        <v>249</v>
      </c>
      <c r="AT360" s="148" t="s">
        <v>342</v>
      </c>
      <c r="AU360" s="148" t="s">
        <v>86</v>
      </c>
      <c r="AY360" s="17" t="s">
        <v>339</v>
      </c>
      <c r="BE360" s="149">
        <f>IF(N360="základní",J360,0)</f>
        <v>0</v>
      </c>
      <c r="BF360" s="149">
        <f>IF(N360="snížená",J360,0)</f>
        <v>0</v>
      </c>
      <c r="BG360" s="149">
        <f>IF(N360="zákl. přenesená",J360,0)</f>
        <v>0</v>
      </c>
      <c r="BH360" s="149">
        <f>IF(N360="sníž. přenesená",J360,0)</f>
        <v>0</v>
      </c>
      <c r="BI360" s="149">
        <f>IF(N360="nulová",J360,0)</f>
        <v>0</v>
      </c>
      <c r="BJ360" s="17" t="s">
        <v>84</v>
      </c>
      <c r="BK360" s="149">
        <f>ROUND(I360*H360,2)</f>
        <v>0</v>
      </c>
      <c r="BL360" s="17" t="s">
        <v>249</v>
      </c>
      <c r="BM360" s="148" t="s">
        <v>3194</v>
      </c>
    </row>
    <row r="361" spans="2:65" s="1" customFormat="1" x14ac:dyDescent="0.2">
      <c r="B361" s="32"/>
      <c r="D361" s="150" t="s">
        <v>348</v>
      </c>
      <c r="F361" s="151" t="s">
        <v>2308</v>
      </c>
      <c r="I361" s="152"/>
      <c r="L361" s="32"/>
      <c r="M361" s="153"/>
      <c r="T361" s="56"/>
      <c r="AT361" s="17" t="s">
        <v>348</v>
      </c>
      <c r="AU361" s="17" t="s">
        <v>86</v>
      </c>
    </row>
    <row r="362" spans="2:65" s="15" customFormat="1" x14ac:dyDescent="0.2">
      <c r="B362" s="189"/>
      <c r="D362" s="150" t="s">
        <v>376</v>
      </c>
      <c r="E362" s="190" t="s">
        <v>1</v>
      </c>
      <c r="F362" s="191" t="s">
        <v>3195</v>
      </c>
      <c r="H362" s="190" t="s">
        <v>1</v>
      </c>
      <c r="I362" s="192"/>
      <c r="L362" s="189"/>
      <c r="M362" s="193"/>
      <c r="T362" s="194"/>
      <c r="AT362" s="190" t="s">
        <v>376</v>
      </c>
      <c r="AU362" s="190" t="s">
        <v>86</v>
      </c>
      <c r="AV362" s="15" t="s">
        <v>84</v>
      </c>
      <c r="AW362" s="15" t="s">
        <v>34</v>
      </c>
      <c r="AX362" s="15" t="s">
        <v>77</v>
      </c>
      <c r="AY362" s="190" t="s">
        <v>339</v>
      </c>
    </row>
    <row r="363" spans="2:65" s="12" customFormat="1" x14ac:dyDescent="0.2">
      <c r="B363" s="155"/>
      <c r="D363" s="150" t="s">
        <v>376</v>
      </c>
      <c r="E363" s="156" t="s">
        <v>1</v>
      </c>
      <c r="F363" s="157" t="s">
        <v>3191</v>
      </c>
      <c r="H363" s="158">
        <v>0.38400000000000001</v>
      </c>
      <c r="I363" s="159"/>
      <c r="L363" s="155"/>
      <c r="M363" s="160"/>
      <c r="T363" s="161"/>
      <c r="AT363" s="156" t="s">
        <v>376</v>
      </c>
      <c r="AU363" s="156" t="s">
        <v>86</v>
      </c>
      <c r="AV363" s="12" t="s">
        <v>86</v>
      </c>
      <c r="AW363" s="12" t="s">
        <v>34</v>
      </c>
      <c r="AX363" s="12" t="s">
        <v>77</v>
      </c>
      <c r="AY363" s="156" t="s">
        <v>339</v>
      </c>
    </row>
    <row r="364" spans="2:65" s="15" customFormat="1" x14ac:dyDescent="0.2">
      <c r="B364" s="189"/>
      <c r="D364" s="150" t="s">
        <v>376</v>
      </c>
      <c r="E364" s="190" t="s">
        <v>1</v>
      </c>
      <c r="F364" s="191" t="s">
        <v>3192</v>
      </c>
      <c r="H364" s="190" t="s">
        <v>1</v>
      </c>
      <c r="I364" s="192"/>
      <c r="L364" s="189"/>
      <c r="M364" s="193"/>
      <c r="T364" s="194"/>
      <c r="AT364" s="190" t="s">
        <v>376</v>
      </c>
      <c r="AU364" s="190" t="s">
        <v>86</v>
      </c>
      <c r="AV364" s="15" t="s">
        <v>84</v>
      </c>
      <c r="AW364" s="15" t="s">
        <v>34</v>
      </c>
      <c r="AX364" s="15" t="s">
        <v>77</v>
      </c>
      <c r="AY364" s="190" t="s">
        <v>339</v>
      </c>
    </row>
    <row r="365" spans="2:65" s="12" customFormat="1" x14ac:dyDescent="0.2">
      <c r="B365" s="155"/>
      <c r="D365" s="150" t="s">
        <v>376</v>
      </c>
      <c r="E365" s="156" t="s">
        <v>1</v>
      </c>
      <c r="F365" s="157" t="s">
        <v>3193</v>
      </c>
      <c r="H365" s="158">
        <v>2.6520000000000001</v>
      </c>
      <c r="I365" s="159"/>
      <c r="L365" s="155"/>
      <c r="M365" s="160"/>
      <c r="T365" s="161"/>
      <c r="AT365" s="156" t="s">
        <v>376</v>
      </c>
      <c r="AU365" s="156" t="s">
        <v>86</v>
      </c>
      <c r="AV365" s="12" t="s">
        <v>86</v>
      </c>
      <c r="AW365" s="12" t="s">
        <v>34</v>
      </c>
      <c r="AX365" s="12" t="s">
        <v>77</v>
      </c>
      <c r="AY365" s="156" t="s">
        <v>339</v>
      </c>
    </row>
    <row r="366" spans="2:65" s="13" customFormat="1" x14ac:dyDescent="0.2">
      <c r="B366" s="162"/>
      <c r="D366" s="150" t="s">
        <v>376</v>
      </c>
      <c r="E366" s="163" t="s">
        <v>1</v>
      </c>
      <c r="F366" s="164" t="s">
        <v>398</v>
      </c>
      <c r="H366" s="165">
        <v>3.036</v>
      </c>
      <c r="I366" s="166"/>
      <c r="L366" s="162"/>
      <c r="M366" s="167"/>
      <c r="T366" s="168"/>
      <c r="AT366" s="163" t="s">
        <v>376</v>
      </c>
      <c r="AU366" s="163" t="s">
        <v>86</v>
      </c>
      <c r="AV366" s="13" t="s">
        <v>249</v>
      </c>
      <c r="AW366" s="13" t="s">
        <v>34</v>
      </c>
      <c r="AX366" s="13" t="s">
        <v>84</v>
      </c>
      <c r="AY366" s="163" t="s">
        <v>339</v>
      </c>
    </row>
    <row r="367" spans="2:65" s="1" customFormat="1" ht="16.5" customHeight="1" x14ac:dyDescent="0.2">
      <c r="B367" s="136"/>
      <c r="C367" s="137" t="s">
        <v>551</v>
      </c>
      <c r="D367" s="137" t="s">
        <v>342</v>
      </c>
      <c r="E367" s="138" t="s">
        <v>2309</v>
      </c>
      <c r="F367" s="139" t="s">
        <v>2310</v>
      </c>
      <c r="G367" s="140" t="s">
        <v>373</v>
      </c>
      <c r="H367" s="141">
        <v>15.6</v>
      </c>
      <c r="I367" s="142"/>
      <c r="J367" s="143">
        <f>ROUND(I367*H367,2)</f>
        <v>0</v>
      </c>
      <c r="K367" s="139" t="s">
        <v>902</v>
      </c>
      <c r="L367" s="32"/>
      <c r="M367" s="144" t="s">
        <v>1</v>
      </c>
      <c r="N367" s="145" t="s">
        <v>42</v>
      </c>
      <c r="P367" s="146">
        <f>O367*H367</f>
        <v>0</v>
      </c>
      <c r="Q367" s="146">
        <v>0</v>
      </c>
      <c r="R367" s="146">
        <f>Q367*H367</f>
        <v>0</v>
      </c>
      <c r="S367" s="146">
        <v>0</v>
      </c>
      <c r="T367" s="147">
        <f>S367*H367</f>
        <v>0</v>
      </c>
      <c r="AR367" s="148" t="s">
        <v>249</v>
      </c>
      <c r="AT367" s="148" t="s">
        <v>342</v>
      </c>
      <c r="AU367" s="148" t="s">
        <v>86</v>
      </c>
      <c r="AY367" s="17" t="s">
        <v>339</v>
      </c>
      <c r="BE367" s="149">
        <f>IF(N367="základní",J367,0)</f>
        <v>0</v>
      </c>
      <c r="BF367" s="149">
        <f>IF(N367="snížená",J367,0)</f>
        <v>0</v>
      </c>
      <c r="BG367" s="149">
        <f>IF(N367="zákl. přenesená",J367,0)</f>
        <v>0</v>
      </c>
      <c r="BH367" s="149">
        <f>IF(N367="sníž. přenesená",J367,0)</f>
        <v>0</v>
      </c>
      <c r="BI367" s="149">
        <f>IF(N367="nulová",J367,0)</f>
        <v>0</v>
      </c>
      <c r="BJ367" s="17" t="s">
        <v>84</v>
      </c>
      <c r="BK367" s="149">
        <f>ROUND(I367*H367,2)</f>
        <v>0</v>
      </c>
      <c r="BL367" s="17" t="s">
        <v>249</v>
      </c>
      <c r="BM367" s="148" t="s">
        <v>3196</v>
      </c>
    </row>
    <row r="368" spans="2:65" s="1" customFormat="1" x14ac:dyDescent="0.2">
      <c r="B368" s="32"/>
      <c r="D368" s="150" t="s">
        <v>348</v>
      </c>
      <c r="F368" s="151" t="s">
        <v>2312</v>
      </c>
      <c r="I368" s="152"/>
      <c r="L368" s="32"/>
      <c r="M368" s="153"/>
      <c r="T368" s="56"/>
      <c r="AT368" s="17" t="s">
        <v>348</v>
      </c>
      <c r="AU368" s="17" t="s">
        <v>86</v>
      </c>
    </row>
    <row r="369" spans="2:65" s="15" customFormat="1" x14ac:dyDescent="0.2">
      <c r="B369" s="189"/>
      <c r="D369" s="150" t="s">
        <v>376</v>
      </c>
      <c r="E369" s="190" t="s">
        <v>1</v>
      </c>
      <c r="F369" s="191" t="s">
        <v>3197</v>
      </c>
      <c r="H369" s="190" t="s">
        <v>1</v>
      </c>
      <c r="I369" s="192"/>
      <c r="L369" s="189"/>
      <c r="M369" s="193"/>
      <c r="T369" s="194"/>
      <c r="AT369" s="190" t="s">
        <v>376</v>
      </c>
      <c r="AU369" s="190" t="s">
        <v>86</v>
      </c>
      <c r="AV369" s="15" t="s">
        <v>84</v>
      </c>
      <c r="AW369" s="15" t="s">
        <v>34</v>
      </c>
      <c r="AX369" s="15" t="s">
        <v>77</v>
      </c>
      <c r="AY369" s="190" t="s">
        <v>339</v>
      </c>
    </row>
    <row r="370" spans="2:65" s="12" customFormat="1" x14ac:dyDescent="0.2">
      <c r="B370" s="155"/>
      <c r="D370" s="150" t="s">
        <v>376</v>
      </c>
      <c r="E370" s="156" t="s">
        <v>1</v>
      </c>
      <c r="F370" s="157" t="s">
        <v>3198</v>
      </c>
      <c r="H370" s="158">
        <v>15.6</v>
      </c>
      <c r="I370" s="159"/>
      <c r="L370" s="155"/>
      <c r="M370" s="160"/>
      <c r="T370" s="161"/>
      <c r="AT370" s="156" t="s">
        <v>376</v>
      </c>
      <c r="AU370" s="156" t="s">
        <v>86</v>
      </c>
      <c r="AV370" s="12" t="s">
        <v>86</v>
      </c>
      <c r="AW370" s="12" t="s">
        <v>34</v>
      </c>
      <c r="AX370" s="12" t="s">
        <v>77</v>
      </c>
      <c r="AY370" s="156" t="s">
        <v>339</v>
      </c>
    </row>
    <row r="371" spans="2:65" s="13" customFormat="1" x14ac:dyDescent="0.2">
      <c r="B371" s="162"/>
      <c r="D371" s="150" t="s">
        <v>376</v>
      </c>
      <c r="E371" s="163" t="s">
        <v>1</v>
      </c>
      <c r="F371" s="164" t="s">
        <v>398</v>
      </c>
      <c r="H371" s="165">
        <v>15.6</v>
      </c>
      <c r="I371" s="166"/>
      <c r="L371" s="162"/>
      <c r="M371" s="167"/>
      <c r="T371" s="168"/>
      <c r="AT371" s="163" t="s">
        <v>376</v>
      </c>
      <c r="AU371" s="163" t="s">
        <v>86</v>
      </c>
      <c r="AV371" s="13" t="s">
        <v>249</v>
      </c>
      <c r="AW371" s="13" t="s">
        <v>34</v>
      </c>
      <c r="AX371" s="13" t="s">
        <v>84</v>
      </c>
      <c r="AY371" s="163" t="s">
        <v>339</v>
      </c>
    </row>
    <row r="372" spans="2:65" s="1" customFormat="1" ht="16.5" customHeight="1" x14ac:dyDescent="0.2">
      <c r="B372" s="136"/>
      <c r="C372" s="137" t="s">
        <v>555</v>
      </c>
      <c r="D372" s="137" t="s">
        <v>342</v>
      </c>
      <c r="E372" s="138" t="s">
        <v>2315</v>
      </c>
      <c r="F372" s="139" t="s">
        <v>2316</v>
      </c>
      <c r="G372" s="140" t="s">
        <v>373</v>
      </c>
      <c r="H372" s="141">
        <v>76</v>
      </c>
      <c r="I372" s="142"/>
      <c r="J372" s="143">
        <f>ROUND(I372*H372,2)</f>
        <v>0</v>
      </c>
      <c r="K372" s="139" t="s">
        <v>902</v>
      </c>
      <c r="L372" s="32"/>
      <c r="M372" s="144" t="s">
        <v>1</v>
      </c>
      <c r="N372" s="145" t="s">
        <v>42</v>
      </c>
      <c r="P372" s="146">
        <f>O372*H372</f>
        <v>0</v>
      </c>
      <c r="Q372" s="146">
        <v>2.4500000000000002</v>
      </c>
      <c r="R372" s="146">
        <f>Q372*H372</f>
        <v>186.20000000000002</v>
      </c>
      <c r="S372" s="146">
        <v>0</v>
      </c>
      <c r="T372" s="147">
        <f>S372*H372</f>
        <v>0</v>
      </c>
      <c r="AR372" s="148" t="s">
        <v>249</v>
      </c>
      <c r="AT372" s="148" t="s">
        <v>342</v>
      </c>
      <c r="AU372" s="148" t="s">
        <v>86</v>
      </c>
      <c r="AY372" s="17" t="s">
        <v>339</v>
      </c>
      <c r="BE372" s="149">
        <f>IF(N372="základní",J372,0)</f>
        <v>0</v>
      </c>
      <c r="BF372" s="149">
        <f>IF(N372="snížená",J372,0)</f>
        <v>0</v>
      </c>
      <c r="BG372" s="149">
        <f>IF(N372="zákl. přenesená",J372,0)</f>
        <v>0</v>
      </c>
      <c r="BH372" s="149">
        <f>IF(N372="sníž. přenesená",J372,0)</f>
        <v>0</v>
      </c>
      <c r="BI372" s="149">
        <f>IF(N372="nulová",J372,0)</f>
        <v>0</v>
      </c>
      <c r="BJ372" s="17" t="s">
        <v>84</v>
      </c>
      <c r="BK372" s="149">
        <f>ROUND(I372*H372,2)</f>
        <v>0</v>
      </c>
      <c r="BL372" s="17" t="s">
        <v>249</v>
      </c>
      <c r="BM372" s="148" t="s">
        <v>3199</v>
      </c>
    </row>
    <row r="373" spans="2:65" s="1" customFormat="1" x14ac:dyDescent="0.2">
      <c r="B373" s="32"/>
      <c r="D373" s="150" t="s">
        <v>348</v>
      </c>
      <c r="F373" s="151" t="s">
        <v>2318</v>
      </c>
      <c r="I373" s="152"/>
      <c r="L373" s="32"/>
      <c r="M373" s="153"/>
      <c r="T373" s="56"/>
      <c r="AT373" s="17" t="s">
        <v>348</v>
      </c>
      <c r="AU373" s="17" t="s">
        <v>86</v>
      </c>
    </row>
    <row r="374" spans="2:65" s="15" customFormat="1" x14ac:dyDescent="0.2">
      <c r="B374" s="189"/>
      <c r="D374" s="150" t="s">
        <v>376</v>
      </c>
      <c r="E374" s="190" t="s">
        <v>1</v>
      </c>
      <c r="F374" s="191" t="s">
        <v>3200</v>
      </c>
      <c r="H374" s="190" t="s">
        <v>1</v>
      </c>
      <c r="I374" s="192"/>
      <c r="L374" s="189"/>
      <c r="M374" s="193"/>
      <c r="T374" s="194"/>
      <c r="AT374" s="190" t="s">
        <v>376</v>
      </c>
      <c r="AU374" s="190" t="s">
        <v>86</v>
      </c>
      <c r="AV374" s="15" t="s">
        <v>84</v>
      </c>
      <c r="AW374" s="15" t="s">
        <v>34</v>
      </c>
      <c r="AX374" s="15" t="s">
        <v>77</v>
      </c>
      <c r="AY374" s="190" t="s">
        <v>339</v>
      </c>
    </row>
    <row r="375" spans="2:65" s="12" customFormat="1" x14ac:dyDescent="0.2">
      <c r="B375" s="155"/>
      <c r="D375" s="150" t="s">
        <v>376</v>
      </c>
      <c r="E375" s="156" t="s">
        <v>1</v>
      </c>
      <c r="F375" s="157" t="s">
        <v>3201</v>
      </c>
      <c r="H375" s="158">
        <v>76</v>
      </c>
      <c r="I375" s="159"/>
      <c r="L375" s="155"/>
      <c r="M375" s="160"/>
      <c r="T375" s="161"/>
      <c r="AT375" s="156" t="s">
        <v>376</v>
      </c>
      <c r="AU375" s="156" t="s">
        <v>86</v>
      </c>
      <c r="AV375" s="12" t="s">
        <v>86</v>
      </c>
      <c r="AW375" s="12" t="s">
        <v>34</v>
      </c>
      <c r="AX375" s="12" t="s">
        <v>77</v>
      </c>
      <c r="AY375" s="156" t="s">
        <v>339</v>
      </c>
    </row>
    <row r="376" spans="2:65" s="13" customFormat="1" x14ac:dyDescent="0.2">
      <c r="B376" s="162"/>
      <c r="D376" s="150" t="s">
        <v>376</v>
      </c>
      <c r="E376" s="163" t="s">
        <v>1</v>
      </c>
      <c r="F376" s="164" t="s">
        <v>398</v>
      </c>
      <c r="H376" s="165">
        <v>76</v>
      </c>
      <c r="I376" s="166"/>
      <c r="L376" s="162"/>
      <c r="M376" s="167"/>
      <c r="T376" s="168"/>
      <c r="AT376" s="163" t="s">
        <v>376</v>
      </c>
      <c r="AU376" s="163" t="s">
        <v>86</v>
      </c>
      <c r="AV376" s="13" t="s">
        <v>249</v>
      </c>
      <c r="AW376" s="13" t="s">
        <v>34</v>
      </c>
      <c r="AX376" s="13" t="s">
        <v>84</v>
      </c>
      <c r="AY376" s="163" t="s">
        <v>339</v>
      </c>
    </row>
    <row r="377" spans="2:65" s="1" customFormat="1" ht="16.5" customHeight="1" x14ac:dyDescent="0.2">
      <c r="B377" s="136"/>
      <c r="C377" s="137" t="s">
        <v>561</v>
      </c>
      <c r="D377" s="137" t="s">
        <v>342</v>
      </c>
      <c r="E377" s="138" t="s">
        <v>2324</v>
      </c>
      <c r="F377" s="139" t="s">
        <v>2325</v>
      </c>
      <c r="G377" s="140" t="s">
        <v>373</v>
      </c>
      <c r="H377" s="141">
        <v>46.670999999999999</v>
      </c>
      <c r="I377" s="142"/>
      <c r="J377" s="143">
        <f>ROUND(I377*H377,2)</f>
        <v>0</v>
      </c>
      <c r="K377" s="139" t="s">
        <v>902</v>
      </c>
      <c r="L377" s="32"/>
      <c r="M377" s="144" t="s">
        <v>1</v>
      </c>
      <c r="N377" s="145" t="s">
        <v>42</v>
      </c>
      <c r="P377" s="146">
        <f>O377*H377</f>
        <v>0</v>
      </c>
      <c r="Q377" s="146">
        <v>2.21</v>
      </c>
      <c r="R377" s="146">
        <f>Q377*H377</f>
        <v>103.14291</v>
      </c>
      <c r="S377" s="146">
        <v>0</v>
      </c>
      <c r="T377" s="147">
        <f>S377*H377</f>
        <v>0</v>
      </c>
      <c r="AR377" s="148" t="s">
        <v>249</v>
      </c>
      <c r="AT377" s="148" t="s">
        <v>342</v>
      </c>
      <c r="AU377" s="148" t="s">
        <v>86</v>
      </c>
      <c r="AY377" s="17" t="s">
        <v>339</v>
      </c>
      <c r="BE377" s="149">
        <f>IF(N377="základní",J377,0)</f>
        <v>0</v>
      </c>
      <c r="BF377" s="149">
        <f>IF(N377="snížená",J377,0)</f>
        <v>0</v>
      </c>
      <c r="BG377" s="149">
        <f>IF(N377="zákl. přenesená",J377,0)</f>
        <v>0</v>
      </c>
      <c r="BH377" s="149">
        <f>IF(N377="sníž. přenesená",J377,0)</f>
        <v>0</v>
      </c>
      <c r="BI377" s="149">
        <f>IF(N377="nulová",J377,0)</f>
        <v>0</v>
      </c>
      <c r="BJ377" s="17" t="s">
        <v>84</v>
      </c>
      <c r="BK377" s="149">
        <f>ROUND(I377*H377,2)</f>
        <v>0</v>
      </c>
      <c r="BL377" s="17" t="s">
        <v>249</v>
      </c>
      <c r="BM377" s="148" t="s">
        <v>3202</v>
      </c>
    </row>
    <row r="378" spans="2:65" s="1" customFormat="1" ht="19.2" x14ac:dyDescent="0.2">
      <c r="B378" s="32"/>
      <c r="D378" s="150" t="s">
        <v>348</v>
      </c>
      <c r="F378" s="151" t="s">
        <v>2327</v>
      </c>
      <c r="I378" s="152"/>
      <c r="L378" s="32"/>
      <c r="M378" s="153"/>
      <c r="T378" s="56"/>
      <c r="AT378" s="17" t="s">
        <v>348</v>
      </c>
      <c r="AU378" s="17" t="s">
        <v>86</v>
      </c>
    </row>
    <row r="379" spans="2:65" s="12" customFormat="1" x14ac:dyDescent="0.2">
      <c r="B379" s="155"/>
      <c r="D379" s="150" t="s">
        <v>376</v>
      </c>
      <c r="E379" s="156" t="s">
        <v>1</v>
      </c>
      <c r="F379" s="157" t="s">
        <v>3203</v>
      </c>
      <c r="H379" s="158">
        <v>95.76</v>
      </c>
      <c r="I379" s="159"/>
      <c r="L379" s="155"/>
      <c r="M379" s="160"/>
      <c r="T379" s="161"/>
      <c r="AT379" s="156" t="s">
        <v>376</v>
      </c>
      <c r="AU379" s="156" t="s">
        <v>86</v>
      </c>
      <c r="AV379" s="12" t="s">
        <v>86</v>
      </c>
      <c r="AW379" s="12" t="s">
        <v>34</v>
      </c>
      <c r="AX379" s="12" t="s">
        <v>77</v>
      </c>
      <c r="AY379" s="156" t="s">
        <v>339</v>
      </c>
    </row>
    <row r="380" spans="2:65" s="12" customFormat="1" x14ac:dyDescent="0.2">
      <c r="B380" s="155"/>
      <c r="D380" s="150" t="s">
        <v>376</v>
      </c>
      <c r="E380" s="156" t="s">
        <v>1</v>
      </c>
      <c r="F380" s="157" t="s">
        <v>3204</v>
      </c>
      <c r="H380" s="158">
        <v>46.670999999999999</v>
      </c>
      <c r="I380" s="159"/>
      <c r="L380" s="155"/>
      <c r="M380" s="160"/>
      <c r="T380" s="161"/>
      <c r="AT380" s="156" t="s">
        <v>376</v>
      </c>
      <c r="AU380" s="156" t="s">
        <v>86</v>
      </c>
      <c r="AV380" s="12" t="s">
        <v>86</v>
      </c>
      <c r="AW380" s="12" t="s">
        <v>34</v>
      </c>
      <c r="AX380" s="12" t="s">
        <v>84</v>
      </c>
      <c r="AY380" s="156" t="s">
        <v>339</v>
      </c>
    </row>
    <row r="381" spans="2:65" s="1" customFormat="1" x14ac:dyDescent="0.2">
      <c r="B381" s="32"/>
      <c r="D381" s="150" t="s">
        <v>2112</v>
      </c>
      <c r="F381" s="199" t="s">
        <v>3205</v>
      </c>
      <c r="L381" s="32"/>
      <c r="M381" s="153"/>
      <c r="T381" s="56"/>
      <c r="AU381" s="17" t="s">
        <v>86</v>
      </c>
    </row>
    <row r="382" spans="2:65" s="1" customFormat="1" x14ac:dyDescent="0.2">
      <c r="B382" s="32"/>
      <c r="D382" s="150" t="s">
        <v>2112</v>
      </c>
      <c r="F382" s="200" t="s">
        <v>3206</v>
      </c>
      <c r="H382" s="201">
        <v>46.98</v>
      </c>
      <c r="L382" s="32"/>
      <c r="M382" s="153"/>
      <c r="T382" s="56"/>
      <c r="AU382" s="17" t="s">
        <v>86</v>
      </c>
    </row>
    <row r="383" spans="2:65" s="1" customFormat="1" x14ac:dyDescent="0.2">
      <c r="B383" s="32"/>
      <c r="D383" s="150" t="s">
        <v>2112</v>
      </c>
      <c r="F383" s="199" t="s">
        <v>3207</v>
      </c>
      <c r="L383" s="32"/>
      <c r="M383" s="153"/>
      <c r="T383" s="56"/>
      <c r="AU383" s="17" t="s">
        <v>86</v>
      </c>
    </row>
    <row r="384" spans="2:65" s="1" customFormat="1" x14ac:dyDescent="0.2">
      <c r="B384" s="32"/>
      <c r="D384" s="150" t="s">
        <v>2112</v>
      </c>
      <c r="F384" s="200" t="s">
        <v>3208</v>
      </c>
      <c r="H384" s="201">
        <v>48.78</v>
      </c>
      <c r="L384" s="32"/>
      <c r="M384" s="153"/>
      <c r="T384" s="56"/>
      <c r="AU384" s="17" t="s">
        <v>86</v>
      </c>
    </row>
    <row r="385" spans="2:65" s="1" customFormat="1" ht="21.75" customHeight="1" x14ac:dyDescent="0.2">
      <c r="B385" s="136"/>
      <c r="C385" s="137" t="s">
        <v>567</v>
      </c>
      <c r="D385" s="137" t="s">
        <v>342</v>
      </c>
      <c r="E385" s="138" t="s">
        <v>3209</v>
      </c>
      <c r="F385" s="139" t="s">
        <v>3210</v>
      </c>
      <c r="G385" s="140" t="s">
        <v>381</v>
      </c>
      <c r="H385" s="141">
        <v>81.180000000000007</v>
      </c>
      <c r="I385" s="142"/>
      <c r="J385" s="143">
        <f>ROUND(I385*H385,2)</f>
        <v>0</v>
      </c>
      <c r="K385" s="139" t="s">
        <v>902</v>
      </c>
      <c r="L385" s="32"/>
      <c r="M385" s="144" t="s">
        <v>1</v>
      </c>
      <c r="N385" s="145" t="s">
        <v>42</v>
      </c>
      <c r="P385" s="146">
        <f>O385*H385</f>
        <v>0</v>
      </c>
      <c r="Q385" s="146">
        <v>1.2878099999999999</v>
      </c>
      <c r="R385" s="146">
        <f>Q385*H385</f>
        <v>104.5444158</v>
      </c>
      <c r="S385" s="146">
        <v>0</v>
      </c>
      <c r="T385" s="147">
        <f>S385*H385</f>
        <v>0</v>
      </c>
      <c r="AR385" s="148" t="s">
        <v>249</v>
      </c>
      <c r="AT385" s="148" t="s">
        <v>342</v>
      </c>
      <c r="AU385" s="148" t="s">
        <v>86</v>
      </c>
      <c r="AY385" s="17" t="s">
        <v>339</v>
      </c>
      <c r="BE385" s="149">
        <f>IF(N385="základní",J385,0)</f>
        <v>0</v>
      </c>
      <c r="BF385" s="149">
        <f>IF(N385="snížená",J385,0)</f>
        <v>0</v>
      </c>
      <c r="BG385" s="149">
        <f>IF(N385="zákl. přenesená",J385,0)</f>
        <v>0</v>
      </c>
      <c r="BH385" s="149">
        <f>IF(N385="sníž. přenesená",J385,0)</f>
        <v>0</v>
      </c>
      <c r="BI385" s="149">
        <f>IF(N385="nulová",J385,0)</f>
        <v>0</v>
      </c>
      <c r="BJ385" s="17" t="s">
        <v>84</v>
      </c>
      <c r="BK385" s="149">
        <f>ROUND(I385*H385,2)</f>
        <v>0</v>
      </c>
      <c r="BL385" s="17" t="s">
        <v>249</v>
      </c>
      <c r="BM385" s="148" t="s">
        <v>3211</v>
      </c>
    </row>
    <row r="386" spans="2:65" s="1" customFormat="1" ht="19.2" x14ac:dyDescent="0.2">
      <c r="B386" s="32"/>
      <c r="D386" s="150" t="s">
        <v>348</v>
      </c>
      <c r="F386" s="151" t="s">
        <v>3212</v>
      </c>
      <c r="I386" s="152"/>
      <c r="L386" s="32"/>
      <c r="M386" s="153"/>
      <c r="T386" s="56"/>
      <c r="AT386" s="17" t="s">
        <v>348</v>
      </c>
      <c r="AU386" s="17" t="s">
        <v>86</v>
      </c>
    </row>
    <row r="387" spans="2:65" s="15" customFormat="1" x14ac:dyDescent="0.2">
      <c r="B387" s="189"/>
      <c r="D387" s="150" t="s">
        <v>376</v>
      </c>
      <c r="E387" s="190" t="s">
        <v>1</v>
      </c>
      <c r="F387" s="191" t="s">
        <v>3213</v>
      </c>
      <c r="H387" s="190" t="s">
        <v>1</v>
      </c>
      <c r="I387" s="192"/>
      <c r="L387" s="189"/>
      <c r="M387" s="193"/>
      <c r="T387" s="194"/>
      <c r="AT387" s="190" t="s">
        <v>376</v>
      </c>
      <c r="AU387" s="190" t="s">
        <v>86</v>
      </c>
      <c r="AV387" s="15" t="s">
        <v>84</v>
      </c>
      <c r="AW387" s="15" t="s">
        <v>34</v>
      </c>
      <c r="AX387" s="15" t="s">
        <v>77</v>
      </c>
      <c r="AY387" s="190" t="s">
        <v>339</v>
      </c>
    </row>
    <row r="388" spans="2:65" s="12" customFormat="1" x14ac:dyDescent="0.2">
      <c r="B388" s="155"/>
      <c r="D388" s="150" t="s">
        <v>376</v>
      </c>
      <c r="E388" s="156" t="s">
        <v>1</v>
      </c>
      <c r="F388" s="157" t="s">
        <v>3214</v>
      </c>
      <c r="H388" s="158">
        <v>81.180000000000007</v>
      </c>
      <c r="I388" s="159"/>
      <c r="L388" s="155"/>
      <c r="M388" s="160"/>
      <c r="T388" s="161"/>
      <c r="AT388" s="156" t="s">
        <v>376</v>
      </c>
      <c r="AU388" s="156" t="s">
        <v>86</v>
      </c>
      <c r="AV388" s="12" t="s">
        <v>86</v>
      </c>
      <c r="AW388" s="12" t="s">
        <v>34</v>
      </c>
      <c r="AX388" s="12" t="s">
        <v>77</v>
      </c>
      <c r="AY388" s="156" t="s">
        <v>339</v>
      </c>
    </row>
    <row r="389" spans="2:65" s="13" customFormat="1" x14ac:dyDescent="0.2">
      <c r="B389" s="162"/>
      <c r="D389" s="150" t="s">
        <v>376</v>
      </c>
      <c r="E389" s="163" t="s">
        <v>1</v>
      </c>
      <c r="F389" s="164" t="s">
        <v>398</v>
      </c>
      <c r="H389" s="165">
        <v>81.180000000000007</v>
      </c>
      <c r="I389" s="166"/>
      <c r="L389" s="162"/>
      <c r="M389" s="167"/>
      <c r="T389" s="168"/>
      <c r="AT389" s="163" t="s">
        <v>376</v>
      </c>
      <c r="AU389" s="163" t="s">
        <v>86</v>
      </c>
      <c r="AV389" s="13" t="s">
        <v>249</v>
      </c>
      <c r="AW389" s="13" t="s">
        <v>34</v>
      </c>
      <c r="AX389" s="13" t="s">
        <v>84</v>
      </c>
      <c r="AY389" s="163" t="s">
        <v>339</v>
      </c>
    </row>
    <row r="390" spans="2:65" s="11" customFormat="1" ht="22.8" customHeight="1" x14ac:dyDescent="0.25">
      <c r="B390" s="124"/>
      <c r="D390" s="125" t="s">
        <v>76</v>
      </c>
      <c r="E390" s="134" t="s">
        <v>340</v>
      </c>
      <c r="F390" s="134" t="s">
        <v>341</v>
      </c>
      <c r="I390" s="127"/>
      <c r="J390" s="135">
        <f>BK390</f>
        <v>0</v>
      </c>
      <c r="L390" s="124"/>
      <c r="M390" s="129"/>
      <c r="P390" s="130">
        <f>SUM(P391:P422)</f>
        <v>0</v>
      </c>
      <c r="R390" s="130">
        <f>SUM(R391:R422)</f>
        <v>4.62052</v>
      </c>
      <c r="T390" s="131">
        <f>SUM(T391:T422)</f>
        <v>5.976</v>
      </c>
      <c r="AR390" s="125" t="s">
        <v>84</v>
      </c>
      <c r="AT390" s="132" t="s">
        <v>76</v>
      </c>
      <c r="AU390" s="132" t="s">
        <v>84</v>
      </c>
      <c r="AY390" s="125" t="s">
        <v>339</v>
      </c>
      <c r="BK390" s="133">
        <f>SUM(BK391:BK422)</f>
        <v>0</v>
      </c>
    </row>
    <row r="391" spans="2:65" s="1" customFormat="1" ht="16.5" customHeight="1" x14ac:dyDescent="0.2">
      <c r="B391" s="136"/>
      <c r="C391" s="137" t="s">
        <v>573</v>
      </c>
      <c r="D391" s="137" t="s">
        <v>342</v>
      </c>
      <c r="E391" s="138" t="s">
        <v>2339</v>
      </c>
      <c r="F391" s="139" t="s">
        <v>2340</v>
      </c>
      <c r="G391" s="140" t="s">
        <v>345</v>
      </c>
      <c r="H391" s="141">
        <v>68</v>
      </c>
      <c r="I391" s="142"/>
      <c r="J391" s="143">
        <f>ROUND(I391*H391,2)</f>
        <v>0</v>
      </c>
      <c r="K391" s="139" t="s">
        <v>902</v>
      </c>
      <c r="L391" s="32"/>
      <c r="M391" s="144" t="s">
        <v>1</v>
      </c>
      <c r="N391" s="145" t="s">
        <v>42</v>
      </c>
      <c r="P391" s="146">
        <f>O391*H391</f>
        <v>0</v>
      </c>
      <c r="Q391" s="146">
        <v>2.9999999999999997E-4</v>
      </c>
      <c r="R391" s="146">
        <f>Q391*H391</f>
        <v>2.0399999999999998E-2</v>
      </c>
      <c r="S391" s="146">
        <v>0</v>
      </c>
      <c r="T391" s="147">
        <f>S391*H391</f>
        <v>0</v>
      </c>
      <c r="AR391" s="148" t="s">
        <v>249</v>
      </c>
      <c r="AT391" s="148" t="s">
        <v>342</v>
      </c>
      <c r="AU391" s="148" t="s">
        <v>86</v>
      </c>
      <c r="AY391" s="17" t="s">
        <v>339</v>
      </c>
      <c r="BE391" s="149">
        <f>IF(N391="základní",J391,0)</f>
        <v>0</v>
      </c>
      <c r="BF391" s="149">
        <f>IF(N391="snížená",J391,0)</f>
        <v>0</v>
      </c>
      <c r="BG391" s="149">
        <f>IF(N391="zákl. přenesená",J391,0)</f>
        <v>0</v>
      </c>
      <c r="BH391" s="149">
        <f>IF(N391="sníž. přenesená",J391,0)</f>
        <v>0</v>
      </c>
      <c r="BI391" s="149">
        <f>IF(N391="nulová",J391,0)</f>
        <v>0</v>
      </c>
      <c r="BJ391" s="17" t="s">
        <v>84</v>
      </c>
      <c r="BK391" s="149">
        <f>ROUND(I391*H391,2)</f>
        <v>0</v>
      </c>
      <c r="BL391" s="17" t="s">
        <v>249</v>
      </c>
      <c r="BM391" s="148" t="s">
        <v>3215</v>
      </c>
    </row>
    <row r="392" spans="2:65" s="1" customFormat="1" x14ac:dyDescent="0.2">
      <c r="B392" s="32"/>
      <c r="D392" s="150" t="s">
        <v>348</v>
      </c>
      <c r="F392" s="151" t="s">
        <v>2342</v>
      </c>
      <c r="I392" s="152"/>
      <c r="L392" s="32"/>
      <c r="M392" s="153"/>
      <c r="T392" s="56"/>
      <c r="AT392" s="17" t="s">
        <v>348</v>
      </c>
      <c r="AU392" s="17" t="s">
        <v>86</v>
      </c>
    </row>
    <row r="393" spans="2:65" s="12" customFormat="1" x14ac:dyDescent="0.2">
      <c r="B393" s="155"/>
      <c r="D393" s="150" t="s">
        <v>376</v>
      </c>
      <c r="E393" s="156" t="s">
        <v>1</v>
      </c>
      <c r="F393" s="157" t="s">
        <v>3216</v>
      </c>
      <c r="H393" s="158">
        <v>68</v>
      </c>
      <c r="I393" s="159"/>
      <c r="L393" s="155"/>
      <c r="M393" s="160"/>
      <c r="T393" s="161"/>
      <c r="AT393" s="156" t="s">
        <v>376</v>
      </c>
      <c r="AU393" s="156" t="s">
        <v>86</v>
      </c>
      <c r="AV393" s="12" t="s">
        <v>86</v>
      </c>
      <c r="AW393" s="12" t="s">
        <v>34</v>
      </c>
      <c r="AX393" s="12" t="s">
        <v>84</v>
      </c>
      <c r="AY393" s="156" t="s">
        <v>339</v>
      </c>
    </row>
    <row r="394" spans="2:65" s="1" customFormat="1" ht="16.5" customHeight="1" x14ac:dyDescent="0.2">
      <c r="B394" s="136"/>
      <c r="C394" s="137" t="s">
        <v>579</v>
      </c>
      <c r="D394" s="137" t="s">
        <v>342</v>
      </c>
      <c r="E394" s="138" t="s">
        <v>3217</v>
      </c>
      <c r="F394" s="139" t="s">
        <v>3218</v>
      </c>
      <c r="G394" s="140" t="s">
        <v>345</v>
      </c>
      <c r="H394" s="141">
        <v>68</v>
      </c>
      <c r="I394" s="142"/>
      <c r="J394" s="143">
        <f>ROUND(I394*H394,2)</f>
        <v>0</v>
      </c>
      <c r="K394" s="139" t="s">
        <v>902</v>
      </c>
      <c r="L394" s="32"/>
      <c r="M394" s="144" t="s">
        <v>1</v>
      </c>
      <c r="N394" s="145" t="s">
        <v>42</v>
      </c>
      <c r="P394" s="146">
        <f>O394*H394</f>
        <v>0</v>
      </c>
      <c r="Q394" s="146">
        <v>0</v>
      </c>
      <c r="R394" s="146">
        <f>Q394*H394</f>
        <v>0</v>
      </c>
      <c r="S394" s="146">
        <v>0</v>
      </c>
      <c r="T394" s="147">
        <f>S394*H394</f>
        <v>0</v>
      </c>
      <c r="AR394" s="148" t="s">
        <v>249</v>
      </c>
      <c r="AT394" s="148" t="s">
        <v>342</v>
      </c>
      <c r="AU394" s="148" t="s">
        <v>86</v>
      </c>
      <c r="AY394" s="17" t="s">
        <v>339</v>
      </c>
      <c r="BE394" s="149">
        <f>IF(N394="základní",J394,0)</f>
        <v>0</v>
      </c>
      <c r="BF394" s="149">
        <f>IF(N394="snížená",J394,0)</f>
        <v>0</v>
      </c>
      <c r="BG394" s="149">
        <f>IF(N394="zákl. přenesená",J394,0)</f>
        <v>0</v>
      </c>
      <c r="BH394" s="149">
        <f>IF(N394="sníž. přenesená",J394,0)</f>
        <v>0</v>
      </c>
      <c r="BI394" s="149">
        <f>IF(N394="nulová",J394,0)</f>
        <v>0</v>
      </c>
      <c r="BJ394" s="17" t="s">
        <v>84</v>
      </c>
      <c r="BK394" s="149">
        <f>ROUND(I394*H394,2)</f>
        <v>0</v>
      </c>
      <c r="BL394" s="17" t="s">
        <v>249</v>
      </c>
      <c r="BM394" s="148" t="s">
        <v>3219</v>
      </c>
    </row>
    <row r="395" spans="2:65" s="1" customFormat="1" x14ac:dyDescent="0.2">
      <c r="B395" s="32"/>
      <c r="D395" s="150" t="s">
        <v>348</v>
      </c>
      <c r="F395" s="151" t="s">
        <v>3220</v>
      </c>
      <c r="I395" s="152"/>
      <c r="L395" s="32"/>
      <c r="M395" s="153"/>
      <c r="T395" s="56"/>
      <c r="AT395" s="17" t="s">
        <v>348</v>
      </c>
      <c r="AU395" s="17" t="s">
        <v>86</v>
      </c>
    </row>
    <row r="396" spans="2:65" s="12" customFormat="1" x14ac:dyDescent="0.2">
      <c r="B396" s="155"/>
      <c r="D396" s="150" t="s">
        <v>376</v>
      </c>
      <c r="E396" s="156" t="s">
        <v>1</v>
      </c>
      <c r="F396" s="157" t="s">
        <v>3216</v>
      </c>
      <c r="H396" s="158">
        <v>68</v>
      </c>
      <c r="I396" s="159"/>
      <c r="L396" s="155"/>
      <c r="M396" s="160"/>
      <c r="T396" s="161"/>
      <c r="AT396" s="156" t="s">
        <v>376</v>
      </c>
      <c r="AU396" s="156" t="s">
        <v>86</v>
      </c>
      <c r="AV396" s="12" t="s">
        <v>86</v>
      </c>
      <c r="AW396" s="12" t="s">
        <v>34</v>
      </c>
      <c r="AX396" s="12" t="s">
        <v>84</v>
      </c>
      <c r="AY396" s="156" t="s">
        <v>339</v>
      </c>
    </row>
    <row r="397" spans="2:65" s="1" customFormat="1" ht="16.5" customHeight="1" x14ac:dyDescent="0.2">
      <c r="B397" s="136"/>
      <c r="C397" s="137" t="s">
        <v>582</v>
      </c>
      <c r="D397" s="137" t="s">
        <v>342</v>
      </c>
      <c r="E397" s="138" t="s">
        <v>2344</v>
      </c>
      <c r="F397" s="139" t="s">
        <v>2345</v>
      </c>
      <c r="G397" s="140" t="s">
        <v>345</v>
      </c>
      <c r="H397" s="141">
        <v>34</v>
      </c>
      <c r="I397" s="142"/>
      <c r="J397" s="143">
        <f>ROUND(I397*H397,2)</f>
        <v>0</v>
      </c>
      <c r="K397" s="139" t="s">
        <v>902</v>
      </c>
      <c r="L397" s="32"/>
      <c r="M397" s="144" t="s">
        <v>1</v>
      </c>
      <c r="N397" s="145" t="s">
        <v>42</v>
      </c>
      <c r="P397" s="146">
        <f>O397*H397</f>
        <v>0</v>
      </c>
      <c r="Q397" s="146">
        <v>5.8E-4</v>
      </c>
      <c r="R397" s="146">
        <f>Q397*H397</f>
        <v>1.9720000000000001E-2</v>
      </c>
      <c r="S397" s="146">
        <v>0.16600000000000001</v>
      </c>
      <c r="T397" s="147">
        <f>S397*H397</f>
        <v>5.6440000000000001</v>
      </c>
      <c r="AR397" s="148" t="s">
        <v>249</v>
      </c>
      <c r="AT397" s="148" t="s">
        <v>342</v>
      </c>
      <c r="AU397" s="148" t="s">
        <v>86</v>
      </c>
      <c r="AY397" s="17" t="s">
        <v>339</v>
      </c>
      <c r="BE397" s="149">
        <f>IF(N397="základní",J397,0)</f>
        <v>0</v>
      </c>
      <c r="BF397" s="149">
        <f>IF(N397="snížená",J397,0)</f>
        <v>0</v>
      </c>
      <c r="BG397" s="149">
        <f>IF(N397="zákl. přenesená",J397,0)</f>
        <v>0</v>
      </c>
      <c r="BH397" s="149">
        <f>IF(N397="sníž. přenesená",J397,0)</f>
        <v>0</v>
      </c>
      <c r="BI397" s="149">
        <f>IF(N397="nulová",J397,0)</f>
        <v>0</v>
      </c>
      <c r="BJ397" s="17" t="s">
        <v>84</v>
      </c>
      <c r="BK397" s="149">
        <f>ROUND(I397*H397,2)</f>
        <v>0</v>
      </c>
      <c r="BL397" s="17" t="s">
        <v>249</v>
      </c>
      <c r="BM397" s="148" t="s">
        <v>3221</v>
      </c>
    </row>
    <row r="398" spans="2:65" s="1" customFormat="1" x14ac:dyDescent="0.2">
      <c r="B398" s="32"/>
      <c r="D398" s="150" t="s">
        <v>348</v>
      </c>
      <c r="F398" s="151" t="s">
        <v>2347</v>
      </c>
      <c r="I398" s="152"/>
      <c r="L398" s="32"/>
      <c r="M398" s="153"/>
      <c r="T398" s="56"/>
      <c r="AT398" s="17" t="s">
        <v>348</v>
      </c>
      <c r="AU398" s="17" t="s">
        <v>86</v>
      </c>
    </row>
    <row r="399" spans="2:65" s="12" customFormat="1" x14ac:dyDescent="0.2">
      <c r="B399" s="155"/>
      <c r="D399" s="150" t="s">
        <v>376</v>
      </c>
      <c r="E399" s="156" t="s">
        <v>1</v>
      </c>
      <c r="F399" s="157" t="s">
        <v>521</v>
      </c>
      <c r="H399" s="158">
        <v>34</v>
      </c>
      <c r="I399" s="159"/>
      <c r="L399" s="155"/>
      <c r="M399" s="160"/>
      <c r="T399" s="161"/>
      <c r="AT399" s="156" t="s">
        <v>376</v>
      </c>
      <c r="AU399" s="156" t="s">
        <v>86</v>
      </c>
      <c r="AV399" s="12" t="s">
        <v>86</v>
      </c>
      <c r="AW399" s="12" t="s">
        <v>34</v>
      </c>
      <c r="AX399" s="12" t="s">
        <v>84</v>
      </c>
      <c r="AY399" s="156" t="s">
        <v>339</v>
      </c>
    </row>
    <row r="400" spans="2:65" s="1" customFormat="1" ht="16.5" customHeight="1" x14ac:dyDescent="0.2">
      <c r="B400" s="136"/>
      <c r="C400" s="137" t="s">
        <v>587</v>
      </c>
      <c r="D400" s="137" t="s">
        <v>342</v>
      </c>
      <c r="E400" s="138" t="s">
        <v>3222</v>
      </c>
      <c r="F400" s="139" t="s">
        <v>3223</v>
      </c>
      <c r="G400" s="140" t="s">
        <v>345</v>
      </c>
      <c r="H400" s="141">
        <v>34</v>
      </c>
      <c r="I400" s="142"/>
      <c r="J400" s="143">
        <f>ROUND(I400*H400,2)</f>
        <v>0</v>
      </c>
      <c r="K400" s="139" t="s">
        <v>902</v>
      </c>
      <c r="L400" s="32"/>
      <c r="M400" s="144" t="s">
        <v>1</v>
      </c>
      <c r="N400" s="145" t="s">
        <v>42</v>
      </c>
      <c r="P400" s="146">
        <f>O400*H400</f>
        <v>0</v>
      </c>
      <c r="Q400" s="146">
        <v>2.1099999999999999E-3</v>
      </c>
      <c r="R400" s="146">
        <f>Q400*H400</f>
        <v>7.1739999999999998E-2</v>
      </c>
      <c r="S400" s="146">
        <v>0</v>
      </c>
      <c r="T400" s="147">
        <f>S400*H400</f>
        <v>0</v>
      </c>
      <c r="AR400" s="148" t="s">
        <v>249</v>
      </c>
      <c r="AT400" s="148" t="s">
        <v>342</v>
      </c>
      <c r="AU400" s="148" t="s">
        <v>86</v>
      </c>
      <c r="AY400" s="17" t="s">
        <v>339</v>
      </c>
      <c r="BE400" s="149">
        <f>IF(N400="základní",J400,0)</f>
        <v>0</v>
      </c>
      <c r="BF400" s="149">
        <f>IF(N400="snížená",J400,0)</f>
        <v>0</v>
      </c>
      <c r="BG400" s="149">
        <f>IF(N400="zákl. přenesená",J400,0)</f>
        <v>0</v>
      </c>
      <c r="BH400" s="149">
        <f>IF(N400="sníž. přenesená",J400,0)</f>
        <v>0</v>
      </c>
      <c r="BI400" s="149">
        <f>IF(N400="nulová",J400,0)</f>
        <v>0</v>
      </c>
      <c r="BJ400" s="17" t="s">
        <v>84</v>
      </c>
      <c r="BK400" s="149">
        <f>ROUND(I400*H400,2)</f>
        <v>0</v>
      </c>
      <c r="BL400" s="17" t="s">
        <v>249</v>
      </c>
      <c r="BM400" s="148" t="s">
        <v>3224</v>
      </c>
    </row>
    <row r="401" spans="2:65" s="1" customFormat="1" x14ac:dyDescent="0.2">
      <c r="B401" s="32"/>
      <c r="D401" s="150" t="s">
        <v>348</v>
      </c>
      <c r="F401" s="151" t="s">
        <v>3225</v>
      </c>
      <c r="I401" s="152"/>
      <c r="L401" s="32"/>
      <c r="M401" s="153"/>
      <c r="T401" s="56"/>
      <c r="AT401" s="17" t="s">
        <v>348</v>
      </c>
      <c r="AU401" s="17" t="s">
        <v>86</v>
      </c>
    </row>
    <row r="402" spans="2:65" s="12" customFormat="1" x14ac:dyDescent="0.2">
      <c r="B402" s="155"/>
      <c r="D402" s="150" t="s">
        <v>376</v>
      </c>
      <c r="E402" s="156" t="s">
        <v>1</v>
      </c>
      <c r="F402" s="157" t="s">
        <v>521</v>
      </c>
      <c r="H402" s="158">
        <v>34</v>
      </c>
      <c r="I402" s="159"/>
      <c r="L402" s="155"/>
      <c r="M402" s="160"/>
      <c r="T402" s="161"/>
      <c r="AT402" s="156" t="s">
        <v>376</v>
      </c>
      <c r="AU402" s="156" t="s">
        <v>86</v>
      </c>
      <c r="AV402" s="12" t="s">
        <v>86</v>
      </c>
      <c r="AW402" s="12" t="s">
        <v>34</v>
      </c>
      <c r="AX402" s="12" t="s">
        <v>84</v>
      </c>
      <c r="AY402" s="156" t="s">
        <v>339</v>
      </c>
    </row>
    <row r="403" spans="2:65" s="1" customFormat="1" ht="16.5" customHeight="1" x14ac:dyDescent="0.2">
      <c r="B403" s="136"/>
      <c r="C403" s="137" t="s">
        <v>592</v>
      </c>
      <c r="D403" s="137" t="s">
        <v>342</v>
      </c>
      <c r="E403" s="138" t="s">
        <v>3226</v>
      </c>
      <c r="F403" s="139" t="s">
        <v>3227</v>
      </c>
      <c r="G403" s="140" t="s">
        <v>345</v>
      </c>
      <c r="H403" s="141">
        <v>34</v>
      </c>
      <c r="I403" s="142"/>
      <c r="J403" s="143">
        <f>ROUND(I403*H403,2)</f>
        <v>0</v>
      </c>
      <c r="K403" s="139" t="s">
        <v>902</v>
      </c>
      <c r="L403" s="32"/>
      <c r="M403" s="144" t="s">
        <v>1</v>
      </c>
      <c r="N403" s="145" t="s">
        <v>42</v>
      </c>
      <c r="P403" s="146">
        <f>O403*H403</f>
        <v>0</v>
      </c>
      <c r="Q403" s="146">
        <v>2.66E-3</v>
      </c>
      <c r="R403" s="146">
        <f>Q403*H403</f>
        <v>9.0440000000000006E-2</v>
      </c>
      <c r="S403" s="146">
        <v>0</v>
      </c>
      <c r="T403" s="147">
        <f>S403*H403</f>
        <v>0</v>
      </c>
      <c r="AR403" s="148" t="s">
        <v>249</v>
      </c>
      <c r="AT403" s="148" t="s">
        <v>342</v>
      </c>
      <c r="AU403" s="148" t="s">
        <v>86</v>
      </c>
      <c r="AY403" s="17" t="s">
        <v>339</v>
      </c>
      <c r="BE403" s="149">
        <f>IF(N403="základní",J403,0)</f>
        <v>0</v>
      </c>
      <c r="BF403" s="149">
        <f>IF(N403="snížená",J403,0)</f>
        <v>0</v>
      </c>
      <c r="BG403" s="149">
        <f>IF(N403="zákl. přenesená",J403,0)</f>
        <v>0</v>
      </c>
      <c r="BH403" s="149">
        <f>IF(N403="sníž. přenesená",J403,0)</f>
        <v>0</v>
      </c>
      <c r="BI403" s="149">
        <f>IF(N403="nulová",J403,0)</f>
        <v>0</v>
      </c>
      <c r="BJ403" s="17" t="s">
        <v>84</v>
      </c>
      <c r="BK403" s="149">
        <f>ROUND(I403*H403,2)</f>
        <v>0</v>
      </c>
      <c r="BL403" s="17" t="s">
        <v>249</v>
      </c>
      <c r="BM403" s="148" t="s">
        <v>3228</v>
      </c>
    </row>
    <row r="404" spans="2:65" s="1" customFormat="1" x14ac:dyDescent="0.2">
      <c r="B404" s="32"/>
      <c r="D404" s="150" t="s">
        <v>348</v>
      </c>
      <c r="F404" s="151" t="s">
        <v>3229</v>
      </c>
      <c r="I404" s="152"/>
      <c r="L404" s="32"/>
      <c r="M404" s="153"/>
      <c r="T404" s="56"/>
      <c r="AT404" s="17" t="s">
        <v>348</v>
      </c>
      <c r="AU404" s="17" t="s">
        <v>86</v>
      </c>
    </row>
    <row r="405" spans="2:65" s="12" customFormat="1" x14ac:dyDescent="0.2">
      <c r="B405" s="155"/>
      <c r="D405" s="150" t="s">
        <v>376</v>
      </c>
      <c r="E405" s="156" t="s">
        <v>1</v>
      </c>
      <c r="F405" s="157" t="s">
        <v>521</v>
      </c>
      <c r="H405" s="158">
        <v>34</v>
      </c>
      <c r="I405" s="159"/>
      <c r="L405" s="155"/>
      <c r="M405" s="160"/>
      <c r="T405" s="161"/>
      <c r="AT405" s="156" t="s">
        <v>376</v>
      </c>
      <c r="AU405" s="156" t="s">
        <v>86</v>
      </c>
      <c r="AV405" s="12" t="s">
        <v>86</v>
      </c>
      <c r="AW405" s="12" t="s">
        <v>34</v>
      </c>
      <c r="AX405" s="12" t="s">
        <v>84</v>
      </c>
      <c r="AY405" s="156" t="s">
        <v>339</v>
      </c>
    </row>
    <row r="406" spans="2:65" s="1" customFormat="1" ht="16.5" customHeight="1" x14ac:dyDescent="0.2">
      <c r="B406" s="136"/>
      <c r="C406" s="169" t="s">
        <v>595</v>
      </c>
      <c r="D406" s="169" t="s">
        <v>490</v>
      </c>
      <c r="E406" s="170" t="s">
        <v>3230</v>
      </c>
      <c r="F406" s="171" t="s">
        <v>3231</v>
      </c>
      <c r="G406" s="172" t="s">
        <v>373</v>
      </c>
      <c r="H406" s="173">
        <v>5.3920000000000003</v>
      </c>
      <c r="I406" s="174"/>
      <c r="J406" s="175">
        <f>ROUND(I406*H406,2)</f>
        <v>0</v>
      </c>
      <c r="K406" s="171" t="s">
        <v>902</v>
      </c>
      <c r="L406" s="176"/>
      <c r="M406" s="177" t="s">
        <v>1</v>
      </c>
      <c r="N406" s="178" t="s">
        <v>42</v>
      </c>
      <c r="P406" s="146">
        <f>O406*H406</f>
        <v>0</v>
      </c>
      <c r="Q406" s="146">
        <v>0.81499999999999995</v>
      </c>
      <c r="R406" s="146">
        <f>Q406*H406</f>
        <v>4.3944799999999997</v>
      </c>
      <c r="S406" s="146">
        <v>0</v>
      </c>
      <c r="T406" s="147">
        <f>S406*H406</f>
        <v>0</v>
      </c>
      <c r="AR406" s="148" t="s">
        <v>385</v>
      </c>
      <c r="AT406" s="148" t="s">
        <v>490</v>
      </c>
      <c r="AU406" s="148" t="s">
        <v>86</v>
      </c>
      <c r="AY406" s="17" t="s">
        <v>339</v>
      </c>
      <c r="BE406" s="149">
        <f>IF(N406="základní",J406,0)</f>
        <v>0</v>
      </c>
      <c r="BF406" s="149">
        <f>IF(N406="snížená",J406,0)</f>
        <v>0</v>
      </c>
      <c r="BG406" s="149">
        <f>IF(N406="zákl. přenesená",J406,0)</f>
        <v>0</v>
      </c>
      <c r="BH406" s="149">
        <f>IF(N406="sníž. přenesená",J406,0)</f>
        <v>0</v>
      </c>
      <c r="BI406" s="149">
        <f>IF(N406="nulová",J406,0)</f>
        <v>0</v>
      </c>
      <c r="BJ406" s="17" t="s">
        <v>84</v>
      </c>
      <c r="BK406" s="149">
        <f>ROUND(I406*H406,2)</f>
        <v>0</v>
      </c>
      <c r="BL406" s="17" t="s">
        <v>249</v>
      </c>
      <c r="BM406" s="148" t="s">
        <v>3232</v>
      </c>
    </row>
    <row r="407" spans="2:65" s="1" customFormat="1" x14ac:dyDescent="0.2">
      <c r="B407" s="32"/>
      <c r="D407" s="150" t="s">
        <v>348</v>
      </c>
      <c r="F407" s="151" t="s">
        <v>3231</v>
      </c>
      <c r="I407" s="152"/>
      <c r="L407" s="32"/>
      <c r="M407" s="153"/>
      <c r="T407" s="56"/>
      <c r="AT407" s="17" t="s">
        <v>348</v>
      </c>
      <c r="AU407" s="17" t="s">
        <v>86</v>
      </c>
    </row>
    <row r="408" spans="2:65" s="15" customFormat="1" x14ac:dyDescent="0.2">
      <c r="B408" s="189"/>
      <c r="D408" s="150" t="s">
        <v>376</v>
      </c>
      <c r="E408" s="190" t="s">
        <v>1</v>
      </c>
      <c r="F408" s="191" t="s">
        <v>3233</v>
      </c>
      <c r="H408" s="190" t="s">
        <v>1</v>
      </c>
      <c r="I408" s="192"/>
      <c r="L408" s="189"/>
      <c r="M408" s="193"/>
      <c r="T408" s="194"/>
      <c r="AT408" s="190" t="s">
        <v>376</v>
      </c>
      <c r="AU408" s="190" t="s">
        <v>86</v>
      </c>
      <c r="AV408" s="15" t="s">
        <v>84</v>
      </c>
      <c r="AW408" s="15" t="s">
        <v>34</v>
      </c>
      <c r="AX408" s="15" t="s">
        <v>77</v>
      </c>
      <c r="AY408" s="190" t="s">
        <v>339</v>
      </c>
    </row>
    <row r="409" spans="2:65" s="12" customFormat="1" x14ac:dyDescent="0.2">
      <c r="B409" s="155"/>
      <c r="D409" s="150" t="s">
        <v>376</v>
      </c>
      <c r="E409" s="156" t="s">
        <v>1</v>
      </c>
      <c r="F409" s="157" t="s">
        <v>3234</v>
      </c>
      <c r="H409" s="158">
        <v>5.0919999999999996</v>
      </c>
      <c r="I409" s="159"/>
      <c r="L409" s="155"/>
      <c r="M409" s="160"/>
      <c r="T409" s="161"/>
      <c r="AT409" s="156" t="s">
        <v>376</v>
      </c>
      <c r="AU409" s="156" t="s">
        <v>86</v>
      </c>
      <c r="AV409" s="12" t="s">
        <v>86</v>
      </c>
      <c r="AW409" s="12" t="s">
        <v>34</v>
      </c>
      <c r="AX409" s="12" t="s">
        <v>77</v>
      </c>
      <c r="AY409" s="156" t="s">
        <v>339</v>
      </c>
    </row>
    <row r="410" spans="2:65" s="15" customFormat="1" x14ac:dyDescent="0.2">
      <c r="B410" s="189"/>
      <c r="D410" s="150" t="s">
        <v>376</v>
      </c>
      <c r="E410" s="190" t="s">
        <v>1</v>
      </c>
      <c r="F410" s="191" t="s">
        <v>3235</v>
      </c>
      <c r="H410" s="190" t="s">
        <v>1</v>
      </c>
      <c r="I410" s="192"/>
      <c r="L410" s="189"/>
      <c r="M410" s="193"/>
      <c r="T410" s="194"/>
      <c r="AT410" s="190" t="s">
        <v>376</v>
      </c>
      <c r="AU410" s="190" t="s">
        <v>86</v>
      </c>
      <c r="AV410" s="15" t="s">
        <v>84</v>
      </c>
      <c r="AW410" s="15" t="s">
        <v>34</v>
      </c>
      <c r="AX410" s="15" t="s">
        <v>77</v>
      </c>
      <c r="AY410" s="190" t="s">
        <v>339</v>
      </c>
    </row>
    <row r="411" spans="2:65" s="12" customFormat="1" x14ac:dyDescent="0.2">
      <c r="B411" s="155"/>
      <c r="D411" s="150" t="s">
        <v>376</v>
      </c>
      <c r="E411" s="156" t="s">
        <v>1</v>
      </c>
      <c r="F411" s="157" t="s">
        <v>3236</v>
      </c>
      <c r="H411" s="158">
        <v>0.3</v>
      </c>
      <c r="I411" s="159"/>
      <c r="L411" s="155"/>
      <c r="M411" s="160"/>
      <c r="T411" s="161"/>
      <c r="AT411" s="156" t="s">
        <v>376</v>
      </c>
      <c r="AU411" s="156" t="s">
        <v>86</v>
      </c>
      <c r="AV411" s="12" t="s">
        <v>86</v>
      </c>
      <c r="AW411" s="12" t="s">
        <v>34</v>
      </c>
      <c r="AX411" s="12" t="s">
        <v>77</v>
      </c>
      <c r="AY411" s="156" t="s">
        <v>339</v>
      </c>
    </row>
    <row r="412" spans="2:65" s="13" customFormat="1" x14ac:dyDescent="0.2">
      <c r="B412" s="162"/>
      <c r="D412" s="150" t="s">
        <v>376</v>
      </c>
      <c r="E412" s="163" t="s">
        <v>1</v>
      </c>
      <c r="F412" s="164" t="s">
        <v>398</v>
      </c>
      <c r="H412" s="165">
        <v>5.3920000000000003</v>
      </c>
      <c r="I412" s="166"/>
      <c r="L412" s="162"/>
      <c r="M412" s="167"/>
      <c r="T412" s="168"/>
      <c r="AT412" s="163" t="s">
        <v>376</v>
      </c>
      <c r="AU412" s="163" t="s">
        <v>86</v>
      </c>
      <c r="AV412" s="13" t="s">
        <v>249</v>
      </c>
      <c r="AW412" s="13" t="s">
        <v>34</v>
      </c>
      <c r="AX412" s="13" t="s">
        <v>84</v>
      </c>
      <c r="AY412" s="163" t="s">
        <v>339</v>
      </c>
    </row>
    <row r="413" spans="2:65" s="1" customFormat="1" ht="16.5" customHeight="1" x14ac:dyDescent="0.2">
      <c r="B413" s="136"/>
      <c r="C413" s="169" t="s">
        <v>600</v>
      </c>
      <c r="D413" s="169" t="s">
        <v>490</v>
      </c>
      <c r="E413" s="170" t="s">
        <v>2360</v>
      </c>
      <c r="F413" s="171" t="s">
        <v>2361</v>
      </c>
      <c r="G413" s="172" t="s">
        <v>345</v>
      </c>
      <c r="H413" s="173">
        <v>68</v>
      </c>
      <c r="I413" s="174"/>
      <c r="J413" s="175">
        <f>ROUND(I413*H413,2)</f>
        <v>0</v>
      </c>
      <c r="K413" s="171" t="s">
        <v>1</v>
      </c>
      <c r="L413" s="176"/>
      <c r="M413" s="177" t="s">
        <v>1</v>
      </c>
      <c r="N413" s="178" t="s">
        <v>42</v>
      </c>
      <c r="P413" s="146">
        <f>O413*H413</f>
        <v>0</v>
      </c>
      <c r="Q413" s="146">
        <v>1.2999999999999999E-4</v>
      </c>
      <c r="R413" s="146">
        <f>Q413*H413</f>
        <v>8.8399999999999989E-3</v>
      </c>
      <c r="S413" s="146">
        <v>0</v>
      </c>
      <c r="T413" s="147">
        <f>S413*H413</f>
        <v>0</v>
      </c>
      <c r="AR413" s="148" t="s">
        <v>385</v>
      </c>
      <c r="AT413" s="148" t="s">
        <v>490</v>
      </c>
      <c r="AU413" s="148" t="s">
        <v>86</v>
      </c>
      <c r="AY413" s="17" t="s">
        <v>339</v>
      </c>
      <c r="BE413" s="149">
        <f>IF(N413="základní",J413,0)</f>
        <v>0</v>
      </c>
      <c r="BF413" s="149">
        <f>IF(N413="snížená",J413,0)</f>
        <v>0</v>
      </c>
      <c r="BG413" s="149">
        <f>IF(N413="zákl. přenesená",J413,0)</f>
        <v>0</v>
      </c>
      <c r="BH413" s="149">
        <f>IF(N413="sníž. přenesená",J413,0)</f>
        <v>0</v>
      </c>
      <c r="BI413" s="149">
        <f>IF(N413="nulová",J413,0)</f>
        <v>0</v>
      </c>
      <c r="BJ413" s="17" t="s">
        <v>84</v>
      </c>
      <c r="BK413" s="149">
        <f>ROUND(I413*H413,2)</f>
        <v>0</v>
      </c>
      <c r="BL413" s="17" t="s">
        <v>249</v>
      </c>
      <c r="BM413" s="148" t="s">
        <v>3237</v>
      </c>
    </row>
    <row r="414" spans="2:65" s="1" customFormat="1" x14ac:dyDescent="0.2">
      <c r="B414" s="32"/>
      <c r="D414" s="150" t="s">
        <v>348</v>
      </c>
      <c r="F414" s="151" t="s">
        <v>2363</v>
      </c>
      <c r="I414" s="152"/>
      <c r="L414" s="32"/>
      <c r="M414" s="153"/>
      <c r="T414" s="56"/>
      <c r="AT414" s="17" t="s">
        <v>348</v>
      </c>
      <c r="AU414" s="17" t="s">
        <v>86</v>
      </c>
    </row>
    <row r="415" spans="2:65" s="12" customFormat="1" x14ac:dyDescent="0.2">
      <c r="B415" s="155"/>
      <c r="D415" s="150" t="s">
        <v>376</v>
      </c>
      <c r="E415" s="156" t="s">
        <v>1</v>
      </c>
      <c r="F415" s="157" t="s">
        <v>3238</v>
      </c>
      <c r="H415" s="158">
        <v>68</v>
      </c>
      <c r="I415" s="159"/>
      <c r="L415" s="155"/>
      <c r="M415" s="160"/>
      <c r="T415" s="161"/>
      <c r="AT415" s="156" t="s">
        <v>376</v>
      </c>
      <c r="AU415" s="156" t="s">
        <v>86</v>
      </c>
      <c r="AV415" s="12" t="s">
        <v>86</v>
      </c>
      <c r="AW415" s="12" t="s">
        <v>34</v>
      </c>
      <c r="AX415" s="12" t="s">
        <v>77</v>
      </c>
      <c r="AY415" s="156" t="s">
        <v>339</v>
      </c>
    </row>
    <row r="416" spans="2:65" s="13" customFormat="1" x14ac:dyDescent="0.2">
      <c r="B416" s="162"/>
      <c r="D416" s="150" t="s">
        <v>376</v>
      </c>
      <c r="E416" s="163" t="s">
        <v>1</v>
      </c>
      <c r="F416" s="164" t="s">
        <v>398</v>
      </c>
      <c r="H416" s="165">
        <v>68</v>
      </c>
      <c r="I416" s="166"/>
      <c r="L416" s="162"/>
      <c r="M416" s="167"/>
      <c r="T416" s="168"/>
      <c r="AT416" s="163" t="s">
        <v>376</v>
      </c>
      <c r="AU416" s="163" t="s">
        <v>86</v>
      </c>
      <c r="AV416" s="13" t="s">
        <v>249</v>
      </c>
      <c r="AW416" s="13" t="s">
        <v>34</v>
      </c>
      <c r="AX416" s="13" t="s">
        <v>84</v>
      </c>
      <c r="AY416" s="163" t="s">
        <v>339</v>
      </c>
    </row>
    <row r="417" spans="2:65" s="1" customFormat="1" ht="16.5" customHeight="1" x14ac:dyDescent="0.2">
      <c r="B417" s="136"/>
      <c r="C417" s="137" t="s">
        <v>603</v>
      </c>
      <c r="D417" s="137" t="s">
        <v>342</v>
      </c>
      <c r="E417" s="138" t="s">
        <v>2365</v>
      </c>
      <c r="F417" s="139" t="s">
        <v>2366</v>
      </c>
      <c r="G417" s="140" t="s">
        <v>345</v>
      </c>
      <c r="H417" s="141">
        <v>2</v>
      </c>
      <c r="I417" s="142"/>
      <c r="J417" s="143">
        <f>ROUND(I417*H417,2)</f>
        <v>0</v>
      </c>
      <c r="K417" s="139" t="s">
        <v>902</v>
      </c>
      <c r="L417" s="32"/>
      <c r="M417" s="144" t="s">
        <v>1</v>
      </c>
      <c r="N417" s="145" t="s">
        <v>42</v>
      </c>
      <c r="P417" s="146">
        <f>O417*H417</f>
        <v>0</v>
      </c>
      <c r="Q417" s="146">
        <v>2.1199999999999999E-3</v>
      </c>
      <c r="R417" s="146">
        <f>Q417*H417</f>
        <v>4.2399999999999998E-3</v>
      </c>
      <c r="S417" s="146">
        <v>0</v>
      </c>
      <c r="T417" s="147">
        <f>S417*H417</f>
        <v>0</v>
      </c>
      <c r="AR417" s="148" t="s">
        <v>249</v>
      </c>
      <c r="AT417" s="148" t="s">
        <v>342</v>
      </c>
      <c r="AU417" s="148" t="s">
        <v>86</v>
      </c>
      <c r="AY417" s="17" t="s">
        <v>339</v>
      </c>
      <c r="BE417" s="149">
        <f>IF(N417="základní",J417,0)</f>
        <v>0</v>
      </c>
      <c r="BF417" s="149">
        <f>IF(N417="snížená",J417,0)</f>
        <v>0</v>
      </c>
      <c r="BG417" s="149">
        <f>IF(N417="zákl. přenesená",J417,0)</f>
        <v>0</v>
      </c>
      <c r="BH417" s="149">
        <f>IF(N417="sníž. přenesená",J417,0)</f>
        <v>0</v>
      </c>
      <c r="BI417" s="149">
        <f>IF(N417="nulová",J417,0)</f>
        <v>0</v>
      </c>
      <c r="BJ417" s="17" t="s">
        <v>84</v>
      </c>
      <c r="BK417" s="149">
        <f>ROUND(I417*H417,2)</f>
        <v>0</v>
      </c>
      <c r="BL417" s="17" t="s">
        <v>249</v>
      </c>
      <c r="BM417" s="148" t="s">
        <v>3239</v>
      </c>
    </row>
    <row r="418" spans="2:65" s="1" customFormat="1" x14ac:dyDescent="0.2">
      <c r="B418" s="32"/>
      <c r="D418" s="150" t="s">
        <v>348</v>
      </c>
      <c r="F418" s="151" t="s">
        <v>2368</v>
      </c>
      <c r="I418" s="152"/>
      <c r="L418" s="32"/>
      <c r="M418" s="153"/>
      <c r="T418" s="56"/>
      <c r="AT418" s="17" t="s">
        <v>348</v>
      </c>
      <c r="AU418" s="17" t="s">
        <v>86</v>
      </c>
    </row>
    <row r="419" spans="2:65" s="1" customFormat="1" ht="16.5" customHeight="1" x14ac:dyDescent="0.2">
      <c r="B419" s="136"/>
      <c r="C419" s="137" t="s">
        <v>606</v>
      </c>
      <c r="D419" s="137" t="s">
        <v>342</v>
      </c>
      <c r="E419" s="138" t="s">
        <v>2369</v>
      </c>
      <c r="F419" s="139" t="s">
        <v>2370</v>
      </c>
      <c r="G419" s="140" t="s">
        <v>345</v>
      </c>
      <c r="H419" s="141">
        <v>2</v>
      </c>
      <c r="I419" s="142"/>
      <c r="J419" s="143">
        <f>ROUND(I419*H419,2)</f>
        <v>0</v>
      </c>
      <c r="K419" s="139" t="s">
        <v>902</v>
      </c>
      <c r="L419" s="32"/>
      <c r="M419" s="144" t="s">
        <v>1</v>
      </c>
      <c r="N419" s="145" t="s">
        <v>42</v>
      </c>
      <c r="P419" s="146">
        <f>O419*H419</f>
        <v>0</v>
      </c>
      <c r="Q419" s="146">
        <v>4.7499999999999999E-3</v>
      </c>
      <c r="R419" s="146">
        <f>Q419*H419</f>
        <v>9.4999999999999998E-3</v>
      </c>
      <c r="S419" s="146">
        <v>0</v>
      </c>
      <c r="T419" s="147">
        <f>S419*H419</f>
        <v>0</v>
      </c>
      <c r="AR419" s="148" t="s">
        <v>249</v>
      </c>
      <c r="AT419" s="148" t="s">
        <v>342</v>
      </c>
      <c r="AU419" s="148" t="s">
        <v>86</v>
      </c>
      <c r="AY419" s="17" t="s">
        <v>339</v>
      </c>
      <c r="BE419" s="149">
        <f>IF(N419="základní",J419,0)</f>
        <v>0</v>
      </c>
      <c r="BF419" s="149">
        <f>IF(N419="snížená",J419,0)</f>
        <v>0</v>
      </c>
      <c r="BG419" s="149">
        <f>IF(N419="zákl. přenesená",J419,0)</f>
        <v>0</v>
      </c>
      <c r="BH419" s="149">
        <f>IF(N419="sníž. přenesená",J419,0)</f>
        <v>0</v>
      </c>
      <c r="BI419" s="149">
        <f>IF(N419="nulová",J419,0)</f>
        <v>0</v>
      </c>
      <c r="BJ419" s="17" t="s">
        <v>84</v>
      </c>
      <c r="BK419" s="149">
        <f>ROUND(I419*H419,2)</f>
        <v>0</v>
      </c>
      <c r="BL419" s="17" t="s">
        <v>249</v>
      </c>
      <c r="BM419" s="148" t="s">
        <v>3240</v>
      </c>
    </row>
    <row r="420" spans="2:65" s="1" customFormat="1" x14ac:dyDescent="0.2">
      <c r="B420" s="32"/>
      <c r="D420" s="150" t="s">
        <v>348</v>
      </c>
      <c r="F420" s="151" t="s">
        <v>2372</v>
      </c>
      <c r="I420" s="152"/>
      <c r="L420" s="32"/>
      <c r="M420" s="153"/>
      <c r="T420" s="56"/>
      <c r="AT420" s="17" t="s">
        <v>348</v>
      </c>
      <c r="AU420" s="17" t="s">
        <v>86</v>
      </c>
    </row>
    <row r="421" spans="2:65" s="1" customFormat="1" ht="16.5" customHeight="1" x14ac:dyDescent="0.2">
      <c r="B421" s="136"/>
      <c r="C421" s="137" t="s">
        <v>609</v>
      </c>
      <c r="D421" s="137" t="s">
        <v>342</v>
      </c>
      <c r="E421" s="138" t="s">
        <v>2375</v>
      </c>
      <c r="F421" s="139" t="s">
        <v>2376</v>
      </c>
      <c r="G421" s="140" t="s">
        <v>345</v>
      </c>
      <c r="H421" s="141">
        <v>2</v>
      </c>
      <c r="I421" s="142"/>
      <c r="J421" s="143">
        <f>ROUND(I421*H421,2)</f>
        <v>0</v>
      </c>
      <c r="K421" s="139" t="s">
        <v>902</v>
      </c>
      <c r="L421" s="32"/>
      <c r="M421" s="144" t="s">
        <v>1</v>
      </c>
      <c r="N421" s="145" t="s">
        <v>42</v>
      </c>
      <c r="P421" s="146">
        <f>O421*H421</f>
        <v>0</v>
      </c>
      <c r="Q421" s="146">
        <v>5.8E-4</v>
      </c>
      <c r="R421" s="146">
        <f>Q421*H421</f>
        <v>1.16E-3</v>
      </c>
      <c r="S421" s="146">
        <v>0.16600000000000001</v>
      </c>
      <c r="T421" s="147">
        <f>S421*H421</f>
        <v>0.33200000000000002</v>
      </c>
      <c r="AR421" s="148" t="s">
        <v>249</v>
      </c>
      <c r="AT421" s="148" t="s">
        <v>342</v>
      </c>
      <c r="AU421" s="148" t="s">
        <v>86</v>
      </c>
      <c r="AY421" s="17" t="s">
        <v>339</v>
      </c>
      <c r="BE421" s="149">
        <f>IF(N421="základní",J421,0)</f>
        <v>0</v>
      </c>
      <c r="BF421" s="149">
        <f>IF(N421="snížená",J421,0)</f>
        <v>0</v>
      </c>
      <c r="BG421" s="149">
        <f>IF(N421="zákl. přenesená",J421,0)</f>
        <v>0</v>
      </c>
      <c r="BH421" s="149">
        <f>IF(N421="sníž. přenesená",J421,0)</f>
        <v>0</v>
      </c>
      <c r="BI421" s="149">
        <f>IF(N421="nulová",J421,0)</f>
        <v>0</v>
      </c>
      <c r="BJ421" s="17" t="s">
        <v>84</v>
      </c>
      <c r="BK421" s="149">
        <f>ROUND(I421*H421,2)</f>
        <v>0</v>
      </c>
      <c r="BL421" s="17" t="s">
        <v>249</v>
      </c>
      <c r="BM421" s="148" t="s">
        <v>3241</v>
      </c>
    </row>
    <row r="422" spans="2:65" s="1" customFormat="1" x14ac:dyDescent="0.2">
      <c r="B422" s="32"/>
      <c r="D422" s="150" t="s">
        <v>348</v>
      </c>
      <c r="F422" s="151" t="s">
        <v>2378</v>
      </c>
      <c r="I422" s="152"/>
      <c r="L422" s="32"/>
      <c r="M422" s="153"/>
      <c r="T422" s="56"/>
      <c r="AT422" s="17" t="s">
        <v>348</v>
      </c>
      <c r="AU422" s="17" t="s">
        <v>86</v>
      </c>
    </row>
    <row r="423" spans="2:65" s="11" customFormat="1" ht="22.8" customHeight="1" x14ac:dyDescent="0.25">
      <c r="B423" s="124"/>
      <c r="D423" s="125" t="s">
        <v>76</v>
      </c>
      <c r="E423" s="134" t="s">
        <v>370</v>
      </c>
      <c r="F423" s="134" t="s">
        <v>2379</v>
      </c>
      <c r="I423" s="127"/>
      <c r="J423" s="135">
        <f>BK423</f>
        <v>0</v>
      </c>
      <c r="L423" s="124"/>
      <c r="M423" s="129"/>
      <c r="P423" s="130">
        <f>SUM(P424:P433)</f>
        <v>0</v>
      </c>
      <c r="R423" s="130">
        <f>SUM(R424:R433)</f>
        <v>6.4442196000000003</v>
      </c>
      <c r="T423" s="131">
        <f>SUM(T424:T433)</f>
        <v>0</v>
      </c>
      <c r="AR423" s="125" t="s">
        <v>84</v>
      </c>
      <c r="AT423" s="132" t="s">
        <v>76</v>
      </c>
      <c r="AU423" s="132" t="s">
        <v>84</v>
      </c>
      <c r="AY423" s="125" t="s">
        <v>339</v>
      </c>
      <c r="BK423" s="133">
        <f>SUM(BK424:BK433)</f>
        <v>0</v>
      </c>
    </row>
    <row r="424" spans="2:65" s="1" customFormat="1" ht="16.5" customHeight="1" x14ac:dyDescent="0.2">
      <c r="B424" s="136"/>
      <c r="C424" s="137" t="s">
        <v>612</v>
      </c>
      <c r="D424" s="137" t="s">
        <v>342</v>
      </c>
      <c r="E424" s="138" t="s">
        <v>2380</v>
      </c>
      <c r="F424" s="139" t="s">
        <v>2381</v>
      </c>
      <c r="G424" s="140" t="s">
        <v>381</v>
      </c>
      <c r="H424" s="141">
        <v>554.58000000000004</v>
      </c>
      <c r="I424" s="142"/>
      <c r="J424" s="143">
        <f>ROUND(I424*H424,2)</f>
        <v>0</v>
      </c>
      <c r="K424" s="139" t="s">
        <v>902</v>
      </c>
      <c r="L424" s="32"/>
      <c r="M424" s="144" t="s">
        <v>1</v>
      </c>
      <c r="N424" s="145" t="s">
        <v>42</v>
      </c>
      <c r="P424" s="146">
        <f>O424*H424</f>
        <v>0</v>
      </c>
      <c r="Q424" s="146">
        <v>1.162E-2</v>
      </c>
      <c r="R424" s="146">
        <f>Q424*H424</f>
        <v>6.4442196000000003</v>
      </c>
      <c r="S424" s="146">
        <v>0</v>
      </c>
      <c r="T424" s="147">
        <f>S424*H424</f>
        <v>0</v>
      </c>
      <c r="AR424" s="148" t="s">
        <v>249</v>
      </c>
      <c r="AT424" s="148" t="s">
        <v>342</v>
      </c>
      <c r="AU424" s="148" t="s">
        <v>86</v>
      </c>
      <c r="AY424" s="17" t="s">
        <v>339</v>
      </c>
      <c r="BE424" s="149">
        <f>IF(N424="základní",J424,0)</f>
        <v>0</v>
      </c>
      <c r="BF424" s="149">
        <f>IF(N424="snížená",J424,0)</f>
        <v>0</v>
      </c>
      <c r="BG424" s="149">
        <f>IF(N424="zákl. přenesená",J424,0)</f>
        <v>0</v>
      </c>
      <c r="BH424" s="149">
        <f>IF(N424="sníž. přenesená",J424,0)</f>
        <v>0</v>
      </c>
      <c r="BI424" s="149">
        <f>IF(N424="nulová",J424,0)</f>
        <v>0</v>
      </c>
      <c r="BJ424" s="17" t="s">
        <v>84</v>
      </c>
      <c r="BK424" s="149">
        <f>ROUND(I424*H424,2)</f>
        <v>0</v>
      </c>
      <c r="BL424" s="17" t="s">
        <v>249</v>
      </c>
      <c r="BM424" s="148" t="s">
        <v>3242</v>
      </c>
    </row>
    <row r="425" spans="2:65" s="1" customFormat="1" ht="19.2" x14ac:dyDescent="0.2">
      <c r="B425" s="32"/>
      <c r="D425" s="150" t="s">
        <v>348</v>
      </c>
      <c r="F425" s="151" t="s">
        <v>2383</v>
      </c>
      <c r="I425" s="152"/>
      <c r="L425" s="32"/>
      <c r="M425" s="153"/>
      <c r="T425" s="56"/>
      <c r="AT425" s="17" t="s">
        <v>348</v>
      </c>
      <c r="AU425" s="17" t="s">
        <v>86</v>
      </c>
    </row>
    <row r="426" spans="2:65" s="15" customFormat="1" x14ac:dyDescent="0.2">
      <c r="B426" s="189"/>
      <c r="D426" s="150" t="s">
        <v>376</v>
      </c>
      <c r="E426" s="190" t="s">
        <v>1</v>
      </c>
      <c r="F426" s="191" t="s">
        <v>3243</v>
      </c>
      <c r="H426" s="190" t="s">
        <v>1</v>
      </c>
      <c r="I426" s="192"/>
      <c r="L426" s="189"/>
      <c r="M426" s="193"/>
      <c r="T426" s="194"/>
      <c r="AT426" s="190" t="s">
        <v>376</v>
      </c>
      <c r="AU426" s="190" t="s">
        <v>86</v>
      </c>
      <c r="AV426" s="15" t="s">
        <v>84</v>
      </c>
      <c r="AW426" s="15" t="s">
        <v>34</v>
      </c>
      <c r="AX426" s="15" t="s">
        <v>77</v>
      </c>
      <c r="AY426" s="190" t="s">
        <v>339</v>
      </c>
    </row>
    <row r="427" spans="2:65" s="12" customFormat="1" x14ac:dyDescent="0.2">
      <c r="B427" s="155"/>
      <c r="D427" s="150" t="s">
        <v>376</v>
      </c>
      <c r="E427" s="156" t="s">
        <v>3000</v>
      </c>
      <c r="F427" s="157" t="s">
        <v>3244</v>
      </c>
      <c r="H427" s="158">
        <v>124.56</v>
      </c>
      <c r="I427" s="159"/>
      <c r="L427" s="155"/>
      <c r="M427" s="160"/>
      <c r="T427" s="161"/>
      <c r="AT427" s="156" t="s">
        <v>376</v>
      </c>
      <c r="AU427" s="156" t="s">
        <v>86</v>
      </c>
      <c r="AV427" s="12" t="s">
        <v>86</v>
      </c>
      <c r="AW427" s="12" t="s">
        <v>34</v>
      </c>
      <c r="AX427" s="12" t="s">
        <v>77</v>
      </c>
      <c r="AY427" s="156" t="s">
        <v>339</v>
      </c>
    </row>
    <row r="428" spans="2:65" s="12" customFormat="1" x14ac:dyDescent="0.2">
      <c r="B428" s="155"/>
      <c r="D428" s="150" t="s">
        <v>376</v>
      </c>
      <c r="E428" s="156" t="s">
        <v>3003</v>
      </c>
      <c r="F428" s="157" t="s">
        <v>3245</v>
      </c>
      <c r="H428" s="158">
        <v>106.02</v>
      </c>
      <c r="I428" s="159"/>
      <c r="L428" s="155"/>
      <c r="M428" s="160"/>
      <c r="T428" s="161"/>
      <c r="AT428" s="156" t="s">
        <v>376</v>
      </c>
      <c r="AU428" s="156" t="s">
        <v>86</v>
      </c>
      <c r="AV428" s="12" t="s">
        <v>86</v>
      </c>
      <c r="AW428" s="12" t="s">
        <v>34</v>
      </c>
      <c r="AX428" s="12" t="s">
        <v>77</v>
      </c>
      <c r="AY428" s="156" t="s">
        <v>339</v>
      </c>
    </row>
    <row r="429" spans="2:65" s="12" customFormat="1" x14ac:dyDescent="0.2">
      <c r="B429" s="155"/>
      <c r="D429" s="150" t="s">
        <v>376</v>
      </c>
      <c r="E429" s="156" t="s">
        <v>3009</v>
      </c>
      <c r="F429" s="157" t="s">
        <v>3208</v>
      </c>
      <c r="H429" s="158">
        <v>48.78</v>
      </c>
      <c r="I429" s="159"/>
      <c r="L429" s="155"/>
      <c r="M429" s="160"/>
      <c r="T429" s="161"/>
      <c r="AT429" s="156" t="s">
        <v>376</v>
      </c>
      <c r="AU429" s="156" t="s">
        <v>86</v>
      </c>
      <c r="AV429" s="12" t="s">
        <v>86</v>
      </c>
      <c r="AW429" s="12" t="s">
        <v>34</v>
      </c>
      <c r="AX429" s="12" t="s">
        <v>77</v>
      </c>
      <c r="AY429" s="156" t="s">
        <v>339</v>
      </c>
    </row>
    <row r="430" spans="2:65" s="12" customFormat="1" x14ac:dyDescent="0.2">
      <c r="B430" s="155"/>
      <c r="D430" s="150" t="s">
        <v>376</v>
      </c>
      <c r="E430" s="156" t="s">
        <v>2997</v>
      </c>
      <c r="F430" s="157" t="s">
        <v>3246</v>
      </c>
      <c r="H430" s="158">
        <v>115.92</v>
      </c>
      <c r="I430" s="159"/>
      <c r="L430" s="155"/>
      <c r="M430" s="160"/>
      <c r="T430" s="161"/>
      <c r="AT430" s="156" t="s">
        <v>376</v>
      </c>
      <c r="AU430" s="156" t="s">
        <v>86</v>
      </c>
      <c r="AV430" s="12" t="s">
        <v>86</v>
      </c>
      <c r="AW430" s="12" t="s">
        <v>34</v>
      </c>
      <c r="AX430" s="12" t="s">
        <v>77</v>
      </c>
      <c r="AY430" s="156" t="s">
        <v>339</v>
      </c>
    </row>
    <row r="431" spans="2:65" s="12" customFormat="1" x14ac:dyDescent="0.2">
      <c r="B431" s="155"/>
      <c r="D431" s="150" t="s">
        <v>376</v>
      </c>
      <c r="E431" s="156" t="s">
        <v>2994</v>
      </c>
      <c r="F431" s="157" t="s">
        <v>3113</v>
      </c>
      <c r="H431" s="158">
        <v>112.32</v>
      </c>
      <c r="I431" s="159"/>
      <c r="L431" s="155"/>
      <c r="M431" s="160"/>
      <c r="T431" s="161"/>
      <c r="AT431" s="156" t="s">
        <v>376</v>
      </c>
      <c r="AU431" s="156" t="s">
        <v>86</v>
      </c>
      <c r="AV431" s="12" t="s">
        <v>86</v>
      </c>
      <c r="AW431" s="12" t="s">
        <v>34</v>
      </c>
      <c r="AX431" s="12" t="s">
        <v>77</v>
      </c>
      <c r="AY431" s="156" t="s">
        <v>339</v>
      </c>
    </row>
    <row r="432" spans="2:65" s="12" customFormat="1" x14ac:dyDescent="0.2">
      <c r="B432" s="155"/>
      <c r="D432" s="150" t="s">
        <v>376</v>
      </c>
      <c r="E432" s="156" t="s">
        <v>3006</v>
      </c>
      <c r="F432" s="157" t="s">
        <v>3206</v>
      </c>
      <c r="H432" s="158">
        <v>46.98</v>
      </c>
      <c r="I432" s="159"/>
      <c r="L432" s="155"/>
      <c r="M432" s="160"/>
      <c r="T432" s="161"/>
      <c r="AT432" s="156" t="s">
        <v>376</v>
      </c>
      <c r="AU432" s="156" t="s">
        <v>86</v>
      </c>
      <c r="AV432" s="12" t="s">
        <v>86</v>
      </c>
      <c r="AW432" s="12" t="s">
        <v>34</v>
      </c>
      <c r="AX432" s="12" t="s">
        <v>77</v>
      </c>
      <c r="AY432" s="156" t="s">
        <v>339</v>
      </c>
    </row>
    <row r="433" spans="2:65" s="13" customFormat="1" x14ac:dyDescent="0.2">
      <c r="B433" s="162"/>
      <c r="D433" s="150" t="s">
        <v>376</v>
      </c>
      <c r="E433" s="163" t="s">
        <v>1</v>
      </c>
      <c r="F433" s="164" t="s">
        <v>398</v>
      </c>
      <c r="H433" s="165">
        <v>554.58000000000004</v>
      </c>
      <c r="I433" s="166"/>
      <c r="L433" s="162"/>
      <c r="M433" s="167"/>
      <c r="T433" s="168"/>
      <c r="AT433" s="163" t="s">
        <v>376</v>
      </c>
      <c r="AU433" s="163" t="s">
        <v>86</v>
      </c>
      <c r="AV433" s="13" t="s">
        <v>249</v>
      </c>
      <c r="AW433" s="13" t="s">
        <v>34</v>
      </c>
      <c r="AX433" s="13" t="s">
        <v>84</v>
      </c>
      <c r="AY433" s="163" t="s">
        <v>339</v>
      </c>
    </row>
    <row r="434" spans="2:65" s="11" customFormat="1" ht="22.8" customHeight="1" x14ac:dyDescent="0.25">
      <c r="B434" s="124"/>
      <c r="D434" s="125" t="s">
        <v>76</v>
      </c>
      <c r="E434" s="134" t="s">
        <v>391</v>
      </c>
      <c r="F434" s="134" t="s">
        <v>2387</v>
      </c>
      <c r="I434" s="127"/>
      <c r="J434" s="135">
        <f>BK434</f>
        <v>0</v>
      </c>
      <c r="L434" s="124"/>
      <c r="M434" s="129"/>
      <c r="P434" s="130">
        <f>SUM(P435:P776)</f>
        <v>0</v>
      </c>
      <c r="R434" s="130">
        <f>SUM(R435:R776)</f>
        <v>30.360516369999999</v>
      </c>
      <c r="T434" s="131">
        <f>SUM(T435:T776)</f>
        <v>64.460712999999984</v>
      </c>
      <c r="AR434" s="125" t="s">
        <v>84</v>
      </c>
      <c r="AT434" s="132" t="s">
        <v>76</v>
      </c>
      <c r="AU434" s="132" t="s">
        <v>84</v>
      </c>
      <c r="AY434" s="125" t="s">
        <v>339</v>
      </c>
      <c r="BK434" s="133">
        <f>SUM(BK435:BK776)</f>
        <v>0</v>
      </c>
    </row>
    <row r="435" spans="2:65" s="1" customFormat="1" ht="16.5" customHeight="1" x14ac:dyDescent="0.2">
      <c r="B435" s="136"/>
      <c r="C435" s="137" t="s">
        <v>618</v>
      </c>
      <c r="D435" s="137" t="s">
        <v>342</v>
      </c>
      <c r="E435" s="138" t="s">
        <v>2388</v>
      </c>
      <c r="F435" s="139" t="s">
        <v>2389</v>
      </c>
      <c r="G435" s="140" t="s">
        <v>358</v>
      </c>
      <c r="H435" s="141">
        <v>79.39</v>
      </c>
      <c r="I435" s="142"/>
      <c r="J435" s="143">
        <f>ROUND(I435*H435,2)</f>
        <v>0</v>
      </c>
      <c r="K435" s="139" t="s">
        <v>902</v>
      </c>
      <c r="L435" s="32"/>
      <c r="M435" s="144" t="s">
        <v>1</v>
      </c>
      <c r="N435" s="145" t="s">
        <v>42</v>
      </c>
      <c r="P435" s="146">
        <f>O435*H435</f>
        <v>0</v>
      </c>
      <c r="Q435" s="146">
        <v>1.17E-3</v>
      </c>
      <c r="R435" s="146">
        <f>Q435*H435</f>
        <v>9.2886300000000005E-2</v>
      </c>
      <c r="S435" s="146">
        <v>0</v>
      </c>
      <c r="T435" s="147">
        <f>S435*H435</f>
        <v>0</v>
      </c>
      <c r="AR435" s="148" t="s">
        <v>249</v>
      </c>
      <c r="AT435" s="148" t="s">
        <v>342</v>
      </c>
      <c r="AU435" s="148" t="s">
        <v>86</v>
      </c>
      <c r="AY435" s="17" t="s">
        <v>339</v>
      </c>
      <c r="BE435" s="149">
        <f>IF(N435="základní",J435,0)</f>
        <v>0</v>
      </c>
      <c r="BF435" s="149">
        <f>IF(N435="snížená",J435,0)</f>
        <v>0</v>
      </c>
      <c r="BG435" s="149">
        <f>IF(N435="zákl. přenesená",J435,0)</f>
        <v>0</v>
      </c>
      <c r="BH435" s="149">
        <f>IF(N435="sníž. přenesená",J435,0)</f>
        <v>0</v>
      </c>
      <c r="BI435" s="149">
        <f>IF(N435="nulová",J435,0)</f>
        <v>0</v>
      </c>
      <c r="BJ435" s="17" t="s">
        <v>84</v>
      </c>
      <c r="BK435" s="149">
        <f>ROUND(I435*H435,2)</f>
        <v>0</v>
      </c>
      <c r="BL435" s="17" t="s">
        <v>249</v>
      </c>
      <c r="BM435" s="148" t="s">
        <v>3247</v>
      </c>
    </row>
    <row r="436" spans="2:65" s="1" customFormat="1" x14ac:dyDescent="0.2">
      <c r="B436" s="32"/>
      <c r="D436" s="150" t="s">
        <v>348</v>
      </c>
      <c r="F436" s="151" t="s">
        <v>2391</v>
      </c>
      <c r="I436" s="152"/>
      <c r="L436" s="32"/>
      <c r="M436" s="153"/>
      <c r="T436" s="56"/>
      <c r="AT436" s="17" t="s">
        <v>348</v>
      </c>
      <c r="AU436" s="17" t="s">
        <v>86</v>
      </c>
    </row>
    <row r="437" spans="2:65" s="15" customFormat="1" x14ac:dyDescent="0.2">
      <c r="B437" s="189"/>
      <c r="D437" s="150" t="s">
        <v>376</v>
      </c>
      <c r="E437" s="190" t="s">
        <v>1</v>
      </c>
      <c r="F437" s="191" t="s">
        <v>3248</v>
      </c>
      <c r="H437" s="190" t="s">
        <v>1</v>
      </c>
      <c r="I437" s="192"/>
      <c r="L437" s="189"/>
      <c r="M437" s="193"/>
      <c r="T437" s="194"/>
      <c r="AT437" s="190" t="s">
        <v>376</v>
      </c>
      <c r="AU437" s="190" t="s">
        <v>86</v>
      </c>
      <c r="AV437" s="15" t="s">
        <v>84</v>
      </c>
      <c r="AW437" s="15" t="s">
        <v>34</v>
      </c>
      <c r="AX437" s="15" t="s">
        <v>77</v>
      </c>
      <c r="AY437" s="190" t="s">
        <v>339</v>
      </c>
    </row>
    <row r="438" spans="2:65" s="12" customFormat="1" x14ac:dyDescent="0.2">
      <c r="B438" s="155"/>
      <c r="D438" s="150" t="s">
        <v>376</v>
      </c>
      <c r="E438" s="156" t="s">
        <v>1</v>
      </c>
      <c r="F438" s="157" t="s">
        <v>3249</v>
      </c>
      <c r="H438" s="158">
        <v>20.12</v>
      </c>
      <c r="I438" s="159"/>
      <c r="L438" s="155"/>
      <c r="M438" s="160"/>
      <c r="T438" s="161"/>
      <c r="AT438" s="156" t="s">
        <v>376</v>
      </c>
      <c r="AU438" s="156" t="s">
        <v>86</v>
      </c>
      <c r="AV438" s="12" t="s">
        <v>86</v>
      </c>
      <c r="AW438" s="12" t="s">
        <v>34</v>
      </c>
      <c r="AX438" s="12" t="s">
        <v>77</v>
      </c>
      <c r="AY438" s="156" t="s">
        <v>339</v>
      </c>
    </row>
    <row r="439" spans="2:65" s="12" customFormat="1" x14ac:dyDescent="0.2">
      <c r="B439" s="155"/>
      <c r="D439" s="150" t="s">
        <v>376</v>
      </c>
      <c r="E439" s="156" t="s">
        <v>1</v>
      </c>
      <c r="F439" s="157" t="s">
        <v>3250</v>
      </c>
      <c r="H439" s="158">
        <v>19.95</v>
      </c>
      <c r="I439" s="159"/>
      <c r="L439" s="155"/>
      <c r="M439" s="160"/>
      <c r="T439" s="161"/>
      <c r="AT439" s="156" t="s">
        <v>376</v>
      </c>
      <c r="AU439" s="156" t="s">
        <v>86</v>
      </c>
      <c r="AV439" s="12" t="s">
        <v>86</v>
      </c>
      <c r="AW439" s="12" t="s">
        <v>34</v>
      </c>
      <c r="AX439" s="12" t="s">
        <v>77</v>
      </c>
      <c r="AY439" s="156" t="s">
        <v>339</v>
      </c>
    </row>
    <row r="440" spans="2:65" s="12" customFormat="1" x14ac:dyDescent="0.2">
      <c r="B440" s="155"/>
      <c r="D440" s="150" t="s">
        <v>376</v>
      </c>
      <c r="E440" s="156" t="s">
        <v>1</v>
      </c>
      <c r="F440" s="157" t="s">
        <v>3251</v>
      </c>
      <c r="H440" s="158">
        <v>15.66</v>
      </c>
      <c r="I440" s="159"/>
      <c r="L440" s="155"/>
      <c r="M440" s="160"/>
      <c r="T440" s="161"/>
      <c r="AT440" s="156" t="s">
        <v>376</v>
      </c>
      <c r="AU440" s="156" t="s">
        <v>86</v>
      </c>
      <c r="AV440" s="12" t="s">
        <v>86</v>
      </c>
      <c r="AW440" s="12" t="s">
        <v>34</v>
      </c>
      <c r="AX440" s="12" t="s">
        <v>77</v>
      </c>
      <c r="AY440" s="156" t="s">
        <v>339</v>
      </c>
    </row>
    <row r="441" spans="2:65" s="12" customFormat="1" x14ac:dyDescent="0.2">
      <c r="B441" s="155"/>
      <c r="D441" s="150" t="s">
        <v>376</v>
      </c>
      <c r="E441" s="156" t="s">
        <v>1</v>
      </c>
      <c r="F441" s="157" t="s">
        <v>3252</v>
      </c>
      <c r="H441" s="158">
        <v>23.66</v>
      </c>
      <c r="I441" s="159"/>
      <c r="L441" s="155"/>
      <c r="M441" s="160"/>
      <c r="T441" s="161"/>
      <c r="AT441" s="156" t="s">
        <v>376</v>
      </c>
      <c r="AU441" s="156" t="s">
        <v>86</v>
      </c>
      <c r="AV441" s="12" t="s">
        <v>86</v>
      </c>
      <c r="AW441" s="12" t="s">
        <v>34</v>
      </c>
      <c r="AX441" s="12" t="s">
        <v>77</v>
      </c>
      <c r="AY441" s="156" t="s">
        <v>339</v>
      </c>
    </row>
    <row r="442" spans="2:65" s="13" customFormat="1" x14ac:dyDescent="0.2">
      <c r="B442" s="162"/>
      <c r="D442" s="150" t="s">
        <v>376</v>
      </c>
      <c r="E442" s="163" t="s">
        <v>1</v>
      </c>
      <c r="F442" s="164" t="s">
        <v>398</v>
      </c>
      <c r="H442" s="165">
        <v>79.39</v>
      </c>
      <c r="I442" s="166"/>
      <c r="L442" s="162"/>
      <c r="M442" s="167"/>
      <c r="T442" s="168"/>
      <c r="AT442" s="163" t="s">
        <v>376</v>
      </c>
      <c r="AU442" s="163" t="s">
        <v>86</v>
      </c>
      <c r="AV442" s="13" t="s">
        <v>249</v>
      </c>
      <c r="AW442" s="13" t="s">
        <v>34</v>
      </c>
      <c r="AX442" s="13" t="s">
        <v>84</v>
      </c>
      <c r="AY442" s="163" t="s">
        <v>339</v>
      </c>
    </row>
    <row r="443" spans="2:65" s="1" customFormat="1" x14ac:dyDescent="0.2">
      <c r="B443" s="32"/>
      <c r="D443" s="150" t="s">
        <v>2112</v>
      </c>
      <c r="F443" s="199" t="s">
        <v>3253</v>
      </c>
      <c r="L443" s="32"/>
      <c r="M443" s="153"/>
      <c r="T443" s="56"/>
      <c r="AU443" s="17" t="s">
        <v>86</v>
      </c>
    </row>
    <row r="444" spans="2:65" s="1" customFormat="1" x14ac:dyDescent="0.2">
      <c r="B444" s="32"/>
      <c r="D444" s="150" t="s">
        <v>2112</v>
      </c>
      <c r="F444" s="200" t="s">
        <v>3246</v>
      </c>
      <c r="H444" s="201">
        <v>115.92</v>
      </c>
      <c r="L444" s="32"/>
      <c r="M444" s="153"/>
      <c r="T444" s="56"/>
      <c r="AU444" s="17" t="s">
        <v>86</v>
      </c>
    </row>
    <row r="445" spans="2:65" s="1" customFormat="1" x14ac:dyDescent="0.2">
      <c r="B445" s="32"/>
      <c r="D445" s="150" t="s">
        <v>2112</v>
      </c>
      <c r="F445" s="199" t="s">
        <v>3112</v>
      </c>
      <c r="L445" s="32"/>
      <c r="M445" s="153"/>
      <c r="T445" s="56"/>
      <c r="AU445" s="17" t="s">
        <v>86</v>
      </c>
    </row>
    <row r="446" spans="2:65" s="1" customFormat="1" x14ac:dyDescent="0.2">
      <c r="B446" s="32"/>
      <c r="D446" s="150" t="s">
        <v>2112</v>
      </c>
      <c r="F446" s="200" t="s">
        <v>3113</v>
      </c>
      <c r="H446" s="201">
        <v>112.32</v>
      </c>
      <c r="L446" s="32"/>
      <c r="M446" s="153"/>
      <c r="T446" s="56"/>
      <c r="AU446" s="17" t="s">
        <v>86</v>
      </c>
    </row>
    <row r="447" spans="2:65" s="1" customFormat="1" x14ac:dyDescent="0.2">
      <c r="B447" s="32"/>
      <c r="D447" s="150" t="s">
        <v>2112</v>
      </c>
      <c r="F447" s="199" t="s">
        <v>3254</v>
      </c>
      <c r="L447" s="32"/>
      <c r="M447" s="153"/>
      <c r="T447" s="56"/>
      <c r="AU447" s="17" t="s">
        <v>86</v>
      </c>
    </row>
    <row r="448" spans="2:65" s="1" customFormat="1" x14ac:dyDescent="0.2">
      <c r="B448" s="32"/>
      <c r="D448" s="150" t="s">
        <v>2112</v>
      </c>
      <c r="F448" s="200" t="s">
        <v>3245</v>
      </c>
      <c r="H448" s="201">
        <v>106.02</v>
      </c>
      <c r="L448" s="32"/>
      <c r="M448" s="153"/>
      <c r="T448" s="56"/>
      <c r="AU448" s="17" t="s">
        <v>86</v>
      </c>
    </row>
    <row r="449" spans="2:65" s="1" customFormat="1" x14ac:dyDescent="0.2">
      <c r="B449" s="32"/>
      <c r="D449" s="150" t="s">
        <v>2112</v>
      </c>
      <c r="F449" s="199" t="s">
        <v>3255</v>
      </c>
      <c r="L449" s="32"/>
      <c r="M449" s="153"/>
      <c r="T449" s="56"/>
      <c r="AU449" s="17" t="s">
        <v>86</v>
      </c>
    </row>
    <row r="450" spans="2:65" s="1" customFormat="1" x14ac:dyDescent="0.2">
      <c r="B450" s="32"/>
      <c r="D450" s="150" t="s">
        <v>2112</v>
      </c>
      <c r="F450" s="200" t="s">
        <v>3243</v>
      </c>
      <c r="H450" s="201">
        <v>0</v>
      </c>
      <c r="L450" s="32"/>
      <c r="M450" s="153"/>
      <c r="T450" s="56"/>
      <c r="AU450" s="17" t="s">
        <v>86</v>
      </c>
    </row>
    <row r="451" spans="2:65" s="1" customFormat="1" x14ac:dyDescent="0.2">
      <c r="B451" s="32"/>
      <c r="D451" s="150" t="s">
        <v>2112</v>
      </c>
      <c r="F451" s="200" t="s">
        <v>3244</v>
      </c>
      <c r="H451" s="201">
        <v>124.56</v>
      </c>
      <c r="L451" s="32"/>
      <c r="M451" s="153"/>
      <c r="T451" s="56"/>
      <c r="AU451" s="17" t="s">
        <v>86</v>
      </c>
    </row>
    <row r="452" spans="2:65" s="1" customFormat="1" ht="16.5" customHeight="1" x14ac:dyDescent="0.2">
      <c r="B452" s="136"/>
      <c r="C452" s="137" t="s">
        <v>788</v>
      </c>
      <c r="D452" s="137" t="s">
        <v>342</v>
      </c>
      <c r="E452" s="138" t="s">
        <v>2399</v>
      </c>
      <c r="F452" s="139" t="s">
        <v>2400</v>
      </c>
      <c r="G452" s="140" t="s">
        <v>358</v>
      </c>
      <c r="H452" s="141">
        <v>79.39</v>
      </c>
      <c r="I452" s="142"/>
      <c r="J452" s="143">
        <f>ROUND(I452*H452,2)</f>
        <v>0</v>
      </c>
      <c r="K452" s="139" t="s">
        <v>902</v>
      </c>
      <c r="L452" s="32"/>
      <c r="M452" s="144" t="s">
        <v>1</v>
      </c>
      <c r="N452" s="145" t="s">
        <v>42</v>
      </c>
      <c r="P452" s="146">
        <f>O452*H452</f>
        <v>0</v>
      </c>
      <c r="Q452" s="146">
        <v>5.8E-4</v>
      </c>
      <c r="R452" s="146">
        <f>Q452*H452</f>
        <v>4.6046200000000002E-2</v>
      </c>
      <c r="S452" s="146">
        <v>0</v>
      </c>
      <c r="T452" s="147">
        <f>S452*H452</f>
        <v>0</v>
      </c>
      <c r="AR452" s="148" t="s">
        <v>249</v>
      </c>
      <c r="AT452" s="148" t="s">
        <v>342</v>
      </c>
      <c r="AU452" s="148" t="s">
        <v>86</v>
      </c>
      <c r="AY452" s="17" t="s">
        <v>339</v>
      </c>
      <c r="BE452" s="149">
        <f>IF(N452="základní",J452,0)</f>
        <v>0</v>
      </c>
      <c r="BF452" s="149">
        <f>IF(N452="snížená",J452,0)</f>
        <v>0</v>
      </c>
      <c r="BG452" s="149">
        <f>IF(N452="zákl. přenesená",J452,0)</f>
        <v>0</v>
      </c>
      <c r="BH452" s="149">
        <f>IF(N452="sníž. přenesená",J452,0)</f>
        <v>0</v>
      </c>
      <c r="BI452" s="149">
        <f>IF(N452="nulová",J452,0)</f>
        <v>0</v>
      </c>
      <c r="BJ452" s="17" t="s">
        <v>84</v>
      </c>
      <c r="BK452" s="149">
        <f>ROUND(I452*H452,2)</f>
        <v>0</v>
      </c>
      <c r="BL452" s="17" t="s">
        <v>249</v>
      </c>
      <c r="BM452" s="148" t="s">
        <v>3256</v>
      </c>
    </row>
    <row r="453" spans="2:65" s="1" customFormat="1" x14ac:dyDescent="0.2">
      <c r="B453" s="32"/>
      <c r="D453" s="150" t="s">
        <v>348</v>
      </c>
      <c r="F453" s="151" t="s">
        <v>2402</v>
      </c>
      <c r="I453" s="152"/>
      <c r="L453" s="32"/>
      <c r="M453" s="153"/>
      <c r="T453" s="56"/>
      <c r="AT453" s="17" t="s">
        <v>348</v>
      </c>
      <c r="AU453" s="17" t="s">
        <v>86</v>
      </c>
    </row>
    <row r="454" spans="2:65" s="1" customFormat="1" ht="16.5" customHeight="1" x14ac:dyDescent="0.2">
      <c r="B454" s="136"/>
      <c r="C454" s="169" t="s">
        <v>792</v>
      </c>
      <c r="D454" s="169" t="s">
        <v>490</v>
      </c>
      <c r="E454" s="170" t="s">
        <v>3257</v>
      </c>
      <c r="F454" s="171" t="s">
        <v>3258</v>
      </c>
      <c r="G454" s="172" t="s">
        <v>493</v>
      </c>
      <c r="H454" s="173">
        <v>0.47</v>
      </c>
      <c r="I454" s="174"/>
      <c r="J454" s="175">
        <f>ROUND(I454*H454,2)</f>
        <v>0</v>
      </c>
      <c r="K454" s="171" t="s">
        <v>902</v>
      </c>
      <c r="L454" s="176"/>
      <c r="M454" s="177" t="s">
        <v>1</v>
      </c>
      <c r="N454" s="178" t="s">
        <v>42</v>
      </c>
      <c r="P454" s="146">
        <f>O454*H454</f>
        <v>0</v>
      </c>
      <c r="Q454" s="146">
        <v>1</v>
      </c>
      <c r="R454" s="146">
        <f>Q454*H454</f>
        <v>0.47</v>
      </c>
      <c r="S454" s="146">
        <v>0</v>
      </c>
      <c r="T454" s="147">
        <f>S454*H454</f>
        <v>0</v>
      </c>
      <c r="AR454" s="148" t="s">
        <v>385</v>
      </c>
      <c r="AT454" s="148" t="s">
        <v>490</v>
      </c>
      <c r="AU454" s="148" t="s">
        <v>86</v>
      </c>
      <c r="AY454" s="17" t="s">
        <v>339</v>
      </c>
      <c r="BE454" s="149">
        <f>IF(N454="základní",J454,0)</f>
        <v>0</v>
      </c>
      <c r="BF454" s="149">
        <f>IF(N454="snížená",J454,0)</f>
        <v>0</v>
      </c>
      <c r="BG454" s="149">
        <f>IF(N454="zákl. přenesená",J454,0)</f>
        <v>0</v>
      </c>
      <c r="BH454" s="149">
        <f>IF(N454="sníž. přenesená",J454,0)</f>
        <v>0</v>
      </c>
      <c r="BI454" s="149">
        <f>IF(N454="nulová",J454,0)</f>
        <v>0</v>
      </c>
      <c r="BJ454" s="17" t="s">
        <v>84</v>
      </c>
      <c r="BK454" s="149">
        <f>ROUND(I454*H454,2)</f>
        <v>0</v>
      </c>
      <c r="BL454" s="17" t="s">
        <v>249</v>
      </c>
      <c r="BM454" s="148" t="s">
        <v>3259</v>
      </c>
    </row>
    <row r="455" spans="2:65" s="1" customFormat="1" x14ac:dyDescent="0.2">
      <c r="B455" s="32"/>
      <c r="D455" s="150" t="s">
        <v>348</v>
      </c>
      <c r="F455" s="151" t="s">
        <v>3258</v>
      </c>
      <c r="I455" s="152"/>
      <c r="L455" s="32"/>
      <c r="M455" s="153"/>
      <c r="T455" s="56"/>
      <c r="AT455" s="17" t="s">
        <v>348</v>
      </c>
      <c r="AU455" s="17" t="s">
        <v>86</v>
      </c>
    </row>
    <row r="456" spans="2:65" s="15" customFormat="1" x14ac:dyDescent="0.2">
      <c r="B456" s="189"/>
      <c r="D456" s="150" t="s">
        <v>376</v>
      </c>
      <c r="E456" s="190" t="s">
        <v>1</v>
      </c>
      <c r="F456" s="191" t="s">
        <v>3149</v>
      </c>
      <c r="H456" s="190" t="s">
        <v>1</v>
      </c>
      <c r="I456" s="192"/>
      <c r="L456" s="189"/>
      <c r="M456" s="193"/>
      <c r="T456" s="194"/>
      <c r="AT456" s="190" t="s">
        <v>376</v>
      </c>
      <c r="AU456" s="190" t="s">
        <v>86</v>
      </c>
      <c r="AV456" s="15" t="s">
        <v>84</v>
      </c>
      <c r="AW456" s="15" t="s">
        <v>34</v>
      </c>
      <c r="AX456" s="15" t="s">
        <v>77</v>
      </c>
      <c r="AY456" s="190" t="s">
        <v>339</v>
      </c>
    </row>
    <row r="457" spans="2:65" s="12" customFormat="1" x14ac:dyDescent="0.2">
      <c r="B457" s="155"/>
      <c r="D457" s="150" t="s">
        <v>376</v>
      </c>
      <c r="E457" s="156" t="s">
        <v>1</v>
      </c>
      <c r="F457" s="157" t="s">
        <v>3260</v>
      </c>
      <c r="H457" s="158">
        <v>0.12</v>
      </c>
      <c r="I457" s="159"/>
      <c r="L457" s="155"/>
      <c r="M457" s="160"/>
      <c r="T457" s="161"/>
      <c r="AT457" s="156" t="s">
        <v>376</v>
      </c>
      <c r="AU457" s="156" t="s">
        <v>86</v>
      </c>
      <c r="AV457" s="12" t="s">
        <v>86</v>
      </c>
      <c r="AW457" s="12" t="s">
        <v>34</v>
      </c>
      <c r="AX457" s="12" t="s">
        <v>77</v>
      </c>
      <c r="AY457" s="156" t="s">
        <v>339</v>
      </c>
    </row>
    <row r="458" spans="2:65" s="15" customFormat="1" x14ac:dyDescent="0.2">
      <c r="B458" s="189"/>
      <c r="D458" s="150" t="s">
        <v>376</v>
      </c>
      <c r="E458" s="190" t="s">
        <v>1</v>
      </c>
      <c r="F458" s="191" t="s">
        <v>3151</v>
      </c>
      <c r="H458" s="190" t="s">
        <v>1</v>
      </c>
      <c r="I458" s="192"/>
      <c r="L458" s="189"/>
      <c r="M458" s="193"/>
      <c r="T458" s="194"/>
      <c r="AT458" s="190" t="s">
        <v>376</v>
      </c>
      <c r="AU458" s="190" t="s">
        <v>86</v>
      </c>
      <c r="AV458" s="15" t="s">
        <v>84</v>
      </c>
      <c r="AW458" s="15" t="s">
        <v>34</v>
      </c>
      <c r="AX458" s="15" t="s">
        <v>77</v>
      </c>
      <c r="AY458" s="190" t="s">
        <v>339</v>
      </c>
    </row>
    <row r="459" spans="2:65" s="12" customFormat="1" x14ac:dyDescent="0.2">
      <c r="B459" s="155"/>
      <c r="D459" s="150" t="s">
        <v>376</v>
      </c>
      <c r="E459" s="156" t="s">
        <v>1</v>
      </c>
      <c r="F459" s="157" t="s">
        <v>3260</v>
      </c>
      <c r="H459" s="158">
        <v>0.12</v>
      </c>
      <c r="I459" s="159"/>
      <c r="L459" s="155"/>
      <c r="M459" s="160"/>
      <c r="T459" s="161"/>
      <c r="AT459" s="156" t="s">
        <v>376</v>
      </c>
      <c r="AU459" s="156" t="s">
        <v>86</v>
      </c>
      <c r="AV459" s="12" t="s">
        <v>86</v>
      </c>
      <c r="AW459" s="12" t="s">
        <v>34</v>
      </c>
      <c r="AX459" s="12" t="s">
        <v>77</v>
      </c>
      <c r="AY459" s="156" t="s">
        <v>339</v>
      </c>
    </row>
    <row r="460" spans="2:65" s="15" customFormat="1" x14ac:dyDescent="0.2">
      <c r="B460" s="189"/>
      <c r="D460" s="150" t="s">
        <v>376</v>
      </c>
      <c r="E460" s="190" t="s">
        <v>1</v>
      </c>
      <c r="F460" s="191" t="s">
        <v>3152</v>
      </c>
      <c r="H460" s="190" t="s">
        <v>1</v>
      </c>
      <c r="I460" s="192"/>
      <c r="L460" s="189"/>
      <c r="M460" s="193"/>
      <c r="T460" s="194"/>
      <c r="AT460" s="190" t="s">
        <v>376</v>
      </c>
      <c r="AU460" s="190" t="s">
        <v>86</v>
      </c>
      <c r="AV460" s="15" t="s">
        <v>84</v>
      </c>
      <c r="AW460" s="15" t="s">
        <v>34</v>
      </c>
      <c r="AX460" s="15" t="s">
        <v>77</v>
      </c>
      <c r="AY460" s="190" t="s">
        <v>339</v>
      </c>
    </row>
    <row r="461" spans="2:65" s="12" customFormat="1" x14ac:dyDescent="0.2">
      <c r="B461" s="155"/>
      <c r="D461" s="150" t="s">
        <v>376</v>
      </c>
      <c r="E461" s="156" t="s">
        <v>1</v>
      </c>
      <c r="F461" s="157" t="s">
        <v>3261</v>
      </c>
      <c r="H461" s="158">
        <v>9.1999999999999998E-2</v>
      </c>
      <c r="I461" s="159"/>
      <c r="L461" s="155"/>
      <c r="M461" s="160"/>
      <c r="T461" s="161"/>
      <c r="AT461" s="156" t="s">
        <v>376</v>
      </c>
      <c r="AU461" s="156" t="s">
        <v>86</v>
      </c>
      <c r="AV461" s="12" t="s">
        <v>86</v>
      </c>
      <c r="AW461" s="12" t="s">
        <v>34</v>
      </c>
      <c r="AX461" s="12" t="s">
        <v>77</v>
      </c>
      <c r="AY461" s="156" t="s">
        <v>339</v>
      </c>
    </row>
    <row r="462" spans="2:65" s="15" customFormat="1" x14ac:dyDescent="0.2">
      <c r="B462" s="189"/>
      <c r="D462" s="150" t="s">
        <v>376</v>
      </c>
      <c r="E462" s="190" t="s">
        <v>1</v>
      </c>
      <c r="F462" s="191" t="s">
        <v>3154</v>
      </c>
      <c r="H462" s="190" t="s">
        <v>1</v>
      </c>
      <c r="I462" s="192"/>
      <c r="L462" s="189"/>
      <c r="M462" s="193"/>
      <c r="T462" s="194"/>
      <c r="AT462" s="190" t="s">
        <v>376</v>
      </c>
      <c r="AU462" s="190" t="s">
        <v>86</v>
      </c>
      <c r="AV462" s="15" t="s">
        <v>84</v>
      </c>
      <c r="AW462" s="15" t="s">
        <v>34</v>
      </c>
      <c r="AX462" s="15" t="s">
        <v>77</v>
      </c>
      <c r="AY462" s="190" t="s">
        <v>339</v>
      </c>
    </row>
    <row r="463" spans="2:65" s="12" customFormat="1" x14ac:dyDescent="0.2">
      <c r="B463" s="155"/>
      <c r="D463" s="150" t="s">
        <v>376</v>
      </c>
      <c r="E463" s="156" t="s">
        <v>1</v>
      </c>
      <c r="F463" s="157" t="s">
        <v>3262</v>
      </c>
      <c r="H463" s="158">
        <v>0.13800000000000001</v>
      </c>
      <c r="I463" s="159"/>
      <c r="L463" s="155"/>
      <c r="M463" s="160"/>
      <c r="T463" s="161"/>
      <c r="AT463" s="156" t="s">
        <v>376</v>
      </c>
      <c r="AU463" s="156" t="s">
        <v>86</v>
      </c>
      <c r="AV463" s="12" t="s">
        <v>86</v>
      </c>
      <c r="AW463" s="12" t="s">
        <v>34</v>
      </c>
      <c r="AX463" s="12" t="s">
        <v>77</v>
      </c>
      <c r="AY463" s="156" t="s">
        <v>339</v>
      </c>
    </row>
    <row r="464" spans="2:65" s="13" customFormat="1" x14ac:dyDescent="0.2">
      <c r="B464" s="162"/>
      <c r="D464" s="150" t="s">
        <v>376</v>
      </c>
      <c r="E464" s="163" t="s">
        <v>1</v>
      </c>
      <c r="F464" s="164" t="s">
        <v>398</v>
      </c>
      <c r="H464" s="165">
        <v>0.47</v>
      </c>
      <c r="I464" s="166"/>
      <c r="L464" s="162"/>
      <c r="M464" s="167"/>
      <c r="T464" s="168"/>
      <c r="AT464" s="163" t="s">
        <v>376</v>
      </c>
      <c r="AU464" s="163" t="s">
        <v>86</v>
      </c>
      <c r="AV464" s="13" t="s">
        <v>249</v>
      </c>
      <c r="AW464" s="13" t="s">
        <v>34</v>
      </c>
      <c r="AX464" s="13" t="s">
        <v>84</v>
      </c>
      <c r="AY464" s="163" t="s">
        <v>339</v>
      </c>
    </row>
    <row r="465" spans="2:65" s="1" customFormat="1" ht="16.5" customHeight="1" x14ac:dyDescent="0.2">
      <c r="B465" s="136"/>
      <c r="C465" s="169" t="s">
        <v>796</v>
      </c>
      <c r="D465" s="169" t="s">
        <v>490</v>
      </c>
      <c r="E465" s="170" t="s">
        <v>2424</v>
      </c>
      <c r="F465" s="171" t="s">
        <v>2425</v>
      </c>
      <c r="G465" s="172" t="s">
        <v>493</v>
      </c>
      <c r="H465" s="173">
        <v>0.379</v>
      </c>
      <c r="I465" s="174"/>
      <c r="J465" s="175">
        <f>ROUND(I465*H465,2)</f>
        <v>0</v>
      </c>
      <c r="K465" s="171" t="s">
        <v>902</v>
      </c>
      <c r="L465" s="176"/>
      <c r="M465" s="177" t="s">
        <v>1</v>
      </c>
      <c r="N465" s="178" t="s">
        <v>42</v>
      </c>
      <c r="P465" s="146">
        <f>O465*H465</f>
        <v>0</v>
      </c>
      <c r="Q465" s="146">
        <v>1</v>
      </c>
      <c r="R465" s="146">
        <f>Q465*H465</f>
        <v>0.379</v>
      </c>
      <c r="S465" s="146">
        <v>0</v>
      </c>
      <c r="T465" s="147">
        <f>S465*H465</f>
        <v>0</v>
      </c>
      <c r="AR465" s="148" t="s">
        <v>385</v>
      </c>
      <c r="AT465" s="148" t="s">
        <v>490</v>
      </c>
      <c r="AU465" s="148" t="s">
        <v>86</v>
      </c>
      <c r="AY465" s="17" t="s">
        <v>339</v>
      </c>
      <c r="BE465" s="149">
        <f>IF(N465="základní",J465,0)</f>
        <v>0</v>
      </c>
      <c r="BF465" s="149">
        <f>IF(N465="snížená",J465,0)</f>
        <v>0</v>
      </c>
      <c r="BG465" s="149">
        <f>IF(N465="zákl. přenesená",J465,0)</f>
        <v>0</v>
      </c>
      <c r="BH465" s="149">
        <f>IF(N465="sníž. přenesená",J465,0)</f>
        <v>0</v>
      </c>
      <c r="BI465" s="149">
        <f>IF(N465="nulová",J465,0)</f>
        <v>0</v>
      </c>
      <c r="BJ465" s="17" t="s">
        <v>84</v>
      </c>
      <c r="BK465" s="149">
        <f>ROUND(I465*H465,2)</f>
        <v>0</v>
      </c>
      <c r="BL465" s="17" t="s">
        <v>249</v>
      </c>
      <c r="BM465" s="148" t="s">
        <v>3263</v>
      </c>
    </row>
    <row r="466" spans="2:65" s="1" customFormat="1" x14ac:dyDescent="0.2">
      <c r="B466" s="32"/>
      <c r="D466" s="150" t="s">
        <v>348</v>
      </c>
      <c r="F466" s="151" t="s">
        <v>2425</v>
      </c>
      <c r="I466" s="152"/>
      <c r="L466" s="32"/>
      <c r="M466" s="153"/>
      <c r="T466" s="56"/>
      <c r="AT466" s="17" t="s">
        <v>348</v>
      </c>
      <c r="AU466" s="17" t="s">
        <v>86</v>
      </c>
    </row>
    <row r="467" spans="2:65" s="15" customFormat="1" x14ac:dyDescent="0.2">
      <c r="B467" s="189"/>
      <c r="D467" s="150" t="s">
        <v>376</v>
      </c>
      <c r="E467" s="190" t="s">
        <v>1</v>
      </c>
      <c r="F467" s="191" t="s">
        <v>3149</v>
      </c>
      <c r="H467" s="190" t="s">
        <v>1</v>
      </c>
      <c r="I467" s="192"/>
      <c r="L467" s="189"/>
      <c r="M467" s="193"/>
      <c r="T467" s="194"/>
      <c r="AT467" s="190" t="s">
        <v>376</v>
      </c>
      <c r="AU467" s="190" t="s">
        <v>86</v>
      </c>
      <c r="AV467" s="15" t="s">
        <v>84</v>
      </c>
      <c r="AW467" s="15" t="s">
        <v>34</v>
      </c>
      <c r="AX467" s="15" t="s">
        <v>77</v>
      </c>
      <c r="AY467" s="190" t="s">
        <v>339</v>
      </c>
    </row>
    <row r="468" spans="2:65" s="12" customFormat="1" x14ac:dyDescent="0.2">
      <c r="B468" s="155"/>
      <c r="D468" s="150" t="s">
        <v>376</v>
      </c>
      <c r="E468" s="156" t="s">
        <v>1</v>
      </c>
      <c r="F468" s="157" t="s">
        <v>3264</v>
      </c>
      <c r="H468" s="158">
        <v>0.02</v>
      </c>
      <c r="I468" s="159"/>
      <c r="L468" s="155"/>
      <c r="M468" s="160"/>
      <c r="T468" s="161"/>
      <c r="AT468" s="156" t="s">
        <v>376</v>
      </c>
      <c r="AU468" s="156" t="s">
        <v>86</v>
      </c>
      <c r="AV468" s="12" t="s">
        <v>86</v>
      </c>
      <c r="AW468" s="12" t="s">
        <v>34</v>
      </c>
      <c r="AX468" s="12" t="s">
        <v>77</v>
      </c>
      <c r="AY468" s="156" t="s">
        <v>339</v>
      </c>
    </row>
    <row r="469" spans="2:65" s="12" customFormat="1" x14ac:dyDescent="0.2">
      <c r="B469" s="155"/>
      <c r="D469" s="150" t="s">
        <v>376</v>
      </c>
      <c r="E469" s="156" t="s">
        <v>1</v>
      </c>
      <c r="F469" s="157" t="s">
        <v>3265</v>
      </c>
      <c r="H469" s="158">
        <v>3.6999999999999998E-2</v>
      </c>
      <c r="I469" s="159"/>
      <c r="L469" s="155"/>
      <c r="M469" s="160"/>
      <c r="T469" s="161"/>
      <c r="AT469" s="156" t="s">
        <v>376</v>
      </c>
      <c r="AU469" s="156" t="s">
        <v>86</v>
      </c>
      <c r="AV469" s="12" t="s">
        <v>86</v>
      </c>
      <c r="AW469" s="12" t="s">
        <v>34</v>
      </c>
      <c r="AX469" s="12" t="s">
        <v>77</v>
      </c>
      <c r="AY469" s="156" t="s">
        <v>339</v>
      </c>
    </row>
    <row r="470" spans="2:65" s="12" customFormat="1" x14ac:dyDescent="0.2">
      <c r="B470" s="155"/>
      <c r="D470" s="150" t="s">
        <v>376</v>
      </c>
      <c r="E470" s="156" t="s">
        <v>1</v>
      </c>
      <c r="F470" s="157" t="s">
        <v>3266</v>
      </c>
      <c r="H470" s="158">
        <v>3.9E-2</v>
      </c>
      <c r="I470" s="159"/>
      <c r="L470" s="155"/>
      <c r="M470" s="160"/>
      <c r="T470" s="161"/>
      <c r="AT470" s="156" t="s">
        <v>376</v>
      </c>
      <c r="AU470" s="156" t="s">
        <v>86</v>
      </c>
      <c r="AV470" s="12" t="s">
        <v>86</v>
      </c>
      <c r="AW470" s="12" t="s">
        <v>34</v>
      </c>
      <c r="AX470" s="12" t="s">
        <v>77</v>
      </c>
      <c r="AY470" s="156" t="s">
        <v>339</v>
      </c>
    </row>
    <row r="471" spans="2:65" s="15" customFormat="1" x14ac:dyDescent="0.2">
      <c r="B471" s="189"/>
      <c r="D471" s="150" t="s">
        <v>376</v>
      </c>
      <c r="E471" s="190" t="s">
        <v>1</v>
      </c>
      <c r="F471" s="191" t="s">
        <v>3151</v>
      </c>
      <c r="H471" s="190" t="s">
        <v>1</v>
      </c>
      <c r="I471" s="192"/>
      <c r="L471" s="189"/>
      <c r="M471" s="193"/>
      <c r="T471" s="194"/>
      <c r="AT471" s="190" t="s">
        <v>376</v>
      </c>
      <c r="AU471" s="190" t="s">
        <v>86</v>
      </c>
      <c r="AV471" s="15" t="s">
        <v>84</v>
      </c>
      <c r="AW471" s="15" t="s">
        <v>34</v>
      </c>
      <c r="AX471" s="15" t="s">
        <v>77</v>
      </c>
      <c r="AY471" s="190" t="s">
        <v>339</v>
      </c>
    </row>
    <row r="472" spans="2:65" s="12" customFormat="1" x14ac:dyDescent="0.2">
      <c r="B472" s="155"/>
      <c r="D472" s="150" t="s">
        <v>376</v>
      </c>
      <c r="E472" s="156" t="s">
        <v>1</v>
      </c>
      <c r="F472" s="157" t="s">
        <v>3264</v>
      </c>
      <c r="H472" s="158">
        <v>0.02</v>
      </c>
      <c r="I472" s="159"/>
      <c r="L472" s="155"/>
      <c r="M472" s="160"/>
      <c r="T472" s="161"/>
      <c r="AT472" s="156" t="s">
        <v>376</v>
      </c>
      <c r="AU472" s="156" t="s">
        <v>86</v>
      </c>
      <c r="AV472" s="12" t="s">
        <v>86</v>
      </c>
      <c r="AW472" s="12" t="s">
        <v>34</v>
      </c>
      <c r="AX472" s="12" t="s">
        <v>77</v>
      </c>
      <c r="AY472" s="156" t="s">
        <v>339</v>
      </c>
    </row>
    <row r="473" spans="2:65" s="12" customFormat="1" x14ac:dyDescent="0.2">
      <c r="B473" s="155"/>
      <c r="D473" s="150" t="s">
        <v>376</v>
      </c>
      <c r="E473" s="156" t="s">
        <v>1</v>
      </c>
      <c r="F473" s="157" t="s">
        <v>3265</v>
      </c>
      <c r="H473" s="158">
        <v>3.6999999999999998E-2</v>
      </c>
      <c r="I473" s="159"/>
      <c r="L473" s="155"/>
      <c r="M473" s="160"/>
      <c r="T473" s="161"/>
      <c r="AT473" s="156" t="s">
        <v>376</v>
      </c>
      <c r="AU473" s="156" t="s">
        <v>86</v>
      </c>
      <c r="AV473" s="12" t="s">
        <v>86</v>
      </c>
      <c r="AW473" s="12" t="s">
        <v>34</v>
      </c>
      <c r="AX473" s="12" t="s">
        <v>77</v>
      </c>
      <c r="AY473" s="156" t="s">
        <v>339</v>
      </c>
    </row>
    <row r="474" spans="2:65" s="12" customFormat="1" x14ac:dyDescent="0.2">
      <c r="B474" s="155"/>
      <c r="D474" s="150" t="s">
        <v>376</v>
      </c>
      <c r="E474" s="156" t="s">
        <v>1</v>
      </c>
      <c r="F474" s="157" t="s">
        <v>3267</v>
      </c>
      <c r="H474" s="158">
        <v>3.7999999999999999E-2</v>
      </c>
      <c r="I474" s="159"/>
      <c r="L474" s="155"/>
      <c r="M474" s="160"/>
      <c r="T474" s="161"/>
      <c r="AT474" s="156" t="s">
        <v>376</v>
      </c>
      <c r="AU474" s="156" t="s">
        <v>86</v>
      </c>
      <c r="AV474" s="12" t="s">
        <v>86</v>
      </c>
      <c r="AW474" s="12" t="s">
        <v>34</v>
      </c>
      <c r="AX474" s="12" t="s">
        <v>77</v>
      </c>
      <c r="AY474" s="156" t="s">
        <v>339</v>
      </c>
    </row>
    <row r="475" spans="2:65" s="15" customFormat="1" x14ac:dyDescent="0.2">
      <c r="B475" s="189"/>
      <c r="D475" s="150" t="s">
        <v>376</v>
      </c>
      <c r="E475" s="190" t="s">
        <v>1</v>
      </c>
      <c r="F475" s="191" t="s">
        <v>3152</v>
      </c>
      <c r="H475" s="190" t="s">
        <v>1</v>
      </c>
      <c r="I475" s="192"/>
      <c r="L475" s="189"/>
      <c r="M475" s="193"/>
      <c r="T475" s="194"/>
      <c r="AT475" s="190" t="s">
        <v>376</v>
      </c>
      <c r="AU475" s="190" t="s">
        <v>86</v>
      </c>
      <c r="AV475" s="15" t="s">
        <v>84</v>
      </c>
      <c r="AW475" s="15" t="s">
        <v>34</v>
      </c>
      <c r="AX475" s="15" t="s">
        <v>77</v>
      </c>
      <c r="AY475" s="190" t="s">
        <v>339</v>
      </c>
    </row>
    <row r="476" spans="2:65" s="12" customFormat="1" x14ac:dyDescent="0.2">
      <c r="B476" s="155"/>
      <c r="D476" s="150" t="s">
        <v>376</v>
      </c>
      <c r="E476" s="156" t="s">
        <v>1</v>
      </c>
      <c r="F476" s="157" t="s">
        <v>3265</v>
      </c>
      <c r="H476" s="158">
        <v>3.6999999999999998E-2</v>
      </c>
      <c r="I476" s="159"/>
      <c r="L476" s="155"/>
      <c r="M476" s="160"/>
      <c r="T476" s="161"/>
      <c r="AT476" s="156" t="s">
        <v>376</v>
      </c>
      <c r="AU476" s="156" t="s">
        <v>86</v>
      </c>
      <c r="AV476" s="12" t="s">
        <v>86</v>
      </c>
      <c r="AW476" s="12" t="s">
        <v>34</v>
      </c>
      <c r="AX476" s="12" t="s">
        <v>77</v>
      </c>
      <c r="AY476" s="156" t="s">
        <v>339</v>
      </c>
    </row>
    <row r="477" spans="2:65" s="12" customFormat="1" x14ac:dyDescent="0.2">
      <c r="B477" s="155"/>
      <c r="D477" s="150" t="s">
        <v>376</v>
      </c>
      <c r="E477" s="156" t="s">
        <v>1</v>
      </c>
      <c r="F477" s="157" t="s">
        <v>3268</v>
      </c>
      <c r="H477" s="158">
        <v>3.7999999999999999E-2</v>
      </c>
      <c r="I477" s="159"/>
      <c r="L477" s="155"/>
      <c r="M477" s="160"/>
      <c r="T477" s="161"/>
      <c r="AT477" s="156" t="s">
        <v>376</v>
      </c>
      <c r="AU477" s="156" t="s">
        <v>86</v>
      </c>
      <c r="AV477" s="12" t="s">
        <v>86</v>
      </c>
      <c r="AW477" s="12" t="s">
        <v>34</v>
      </c>
      <c r="AX477" s="12" t="s">
        <v>77</v>
      </c>
      <c r="AY477" s="156" t="s">
        <v>339</v>
      </c>
    </row>
    <row r="478" spans="2:65" s="15" customFormat="1" x14ac:dyDescent="0.2">
      <c r="B478" s="189"/>
      <c r="D478" s="150" t="s">
        <v>376</v>
      </c>
      <c r="E478" s="190" t="s">
        <v>1</v>
      </c>
      <c r="F478" s="191" t="s">
        <v>3154</v>
      </c>
      <c r="H478" s="190" t="s">
        <v>1</v>
      </c>
      <c r="I478" s="192"/>
      <c r="L478" s="189"/>
      <c r="M478" s="193"/>
      <c r="T478" s="194"/>
      <c r="AT478" s="190" t="s">
        <v>376</v>
      </c>
      <c r="AU478" s="190" t="s">
        <v>86</v>
      </c>
      <c r="AV478" s="15" t="s">
        <v>84</v>
      </c>
      <c r="AW478" s="15" t="s">
        <v>34</v>
      </c>
      <c r="AX478" s="15" t="s">
        <v>77</v>
      </c>
      <c r="AY478" s="190" t="s">
        <v>339</v>
      </c>
    </row>
    <row r="479" spans="2:65" s="12" customFormat="1" x14ac:dyDescent="0.2">
      <c r="B479" s="155"/>
      <c r="D479" s="150" t="s">
        <v>376</v>
      </c>
      <c r="E479" s="156" t="s">
        <v>1</v>
      </c>
      <c r="F479" s="157" t="s">
        <v>3269</v>
      </c>
      <c r="H479" s="158">
        <v>7.4999999999999997E-2</v>
      </c>
      <c r="I479" s="159"/>
      <c r="L479" s="155"/>
      <c r="M479" s="160"/>
      <c r="T479" s="161"/>
      <c r="AT479" s="156" t="s">
        <v>376</v>
      </c>
      <c r="AU479" s="156" t="s">
        <v>86</v>
      </c>
      <c r="AV479" s="12" t="s">
        <v>86</v>
      </c>
      <c r="AW479" s="12" t="s">
        <v>34</v>
      </c>
      <c r="AX479" s="12" t="s">
        <v>77</v>
      </c>
      <c r="AY479" s="156" t="s">
        <v>339</v>
      </c>
    </row>
    <row r="480" spans="2:65" s="12" customFormat="1" x14ac:dyDescent="0.2">
      <c r="B480" s="155"/>
      <c r="D480" s="150" t="s">
        <v>376</v>
      </c>
      <c r="E480" s="156" t="s">
        <v>1</v>
      </c>
      <c r="F480" s="157" t="s">
        <v>3270</v>
      </c>
      <c r="H480" s="158">
        <v>3.7999999999999999E-2</v>
      </c>
      <c r="I480" s="159"/>
      <c r="L480" s="155"/>
      <c r="M480" s="160"/>
      <c r="T480" s="161"/>
      <c r="AT480" s="156" t="s">
        <v>376</v>
      </c>
      <c r="AU480" s="156" t="s">
        <v>86</v>
      </c>
      <c r="AV480" s="12" t="s">
        <v>86</v>
      </c>
      <c r="AW480" s="12" t="s">
        <v>34</v>
      </c>
      <c r="AX480" s="12" t="s">
        <v>77</v>
      </c>
      <c r="AY480" s="156" t="s">
        <v>339</v>
      </c>
    </row>
    <row r="481" spans="2:65" s="13" customFormat="1" x14ac:dyDescent="0.2">
      <c r="B481" s="162"/>
      <c r="D481" s="150" t="s">
        <v>376</v>
      </c>
      <c r="E481" s="163" t="s">
        <v>1</v>
      </c>
      <c r="F481" s="164" t="s">
        <v>398</v>
      </c>
      <c r="H481" s="165">
        <v>0.379</v>
      </c>
      <c r="I481" s="166"/>
      <c r="L481" s="162"/>
      <c r="M481" s="167"/>
      <c r="T481" s="168"/>
      <c r="AT481" s="163" t="s">
        <v>376</v>
      </c>
      <c r="AU481" s="163" t="s">
        <v>86</v>
      </c>
      <c r="AV481" s="13" t="s">
        <v>249</v>
      </c>
      <c r="AW481" s="13" t="s">
        <v>34</v>
      </c>
      <c r="AX481" s="13" t="s">
        <v>84</v>
      </c>
      <c r="AY481" s="163" t="s">
        <v>339</v>
      </c>
    </row>
    <row r="482" spans="2:65" s="1" customFormat="1" ht="16.5" customHeight="1" x14ac:dyDescent="0.2">
      <c r="B482" s="136"/>
      <c r="C482" s="169" t="s">
        <v>802</v>
      </c>
      <c r="D482" s="169" t="s">
        <v>490</v>
      </c>
      <c r="E482" s="170" t="s">
        <v>2432</v>
      </c>
      <c r="F482" s="171" t="s">
        <v>2433</v>
      </c>
      <c r="G482" s="172" t="s">
        <v>493</v>
      </c>
      <c r="H482" s="173">
        <v>0.623</v>
      </c>
      <c r="I482" s="174"/>
      <c r="J482" s="175">
        <f>ROUND(I482*H482,2)</f>
        <v>0</v>
      </c>
      <c r="K482" s="171" t="s">
        <v>902</v>
      </c>
      <c r="L482" s="176"/>
      <c r="M482" s="177" t="s">
        <v>1</v>
      </c>
      <c r="N482" s="178" t="s">
        <v>42</v>
      </c>
      <c r="P482" s="146">
        <f>O482*H482</f>
        <v>0</v>
      </c>
      <c r="Q482" s="146">
        <v>1</v>
      </c>
      <c r="R482" s="146">
        <f>Q482*H482</f>
        <v>0.623</v>
      </c>
      <c r="S482" s="146">
        <v>0</v>
      </c>
      <c r="T482" s="147">
        <f>S482*H482</f>
        <v>0</v>
      </c>
      <c r="AR482" s="148" t="s">
        <v>385</v>
      </c>
      <c r="AT482" s="148" t="s">
        <v>490</v>
      </c>
      <c r="AU482" s="148" t="s">
        <v>86</v>
      </c>
      <c r="AY482" s="17" t="s">
        <v>339</v>
      </c>
      <c r="BE482" s="149">
        <f>IF(N482="základní",J482,0)</f>
        <v>0</v>
      </c>
      <c r="BF482" s="149">
        <f>IF(N482="snížená",J482,0)</f>
        <v>0</v>
      </c>
      <c r="BG482" s="149">
        <f>IF(N482="zákl. přenesená",J482,0)</f>
        <v>0</v>
      </c>
      <c r="BH482" s="149">
        <f>IF(N482="sníž. přenesená",J482,0)</f>
        <v>0</v>
      </c>
      <c r="BI482" s="149">
        <f>IF(N482="nulová",J482,0)</f>
        <v>0</v>
      </c>
      <c r="BJ482" s="17" t="s">
        <v>84</v>
      </c>
      <c r="BK482" s="149">
        <f>ROUND(I482*H482,2)</f>
        <v>0</v>
      </c>
      <c r="BL482" s="17" t="s">
        <v>249</v>
      </c>
      <c r="BM482" s="148" t="s">
        <v>3271</v>
      </c>
    </row>
    <row r="483" spans="2:65" s="1" customFormat="1" x14ac:dyDescent="0.2">
      <c r="B483" s="32"/>
      <c r="D483" s="150" t="s">
        <v>348</v>
      </c>
      <c r="F483" s="151" t="s">
        <v>2433</v>
      </c>
      <c r="I483" s="152"/>
      <c r="L483" s="32"/>
      <c r="M483" s="153"/>
      <c r="T483" s="56"/>
      <c r="AT483" s="17" t="s">
        <v>348</v>
      </c>
      <c r="AU483" s="17" t="s">
        <v>86</v>
      </c>
    </row>
    <row r="484" spans="2:65" s="15" customFormat="1" x14ac:dyDescent="0.2">
      <c r="B484" s="189"/>
      <c r="D484" s="150" t="s">
        <v>376</v>
      </c>
      <c r="E484" s="190" t="s">
        <v>1</v>
      </c>
      <c r="F484" s="191" t="s">
        <v>3149</v>
      </c>
      <c r="H484" s="190" t="s">
        <v>1</v>
      </c>
      <c r="I484" s="192"/>
      <c r="L484" s="189"/>
      <c r="M484" s="193"/>
      <c r="T484" s="194"/>
      <c r="AT484" s="190" t="s">
        <v>376</v>
      </c>
      <c r="AU484" s="190" t="s">
        <v>86</v>
      </c>
      <c r="AV484" s="15" t="s">
        <v>84</v>
      </c>
      <c r="AW484" s="15" t="s">
        <v>34</v>
      </c>
      <c r="AX484" s="15" t="s">
        <v>77</v>
      </c>
      <c r="AY484" s="190" t="s">
        <v>339</v>
      </c>
    </row>
    <row r="485" spans="2:65" s="12" customFormat="1" x14ac:dyDescent="0.2">
      <c r="B485" s="155"/>
      <c r="D485" s="150" t="s">
        <v>376</v>
      </c>
      <c r="E485" s="156" t="s">
        <v>1</v>
      </c>
      <c r="F485" s="157" t="s">
        <v>3272</v>
      </c>
      <c r="H485" s="158">
        <v>3.3000000000000002E-2</v>
      </c>
      <c r="I485" s="159"/>
      <c r="L485" s="155"/>
      <c r="M485" s="160"/>
      <c r="T485" s="161"/>
      <c r="AT485" s="156" t="s">
        <v>376</v>
      </c>
      <c r="AU485" s="156" t="s">
        <v>86</v>
      </c>
      <c r="AV485" s="12" t="s">
        <v>86</v>
      </c>
      <c r="AW485" s="12" t="s">
        <v>34</v>
      </c>
      <c r="AX485" s="12" t="s">
        <v>77</v>
      </c>
      <c r="AY485" s="156" t="s">
        <v>339</v>
      </c>
    </row>
    <row r="486" spans="2:65" s="12" customFormat="1" x14ac:dyDescent="0.2">
      <c r="B486" s="155"/>
      <c r="D486" s="150" t="s">
        <v>376</v>
      </c>
      <c r="E486" s="156" t="s">
        <v>1</v>
      </c>
      <c r="F486" s="157" t="s">
        <v>3273</v>
      </c>
      <c r="H486" s="158">
        <v>6.2E-2</v>
      </c>
      <c r="I486" s="159"/>
      <c r="L486" s="155"/>
      <c r="M486" s="160"/>
      <c r="T486" s="161"/>
      <c r="AT486" s="156" t="s">
        <v>376</v>
      </c>
      <c r="AU486" s="156" t="s">
        <v>86</v>
      </c>
      <c r="AV486" s="12" t="s">
        <v>86</v>
      </c>
      <c r="AW486" s="12" t="s">
        <v>34</v>
      </c>
      <c r="AX486" s="12" t="s">
        <v>77</v>
      </c>
      <c r="AY486" s="156" t="s">
        <v>339</v>
      </c>
    </row>
    <row r="487" spans="2:65" s="12" customFormat="1" x14ac:dyDescent="0.2">
      <c r="B487" s="155"/>
      <c r="D487" s="150" t="s">
        <v>376</v>
      </c>
      <c r="E487" s="156" t="s">
        <v>1</v>
      </c>
      <c r="F487" s="157" t="s">
        <v>3274</v>
      </c>
      <c r="H487" s="158">
        <v>6.0999999999999999E-2</v>
      </c>
      <c r="I487" s="159"/>
      <c r="L487" s="155"/>
      <c r="M487" s="160"/>
      <c r="T487" s="161"/>
      <c r="AT487" s="156" t="s">
        <v>376</v>
      </c>
      <c r="AU487" s="156" t="s">
        <v>86</v>
      </c>
      <c r="AV487" s="12" t="s">
        <v>86</v>
      </c>
      <c r="AW487" s="12" t="s">
        <v>34</v>
      </c>
      <c r="AX487" s="12" t="s">
        <v>77</v>
      </c>
      <c r="AY487" s="156" t="s">
        <v>339</v>
      </c>
    </row>
    <row r="488" spans="2:65" s="15" customFormat="1" x14ac:dyDescent="0.2">
      <c r="B488" s="189"/>
      <c r="D488" s="150" t="s">
        <v>376</v>
      </c>
      <c r="E488" s="190" t="s">
        <v>1</v>
      </c>
      <c r="F488" s="191" t="s">
        <v>3151</v>
      </c>
      <c r="H488" s="190" t="s">
        <v>1</v>
      </c>
      <c r="I488" s="192"/>
      <c r="L488" s="189"/>
      <c r="M488" s="193"/>
      <c r="T488" s="194"/>
      <c r="AT488" s="190" t="s">
        <v>376</v>
      </c>
      <c r="AU488" s="190" t="s">
        <v>86</v>
      </c>
      <c r="AV488" s="15" t="s">
        <v>84</v>
      </c>
      <c r="AW488" s="15" t="s">
        <v>34</v>
      </c>
      <c r="AX488" s="15" t="s">
        <v>77</v>
      </c>
      <c r="AY488" s="190" t="s">
        <v>339</v>
      </c>
    </row>
    <row r="489" spans="2:65" s="12" customFormat="1" x14ac:dyDescent="0.2">
      <c r="B489" s="155"/>
      <c r="D489" s="150" t="s">
        <v>376</v>
      </c>
      <c r="E489" s="156" t="s">
        <v>1</v>
      </c>
      <c r="F489" s="157" t="s">
        <v>3272</v>
      </c>
      <c r="H489" s="158">
        <v>3.3000000000000002E-2</v>
      </c>
      <c r="I489" s="159"/>
      <c r="L489" s="155"/>
      <c r="M489" s="160"/>
      <c r="T489" s="161"/>
      <c r="AT489" s="156" t="s">
        <v>376</v>
      </c>
      <c r="AU489" s="156" t="s">
        <v>86</v>
      </c>
      <c r="AV489" s="12" t="s">
        <v>86</v>
      </c>
      <c r="AW489" s="12" t="s">
        <v>34</v>
      </c>
      <c r="AX489" s="12" t="s">
        <v>77</v>
      </c>
      <c r="AY489" s="156" t="s">
        <v>339</v>
      </c>
    </row>
    <row r="490" spans="2:65" s="12" customFormat="1" x14ac:dyDescent="0.2">
      <c r="B490" s="155"/>
      <c r="D490" s="150" t="s">
        <v>376</v>
      </c>
      <c r="E490" s="156" t="s">
        <v>1</v>
      </c>
      <c r="F490" s="157" t="s">
        <v>3273</v>
      </c>
      <c r="H490" s="158">
        <v>6.2E-2</v>
      </c>
      <c r="I490" s="159"/>
      <c r="L490" s="155"/>
      <c r="M490" s="160"/>
      <c r="T490" s="161"/>
      <c r="AT490" s="156" t="s">
        <v>376</v>
      </c>
      <c r="AU490" s="156" t="s">
        <v>86</v>
      </c>
      <c r="AV490" s="12" t="s">
        <v>86</v>
      </c>
      <c r="AW490" s="12" t="s">
        <v>34</v>
      </c>
      <c r="AX490" s="12" t="s">
        <v>77</v>
      </c>
      <c r="AY490" s="156" t="s">
        <v>339</v>
      </c>
    </row>
    <row r="491" spans="2:65" s="12" customFormat="1" x14ac:dyDescent="0.2">
      <c r="B491" s="155"/>
      <c r="D491" s="150" t="s">
        <v>376</v>
      </c>
      <c r="E491" s="156" t="s">
        <v>1</v>
      </c>
      <c r="F491" s="157" t="s">
        <v>3275</v>
      </c>
      <c r="H491" s="158">
        <v>6.3E-2</v>
      </c>
      <c r="I491" s="159"/>
      <c r="L491" s="155"/>
      <c r="M491" s="160"/>
      <c r="T491" s="161"/>
      <c r="AT491" s="156" t="s">
        <v>376</v>
      </c>
      <c r="AU491" s="156" t="s">
        <v>86</v>
      </c>
      <c r="AV491" s="12" t="s">
        <v>86</v>
      </c>
      <c r="AW491" s="12" t="s">
        <v>34</v>
      </c>
      <c r="AX491" s="12" t="s">
        <v>77</v>
      </c>
      <c r="AY491" s="156" t="s">
        <v>339</v>
      </c>
    </row>
    <row r="492" spans="2:65" s="15" customFormat="1" x14ac:dyDescent="0.2">
      <c r="B492" s="189"/>
      <c r="D492" s="150" t="s">
        <v>376</v>
      </c>
      <c r="E492" s="190" t="s">
        <v>1</v>
      </c>
      <c r="F492" s="191" t="s">
        <v>3152</v>
      </c>
      <c r="H492" s="190" t="s">
        <v>1</v>
      </c>
      <c r="I492" s="192"/>
      <c r="L492" s="189"/>
      <c r="M492" s="193"/>
      <c r="T492" s="194"/>
      <c r="AT492" s="190" t="s">
        <v>376</v>
      </c>
      <c r="AU492" s="190" t="s">
        <v>86</v>
      </c>
      <c r="AV492" s="15" t="s">
        <v>84</v>
      </c>
      <c r="AW492" s="15" t="s">
        <v>34</v>
      </c>
      <c r="AX492" s="15" t="s">
        <v>77</v>
      </c>
      <c r="AY492" s="190" t="s">
        <v>339</v>
      </c>
    </row>
    <row r="493" spans="2:65" s="12" customFormat="1" x14ac:dyDescent="0.2">
      <c r="B493" s="155"/>
      <c r="D493" s="150" t="s">
        <v>376</v>
      </c>
      <c r="E493" s="156" t="s">
        <v>1</v>
      </c>
      <c r="F493" s="157" t="s">
        <v>3273</v>
      </c>
      <c r="H493" s="158">
        <v>6.2E-2</v>
      </c>
      <c r="I493" s="159"/>
      <c r="L493" s="155"/>
      <c r="M493" s="160"/>
      <c r="T493" s="161"/>
      <c r="AT493" s="156" t="s">
        <v>376</v>
      </c>
      <c r="AU493" s="156" t="s">
        <v>86</v>
      </c>
      <c r="AV493" s="12" t="s">
        <v>86</v>
      </c>
      <c r="AW493" s="12" t="s">
        <v>34</v>
      </c>
      <c r="AX493" s="12" t="s">
        <v>77</v>
      </c>
      <c r="AY493" s="156" t="s">
        <v>339</v>
      </c>
    </row>
    <row r="494" spans="2:65" s="12" customFormat="1" x14ac:dyDescent="0.2">
      <c r="B494" s="155"/>
      <c r="D494" s="150" t="s">
        <v>376</v>
      </c>
      <c r="E494" s="156" t="s">
        <v>1</v>
      </c>
      <c r="F494" s="157" t="s">
        <v>3276</v>
      </c>
      <c r="H494" s="158">
        <v>3.1E-2</v>
      </c>
      <c r="I494" s="159"/>
      <c r="L494" s="155"/>
      <c r="M494" s="160"/>
      <c r="T494" s="161"/>
      <c r="AT494" s="156" t="s">
        <v>376</v>
      </c>
      <c r="AU494" s="156" t="s">
        <v>86</v>
      </c>
      <c r="AV494" s="12" t="s">
        <v>86</v>
      </c>
      <c r="AW494" s="12" t="s">
        <v>34</v>
      </c>
      <c r="AX494" s="12" t="s">
        <v>77</v>
      </c>
      <c r="AY494" s="156" t="s">
        <v>339</v>
      </c>
    </row>
    <row r="495" spans="2:65" s="12" customFormat="1" x14ac:dyDescent="0.2">
      <c r="B495" s="155"/>
      <c r="D495" s="150" t="s">
        <v>376</v>
      </c>
      <c r="E495" s="156" t="s">
        <v>1</v>
      </c>
      <c r="F495" s="157" t="s">
        <v>3277</v>
      </c>
      <c r="H495" s="158">
        <v>3.2000000000000001E-2</v>
      </c>
      <c r="I495" s="159"/>
      <c r="L495" s="155"/>
      <c r="M495" s="160"/>
      <c r="T495" s="161"/>
      <c r="AT495" s="156" t="s">
        <v>376</v>
      </c>
      <c r="AU495" s="156" t="s">
        <v>86</v>
      </c>
      <c r="AV495" s="12" t="s">
        <v>86</v>
      </c>
      <c r="AW495" s="12" t="s">
        <v>34</v>
      </c>
      <c r="AX495" s="12" t="s">
        <v>77</v>
      </c>
      <c r="AY495" s="156" t="s">
        <v>339</v>
      </c>
    </row>
    <row r="496" spans="2:65" s="15" customFormat="1" x14ac:dyDescent="0.2">
      <c r="B496" s="189"/>
      <c r="D496" s="150" t="s">
        <v>376</v>
      </c>
      <c r="E496" s="190" t="s">
        <v>1</v>
      </c>
      <c r="F496" s="191" t="s">
        <v>3154</v>
      </c>
      <c r="H496" s="190" t="s">
        <v>1</v>
      </c>
      <c r="I496" s="192"/>
      <c r="L496" s="189"/>
      <c r="M496" s="193"/>
      <c r="T496" s="194"/>
      <c r="AT496" s="190" t="s">
        <v>376</v>
      </c>
      <c r="AU496" s="190" t="s">
        <v>86</v>
      </c>
      <c r="AV496" s="15" t="s">
        <v>84</v>
      </c>
      <c r="AW496" s="15" t="s">
        <v>34</v>
      </c>
      <c r="AX496" s="15" t="s">
        <v>77</v>
      </c>
      <c r="AY496" s="190" t="s">
        <v>339</v>
      </c>
    </row>
    <row r="497" spans="2:65" s="12" customFormat="1" x14ac:dyDescent="0.2">
      <c r="B497" s="155"/>
      <c r="D497" s="150" t="s">
        <v>376</v>
      </c>
      <c r="E497" s="156" t="s">
        <v>1</v>
      </c>
      <c r="F497" s="157" t="s">
        <v>3278</v>
      </c>
      <c r="H497" s="158">
        <v>0.124</v>
      </c>
      <c r="I497" s="159"/>
      <c r="L497" s="155"/>
      <c r="M497" s="160"/>
      <c r="T497" s="161"/>
      <c r="AT497" s="156" t="s">
        <v>376</v>
      </c>
      <c r="AU497" s="156" t="s">
        <v>86</v>
      </c>
      <c r="AV497" s="12" t="s">
        <v>86</v>
      </c>
      <c r="AW497" s="12" t="s">
        <v>34</v>
      </c>
      <c r="AX497" s="12" t="s">
        <v>77</v>
      </c>
      <c r="AY497" s="156" t="s">
        <v>339</v>
      </c>
    </row>
    <row r="498" spans="2:65" s="12" customFormat="1" x14ac:dyDescent="0.2">
      <c r="B498" s="155"/>
      <c r="D498" s="150" t="s">
        <v>376</v>
      </c>
      <c r="E498" s="156" t="s">
        <v>1</v>
      </c>
      <c r="F498" s="157" t="s">
        <v>3279</v>
      </c>
      <c r="H498" s="158">
        <v>0.03</v>
      </c>
      <c r="I498" s="159"/>
      <c r="L498" s="155"/>
      <c r="M498" s="160"/>
      <c r="T498" s="161"/>
      <c r="AT498" s="156" t="s">
        <v>376</v>
      </c>
      <c r="AU498" s="156" t="s">
        <v>86</v>
      </c>
      <c r="AV498" s="12" t="s">
        <v>86</v>
      </c>
      <c r="AW498" s="12" t="s">
        <v>34</v>
      </c>
      <c r="AX498" s="12" t="s">
        <v>77</v>
      </c>
      <c r="AY498" s="156" t="s">
        <v>339</v>
      </c>
    </row>
    <row r="499" spans="2:65" s="12" customFormat="1" x14ac:dyDescent="0.2">
      <c r="B499" s="155"/>
      <c r="D499" s="150" t="s">
        <v>376</v>
      </c>
      <c r="E499" s="156" t="s">
        <v>1</v>
      </c>
      <c r="F499" s="157" t="s">
        <v>3280</v>
      </c>
      <c r="H499" s="158">
        <v>0.03</v>
      </c>
      <c r="I499" s="159"/>
      <c r="L499" s="155"/>
      <c r="M499" s="160"/>
      <c r="T499" s="161"/>
      <c r="AT499" s="156" t="s">
        <v>376</v>
      </c>
      <c r="AU499" s="156" t="s">
        <v>86</v>
      </c>
      <c r="AV499" s="12" t="s">
        <v>86</v>
      </c>
      <c r="AW499" s="12" t="s">
        <v>34</v>
      </c>
      <c r="AX499" s="12" t="s">
        <v>77</v>
      </c>
      <c r="AY499" s="156" t="s">
        <v>339</v>
      </c>
    </row>
    <row r="500" spans="2:65" s="13" customFormat="1" x14ac:dyDescent="0.2">
      <c r="B500" s="162"/>
      <c r="D500" s="150" t="s">
        <v>376</v>
      </c>
      <c r="E500" s="163" t="s">
        <v>1</v>
      </c>
      <c r="F500" s="164" t="s">
        <v>398</v>
      </c>
      <c r="H500" s="165">
        <v>0.623</v>
      </c>
      <c r="I500" s="166"/>
      <c r="L500" s="162"/>
      <c r="M500" s="167"/>
      <c r="T500" s="168"/>
      <c r="AT500" s="163" t="s">
        <v>376</v>
      </c>
      <c r="AU500" s="163" t="s">
        <v>86</v>
      </c>
      <c r="AV500" s="13" t="s">
        <v>249</v>
      </c>
      <c r="AW500" s="13" t="s">
        <v>34</v>
      </c>
      <c r="AX500" s="13" t="s">
        <v>84</v>
      </c>
      <c r="AY500" s="163" t="s">
        <v>339</v>
      </c>
    </row>
    <row r="501" spans="2:65" s="1" customFormat="1" ht="16.5" customHeight="1" x14ac:dyDescent="0.2">
      <c r="B501" s="136"/>
      <c r="C501" s="169" t="s">
        <v>805</v>
      </c>
      <c r="D501" s="169" t="s">
        <v>490</v>
      </c>
      <c r="E501" s="170" t="s">
        <v>3281</v>
      </c>
      <c r="F501" s="171" t="s">
        <v>3282</v>
      </c>
      <c r="G501" s="172" t="s">
        <v>493</v>
      </c>
      <c r="H501" s="173">
        <v>0.437</v>
      </c>
      <c r="I501" s="174"/>
      <c r="J501" s="175">
        <f>ROUND(I501*H501,2)</f>
        <v>0</v>
      </c>
      <c r="K501" s="171" t="s">
        <v>902</v>
      </c>
      <c r="L501" s="176"/>
      <c r="M501" s="177" t="s">
        <v>1</v>
      </c>
      <c r="N501" s="178" t="s">
        <v>42</v>
      </c>
      <c r="P501" s="146">
        <f>O501*H501</f>
        <v>0</v>
      </c>
      <c r="Q501" s="146">
        <v>1</v>
      </c>
      <c r="R501" s="146">
        <f>Q501*H501</f>
        <v>0.437</v>
      </c>
      <c r="S501" s="146">
        <v>0</v>
      </c>
      <c r="T501" s="147">
        <f>S501*H501</f>
        <v>0</v>
      </c>
      <c r="AR501" s="148" t="s">
        <v>385</v>
      </c>
      <c r="AT501" s="148" t="s">
        <v>490</v>
      </c>
      <c r="AU501" s="148" t="s">
        <v>86</v>
      </c>
      <c r="AY501" s="17" t="s">
        <v>339</v>
      </c>
      <c r="BE501" s="149">
        <f>IF(N501="základní",J501,0)</f>
        <v>0</v>
      </c>
      <c r="BF501" s="149">
        <f>IF(N501="snížená",J501,0)</f>
        <v>0</v>
      </c>
      <c r="BG501" s="149">
        <f>IF(N501="zákl. přenesená",J501,0)</f>
        <v>0</v>
      </c>
      <c r="BH501" s="149">
        <f>IF(N501="sníž. přenesená",J501,0)</f>
        <v>0</v>
      </c>
      <c r="BI501" s="149">
        <f>IF(N501="nulová",J501,0)</f>
        <v>0</v>
      </c>
      <c r="BJ501" s="17" t="s">
        <v>84</v>
      </c>
      <c r="BK501" s="149">
        <f>ROUND(I501*H501,2)</f>
        <v>0</v>
      </c>
      <c r="BL501" s="17" t="s">
        <v>249</v>
      </c>
      <c r="BM501" s="148" t="s">
        <v>3283</v>
      </c>
    </row>
    <row r="502" spans="2:65" s="1" customFormat="1" x14ac:dyDescent="0.2">
      <c r="B502" s="32"/>
      <c r="D502" s="150" t="s">
        <v>348</v>
      </c>
      <c r="F502" s="151" t="s">
        <v>3282</v>
      </c>
      <c r="I502" s="152"/>
      <c r="L502" s="32"/>
      <c r="M502" s="153"/>
      <c r="T502" s="56"/>
      <c r="AT502" s="17" t="s">
        <v>348</v>
      </c>
      <c r="AU502" s="17" t="s">
        <v>86</v>
      </c>
    </row>
    <row r="503" spans="2:65" s="15" customFormat="1" x14ac:dyDescent="0.2">
      <c r="B503" s="189"/>
      <c r="D503" s="150" t="s">
        <v>376</v>
      </c>
      <c r="E503" s="190" t="s">
        <v>1</v>
      </c>
      <c r="F503" s="191" t="s">
        <v>3284</v>
      </c>
      <c r="H503" s="190" t="s">
        <v>1</v>
      </c>
      <c r="I503" s="192"/>
      <c r="L503" s="189"/>
      <c r="M503" s="193"/>
      <c r="T503" s="194"/>
      <c r="AT503" s="190" t="s">
        <v>376</v>
      </c>
      <c r="AU503" s="190" t="s">
        <v>86</v>
      </c>
      <c r="AV503" s="15" t="s">
        <v>84</v>
      </c>
      <c r="AW503" s="15" t="s">
        <v>34</v>
      </c>
      <c r="AX503" s="15" t="s">
        <v>77</v>
      </c>
      <c r="AY503" s="190" t="s">
        <v>339</v>
      </c>
    </row>
    <row r="504" spans="2:65" s="15" customFormat="1" x14ac:dyDescent="0.2">
      <c r="B504" s="189"/>
      <c r="D504" s="150" t="s">
        <v>376</v>
      </c>
      <c r="E504" s="190" t="s">
        <v>1</v>
      </c>
      <c r="F504" s="191" t="s">
        <v>3149</v>
      </c>
      <c r="H504" s="190" t="s">
        <v>1</v>
      </c>
      <c r="I504" s="192"/>
      <c r="L504" s="189"/>
      <c r="M504" s="193"/>
      <c r="T504" s="194"/>
      <c r="AT504" s="190" t="s">
        <v>376</v>
      </c>
      <c r="AU504" s="190" t="s">
        <v>86</v>
      </c>
      <c r="AV504" s="15" t="s">
        <v>84</v>
      </c>
      <c r="AW504" s="15" t="s">
        <v>34</v>
      </c>
      <c r="AX504" s="15" t="s">
        <v>77</v>
      </c>
      <c r="AY504" s="190" t="s">
        <v>339</v>
      </c>
    </row>
    <row r="505" spans="2:65" s="12" customFormat="1" x14ac:dyDescent="0.2">
      <c r="B505" s="155"/>
      <c r="D505" s="150" t="s">
        <v>376</v>
      </c>
      <c r="E505" s="156" t="s">
        <v>1</v>
      </c>
      <c r="F505" s="157" t="s">
        <v>3285</v>
      </c>
      <c r="H505" s="158">
        <v>0.111</v>
      </c>
      <c r="I505" s="159"/>
      <c r="L505" s="155"/>
      <c r="M505" s="160"/>
      <c r="T505" s="161"/>
      <c r="AT505" s="156" t="s">
        <v>376</v>
      </c>
      <c r="AU505" s="156" t="s">
        <v>86</v>
      </c>
      <c r="AV505" s="12" t="s">
        <v>86</v>
      </c>
      <c r="AW505" s="12" t="s">
        <v>34</v>
      </c>
      <c r="AX505" s="12" t="s">
        <v>77</v>
      </c>
      <c r="AY505" s="156" t="s">
        <v>339</v>
      </c>
    </row>
    <row r="506" spans="2:65" s="15" customFormat="1" x14ac:dyDescent="0.2">
      <c r="B506" s="189"/>
      <c r="D506" s="150" t="s">
        <v>376</v>
      </c>
      <c r="E506" s="190" t="s">
        <v>1</v>
      </c>
      <c r="F506" s="191" t="s">
        <v>3151</v>
      </c>
      <c r="H506" s="190" t="s">
        <v>1</v>
      </c>
      <c r="I506" s="192"/>
      <c r="L506" s="189"/>
      <c r="M506" s="193"/>
      <c r="T506" s="194"/>
      <c r="AT506" s="190" t="s">
        <v>376</v>
      </c>
      <c r="AU506" s="190" t="s">
        <v>86</v>
      </c>
      <c r="AV506" s="15" t="s">
        <v>84</v>
      </c>
      <c r="AW506" s="15" t="s">
        <v>34</v>
      </c>
      <c r="AX506" s="15" t="s">
        <v>77</v>
      </c>
      <c r="AY506" s="190" t="s">
        <v>339</v>
      </c>
    </row>
    <row r="507" spans="2:65" s="12" customFormat="1" x14ac:dyDescent="0.2">
      <c r="B507" s="155"/>
      <c r="D507" s="150" t="s">
        <v>376</v>
      </c>
      <c r="E507" s="156" t="s">
        <v>1</v>
      </c>
      <c r="F507" s="157" t="s">
        <v>3285</v>
      </c>
      <c r="H507" s="158">
        <v>0.111</v>
      </c>
      <c r="I507" s="159"/>
      <c r="L507" s="155"/>
      <c r="M507" s="160"/>
      <c r="T507" s="161"/>
      <c r="AT507" s="156" t="s">
        <v>376</v>
      </c>
      <c r="AU507" s="156" t="s">
        <v>86</v>
      </c>
      <c r="AV507" s="12" t="s">
        <v>86</v>
      </c>
      <c r="AW507" s="12" t="s">
        <v>34</v>
      </c>
      <c r="AX507" s="12" t="s">
        <v>77</v>
      </c>
      <c r="AY507" s="156" t="s">
        <v>339</v>
      </c>
    </row>
    <row r="508" spans="2:65" s="15" customFormat="1" x14ac:dyDescent="0.2">
      <c r="B508" s="189"/>
      <c r="D508" s="150" t="s">
        <v>376</v>
      </c>
      <c r="E508" s="190" t="s">
        <v>1</v>
      </c>
      <c r="F508" s="191" t="s">
        <v>3152</v>
      </c>
      <c r="H508" s="190" t="s">
        <v>1</v>
      </c>
      <c r="I508" s="192"/>
      <c r="L508" s="189"/>
      <c r="M508" s="193"/>
      <c r="T508" s="194"/>
      <c r="AT508" s="190" t="s">
        <v>376</v>
      </c>
      <c r="AU508" s="190" t="s">
        <v>86</v>
      </c>
      <c r="AV508" s="15" t="s">
        <v>84</v>
      </c>
      <c r="AW508" s="15" t="s">
        <v>34</v>
      </c>
      <c r="AX508" s="15" t="s">
        <v>77</v>
      </c>
      <c r="AY508" s="190" t="s">
        <v>339</v>
      </c>
    </row>
    <row r="509" spans="2:65" s="12" customFormat="1" x14ac:dyDescent="0.2">
      <c r="B509" s="155"/>
      <c r="D509" s="150" t="s">
        <v>376</v>
      </c>
      <c r="E509" s="156" t="s">
        <v>1</v>
      </c>
      <c r="F509" s="157" t="s">
        <v>3286</v>
      </c>
      <c r="H509" s="158">
        <v>8.5999999999999993E-2</v>
      </c>
      <c r="I509" s="159"/>
      <c r="L509" s="155"/>
      <c r="M509" s="160"/>
      <c r="T509" s="161"/>
      <c r="AT509" s="156" t="s">
        <v>376</v>
      </c>
      <c r="AU509" s="156" t="s">
        <v>86</v>
      </c>
      <c r="AV509" s="12" t="s">
        <v>86</v>
      </c>
      <c r="AW509" s="12" t="s">
        <v>34</v>
      </c>
      <c r="AX509" s="12" t="s">
        <v>77</v>
      </c>
      <c r="AY509" s="156" t="s">
        <v>339</v>
      </c>
    </row>
    <row r="510" spans="2:65" s="15" customFormat="1" x14ac:dyDescent="0.2">
      <c r="B510" s="189"/>
      <c r="D510" s="150" t="s">
        <v>376</v>
      </c>
      <c r="E510" s="190" t="s">
        <v>1</v>
      </c>
      <c r="F510" s="191" t="s">
        <v>3154</v>
      </c>
      <c r="H510" s="190" t="s">
        <v>1</v>
      </c>
      <c r="I510" s="192"/>
      <c r="L510" s="189"/>
      <c r="M510" s="193"/>
      <c r="T510" s="194"/>
      <c r="AT510" s="190" t="s">
        <v>376</v>
      </c>
      <c r="AU510" s="190" t="s">
        <v>86</v>
      </c>
      <c r="AV510" s="15" t="s">
        <v>84</v>
      </c>
      <c r="AW510" s="15" t="s">
        <v>34</v>
      </c>
      <c r="AX510" s="15" t="s">
        <v>77</v>
      </c>
      <c r="AY510" s="190" t="s">
        <v>339</v>
      </c>
    </row>
    <row r="511" spans="2:65" s="12" customFormat="1" x14ac:dyDescent="0.2">
      <c r="B511" s="155"/>
      <c r="D511" s="150" t="s">
        <v>376</v>
      </c>
      <c r="E511" s="156" t="s">
        <v>1</v>
      </c>
      <c r="F511" s="157" t="s">
        <v>3287</v>
      </c>
      <c r="H511" s="158">
        <v>0.129</v>
      </c>
      <c r="I511" s="159"/>
      <c r="L511" s="155"/>
      <c r="M511" s="160"/>
      <c r="T511" s="161"/>
      <c r="AT511" s="156" t="s">
        <v>376</v>
      </c>
      <c r="AU511" s="156" t="s">
        <v>86</v>
      </c>
      <c r="AV511" s="12" t="s">
        <v>86</v>
      </c>
      <c r="AW511" s="12" t="s">
        <v>34</v>
      </c>
      <c r="AX511" s="12" t="s">
        <v>77</v>
      </c>
      <c r="AY511" s="156" t="s">
        <v>339</v>
      </c>
    </row>
    <row r="512" spans="2:65" s="13" customFormat="1" x14ac:dyDescent="0.2">
      <c r="B512" s="162"/>
      <c r="D512" s="150" t="s">
        <v>376</v>
      </c>
      <c r="E512" s="163" t="s">
        <v>1</v>
      </c>
      <c r="F512" s="164" t="s">
        <v>398</v>
      </c>
      <c r="H512" s="165">
        <v>0.437</v>
      </c>
      <c r="I512" s="166"/>
      <c r="L512" s="162"/>
      <c r="M512" s="167"/>
      <c r="T512" s="168"/>
      <c r="AT512" s="163" t="s">
        <v>376</v>
      </c>
      <c r="AU512" s="163" t="s">
        <v>86</v>
      </c>
      <c r="AV512" s="13" t="s">
        <v>249</v>
      </c>
      <c r="AW512" s="13" t="s">
        <v>34</v>
      </c>
      <c r="AX512" s="13" t="s">
        <v>84</v>
      </c>
      <c r="AY512" s="163" t="s">
        <v>339</v>
      </c>
    </row>
    <row r="513" spans="2:65" s="1" customFormat="1" ht="16.5" customHeight="1" x14ac:dyDescent="0.2">
      <c r="B513" s="136"/>
      <c r="C513" s="169" t="s">
        <v>809</v>
      </c>
      <c r="D513" s="169" t="s">
        <v>490</v>
      </c>
      <c r="E513" s="170" t="s">
        <v>2453</v>
      </c>
      <c r="F513" s="171" t="s">
        <v>2454</v>
      </c>
      <c r="G513" s="172" t="s">
        <v>345</v>
      </c>
      <c r="H513" s="173">
        <v>204</v>
      </c>
      <c r="I513" s="174"/>
      <c r="J513" s="175">
        <f>ROUND(I513*H513,2)</f>
        <v>0</v>
      </c>
      <c r="K513" s="171" t="s">
        <v>1</v>
      </c>
      <c r="L513" s="176"/>
      <c r="M513" s="177" t="s">
        <v>1</v>
      </c>
      <c r="N513" s="178" t="s">
        <v>42</v>
      </c>
      <c r="P513" s="146">
        <f>O513*H513</f>
        <v>0</v>
      </c>
      <c r="Q513" s="146">
        <v>1.0000000000000001E-5</v>
      </c>
      <c r="R513" s="146">
        <f>Q513*H513</f>
        <v>2.0400000000000001E-3</v>
      </c>
      <c r="S513" s="146">
        <v>0</v>
      </c>
      <c r="T513" s="147">
        <f>S513*H513</f>
        <v>0</v>
      </c>
      <c r="AR513" s="148" t="s">
        <v>385</v>
      </c>
      <c r="AT513" s="148" t="s">
        <v>490</v>
      </c>
      <c r="AU513" s="148" t="s">
        <v>86</v>
      </c>
      <c r="AY513" s="17" t="s">
        <v>339</v>
      </c>
      <c r="BE513" s="149">
        <f>IF(N513="základní",J513,0)</f>
        <v>0</v>
      </c>
      <c r="BF513" s="149">
        <f>IF(N513="snížená",J513,0)</f>
        <v>0</v>
      </c>
      <c r="BG513" s="149">
        <f>IF(N513="zákl. přenesená",J513,0)</f>
        <v>0</v>
      </c>
      <c r="BH513" s="149">
        <f>IF(N513="sníž. přenesená",J513,0)</f>
        <v>0</v>
      </c>
      <c r="BI513" s="149">
        <f>IF(N513="nulová",J513,0)</f>
        <v>0</v>
      </c>
      <c r="BJ513" s="17" t="s">
        <v>84</v>
      </c>
      <c r="BK513" s="149">
        <f>ROUND(I513*H513,2)</f>
        <v>0</v>
      </c>
      <c r="BL513" s="17" t="s">
        <v>249</v>
      </c>
      <c r="BM513" s="148" t="s">
        <v>3288</v>
      </c>
    </row>
    <row r="514" spans="2:65" s="1" customFormat="1" x14ac:dyDescent="0.2">
      <c r="B514" s="32"/>
      <c r="D514" s="150" t="s">
        <v>348</v>
      </c>
      <c r="F514" s="151" t="s">
        <v>2454</v>
      </c>
      <c r="I514" s="152"/>
      <c r="L514" s="32"/>
      <c r="M514" s="153"/>
      <c r="T514" s="56"/>
      <c r="AT514" s="17" t="s">
        <v>348</v>
      </c>
      <c r="AU514" s="17" t="s">
        <v>86</v>
      </c>
    </row>
    <row r="515" spans="2:65" s="12" customFormat="1" x14ac:dyDescent="0.2">
      <c r="B515" s="155"/>
      <c r="D515" s="150" t="s">
        <v>376</v>
      </c>
      <c r="E515" s="156" t="s">
        <v>1</v>
      </c>
      <c r="F515" s="157" t="s">
        <v>3289</v>
      </c>
      <c r="H515" s="158">
        <v>204</v>
      </c>
      <c r="I515" s="159"/>
      <c r="L515" s="155"/>
      <c r="M515" s="160"/>
      <c r="T515" s="161"/>
      <c r="AT515" s="156" t="s">
        <v>376</v>
      </c>
      <c r="AU515" s="156" t="s">
        <v>86</v>
      </c>
      <c r="AV515" s="12" t="s">
        <v>86</v>
      </c>
      <c r="AW515" s="12" t="s">
        <v>34</v>
      </c>
      <c r="AX515" s="12" t="s">
        <v>77</v>
      </c>
      <c r="AY515" s="156" t="s">
        <v>339</v>
      </c>
    </row>
    <row r="516" spans="2:65" s="13" customFormat="1" x14ac:dyDescent="0.2">
      <c r="B516" s="162"/>
      <c r="D516" s="150" t="s">
        <v>376</v>
      </c>
      <c r="E516" s="163" t="s">
        <v>1</v>
      </c>
      <c r="F516" s="164" t="s">
        <v>398</v>
      </c>
      <c r="H516" s="165">
        <v>204</v>
      </c>
      <c r="I516" s="166"/>
      <c r="L516" s="162"/>
      <c r="M516" s="167"/>
      <c r="T516" s="168"/>
      <c r="AT516" s="163" t="s">
        <v>376</v>
      </c>
      <c r="AU516" s="163" t="s">
        <v>86</v>
      </c>
      <c r="AV516" s="13" t="s">
        <v>249</v>
      </c>
      <c r="AW516" s="13" t="s">
        <v>34</v>
      </c>
      <c r="AX516" s="13" t="s">
        <v>84</v>
      </c>
      <c r="AY516" s="163" t="s">
        <v>339</v>
      </c>
    </row>
    <row r="517" spans="2:65" s="1" customFormat="1" ht="16.5" customHeight="1" x14ac:dyDescent="0.2">
      <c r="B517" s="136"/>
      <c r="C517" s="137" t="s">
        <v>812</v>
      </c>
      <c r="D517" s="137" t="s">
        <v>342</v>
      </c>
      <c r="E517" s="138" t="s">
        <v>2465</v>
      </c>
      <c r="F517" s="139" t="s">
        <v>2466</v>
      </c>
      <c r="G517" s="140" t="s">
        <v>381</v>
      </c>
      <c r="H517" s="141">
        <v>5.6680000000000001</v>
      </c>
      <c r="I517" s="142"/>
      <c r="J517" s="143">
        <f>ROUND(I517*H517,2)</f>
        <v>0</v>
      </c>
      <c r="K517" s="139" t="s">
        <v>902</v>
      </c>
      <c r="L517" s="32"/>
      <c r="M517" s="144" t="s">
        <v>1</v>
      </c>
      <c r="N517" s="145" t="s">
        <v>42</v>
      </c>
      <c r="P517" s="146">
        <f>O517*H517</f>
        <v>0</v>
      </c>
      <c r="Q517" s="146">
        <v>1.58E-3</v>
      </c>
      <c r="R517" s="146">
        <f>Q517*H517</f>
        <v>8.9554400000000003E-3</v>
      </c>
      <c r="S517" s="146">
        <v>0</v>
      </c>
      <c r="T517" s="147">
        <f>S517*H517</f>
        <v>0</v>
      </c>
      <c r="AR517" s="148" t="s">
        <v>249</v>
      </c>
      <c r="AT517" s="148" t="s">
        <v>342</v>
      </c>
      <c r="AU517" s="148" t="s">
        <v>86</v>
      </c>
      <c r="AY517" s="17" t="s">
        <v>339</v>
      </c>
      <c r="BE517" s="149">
        <f>IF(N517="základní",J517,0)</f>
        <v>0</v>
      </c>
      <c r="BF517" s="149">
        <f>IF(N517="snížená",J517,0)</f>
        <v>0</v>
      </c>
      <c r="BG517" s="149">
        <f>IF(N517="zákl. přenesená",J517,0)</f>
        <v>0</v>
      </c>
      <c r="BH517" s="149">
        <f>IF(N517="sníž. přenesená",J517,0)</f>
        <v>0</v>
      </c>
      <c r="BI517" s="149">
        <f>IF(N517="nulová",J517,0)</f>
        <v>0</v>
      </c>
      <c r="BJ517" s="17" t="s">
        <v>84</v>
      </c>
      <c r="BK517" s="149">
        <f>ROUND(I517*H517,2)</f>
        <v>0</v>
      </c>
      <c r="BL517" s="17" t="s">
        <v>249</v>
      </c>
      <c r="BM517" s="148" t="s">
        <v>3290</v>
      </c>
    </row>
    <row r="518" spans="2:65" s="1" customFormat="1" x14ac:dyDescent="0.2">
      <c r="B518" s="32"/>
      <c r="D518" s="150" t="s">
        <v>348</v>
      </c>
      <c r="F518" s="151" t="s">
        <v>2468</v>
      </c>
      <c r="I518" s="152"/>
      <c r="L518" s="32"/>
      <c r="M518" s="153"/>
      <c r="T518" s="56"/>
      <c r="AT518" s="17" t="s">
        <v>348</v>
      </c>
      <c r="AU518" s="17" t="s">
        <v>86</v>
      </c>
    </row>
    <row r="519" spans="2:65" s="12" customFormat="1" x14ac:dyDescent="0.2">
      <c r="B519" s="155"/>
      <c r="D519" s="150" t="s">
        <v>376</v>
      </c>
      <c r="E519" s="156" t="s">
        <v>1</v>
      </c>
      <c r="F519" s="157" t="s">
        <v>3291</v>
      </c>
      <c r="H519" s="158">
        <v>5.6680000000000001</v>
      </c>
      <c r="I519" s="159"/>
      <c r="L519" s="155"/>
      <c r="M519" s="160"/>
      <c r="T519" s="161"/>
      <c r="AT519" s="156" t="s">
        <v>376</v>
      </c>
      <c r="AU519" s="156" t="s">
        <v>86</v>
      </c>
      <c r="AV519" s="12" t="s">
        <v>86</v>
      </c>
      <c r="AW519" s="12" t="s">
        <v>34</v>
      </c>
      <c r="AX519" s="12" t="s">
        <v>84</v>
      </c>
      <c r="AY519" s="156" t="s">
        <v>339</v>
      </c>
    </row>
    <row r="520" spans="2:65" s="1" customFormat="1" ht="16.5" customHeight="1" x14ac:dyDescent="0.2">
      <c r="B520" s="136"/>
      <c r="C520" s="137" t="s">
        <v>815</v>
      </c>
      <c r="D520" s="137" t="s">
        <v>342</v>
      </c>
      <c r="E520" s="138" t="s">
        <v>3292</v>
      </c>
      <c r="F520" s="139" t="s">
        <v>3293</v>
      </c>
      <c r="G520" s="140" t="s">
        <v>358</v>
      </c>
      <c r="H520" s="141">
        <v>85</v>
      </c>
      <c r="I520" s="142"/>
      <c r="J520" s="143">
        <f>ROUND(I520*H520,2)</f>
        <v>0</v>
      </c>
      <c r="K520" s="139" t="s">
        <v>902</v>
      </c>
      <c r="L520" s="32"/>
      <c r="M520" s="144" t="s">
        <v>1</v>
      </c>
      <c r="N520" s="145" t="s">
        <v>42</v>
      </c>
      <c r="P520" s="146">
        <f>O520*H520</f>
        <v>0</v>
      </c>
      <c r="Q520" s="146">
        <v>5.4370000000000002E-2</v>
      </c>
      <c r="R520" s="146">
        <f>Q520*H520</f>
        <v>4.6214500000000003</v>
      </c>
      <c r="S520" s="146">
        <v>0</v>
      </c>
      <c r="T520" s="147">
        <f>S520*H520</f>
        <v>0</v>
      </c>
      <c r="AR520" s="148" t="s">
        <v>249</v>
      </c>
      <c r="AT520" s="148" t="s">
        <v>342</v>
      </c>
      <c r="AU520" s="148" t="s">
        <v>86</v>
      </c>
      <c r="AY520" s="17" t="s">
        <v>339</v>
      </c>
      <c r="BE520" s="149">
        <f>IF(N520="základní",J520,0)</f>
        <v>0</v>
      </c>
      <c r="BF520" s="149">
        <f>IF(N520="snížená",J520,0)</f>
        <v>0</v>
      </c>
      <c r="BG520" s="149">
        <f>IF(N520="zákl. přenesená",J520,0)</f>
        <v>0</v>
      </c>
      <c r="BH520" s="149">
        <f>IF(N520="sníž. přenesená",J520,0)</f>
        <v>0</v>
      </c>
      <c r="BI520" s="149">
        <f>IF(N520="nulová",J520,0)</f>
        <v>0</v>
      </c>
      <c r="BJ520" s="17" t="s">
        <v>84</v>
      </c>
      <c r="BK520" s="149">
        <f>ROUND(I520*H520,2)</f>
        <v>0</v>
      </c>
      <c r="BL520" s="17" t="s">
        <v>249</v>
      </c>
      <c r="BM520" s="148" t="s">
        <v>3294</v>
      </c>
    </row>
    <row r="521" spans="2:65" s="1" customFormat="1" ht="19.2" x14ac:dyDescent="0.2">
      <c r="B521" s="32"/>
      <c r="D521" s="150" t="s">
        <v>348</v>
      </c>
      <c r="F521" s="151" t="s">
        <v>3295</v>
      </c>
      <c r="I521" s="152"/>
      <c r="L521" s="32"/>
      <c r="M521" s="153"/>
      <c r="T521" s="56"/>
      <c r="AT521" s="17" t="s">
        <v>348</v>
      </c>
      <c r="AU521" s="17" t="s">
        <v>86</v>
      </c>
    </row>
    <row r="522" spans="2:65" s="12" customFormat="1" x14ac:dyDescent="0.2">
      <c r="B522" s="155"/>
      <c r="D522" s="150" t="s">
        <v>376</v>
      </c>
      <c r="E522" s="156" t="s">
        <v>3296</v>
      </c>
      <c r="F522" s="157" t="s">
        <v>3297</v>
      </c>
      <c r="H522" s="158">
        <v>85</v>
      </c>
      <c r="I522" s="159"/>
      <c r="L522" s="155"/>
      <c r="M522" s="160"/>
      <c r="T522" s="161"/>
      <c r="AT522" s="156" t="s">
        <v>376</v>
      </c>
      <c r="AU522" s="156" t="s">
        <v>86</v>
      </c>
      <c r="AV522" s="12" t="s">
        <v>86</v>
      </c>
      <c r="AW522" s="12" t="s">
        <v>34</v>
      </c>
      <c r="AX522" s="12" t="s">
        <v>84</v>
      </c>
      <c r="AY522" s="156" t="s">
        <v>339</v>
      </c>
    </row>
    <row r="523" spans="2:65" s="1" customFormat="1" ht="21.75" customHeight="1" x14ac:dyDescent="0.2">
      <c r="B523" s="136"/>
      <c r="C523" s="137" t="s">
        <v>821</v>
      </c>
      <c r="D523" s="137" t="s">
        <v>342</v>
      </c>
      <c r="E523" s="138" t="s">
        <v>3298</v>
      </c>
      <c r="F523" s="139" t="s">
        <v>3299</v>
      </c>
      <c r="G523" s="140" t="s">
        <v>358</v>
      </c>
      <c r="H523" s="141">
        <v>82</v>
      </c>
      <c r="I523" s="142"/>
      <c r="J523" s="143">
        <f>ROUND(I523*H523,2)</f>
        <v>0</v>
      </c>
      <c r="K523" s="139" t="s">
        <v>1</v>
      </c>
      <c r="L523" s="32"/>
      <c r="M523" s="144" t="s">
        <v>1</v>
      </c>
      <c r="N523" s="145" t="s">
        <v>42</v>
      </c>
      <c r="P523" s="146">
        <f>O523*H523</f>
        <v>0</v>
      </c>
      <c r="Q523" s="146">
        <v>0</v>
      </c>
      <c r="R523" s="146">
        <f>Q523*H523</f>
        <v>0</v>
      </c>
      <c r="S523" s="146">
        <v>6.4000000000000001E-2</v>
      </c>
      <c r="T523" s="147">
        <f>S523*H523</f>
        <v>5.2480000000000002</v>
      </c>
      <c r="AR523" s="148" t="s">
        <v>249</v>
      </c>
      <c r="AT523" s="148" t="s">
        <v>342</v>
      </c>
      <c r="AU523" s="148" t="s">
        <v>86</v>
      </c>
      <c r="AY523" s="17" t="s">
        <v>339</v>
      </c>
      <c r="BE523" s="149">
        <f>IF(N523="základní",J523,0)</f>
        <v>0</v>
      </c>
      <c r="BF523" s="149">
        <f>IF(N523="snížená",J523,0)</f>
        <v>0</v>
      </c>
      <c r="BG523" s="149">
        <f>IF(N523="zákl. přenesená",J523,0)</f>
        <v>0</v>
      </c>
      <c r="BH523" s="149">
        <f>IF(N523="sníž. přenesená",J523,0)</f>
        <v>0</v>
      </c>
      <c r="BI523" s="149">
        <f>IF(N523="nulová",J523,0)</f>
        <v>0</v>
      </c>
      <c r="BJ523" s="17" t="s">
        <v>84</v>
      </c>
      <c r="BK523" s="149">
        <f>ROUND(I523*H523,2)</f>
        <v>0</v>
      </c>
      <c r="BL523" s="17" t="s">
        <v>249</v>
      </c>
      <c r="BM523" s="148" t="s">
        <v>3300</v>
      </c>
    </row>
    <row r="524" spans="2:65" s="1" customFormat="1" x14ac:dyDescent="0.2">
      <c r="B524" s="32"/>
      <c r="D524" s="150" t="s">
        <v>348</v>
      </c>
      <c r="F524" s="151" t="s">
        <v>3301</v>
      </c>
      <c r="I524" s="152"/>
      <c r="L524" s="32"/>
      <c r="M524" s="153"/>
      <c r="T524" s="56"/>
      <c r="AT524" s="17" t="s">
        <v>348</v>
      </c>
      <c r="AU524" s="17" t="s">
        <v>86</v>
      </c>
    </row>
    <row r="525" spans="2:65" s="12" customFormat="1" x14ac:dyDescent="0.2">
      <c r="B525" s="155"/>
      <c r="D525" s="150" t="s">
        <v>376</v>
      </c>
      <c r="E525" s="156" t="s">
        <v>1</v>
      </c>
      <c r="F525" s="157" t="s">
        <v>890</v>
      </c>
      <c r="H525" s="158">
        <v>82</v>
      </c>
      <c r="I525" s="159"/>
      <c r="L525" s="155"/>
      <c r="M525" s="160"/>
      <c r="T525" s="161"/>
      <c r="AT525" s="156" t="s">
        <v>376</v>
      </c>
      <c r="AU525" s="156" t="s">
        <v>86</v>
      </c>
      <c r="AV525" s="12" t="s">
        <v>86</v>
      </c>
      <c r="AW525" s="12" t="s">
        <v>34</v>
      </c>
      <c r="AX525" s="12" t="s">
        <v>84</v>
      </c>
      <c r="AY525" s="156" t="s">
        <v>339</v>
      </c>
    </row>
    <row r="526" spans="2:65" s="1" customFormat="1" ht="16.5" customHeight="1" x14ac:dyDescent="0.2">
      <c r="B526" s="136"/>
      <c r="C526" s="137" t="s">
        <v>826</v>
      </c>
      <c r="D526" s="137" t="s">
        <v>342</v>
      </c>
      <c r="E526" s="138" t="s">
        <v>3302</v>
      </c>
      <c r="F526" s="139" t="s">
        <v>3303</v>
      </c>
      <c r="G526" s="140" t="s">
        <v>358</v>
      </c>
      <c r="H526" s="141">
        <v>85</v>
      </c>
      <c r="I526" s="142"/>
      <c r="J526" s="143">
        <f>ROUND(I526*H526,2)</f>
        <v>0</v>
      </c>
      <c r="K526" s="139" t="s">
        <v>902</v>
      </c>
      <c r="L526" s="32"/>
      <c r="M526" s="144" t="s">
        <v>1</v>
      </c>
      <c r="N526" s="145" t="s">
        <v>42</v>
      </c>
      <c r="P526" s="146">
        <f>O526*H526</f>
        <v>0</v>
      </c>
      <c r="Q526" s="146">
        <v>5.2540000000000003E-2</v>
      </c>
      <c r="R526" s="146">
        <f>Q526*H526</f>
        <v>4.4659000000000004</v>
      </c>
      <c r="S526" s="146">
        <v>0</v>
      </c>
      <c r="T526" s="147">
        <f>S526*H526</f>
        <v>0</v>
      </c>
      <c r="AR526" s="148" t="s">
        <v>249</v>
      </c>
      <c r="AT526" s="148" t="s">
        <v>342</v>
      </c>
      <c r="AU526" s="148" t="s">
        <v>86</v>
      </c>
      <c r="AY526" s="17" t="s">
        <v>339</v>
      </c>
      <c r="BE526" s="149">
        <f>IF(N526="základní",J526,0)</f>
        <v>0</v>
      </c>
      <c r="BF526" s="149">
        <f>IF(N526="snížená",J526,0)</f>
        <v>0</v>
      </c>
      <c r="BG526" s="149">
        <f>IF(N526="zákl. přenesená",J526,0)</f>
        <v>0</v>
      </c>
      <c r="BH526" s="149">
        <f>IF(N526="sníž. přenesená",J526,0)</f>
        <v>0</v>
      </c>
      <c r="BI526" s="149">
        <f>IF(N526="nulová",J526,0)</f>
        <v>0</v>
      </c>
      <c r="BJ526" s="17" t="s">
        <v>84</v>
      </c>
      <c r="BK526" s="149">
        <f>ROUND(I526*H526,2)</f>
        <v>0</v>
      </c>
      <c r="BL526" s="17" t="s">
        <v>249</v>
      </c>
      <c r="BM526" s="148" t="s">
        <v>3304</v>
      </c>
    </row>
    <row r="527" spans="2:65" s="1" customFormat="1" ht="19.2" x14ac:dyDescent="0.2">
      <c r="B527" s="32"/>
      <c r="D527" s="150" t="s">
        <v>348</v>
      </c>
      <c r="F527" s="151" t="s">
        <v>3305</v>
      </c>
      <c r="I527" s="152"/>
      <c r="L527" s="32"/>
      <c r="M527" s="153"/>
      <c r="T527" s="56"/>
      <c r="AT527" s="17" t="s">
        <v>348</v>
      </c>
      <c r="AU527" s="17" t="s">
        <v>86</v>
      </c>
    </row>
    <row r="528" spans="2:65" s="12" customFormat="1" x14ac:dyDescent="0.2">
      <c r="B528" s="155"/>
      <c r="D528" s="150" t="s">
        <v>376</v>
      </c>
      <c r="E528" s="156" t="s">
        <v>1</v>
      </c>
      <c r="F528" s="157" t="s">
        <v>3306</v>
      </c>
      <c r="H528" s="158">
        <v>85</v>
      </c>
      <c r="I528" s="159"/>
      <c r="L528" s="155"/>
      <c r="M528" s="160"/>
      <c r="T528" s="161"/>
      <c r="AT528" s="156" t="s">
        <v>376</v>
      </c>
      <c r="AU528" s="156" t="s">
        <v>86</v>
      </c>
      <c r="AV528" s="12" t="s">
        <v>86</v>
      </c>
      <c r="AW528" s="12" t="s">
        <v>34</v>
      </c>
      <c r="AX528" s="12" t="s">
        <v>77</v>
      </c>
      <c r="AY528" s="156" t="s">
        <v>339</v>
      </c>
    </row>
    <row r="529" spans="2:65" s="13" customFormat="1" x14ac:dyDescent="0.2">
      <c r="B529" s="162"/>
      <c r="D529" s="150" t="s">
        <v>376</v>
      </c>
      <c r="E529" s="163" t="s">
        <v>1</v>
      </c>
      <c r="F529" s="164" t="s">
        <v>398</v>
      </c>
      <c r="H529" s="165">
        <v>85</v>
      </c>
      <c r="I529" s="166"/>
      <c r="L529" s="162"/>
      <c r="M529" s="167"/>
      <c r="T529" s="168"/>
      <c r="AT529" s="163" t="s">
        <v>376</v>
      </c>
      <c r="AU529" s="163" t="s">
        <v>86</v>
      </c>
      <c r="AV529" s="13" t="s">
        <v>249</v>
      </c>
      <c r="AW529" s="13" t="s">
        <v>34</v>
      </c>
      <c r="AX529" s="13" t="s">
        <v>84</v>
      </c>
      <c r="AY529" s="163" t="s">
        <v>339</v>
      </c>
    </row>
    <row r="530" spans="2:65" s="1" customFormat="1" ht="16.5" customHeight="1" x14ac:dyDescent="0.2">
      <c r="B530" s="136"/>
      <c r="C530" s="169" t="s">
        <v>829</v>
      </c>
      <c r="D530" s="169" t="s">
        <v>490</v>
      </c>
      <c r="E530" s="170" t="s">
        <v>3307</v>
      </c>
      <c r="F530" s="171" t="s">
        <v>3308</v>
      </c>
      <c r="G530" s="172" t="s">
        <v>493</v>
      </c>
      <c r="H530" s="173">
        <v>3.8109999999999999</v>
      </c>
      <c r="I530" s="174"/>
      <c r="J530" s="175">
        <f>ROUND(I530*H530,2)</f>
        <v>0</v>
      </c>
      <c r="K530" s="171" t="s">
        <v>1</v>
      </c>
      <c r="L530" s="176"/>
      <c r="M530" s="177" t="s">
        <v>1</v>
      </c>
      <c r="N530" s="178" t="s">
        <v>42</v>
      </c>
      <c r="P530" s="146">
        <f>O530*H530</f>
        <v>0</v>
      </c>
      <c r="Q530" s="146">
        <v>1</v>
      </c>
      <c r="R530" s="146">
        <f>Q530*H530</f>
        <v>3.8109999999999999</v>
      </c>
      <c r="S530" s="146">
        <v>0</v>
      </c>
      <c r="T530" s="147">
        <f>S530*H530</f>
        <v>0</v>
      </c>
      <c r="AR530" s="148" t="s">
        <v>385</v>
      </c>
      <c r="AT530" s="148" t="s">
        <v>490</v>
      </c>
      <c r="AU530" s="148" t="s">
        <v>86</v>
      </c>
      <c r="AY530" s="17" t="s">
        <v>339</v>
      </c>
      <c r="BE530" s="149">
        <f>IF(N530="základní",J530,0)</f>
        <v>0</v>
      </c>
      <c r="BF530" s="149">
        <f>IF(N530="snížená",J530,0)</f>
        <v>0</v>
      </c>
      <c r="BG530" s="149">
        <f>IF(N530="zákl. přenesená",J530,0)</f>
        <v>0</v>
      </c>
      <c r="BH530" s="149">
        <f>IF(N530="sníž. přenesená",J530,0)</f>
        <v>0</v>
      </c>
      <c r="BI530" s="149">
        <f>IF(N530="nulová",J530,0)</f>
        <v>0</v>
      </c>
      <c r="BJ530" s="17" t="s">
        <v>84</v>
      </c>
      <c r="BK530" s="149">
        <f>ROUND(I530*H530,2)</f>
        <v>0</v>
      </c>
      <c r="BL530" s="17" t="s">
        <v>249</v>
      </c>
      <c r="BM530" s="148" t="s">
        <v>3309</v>
      </c>
    </row>
    <row r="531" spans="2:65" s="1" customFormat="1" x14ac:dyDescent="0.2">
      <c r="B531" s="32"/>
      <c r="D531" s="150" t="s">
        <v>348</v>
      </c>
      <c r="F531" s="151" t="s">
        <v>3308</v>
      </c>
      <c r="I531" s="152"/>
      <c r="L531" s="32"/>
      <c r="M531" s="153"/>
      <c r="T531" s="56"/>
      <c r="AT531" s="17" t="s">
        <v>348</v>
      </c>
      <c r="AU531" s="17" t="s">
        <v>86</v>
      </c>
    </row>
    <row r="532" spans="2:65" s="15" customFormat="1" x14ac:dyDescent="0.2">
      <c r="B532" s="189"/>
      <c r="D532" s="150" t="s">
        <v>376</v>
      </c>
      <c r="E532" s="190" t="s">
        <v>1</v>
      </c>
      <c r="F532" s="191" t="s">
        <v>3310</v>
      </c>
      <c r="H532" s="190" t="s">
        <v>1</v>
      </c>
      <c r="I532" s="192"/>
      <c r="L532" s="189"/>
      <c r="M532" s="193"/>
      <c r="T532" s="194"/>
      <c r="AT532" s="190" t="s">
        <v>376</v>
      </c>
      <c r="AU532" s="190" t="s">
        <v>86</v>
      </c>
      <c r="AV532" s="15" t="s">
        <v>84</v>
      </c>
      <c r="AW532" s="15" t="s">
        <v>34</v>
      </c>
      <c r="AX532" s="15" t="s">
        <v>77</v>
      </c>
      <c r="AY532" s="190" t="s">
        <v>339</v>
      </c>
    </row>
    <row r="533" spans="2:65" s="12" customFormat="1" x14ac:dyDescent="0.2">
      <c r="B533" s="155"/>
      <c r="D533" s="150" t="s">
        <v>376</v>
      </c>
      <c r="E533" s="156" t="s">
        <v>1</v>
      </c>
      <c r="F533" s="157" t="s">
        <v>3311</v>
      </c>
      <c r="H533" s="158">
        <v>3.8109999999999999</v>
      </c>
      <c r="I533" s="159"/>
      <c r="L533" s="155"/>
      <c r="M533" s="160"/>
      <c r="T533" s="161"/>
      <c r="AT533" s="156" t="s">
        <v>376</v>
      </c>
      <c r="AU533" s="156" t="s">
        <v>86</v>
      </c>
      <c r="AV533" s="12" t="s">
        <v>86</v>
      </c>
      <c r="AW533" s="12" t="s">
        <v>34</v>
      </c>
      <c r="AX533" s="12" t="s">
        <v>77</v>
      </c>
      <c r="AY533" s="156" t="s">
        <v>339</v>
      </c>
    </row>
    <row r="534" spans="2:65" s="13" customFormat="1" x14ac:dyDescent="0.2">
      <c r="B534" s="162"/>
      <c r="D534" s="150" t="s">
        <v>376</v>
      </c>
      <c r="E534" s="163" t="s">
        <v>1</v>
      </c>
      <c r="F534" s="164" t="s">
        <v>398</v>
      </c>
      <c r="H534" s="165">
        <v>3.8109999999999999</v>
      </c>
      <c r="I534" s="166"/>
      <c r="L534" s="162"/>
      <c r="M534" s="167"/>
      <c r="T534" s="168"/>
      <c r="AT534" s="163" t="s">
        <v>376</v>
      </c>
      <c r="AU534" s="163" t="s">
        <v>86</v>
      </c>
      <c r="AV534" s="13" t="s">
        <v>249</v>
      </c>
      <c r="AW534" s="13" t="s">
        <v>34</v>
      </c>
      <c r="AX534" s="13" t="s">
        <v>84</v>
      </c>
      <c r="AY534" s="163" t="s">
        <v>339</v>
      </c>
    </row>
    <row r="535" spans="2:65" s="1" customFormat="1" ht="16.5" customHeight="1" x14ac:dyDescent="0.2">
      <c r="B535" s="136"/>
      <c r="C535" s="137" t="s">
        <v>832</v>
      </c>
      <c r="D535" s="137" t="s">
        <v>342</v>
      </c>
      <c r="E535" s="138" t="s">
        <v>3312</v>
      </c>
      <c r="F535" s="139" t="s">
        <v>3313</v>
      </c>
      <c r="G535" s="140" t="s">
        <v>358</v>
      </c>
      <c r="H535" s="141">
        <v>85</v>
      </c>
      <c r="I535" s="142"/>
      <c r="J535" s="143">
        <f>ROUND(I535*H535,2)</f>
        <v>0</v>
      </c>
      <c r="K535" s="139" t="s">
        <v>1</v>
      </c>
      <c r="L535" s="32"/>
      <c r="M535" s="144" t="s">
        <v>1</v>
      </c>
      <c r="N535" s="145" t="s">
        <v>42</v>
      </c>
      <c r="P535" s="146">
        <f>O535*H535</f>
        <v>0</v>
      </c>
      <c r="Q535" s="146">
        <v>1.83E-3</v>
      </c>
      <c r="R535" s="146">
        <f>Q535*H535</f>
        <v>0.15554999999999999</v>
      </c>
      <c r="S535" s="146">
        <v>0</v>
      </c>
      <c r="T535" s="147">
        <f>S535*H535</f>
        <v>0</v>
      </c>
      <c r="AR535" s="148" t="s">
        <v>249</v>
      </c>
      <c r="AT535" s="148" t="s">
        <v>342</v>
      </c>
      <c r="AU535" s="148" t="s">
        <v>86</v>
      </c>
      <c r="AY535" s="17" t="s">
        <v>339</v>
      </c>
      <c r="BE535" s="149">
        <f>IF(N535="základní",J535,0)</f>
        <v>0</v>
      </c>
      <c r="BF535" s="149">
        <f>IF(N535="snížená",J535,0)</f>
        <v>0</v>
      </c>
      <c r="BG535" s="149">
        <f>IF(N535="zákl. přenesená",J535,0)</f>
        <v>0</v>
      </c>
      <c r="BH535" s="149">
        <f>IF(N535="sníž. přenesená",J535,0)</f>
        <v>0</v>
      </c>
      <c r="BI535" s="149">
        <f>IF(N535="nulová",J535,0)</f>
        <v>0</v>
      </c>
      <c r="BJ535" s="17" t="s">
        <v>84</v>
      </c>
      <c r="BK535" s="149">
        <f>ROUND(I535*H535,2)</f>
        <v>0</v>
      </c>
      <c r="BL535" s="17" t="s">
        <v>249</v>
      </c>
      <c r="BM535" s="148" t="s">
        <v>3314</v>
      </c>
    </row>
    <row r="536" spans="2:65" s="1" customFormat="1" ht="19.2" x14ac:dyDescent="0.2">
      <c r="B536" s="32"/>
      <c r="D536" s="150" t="s">
        <v>348</v>
      </c>
      <c r="F536" s="151" t="s">
        <v>3315</v>
      </c>
      <c r="I536" s="152"/>
      <c r="L536" s="32"/>
      <c r="M536" s="153"/>
      <c r="T536" s="56"/>
      <c r="AT536" s="17" t="s">
        <v>348</v>
      </c>
      <c r="AU536" s="17" t="s">
        <v>86</v>
      </c>
    </row>
    <row r="537" spans="2:65" s="12" customFormat="1" x14ac:dyDescent="0.2">
      <c r="B537" s="155"/>
      <c r="D537" s="150" t="s">
        <v>376</v>
      </c>
      <c r="E537" s="156" t="s">
        <v>1</v>
      </c>
      <c r="F537" s="157" t="s">
        <v>3306</v>
      </c>
      <c r="H537" s="158">
        <v>85</v>
      </c>
      <c r="I537" s="159"/>
      <c r="L537" s="155"/>
      <c r="M537" s="160"/>
      <c r="T537" s="161"/>
      <c r="AT537" s="156" t="s">
        <v>376</v>
      </c>
      <c r="AU537" s="156" t="s">
        <v>86</v>
      </c>
      <c r="AV537" s="12" t="s">
        <v>86</v>
      </c>
      <c r="AW537" s="12" t="s">
        <v>34</v>
      </c>
      <c r="AX537" s="12" t="s">
        <v>77</v>
      </c>
      <c r="AY537" s="156" t="s">
        <v>339</v>
      </c>
    </row>
    <row r="538" spans="2:65" s="13" customFormat="1" x14ac:dyDescent="0.2">
      <c r="B538" s="162"/>
      <c r="D538" s="150" t="s">
        <v>376</v>
      </c>
      <c r="E538" s="163" t="s">
        <v>1</v>
      </c>
      <c r="F538" s="164" t="s">
        <v>398</v>
      </c>
      <c r="H538" s="165">
        <v>85</v>
      </c>
      <c r="I538" s="166"/>
      <c r="L538" s="162"/>
      <c r="M538" s="167"/>
      <c r="T538" s="168"/>
      <c r="AT538" s="163" t="s">
        <v>376</v>
      </c>
      <c r="AU538" s="163" t="s">
        <v>86</v>
      </c>
      <c r="AV538" s="13" t="s">
        <v>249</v>
      </c>
      <c r="AW538" s="13" t="s">
        <v>34</v>
      </c>
      <c r="AX538" s="13" t="s">
        <v>84</v>
      </c>
      <c r="AY538" s="163" t="s">
        <v>339</v>
      </c>
    </row>
    <row r="539" spans="2:65" s="1" customFormat="1" ht="16.5" customHeight="1" x14ac:dyDescent="0.2">
      <c r="B539" s="136"/>
      <c r="C539" s="137" t="s">
        <v>837</v>
      </c>
      <c r="D539" s="137" t="s">
        <v>342</v>
      </c>
      <c r="E539" s="138" t="s">
        <v>2475</v>
      </c>
      <c r="F539" s="139" t="s">
        <v>2476</v>
      </c>
      <c r="G539" s="140" t="s">
        <v>381</v>
      </c>
      <c r="H539" s="141">
        <v>292.67</v>
      </c>
      <c r="I539" s="142"/>
      <c r="J539" s="143">
        <f>ROUND(I539*H539,2)</f>
        <v>0</v>
      </c>
      <c r="K539" s="139" t="s">
        <v>902</v>
      </c>
      <c r="L539" s="32"/>
      <c r="M539" s="144" t="s">
        <v>1</v>
      </c>
      <c r="N539" s="145" t="s">
        <v>42</v>
      </c>
      <c r="P539" s="146">
        <f>O539*H539</f>
        <v>0</v>
      </c>
      <c r="Q539" s="146">
        <v>0</v>
      </c>
      <c r="R539" s="146">
        <f>Q539*H539</f>
        <v>0</v>
      </c>
      <c r="S539" s="146">
        <v>5.0000000000000001E-4</v>
      </c>
      <c r="T539" s="147">
        <f>S539*H539</f>
        <v>0.14633500000000002</v>
      </c>
      <c r="AR539" s="148" t="s">
        <v>249</v>
      </c>
      <c r="AT539" s="148" t="s">
        <v>342</v>
      </c>
      <c r="AU539" s="148" t="s">
        <v>86</v>
      </c>
      <c r="AY539" s="17" t="s">
        <v>339</v>
      </c>
      <c r="BE539" s="149">
        <f>IF(N539="základní",J539,0)</f>
        <v>0</v>
      </c>
      <c r="BF539" s="149">
        <f>IF(N539="snížená",J539,0)</f>
        <v>0</v>
      </c>
      <c r="BG539" s="149">
        <f>IF(N539="zákl. přenesená",J539,0)</f>
        <v>0</v>
      </c>
      <c r="BH539" s="149">
        <f>IF(N539="sníž. přenesená",J539,0)</f>
        <v>0</v>
      </c>
      <c r="BI539" s="149">
        <f>IF(N539="nulová",J539,0)</f>
        <v>0</v>
      </c>
      <c r="BJ539" s="17" t="s">
        <v>84</v>
      </c>
      <c r="BK539" s="149">
        <f>ROUND(I539*H539,2)</f>
        <v>0</v>
      </c>
      <c r="BL539" s="17" t="s">
        <v>249</v>
      </c>
      <c r="BM539" s="148" t="s">
        <v>3316</v>
      </c>
    </row>
    <row r="540" spans="2:65" s="1" customFormat="1" x14ac:dyDescent="0.2">
      <c r="B540" s="32"/>
      <c r="D540" s="150" t="s">
        <v>348</v>
      </c>
      <c r="F540" s="151" t="s">
        <v>2478</v>
      </c>
      <c r="I540" s="152"/>
      <c r="L540" s="32"/>
      <c r="M540" s="153"/>
      <c r="T540" s="56"/>
      <c r="AT540" s="17" t="s">
        <v>348</v>
      </c>
      <c r="AU540" s="17" t="s">
        <v>86</v>
      </c>
    </row>
    <row r="541" spans="2:65" s="12" customFormat="1" x14ac:dyDescent="0.2">
      <c r="B541" s="155"/>
      <c r="D541" s="150" t="s">
        <v>376</v>
      </c>
      <c r="E541" s="156" t="s">
        <v>1</v>
      </c>
      <c r="F541" s="157" t="s">
        <v>3317</v>
      </c>
      <c r="H541" s="158">
        <v>458.82</v>
      </c>
      <c r="I541" s="159"/>
      <c r="L541" s="155"/>
      <c r="M541" s="160"/>
      <c r="T541" s="161"/>
      <c r="AT541" s="156" t="s">
        <v>376</v>
      </c>
      <c r="AU541" s="156" t="s">
        <v>86</v>
      </c>
      <c r="AV541" s="12" t="s">
        <v>86</v>
      </c>
      <c r="AW541" s="12" t="s">
        <v>34</v>
      </c>
      <c r="AX541" s="12" t="s">
        <v>77</v>
      </c>
      <c r="AY541" s="156" t="s">
        <v>339</v>
      </c>
    </row>
    <row r="542" spans="2:65" s="12" customFormat="1" x14ac:dyDescent="0.2">
      <c r="B542" s="155"/>
      <c r="D542" s="150" t="s">
        <v>376</v>
      </c>
      <c r="E542" s="156" t="s">
        <v>1</v>
      </c>
      <c r="F542" s="157" t="s">
        <v>3318</v>
      </c>
      <c r="H542" s="158">
        <v>292.67</v>
      </c>
      <c r="I542" s="159"/>
      <c r="L542" s="155"/>
      <c r="M542" s="160"/>
      <c r="T542" s="161"/>
      <c r="AT542" s="156" t="s">
        <v>376</v>
      </c>
      <c r="AU542" s="156" t="s">
        <v>86</v>
      </c>
      <c r="AV542" s="12" t="s">
        <v>86</v>
      </c>
      <c r="AW542" s="12" t="s">
        <v>34</v>
      </c>
      <c r="AX542" s="12" t="s">
        <v>84</v>
      </c>
      <c r="AY542" s="156" t="s">
        <v>339</v>
      </c>
    </row>
    <row r="543" spans="2:65" s="1" customFormat="1" x14ac:dyDescent="0.2">
      <c r="B543" s="32"/>
      <c r="D543" s="150" t="s">
        <v>2112</v>
      </c>
      <c r="F543" s="199" t="s">
        <v>3112</v>
      </c>
      <c r="L543" s="32"/>
      <c r="M543" s="153"/>
      <c r="T543" s="56"/>
      <c r="AU543" s="17" t="s">
        <v>86</v>
      </c>
    </row>
    <row r="544" spans="2:65" s="1" customFormat="1" x14ac:dyDescent="0.2">
      <c r="B544" s="32"/>
      <c r="D544" s="150" t="s">
        <v>2112</v>
      </c>
      <c r="F544" s="200" t="s">
        <v>3113</v>
      </c>
      <c r="H544" s="201">
        <v>112.32</v>
      </c>
      <c r="L544" s="32"/>
      <c r="M544" s="153"/>
      <c r="T544" s="56"/>
      <c r="AU544" s="17" t="s">
        <v>86</v>
      </c>
    </row>
    <row r="545" spans="2:65" s="1" customFormat="1" x14ac:dyDescent="0.2">
      <c r="B545" s="32"/>
      <c r="D545" s="150" t="s">
        <v>2112</v>
      </c>
      <c r="F545" s="199" t="s">
        <v>3253</v>
      </c>
      <c r="L545" s="32"/>
      <c r="M545" s="153"/>
      <c r="T545" s="56"/>
      <c r="AU545" s="17" t="s">
        <v>86</v>
      </c>
    </row>
    <row r="546" spans="2:65" s="1" customFormat="1" x14ac:dyDescent="0.2">
      <c r="B546" s="32"/>
      <c r="D546" s="150" t="s">
        <v>2112</v>
      </c>
      <c r="F546" s="200" t="s">
        <v>3246</v>
      </c>
      <c r="H546" s="201">
        <v>115.92</v>
      </c>
      <c r="L546" s="32"/>
      <c r="M546" s="153"/>
      <c r="T546" s="56"/>
      <c r="AU546" s="17" t="s">
        <v>86</v>
      </c>
    </row>
    <row r="547" spans="2:65" s="1" customFormat="1" x14ac:dyDescent="0.2">
      <c r="B547" s="32"/>
      <c r="D547" s="150" t="s">
        <v>2112</v>
      </c>
      <c r="F547" s="199" t="s">
        <v>3255</v>
      </c>
      <c r="L547" s="32"/>
      <c r="M547" s="153"/>
      <c r="T547" s="56"/>
      <c r="AU547" s="17" t="s">
        <v>86</v>
      </c>
    </row>
    <row r="548" spans="2:65" s="1" customFormat="1" x14ac:dyDescent="0.2">
      <c r="B548" s="32"/>
      <c r="D548" s="150" t="s">
        <v>2112</v>
      </c>
      <c r="F548" s="200" t="s">
        <v>3243</v>
      </c>
      <c r="H548" s="201">
        <v>0</v>
      </c>
      <c r="L548" s="32"/>
      <c r="M548" s="153"/>
      <c r="T548" s="56"/>
      <c r="AU548" s="17" t="s">
        <v>86</v>
      </c>
    </row>
    <row r="549" spans="2:65" s="1" customFormat="1" x14ac:dyDescent="0.2">
      <c r="B549" s="32"/>
      <c r="D549" s="150" t="s">
        <v>2112</v>
      </c>
      <c r="F549" s="200" t="s">
        <v>3244</v>
      </c>
      <c r="H549" s="201">
        <v>124.56</v>
      </c>
      <c r="L549" s="32"/>
      <c r="M549" s="153"/>
      <c r="T549" s="56"/>
      <c r="AU549" s="17" t="s">
        <v>86</v>
      </c>
    </row>
    <row r="550" spans="2:65" s="1" customFormat="1" x14ac:dyDescent="0.2">
      <c r="B550" s="32"/>
      <c r="D550" s="150" t="s">
        <v>2112</v>
      </c>
      <c r="F550" s="199" t="s">
        <v>3254</v>
      </c>
      <c r="L550" s="32"/>
      <c r="M550" s="153"/>
      <c r="T550" s="56"/>
      <c r="AU550" s="17" t="s">
        <v>86</v>
      </c>
    </row>
    <row r="551" spans="2:65" s="1" customFormat="1" x14ac:dyDescent="0.2">
      <c r="B551" s="32"/>
      <c r="D551" s="150" t="s">
        <v>2112</v>
      </c>
      <c r="F551" s="200" t="s">
        <v>3245</v>
      </c>
      <c r="H551" s="201">
        <v>106.02</v>
      </c>
      <c r="L551" s="32"/>
      <c r="M551" s="153"/>
      <c r="T551" s="56"/>
      <c r="AU551" s="17" t="s">
        <v>86</v>
      </c>
    </row>
    <row r="552" spans="2:65" s="1" customFormat="1" ht="16.5" customHeight="1" x14ac:dyDescent="0.2">
      <c r="B552" s="136"/>
      <c r="C552" s="137" t="s">
        <v>842</v>
      </c>
      <c r="D552" s="137" t="s">
        <v>342</v>
      </c>
      <c r="E552" s="138" t="s">
        <v>3319</v>
      </c>
      <c r="F552" s="139" t="s">
        <v>3320</v>
      </c>
      <c r="G552" s="140" t="s">
        <v>1283</v>
      </c>
      <c r="H552" s="141">
        <v>2</v>
      </c>
      <c r="I552" s="142"/>
      <c r="J552" s="143">
        <f>ROUND(I552*H552,2)</f>
        <v>0</v>
      </c>
      <c r="K552" s="139" t="s">
        <v>902</v>
      </c>
      <c r="L552" s="32"/>
      <c r="M552" s="144" t="s">
        <v>1</v>
      </c>
      <c r="N552" s="145" t="s">
        <v>42</v>
      </c>
      <c r="P552" s="146">
        <f>O552*H552</f>
        <v>0</v>
      </c>
      <c r="Q552" s="146">
        <v>4.6000000000000001E-4</v>
      </c>
      <c r="R552" s="146">
        <f>Q552*H552</f>
        <v>9.2000000000000003E-4</v>
      </c>
      <c r="S552" s="146">
        <v>0</v>
      </c>
      <c r="T552" s="147">
        <f>S552*H552</f>
        <v>0</v>
      </c>
      <c r="AR552" s="148" t="s">
        <v>249</v>
      </c>
      <c r="AT552" s="148" t="s">
        <v>342</v>
      </c>
      <c r="AU552" s="148" t="s">
        <v>86</v>
      </c>
      <c r="AY552" s="17" t="s">
        <v>339</v>
      </c>
      <c r="BE552" s="149">
        <f>IF(N552="základní",J552,0)</f>
        <v>0</v>
      </c>
      <c r="BF552" s="149">
        <f>IF(N552="snížená",J552,0)</f>
        <v>0</v>
      </c>
      <c r="BG552" s="149">
        <f>IF(N552="zákl. přenesená",J552,0)</f>
        <v>0</v>
      </c>
      <c r="BH552" s="149">
        <f>IF(N552="sníž. přenesená",J552,0)</f>
        <v>0</v>
      </c>
      <c r="BI552" s="149">
        <f>IF(N552="nulová",J552,0)</f>
        <v>0</v>
      </c>
      <c r="BJ552" s="17" t="s">
        <v>84</v>
      </c>
      <c r="BK552" s="149">
        <f>ROUND(I552*H552,2)</f>
        <v>0</v>
      </c>
      <c r="BL552" s="17" t="s">
        <v>249</v>
      </c>
      <c r="BM552" s="148" t="s">
        <v>3321</v>
      </c>
    </row>
    <row r="553" spans="2:65" s="1" customFormat="1" x14ac:dyDescent="0.2">
      <c r="B553" s="32"/>
      <c r="D553" s="150" t="s">
        <v>348</v>
      </c>
      <c r="F553" s="151" t="s">
        <v>3322</v>
      </c>
      <c r="I553" s="152"/>
      <c r="L553" s="32"/>
      <c r="M553" s="153"/>
      <c r="T553" s="56"/>
      <c r="AT553" s="17" t="s">
        <v>348</v>
      </c>
      <c r="AU553" s="17" t="s">
        <v>86</v>
      </c>
    </row>
    <row r="554" spans="2:65" s="1" customFormat="1" ht="16.5" customHeight="1" x14ac:dyDescent="0.2">
      <c r="B554" s="136"/>
      <c r="C554" s="137" t="s">
        <v>845</v>
      </c>
      <c r="D554" s="137" t="s">
        <v>342</v>
      </c>
      <c r="E554" s="138" t="s">
        <v>2479</v>
      </c>
      <c r="F554" s="139" t="s">
        <v>2480</v>
      </c>
      <c r="G554" s="140" t="s">
        <v>345</v>
      </c>
      <c r="H554" s="141">
        <v>4</v>
      </c>
      <c r="I554" s="142"/>
      <c r="J554" s="143">
        <f>ROUND(I554*H554,2)</f>
        <v>0</v>
      </c>
      <c r="K554" s="139" t="s">
        <v>902</v>
      </c>
      <c r="L554" s="32"/>
      <c r="M554" s="144" t="s">
        <v>1</v>
      </c>
      <c r="N554" s="145" t="s">
        <v>42</v>
      </c>
      <c r="P554" s="146">
        <f>O554*H554</f>
        <v>0</v>
      </c>
      <c r="Q554" s="146">
        <v>6.0000000000000002E-5</v>
      </c>
      <c r="R554" s="146">
        <f>Q554*H554</f>
        <v>2.4000000000000001E-4</v>
      </c>
      <c r="S554" s="146">
        <v>0</v>
      </c>
      <c r="T554" s="147">
        <f>S554*H554</f>
        <v>0</v>
      </c>
      <c r="AR554" s="148" t="s">
        <v>249</v>
      </c>
      <c r="AT554" s="148" t="s">
        <v>342</v>
      </c>
      <c r="AU554" s="148" t="s">
        <v>86</v>
      </c>
      <c r="AY554" s="17" t="s">
        <v>339</v>
      </c>
      <c r="BE554" s="149">
        <f>IF(N554="základní",J554,0)</f>
        <v>0</v>
      </c>
      <c r="BF554" s="149">
        <f>IF(N554="snížená",J554,0)</f>
        <v>0</v>
      </c>
      <c r="BG554" s="149">
        <f>IF(N554="zákl. přenesená",J554,0)</f>
        <v>0</v>
      </c>
      <c r="BH554" s="149">
        <f>IF(N554="sníž. přenesená",J554,0)</f>
        <v>0</v>
      </c>
      <c r="BI554" s="149">
        <f>IF(N554="nulová",J554,0)</f>
        <v>0</v>
      </c>
      <c r="BJ554" s="17" t="s">
        <v>84</v>
      </c>
      <c r="BK554" s="149">
        <f>ROUND(I554*H554,2)</f>
        <v>0</v>
      </c>
      <c r="BL554" s="17" t="s">
        <v>249</v>
      </c>
      <c r="BM554" s="148" t="s">
        <v>3323</v>
      </c>
    </row>
    <row r="555" spans="2:65" s="1" customFormat="1" x14ac:dyDescent="0.2">
      <c r="B555" s="32"/>
      <c r="D555" s="150" t="s">
        <v>348</v>
      </c>
      <c r="F555" s="151" t="s">
        <v>2482</v>
      </c>
      <c r="I555" s="152"/>
      <c r="L555" s="32"/>
      <c r="M555" s="153"/>
      <c r="T555" s="56"/>
      <c r="AT555" s="17" t="s">
        <v>348</v>
      </c>
      <c r="AU555" s="17" t="s">
        <v>86</v>
      </c>
    </row>
    <row r="556" spans="2:65" s="1" customFormat="1" ht="16.5" customHeight="1" x14ac:dyDescent="0.2">
      <c r="B556" s="136"/>
      <c r="C556" s="137" t="s">
        <v>851</v>
      </c>
      <c r="D556" s="137" t="s">
        <v>342</v>
      </c>
      <c r="E556" s="138" t="s">
        <v>2483</v>
      </c>
      <c r="F556" s="139" t="s">
        <v>2484</v>
      </c>
      <c r="G556" s="140" t="s">
        <v>345</v>
      </c>
      <c r="H556" s="141">
        <v>4</v>
      </c>
      <c r="I556" s="142"/>
      <c r="J556" s="143">
        <f>ROUND(I556*H556,2)</f>
        <v>0</v>
      </c>
      <c r="K556" s="139" t="s">
        <v>902</v>
      </c>
      <c r="L556" s="32"/>
      <c r="M556" s="144" t="s">
        <v>1</v>
      </c>
      <c r="N556" s="145" t="s">
        <v>42</v>
      </c>
      <c r="P556" s="146">
        <f>O556*H556</f>
        <v>0</v>
      </c>
      <c r="Q556" s="146">
        <v>0.36965999999999999</v>
      </c>
      <c r="R556" s="146">
        <f>Q556*H556</f>
        <v>1.47864</v>
      </c>
      <c r="S556" s="146">
        <v>0</v>
      </c>
      <c r="T556" s="147">
        <f>S556*H556</f>
        <v>0</v>
      </c>
      <c r="AR556" s="148" t="s">
        <v>249</v>
      </c>
      <c r="AT556" s="148" t="s">
        <v>342</v>
      </c>
      <c r="AU556" s="148" t="s">
        <v>86</v>
      </c>
      <c r="AY556" s="17" t="s">
        <v>339</v>
      </c>
      <c r="BE556" s="149">
        <f>IF(N556="základní",J556,0)</f>
        <v>0</v>
      </c>
      <c r="BF556" s="149">
        <f>IF(N556="snížená",J556,0)</f>
        <v>0</v>
      </c>
      <c r="BG556" s="149">
        <f>IF(N556="zákl. přenesená",J556,0)</f>
        <v>0</v>
      </c>
      <c r="BH556" s="149">
        <f>IF(N556="sníž. přenesená",J556,0)</f>
        <v>0</v>
      </c>
      <c r="BI556" s="149">
        <f>IF(N556="nulová",J556,0)</f>
        <v>0</v>
      </c>
      <c r="BJ556" s="17" t="s">
        <v>84</v>
      </c>
      <c r="BK556" s="149">
        <f>ROUND(I556*H556,2)</f>
        <v>0</v>
      </c>
      <c r="BL556" s="17" t="s">
        <v>249</v>
      </c>
      <c r="BM556" s="148" t="s">
        <v>3324</v>
      </c>
    </row>
    <row r="557" spans="2:65" s="1" customFormat="1" x14ac:dyDescent="0.2">
      <c r="B557" s="32"/>
      <c r="D557" s="150" t="s">
        <v>348</v>
      </c>
      <c r="F557" s="151" t="s">
        <v>2486</v>
      </c>
      <c r="I557" s="152"/>
      <c r="L557" s="32"/>
      <c r="M557" s="153"/>
      <c r="T557" s="56"/>
      <c r="AT557" s="17" t="s">
        <v>348</v>
      </c>
      <c r="AU557" s="17" t="s">
        <v>86</v>
      </c>
    </row>
    <row r="558" spans="2:65" s="1" customFormat="1" ht="24.15" customHeight="1" x14ac:dyDescent="0.2">
      <c r="B558" s="136"/>
      <c r="C558" s="137" t="s">
        <v>854</v>
      </c>
      <c r="D558" s="137" t="s">
        <v>342</v>
      </c>
      <c r="E558" s="138" t="s">
        <v>3325</v>
      </c>
      <c r="F558" s="139" t="s">
        <v>3326</v>
      </c>
      <c r="G558" s="140" t="s">
        <v>381</v>
      </c>
      <c r="H558" s="141">
        <v>554.58000000000004</v>
      </c>
      <c r="I558" s="142"/>
      <c r="J558" s="143">
        <f>ROUND(I558*H558,2)</f>
        <v>0</v>
      </c>
      <c r="K558" s="139" t="s">
        <v>902</v>
      </c>
      <c r="L558" s="32"/>
      <c r="M558" s="144" t="s">
        <v>1</v>
      </c>
      <c r="N558" s="145" t="s">
        <v>42</v>
      </c>
      <c r="P558" s="146">
        <f>O558*H558</f>
        <v>0</v>
      </c>
      <c r="Q558" s="146">
        <v>0</v>
      </c>
      <c r="R558" s="146">
        <f>Q558*H558</f>
        <v>0</v>
      </c>
      <c r="S558" s="146">
        <v>0</v>
      </c>
      <c r="T558" s="147">
        <f>S558*H558</f>
        <v>0</v>
      </c>
      <c r="AR558" s="148" t="s">
        <v>249</v>
      </c>
      <c r="AT558" s="148" t="s">
        <v>342</v>
      </c>
      <c r="AU558" s="148" t="s">
        <v>86</v>
      </c>
      <c r="AY558" s="17" t="s">
        <v>339</v>
      </c>
      <c r="BE558" s="149">
        <f>IF(N558="základní",J558,0)</f>
        <v>0</v>
      </c>
      <c r="BF558" s="149">
        <f>IF(N558="snížená",J558,0)</f>
        <v>0</v>
      </c>
      <c r="BG558" s="149">
        <f>IF(N558="zákl. přenesená",J558,0)</f>
        <v>0</v>
      </c>
      <c r="BH558" s="149">
        <f>IF(N558="sníž. přenesená",J558,0)</f>
        <v>0</v>
      </c>
      <c r="BI558" s="149">
        <f>IF(N558="nulová",J558,0)</f>
        <v>0</v>
      </c>
      <c r="BJ558" s="17" t="s">
        <v>84</v>
      </c>
      <c r="BK558" s="149">
        <f>ROUND(I558*H558,2)</f>
        <v>0</v>
      </c>
      <c r="BL558" s="17" t="s">
        <v>249</v>
      </c>
      <c r="BM558" s="148" t="s">
        <v>3327</v>
      </c>
    </row>
    <row r="559" spans="2:65" s="1" customFormat="1" ht="19.2" x14ac:dyDescent="0.2">
      <c r="B559" s="32"/>
      <c r="D559" s="150" t="s">
        <v>348</v>
      </c>
      <c r="F559" s="151" t="s">
        <v>3328</v>
      </c>
      <c r="I559" s="152"/>
      <c r="L559" s="32"/>
      <c r="M559" s="153"/>
      <c r="T559" s="56"/>
      <c r="AT559" s="17" t="s">
        <v>348</v>
      </c>
      <c r="AU559" s="17" t="s">
        <v>86</v>
      </c>
    </row>
    <row r="560" spans="2:65" s="15" customFormat="1" x14ac:dyDescent="0.2">
      <c r="B560" s="189"/>
      <c r="D560" s="150" t="s">
        <v>376</v>
      </c>
      <c r="E560" s="190" t="s">
        <v>1</v>
      </c>
      <c r="F560" s="191" t="s">
        <v>3329</v>
      </c>
      <c r="H560" s="190" t="s">
        <v>1</v>
      </c>
      <c r="I560" s="192"/>
      <c r="L560" s="189"/>
      <c r="M560" s="193"/>
      <c r="T560" s="194"/>
      <c r="AT560" s="190" t="s">
        <v>376</v>
      </c>
      <c r="AU560" s="190" t="s">
        <v>86</v>
      </c>
      <c r="AV560" s="15" t="s">
        <v>84</v>
      </c>
      <c r="AW560" s="15" t="s">
        <v>34</v>
      </c>
      <c r="AX560" s="15" t="s">
        <v>77</v>
      </c>
      <c r="AY560" s="190" t="s">
        <v>339</v>
      </c>
    </row>
    <row r="561" spans="2:65" s="12" customFormat="1" x14ac:dyDescent="0.2">
      <c r="B561" s="155"/>
      <c r="D561" s="150" t="s">
        <v>376</v>
      </c>
      <c r="E561" s="156" t="s">
        <v>1</v>
      </c>
      <c r="F561" s="157" t="s">
        <v>3330</v>
      </c>
      <c r="H561" s="158">
        <v>554.58000000000004</v>
      </c>
      <c r="I561" s="159"/>
      <c r="L561" s="155"/>
      <c r="M561" s="160"/>
      <c r="T561" s="161"/>
      <c r="AT561" s="156" t="s">
        <v>376</v>
      </c>
      <c r="AU561" s="156" t="s">
        <v>86</v>
      </c>
      <c r="AV561" s="12" t="s">
        <v>86</v>
      </c>
      <c r="AW561" s="12" t="s">
        <v>34</v>
      </c>
      <c r="AX561" s="12" t="s">
        <v>84</v>
      </c>
      <c r="AY561" s="156" t="s">
        <v>339</v>
      </c>
    </row>
    <row r="562" spans="2:65" s="1" customFormat="1" x14ac:dyDescent="0.2">
      <c r="B562" s="32"/>
      <c r="D562" s="150" t="s">
        <v>2112</v>
      </c>
      <c r="F562" s="199" t="s">
        <v>3255</v>
      </c>
      <c r="L562" s="32"/>
      <c r="M562" s="153"/>
      <c r="T562" s="56"/>
      <c r="AU562" s="17" t="s">
        <v>86</v>
      </c>
    </row>
    <row r="563" spans="2:65" s="1" customFormat="1" x14ac:dyDescent="0.2">
      <c r="B563" s="32"/>
      <c r="D563" s="150" t="s">
        <v>2112</v>
      </c>
      <c r="F563" s="200" t="s">
        <v>3243</v>
      </c>
      <c r="H563" s="201">
        <v>0</v>
      </c>
      <c r="L563" s="32"/>
      <c r="M563" s="153"/>
      <c r="T563" s="56"/>
      <c r="AU563" s="17" t="s">
        <v>86</v>
      </c>
    </row>
    <row r="564" spans="2:65" s="1" customFormat="1" x14ac:dyDescent="0.2">
      <c r="B564" s="32"/>
      <c r="D564" s="150" t="s">
        <v>2112</v>
      </c>
      <c r="F564" s="200" t="s">
        <v>3244</v>
      </c>
      <c r="H564" s="201">
        <v>124.56</v>
      </c>
      <c r="L564" s="32"/>
      <c r="M564" s="153"/>
      <c r="T564" s="56"/>
      <c r="AU564" s="17" t="s">
        <v>86</v>
      </c>
    </row>
    <row r="565" spans="2:65" s="1" customFormat="1" x14ac:dyDescent="0.2">
      <c r="B565" s="32"/>
      <c r="D565" s="150" t="s">
        <v>2112</v>
      </c>
      <c r="F565" s="199" t="s">
        <v>3254</v>
      </c>
      <c r="L565" s="32"/>
      <c r="M565" s="153"/>
      <c r="T565" s="56"/>
      <c r="AU565" s="17" t="s">
        <v>86</v>
      </c>
    </row>
    <row r="566" spans="2:65" s="1" customFormat="1" x14ac:dyDescent="0.2">
      <c r="B566" s="32"/>
      <c r="D566" s="150" t="s">
        <v>2112</v>
      </c>
      <c r="F566" s="200" t="s">
        <v>3245</v>
      </c>
      <c r="H566" s="201">
        <v>106.02</v>
      </c>
      <c r="L566" s="32"/>
      <c r="M566" s="153"/>
      <c r="T566" s="56"/>
      <c r="AU566" s="17" t="s">
        <v>86</v>
      </c>
    </row>
    <row r="567" spans="2:65" s="1" customFormat="1" x14ac:dyDescent="0.2">
      <c r="B567" s="32"/>
      <c r="D567" s="150" t="s">
        <v>2112</v>
      </c>
      <c r="F567" s="199" t="s">
        <v>3207</v>
      </c>
      <c r="L567" s="32"/>
      <c r="M567" s="153"/>
      <c r="T567" s="56"/>
      <c r="AU567" s="17" t="s">
        <v>86</v>
      </c>
    </row>
    <row r="568" spans="2:65" s="1" customFormat="1" x14ac:dyDescent="0.2">
      <c r="B568" s="32"/>
      <c r="D568" s="150" t="s">
        <v>2112</v>
      </c>
      <c r="F568" s="200" t="s">
        <v>3208</v>
      </c>
      <c r="H568" s="201">
        <v>48.78</v>
      </c>
      <c r="L568" s="32"/>
      <c r="M568" s="153"/>
      <c r="T568" s="56"/>
      <c r="AU568" s="17" t="s">
        <v>86</v>
      </c>
    </row>
    <row r="569" spans="2:65" s="1" customFormat="1" x14ac:dyDescent="0.2">
      <c r="B569" s="32"/>
      <c r="D569" s="150" t="s">
        <v>2112</v>
      </c>
      <c r="F569" s="199" t="s">
        <v>3253</v>
      </c>
      <c r="L569" s="32"/>
      <c r="M569" s="153"/>
      <c r="T569" s="56"/>
      <c r="AU569" s="17" t="s">
        <v>86</v>
      </c>
    </row>
    <row r="570" spans="2:65" s="1" customFormat="1" x14ac:dyDescent="0.2">
      <c r="B570" s="32"/>
      <c r="D570" s="150" t="s">
        <v>2112</v>
      </c>
      <c r="F570" s="200" t="s">
        <v>3246</v>
      </c>
      <c r="H570" s="201">
        <v>115.92</v>
      </c>
      <c r="L570" s="32"/>
      <c r="M570" s="153"/>
      <c r="T570" s="56"/>
      <c r="AU570" s="17" t="s">
        <v>86</v>
      </c>
    </row>
    <row r="571" spans="2:65" s="1" customFormat="1" x14ac:dyDescent="0.2">
      <c r="B571" s="32"/>
      <c r="D571" s="150" t="s">
        <v>2112</v>
      </c>
      <c r="F571" s="199" t="s">
        <v>3112</v>
      </c>
      <c r="L571" s="32"/>
      <c r="M571" s="153"/>
      <c r="T571" s="56"/>
      <c r="AU571" s="17" t="s">
        <v>86</v>
      </c>
    </row>
    <row r="572" spans="2:65" s="1" customFormat="1" x14ac:dyDescent="0.2">
      <c r="B572" s="32"/>
      <c r="D572" s="150" t="s">
        <v>2112</v>
      </c>
      <c r="F572" s="200" t="s">
        <v>3113</v>
      </c>
      <c r="H572" s="201">
        <v>112.32</v>
      </c>
      <c r="L572" s="32"/>
      <c r="M572" s="153"/>
      <c r="T572" s="56"/>
      <c r="AU572" s="17" t="s">
        <v>86</v>
      </c>
    </row>
    <row r="573" spans="2:65" s="1" customFormat="1" x14ac:dyDescent="0.2">
      <c r="B573" s="32"/>
      <c r="D573" s="150" t="s">
        <v>2112</v>
      </c>
      <c r="F573" s="199" t="s">
        <v>3205</v>
      </c>
      <c r="L573" s="32"/>
      <c r="M573" s="153"/>
      <c r="T573" s="56"/>
      <c r="AU573" s="17" t="s">
        <v>86</v>
      </c>
    </row>
    <row r="574" spans="2:65" s="1" customFormat="1" x14ac:dyDescent="0.2">
      <c r="B574" s="32"/>
      <c r="D574" s="150" t="s">
        <v>2112</v>
      </c>
      <c r="F574" s="200" t="s">
        <v>3206</v>
      </c>
      <c r="H574" s="201">
        <v>46.98</v>
      </c>
      <c r="L574" s="32"/>
      <c r="M574" s="153"/>
      <c r="T574" s="56"/>
      <c r="AU574" s="17" t="s">
        <v>86</v>
      </c>
    </row>
    <row r="575" spans="2:65" s="1" customFormat="1" ht="24.15" customHeight="1" x14ac:dyDescent="0.2">
      <c r="B575" s="136"/>
      <c r="C575" s="137" t="s">
        <v>856</v>
      </c>
      <c r="D575" s="137" t="s">
        <v>342</v>
      </c>
      <c r="E575" s="138" t="s">
        <v>3331</v>
      </c>
      <c r="F575" s="139" t="s">
        <v>3332</v>
      </c>
      <c r="G575" s="140" t="s">
        <v>381</v>
      </c>
      <c r="H575" s="141">
        <v>33274.800000000003</v>
      </c>
      <c r="I575" s="142"/>
      <c r="J575" s="143">
        <f>ROUND(I575*H575,2)</f>
        <v>0</v>
      </c>
      <c r="K575" s="139" t="s">
        <v>902</v>
      </c>
      <c r="L575" s="32"/>
      <c r="M575" s="144" t="s">
        <v>1</v>
      </c>
      <c r="N575" s="145" t="s">
        <v>42</v>
      </c>
      <c r="P575" s="146">
        <f>O575*H575</f>
        <v>0</v>
      </c>
      <c r="Q575" s="146">
        <v>0</v>
      </c>
      <c r="R575" s="146">
        <f>Q575*H575</f>
        <v>0</v>
      </c>
      <c r="S575" s="146">
        <v>0</v>
      </c>
      <c r="T575" s="147">
        <f>S575*H575</f>
        <v>0</v>
      </c>
      <c r="AR575" s="148" t="s">
        <v>249</v>
      </c>
      <c r="AT575" s="148" t="s">
        <v>342</v>
      </c>
      <c r="AU575" s="148" t="s">
        <v>86</v>
      </c>
      <c r="AY575" s="17" t="s">
        <v>339</v>
      </c>
      <c r="BE575" s="149">
        <f>IF(N575="základní",J575,0)</f>
        <v>0</v>
      </c>
      <c r="BF575" s="149">
        <f>IF(N575="snížená",J575,0)</f>
        <v>0</v>
      </c>
      <c r="BG575" s="149">
        <f>IF(N575="zákl. přenesená",J575,0)</f>
        <v>0</v>
      </c>
      <c r="BH575" s="149">
        <f>IF(N575="sníž. přenesená",J575,0)</f>
        <v>0</v>
      </c>
      <c r="BI575" s="149">
        <f>IF(N575="nulová",J575,0)</f>
        <v>0</v>
      </c>
      <c r="BJ575" s="17" t="s">
        <v>84</v>
      </c>
      <c r="BK575" s="149">
        <f>ROUND(I575*H575,2)</f>
        <v>0</v>
      </c>
      <c r="BL575" s="17" t="s">
        <v>249</v>
      </c>
      <c r="BM575" s="148" t="s">
        <v>3333</v>
      </c>
    </row>
    <row r="576" spans="2:65" s="1" customFormat="1" ht="19.2" x14ac:dyDescent="0.2">
      <c r="B576" s="32"/>
      <c r="D576" s="150" t="s">
        <v>348</v>
      </c>
      <c r="F576" s="151" t="s">
        <v>3334</v>
      </c>
      <c r="I576" s="152"/>
      <c r="L576" s="32"/>
      <c r="M576" s="153"/>
      <c r="T576" s="56"/>
      <c r="AT576" s="17" t="s">
        <v>348</v>
      </c>
      <c r="AU576" s="17" t="s">
        <v>86</v>
      </c>
    </row>
    <row r="577" spans="2:65" s="15" customFormat="1" x14ac:dyDescent="0.2">
      <c r="B577" s="189"/>
      <c r="D577" s="150" t="s">
        <v>376</v>
      </c>
      <c r="E577" s="190" t="s">
        <v>1</v>
      </c>
      <c r="F577" s="191" t="s">
        <v>3335</v>
      </c>
      <c r="H577" s="190" t="s">
        <v>1</v>
      </c>
      <c r="I577" s="192"/>
      <c r="L577" s="189"/>
      <c r="M577" s="193"/>
      <c r="T577" s="194"/>
      <c r="AT577" s="190" t="s">
        <v>376</v>
      </c>
      <c r="AU577" s="190" t="s">
        <v>86</v>
      </c>
      <c r="AV577" s="15" t="s">
        <v>84</v>
      </c>
      <c r="AW577" s="15" t="s">
        <v>34</v>
      </c>
      <c r="AX577" s="15" t="s">
        <v>77</v>
      </c>
      <c r="AY577" s="190" t="s">
        <v>339</v>
      </c>
    </row>
    <row r="578" spans="2:65" s="12" customFormat="1" x14ac:dyDescent="0.2">
      <c r="B578" s="155"/>
      <c r="D578" s="150" t="s">
        <v>376</v>
      </c>
      <c r="E578" s="156" t="s">
        <v>1</v>
      </c>
      <c r="F578" s="157" t="s">
        <v>3336</v>
      </c>
      <c r="H578" s="158">
        <v>33274.800000000003</v>
      </c>
      <c r="I578" s="159"/>
      <c r="L578" s="155"/>
      <c r="M578" s="160"/>
      <c r="T578" s="161"/>
      <c r="AT578" s="156" t="s">
        <v>376</v>
      </c>
      <c r="AU578" s="156" t="s">
        <v>86</v>
      </c>
      <c r="AV578" s="12" t="s">
        <v>86</v>
      </c>
      <c r="AW578" s="12" t="s">
        <v>34</v>
      </c>
      <c r="AX578" s="12" t="s">
        <v>84</v>
      </c>
      <c r="AY578" s="156" t="s">
        <v>339</v>
      </c>
    </row>
    <row r="579" spans="2:65" s="1" customFormat="1" x14ac:dyDescent="0.2">
      <c r="B579" s="32"/>
      <c r="D579" s="150" t="s">
        <v>2112</v>
      </c>
      <c r="F579" s="199" t="s">
        <v>3112</v>
      </c>
      <c r="L579" s="32"/>
      <c r="M579" s="153"/>
      <c r="T579" s="56"/>
      <c r="AU579" s="17" t="s">
        <v>86</v>
      </c>
    </row>
    <row r="580" spans="2:65" s="1" customFormat="1" x14ac:dyDescent="0.2">
      <c r="B580" s="32"/>
      <c r="D580" s="150" t="s">
        <v>2112</v>
      </c>
      <c r="F580" s="200" t="s">
        <v>3113</v>
      </c>
      <c r="H580" s="201">
        <v>112.32</v>
      </c>
      <c r="L580" s="32"/>
      <c r="M580" s="153"/>
      <c r="T580" s="56"/>
      <c r="AU580" s="17" t="s">
        <v>86</v>
      </c>
    </row>
    <row r="581" spans="2:65" s="1" customFormat="1" x14ac:dyDescent="0.2">
      <c r="B581" s="32"/>
      <c r="D581" s="150" t="s">
        <v>2112</v>
      </c>
      <c r="F581" s="199" t="s">
        <v>3253</v>
      </c>
      <c r="L581" s="32"/>
      <c r="M581" s="153"/>
      <c r="T581" s="56"/>
      <c r="AU581" s="17" t="s">
        <v>86</v>
      </c>
    </row>
    <row r="582" spans="2:65" s="1" customFormat="1" x14ac:dyDescent="0.2">
      <c r="B582" s="32"/>
      <c r="D582" s="150" t="s">
        <v>2112</v>
      </c>
      <c r="F582" s="200" t="s">
        <v>3246</v>
      </c>
      <c r="H582" s="201">
        <v>115.92</v>
      </c>
      <c r="L582" s="32"/>
      <c r="M582" s="153"/>
      <c r="T582" s="56"/>
      <c r="AU582" s="17" t="s">
        <v>86</v>
      </c>
    </row>
    <row r="583" spans="2:65" s="1" customFormat="1" x14ac:dyDescent="0.2">
      <c r="B583" s="32"/>
      <c r="D583" s="150" t="s">
        <v>2112</v>
      </c>
      <c r="F583" s="199" t="s">
        <v>3255</v>
      </c>
      <c r="L583" s="32"/>
      <c r="M583" s="153"/>
      <c r="T583" s="56"/>
      <c r="AU583" s="17" t="s">
        <v>86</v>
      </c>
    </row>
    <row r="584" spans="2:65" s="1" customFormat="1" x14ac:dyDescent="0.2">
      <c r="B584" s="32"/>
      <c r="D584" s="150" t="s">
        <v>2112</v>
      </c>
      <c r="F584" s="200" t="s">
        <v>3243</v>
      </c>
      <c r="H584" s="201">
        <v>0</v>
      </c>
      <c r="L584" s="32"/>
      <c r="M584" s="153"/>
      <c r="T584" s="56"/>
      <c r="AU584" s="17" t="s">
        <v>86</v>
      </c>
    </row>
    <row r="585" spans="2:65" s="1" customFormat="1" x14ac:dyDescent="0.2">
      <c r="B585" s="32"/>
      <c r="D585" s="150" t="s">
        <v>2112</v>
      </c>
      <c r="F585" s="200" t="s">
        <v>3244</v>
      </c>
      <c r="H585" s="201">
        <v>124.56</v>
      </c>
      <c r="L585" s="32"/>
      <c r="M585" s="153"/>
      <c r="T585" s="56"/>
      <c r="AU585" s="17" t="s">
        <v>86</v>
      </c>
    </row>
    <row r="586" spans="2:65" s="1" customFormat="1" x14ac:dyDescent="0.2">
      <c r="B586" s="32"/>
      <c r="D586" s="150" t="s">
        <v>2112</v>
      </c>
      <c r="F586" s="199" t="s">
        <v>3254</v>
      </c>
      <c r="L586" s="32"/>
      <c r="M586" s="153"/>
      <c r="T586" s="56"/>
      <c r="AU586" s="17" t="s">
        <v>86</v>
      </c>
    </row>
    <row r="587" spans="2:65" s="1" customFormat="1" x14ac:dyDescent="0.2">
      <c r="B587" s="32"/>
      <c r="D587" s="150" t="s">
        <v>2112</v>
      </c>
      <c r="F587" s="200" t="s">
        <v>3245</v>
      </c>
      <c r="H587" s="201">
        <v>106.02</v>
      </c>
      <c r="L587" s="32"/>
      <c r="M587" s="153"/>
      <c r="T587" s="56"/>
      <c r="AU587" s="17" t="s">
        <v>86</v>
      </c>
    </row>
    <row r="588" spans="2:65" s="1" customFormat="1" x14ac:dyDescent="0.2">
      <c r="B588" s="32"/>
      <c r="D588" s="150" t="s">
        <v>2112</v>
      </c>
      <c r="F588" s="199" t="s">
        <v>3205</v>
      </c>
      <c r="L588" s="32"/>
      <c r="M588" s="153"/>
      <c r="T588" s="56"/>
      <c r="AU588" s="17" t="s">
        <v>86</v>
      </c>
    </row>
    <row r="589" spans="2:65" s="1" customFormat="1" x14ac:dyDescent="0.2">
      <c r="B589" s="32"/>
      <c r="D589" s="150" t="s">
        <v>2112</v>
      </c>
      <c r="F589" s="200" t="s">
        <v>3206</v>
      </c>
      <c r="H589" s="201">
        <v>46.98</v>
      </c>
      <c r="L589" s="32"/>
      <c r="M589" s="153"/>
      <c r="T589" s="56"/>
      <c r="AU589" s="17" t="s">
        <v>86</v>
      </c>
    </row>
    <row r="590" spans="2:65" s="1" customFormat="1" x14ac:dyDescent="0.2">
      <c r="B590" s="32"/>
      <c r="D590" s="150" t="s">
        <v>2112</v>
      </c>
      <c r="F590" s="199" t="s">
        <v>3207</v>
      </c>
      <c r="L590" s="32"/>
      <c r="M590" s="153"/>
      <c r="T590" s="56"/>
      <c r="AU590" s="17" t="s">
        <v>86</v>
      </c>
    </row>
    <row r="591" spans="2:65" s="1" customFormat="1" x14ac:dyDescent="0.2">
      <c r="B591" s="32"/>
      <c r="D591" s="150" t="s">
        <v>2112</v>
      </c>
      <c r="F591" s="200" t="s">
        <v>3208</v>
      </c>
      <c r="H591" s="201">
        <v>48.78</v>
      </c>
      <c r="L591" s="32"/>
      <c r="M591" s="153"/>
      <c r="T591" s="56"/>
      <c r="AU591" s="17" t="s">
        <v>86</v>
      </c>
    </row>
    <row r="592" spans="2:65" s="1" customFormat="1" ht="24.15" customHeight="1" x14ac:dyDescent="0.2">
      <c r="B592" s="136"/>
      <c r="C592" s="137" t="s">
        <v>861</v>
      </c>
      <c r="D592" s="137" t="s">
        <v>342</v>
      </c>
      <c r="E592" s="138" t="s">
        <v>3337</v>
      </c>
      <c r="F592" s="139" t="s">
        <v>3338</v>
      </c>
      <c r="G592" s="140" t="s">
        <v>381</v>
      </c>
      <c r="H592" s="141">
        <v>554.58000000000004</v>
      </c>
      <c r="I592" s="142"/>
      <c r="J592" s="143">
        <f>ROUND(I592*H592,2)</f>
        <v>0</v>
      </c>
      <c r="K592" s="139" t="s">
        <v>902</v>
      </c>
      <c r="L592" s="32"/>
      <c r="M592" s="144" t="s">
        <v>1</v>
      </c>
      <c r="N592" s="145" t="s">
        <v>42</v>
      </c>
      <c r="P592" s="146">
        <f>O592*H592</f>
        <v>0</v>
      </c>
      <c r="Q592" s="146">
        <v>0</v>
      </c>
      <c r="R592" s="146">
        <f>Q592*H592</f>
        <v>0</v>
      </c>
      <c r="S592" s="146">
        <v>0</v>
      </c>
      <c r="T592" s="147">
        <f>S592*H592</f>
        <v>0</v>
      </c>
      <c r="AR592" s="148" t="s">
        <v>249</v>
      </c>
      <c r="AT592" s="148" t="s">
        <v>342</v>
      </c>
      <c r="AU592" s="148" t="s">
        <v>86</v>
      </c>
      <c r="AY592" s="17" t="s">
        <v>339</v>
      </c>
      <c r="BE592" s="149">
        <f>IF(N592="základní",J592,0)</f>
        <v>0</v>
      </c>
      <c r="BF592" s="149">
        <f>IF(N592="snížená",J592,0)</f>
        <v>0</v>
      </c>
      <c r="BG592" s="149">
        <f>IF(N592="zákl. přenesená",J592,0)</f>
        <v>0</v>
      </c>
      <c r="BH592" s="149">
        <f>IF(N592="sníž. přenesená",J592,0)</f>
        <v>0</v>
      </c>
      <c r="BI592" s="149">
        <f>IF(N592="nulová",J592,0)</f>
        <v>0</v>
      </c>
      <c r="BJ592" s="17" t="s">
        <v>84</v>
      </c>
      <c r="BK592" s="149">
        <f>ROUND(I592*H592,2)</f>
        <v>0</v>
      </c>
      <c r="BL592" s="17" t="s">
        <v>249</v>
      </c>
      <c r="BM592" s="148" t="s">
        <v>3339</v>
      </c>
    </row>
    <row r="593" spans="2:65" s="1" customFormat="1" ht="19.2" x14ac:dyDescent="0.2">
      <c r="B593" s="32"/>
      <c r="D593" s="150" t="s">
        <v>348</v>
      </c>
      <c r="F593" s="151" t="s">
        <v>3340</v>
      </c>
      <c r="I593" s="152"/>
      <c r="L593" s="32"/>
      <c r="M593" s="153"/>
      <c r="T593" s="56"/>
      <c r="AT593" s="17" t="s">
        <v>348</v>
      </c>
      <c r="AU593" s="17" t="s">
        <v>86</v>
      </c>
    </row>
    <row r="594" spans="2:65" s="12" customFormat="1" x14ac:dyDescent="0.2">
      <c r="B594" s="155"/>
      <c r="D594" s="150" t="s">
        <v>376</v>
      </c>
      <c r="E594" s="156" t="s">
        <v>1</v>
      </c>
      <c r="F594" s="157" t="s">
        <v>3341</v>
      </c>
      <c r="H594" s="158">
        <v>554.58000000000004</v>
      </c>
      <c r="I594" s="159"/>
      <c r="L594" s="155"/>
      <c r="M594" s="160"/>
      <c r="T594" s="161"/>
      <c r="AT594" s="156" t="s">
        <v>376</v>
      </c>
      <c r="AU594" s="156" t="s">
        <v>86</v>
      </c>
      <c r="AV594" s="12" t="s">
        <v>86</v>
      </c>
      <c r="AW594" s="12" t="s">
        <v>34</v>
      </c>
      <c r="AX594" s="12" t="s">
        <v>84</v>
      </c>
      <c r="AY594" s="156" t="s">
        <v>339</v>
      </c>
    </row>
    <row r="595" spans="2:65" s="1" customFormat="1" x14ac:dyDescent="0.2">
      <c r="B595" s="32"/>
      <c r="D595" s="150" t="s">
        <v>2112</v>
      </c>
      <c r="F595" s="199" t="s">
        <v>3112</v>
      </c>
      <c r="L595" s="32"/>
      <c r="M595" s="153"/>
      <c r="T595" s="56"/>
      <c r="AU595" s="17" t="s">
        <v>86</v>
      </c>
    </row>
    <row r="596" spans="2:65" s="1" customFormat="1" x14ac:dyDescent="0.2">
      <c r="B596" s="32"/>
      <c r="D596" s="150" t="s">
        <v>2112</v>
      </c>
      <c r="F596" s="200" t="s">
        <v>3113</v>
      </c>
      <c r="H596" s="201">
        <v>112.32</v>
      </c>
      <c r="L596" s="32"/>
      <c r="M596" s="153"/>
      <c r="T596" s="56"/>
      <c r="AU596" s="17" t="s">
        <v>86</v>
      </c>
    </row>
    <row r="597" spans="2:65" s="1" customFormat="1" x14ac:dyDescent="0.2">
      <c r="B597" s="32"/>
      <c r="D597" s="150" t="s">
        <v>2112</v>
      </c>
      <c r="F597" s="199" t="s">
        <v>3253</v>
      </c>
      <c r="L597" s="32"/>
      <c r="M597" s="153"/>
      <c r="T597" s="56"/>
      <c r="AU597" s="17" t="s">
        <v>86</v>
      </c>
    </row>
    <row r="598" spans="2:65" s="1" customFormat="1" x14ac:dyDescent="0.2">
      <c r="B598" s="32"/>
      <c r="D598" s="150" t="s">
        <v>2112</v>
      </c>
      <c r="F598" s="200" t="s">
        <v>3246</v>
      </c>
      <c r="H598" s="201">
        <v>115.92</v>
      </c>
      <c r="L598" s="32"/>
      <c r="M598" s="153"/>
      <c r="T598" s="56"/>
      <c r="AU598" s="17" t="s">
        <v>86</v>
      </c>
    </row>
    <row r="599" spans="2:65" s="1" customFormat="1" x14ac:dyDescent="0.2">
      <c r="B599" s="32"/>
      <c r="D599" s="150" t="s">
        <v>2112</v>
      </c>
      <c r="F599" s="199" t="s">
        <v>3255</v>
      </c>
      <c r="L599" s="32"/>
      <c r="M599" s="153"/>
      <c r="T599" s="56"/>
      <c r="AU599" s="17" t="s">
        <v>86</v>
      </c>
    </row>
    <row r="600" spans="2:65" s="1" customFormat="1" x14ac:dyDescent="0.2">
      <c r="B600" s="32"/>
      <c r="D600" s="150" t="s">
        <v>2112</v>
      </c>
      <c r="F600" s="200" t="s">
        <v>3243</v>
      </c>
      <c r="H600" s="201">
        <v>0</v>
      </c>
      <c r="L600" s="32"/>
      <c r="M600" s="153"/>
      <c r="T600" s="56"/>
      <c r="AU600" s="17" t="s">
        <v>86</v>
      </c>
    </row>
    <row r="601" spans="2:65" s="1" customFormat="1" x14ac:dyDescent="0.2">
      <c r="B601" s="32"/>
      <c r="D601" s="150" t="s">
        <v>2112</v>
      </c>
      <c r="F601" s="200" t="s">
        <v>3244</v>
      </c>
      <c r="H601" s="201">
        <v>124.56</v>
      </c>
      <c r="L601" s="32"/>
      <c r="M601" s="153"/>
      <c r="T601" s="56"/>
      <c r="AU601" s="17" t="s">
        <v>86</v>
      </c>
    </row>
    <row r="602" spans="2:65" s="1" customFormat="1" x14ac:dyDescent="0.2">
      <c r="B602" s="32"/>
      <c r="D602" s="150" t="s">
        <v>2112</v>
      </c>
      <c r="F602" s="199" t="s">
        <v>3254</v>
      </c>
      <c r="L602" s="32"/>
      <c r="M602" s="153"/>
      <c r="T602" s="56"/>
      <c r="AU602" s="17" t="s">
        <v>86</v>
      </c>
    </row>
    <row r="603" spans="2:65" s="1" customFormat="1" x14ac:dyDescent="0.2">
      <c r="B603" s="32"/>
      <c r="D603" s="150" t="s">
        <v>2112</v>
      </c>
      <c r="F603" s="200" t="s">
        <v>3245</v>
      </c>
      <c r="H603" s="201">
        <v>106.02</v>
      </c>
      <c r="L603" s="32"/>
      <c r="M603" s="153"/>
      <c r="T603" s="56"/>
      <c r="AU603" s="17" t="s">
        <v>86</v>
      </c>
    </row>
    <row r="604" spans="2:65" s="1" customFormat="1" x14ac:dyDescent="0.2">
      <c r="B604" s="32"/>
      <c r="D604" s="150" t="s">
        <v>2112</v>
      </c>
      <c r="F604" s="199" t="s">
        <v>3205</v>
      </c>
      <c r="L604" s="32"/>
      <c r="M604" s="153"/>
      <c r="T604" s="56"/>
      <c r="AU604" s="17" t="s">
        <v>86</v>
      </c>
    </row>
    <row r="605" spans="2:65" s="1" customFormat="1" x14ac:dyDescent="0.2">
      <c r="B605" s="32"/>
      <c r="D605" s="150" t="s">
        <v>2112</v>
      </c>
      <c r="F605" s="200" t="s">
        <v>3206</v>
      </c>
      <c r="H605" s="201">
        <v>46.98</v>
      </c>
      <c r="L605" s="32"/>
      <c r="M605" s="153"/>
      <c r="T605" s="56"/>
      <c r="AU605" s="17" t="s">
        <v>86</v>
      </c>
    </row>
    <row r="606" spans="2:65" s="1" customFormat="1" x14ac:dyDescent="0.2">
      <c r="B606" s="32"/>
      <c r="D606" s="150" t="s">
        <v>2112</v>
      </c>
      <c r="F606" s="199" t="s">
        <v>3207</v>
      </c>
      <c r="L606" s="32"/>
      <c r="M606" s="153"/>
      <c r="T606" s="56"/>
      <c r="AU606" s="17" t="s">
        <v>86</v>
      </c>
    </row>
    <row r="607" spans="2:65" s="1" customFormat="1" x14ac:dyDescent="0.2">
      <c r="B607" s="32"/>
      <c r="D607" s="150" t="s">
        <v>2112</v>
      </c>
      <c r="F607" s="200" t="s">
        <v>3208</v>
      </c>
      <c r="H607" s="201">
        <v>48.78</v>
      </c>
      <c r="L607" s="32"/>
      <c r="M607" s="153"/>
      <c r="T607" s="56"/>
      <c r="AU607" s="17" t="s">
        <v>86</v>
      </c>
    </row>
    <row r="608" spans="2:65" s="1" customFormat="1" ht="16.5" customHeight="1" x14ac:dyDescent="0.2">
      <c r="B608" s="136"/>
      <c r="C608" s="137" t="s">
        <v>864</v>
      </c>
      <c r="D608" s="137" t="s">
        <v>342</v>
      </c>
      <c r="E608" s="138" t="s">
        <v>3342</v>
      </c>
      <c r="F608" s="139" t="s">
        <v>3343</v>
      </c>
      <c r="G608" s="140" t="s">
        <v>381</v>
      </c>
      <c r="H608" s="141">
        <v>554.58000000000004</v>
      </c>
      <c r="I608" s="142"/>
      <c r="J608" s="143">
        <f>ROUND(I608*H608,2)</f>
        <v>0</v>
      </c>
      <c r="K608" s="139" t="s">
        <v>902</v>
      </c>
      <c r="L608" s="32"/>
      <c r="M608" s="144" t="s">
        <v>1</v>
      </c>
      <c r="N608" s="145" t="s">
        <v>42</v>
      </c>
      <c r="P608" s="146">
        <f>O608*H608</f>
        <v>0</v>
      </c>
      <c r="Q608" s="146">
        <v>0</v>
      </c>
      <c r="R608" s="146">
        <f>Q608*H608</f>
        <v>0</v>
      </c>
      <c r="S608" s="146">
        <v>0</v>
      </c>
      <c r="T608" s="147">
        <f>S608*H608</f>
        <v>0</v>
      </c>
      <c r="AR608" s="148" t="s">
        <v>249</v>
      </c>
      <c r="AT608" s="148" t="s">
        <v>342</v>
      </c>
      <c r="AU608" s="148" t="s">
        <v>86</v>
      </c>
      <c r="AY608" s="17" t="s">
        <v>339</v>
      </c>
      <c r="BE608" s="149">
        <f>IF(N608="základní",J608,0)</f>
        <v>0</v>
      </c>
      <c r="BF608" s="149">
        <f>IF(N608="snížená",J608,0)</f>
        <v>0</v>
      </c>
      <c r="BG608" s="149">
        <f>IF(N608="zákl. přenesená",J608,0)</f>
        <v>0</v>
      </c>
      <c r="BH608" s="149">
        <f>IF(N608="sníž. přenesená",J608,0)</f>
        <v>0</v>
      </c>
      <c r="BI608" s="149">
        <f>IF(N608="nulová",J608,0)</f>
        <v>0</v>
      </c>
      <c r="BJ608" s="17" t="s">
        <v>84</v>
      </c>
      <c r="BK608" s="149">
        <f>ROUND(I608*H608,2)</f>
        <v>0</v>
      </c>
      <c r="BL608" s="17" t="s">
        <v>249</v>
      </c>
      <c r="BM608" s="148" t="s">
        <v>3344</v>
      </c>
    </row>
    <row r="609" spans="2:65" s="1" customFormat="1" x14ac:dyDescent="0.2">
      <c r="B609" s="32"/>
      <c r="D609" s="150" t="s">
        <v>348</v>
      </c>
      <c r="F609" s="151" t="s">
        <v>3345</v>
      </c>
      <c r="I609" s="152"/>
      <c r="L609" s="32"/>
      <c r="M609" s="153"/>
      <c r="T609" s="56"/>
      <c r="AT609" s="17" t="s">
        <v>348</v>
      </c>
      <c r="AU609" s="17" t="s">
        <v>86</v>
      </c>
    </row>
    <row r="610" spans="2:65" s="12" customFormat="1" x14ac:dyDescent="0.2">
      <c r="B610" s="155"/>
      <c r="D610" s="150" t="s">
        <v>376</v>
      </c>
      <c r="E610" s="156" t="s">
        <v>1</v>
      </c>
      <c r="F610" s="157" t="s">
        <v>3341</v>
      </c>
      <c r="H610" s="158">
        <v>554.58000000000004</v>
      </c>
      <c r="I610" s="159"/>
      <c r="L610" s="155"/>
      <c r="M610" s="160"/>
      <c r="T610" s="161"/>
      <c r="AT610" s="156" t="s">
        <v>376</v>
      </c>
      <c r="AU610" s="156" t="s">
        <v>86</v>
      </c>
      <c r="AV610" s="12" t="s">
        <v>86</v>
      </c>
      <c r="AW610" s="12" t="s">
        <v>34</v>
      </c>
      <c r="AX610" s="12" t="s">
        <v>84</v>
      </c>
      <c r="AY610" s="156" t="s">
        <v>339</v>
      </c>
    </row>
    <row r="611" spans="2:65" s="1" customFormat="1" x14ac:dyDescent="0.2">
      <c r="B611" s="32"/>
      <c r="D611" s="150" t="s">
        <v>2112</v>
      </c>
      <c r="F611" s="199" t="s">
        <v>3112</v>
      </c>
      <c r="L611" s="32"/>
      <c r="M611" s="153"/>
      <c r="T611" s="56"/>
      <c r="AU611" s="17" t="s">
        <v>86</v>
      </c>
    </row>
    <row r="612" spans="2:65" s="1" customFormat="1" x14ac:dyDescent="0.2">
      <c r="B612" s="32"/>
      <c r="D612" s="150" t="s">
        <v>2112</v>
      </c>
      <c r="F612" s="200" t="s">
        <v>3113</v>
      </c>
      <c r="H612" s="201">
        <v>112.32</v>
      </c>
      <c r="L612" s="32"/>
      <c r="M612" s="153"/>
      <c r="T612" s="56"/>
      <c r="AU612" s="17" t="s">
        <v>86</v>
      </c>
    </row>
    <row r="613" spans="2:65" s="1" customFormat="1" x14ac:dyDescent="0.2">
      <c r="B613" s="32"/>
      <c r="D613" s="150" t="s">
        <v>2112</v>
      </c>
      <c r="F613" s="199" t="s">
        <v>3253</v>
      </c>
      <c r="L613" s="32"/>
      <c r="M613" s="153"/>
      <c r="T613" s="56"/>
      <c r="AU613" s="17" t="s">
        <v>86</v>
      </c>
    </row>
    <row r="614" spans="2:65" s="1" customFormat="1" x14ac:dyDescent="0.2">
      <c r="B614" s="32"/>
      <c r="D614" s="150" t="s">
        <v>2112</v>
      </c>
      <c r="F614" s="200" t="s">
        <v>3246</v>
      </c>
      <c r="H614" s="201">
        <v>115.92</v>
      </c>
      <c r="L614" s="32"/>
      <c r="M614" s="153"/>
      <c r="T614" s="56"/>
      <c r="AU614" s="17" t="s">
        <v>86</v>
      </c>
    </row>
    <row r="615" spans="2:65" s="1" customFormat="1" x14ac:dyDescent="0.2">
      <c r="B615" s="32"/>
      <c r="D615" s="150" t="s">
        <v>2112</v>
      </c>
      <c r="F615" s="199" t="s">
        <v>3255</v>
      </c>
      <c r="L615" s="32"/>
      <c r="M615" s="153"/>
      <c r="T615" s="56"/>
      <c r="AU615" s="17" t="s">
        <v>86</v>
      </c>
    </row>
    <row r="616" spans="2:65" s="1" customFormat="1" x14ac:dyDescent="0.2">
      <c r="B616" s="32"/>
      <c r="D616" s="150" t="s">
        <v>2112</v>
      </c>
      <c r="F616" s="200" t="s">
        <v>3243</v>
      </c>
      <c r="H616" s="201">
        <v>0</v>
      </c>
      <c r="L616" s="32"/>
      <c r="M616" s="153"/>
      <c r="T616" s="56"/>
      <c r="AU616" s="17" t="s">
        <v>86</v>
      </c>
    </row>
    <row r="617" spans="2:65" s="1" customFormat="1" x14ac:dyDescent="0.2">
      <c r="B617" s="32"/>
      <c r="D617" s="150" t="s">
        <v>2112</v>
      </c>
      <c r="F617" s="200" t="s">
        <v>3244</v>
      </c>
      <c r="H617" s="201">
        <v>124.56</v>
      </c>
      <c r="L617" s="32"/>
      <c r="M617" s="153"/>
      <c r="T617" s="56"/>
      <c r="AU617" s="17" t="s">
        <v>86</v>
      </c>
    </row>
    <row r="618" spans="2:65" s="1" customFormat="1" x14ac:dyDescent="0.2">
      <c r="B618" s="32"/>
      <c r="D618" s="150" t="s">
        <v>2112</v>
      </c>
      <c r="F618" s="199" t="s">
        <v>3254</v>
      </c>
      <c r="L618" s="32"/>
      <c r="M618" s="153"/>
      <c r="T618" s="56"/>
      <c r="AU618" s="17" t="s">
        <v>86</v>
      </c>
    </row>
    <row r="619" spans="2:65" s="1" customFormat="1" x14ac:dyDescent="0.2">
      <c r="B619" s="32"/>
      <c r="D619" s="150" t="s">
        <v>2112</v>
      </c>
      <c r="F619" s="200" t="s">
        <v>3245</v>
      </c>
      <c r="H619" s="201">
        <v>106.02</v>
      </c>
      <c r="L619" s="32"/>
      <c r="M619" s="153"/>
      <c r="T619" s="56"/>
      <c r="AU619" s="17" t="s">
        <v>86</v>
      </c>
    </row>
    <row r="620" spans="2:65" s="1" customFormat="1" x14ac:dyDescent="0.2">
      <c r="B620" s="32"/>
      <c r="D620" s="150" t="s">
        <v>2112</v>
      </c>
      <c r="F620" s="199" t="s">
        <v>3205</v>
      </c>
      <c r="L620" s="32"/>
      <c r="M620" s="153"/>
      <c r="T620" s="56"/>
      <c r="AU620" s="17" t="s">
        <v>86</v>
      </c>
    </row>
    <row r="621" spans="2:65" s="1" customFormat="1" x14ac:dyDescent="0.2">
      <c r="B621" s="32"/>
      <c r="D621" s="150" t="s">
        <v>2112</v>
      </c>
      <c r="F621" s="200" t="s">
        <v>3206</v>
      </c>
      <c r="H621" s="201">
        <v>46.98</v>
      </c>
      <c r="L621" s="32"/>
      <c r="M621" s="153"/>
      <c r="T621" s="56"/>
      <c r="AU621" s="17" t="s">
        <v>86</v>
      </c>
    </row>
    <row r="622" spans="2:65" s="1" customFormat="1" x14ac:dyDescent="0.2">
      <c r="B622" s="32"/>
      <c r="D622" s="150" t="s">
        <v>2112</v>
      </c>
      <c r="F622" s="199" t="s">
        <v>3207</v>
      </c>
      <c r="L622" s="32"/>
      <c r="M622" s="153"/>
      <c r="T622" s="56"/>
      <c r="AU622" s="17" t="s">
        <v>86</v>
      </c>
    </row>
    <row r="623" spans="2:65" s="1" customFormat="1" x14ac:dyDescent="0.2">
      <c r="B623" s="32"/>
      <c r="D623" s="150" t="s">
        <v>2112</v>
      </c>
      <c r="F623" s="200" t="s">
        <v>3208</v>
      </c>
      <c r="H623" s="201">
        <v>48.78</v>
      </c>
      <c r="L623" s="32"/>
      <c r="M623" s="153"/>
      <c r="T623" s="56"/>
      <c r="AU623" s="17" t="s">
        <v>86</v>
      </c>
    </row>
    <row r="624" spans="2:65" s="1" customFormat="1" ht="16.5" customHeight="1" x14ac:dyDescent="0.2">
      <c r="B624" s="136"/>
      <c r="C624" s="137" t="s">
        <v>870</v>
      </c>
      <c r="D624" s="137" t="s">
        <v>342</v>
      </c>
      <c r="E624" s="138" t="s">
        <v>3342</v>
      </c>
      <c r="F624" s="139" t="s">
        <v>3343</v>
      </c>
      <c r="G624" s="140" t="s">
        <v>381</v>
      </c>
      <c r="H624" s="141">
        <v>504</v>
      </c>
      <c r="I624" s="142"/>
      <c r="J624" s="143">
        <f>ROUND(I624*H624,2)</f>
        <v>0</v>
      </c>
      <c r="K624" s="139" t="s">
        <v>902</v>
      </c>
      <c r="L624" s="32"/>
      <c r="M624" s="144" t="s">
        <v>1</v>
      </c>
      <c r="N624" s="145" t="s">
        <v>42</v>
      </c>
      <c r="P624" s="146">
        <f>O624*H624</f>
        <v>0</v>
      </c>
      <c r="Q624" s="146">
        <v>0</v>
      </c>
      <c r="R624" s="146">
        <f>Q624*H624</f>
        <v>0</v>
      </c>
      <c r="S624" s="146">
        <v>0</v>
      </c>
      <c r="T624" s="147">
        <f>S624*H624</f>
        <v>0</v>
      </c>
      <c r="AR624" s="148" t="s">
        <v>249</v>
      </c>
      <c r="AT624" s="148" t="s">
        <v>342</v>
      </c>
      <c r="AU624" s="148" t="s">
        <v>86</v>
      </c>
      <c r="AY624" s="17" t="s">
        <v>339</v>
      </c>
      <c r="BE624" s="149">
        <f>IF(N624="základní",J624,0)</f>
        <v>0</v>
      </c>
      <c r="BF624" s="149">
        <f>IF(N624="snížená",J624,0)</f>
        <v>0</v>
      </c>
      <c r="BG624" s="149">
        <f>IF(N624="zákl. přenesená",J624,0)</f>
        <v>0</v>
      </c>
      <c r="BH624" s="149">
        <f>IF(N624="sníž. přenesená",J624,0)</f>
        <v>0</v>
      </c>
      <c r="BI624" s="149">
        <f>IF(N624="nulová",J624,0)</f>
        <v>0</v>
      </c>
      <c r="BJ624" s="17" t="s">
        <v>84</v>
      </c>
      <c r="BK624" s="149">
        <f>ROUND(I624*H624,2)</f>
        <v>0</v>
      </c>
      <c r="BL624" s="17" t="s">
        <v>249</v>
      </c>
      <c r="BM624" s="148" t="s">
        <v>3346</v>
      </c>
    </row>
    <row r="625" spans="2:65" s="1" customFormat="1" x14ac:dyDescent="0.2">
      <c r="B625" s="32"/>
      <c r="D625" s="150" t="s">
        <v>348</v>
      </c>
      <c r="F625" s="151" t="s">
        <v>3345</v>
      </c>
      <c r="I625" s="152"/>
      <c r="L625" s="32"/>
      <c r="M625" s="153"/>
      <c r="T625" s="56"/>
      <c r="AT625" s="17" t="s">
        <v>348</v>
      </c>
      <c r="AU625" s="17" t="s">
        <v>86</v>
      </c>
    </row>
    <row r="626" spans="2:65" s="12" customFormat="1" x14ac:dyDescent="0.2">
      <c r="B626" s="155"/>
      <c r="D626" s="150" t="s">
        <v>376</v>
      </c>
      <c r="E626" s="156" t="s">
        <v>1</v>
      </c>
      <c r="F626" s="157" t="s">
        <v>3347</v>
      </c>
      <c r="H626" s="158">
        <v>504</v>
      </c>
      <c r="I626" s="159"/>
      <c r="L626" s="155"/>
      <c r="M626" s="160"/>
      <c r="T626" s="161"/>
      <c r="AT626" s="156" t="s">
        <v>376</v>
      </c>
      <c r="AU626" s="156" t="s">
        <v>86</v>
      </c>
      <c r="AV626" s="12" t="s">
        <v>86</v>
      </c>
      <c r="AW626" s="12" t="s">
        <v>34</v>
      </c>
      <c r="AX626" s="12" t="s">
        <v>84</v>
      </c>
      <c r="AY626" s="156" t="s">
        <v>339</v>
      </c>
    </row>
    <row r="627" spans="2:65" s="1" customFormat="1" ht="16.5" customHeight="1" x14ac:dyDescent="0.2">
      <c r="B627" s="136"/>
      <c r="C627" s="137" t="s">
        <v>873</v>
      </c>
      <c r="D627" s="137" t="s">
        <v>342</v>
      </c>
      <c r="E627" s="138" t="s">
        <v>3348</v>
      </c>
      <c r="F627" s="139" t="s">
        <v>3349</v>
      </c>
      <c r="G627" s="140" t="s">
        <v>381</v>
      </c>
      <c r="H627" s="141">
        <v>33274.800000000003</v>
      </c>
      <c r="I627" s="142"/>
      <c r="J627" s="143">
        <f>ROUND(I627*H627,2)</f>
        <v>0</v>
      </c>
      <c r="K627" s="139" t="s">
        <v>902</v>
      </c>
      <c r="L627" s="32"/>
      <c r="M627" s="144" t="s">
        <v>1</v>
      </c>
      <c r="N627" s="145" t="s">
        <v>42</v>
      </c>
      <c r="P627" s="146">
        <f>O627*H627</f>
        <v>0</v>
      </c>
      <c r="Q627" s="146">
        <v>0</v>
      </c>
      <c r="R627" s="146">
        <f>Q627*H627</f>
        <v>0</v>
      </c>
      <c r="S627" s="146">
        <v>0</v>
      </c>
      <c r="T627" s="147">
        <f>S627*H627</f>
        <v>0</v>
      </c>
      <c r="AR627" s="148" t="s">
        <v>249</v>
      </c>
      <c r="AT627" s="148" t="s">
        <v>342</v>
      </c>
      <c r="AU627" s="148" t="s">
        <v>86</v>
      </c>
      <c r="AY627" s="17" t="s">
        <v>339</v>
      </c>
      <c r="BE627" s="149">
        <f>IF(N627="základní",J627,0)</f>
        <v>0</v>
      </c>
      <c r="BF627" s="149">
        <f>IF(N627="snížená",J627,0)</f>
        <v>0</v>
      </c>
      <c r="BG627" s="149">
        <f>IF(N627="zákl. přenesená",J627,0)</f>
        <v>0</v>
      </c>
      <c r="BH627" s="149">
        <f>IF(N627="sníž. přenesená",J627,0)</f>
        <v>0</v>
      </c>
      <c r="BI627" s="149">
        <f>IF(N627="nulová",J627,0)</f>
        <v>0</v>
      </c>
      <c r="BJ627" s="17" t="s">
        <v>84</v>
      </c>
      <c r="BK627" s="149">
        <f>ROUND(I627*H627,2)</f>
        <v>0</v>
      </c>
      <c r="BL627" s="17" t="s">
        <v>249</v>
      </c>
      <c r="BM627" s="148" t="s">
        <v>3350</v>
      </c>
    </row>
    <row r="628" spans="2:65" s="1" customFormat="1" x14ac:dyDescent="0.2">
      <c r="B628" s="32"/>
      <c r="D628" s="150" t="s">
        <v>348</v>
      </c>
      <c r="F628" s="151" t="s">
        <v>3351</v>
      </c>
      <c r="I628" s="152"/>
      <c r="L628" s="32"/>
      <c r="M628" s="153"/>
      <c r="T628" s="56"/>
      <c r="AT628" s="17" t="s">
        <v>348</v>
      </c>
      <c r="AU628" s="17" t="s">
        <v>86</v>
      </c>
    </row>
    <row r="629" spans="2:65" s="12" customFormat="1" x14ac:dyDescent="0.2">
      <c r="B629" s="155"/>
      <c r="D629" s="150" t="s">
        <v>376</v>
      </c>
      <c r="E629" s="156" t="s">
        <v>1</v>
      </c>
      <c r="F629" s="157" t="s">
        <v>3352</v>
      </c>
      <c r="H629" s="158">
        <v>33274.800000000003</v>
      </c>
      <c r="I629" s="159"/>
      <c r="L629" s="155"/>
      <c r="M629" s="160"/>
      <c r="T629" s="161"/>
      <c r="AT629" s="156" t="s">
        <v>376</v>
      </c>
      <c r="AU629" s="156" t="s">
        <v>86</v>
      </c>
      <c r="AV629" s="12" t="s">
        <v>86</v>
      </c>
      <c r="AW629" s="12" t="s">
        <v>34</v>
      </c>
      <c r="AX629" s="12" t="s">
        <v>84</v>
      </c>
      <c r="AY629" s="156" t="s">
        <v>339</v>
      </c>
    </row>
    <row r="630" spans="2:65" s="1" customFormat="1" x14ac:dyDescent="0.2">
      <c r="B630" s="32"/>
      <c r="D630" s="150" t="s">
        <v>2112</v>
      </c>
      <c r="F630" s="199" t="s">
        <v>3112</v>
      </c>
      <c r="L630" s="32"/>
      <c r="M630" s="153"/>
      <c r="T630" s="56"/>
      <c r="AU630" s="17" t="s">
        <v>86</v>
      </c>
    </row>
    <row r="631" spans="2:65" s="1" customFormat="1" x14ac:dyDescent="0.2">
      <c r="B631" s="32"/>
      <c r="D631" s="150" t="s">
        <v>2112</v>
      </c>
      <c r="F631" s="200" t="s">
        <v>3113</v>
      </c>
      <c r="H631" s="201">
        <v>112.32</v>
      </c>
      <c r="L631" s="32"/>
      <c r="M631" s="153"/>
      <c r="T631" s="56"/>
      <c r="AU631" s="17" t="s">
        <v>86</v>
      </c>
    </row>
    <row r="632" spans="2:65" s="1" customFormat="1" x14ac:dyDescent="0.2">
      <c r="B632" s="32"/>
      <c r="D632" s="150" t="s">
        <v>2112</v>
      </c>
      <c r="F632" s="199" t="s">
        <v>3253</v>
      </c>
      <c r="L632" s="32"/>
      <c r="M632" s="153"/>
      <c r="T632" s="56"/>
      <c r="AU632" s="17" t="s">
        <v>86</v>
      </c>
    </row>
    <row r="633" spans="2:65" s="1" customFormat="1" x14ac:dyDescent="0.2">
      <c r="B633" s="32"/>
      <c r="D633" s="150" t="s">
        <v>2112</v>
      </c>
      <c r="F633" s="200" t="s">
        <v>3246</v>
      </c>
      <c r="H633" s="201">
        <v>115.92</v>
      </c>
      <c r="L633" s="32"/>
      <c r="M633" s="153"/>
      <c r="T633" s="56"/>
      <c r="AU633" s="17" t="s">
        <v>86</v>
      </c>
    </row>
    <row r="634" spans="2:65" s="1" customFormat="1" x14ac:dyDescent="0.2">
      <c r="B634" s="32"/>
      <c r="D634" s="150" t="s">
        <v>2112</v>
      </c>
      <c r="F634" s="199" t="s">
        <v>3255</v>
      </c>
      <c r="L634" s="32"/>
      <c r="M634" s="153"/>
      <c r="T634" s="56"/>
      <c r="AU634" s="17" t="s">
        <v>86</v>
      </c>
    </row>
    <row r="635" spans="2:65" s="1" customFormat="1" x14ac:dyDescent="0.2">
      <c r="B635" s="32"/>
      <c r="D635" s="150" t="s">
        <v>2112</v>
      </c>
      <c r="F635" s="200" t="s">
        <v>3243</v>
      </c>
      <c r="H635" s="201">
        <v>0</v>
      </c>
      <c r="L635" s="32"/>
      <c r="M635" s="153"/>
      <c r="T635" s="56"/>
      <c r="AU635" s="17" t="s">
        <v>86</v>
      </c>
    </row>
    <row r="636" spans="2:65" s="1" customFormat="1" x14ac:dyDescent="0.2">
      <c r="B636" s="32"/>
      <c r="D636" s="150" t="s">
        <v>2112</v>
      </c>
      <c r="F636" s="200" t="s">
        <v>3244</v>
      </c>
      <c r="H636" s="201">
        <v>124.56</v>
      </c>
      <c r="L636" s="32"/>
      <c r="M636" s="153"/>
      <c r="T636" s="56"/>
      <c r="AU636" s="17" t="s">
        <v>86</v>
      </c>
    </row>
    <row r="637" spans="2:65" s="1" customFormat="1" x14ac:dyDescent="0.2">
      <c r="B637" s="32"/>
      <c r="D637" s="150" t="s">
        <v>2112</v>
      </c>
      <c r="F637" s="199" t="s">
        <v>3254</v>
      </c>
      <c r="L637" s="32"/>
      <c r="M637" s="153"/>
      <c r="T637" s="56"/>
      <c r="AU637" s="17" t="s">
        <v>86</v>
      </c>
    </row>
    <row r="638" spans="2:65" s="1" customFormat="1" x14ac:dyDescent="0.2">
      <c r="B638" s="32"/>
      <c r="D638" s="150" t="s">
        <v>2112</v>
      </c>
      <c r="F638" s="200" t="s">
        <v>3245</v>
      </c>
      <c r="H638" s="201">
        <v>106.02</v>
      </c>
      <c r="L638" s="32"/>
      <c r="M638" s="153"/>
      <c r="T638" s="56"/>
      <c r="AU638" s="17" t="s">
        <v>86</v>
      </c>
    </row>
    <row r="639" spans="2:65" s="1" customFormat="1" x14ac:dyDescent="0.2">
      <c r="B639" s="32"/>
      <c r="D639" s="150" t="s">
        <v>2112</v>
      </c>
      <c r="F639" s="199" t="s">
        <v>3205</v>
      </c>
      <c r="L639" s="32"/>
      <c r="M639" s="153"/>
      <c r="T639" s="56"/>
      <c r="AU639" s="17" t="s">
        <v>86</v>
      </c>
    </row>
    <row r="640" spans="2:65" s="1" customFormat="1" x14ac:dyDescent="0.2">
      <c r="B640" s="32"/>
      <c r="D640" s="150" t="s">
        <v>2112</v>
      </c>
      <c r="F640" s="200" t="s">
        <v>3206</v>
      </c>
      <c r="H640" s="201">
        <v>46.98</v>
      </c>
      <c r="L640" s="32"/>
      <c r="M640" s="153"/>
      <c r="T640" s="56"/>
      <c r="AU640" s="17" t="s">
        <v>86</v>
      </c>
    </row>
    <row r="641" spans="2:65" s="1" customFormat="1" x14ac:dyDescent="0.2">
      <c r="B641" s="32"/>
      <c r="D641" s="150" t="s">
        <v>2112</v>
      </c>
      <c r="F641" s="199" t="s">
        <v>3207</v>
      </c>
      <c r="L641" s="32"/>
      <c r="M641" s="153"/>
      <c r="T641" s="56"/>
      <c r="AU641" s="17" t="s">
        <v>86</v>
      </c>
    </row>
    <row r="642" spans="2:65" s="1" customFormat="1" x14ac:dyDescent="0.2">
      <c r="B642" s="32"/>
      <c r="D642" s="150" t="s">
        <v>2112</v>
      </c>
      <c r="F642" s="200" t="s">
        <v>3208</v>
      </c>
      <c r="H642" s="201">
        <v>48.78</v>
      </c>
      <c r="L642" s="32"/>
      <c r="M642" s="153"/>
      <c r="T642" s="56"/>
      <c r="AU642" s="17" t="s">
        <v>86</v>
      </c>
    </row>
    <row r="643" spans="2:65" s="1" customFormat="1" ht="16.5" customHeight="1" x14ac:dyDescent="0.2">
      <c r="B643" s="136"/>
      <c r="C643" s="137" t="s">
        <v>875</v>
      </c>
      <c r="D643" s="137" t="s">
        <v>342</v>
      </c>
      <c r="E643" s="138" t="s">
        <v>3348</v>
      </c>
      <c r="F643" s="139" t="s">
        <v>3349</v>
      </c>
      <c r="G643" s="140" t="s">
        <v>381</v>
      </c>
      <c r="H643" s="141">
        <v>30240</v>
      </c>
      <c r="I643" s="142"/>
      <c r="J643" s="143">
        <f>ROUND(I643*H643,2)</f>
        <v>0</v>
      </c>
      <c r="K643" s="139" t="s">
        <v>902</v>
      </c>
      <c r="L643" s="32"/>
      <c r="M643" s="144" t="s">
        <v>1</v>
      </c>
      <c r="N643" s="145" t="s">
        <v>42</v>
      </c>
      <c r="P643" s="146">
        <f>O643*H643</f>
        <v>0</v>
      </c>
      <c r="Q643" s="146">
        <v>0</v>
      </c>
      <c r="R643" s="146">
        <f>Q643*H643</f>
        <v>0</v>
      </c>
      <c r="S643" s="146">
        <v>0</v>
      </c>
      <c r="T643" s="147">
        <f>S643*H643</f>
        <v>0</v>
      </c>
      <c r="AR643" s="148" t="s">
        <v>249</v>
      </c>
      <c r="AT643" s="148" t="s">
        <v>342</v>
      </c>
      <c r="AU643" s="148" t="s">
        <v>86</v>
      </c>
      <c r="AY643" s="17" t="s">
        <v>339</v>
      </c>
      <c r="BE643" s="149">
        <f>IF(N643="základní",J643,0)</f>
        <v>0</v>
      </c>
      <c r="BF643" s="149">
        <f>IF(N643="snížená",J643,0)</f>
        <v>0</v>
      </c>
      <c r="BG643" s="149">
        <f>IF(N643="zákl. přenesená",J643,0)</f>
        <v>0</v>
      </c>
      <c r="BH643" s="149">
        <f>IF(N643="sníž. přenesená",J643,0)</f>
        <v>0</v>
      </c>
      <c r="BI643" s="149">
        <f>IF(N643="nulová",J643,0)</f>
        <v>0</v>
      </c>
      <c r="BJ643" s="17" t="s">
        <v>84</v>
      </c>
      <c r="BK643" s="149">
        <f>ROUND(I643*H643,2)</f>
        <v>0</v>
      </c>
      <c r="BL643" s="17" t="s">
        <v>249</v>
      </c>
      <c r="BM643" s="148" t="s">
        <v>3353</v>
      </c>
    </row>
    <row r="644" spans="2:65" s="1" customFormat="1" x14ac:dyDescent="0.2">
      <c r="B644" s="32"/>
      <c r="D644" s="150" t="s">
        <v>348</v>
      </c>
      <c r="F644" s="151" t="s">
        <v>3351</v>
      </c>
      <c r="I644" s="152"/>
      <c r="L644" s="32"/>
      <c r="M644" s="153"/>
      <c r="T644" s="56"/>
      <c r="AT644" s="17" t="s">
        <v>348</v>
      </c>
      <c r="AU644" s="17" t="s">
        <v>86</v>
      </c>
    </row>
    <row r="645" spans="2:65" s="15" customFormat="1" x14ac:dyDescent="0.2">
      <c r="B645" s="189"/>
      <c r="D645" s="150" t="s">
        <v>376</v>
      </c>
      <c r="E645" s="190" t="s">
        <v>1</v>
      </c>
      <c r="F645" s="191" t="s">
        <v>3354</v>
      </c>
      <c r="H645" s="190" t="s">
        <v>1</v>
      </c>
      <c r="I645" s="192"/>
      <c r="L645" s="189"/>
      <c r="M645" s="193"/>
      <c r="T645" s="194"/>
      <c r="AT645" s="190" t="s">
        <v>376</v>
      </c>
      <c r="AU645" s="190" t="s">
        <v>86</v>
      </c>
      <c r="AV645" s="15" t="s">
        <v>84</v>
      </c>
      <c r="AW645" s="15" t="s">
        <v>34</v>
      </c>
      <c r="AX645" s="15" t="s">
        <v>77</v>
      </c>
      <c r="AY645" s="190" t="s">
        <v>339</v>
      </c>
    </row>
    <row r="646" spans="2:65" s="12" customFormat="1" x14ac:dyDescent="0.2">
      <c r="B646" s="155"/>
      <c r="D646" s="150" t="s">
        <v>376</v>
      </c>
      <c r="E646" s="156" t="s">
        <v>1</v>
      </c>
      <c r="F646" s="157" t="s">
        <v>3355</v>
      </c>
      <c r="H646" s="158">
        <v>30240</v>
      </c>
      <c r="I646" s="159"/>
      <c r="L646" s="155"/>
      <c r="M646" s="160"/>
      <c r="T646" s="161"/>
      <c r="AT646" s="156" t="s">
        <v>376</v>
      </c>
      <c r="AU646" s="156" t="s">
        <v>86</v>
      </c>
      <c r="AV646" s="12" t="s">
        <v>86</v>
      </c>
      <c r="AW646" s="12" t="s">
        <v>34</v>
      </c>
      <c r="AX646" s="12" t="s">
        <v>84</v>
      </c>
      <c r="AY646" s="156" t="s">
        <v>339</v>
      </c>
    </row>
    <row r="647" spans="2:65" s="1" customFormat="1" ht="16.5" customHeight="1" x14ac:dyDescent="0.2">
      <c r="B647" s="136"/>
      <c r="C647" s="137" t="s">
        <v>878</v>
      </c>
      <c r="D647" s="137" t="s">
        <v>342</v>
      </c>
      <c r="E647" s="138" t="s">
        <v>3356</v>
      </c>
      <c r="F647" s="139" t="s">
        <v>3357</v>
      </c>
      <c r="G647" s="140" t="s">
        <v>381</v>
      </c>
      <c r="H647" s="141">
        <v>554.58000000000004</v>
      </c>
      <c r="I647" s="142"/>
      <c r="J647" s="143">
        <f>ROUND(I647*H647,2)</f>
        <v>0</v>
      </c>
      <c r="K647" s="139" t="s">
        <v>902</v>
      </c>
      <c r="L647" s="32"/>
      <c r="M647" s="144" t="s">
        <v>1</v>
      </c>
      <c r="N647" s="145" t="s">
        <v>42</v>
      </c>
      <c r="P647" s="146">
        <f>O647*H647</f>
        <v>0</v>
      </c>
      <c r="Q647" s="146">
        <v>0</v>
      </c>
      <c r="R647" s="146">
        <f>Q647*H647</f>
        <v>0</v>
      </c>
      <c r="S647" s="146">
        <v>0</v>
      </c>
      <c r="T647" s="147">
        <f>S647*H647</f>
        <v>0</v>
      </c>
      <c r="AR647" s="148" t="s">
        <v>249</v>
      </c>
      <c r="AT647" s="148" t="s">
        <v>342</v>
      </c>
      <c r="AU647" s="148" t="s">
        <v>86</v>
      </c>
      <c r="AY647" s="17" t="s">
        <v>339</v>
      </c>
      <c r="BE647" s="149">
        <f>IF(N647="základní",J647,0)</f>
        <v>0</v>
      </c>
      <c r="BF647" s="149">
        <f>IF(N647="snížená",J647,0)</f>
        <v>0</v>
      </c>
      <c r="BG647" s="149">
        <f>IF(N647="zákl. přenesená",J647,0)</f>
        <v>0</v>
      </c>
      <c r="BH647" s="149">
        <f>IF(N647="sníž. přenesená",J647,0)</f>
        <v>0</v>
      </c>
      <c r="BI647" s="149">
        <f>IF(N647="nulová",J647,0)</f>
        <v>0</v>
      </c>
      <c r="BJ647" s="17" t="s">
        <v>84</v>
      </c>
      <c r="BK647" s="149">
        <f>ROUND(I647*H647,2)</f>
        <v>0</v>
      </c>
      <c r="BL647" s="17" t="s">
        <v>249</v>
      </c>
      <c r="BM647" s="148" t="s">
        <v>3358</v>
      </c>
    </row>
    <row r="648" spans="2:65" s="1" customFormat="1" x14ac:dyDescent="0.2">
      <c r="B648" s="32"/>
      <c r="D648" s="150" t="s">
        <v>348</v>
      </c>
      <c r="F648" s="151" t="s">
        <v>3359</v>
      </c>
      <c r="I648" s="152"/>
      <c r="L648" s="32"/>
      <c r="M648" s="153"/>
      <c r="T648" s="56"/>
      <c r="AT648" s="17" t="s">
        <v>348</v>
      </c>
      <c r="AU648" s="17" t="s">
        <v>86</v>
      </c>
    </row>
    <row r="649" spans="2:65" s="12" customFormat="1" x14ac:dyDescent="0.2">
      <c r="B649" s="155"/>
      <c r="D649" s="150" t="s">
        <v>376</v>
      </c>
      <c r="E649" s="156" t="s">
        <v>1</v>
      </c>
      <c r="F649" s="157" t="s">
        <v>3341</v>
      </c>
      <c r="H649" s="158">
        <v>554.58000000000004</v>
      </c>
      <c r="I649" s="159"/>
      <c r="L649" s="155"/>
      <c r="M649" s="160"/>
      <c r="T649" s="161"/>
      <c r="AT649" s="156" t="s">
        <v>376</v>
      </c>
      <c r="AU649" s="156" t="s">
        <v>86</v>
      </c>
      <c r="AV649" s="12" t="s">
        <v>86</v>
      </c>
      <c r="AW649" s="12" t="s">
        <v>34</v>
      </c>
      <c r="AX649" s="12" t="s">
        <v>84</v>
      </c>
      <c r="AY649" s="156" t="s">
        <v>339</v>
      </c>
    </row>
    <row r="650" spans="2:65" s="1" customFormat="1" x14ac:dyDescent="0.2">
      <c r="B650" s="32"/>
      <c r="D650" s="150" t="s">
        <v>2112</v>
      </c>
      <c r="F650" s="199" t="s">
        <v>3112</v>
      </c>
      <c r="L650" s="32"/>
      <c r="M650" s="153"/>
      <c r="T650" s="56"/>
      <c r="AU650" s="17" t="s">
        <v>86</v>
      </c>
    </row>
    <row r="651" spans="2:65" s="1" customFormat="1" x14ac:dyDescent="0.2">
      <c r="B651" s="32"/>
      <c r="D651" s="150" t="s">
        <v>2112</v>
      </c>
      <c r="F651" s="200" t="s">
        <v>3113</v>
      </c>
      <c r="H651" s="201">
        <v>112.32</v>
      </c>
      <c r="L651" s="32"/>
      <c r="M651" s="153"/>
      <c r="T651" s="56"/>
      <c r="AU651" s="17" t="s">
        <v>86</v>
      </c>
    </row>
    <row r="652" spans="2:65" s="1" customFormat="1" x14ac:dyDescent="0.2">
      <c r="B652" s="32"/>
      <c r="D652" s="150" t="s">
        <v>2112</v>
      </c>
      <c r="F652" s="199" t="s">
        <v>3253</v>
      </c>
      <c r="L652" s="32"/>
      <c r="M652" s="153"/>
      <c r="T652" s="56"/>
      <c r="AU652" s="17" t="s">
        <v>86</v>
      </c>
    </row>
    <row r="653" spans="2:65" s="1" customFormat="1" x14ac:dyDescent="0.2">
      <c r="B653" s="32"/>
      <c r="D653" s="150" t="s">
        <v>2112</v>
      </c>
      <c r="F653" s="200" t="s">
        <v>3246</v>
      </c>
      <c r="H653" s="201">
        <v>115.92</v>
      </c>
      <c r="L653" s="32"/>
      <c r="M653" s="153"/>
      <c r="T653" s="56"/>
      <c r="AU653" s="17" t="s">
        <v>86</v>
      </c>
    </row>
    <row r="654" spans="2:65" s="1" customFormat="1" x14ac:dyDescent="0.2">
      <c r="B654" s="32"/>
      <c r="D654" s="150" t="s">
        <v>2112</v>
      </c>
      <c r="F654" s="199" t="s">
        <v>3255</v>
      </c>
      <c r="L654" s="32"/>
      <c r="M654" s="153"/>
      <c r="T654" s="56"/>
      <c r="AU654" s="17" t="s">
        <v>86</v>
      </c>
    </row>
    <row r="655" spans="2:65" s="1" customFormat="1" x14ac:dyDescent="0.2">
      <c r="B655" s="32"/>
      <c r="D655" s="150" t="s">
        <v>2112</v>
      </c>
      <c r="F655" s="200" t="s">
        <v>3243</v>
      </c>
      <c r="H655" s="201">
        <v>0</v>
      </c>
      <c r="L655" s="32"/>
      <c r="M655" s="153"/>
      <c r="T655" s="56"/>
      <c r="AU655" s="17" t="s">
        <v>86</v>
      </c>
    </row>
    <row r="656" spans="2:65" s="1" customFormat="1" x14ac:dyDescent="0.2">
      <c r="B656" s="32"/>
      <c r="D656" s="150" t="s">
        <v>2112</v>
      </c>
      <c r="F656" s="200" t="s">
        <v>3244</v>
      </c>
      <c r="H656" s="201">
        <v>124.56</v>
      </c>
      <c r="L656" s="32"/>
      <c r="M656" s="153"/>
      <c r="T656" s="56"/>
      <c r="AU656" s="17" t="s">
        <v>86</v>
      </c>
    </row>
    <row r="657" spans="2:65" s="1" customFormat="1" x14ac:dyDescent="0.2">
      <c r="B657" s="32"/>
      <c r="D657" s="150" t="s">
        <v>2112</v>
      </c>
      <c r="F657" s="199" t="s">
        <v>3254</v>
      </c>
      <c r="L657" s="32"/>
      <c r="M657" s="153"/>
      <c r="T657" s="56"/>
      <c r="AU657" s="17" t="s">
        <v>86</v>
      </c>
    </row>
    <row r="658" spans="2:65" s="1" customFormat="1" x14ac:dyDescent="0.2">
      <c r="B658" s="32"/>
      <c r="D658" s="150" t="s">
        <v>2112</v>
      </c>
      <c r="F658" s="200" t="s">
        <v>3245</v>
      </c>
      <c r="H658" s="201">
        <v>106.02</v>
      </c>
      <c r="L658" s="32"/>
      <c r="M658" s="153"/>
      <c r="T658" s="56"/>
      <c r="AU658" s="17" t="s">
        <v>86</v>
      </c>
    </row>
    <row r="659" spans="2:65" s="1" customFormat="1" x14ac:dyDescent="0.2">
      <c r="B659" s="32"/>
      <c r="D659" s="150" t="s">
        <v>2112</v>
      </c>
      <c r="F659" s="199" t="s">
        <v>3205</v>
      </c>
      <c r="L659" s="32"/>
      <c r="M659" s="153"/>
      <c r="T659" s="56"/>
      <c r="AU659" s="17" t="s">
        <v>86</v>
      </c>
    </row>
    <row r="660" spans="2:65" s="1" customFormat="1" x14ac:dyDescent="0.2">
      <c r="B660" s="32"/>
      <c r="D660" s="150" t="s">
        <v>2112</v>
      </c>
      <c r="F660" s="200" t="s">
        <v>3206</v>
      </c>
      <c r="H660" s="201">
        <v>46.98</v>
      </c>
      <c r="L660" s="32"/>
      <c r="M660" s="153"/>
      <c r="T660" s="56"/>
      <c r="AU660" s="17" t="s">
        <v>86</v>
      </c>
    </row>
    <row r="661" spans="2:65" s="1" customFormat="1" x14ac:dyDescent="0.2">
      <c r="B661" s="32"/>
      <c r="D661" s="150" t="s">
        <v>2112</v>
      </c>
      <c r="F661" s="199" t="s">
        <v>3207</v>
      </c>
      <c r="L661" s="32"/>
      <c r="M661" s="153"/>
      <c r="T661" s="56"/>
      <c r="AU661" s="17" t="s">
        <v>86</v>
      </c>
    </row>
    <row r="662" spans="2:65" s="1" customFormat="1" x14ac:dyDescent="0.2">
      <c r="B662" s="32"/>
      <c r="D662" s="150" t="s">
        <v>2112</v>
      </c>
      <c r="F662" s="200" t="s">
        <v>3208</v>
      </c>
      <c r="H662" s="201">
        <v>48.78</v>
      </c>
      <c r="L662" s="32"/>
      <c r="M662" s="153"/>
      <c r="T662" s="56"/>
      <c r="AU662" s="17" t="s">
        <v>86</v>
      </c>
    </row>
    <row r="663" spans="2:65" s="1" customFormat="1" ht="16.5" customHeight="1" x14ac:dyDescent="0.2">
      <c r="B663" s="136"/>
      <c r="C663" s="137" t="s">
        <v>881</v>
      </c>
      <c r="D663" s="137" t="s">
        <v>342</v>
      </c>
      <c r="E663" s="138" t="s">
        <v>3356</v>
      </c>
      <c r="F663" s="139" t="s">
        <v>3357</v>
      </c>
      <c r="G663" s="140" t="s">
        <v>381</v>
      </c>
      <c r="H663" s="141">
        <v>504</v>
      </c>
      <c r="I663" s="142"/>
      <c r="J663" s="143">
        <f>ROUND(I663*H663,2)</f>
        <v>0</v>
      </c>
      <c r="K663" s="139" t="s">
        <v>902</v>
      </c>
      <c r="L663" s="32"/>
      <c r="M663" s="144" t="s">
        <v>1</v>
      </c>
      <c r="N663" s="145" t="s">
        <v>42</v>
      </c>
      <c r="P663" s="146">
        <f>O663*H663</f>
        <v>0</v>
      </c>
      <c r="Q663" s="146">
        <v>0</v>
      </c>
      <c r="R663" s="146">
        <f>Q663*H663</f>
        <v>0</v>
      </c>
      <c r="S663" s="146">
        <v>0</v>
      </c>
      <c r="T663" s="147">
        <f>S663*H663</f>
        <v>0</v>
      </c>
      <c r="AR663" s="148" t="s">
        <v>249</v>
      </c>
      <c r="AT663" s="148" t="s">
        <v>342</v>
      </c>
      <c r="AU663" s="148" t="s">
        <v>86</v>
      </c>
      <c r="AY663" s="17" t="s">
        <v>339</v>
      </c>
      <c r="BE663" s="149">
        <f>IF(N663="základní",J663,0)</f>
        <v>0</v>
      </c>
      <c r="BF663" s="149">
        <f>IF(N663="snížená",J663,0)</f>
        <v>0</v>
      </c>
      <c r="BG663" s="149">
        <f>IF(N663="zákl. přenesená",J663,0)</f>
        <v>0</v>
      </c>
      <c r="BH663" s="149">
        <f>IF(N663="sníž. přenesená",J663,0)</f>
        <v>0</v>
      </c>
      <c r="BI663" s="149">
        <f>IF(N663="nulová",J663,0)</f>
        <v>0</v>
      </c>
      <c r="BJ663" s="17" t="s">
        <v>84</v>
      </c>
      <c r="BK663" s="149">
        <f>ROUND(I663*H663,2)</f>
        <v>0</v>
      </c>
      <c r="BL663" s="17" t="s">
        <v>249</v>
      </c>
      <c r="BM663" s="148" t="s">
        <v>3360</v>
      </c>
    </row>
    <row r="664" spans="2:65" s="1" customFormat="1" x14ac:dyDescent="0.2">
      <c r="B664" s="32"/>
      <c r="D664" s="150" t="s">
        <v>348</v>
      </c>
      <c r="F664" s="151" t="s">
        <v>3359</v>
      </c>
      <c r="I664" s="152"/>
      <c r="L664" s="32"/>
      <c r="M664" s="153"/>
      <c r="T664" s="56"/>
      <c r="AT664" s="17" t="s">
        <v>348</v>
      </c>
      <c r="AU664" s="17" t="s">
        <v>86</v>
      </c>
    </row>
    <row r="665" spans="2:65" s="12" customFormat="1" x14ac:dyDescent="0.2">
      <c r="B665" s="155"/>
      <c r="D665" s="150" t="s">
        <v>376</v>
      </c>
      <c r="E665" s="156" t="s">
        <v>1</v>
      </c>
      <c r="F665" s="157" t="s">
        <v>3347</v>
      </c>
      <c r="H665" s="158">
        <v>504</v>
      </c>
      <c r="I665" s="159"/>
      <c r="L665" s="155"/>
      <c r="M665" s="160"/>
      <c r="T665" s="161"/>
      <c r="AT665" s="156" t="s">
        <v>376</v>
      </c>
      <c r="AU665" s="156" t="s">
        <v>86</v>
      </c>
      <c r="AV665" s="12" t="s">
        <v>86</v>
      </c>
      <c r="AW665" s="12" t="s">
        <v>34</v>
      </c>
      <c r="AX665" s="12" t="s">
        <v>84</v>
      </c>
      <c r="AY665" s="156" t="s">
        <v>339</v>
      </c>
    </row>
    <row r="666" spans="2:65" s="1" customFormat="1" ht="21.75" customHeight="1" x14ac:dyDescent="0.2">
      <c r="B666" s="136"/>
      <c r="C666" s="137" t="s">
        <v>884</v>
      </c>
      <c r="D666" s="137" t="s">
        <v>342</v>
      </c>
      <c r="E666" s="138" t="s">
        <v>3361</v>
      </c>
      <c r="F666" s="139" t="s">
        <v>3362</v>
      </c>
      <c r="G666" s="140" t="s">
        <v>381</v>
      </c>
      <c r="H666" s="141">
        <v>168</v>
      </c>
      <c r="I666" s="142"/>
      <c r="J666" s="143">
        <f>ROUND(I666*H666,2)</f>
        <v>0</v>
      </c>
      <c r="K666" s="139" t="s">
        <v>902</v>
      </c>
      <c r="L666" s="32"/>
      <c r="M666" s="144" t="s">
        <v>1</v>
      </c>
      <c r="N666" s="145" t="s">
        <v>42</v>
      </c>
      <c r="P666" s="146">
        <f>O666*H666</f>
        <v>0</v>
      </c>
      <c r="Q666" s="146">
        <v>0</v>
      </c>
      <c r="R666" s="146">
        <f>Q666*H666</f>
        <v>0</v>
      </c>
      <c r="S666" s="146">
        <v>0</v>
      </c>
      <c r="T666" s="147">
        <f>S666*H666</f>
        <v>0</v>
      </c>
      <c r="AR666" s="148" t="s">
        <v>249</v>
      </c>
      <c r="AT666" s="148" t="s">
        <v>342</v>
      </c>
      <c r="AU666" s="148" t="s">
        <v>86</v>
      </c>
      <c r="AY666" s="17" t="s">
        <v>339</v>
      </c>
      <c r="BE666" s="149">
        <f>IF(N666="základní",J666,0)</f>
        <v>0</v>
      </c>
      <c r="BF666" s="149">
        <f>IF(N666="snížená",J666,0)</f>
        <v>0</v>
      </c>
      <c r="BG666" s="149">
        <f>IF(N666="zákl. přenesená",J666,0)</f>
        <v>0</v>
      </c>
      <c r="BH666" s="149">
        <f>IF(N666="sníž. přenesená",J666,0)</f>
        <v>0</v>
      </c>
      <c r="BI666" s="149">
        <f>IF(N666="nulová",J666,0)</f>
        <v>0</v>
      </c>
      <c r="BJ666" s="17" t="s">
        <v>84</v>
      </c>
      <c r="BK666" s="149">
        <f>ROUND(I666*H666,2)</f>
        <v>0</v>
      </c>
      <c r="BL666" s="17" t="s">
        <v>249</v>
      </c>
      <c r="BM666" s="148" t="s">
        <v>3363</v>
      </c>
    </row>
    <row r="667" spans="2:65" s="1" customFormat="1" ht="19.2" x14ac:dyDescent="0.2">
      <c r="B667" s="32"/>
      <c r="D667" s="150" t="s">
        <v>348</v>
      </c>
      <c r="F667" s="151" t="s">
        <v>3364</v>
      </c>
      <c r="I667" s="152"/>
      <c r="L667" s="32"/>
      <c r="M667" s="153"/>
      <c r="T667" s="56"/>
      <c r="AT667" s="17" t="s">
        <v>348</v>
      </c>
      <c r="AU667" s="17" t="s">
        <v>86</v>
      </c>
    </row>
    <row r="668" spans="2:65" s="12" customFormat="1" x14ac:dyDescent="0.2">
      <c r="B668" s="155"/>
      <c r="D668" s="150" t="s">
        <v>376</v>
      </c>
      <c r="E668" s="156" t="s">
        <v>1</v>
      </c>
      <c r="F668" s="157" t="s">
        <v>3365</v>
      </c>
      <c r="H668" s="158">
        <v>168</v>
      </c>
      <c r="I668" s="159"/>
      <c r="L668" s="155"/>
      <c r="M668" s="160"/>
      <c r="T668" s="161"/>
      <c r="AT668" s="156" t="s">
        <v>376</v>
      </c>
      <c r="AU668" s="156" t="s">
        <v>86</v>
      </c>
      <c r="AV668" s="12" t="s">
        <v>86</v>
      </c>
      <c r="AW668" s="12" t="s">
        <v>34</v>
      </c>
      <c r="AX668" s="12" t="s">
        <v>84</v>
      </c>
      <c r="AY668" s="156" t="s">
        <v>339</v>
      </c>
    </row>
    <row r="669" spans="2:65" s="1" customFormat="1" ht="24.15" customHeight="1" x14ac:dyDescent="0.2">
      <c r="B669" s="136"/>
      <c r="C669" s="137" t="s">
        <v>887</v>
      </c>
      <c r="D669" s="137" t="s">
        <v>342</v>
      </c>
      <c r="E669" s="138" t="s">
        <v>3366</v>
      </c>
      <c r="F669" s="139" t="s">
        <v>3367</v>
      </c>
      <c r="G669" s="140" t="s">
        <v>381</v>
      </c>
      <c r="H669" s="141">
        <v>10080</v>
      </c>
      <c r="I669" s="142"/>
      <c r="J669" s="143">
        <f>ROUND(I669*H669,2)</f>
        <v>0</v>
      </c>
      <c r="K669" s="139" t="s">
        <v>902</v>
      </c>
      <c r="L669" s="32"/>
      <c r="M669" s="144" t="s">
        <v>1</v>
      </c>
      <c r="N669" s="145" t="s">
        <v>42</v>
      </c>
      <c r="P669" s="146">
        <f>O669*H669</f>
        <v>0</v>
      </c>
      <c r="Q669" s="146">
        <v>0</v>
      </c>
      <c r="R669" s="146">
        <f>Q669*H669</f>
        <v>0</v>
      </c>
      <c r="S669" s="146">
        <v>0</v>
      </c>
      <c r="T669" s="147">
        <f>S669*H669</f>
        <v>0</v>
      </c>
      <c r="AR669" s="148" t="s">
        <v>249</v>
      </c>
      <c r="AT669" s="148" t="s">
        <v>342</v>
      </c>
      <c r="AU669" s="148" t="s">
        <v>86</v>
      </c>
      <c r="AY669" s="17" t="s">
        <v>339</v>
      </c>
      <c r="BE669" s="149">
        <f>IF(N669="základní",J669,0)</f>
        <v>0</v>
      </c>
      <c r="BF669" s="149">
        <f>IF(N669="snížená",J669,0)</f>
        <v>0</v>
      </c>
      <c r="BG669" s="149">
        <f>IF(N669="zákl. přenesená",J669,0)</f>
        <v>0</v>
      </c>
      <c r="BH669" s="149">
        <f>IF(N669="sníž. přenesená",J669,0)</f>
        <v>0</v>
      </c>
      <c r="BI669" s="149">
        <f>IF(N669="nulová",J669,0)</f>
        <v>0</v>
      </c>
      <c r="BJ669" s="17" t="s">
        <v>84</v>
      </c>
      <c r="BK669" s="149">
        <f>ROUND(I669*H669,2)</f>
        <v>0</v>
      </c>
      <c r="BL669" s="17" t="s">
        <v>249</v>
      </c>
      <c r="BM669" s="148" t="s">
        <v>3368</v>
      </c>
    </row>
    <row r="670" spans="2:65" s="1" customFormat="1" ht="19.2" x14ac:dyDescent="0.2">
      <c r="B670" s="32"/>
      <c r="D670" s="150" t="s">
        <v>348</v>
      </c>
      <c r="F670" s="151" t="s">
        <v>3369</v>
      </c>
      <c r="I670" s="152"/>
      <c r="L670" s="32"/>
      <c r="M670" s="153"/>
      <c r="T670" s="56"/>
      <c r="AT670" s="17" t="s">
        <v>348</v>
      </c>
      <c r="AU670" s="17" t="s">
        <v>86</v>
      </c>
    </row>
    <row r="671" spans="2:65" s="15" customFormat="1" x14ac:dyDescent="0.2">
      <c r="B671" s="189"/>
      <c r="D671" s="150" t="s">
        <v>376</v>
      </c>
      <c r="E671" s="190" t="s">
        <v>1</v>
      </c>
      <c r="F671" s="191" t="s">
        <v>3370</v>
      </c>
      <c r="H671" s="190" t="s">
        <v>1</v>
      </c>
      <c r="I671" s="192"/>
      <c r="L671" s="189"/>
      <c r="M671" s="193"/>
      <c r="T671" s="194"/>
      <c r="AT671" s="190" t="s">
        <v>376</v>
      </c>
      <c r="AU671" s="190" t="s">
        <v>86</v>
      </c>
      <c r="AV671" s="15" t="s">
        <v>84</v>
      </c>
      <c r="AW671" s="15" t="s">
        <v>34</v>
      </c>
      <c r="AX671" s="15" t="s">
        <v>77</v>
      </c>
      <c r="AY671" s="190" t="s">
        <v>339</v>
      </c>
    </row>
    <row r="672" spans="2:65" s="12" customFormat="1" x14ac:dyDescent="0.2">
      <c r="B672" s="155"/>
      <c r="D672" s="150" t="s">
        <v>376</v>
      </c>
      <c r="E672" s="156" t="s">
        <v>1</v>
      </c>
      <c r="F672" s="157" t="s">
        <v>3371</v>
      </c>
      <c r="H672" s="158">
        <v>10080</v>
      </c>
      <c r="I672" s="159"/>
      <c r="L672" s="155"/>
      <c r="M672" s="160"/>
      <c r="T672" s="161"/>
      <c r="AT672" s="156" t="s">
        <v>376</v>
      </c>
      <c r="AU672" s="156" t="s">
        <v>86</v>
      </c>
      <c r="AV672" s="12" t="s">
        <v>86</v>
      </c>
      <c r="AW672" s="12" t="s">
        <v>34</v>
      </c>
      <c r="AX672" s="12" t="s">
        <v>84</v>
      </c>
      <c r="AY672" s="156" t="s">
        <v>339</v>
      </c>
    </row>
    <row r="673" spans="2:65" s="1" customFormat="1" ht="24.15" customHeight="1" x14ac:dyDescent="0.2">
      <c r="B673" s="136"/>
      <c r="C673" s="137" t="s">
        <v>890</v>
      </c>
      <c r="D673" s="137" t="s">
        <v>342</v>
      </c>
      <c r="E673" s="138" t="s">
        <v>3372</v>
      </c>
      <c r="F673" s="139" t="s">
        <v>3373</v>
      </c>
      <c r="G673" s="140" t="s">
        <v>381</v>
      </c>
      <c r="H673" s="141">
        <v>168</v>
      </c>
      <c r="I673" s="142"/>
      <c r="J673" s="143">
        <f>ROUND(I673*H673,2)</f>
        <v>0</v>
      </c>
      <c r="K673" s="139" t="s">
        <v>902</v>
      </c>
      <c r="L673" s="32"/>
      <c r="M673" s="144" t="s">
        <v>1</v>
      </c>
      <c r="N673" s="145" t="s">
        <v>42</v>
      </c>
      <c r="P673" s="146">
        <f>O673*H673</f>
        <v>0</v>
      </c>
      <c r="Q673" s="146">
        <v>0</v>
      </c>
      <c r="R673" s="146">
        <f>Q673*H673</f>
        <v>0</v>
      </c>
      <c r="S673" s="146">
        <v>0</v>
      </c>
      <c r="T673" s="147">
        <f>S673*H673</f>
        <v>0</v>
      </c>
      <c r="AR673" s="148" t="s">
        <v>249</v>
      </c>
      <c r="AT673" s="148" t="s">
        <v>342</v>
      </c>
      <c r="AU673" s="148" t="s">
        <v>86</v>
      </c>
      <c r="AY673" s="17" t="s">
        <v>339</v>
      </c>
      <c r="BE673" s="149">
        <f>IF(N673="základní",J673,0)</f>
        <v>0</v>
      </c>
      <c r="BF673" s="149">
        <f>IF(N673="snížená",J673,0)</f>
        <v>0</v>
      </c>
      <c r="BG673" s="149">
        <f>IF(N673="zákl. přenesená",J673,0)</f>
        <v>0</v>
      </c>
      <c r="BH673" s="149">
        <f>IF(N673="sníž. přenesená",J673,0)</f>
        <v>0</v>
      </c>
      <c r="BI673" s="149">
        <f>IF(N673="nulová",J673,0)</f>
        <v>0</v>
      </c>
      <c r="BJ673" s="17" t="s">
        <v>84</v>
      </c>
      <c r="BK673" s="149">
        <f>ROUND(I673*H673,2)</f>
        <v>0</v>
      </c>
      <c r="BL673" s="17" t="s">
        <v>249</v>
      </c>
      <c r="BM673" s="148" t="s">
        <v>3374</v>
      </c>
    </row>
    <row r="674" spans="2:65" s="1" customFormat="1" ht="19.2" x14ac:dyDescent="0.2">
      <c r="B674" s="32"/>
      <c r="D674" s="150" t="s">
        <v>348</v>
      </c>
      <c r="F674" s="151" t="s">
        <v>3375</v>
      </c>
      <c r="I674" s="152"/>
      <c r="L674" s="32"/>
      <c r="M674" s="153"/>
      <c r="T674" s="56"/>
      <c r="AT674" s="17" t="s">
        <v>348</v>
      </c>
      <c r="AU674" s="17" t="s">
        <v>86</v>
      </c>
    </row>
    <row r="675" spans="2:65" s="12" customFormat="1" x14ac:dyDescent="0.2">
      <c r="B675" s="155"/>
      <c r="D675" s="150" t="s">
        <v>376</v>
      </c>
      <c r="E675" s="156" t="s">
        <v>1</v>
      </c>
      <c r="F675" s="157" t="s">
        <v>3376</v>
      </c>
      <c r="H675" s="158">
        <v>168</v>
      </c>
      <c r="I675" s="159"/>
      <c r="L675" s="155"/>
      <c r="M675" s="160"/>
      <c r="T675" s="161"/>
      <c r="AT675" s="156" t="s">
        <v>376</v>
      </c>
      <c r="AU675" s="156" t="s">
        <v>86</v>
      </c>
      <c r="AV675" s="12" t="s">
        <v>86</v>
      </c>
      <c r="AW675" s="12" t="s">
        <v>34</v>
      </c>
      <c r="AX675" s="12" t="s">
        <v>84</v>
      </c>
      <c r="AY675" s="156" t="s">
        <v>339</v>
      </c>
    </row>
    <row r="676" spans="2:65" s="1" customFormat="1" ht="16.5" customHeight="1" x14ac:dyDescent="0.2">
      <c r="B676" s="136"/>
      <c r="C676" s="137" t="s">
        <v>893</v>
      </c>
      <c r="D676" s="137" t="s">
        <v>342</v>
      </c>
      <c r="E676" s="138" t="s">
        <v>2517</v>
      </c>
      <c r="F676" s="139" t="s">
        <v>2518</v>
      </c>
      <c r="G676" s="140" t="s">
        <v>373</v>
      </c>
      <c r="H676" s="141">
        <v>22.036999999999999</v>
      </c>
      <c r="I676" s="142"/>
      <c r="J676" s="143">
        <f>ROUND(I676*H676,2)</f>
        <v>0</v>
      </c>
      <c r="K676" s="139" t="s">
        <v>902</v>
      </c>
      <c r="L676" s="32"/>
      <c r="M676" s="144" t="s">
        <v>1</v>
      </c>
      <c r="N676" s="145" t="s">
        <v>42</v>
      </c>
      <c r="P676" s="146">
        <f>O676*H676</f>
        <v>0</v>
      </c>
      <c r="Q676" s="146">
        <v>0.12171</v>
      </c>
      <c r="R676" s="146">
        <f>Q676*H676</f>
        <v>2.6821232699999999</v>
      </c>
      <c r="S676" s="146">
        <v>2.4</v>
      </c>
      <c r="T676" s="147">
        <f>S676*H676</f>
        <v>52.888799999999996</v>
      </c>
      <c r="AR676" s="148" t="s">
        <v>249</v>
      </c>
      <c r="AT676" s="148" t="s">
        <v>342</v>
      </c>
      <c r="AU676" s="148" t="s">
        <v>86</v>
      </c>
      <c r="AY676" s="17" t="s">
        <v>339</v>
      </c>
      <c r="BE676" s="149">
        <f>IF(N676="základní",J676,0)</f>
        <v>0</v>
      </c>
      <c r="BF676" s="149">
        <f>IF(N676="snížená",J676,0)</f>
        <v>0</v>
      </c>
      <c r="BG676" s="149">
        <f>IF(N676="zákl. přenesená",J676,0)</f>
        <v>0</v>
      </c>
      <c r="BH676" s="149">
        <f>IF(N676="sníž. přenesená",J676,0)</f>
        <v>0</v>
      </c>
      <c r="BI676" s="149">
        <f>IF(N676="nulová",J676,0)</f>
        <v>0</v>
      </c>
      <c r="BJ676" s="17" t="s">
        <v>84</v>
      </c>
      <c r="BK676" s="149">
        <f>ROUND(I676*H676,2)</f>
        <v>0</v>
      </c>
      <c r="BL676" s="17" t="s">
        <v>249</v>
      </c>
      <c r="BM676" s="148" t="s">
        <v>3377</v>
      </c>
    </row>
    <row r="677" spans="2:65" s="1" customFormat="1" x14ac:dyDescent="0.2">
      <c r="B677" s="32"/>
      <c r="D677" s="150" t="s">
        <v>348</v>
      </c>
      <c r="F677" s="151" t="s">
        <v>2520</v>
      </c>
      <c r="I677" s="152"/>
      <c r="L677" s="32"/>
      <c r="M677" s="153"/>
      <c r="T677" s="56"/>
      <c r="AT677" s="17" t="s">
        <v>348</v>
      </c>
      <c r="AU677" s="17" t="s">
        <v>86</v>
      </c>
    </row>
    <row r="678" spans="2:65" s="15" customFormat="1" x14ac:dyDescent="0.2">
      <c r="B678" s="189"/>
      <c r="D678" s="150" t="s">
        <v>376</v>
      </c>
      <c r="E678" s="190" t="s">
        <v>1</v>
      </c>
      <c r="F678" s="191" t="s">
        <v>3104</v>
      </c>
      <c r="H678" s="190" t="s">
        <v>1</v>
      </c>
      <c r="I678" s="192"/>
      <c r="L678" s="189"/>
      <c r="M678" s="193"/>
      <c r="T678" s="194"/>
      <c r="AT678" s="190" t="s">
        <v>376</v>
      </c>
      <c r="AU678" s="190" t="s">
        <v>86</v>
      </c>
      <c r="AV678" s="15" t="s">
        <v>84</v>
      </c>
      <c r="AW678" s="15" t="s">
        <v>34</v>
      </c>
      <c r="AX678" s="15" t="s">
        <v>77</v>
      </c>
      <c r="AY678" s="190" t="s">
        <v>339</v>
      </c>
    </row>
    <row r="679" spans="2:65" s="12" customFormat="1" x14ac:dyDescent="0.2">
      <c r="B679" s="155"/>
      <c r="D679" s="150" t="s">
        <v>376</v>
      </c>
      <c r="E679" s="156" t="s">
        <v>1</v>
      </c>
      <c r="F679" s="157" t="s">
        <v>3378</v>
      </c>
      <c r="H679" s="158">
        <v>18.837</v>
      </c>
      <c r="I679" s="159"/>
      <c r="L679" s="155"/>
      <c r="M679" s="160"/>
      <c r="T679" s="161"/>
      <c r="AT679" s="156" t="s">
        <v>376</v>
      </c>
      <c r="AU679" s="156" t="s">
        <v>86</v>
      </c>
      <c r="AV679" s="12" t="s">
        <v>86</v>
      </c>
      <c r="AW679" s="12" t="s">
        <v>34</v>
      </c>
      <c r="AX679" s="12" t="s">
        <v>77</v>
      </c>
      <c r="AY679" s="156" t="s">
        <v>339</v>
      </c>
    </row>
    <row r="680" spans="2:65" s="15" customFormat="1" x14ac:dyDescent="0.2">
      <c r="B680" s="189"/>
      <c r="D680" s="150" t="s">
        <v>376</v>
      </c>
      <c r="E680" s="190" t="s">
        <v>1</v>
      </c>
      <c r="F680" s="191" t="s">
        <v>3379</v>
      </c>
      <c r="H680" s="190" t="s">
        <v>1</v>
      </c>
      <c r="I680" s="192"/>
      <c r="L680" s="189"/>
      <c r="M680" s="193"/>
      <c r="T680" s="194"/>
      <c r="AT680" s="190" t="s">
        <v>376</v>
      </c>
      <c r="AU680" s="190" t="s">
        <v>86</v>
      </c>
      <c r="AV680" s="15" t="s">
        <v>84</v>
      </c>
      <c r="AW680" s="15" t="s">
        <v>34</v>
      </c>
      <c r="AX680" s="15" t="s">
        <v>77</v>
      </c>
      <c r="AY680" s="190" t="s">
        <v>339</v>
      </c>
    </row>
    <row r="681" spans="2:65" s="12" customFormat="1" x14ac:dyDescent="0.2">
      <c r="B681" s="155"/>
      <c r="D681" s="150" t="s">
        <v>376</v>
      </c>
      <c r="E681" s="156" t="s">
        <v>1</v>
      </c>
      <c r="F681" s="157" t="s">
        <v>3380</v>
      </c>
      <c r="H681" s="158">
        <v>3.2</v>
      </c>
      <c r="I681" s="159"/>
      <c r="L681" s="155"/>
      <c r="M681" s="160"/>
      <c r="T681" s="161"/>
      <c r="AT681" s="156" t="s">
        <v>376</v>
      </c>
      <c r="AU681" s="156" t="s">
        <v>86</v>
      </c>
      <c r="AV681" s="12" t="s">
        <v>86</v>
      </c>
      <c r="AW681" s="12" t="s">
        <v>34</v>
      </c>
      <c r="AX681" s="12" t="s">
        <v>77</v>
      </c>
      <c r="AY681" s="156" t="s">
        <v>339</v>
      </c>
    </row>
    <row r="682" spans="2:65" s="13" customFormat="1" x14ac:dyDescent="0.2">
      <c r="B682" s="162"/>
      <c r="D682" s="150" t="s">
        <v>376</v>
      </c>
      <c r="E682" s="163" t="s">
        <v>1</v>
      </c>
      <c r="F682" s="164" t="s">
        <v>398</v>
      </c>
      <c r="H682" s="165">
        <v>22.036999999999999</v>
      </c>
      <c r="I682" s="166"/>
      <c r="L682" s="162"/>
      <c r="M682" s="167"/>
      <c r="T682" s="168"/>
      <c r="AT682" s="163" t="s">
        <v>376</v>
      </c>
      <c r="AU682" s="163" t="s">
        <v>86</v>
      </c>
      <c r="AV682" s="13" t="s">
        <v>249</v>
      </c>
      <c r="AW682" s="13" t="s">
        <v>34</v>
      </c>
      <c r="AX682" s="13" t="s">
        <v>84</v>
      </c>
      <c r="AY682" s="163" t="s">
        <v>339</v>
      </c>
    </row>
    <row r="683" spans="2:65" s="1" customFormat="1" ht="16.5" customHeight="1" x14ac:dyDescent="0.2">
      <c r="B683" s="136"/>
      <c r="C683" s="137" t="s">
        <v>896</v>
      </c>
      <c r="D683" s="137" t="s">
        <v>342</v>
      </c>
      <c r="E683" s="138" t="s">
        <v>3381</v>
      </c>
      <c r="F683" s="139" t="s">
        <v>3382</v>
      </c>
      <c r="G683" s="140" t="s">
        <v>970</v>
      </c>
      <c r="H683" s="141">
        <v>91.46</v>
      </c>
      <c r="I683" s="142"/>
      <c r="J683" s="143">
        <f>ROUND(I683*H683,2)</f>
        <v>0</v>
      </c>
      <c r="K683" s="139" t="s">
        <v>902</v>
      </c>
      <c r="L683" s="32"/>
      <c r="M683" s="144" t="s">
        <v>1</v>
      </c>
      <c r="N683" s="145" t="s">
        <v>42</v>
      </c>
      <c r="P683" s="146">
        <f>O683*H683</f>
        <v>0</v>
      </c>
      <c r="Q683" s="146">
        <v>0</v>
      </c>
      <c r="R683" s="146">
        <f>Q683*H683</f>
        <v>0</v>
      </c>
      <c r="S683" s="146">
        <v>1E-3</v>
      </c>
      <c r="T683" s="147">
        <f>S683*H683</f>
        <v>9.146E-2</v>
      </c>
      <c r="AR683" s="148" t="s">
        <v>249</v>
      </c>
      <c r="AT683" s="148" t="s">
        <v>342</v>
      </c>
      <c r="AU683" s="148" t="s">
        <v>86</v>
      </c>
      <c r="AY683" s="17" t="s">
        <v>339</v>
      </c>
      <c r="BE683" s="149">
        <f>IF(N683="základní",J683,0)</f>
        <v>0</v>
      </c>
      <c r="BF683" s="149">
        <f>IF(N683="snížená",J683,0)</f>
        <v>0</v>
      </c>
      <c r="BG683" s="149">
        <f>IF(N683="zákl. přenesená",J683,0)</f>
        <v>0</v>
      </c>
      <c r="BH683" s="149">
        <f>IF(N683="sníž. přenesená",J683,0)</f>
        <v>0</v>
      </c>
      <c r="BI683" s="149">
        <f>IF(N683="nulová",J683,0)</f>
        <v>0</v>
      </c>
      <c r="BJ683" s="17" t="s">
        <v>84</v>
      </c>
      <c r="BK683" s="149">
        <f>ROUND(I683*H683,2)</f>
        <v>0</v>
      </c>
      <c r="BL683" s="17" t="s">
        <v>249</v>
      </c>
      <c r="BM683" s="148" t="s">
        <v>3383</v>
      </c>
    </row>
    <row r="684" spans="2:65" s="1" customFormat="1" ht="28.8" x14ac:dyDescent="0.2">
      <c r="B684" s="32"/>
      <c r="D684" s="150" t="s">
        <v>348</v>
      </c>
      <c r="F684" s="151" t="s">
        <v>3384</v>
      </c>
      <c r="I684" s="152"/>
      <c r="L684" s="32"/>
      <c r="M684" s="153"/>
      <c r="T684" s="56"/>
      <c r="AT684" s="17" t="s">
        <v>348</v>
      </c>
      <c r="AU684" s="17" t="s">
        <v>86</v>
      </c>
    </row>
    <row r="685" spans="2:65" s="15" customFormat="1" x14ac:dyDescent="0.2">
      <c r="B685" s="189"/>
      <c r="D685" s="150" t="s">
        <v>376</v>
      </c>
      <c r="E685" s="190" t="s">
        <v>1</v>
      </c>
      <c r="F685" s="191" t="s">
        <v>3385</v>
      </c>
      <c r="H685" s="190" t="s">
        <v>1</v>
      </c>
      <c r="I685" s="192"/>
      <c r="L685" s="189"/>
      <c r="M685" s="193"/>
      <c r="T685" s="194"/>
      <c r="AT685" s="190" t="s">
        <v>376</v>
      </c>
      <c r="AU685" s="190" t="s">
        <v>86</v>
      </c>
      <c r="AV685" s="15" t="s">
        <v>84</v>
      </c>
      <c r="AW685" s="15" t="s">
        <v>34</v>
      </c>
      <c r="AX685" s="15" t="s">
        <v>77</v>
      </c>
      <c r="AY685" s="190" t="s">
        <v>339</v>
      </c>
    </row>
    <row r="686" spans="2:65" s="12" customFormat="1" x14ac:dyDescent="0.2">
      <c r="B686" s="155"/>
      <c r="D686" s="150" t="s">
        <v>376</v>
      </c>
      <c r="E686" s="156" t="s">
        <v>1</v>
      </c>
      <c r="F686" s="157" t="s">
        <v>3386</v>
      </c>
      <c r="H686" s="158">
        <v>91.46</v>
      </c>
      <c r="I686" s="159"/>
      <c r="L686" s="155"/>
      <c r="M686" s="160"/>
      <c r="T686" s="161"/>
      <c r="AT686" s="156" t="s">
        <v>376</v>
      </c>
      <c r="AU686" s="156" t="s">
        <v>86</v>
      </c>
      <c r="AV686" s="12" t="s">
        <v>86</v>
      </c>
      <c r="AW686" s="12" t="s">
        <v>34</v>
      </c>
      <c r="AX686" s="12" t="s">
        <v>77</v>
      </c>
      <c r="AY686" s="156" t="s">
        <v>339</v>
      </c>
    </row>
    <row r="687" spans="2:65" s="13" customFormat="1" x14ac:dyDescent="0.2">
      <c r="B687" s="162"/>
      <c r="D687" s="150" t="s">
        <v>376</v>
      </c>
      <c r="E687" s="163" t="s">
        <v>1</v>
      </c>
      <c r="F687" s="164" t="s">
        <v>398</v>
      </c>
      <c r="H687" s="165">
        <v>91.46</v>
      </c>
      <c r="I687" s="166"/>
      <c r="L687" s="162"/>
      <c r="M687" s="167"/>
      <c r="T687" s="168"/>
      <c r="AT687" s="163" t="s">
        <v>376</v>
      </c>
      <c r="AU687" s="163" t="s">
        <v>86</v>
      </c>
      <c r="AV687" s="13" t="s">
        <v>249</v>
      </c>
      <c r="AW687" s="13" t="s">
        <v>34</v>
      </c>
      <c r="AX687" s="13" t="s">
        <v>84</v>
      </c>
      <c r="AY687" s="163" t="s">
        <v>339</v>
      </c>
    </row>
    <row r="688" spans="2:65" s="1" customFormat="1" ht="16.5" customHeight="1" x14ac:dyDescent="0.2">
      <c r="B688" s="136"/>
      <c r="C688" s="137" t="s">
        <v>1435</v>
      </c>
      <c r="D688" s="137" t="s">
        <v>342</v>
      </c>
      <c r="E688" s="138" t="s">
        <v>2535</v>
      </c>
      <c r="F688" s="139" t="s">
        <v>2536</v>
      </c>
      <c r="G688" s="140" t="s">
        <v>358</v>
      </c>
      <c r="H688" s="141">
        <v>39.606000000000002</v>
      </c>
      <c r="I688" s="142"/>
      <c r="J688" s="143">
        <f>ROUND(I688*H688,2)</f>
        <v>0</v>
      </c>
      <c r="K688" s="139" t="s">
        <v>902</v>
      </c>
      <c r="L688" s="32"/>
      <c r="M688" s="144" t="s">
        <v>1</v>
      </c>
      <c r="N688" s="145" t="s">
        <v>42</v>
      </c>
      <c r="P688" s="146">
        <f>O688*H688</f>
        <v>0</v>
      </c>
      <c r="Q688" s="146">
        <v>8.0000000000000007E-5</v>
      </c>
      <c r="R688" s="146">
        <f>Q688*H688</f>
        <v>3.1684800000000004E-3</v>
      </c>
      <c r="S688" s="146">
        <v>1.7999999999999999E-2</v>
      </c>
      <c r="T688" s="147">
        <f>S688*H688</f>
        <v>0.71290799999999999</v>
      </c>
      <c r="AR688" s="148" t="s">
        <v>249</v>
      </c>
      <c r="AT688" s="148" t="s">
        <v>342</v>
      </c>
      <c r="AU688" s="148" t="s">
        <v>86</v>
      </c>
      <c r="AY688" s="17" t="s">
        <v>339</v>
      </c>
      <c r="BE688" s="149">
        <f>IF(N688="základní",J688,0)</f>
        <v>0</v>
      </c>
      <c r="BF688" s="149">
        <f>IF(N688="snížená",J688,0)</f>
        <v>0</v>
      </c>
      <c r="BG688" s="149">
        <f>IF(N688="zákl. přenesená",J688,0)</f>
        <v>0</v>
      </c>
      <c r="BH688" s="149">
        <f>IF(N688="sníž. přenesená",J688,0)</f>
        <v>0</v>
      </c>
      <c r="BI688" s="149">
        <f>IF(N688="nulová",J688,0)</f>
        <v>0</v>
      </c>
      <c r="BJ688" s="17" t="s">
        <v>84</v>
      </c>
      <c r="BK688" s="149">
        <f>ROUND(I688*H688,2)</f>
        <v>0</v>
      </c>
      <c r="BL688" s="17" t="s">
        <v>249</v>
      </c>
      <c r="BM688" s="148" t="s">
        <v>3387</v>
      </c>
    </row>
    <row r="689" spans="2:65" s="1" customFormat="1" x14ac:dyDescent="0.2">
      <c r="B689" s="32"/>
      <c r="D689" s="150" t="s">
        <v>348</v>
      </c>
      <c r="F689" s="151" t="s">
        <v>2538</v>
      </c>
      <c r="I689" s="152"/>
      <c r="L689" s="32"/>
      <c r="M689" s="153"/>
      <c r="T689" s="56"/>
      <c r="AT689" s="17" t="s">
        <v>348</v>
      </c>
      <c r="AU689" s="17" t="s">
        <v>86</v>
      </c>
    </row>
    <row r="690" spans="2:65" s="15" customFormat="1" x14ac:dyDescent="0.2">
      <c r="B690" s="189"/>
      <c r="D690" s="150" t="s">
        <v>376</v>
      </c>
      <c r="E690" s="190" t="s">
        <v>1</v>
      </c>
      <c r="F690" s="191" t="s">
        <v>3388</v>
      </c>
      <c r="H690" s="190" t="s">
        <v>1</v>
      </c>
      <c r="I690" s="192"/>
      <c r="L690" s="189"/>
      <c r="M690" s="193"/>
      <c r="T690" s="194"/>
      <c r="AT690" s="190" t="s">
        <v>376</v>
      </c>
      <c r="AU690" s="190" t="s">
        <v>86</v>
      </c>
      <c r="AV690" s="15" t="s">
        <v>84</v>
      </c>
      <c r="AW690" s="15" t="s">
        <v>34</v>
      </c>
      <c r="AX690" s="15" t="s">
        <v>77</v>
      </c>
      <c r="AY690" s="190" t="s">
        <v>339</v>
      </c>
    </row>
    <row r="691" spans="2:65" s="12" customFormat="1" x14ac:dyDescent="0.2">
      <c r="B691" s="155"/>
      <c r="D691" s="150" t="s">
        <v>376</v>
      </c>
      <c r="E691" s="156" t="s">
        <v>1</v>
      </c>
      <c r="F691" s="157" t="s">
        <v>3389</v>
      </c>
      <c r="H691" s="158">
        <v>39.606000000000002</v>
      </c>
      <c r="I691" s="159"/>
      <c r="L691" s="155"/>
      <c r="M691" s="160"/>
      <c r="T691" s="161"/>
      <c r="AT691" s="156" t="s">
        <v>376</v>
      </c>
      <c r="AU691" s="156" t="s">
        <v>86</v>
      </c>
      <c r="AV691" s="12" t="s">
        <v>86</v>
      </c>
      <c r="AW691" s="12" t="s">
        <v>34</v>
      </c>
      <c r="AX691" s="12" t="s">
        <v>77</v>
      </c>
      <c r="AY691" s="156" t="s">
        <v>339</v>
      </c>
    </row>
    <row r="692" spans="2:65" s="13" customFormat="1" x14ac:dyDescent="0.2">
      <c r="B692" s="162"/>
      <c r="D692" s="150" t="s">
        <v>376</v>
      </c>
      <c r="E692" s="163" t="s">
        <v>1</v>
      </c>
      <c r="F692" s="164" t="s">
        <v>398</v>
      </c>
      <c r="H692" s="165">
        <v>39.606000000000002</v>
      </c>
      <c r="I692" s="166"/>
      <c r="L692" s="162"/>
      <c r="M692" s="167"/>
      <c r="T692" s="168"/>
      <c r="AT692" s="163" t="s">
        <v>376</v>
      </c>
      <c r="AU692" s="163" t="s">
        <v>86</v>
      </c>
      <c r="AV692" s="13" t="s">
        <v>249</v>
      </c>
      <c r="AW692" s="13" t="s">
        <v>34</v>
      </c>
      <c r="AX692" s="13" t="s">
        <v>84</v>
      </c>
      <c r="AY692" s="163" t="s">
        <v>339</v>
      </c>
    </row>
    <row r="693" spans="2:65" s="1" customFormat="1" ht="16.5" customHeight="1" x14ac:dyDescent="0.2">
      <c r="B693" s="136"/>
      <c r="C693" s="137" t="s">
        <v>1440</v>
      </c>
      <c r="D693" s="137" t="s">
        <v>342</v>
      </c>
      <c r="E693" s="138" t="s">
        <v>3390</v>
      </c>
      <c r="F693" s="139" t="s">
        <v>3391</v>
      </c>
      <c r="G693" s="140" t="s">
        <v>381</v>
      </c>
      <c r="H693" s="141">
        <v>8.6820000000000004</v>
      </c>
      <c r="I693" s="142"/>
      <c r="J693" s="143">
        <f>ROUND(I693*H693,2)</f>
        <v>0</v>
      </c>
      <c r="K693" s="139" t="s">
        <v>902</v>
      </c>
      <c r="L693" s="32"/>
      <c r="M693" s="144" t="s">
        <v>1</v>
      </c>
      <c r="N693" s="145" t="s">
        <v>42</v>
      </c>
      <c r="P693" s="146">
        <f>O693*H693</f>
        <v>0</v>
      </c>
      <c r="Q693" s="146">
        <v>0</v>
      </c>
      <c r="R693" s="146">
        <f>Q693*H693</f>
        <v>0</v>
      </c>
      <c r="S693" s="146">
        <v>6.6000000000000003E-2</v>
      </c>
      <c r="T693" s="147">
        <f>S693*H693</f>
        <v>0.57301200000000008</v>
      </c>
      <c r="AR693" s="148" t="s">
        <v>249</v>
      </c>
      <c r="AT693" s="148" t="s">
        <v>342</v>
      </c>
      <c r="AU693" s="148" t="s">
        <v>86</v>
      </c>
      <c r="AY693" s="17" t="s">
        <v>339</v>
      </c>
      <c r="BE693" s="149">
        <f>IF(N693="základní",J693,0)</f>
        <v>0</v>
      </c>
      <c r="BF693" s="149">
        <f>IF(N693="snížená",J693,0)</f>
        <v>0</v>
      </c>
      <c r="BG693" s="149">
        <f>IF(N693="zákl. přenesená",J693,0)</f>
        <v>0</v>
      </c>
      <c r="BH693" s="149">
        <f>IF(N693="sníž. přenesená",J693,0)</f>
        <v>0</v>
      </c>
      <c r="BI693" s="149">
        <f>IF(N693="nulová",J693,0)</f>
        <v>0</v>
      </c>
      <c r="BJ693" s="17" t="s">
        <v>84</v>
      </c>
      <c r="BK693" s="149">
        <f>ROUND(I693*H693,2)</f>
        <v>0</v>
      </c>
      <c r="BL693" s="17" t="s">
        <v>249</v>
      </c>
      <c r="BM693" s="148" t="s">
        <v>3392</v>
      </c>
    </row>
    <row r="694" spans="2:65" s="1" customFormat="1" x14ac:dyDescent="0.2">
      <c r="B694" s="32"/>
      <c r="D694" s="150" t="s">
        <v>348</v>
      </c>
      <c r="F694" s="151" t="s">
        <v>3393</v>
      </c>
      <c r="I694" s="152"/>
      <c r="L694" s="32"/>
      <c r="M694" s="153"/>
      <c r="T694" s="56"/>
      <c r="AT694" s="17" t="s">
        <v>348</v>
      </c>
      <c r="AU694" s="17" t="s">
        <v>86</v>
      </c>
    </row>
    <row r="695" spans="2:65" s="15" customFormat="1" x14ac:dyDescent="0.2">
      <c r="B695" s="189"/>
      <c r="D695" s="150" t="s">
        <v>376</v>
      </c>
      <c r="E695" s="190" t="s">
        <v>1</v>
      </c>
      <c r="F695" s="191" t="s">
        <v>3394</v>
      </c>
      <c r="H695" s="190" t="s">
        <v>1</v>
      </c>
      <c r="I695" s="192"/>
      <c r="L695" s="189"/>
      <c r="M695" s="193"/>
      <c r="T695" s="194"/>
      <c r="AT695" s="190" t="s">
        <v>376</v>
      </c>
      <c r="AU695" s="190" t="s">
        <v>86</v>
      </c>
      <c r="AV695" s="15" t="s">
        <v>84</v>
      </c>
      <c r="AW695" s="15" t="s">
        <v>34</v>
      </c>
      <c r="AX695" s="15" t="s">
        <v>77</v>
      </c>
      <c r="AY695" s="190" t="s">
        <v>339</v>
      </c>
    </row>
    <row r="696" spans="2:65" s="12" customFormat="1" x14ac:dyDescent="0.2">
      <c r="B696" s="155"/>
      <c r="D696" s="150" t="s">
        <v>376</v>
      </c>
      <c r="E696" s="156" t="s">
        <v>1</v>
      </c>
      <c r="F696" s="157" t="s">
        <v>3395</v>
      </c>
      <c r="H696" s="158">
        <v>4.7380000000000004</v>
      </c>
      <c r="I696" s="159"/>
      <c r="L696" s="155"/>
      <c r="M696" s="160"/>
      <c r="T696" s="161"/>
      <c r="AT696" s="156" t="s">
        <v>376</v>
      </c>
      <c r="AU696" s="156" t="s">
        <v>86</v>
      </c>
      <c r="AV696" s="12" t="s">
        <v>86</v>
      </c>
      <c r="AW696" s="12" t="s">
        <v>34</v>
      </c>
      <c r="AX696" s="12" t="s">
        <v>77</v>
      </c>
      <c r="AY696" s="156" t="s">
        <v>339</v>
      </c>
    </row>
    <row r="697" spans="2:65" s="15" customFormat="1" x14ac:dyDescent="0.2">
      <c r="B697" s="189"/>
      <c r="D697" s="150" t="s">
        <v>376</v>
      </c>
      <c r="E697" s="190" t="s">
        <v>1</v>
      </c>
      <c r="F697" s="191" t="s">
        <v>3396</v>
      </c>
      <c r="H697" s="190" t="s">
        <v>1</v>
      </c>
      <c r="I697" s="192"/>
      <c r="L697" s="189"/>
      <c r="M697" s="193"/>
      <c r="T697" s="194"/>
      <c r="AT697" s="190" t="s">
        <v>376</v>
      </c>
      <c r="AU697" s="190" t="s">
        <v>86</v>
      </c>
      <c r="AV697" s="15" t="s">
        <v>84</v>
      </c>
      <c r="AW697" s="15" t="s">
        <v>34</v>
      </c>
      <c r="AX697" s="15" t="s">
        <v>77</v>
      </c>
      <c r="AY697" s="190" t="s">
        <v>339</v>
      </c>
    </row>
    <row r="698" spans="2:65" s="12" customFormat="1" x14ac:dyDescent="0.2">
      <c r="B698" s="155"/>
      <c r="D698" s="150" t="s">
        <v>376</v>
      </c>
      <c r="E698" s="156" t="s">
        <v>1</v>
      </c>
      <c r="F698" s="157" t="s">
        <v>3397</v>
      </c>
      <c r="H698" s="158">
        <v>2.4</v>
      </c>
      <c r="I698" s="159"/>
      <c r="L698" s="155"/>
      <c r="M698" s="160"/>
      <c r="T698" s="161"/>
      <c r="AT698" s="156" t="s">
        <v>376</v>
      </c>
      <c r="AU698" s="156" t="s">
        <v>86</v>
      </c>
      <c r="AV698" s="12" t="s">
        <v>86</v>
      </c>
      <c r="AW698" s="12" t="s">
        <v>34</v>
      </c>
      <c r="AX698" s="12" t="s">
        <v>77</v>
      </c>
      <c r="AY698" s="156" t="s">
        <v>339</v>
      </c>
    </row>
    <row r="699" spans="2:65" s="15" customFormat="1" x14ac:dyDescent="0.2">
      <c r="B699" s="189"/>
      <c r="D699" s="150" t="s">
        <v>376</v>
      </c>
      <c r="E699" s="190" t="s">
        <v>1</v>
      </c>
      <c r="F699" s="191" t="s">
        <v>3398</v>
      </c>
      <c r="H699" s="190" t="s">
        <v>1</v>
      </c>
      <c r="I699" s="192"/>
      <c r="L699" s="189"/>
      <c r="M699" s="193"/>
      <c r="T699" s="194"/>
      <c r="AT699" s="190" t="s">
        <v>376</v>
      </c>
      <c r="AU699" s="190" t="s">
        <v>86</v>
      </c>
      <c r="AV699" s="15" t="s">
        <v>84</v>
      </c>
      <c r="AW699" s="15" t="s">
        <v>34</v>
      </c>
      <c r="AX699" s="15" t="s">
        <v>77</v>
      </c>
      <c r="AY699" s="190" t="s">
        <v>339</v>
      </c>
    </row>
    <row r="700" spans="2:65" s="12" customFormat="1" x14ac:dyDescent="0.2">
      <c r="B700" s="155"/>
      <c r="D700" s="150" t="s">
        <v>376</v>
      </c>
      <c r="E700" s="156" t="s">
        <v>1</v>
      </c>
      <c r="F700" s="157" t="s">
        <v>3399</v>
      </c>
      <c r="H700" s="158">
        <v>1.544</v>
      </c>
      <c r="I700" s="159"/>
      <c r="L700" s="155"/>
      <c r="M700" s="160"/>
      <c r="T700" s="161"/>
      <c r="AT700" s="156" t="s">
        <v>376</v>
      </c>
      <c r="AU700" s="156" t="s">
        <v>86</v>
      </c>
      <c r="AV700" s="12" t="s">
        <v>86</v>
      </c>
      <c r="AW700" s="12" t="s">
        <v>34</v>
      </c>
      <c r="AX700" s="12" t="s">
        <v>77</v>
      </c>
      <c r="AY700" s="156" t="s">
        <v>339</v>
      </c>
    </row>
    <row r="701" spans="2:65" s="13" customFormat="1" x14ac:dyDescent="0.2">
      <c r="B701" s="162"/>
      <c r="D701" s="150" t="s">
        <v>376</v>
      </c>
      <c r="E701" s="163" t="s">
        <v>1</v>
      </c>
      <c r="F701" s="164" t="s">
        <v>398</v>
      </c>
      <c r="H701" s="165">
        <v>8.6820000000000004</v>
      </c>
      <c r="I701" s="166"/>
      <c r="L701" s="162"/>
      <c r="M701" s="167"/>
      <c r="T701" s="168"/>
      <c r="AT701" s="163" t="s">
        <v>376</v>
      </c>
      <c r="AU701" s="163" t="s">
        <v>86</v>
      </c>
      <c r="AV701" s="13" t="s">
        <v>249</v>
      </c>
      <c r="AW701" s="13" t="s">
        <v>34</v>
      </c>
      <c r="AX701" s="13" t="s">
        <v>84</v>
      </c>
      <c r="AY701" s="163" t="s">
        <v>339</v>
      </c>
    </row>
    <row r="702" spans="2:65" s="1" customFormat="1" ht="16.5" customHeight="1" x14ac:dyDescent="0.2">
      <c r="B702" s="136"/>
      <c r="C702" s="137" t="s">
        <v>1445</v>
      </c>
      <c r="D702" s="137" t="s">
        <v>342</v>
      </c>
      <c r="E702" s="138" t="s">
        <v>2560</v>
      </c>
      <c r="F702" s="139" t="s">
        <v>2561</v>
      </c>
      <c r="G702" s="140" t="s">
        <v>381</v>
      </c>
      <c r="H702" s="141">
        <v>609.81200000000001</v>
      </c>
      <c r="I702" s="142"/>
      <c r="J702" s="143">
        <f>ROUND(I702*H702,2)</f>
        <v>0</v>
      </c>
      <c r="K702" s="139" t="s">
        <v>902</v>
      </c>
      <c r="L702" s="32"/>
      <c r="M702" s="144" t="s">
        <v>1</v>
      </c>
      <c r="N702" s="145" t="s">
        <v>42</v>
      </c>
      <c r="P702" s="146">
        <f>O702*H702</f>
        <v>0</v>
      </c>
      <c r="Q702" s="146">
        <v>0</v>
      </c>
      <c r="R702" s="146">
        <f>Q702*H702</f>
        <v>0</v>
      </c>
      <c r="S702" s="146">
        <v>0</v>
      </c>
      <c r="T702" s="147">
        <f>S702*H702</f>
        <v>0</v>
      </c>
      <c r="AR702" s="148" t="s">
        <v>249</v>
      </c>
      <c r="AT702" s="148" t="s">
        <v>342</v>
      </c>
      <c r="AU702" s="148" t="s">
        <v>86</v>
      </c>
      <c r="AY702" s="17" t="s">
        <v>339</v>
      </c>
      <c r="BE702" s="149">
        <f>IF(N702="základní",J702,0)</f>
        <v>0</v>
      </c>
      <c r="BF702" s="149">
        <f>IF(N702="snížená",J702,0)</f>
        <v>0</v>
      </c>
      <c r="BG702" s="149">
        <f>IF(N702="zákl. přenesená",J702,0)</f>
        <v>0</v>
      </c>
      <c r="BH702" s="149">
        <f>IF(N702="sníž. přenesená",J702,0)</f>
        <v>0</v>
      </c>
      <c r="BI702" s="149">
        <f>IF(N702="nulová",J702,0)</f>
        <v>0</v>
      </c>
      <c r="BJ702" s="17" t="s">
        <v>84</v>
      </c>
      <c r="BK702" s="149">
        <f>ROUND(I702*H702,2)</f>
        <v>0</v>
      </c>
      <c r="BL702" s="17" t="s">
        <v>249</v>
      </c>
      <c r="BM702" s="148" t="s">
        <v>3400</v>
      </c>
    </row>
    <row r="703" spans="2:65" s="1" customFormat="1" x14ac:dyDescent="0.2">
      <c r="B703" s="32"/>
      <c r="D703" s="150" t="s">
        <v>348</v>
      </c>
      <c r="F703" s="151" t="s">
        <v>2561</v>
      </c>
      <c r="I703" s="152"/>
      <c r="L703" s="32"/>
      <c r="M703" s="153"/>
      <c r="T703" s="56"/>
      <c r="AT703" s="17" t="s">
        <v>348</v>
      </c>
      <c r="AU703" s="17" t="s">
        <v>86</v>
      </c>
    </row>
    <row r="704" spans="2:65" s="12" customFormat="1" x14ac:dyDescent="0.2">
      <c r="B704" s="155"/>
      <c r="D704" s="150" t="s">
        <v>376</v>
      </c>
      <c r="E704" s="156" t="s">
        <v>1</v>
      </c>
      <c r="F704" s="157" t="s">
        <v>3341</v>
      </c>
      <c r="H704" s="158">
        <v>554.58000000000004</v>
      </c>
      <c r="I704" s="159"/>
      <c r="L704" s="155"/>
      <c r="M704" s="160"/>
      <c r="T704" s="161"/>
      <c r="AT704" s="156" t="s">
        <v>376</v>
      </c>
      <c r="AU704" s="156" t="s">
        <v>86</v>
      </c>
      <c r="AV704" s="12" t="s">
        <v>86</v>
      </c>
      <c r="AW704" s="12" t="s">
        <v>34</v>
      </c>
      <c r="AX704" s="12" t="s">
        <v>77</v>
      </c>
      <c r="AY704" s="156" t="s">
        <v>339</v>
      </c>
    </row>
    <row r="705" spans="2:51" s="15" customFormat="1" x14ac:dyDescent="0.2">
      <c r="B705" s="189"/>
      <c r="D705" s="150" t="s">
        <v>376</v>
      </c>
      <c r="E705" s="190" t="s">
        <v>1</v>
      </c>
      <c r="F705" s="191" t="s">
        <v>3401</v>
      </c>
      <c r="H705" s="190" t="s">
        <v>1</v>
      </c>
      <c r="I705" s="192"/>
      <c r="L705" s="189"/>
      <c r="M705" s="193"/>
      <c r="T705" s="194"/>
      <c r="AT705" s="190" t="s">
        <v>376</v>
      </c>
      <c r="AU705" s="190" t="s">
        <v>86</v>
      </c>
      <c r="AV705" s="15" t="s">
        <v>84</v>
      </c>
      <c r="AW705" s="15" t="s">
        <v>34</v>
      </c>
      <c r="AX705" s="15" t="s">
        <v>77</v>
      </c>
      <c r="AY705" s="190" t="s">
        <v>339</v>
      </c>
    </row>
    <row r="706" spans="2:51" s="12" customFormat="1" x14ac:dyDescent="0.2">
      <c r="B706" s="155"/>
      <c r="D706" s="150" t="s">
        <v>376</v>
      </c>
      <c r="E706" s="156" t="s">
        <v>1</v>
      </c>
      <c r="F706" s="157" t="s">
        <v>3402</v>
      </c>
      <c r="H706" s="158">
        <v>55.231999999999999</v>
      </c>
      <c r="I706" s="159"/>
      <c r="L706" s="155"/>
      <c r="M706" s="160"/>
      <c r="T706" s="161"/>
      <c r="AT706" s="156" t="s">
        <v>376</v>
      </c>
      <c r="AU706" s="156" t="s">
        <v>86</v>
      </c>
      <c r="AV706" s="12" t="s">
        <v>86</v>
      </c>
      <c r="AW706" s="12" t="s">
        <v>34</v>
      </c>
      <c r="AX706" s="12" t="s">
        <v>77</v>
      </c>
      <c r="AY706" s="156" t="s">
        <v>339</v>
      </c>
    </row>
    <row r="707" spans="2:51" s="13" customFormat="1" x14ac:dyDescent="0.2">
      <c r="B707" s="162"/>
      <c r="D707" s="150" t="s">
        <v>376</v>
      </c>
      <c r="E707" s="163" t="s">
        <v>1</v>
      </c>
      <c r="F707" s="164" t="s">
        <v>398</v>
      </c>
      <c r="H707" s="165">
        <v>609.81200000000001</v>
      </c>
      <c r="I707" s="166"/>
      <c r="L707" s="162"/>
      <c r="M707" s="167"/>
      <c r="T707" s="168"/>
      <c r="AT707" s="163" t="s">
        <v>376</v>
      </c>
      <c r="AU707" s="163" t="s">
        <v>86</v>
      </c>
      <c r="AV707" s="13" t="s">
        <v>249</v>
      </c>
      <c r="AW707" s="13" t="s">
        <v>34</v>
      </c>
      <c r="AX707" s="13" t="s">
        <v>84</v>
      </c>
      <c r="AY707" s="163" t="s">
        <v>339</v>
      </c>
    </row>
    <row r="708" spans="2:51" s="1" customFormat="1" x14ac:dyDescent="0.2">
      <c r="B708" s="32"/>
      <c r="D708" s="150" t="s">
        <v>2112</v>
      </c>
      <c r="F708" s="199" t="s">
        <v>3112</v>
      </c>
      <c r="L708" s="32"/>
      <c r="M708" s="153"/>
      <c r="T708" s="56"/>
      <c r="AU708" s="17" t="s">
        <v>86</v>
      </c>
    </row>
    <row r="709" spans="2:51" s="1" customFormat="1" x14ac:dyDescent="0.2">
      <c r="B709" s="32"/>
      <c r="D709" s="150" t="s">
        <v>2112</v>
      </c>
      <c r="F709" s="200" t="s">
        <v>3113</v>
      </c>
      <c r="H709" s="201">
        <v>112.32</v>
      </c>
      <c r="L709" s="32"/>
      <c r="M709" s="153"/>
      <c r="T709" s="56"/>
      <c r="AU709" s="17" t="s">
        <v>86</v>
      </c>
    </row>
    <row r="710" spans="2:51" s="1" customFormat="1" x14ac:dyDescent="0.2">
      <c r="B710" s="32"/>
      <c r="D710" s="150" t="s">
        <v>2112</v>
      </c>
      <c r="F710" s="199" t="s">
        <v>3253</v>
      </c>
      <c r="L710" s="32"/>
      <c r="M710" s="153"/>
      <c r="T710" s="56"/>
      <c r="AU710" s="17" t="s">
        <v>86</v>
      </c>
    </row>
    <row r="711" spans="2:51" s="1" customFormat="1" x14ac:dyDescent="0.2">
      <c r="B711" s="32"/>
      <c r="D711" s="150" t="s">
        <v>2112</v>
      </c>
      <c r="F711" s="200" t="s">
        <v>3246</v>
      </c>
      <c r="H711" s="201">
        <v>115.92</v>
      </c>
      <c r="L711" s="32"/>
      <c r="M711" s="153"/>
      <c r="T711" s="56"/>
      <c r="AU711" s="17" t="s">
        <v>86</v>
      </c>
    </row>
    <row r="712" spans="2:51" s="1" customFormat="1" x14ac:dyDescent="0.2">
      <c r="B712" s="32"/>
      <c r="D712" s="150" t="s">
        <v>2112</v>
      </c>
      <c r="F712" s="199" t="s">
        <v>3255</v>
      </c>
      <c r="L712" s="32"/>
      <c r="M712" s="153"/>
      <c r="T712" s="56"/>
      <c r="AU712" s="17" t="s">
        <v>86</v>
      </c>
    </row>
    <row r="713" spans="2:51" s="1" customFormat="1" x14ac:dyDescent="0.2">
      <c r="B713" s="32"/>
      <c r="D713" s="150" t="s">
        <v>2112</v>
      </c>
      <c r="F713" s="200" t="s">
        <v>3243</v>
      </c>
      <c r="H713" s="201">
        <v>0</v>
      </c>
      <c r="L713" s="32"/>
      <c r="M713" s="153"/>
      <c r="T713" s="56"/>
      <c r="AU713" s="17" t="s">
        <v>86</v>
      </c>
    </row>
    <row r="714" spans="2:51" s="1" customFormat="1" x14ac:dyDescent="0.2">
      <c r="B714" s="32"/>
      <c r="D714" s="150" t="s">
        <v>2112</v>
      </c>
      <c r="F714" s="200" t="s">
        <v>3244</v>
      </c>
      <c r="H714" s="201">
        <v>124.56</v>
      </c>
      <c r="L714" s="32"/>
      <c r="M714" s="153"/>
      <c r="T714" s="56"/>
      <c r="AU714" s="17" t="s">
        <v>86</v>
      </c>
    </row>
    <row r="715" spans="2:51" s="1" customFormat="1" x14ac:dyDescent="0.2">
      <c r="B715" s="32"/>
      <c r="D715" s="150" t="s">
        <v>2112</v>
      </c>
      <c r="F715" s="199" t="s">
        <v>3254</v>
      </c>
      <c r="L715" s="32"/>
      <c r="M715" s="153"/>
      <c r="T715" s="56"/>
      <c r="AU715" s="17" t="s">
        <v>86</v>
      </c>
    </row>
    <row r="716" spans="2:51" s="1" customFormat="1" x14ac:dyDescent="0.2">
      <c r="B716" s="32"/>
      <c r="D716" s="150" t="s">
        <v>2112</v>
      </c>
      <c r="F716" s="200" t="s">
        <v>3245</v>
      </c>
      <c r="H716" s="201">
        <v>106.02</v>
      </c>
      <c r="L716" s="32"/>
      <c r="M716" s="153"/>
      <c r="T716" s="56"/>
      <c r="AU716" s="17" t="s">
        <v>86</v>
      </c>
    </row>
    <row r="717" spans="2:51" s="1" customFormat="1" x14ac:dyDescent="0.2">
      <c r="B717" s="32"/>
      <c r="D717" s="150" t="s">
        <v>2112</v>
      </c>
      <c r="F717" s="199" t="s">
        <v>3205</v>
      </c>
      <c r="L717" s="32"/>
      <c r="M717" s="153"/>
      <c r="T717" s="56"/>
      <c r="AU717" s="17" t="s">
        <v>86</v>
      </c>
    </row>
    <row r="718" spans="2:51" s="1" customFormat="1" x14ac:dyDescent="0.2">
      <c r="B718" s="32"/>
      <c r="D718" s="150" t="s">
        <v>2112</v>
      </c>
      <c r="F718" s="200" t="s">
        <v>3206</v>
      </c>
      <c r="H718" s="201">
        <v>46.98</v>
      </c>
      <c r="L718" s="32"/>
      <c r="M718" s="153"/>
      <c r="T718" s="56"/>
      <c r="AU718" s="17" t="s">
        <v>86</v>
      </c>
    </row>
    <row r="719" spans="2:51" s="1" customFormat="1" x14ac:dyDescent="0.2">
      <c r="B719" s="32"/>
      <c r="D719" s="150" t="s">
        <v>2112</v>
      </c>
      <c r="F719" s="199" t="s">
        <v>3207</v>
      </c>
      <c r="L719" s="32"/>
      <c r="M719" s="153"/>
      <c r="T719" s="56"/>
      <c r="AU719" s="17" t="s">
        <v>86</v>
      </c>
    </row>
    <row r="720" spans="2:51" s="1" customFormat="1" x14ac:dyDescent="0.2">
      <c r="B720" s="32"/>
      <c r="D720" s="150" t="s">
        <v>2112</v>
      </c>
      <c r="F720" s="200" t="s">
        <v>3208</v>
      </c>
      <c r="H720" s="201">
        <v>48.78</v>
      </c>
      <c r="L720" s="32"/>
      <c r="M720" s="153"/>
      <c r="T720" s="56"/>
      <c r="AU720" s="17" t="s">
        <v>86</v>
      </c>
    </row>
    <row r="721" spans="2:65" s="1" customFormat="1" ht="16.5" customHeight="1" x14ac:dyDescent="0.2">
      <c r="B721" s="136"/>
      <c r="C721" s="137" t="s">
        <v>1449</v>
      </c>
      <c r="D721" s="137" t="s">
        <v>342</v>
      </c>
      <c r="E721" s="138" t="s">
        <v>3403</v>
      </c>
      <c r="F721" s="139" t="s">
        <v>3404</v>
      </c>
      <c r="G721" s="140" t="s">
        <v>381</v>
      </c>
      <c r="H721" s="141">
        <v>61.62</v>
      </c>
      <c r="I721" s="142"/>
      <c r="J721" s="143">
        <f>ROUND(I721*H721,2)</f>
        <v>0</v>
      </c>
      <c r="K721" s="139" t="s">
        <v>902</v>
      </c>
      <c r="L721" s="32"/>
      <c r="M721" s="144" t="s">
        <v>1</v>
      </c>
      <c r="N721" s="145" t="s">
        <v>42</v>
      </c>
      <c r="P721" s="146">
        <f>O721*H721</f>
        <v>0</v>
      </c>
      <c r="Q721" s="146">
        <v>0</v>
      </c>
      <c r="R721" s="146">
        <f>Q721*H721</f>
        <v>0</v>
      </c>
      <c r="S721" s="146">
        <v>7.7899999999999997E-2</v>
      </c>
      <c r="T721" s="147">
        <f>S721*H721</f>
        <v>4.800198</v>
      </c>
      <c r="AR721" s="148" t="s">
        <v>249</v>
      </c>
      <c r="AT721" s="148" t="s">
        <v>342</v>
      </c>
      <c r="AU721" s="148" t="s">
        <v>86</v>
      </c>
      <c r="AY721" s="17" t="s">
        <v>339</v>
      </c>
      <c r="BE721" s="149">
        <f>IF(N721="základní",J721,0)</f>
        <v>0</v>
      </c>
      <c r="BF721" s="149">
        <f>IF(N721="snížená",J721,0)</f>
        <v>0</v>
      </c>
      <c r="BG721" s="149">
        <f>IF(N721="zákl. přenesená",J721,0)</f>
        <v>0</v>
      </c>
      <c r="BH721" s="149">
        <f>IF(N721="sníž. přenesená",J721,0)</f>
        <v>0</v>
      </c>
      <c r="BI721" s="149">
        <f>IF(N721="nulová",J721,0)</f>
        <v>0</v>
      </c>
      <c r="BJ721" s="17" t="s">
        <v>84</v>
      </c>
      <c r="BK721" s="149">
        <f>ROUND(I721*H721,2)</f>
        <v>0</v>
      </c>
      <c r="BL721" s="17" t="s">
        <v>249</v>
      </c>
      <c r="BM721" s="148" t="s">
        <v>3405</v>
      </c>
    </row>
    <row r="722" spans="2:65" s="1" customFormat="1" ht="19.2" x14ac:dyDescent="0.2">
      <c r="B722" s="32"/>
      <c r="D722" s="150" t="s">
        <v>348</v>
      </c>
      <c r="F722" s="151" t="s">
        <v>3406</v>
      </c>
      <c r="I722" s="152"/>
      <c r="L722" s="32"/>
      <c r="M722" s="153"/>
      <c r="T722" s="56"/>
      <c r="AT722" s="17" t="s">
        <v>348</v>
      </c>
      <c r="AU722" s="17" t="s">
        <v>86</v>
      </c>
    </row>
    <row r="723" spans="2:65" s="15" customFormat="1" x14ac:dyDescent="0.2">
      <c r="B723" s="189"/>
      <c r="D723" s="150" t="s">
        <v>376</v>
      </c>
      <c r="E723" s="190" t="s">
        <v>1</v>
      </c>
      <c r="F723" s="191" t="s">
        <v>3407</v>
      </c>
      <c r="H723" s="190" t="s">
        <v>1</v>
      </c>
      <c r="I723" s="192"/>
      <c r="L723" s="189"/>
      <c r="M723" s="193"/>
      <c r="T723" s="194"/>
      <c r="AT723" s="190" t="s">
        <v>376</v>
      </c>
      <c r="AU723" s="190" t="s">
        <v>86</v>
      </c>
      <c r="AV723" s="15" t="s">
        <v>84</v>
      </c>
      <c r="AW723" s="15" t="s">
        <v>34</v>
      </c>
      <c r="AX723" s="15" t="s">
        <v>77</v>
      </c>
      <c r="AY723" s="190" t="s">
        <v>339</v>
      </c>
    </row>
    <row r="724" spans="2:65" s="12" customFormat="1" x14ac:dyDescent="0.2">
      <c r="B724" s="155"/>
      <c r="D724" s="150" t="s">
        <v>376</v>
      </c>
      <c r="E724" s="156" t="s">
        <v>1</v>
      </c>
      <c r="F724" s="157" t="s">
        <v>3408</v>
      </c>
      <c r="H724" s="158">
        <v>13.84</v>
      </c>
      <c r="I724" s="159"/>
      <c r="L724" s="155"/>
      <c r="M724" s="160"/>
      <c r="T724" s="161"/>
      <c r="AT724" s="156" t="s">
        <v>376</v>
      </c>
      <c r="AU724" s="156" t="s">
        <v>86</v>
      </c>
      <c r="AV724" s="12" t="s">
        <v>86</v>
      </c>
      <c r="AW724" s="12" t="s">
        <v>34</v>
      </c>
      <c r="AX724" s="12" t="s">
        <v>77</v>
      </c>
      <c r="AY724" s="156" t="s">
        <v>339</v>
      </c>
    </row>
    <row r="725" spans="2:65" s="12" customFormat="1" x14ac:dyDescent="0.2">
      <c r="B725" s="155"/>
      <c r="D725" s="150" t="s">
        <v>376</v>
      </c>
      <c r="E725" s="156" t="s">
        <v>1</v>
      </c>
      <c r="F725" s="157" t="s">
        <v>3409</v>
      </c>
      <c r="H725" s="158">
        <v>11.78</v>
      </c>
      <c r="I725" s="159"/>
      <c r="L725" s="155"/>
      <c r="M725" s="160"/>
      <c r="T725" s="161"/>
      <c r="AT725" s="156" t="s">
        <v>376</v>
      </c>
      <c r="AU725" s="156" t="s">
        <v>86</v>
      </c>
      <c r="AV725" s="12" t="s">
        <v>86</v>
      </c>
      <c r="AW725" s="12" t="s">
        <v>34</v>
      </c>
      <c r="AX725" s="12" t="s">
        <v>77</v>
      </c>
      <c r="AY725" s="156" t="s">
        <v>339</v>
      </c>
    </row>
    <row r="726" spans="2:65" s="12" customFormat="1" x14ac:dyDescent="0.2">
      <c r="B726" s="155"/>
      <c r="D726" s="150" t="s">
        <v>376</v>
      </c>
      <c r="E726" s="156" t="s">
        <v>1</v>
      </c>
      <c r="F726" s="157" t="s">
        <v>3410</v>
      </c>
      <c r="H726" s="158">
        <v>5.42</v>
      </c>
      <c r="I726" s="159"/>
      <c r="L726" s="155"/>
      <c r="M726" s="160"/>
      <c r="T726" s="161"/>
      <c r="AT726" s="156" t="s">
        <v>376</v>
      </c>
      <c r="AU726" s="156" t="s">
        <v>86</v>
      </c>
      <c r="AV726" s="12" t="s">
        <v>86</v>
      </c>
      <c r="AW726" s="12" t="s">
        <v>34</v>
      </c>
      <c r="AX726" s="12" t="s">
        <v>77</v>
      </c>
      <c r="AY726" s="156" t="s">
        <v>339</v>
      </c>
    </row>
    <row r="727" spans="2:65" s="12" customFormat="1" x14ac:dyDescent="0.2">
      <c r="B727" s="155"/>
      <c r="D727" s="150" t="s">
        <v>376</v>
      </c>
      <c r="E727" s="156" t="s">
        <v>1</v>
      </c>
      <c r="F727" s="157" t="s">
        <v>3411</v>
      </c>
      <c r="H727" s="158">
        <v>12.88</v>
      </c>
      <c r="I727" s="159"/>
      <c r="L727" s="155"/>
      <c r="M727" s="160"/>
      <c r="T727" s="161"/>
      <c r="AT727" s="156" t="s">
        <v>376</v>
      </c>
      <c r="AU727" s="156" t="s">
        <v>86</v>
      </c>
      <c r="AV727" s="12" t="s">
        <v>86</v>
      </c>
      <c r="AW727" s="12" t="s">
        <v>34</v>
      </c>
      <c r="AX727" s="12" t="s">
        <v>77</v>
      </c>
      <c r="AY727" s="156" t="s">
        <v>339</v>
      </c>
    </row>
    <row r="728" spans="2:65" s="12" customFormat="1" x14ac:dyDescent="0.2">
      <c r="B728" s="155"/>
      <c r="D728" s="150" t="s">
        <v>376</v>
      </c>
      <c r="E728" s="156" t="s">
        <v>1</v>
      </c>
      <c r="F728" s="157" t="s">
        <v>3412</v>
      </c>
      <c r="H728" s="158">
        <v>12.48</v>
      </c>
      <c r="I728" s="159"/>
      <c r="L728" s="155"/>
      <c r="M728" s="160"/>
      <c r="T728" s="161"/>
      <c r="AT728" s="156" t="s">
        <v>376</v>
      </c>
      <c r="AU728" s="156" t="s">
        <v>86</v>
      </c>
      <c r="AV728" s="12" t="s">
        <v>86</v>
      </c>
      <c r="AW728" s="12" t="s">
        <v>34</v>
      </c>
      <c r="AX728" s="12" t="s">
        <v>77</v>
      </c>
      <c r="AY728" s="156" t="s">
        <v>339</v>
      </c>
    </row>
    <row r="729" spans="2:65" s="12" customFormat="1" x14ac:dyDescent="0.2">
      <c r="B729" s="155"/>
      <c r="D729" s="150" t="s">
        <v>376</v>
      </c>
      <c r="E729" s="156" t="s">
        <v>1</v>
      </c>
      <c r="F729" s="157" t="s">
        <v>3413</v>
      </c>
      <c r="H729" s="158">
        <v>5.22</v>
      </c>
      <c r="I729" s="159"/>
      <c r="L729" s="155"/>
      <c r="M729" s="160"/>
      <c r="T729" s="161"/>
      <c r="AT729" s="156" t="s">
        <v>376</v>
      </c>
      <c r="AU729" s="156" t="s">
        <v>86</v>
      </c>
      <c r="AV729" s="12" t="s">
        <v>86</v>
      </c>
      <c r="AW729" s="12" t="s">
        <v>34</v>
      </c>
      <c r="AX729" s="12" t="s">
        <v>77</v>
      </c>
      <c r="AY729" s="156" t="s">
        <v>339</v>
      </c>
    </row>
    <row r="730" spans="2:65" s="13" customFormat="1" x14ac:dyDescent="0.2">
      <c r="B730" s="162"/>
      <c r="D730" s="150" t="s">
        <v>376</v>
      </c>
      <c r="E730" s="163" t="s">
        <v>1</v>
      </c>
      <c r="F730" s="164" t="s">
        <v>398</v>
      </c>
      <c r="H730" s="165">
        <v>61.620000000000005</v>
      </c>
      <c r="I730" s="166"/>
      <c r="L730" s="162"/>
      <c r="M730" s="167"/>
      <c r="T730" s="168"/>
      <c r="AT730" s="163" t="s">
        <v>376</v>
      </c>
      <c r="AU730" s="163" t="s">
        <v>86</v>
      </c>
      <c r="AV730" s="13" t="s">
        <v>249</v>
      </c>
      <c r="AW730" s="13" t="s">
        <v>34</v>
      </c>
      <c r="AX730" s="13" t="s">
        <v>84</v>
      </c>
      <c r="AY730" s="163" t="s">
        <v>339</v>
      </c>
    </row>
    <row r="731" spans="2:65" s="1" customFormat="1" ht="16.5" customHeight="1" x14ac:dyDescent="0.2">
      <c r="B731" s="136"/>
      <c r="C731" s="137" t="s">
        <v>1454</v>
      </c>
      <c r="D731" s="137" t="s">
        <v>342</v>
      </c>
      <c r="E731" s="138" t="s">
        <v>3414</v>
      </c>
      <c r="F731" s="139" t="s">
        <v>3415</v>
      </c>
      <c r="G731" s="140" t="s">
        <v>381</v>
      </c>
      <c r="H731" s="141">
        <v>61.62</v>
      </c>
      <c r="I731" s="142"/>
      <c r="J731" s="143">
        <f>ROUND(I731*H731,2)</f>
        <v>0</v>
      </c>
      <c r="K731" s="139" t="s">
        <v>902</v>
      </c>
      <c r="L731" s="32"/>
      <c r="M731" s="144" t="s">
        <v>1</v>
      </c>
      <c r="N731" s="145" t="s">
        <v>42</v>
      </c>
      <c r="P731" s="146">
        <f>O731*H731</f>
        <v>0</v>
      </c>
      <c r="Q731" s="146">
        <v>7.8159999999999993E-2</v>
      </c>
      <c r="R731" s="146">
        <f>Q731*H731</f>
        <v>4.816219199999999</v>
      </c>
      <c r="S731" s="146">
        <v>0</v>
      </c>
      <c r="T731" s="147">
        <f>S731*H731</f>
        <v>0</v>
      </c>
      <c r="AR731" s="148" t="s">
        <v>249</v>
      </c>
      <c r="AT731" s="148" t="s">
        <v>342</v>
      </c>
      <c r="AU731" s="148" t="s">
        <v>86</v>
      </c>
      <c r="AY731" s="17" t="s">
        <v>339</v>
      </c>
      <c r="BE731" s="149">
        <f>IF(N731="základní",J731,0)</f>
        <v>0</v>
      </c>
      <c r="BF731" s="149">
        <f>IF(N731="snížená",J731,0)</f>
        <v>0</v>
      </c>
      <c r="BG731" s="149">
        <f>IF(N731="zákl. přenesená",J731,0)</f>
        <v>0</v>
      </c>
      <c r="BH731" s="149">
        <f>IF(N731="sníž. přenesená",J731,0)</f>
        <v>0</v>
      </c>
      <c r="BI731" s="149">
        <f>IF(N731="nulová",J731,0)</f>
        <v>0</v>
      </c>
      <c r="BJ731" s="17" t="s">
        <v>84</v>
      </c>
      <c r="BK731" s="149">
        <f>ROUND(I731*H731,2)</f>
        <v>0</v>
      </c>
      <c r="BL731" s="17" t="s">
        <v>249</v>
      </c>
      <c r="BM731" s="148" t="s">
        <v>3416</v>
      </c>
    </row>
    <row r="732" spans="2:65" s="1" customFormat="1" ht="19.2" x14ac:dyDescent="0.2">
      <c r="B732" s="32"/>
      <c r="D732" s="150" t="s">
        <v>348</v>
      </c>
      <c r="F732" s="151" t="s">
        <v>3417</v>
      </c>
      <c r="I732" s="152"/>
      <c r="L732" s="32"/>
      <c r="M732" s="153"/>
      <c r="T732" s="56"/>
      <c r="AT732" s="17" t="s">
        <v>348</v>
      </c>
      <c r="AU732" s="17" t="s">
        <v>86</v>
      </c>
    </row>
    <row r="733" spans="2:65" s="15" customFormat="1" x14ac:dyDescent="0.2">
      <c r="B733" s="189"/>
      <c r="D733" s="150" t="s">
        <v>376</v>
      </c>
      <c r="E733" s="190" t="s">
        <v>1</v>
      </c>
      <c r="F733" s="191" t="s">
        <v>3407</v>
      </c>
      <c r="H733" s="190" t="s">
        <v>1</v>
      </c>
      <c r="I733" s="192"/>
      <c r="L733" s="189"/>
      <c r="M733" s="193"/>
      <c r="T733" s="194"/>
      <c r="AT733" s="190" t="s">
        <v>376</v>
      </c>
      <c r="AU733" s="190" t="s">
        <v>86</v>
      </c>
      <c r="AV733" s="15" t="s">
        <v>84</v>
      </c>
      <c r="AW733" s="15" t="s">
        <v>34</v>
      </c>
      <c r="AX733" s="15" t="s">
        <v>77</v>
      </c>
      <c r="AY733" s="190" t="s">
        <v>339</v>
      </c>
    </row>
    <row r="734" spans="2:65" s="12" customFormat="1" x14ac:dyDescent="0.2">
      <c r="B734" s="155"/>
      <c r="D734" s="150" t="s">
        <v>376</v>
      </c>
      <c r="E734" s="156" t="s">
        <v>1</v>
      </c>
      <c r="F734" s="157" t="s">
        <v>3408</v>
      </c>
      <c r="H734" s="158">
        <v>13.84</v>
      </c>
      <c r="I734" s="159"/>
      <c r="L734" s="155"/>
      <c r="M734" s="160"/>
      <c r="T734" s="161"/>
      <c r="AT734" s="156" t="s">
        <v>376</v>
      </c>
      <c r="AU734" s="156" t="s">
        <v>86</v>
      </c>
      <c r="AV734" s="12" t="s">
        <v>86</v>
      </c>
      <c r="AW734" s="12" t="s">
        <v>34</v>
      </c>
      <c r="AX734" s="12" t="s">
        <v>77</v>
      </c>
      <c r="AY734" s="156" t="s">
        <v>339</v>
      </c>
    </row>
    <row r="735" spans="2:65" s="12" customFormat="1" x14ac:dyDescent="0.2">
      <c r="B735" s="155"/>
      <c r="D735" s="150" t="s">
        <v>376</v>
      </c>
      <c r="E735" s="156" t="s">
        <v>1</v>
      </c>
      <c r="F735" s="157" t="s">
        <v>3409</v>
      </c>
      <c r="H735" s="158">
        <v>11.78</v>
      </c>
      <c r="I735" s="159"/>
      <c r="L735" s="155"/>
      <c r="M735" s="160"/>
      <c r="T735" s="161"/>
      <c r="AT735" s="156" t="s">
        <v>376</v>
      </c>
      <c r="AU735" s="156" t="s">
        <v>86</v>
      </c>
      <c r="AV735" s="12" t="s">
        <v>86</v>
      </c>
      <c r="AW735" s="12" t="s">
        <v>34</v>
      </c>
      <c r="AX735" s="12" t="s">
        <v>77</v>
      </c>
      <c r="AY735" s="156" t="s">
        <v>339</v>
      </c>
    </row>
    <row r="736" spans="2:65" s="12" customFormat="1" x14ac:dyDescent="0.2">
      <c r="B736" s="155"/>
      <c r="D736" s="150" t="s">
        <v>376</v>
      </c>
      <c r="E736" s="156" t="s">
        <v>1</v>
      </c>
      <c r="F736" s="157" t="s">
        <v>3410</v>
      </c>
      <c r="H736" s="158">
        <v>5.42</v>
      </c>
      <c r="I736" s="159"/>
      <c r="L736" s="155"/>
      <c r="M736" s="160"/>
      <c r="T736" s="161"/>
      <c r="AT736" s="156" t="s">
        <v>376</v>
      </c>
      <c r="AU736" s="156" t="s">
        <v>86</v>
      </c>
      <c r="AV736" s="12" t="s">
        <v>86</v>
      </c>
      <c r="AW736" s="12" t="s">
        <v>34</v>
      </c>
      <c r="AX736" s="12" t="s">
        <v>77</v>
      </c>
      <c r="AY736" s="156" t="s">
        <v>339</v>
      </c>
    </row>
    <row r="737" spans="2:65" s="12" customFormat="1" x14ac:dyDescent="0.2">
      <c r="B737" s="155"/>
      <c r="D737" s="150" t="s">
        <v>376</v>
      </c>
      <c r="E737" s="156" t="s">
        <v>1</v>
      </c>
      <c r="F737" s="157" t="s">
        <v>3411</v>
      </c>
      <c r="H737" s="158">
        <v>12.88</v>
      </c>
      <c r="I737" s="159"/>
      <c r="L737" s="155"/>
      <c r="M737" s="160"/>
      <c r="T737" s="161"/>
      <c r="AT737" s="156" t="s">
        <v>376</v>
      </c>
      <c r="AU737" s="156" t="s">
        <v>86</v>
      </c>
      <c r="AV737" s="12" t="s">
        <v>86</v>
      </c>
      <c r="AW737" s="12" t="s">
        <v>34</v>
      </c>
      <c r="AX737" s="12" t="s">
        <v>77</v>
      </c>
      <c r="AY737" s="156" t="s">
        <v>339</v>
      </c>
    </row>
    <row r="738" spans="2:65" s="12" customFormat="1" x14ac:dyDescent="0.2">
      <c r="B738" s="155"/>
      <c r="D738" s="150" t="s">
        <v>376</v>
      </c>
      <c r="E738" s="156" t="s">
        <v>1</v>
      </c>
      <c r="F738" s="157" t="s">
        <v>3412</v>
      </c>
      <c r="H738" s="158">
        <v>12.48</v>
      </c>
      <c r="I738" s="159"/>
      <c r="L738" s="155"/>
      <c r="M738" s="160"/>
      <c r="T738" s="161"/>
      <c r="AT738" s="156" t="s">
        <v>376</v>
      </c>
      <c r="AU738" s="156" t="s">
        <v>86</v>
      </c>
      <c r="AV738" s="12" t="s">
        <v>86</v>
      </c>
      <c r="AW738" s="12" t="s">
        <v>34</v>
      </c>
      <c r="AX738" s="12" t="s">
        <v>77</v>
      </c>
      <c r="AY738" s="156" t="s">
        <v>339</v>
      </c>
    </row>
    <row r="739" spans="2:65" s="12" customFormat="1" x14ac:dyDescent="0.2">
      <c r="B739" s="155"/>
      <c r="D739" s="150" t="s">
        <v>376</v>
      </c>
      <c r="E739" s="156" t="s">
        <v>1</v>
      </c>
      <c r="F739" s="157" t="s">
        <v>3413</v>
      </c>
      <c r="H739" s="158">
        <v>5.22</v>
      </c>
      <c r="I739" s="159"/>
      <c r="L739" s="155"/>
      <c r="M739" s="160"/>
      <c r="T739" s="161"/>
      <c r="AT739" s="156" t="s">
        <v>376</v>
      </c>
      <c r="AU739" s="156" t="s">
        <v>86</v>
      </c>
      <c r="AV739" s="12" t="s">
        <v>86</v>
      </c>
      <c r="AW739" s="12" t="s">
        <v>34</v>
      </c>
      <c r="AX739" s="12" t="s">
        <v>77</v>
      </c>
      <c r="AY739" s="156" t="s">
        <v>339</v>
      </c>
    </row>
    <row r="740" spans="2:65" s="13" customFormat="1" x14ac:dyDescent="0.2">
      <c r="B740" s="162"/>
      <c r="D740" s="150" t="s">
        <v>376</v>
      </c>
      <c r="E740" s="163" t="s">
        <v>1</v>
      </c>
      <c r="F740" s="164" t="s">
        <v>398</v>
      </c>
      <c r="H740" s="165">
        <v>61.620000000000005</v>
      </c>
      <c r="I740" s="166"/>
      <c r="L740" s="162"/>
      <c r="M740" s="167"/>
      <c r="T740" s="168"/>
      <c r="AT740" s="163" t="s">
        <v>376</v>
      </c>
      <c r="AU740" s="163" t="s">
        <v>86</v>
      </c>
      <c r="AV740" s="13" t="s">
        <v>249</v>
      </c>
      <c r="AW740" s="13" t="s">
        <v>34</v>
      </c>
      <c r="AX740" s="13" t="s">
        <v>84</v>
      </c>
      <c r="AY740" s="163" t="s">
        <v>339</v>
      </c>
    </row>
    <row r="741" spans="2:65" s="1" customFormat="1" ht="16.5" customHeight="1" x14ac:dyDescent="0.2">
      <c r="B741" s="136"/>
      <c r="C741" s="137" t="s">
        <v>1456</v>
      </c>
      <c r="D741" s="137" t="s">
        <v>342</v>
      </c>
      <c r="E741" s="138" t="s">
        <v>2571</v>
      </c>
      <c r="F741" s="139" t="s">
        <v>2572</v>
      </c>
      <c r="G741" s="140" t="s">
        <v>381</v>
      </c>
      <c r="H741" s="141">
        <v>554.58000000000004</v>
      </c>
      <c r="I741" s="142"/>
      <c r="J741" s="143">
        <f>ROUND(I741*H741,2)</f>
        <v>0</v>
      </c>
      <c r="K741" s="139" t="s">
        <v>902</v>
      </c>
      <c r="L741" s="32"/>
      <c r="M741" s="144" t="s">
        <v>1</v>
      </c>
      <c r="N741" s="145" t="s">
        <v>42</v>
      </c>
      <c r="P741" s="146">
        <f>O741*H741</f>
        <v>0</v>
      </c>
      <c r="Q741" s="146">
        <v>0</v>
      </c>
      <c r="R741" s="146">
        <f>Q741*H741</f>
        <v>0</v>
      </c>
      <c r="S741" s="146">
        <v>0</v>
      </c>
      <c r="T741" s="147">
        <f>S741*H741</f>
        <v>0</v>
      </c>
      <c r="AR741" s="148" t="s">
        <v>249</v>
      </c>
      <c r="AT741" s="148" t="s">
        <v>342</v>
      </c>
      <c r="AU741" s="148" t="s">
        <v>86</v>
      </c>
      <c r="AY741" s="17" t="s">
        <v>339</v>
      </c>
      <c r="BE741" s="149">
        <f>IF(N741="základní",J741,0)</f>
        <v>0</v>
      </c>
      <c r="BF741" s="149">
        <f>IF(N741="snížená",J741,0)</f>
        <v>0</v>
      </c>
      <c r="BG741" s="149">
        <f>IF(N741="zákl. přenesená",J741,0)</f>
        <v>0</v>
      </c>
      <c r="BH741" s="149">
        <f>IF(N741="sníž. přenesená",J741,0)</f>
        <v>0</v>
      </c>
      <c r="BI741" s="149">
        <f>IF(N741="nulová",J741,0)</f>
        <v>0</v>
      </c>
      <c r="BJ741" s="17" t="s">
        <v>84</v>
      </c>
      <c r="BK741" s="149">
        <f>ROUND(I741*H741,2)</f>
        <v>0</v>
      </c>
      <c r="BL741" s="17" t="s">
        <v>249</v>
      </c>
      <c r="BM741" s="148" t="s">
        <v>3418</v>
      </c>
    </row>
    <row r="742" spans="2:65" s="1" customFormat="1" x14ac:dyDescent="0.2">
      <c r="B742" s="32"/>
      <c r="D742" s="150" t="s">
        <v>348</v>
      </c>
      <c r="F742" s="151" t="s">
        <v>2574</v>
      </c>
      <c r="I742" s="152"/>
      <c r="L742" s="32"/>
      <c r="M742" s="153"/>
      <c r="T742" s="56"/>
      <c r="AT742" s="17" t="s">
        <v>348</v>
      </c>
      <c r="AU742" s="17" t="s">
        <v>86</v>
      </c>
    </row>
    <row r="743" spans="2:65" s="15" customFormat="1" x14ac:dyDescent="0.2">
      <c r="B743" s="189"/>
      <c r="D743" s="150" t="s">
        <v>376</v>
      </c>
      <c r="E743" s="190" t="s">
        <v>1</v>
      </c>
      <c r="F743" s="191" t="s">
        <v>3243</v>
      </c>
      <c r="H743" s="190" t="s">
        <v>1</v>
      </c>
      <c r="I743" s="192"/>
      <c r="L743" s="189"/>
      <c r="M743" s="193"/>
      <c r="T743" s="194"/>
      <c r="AT743" s="190" t="s">
        <v>376</v>
      </c>
      <c r="AU743" s="190" t="s">
        <v>86</v>
      </c>
      <c r="AV743" s="15" t="s">
        <v>84</v>
      </c>
      <c r="AW743" s="15" t="s">
        <v>34</v>
      </c>
      <c r="AX743" s="15" t="s">
        <v>77</v>
      </c>
      <c r="AY743" s="190" t="s">
        <v>339</v>
      </c>
    </row>
    <row r="744" spans="2:65" s="12" customFormat="1" x14ac:dyDescent="0.2">
      <c r="B744" s="155"/>
      <c r="D744" s="150" t="s">
        <v>376</v>
      </c>
      <c r="E744" s="156" t="s">
        <v>1</v>
      </c>
      <c r="F744" s="157" t="s">
        <v>3244</v>
      </c>
      <c r="H744" s="158">
        <v>124.56</v>
      </c>
      <c r="I744" s="159"/>
      <c r="L744" s="155"/>
      <c r="M744" s="160"/>
      <c r="T744" s="161"/>
      <c r="AT744" s="156" t="s">
        <v>376</v>
      </c>
      <c r="AU744" s="156" t="s">
        <v>86</v>
      </c>
      <c r="AV744" s="12" t="s">
        <v>86</v>
      </c>
      <c r="AW744" s="12" t="s">
        <v>34</v>
      </c>
      <c r="AX744" s="12" t="s">
        <v>77</v>
      </c>
      <c r="AY744" s="156" t="s">
        <v>339</v>
      </c>
    </row>
    <row r="745" spans="2:65" s="12" customFormat="1" x14ac:dyDescent="0.2">
      <c r="B745" s="155"/>
      <c r="D745" s="150" t="s">
        <v>376</v>
      </c>
      <c r="E745" s="156" t="s">
        <v>1</v>
      </c>
      <c r="F745" s="157" t="s">
        <v>3245</v>
      </c>
      <c r="H745" s="158">
        <v>106.02</v>
      </c>
      <c r="I745" s="159"/>
      <c r="L745" s="155"/>
      <c r="M745" s="160"/>
      <c r="T745" s="161"/>
      <c r="AT745" s="156" t="s">
        <v>376</v>
      </c>
      <c r="AU745" s="156" t="s">
        <v>86</v>
      </c>
      <c r="AV745" s="12" t="s">
        <v>86</v>
      </c>
      <c r="AW745" s="12" t="s">
        <v>34</v>
      </c>
      <c r="AX745" s="12" t="s">
        <v>77</v>
      </c>
      <c r="AY745" s="156" t="s">
        <v>339</v>
      </c>
    </row>
    <row r="746" spans="2:65" s="12" customFormat="1" x14ac:dyDescent="0.2">
      <c r="B746" s="155"/>
      <c r="D746" s="150" t="s">
        <v>376</v>
      </c>
      <c r="E746" s="156" t="s">
        <v>1</v>
      </c>
      <c r="F746" s="157" t="s">
        <v>3208</v>
      </c>
      <c r="H746" s="158">
        <v>48.78</v>
      </c>
      <c r="I746" s="159"/>
      <c r="L746" s="155"/>
      <c r="M746" s="160"/>
      <c r="T746" s="161"/>
      <c r="AT746" s="156" t="s">
        <v>376</v>
      </c>
      <c r="AU746" s="156" t="s">
        <v>86</v>
      </c>
      <c r="AV746" s="12" t="s">
        <v>86</v>
      </c>
      <c r="AW746" s="12" t="s">
        <v>34</v>
      </c>
      <c r="AX746" s="12" t="s">
        <v>77</v>
      </c>
      <c r="AY746" s="156" t="s">
        <v>339</v>
      </c>
    </row>
    <row r="747" spans="2:65" s="12" customFormat="1" x14ac:dyDescent="0.2">
      <c r="B747" s="155"/>
      <c r="D747" s="150" t="s">
        <v>376</v>
      </c>
      <c r="E747" s="156" t="s">
        <v>1</v>
      </c>
      <c r="F747" s="157" t="s">
        <v>3246</v>
      </c>
      <c r="H747" s="158">
        <v>115.92</v>
      </c>
      <c r="I747" s="159"/>
      <c r="L747" s="155"/>
      <c r="M747" s="160"/>
      <c r="T747" s="161"/>
      <c r="AT747" s="156" t="s">
        <v>376</v>
      </c>
      <c r="AU747" s="156" t="s">
        <v>86</v>
      </c>
      <c r="AV747" s="12" t="s">
        <v>86</v>
      </c>
      <c r="AW747" s="12" t="s">
        <v>34</v>
      </c>
      <c r="AX747" s="12" t="s">
        <v>77</v>
      </c>
      <c r="AY747" s="156" t="s">
        <v>339</v>
      </c>
    </row>
    <row r="748" spans="2:65" s="12" customFormat="1" x14ac:dyDescent="0.2">
      <c r="B748" s="155"/>
      <c r="D748" s="150" t="s">
        <v>376</v>
      </c>
      <c r="E748" s="156" t="s">
        <v>1</v>
      </c>
      <c r="F748" s="157" t="s">
        <v>3113</v>
      </c>
      <c r="H748" s="158">
        <v>112.32</v>
      </c>
      <c r="I748" s="159"/>
      <c r="L748" s="155"/>
      <c r="M748" s="160"/>
      <c r="T748" s="161"/>
      <c r="AT748" s="156" t="s">
        <v>376</v>
      </c>
      <c r="AU748" s="156" t="s">
        <v>86</v>
      </c>
      <c r="AV748" s="12" t="s">
        <v>86</v>
      </c>
      <c r="AW748" s="12" t="s">
        <v>34</v>
      </c>
      <c r="AX748" s="12" t="s">
        <v>77</v>
      </c>
      <c r="AY748" s="156" t="s">
        <v>339</v>
      </c>
    </row>
    <row r="749" spans="2:65" s="12" customFormat="1" x14ac:dyDescent="0.2">
      <c r="B749" s="155"/>
      <c r="D749" s="150" t="s">
        <v>376</v>
      </c>
      <c r="E749" s="156" t="s">
        <v>1</v>
      </c>
      <c r="F749" s="157" t="s">
        <v>3206</v>
      </c>
      <c r="H749" s="158">
        <v>46.98</v>
      </c>
      <c r="I749" s="159"/>
      <c r="L749" s="155"/>
      <c r="M749" s="160"/>
      <c r="T749" s="161"/>
      <c r="AT749" s="156" t="s">
        <v>376</v>
      </c>
      <c r="AU749" s="156" t="s">
        <v>86</v>
      </c>
      <c r="AV749" s="12" t="s">
        <v>86</v>
      </c>
      <c r="AW749" s="12" t="s">
        <v>34</v>
      </c>
      <c r="AX749" s="12" t="s">
        <v>77</v>
      </c>
      <c r="AY749" s="156" t="s">
        <v>339</v>
      </c>
    </row>
    <row r="750" spans="2:65" s="13" customFormat="1" x14ac:dyDescent="0.2">
      <c r="B750" s="162"/>
      <c r="D750" s="150" t="s">
        <v>376</v>
      </c>
      <c r="E750" s="163" t="s">
        <v>1</v>
      </c>
      <c r="F750" s="164" t="s">
        <v>398</v>
      </c>
      <c r="H750" s="165">
        <v>554.58000000000004</v>
      </c>
      <c r="I750" s="166"/>
      <c r="L750" s="162"/>
      <c r="M750" s="167"/>
      <c r="T750" s="168"/>
      <c r="AT750" s="163" t="s">
        <v>376</v>
      </c>
      <c r="AU750" s="163" t="s">
        <v>86</v>
      </c>
      <c r="AV750" s="13" t="s">
        <v>249</v>
      </c>
      <c r="AW750" s="13" t="s">
        <v>34</v>
      </c>
      <c r="AX750" s="13" t="s">
        <v>84</v>
      </c>
      <c r="AY750" s="163" t="s">
        <v>339</v>
      </c>
    </row>
    <row r="751" spans="2:65" s="1" customFormat="1" ht="16.5" customHeight="1" x14ac:dyDescent="0.2">
      <c r="B751" s="136"/>
      <c r="C751" s="137" t="s">
        <v>1460</v>
      </c>
      <c r="D751" s="137" t="s">
        <v>342</v>
      </c>
      <c r="E751" s="138" t="s">
        <v>3419</v>
      </c>
      <c r="F751" s="139" t="s">
        <v>3420</v>
      </c>
      <c r="G751" s="140" t="s">
        <v>381</v>
      </c>
      <c r="H751" s="141">
        <v>61.62</v>
      </c>
      <c r="I751" s="142"/>
      <c r="J751" s="143">
        <f>ROUND(I751*H751,2)</f>
        <v>0</v>
      </c>
      <c r="K751" s="139" t="s">
        <v>902</v>
      </c>
      <c r="L751" s="32"/>
      <c r="M751" s="144" t="s">
        <v>1</v>
      </c>
      <c r="N751" s="145" t="s">
        <v>42</v>
      </c>
      <c r="P751" s="146">
        <f>O751*H751</f>
        <v>0</v>
      </c>
      <c r="Q751" s="146">
        <v>0</v>
      </c>
      <c r="R751" s="146">
        <f>Q751*H751</f>
        <v>0</v>
      </c>
      <c r="S751" s="146">
        <v>0</v>
      </c>
      <c r="T751" s="147">
        <f>S751*H751</f>
        <v>0</v>
      </c>
      <c r="AR751" s="148" t="s">
        <v>249</v>
      </c>
      <c r="AT751" s="148" t="s">
        <v>342</v>
      </c>
      <c r="AU751" s="148" t="s">
        <v>86</v>
      </c>
      <c r="AY751" s="17" t="s">
        <v>339</v>
      </c>
      <c r="BE751" s="149">
        <f>IF(N751="základní",J751,0)</f>
        <v>0</v>
      </c>
      <c r="BF751" s="149">
        <f>IF(N751="snížená",J751,0)</f>
        <v>0</v>
      </c>
      <c r="BG751" s="149">
        <f>IF(N751="zákl. přenesená",J751,0)</f>
        <v>0</v>
      </c>
      <c r="BH751" s="149">
        <f>IF(N751="sníž. přenesená",J751,0)</f>
        <v>0</v>
      </c>
      <c r="BI751" s="149">
        <f>IF(N751="nulová",J751,0)</f>
        <v>0</v>
      </c>
      <c r="BJ751" s="17" t="s">
        <v>84</v>
      </c>
      <c r="BK751" s="149">
        <f>ROUND(I751*H751,2)</f>
        <v>0</v>
      </c>
      <c r="BL751" s="17" t="s">
        <v>249</v>
      </c>
      <c r="BM751" s="148" t="s">
        <v>3421</v>
      </c>
    </row>
    <row r="752" spans="2:65" s="1" customFormat="1" ht="19.2" x14ac:dyDescent="0.2">
      <c r="B752" s="32"/>
      <c r="D752" s="150" t="s">
        <v>348</v>
      </c>
      <c r="F752" s="151" t="s">
        <v>3422</v>
      </c>
      <c r="I752" s="152"/>
      <c r="L752" s="32"/>
      <c r="M752" s="153"/>
      <c r="T752" s="56"/>
      <c r="AT752" s="17" t="s">
        <v>348</v>
      </c>
      <c r="AU752" s="17" t="s">
        <v>86</v>
      </c>
    </row>
    <row r="753" spans="2:65" s="15" customFormat="1" x14ac:dyDescent="0.2">
      <c r="B753" s="189"/>
      <c r="D753" s="150" t="s">
        <v>376</v>
      </c>
      <c r="E753" s="190" t="s">
        <v>1</v>
      </c>
      <c r="F753" s="191" t="s">
        <v>3407</v>
      </c>
      <c r="H753" s="190" t="s">
        <v>1</v>
      </c>
      <c r="I753" s="192"/>
      <c r="L753" s="189"/>
      <c r="M753" s="193"/>
      <c r="T753" s="194"/>
      <c r="AT753" s="190" t="s">
        <v>376</v>
      </c>
      <c r="AU753" s="190" t="s">
        <v>86</v>
      </c>
      <c r="AV753" s="15" t="s">
        <v>84</v>
      </c>
      <c r="AW753" s="15" t="s">
        <v>34</v>
      </c>
      <c r="AX753" s="15" t="s">
        <v>77</v>
      </c>
      <c r="AY753" s="190" t="s">
        <v>339</v>
      </c>
    </row>
    <row r="754" spans="2:65" s="12" customFormat="1" x14ac:dyDescent="0.2">
      <c r="B754" s="155"/>
      <c r="D754" s="150" t="s">
        <v>376</v>
      </c>
      <c r="E754" s="156" t="s">
        <v>1</v>
      </c>
      <c r="F754" s="157" t="s">
        <v>3408</v>
      </c>
      <c r="H754" s="158">
        <v>13.84</v>
      </c>
      <c r="I754" s="159"/>
      <c r="L754" s="155"/>
      <c r="M754" s="160"/>
      <c r="T754" s="161"/>
      <c r="AT754" s="156" t="s">
        <v>376</v>
      </c>
      <c r="AU754" s="156" t="s">
        <v>86</v>
      </c>
      <c r="AV754" s="12" t="s">
        <v>86</v>
      </c>
      <c r="AW754" s="12" t="s">
        <v>34</v>
      </c>
      <c r="AX754" s="12" t="s">
        <v>77</v>
      </c>
      <c r="AY754" s="156" t="s">
        <v>339</v>
      </c>
    </row>
    <row r="755" spans="2:65" s="12" customFormat="1" x14ac:dyDescent="0.2">
      <c r="B755" s="155"/>
      <c r="D755" s="150" t="s">
        <v>376</v>
      </c>
      <c r="E755" s="156" t="s">
        <v>1</v>
      </c>
      <c r="F755" s="157" t="s">
        <v>3409</v>
      </c>
      <c r="H755" s="158">
        <v>11.78</v>
      </c>
      <c r="I755" s="159"/>
      <c r="L755" s="155"/>
      <c r="M755" s="160"/>
      <c r="T755" s="161"/>
      <c r="AT755" s="156" t="s">
        <v>376</v>
      </c>
      <c r="AU755" s="156" t="s">
        <v>86</v>
      </c>
      <c r="AV755" s="12" t="s">
        <v>86</v>
      </c>
      <c r="AW755" s="12" t="s">
        <v>34</v>
      </c>
      <c r="AX755" s="12" t="s">
        <v>77</v>
      </c>
      <c r="AY755" s="156" t="s">
        <v>339</v>
      </c>
    </row>
    <row r="756" spans="2:65" s="12" customFormat="1" x14ac:dyDescent="0.2">
      <c r="B756" s="155"/>
      <c r="D756" s="150" t="s">
        <v>376</v>
      </c>
      <c r="E756" s="156" t="s">
        <v>1</v>
      </c>
      <c r="F756" s="157" t="s">
        <v>3410</v>
      </c>
      <c r="H756" s="158">
        <v>5.42</v>
      </c>
      <c r="I756" s="159"/>
      <c r="L756" s="155"/>
      <c r="M756" s="160"/>
      <c r="T756" s="161"/>
      <c r="AT756" s="156" t="s">
        <v>376</v>
      </c>
      <c r="AU756" s="156" t="s">
        <v>86</v>
      </c>
      <c r="AV756" s="12" t="s">
        <v>86</v>
      </c>
      <c r="AW756" s="12" t="s">
        <v>34</v>
      </c>
      <c r="AX756" s="12" t="s">
        <v>77</v>
      </c>
      <c r="AY756" s="156" t="s">
        <v>339</v>
      </c>
    </row>
    <row r="757" spans="2:65" s="12" customFormat="1" x14ac:dyDescent="0.2">
      <c r="B757" s="155"/>
      <c r="D757" s="150" t="s">
        <v>376</v>
      </c>
      <c r="E757" s="156" t="s">
        <v>1</v>
      </c>
      <c r="F757" s="157" t="s">
        <v>3411</v>
      </c>
      <c r="H757" s="158">
        <v>12.88</v>
      </c>
      <c r="I757" s="159"/>
      <c r="L757" s="155"/>
      <c r="M757" s="160"/>
      <c r="T757" s="161"/>
      <c r="AT757" s="156" t="s">
        <v>376</v>
      </c>
      <c r="AU757" s="156" t="s">
        <v>86</v>
      </c>
      <c r="AV757" s="12" t="s">
        <v>86</v>
      </c>
      <c r="AW757" s="12" t="s">
        <v>34</v>
      </c>
      <c r="AX757" s="12" t="s">
        <v>77</v>
      </c>
      <c r="AY757" s="156" t="s">
        <v>339</v>
      </c>
    </row>
    <row r="758" spans="2:65" s="12" customFormat="1" x14ac:dyDescent="0.2">
      <c r="B758" s="155"/>
      <c r="D758" s="150" t="s">
        <v>376</v>
      </c>
      <c r="E758" s="156" t="s">
        <v>1</v>
      </c>
      <c r="F758" s="157" t="s">
        <v>3412</v>
      </c>
      <c r="H758" s="158">
        <v>12.48</v>
      </c>
      <c r="I758" s="159"/>
      <c r="L758" s="155"/>
      <c r="M758" s="160"/>
      <c r="T758" s="161"/>
      <c r="AT758" s="156" t="s">
        <v>376</v>
      </c>
      <c r="AU758" s="156" t="s">
        <v>86</v>
      </c>
      <c r="AV758" s="12" t="s">
        <v>86</v>
      </c>
      <c r="AW758" s="12" t="s">
        <v>34</v>
      </c>
      <c r="AX758" s="12" t="s">
        <v>77</v>
      </c>
      <c r="AY758" s="156" t="s">
        <v>339</v>
      </c>
    </row>
    <row r="759" spans="2:65" s="12" customFormat="1" x14ac:dyDescent="0.2">
      <c r="B759" s="155"/>
      <c r="D759" s="150" t="s">
        <v>376</v>
      </c>
      <c r="E759" s="156" t="s">
        <v>1</v>
      </c>
      <c r="F759" s="157" t="s">
        <v>3413</v>
      </c>
      <c r="H759" s="158">
        <v>5.22</v>
      </c>
      <c r="I759" s="159"/>
      <c r="L759" s="155"/>
      <c r="M759" s="160"/>
      <c r="T759" s="161"/>
      <c r="AT759" s="156" t="s">
        <v>376</v>
      </c>
      <c r="AU759" s="156" t="s">
        <v>86</v>
      </c>
      <c r="AV759" s="12" t="s">
        <v>86</v>
      </c>
      <c r="AW759" s="12" t="s">
        <v>34</v>
      </c>
      <c r="AX759" s="12" t="s">
        <v>77</v>
      </c>
      <c r="AY759" s="156" t="s">
        <v>339</v>
      </c>
    </row>
    <row r="760" spans="2:65" s="13" customFormat="1" x14ac:dyDescent="0.2">
      <c r="B760" s="162"/>
      <c r="D760" s="150" t="s">
        <v>376</v>
      </c>
      <c r="E760" s="163" t="s">
        <v>1</v>
      </c>
      <c r="F760" s="164" t="s">
        <v>398</v>
      </c>
      <c r="H760" s="165">
        <v>61.620000000000005</v>
      </c>
      <c r="I760" s="166"/>
      <c r="L760" s="162"/>
      <c r="M760" s="167"/>
      <c r="T760" s="168"/>
      <c r="AT760" s="163" t="s">
        <v>376</v>
      </c>
      <c r="AU760" s="163" t="s">
        <v>86</v>
      </c>
      <c r="AV760" s="13" t="s">
        <v>249</v>
      </c>
      <c r="AW760" s="13" t="s">
        <v>34</v>
      </c>
      <c r="AX760" s="13" t="s">
        <v>84</v>
      </c>
      <c r="AY760" s="163" t="s">
        <v>339</v>
      </c>
    </row>
    <row r="761" spans="2:65" s="1" customFormat="1" ht="16.5" customHeight="1" x14ac:dyDescent="0.2">
      <c r="B761" s="136"/>
      <c r="C761" s="137" t="s">
        <v>1464</v>
      </c>
      <c r="D761" s="137" t="s">
        <v>342</v>
      </c>
      <c r="E761" s="138" t="s">
        <v>3423</v>
      </c>
      <c r="F761" s="139" t="s">
        <v>3424</v>
      </c>
      <c r="G761" s="140" t="s">
        <v>381</v>
      </c>
      <c r="H761" s="141">
        <v>55.231999999999999</v>
      </c>
      <c r="I761" s="142"/>
      <c r="J761" s="143">
        <f>ROUND(I761*H761,2)</f>
        <v>0</v>
      </c>
      <c r="K761" s="139" t="s">
        <v>902</v>
      </c>
      <c r="L761" s="32"/>
      <c r="M761" s="144" t="s">
        <v>1</v>
      </c>
      <c r="N761" s="145" t="s">
        <v>42</v>
      </c>
      <c r="P761" s="146">
        <f>O761*H761</f>
        <v>0</v>
      </c>
      <c r="Q761" s="146">
        <v>0.10007000000000001</v>
      </c>
      <c r="R761" s="146">
        <f>Q761*H761</f>
        <v>5.5270662399999999</v>
      </c>
      <c r="S761" s="146">
        <v>0</v>
      </c>
      <c r="T761" s="147">
        <f>S761*H761</f>
        <v>0</v>
      </c>
      <c r="AR761" s="148" t="s">
        <v>249</v>
      </c>
      <c r="AT761" s="148" t="s">
        <v>342</v>
      </c>
      <c r="AU761" s="148" t="s">
        <v>86</v>
      </c>
      <c r="AY761" s="17" t="s">
        <v>339</v>
      </c>
      <c r="BE761" s="149">
        <f>IF(N761="základní",J761,0)</f>
        <v>0</v>
      </c>
      <c r="BF761" s="149">
        <f>IF(N761="snížená",J761,0)</f>
        <v>0</v>
      </c>
      <c r="BG761" s="149">
        <f>IF(N761="zákl. přenesená",J761,0)</f>
        <v>0</v>
      </c>
      <c r="BH761" s="149">
        <f>IF(N761="sníž. přenesená",J761,0)</f>
        <v>0</v>
      </c>
      <c r="BI761" s="149">
        <f>IF(N761="nulová",J761,0)</f>
        <v>0</v>
      </c>
      <c r="BJ761" s="17" t="s">
        <v>84</v>
      </c>
      <c r="BK761" s="149">
        <f>ROUND(I761*H761,2)</f>
        <v>0</v>
      </c>
      <c r="BL761" s="17" t="s">
        <v>249</v>
      </c>
      <c r="BM761" s="148" t="s">
        <v>3425</v>
      </c>
    </row>
    <row r="762" spans="2:65" s="1" customFormat="1" x14ac:dyDescent="0.2">
      <c r="B762" s="32"/>
      <c r="D762" s="150" t="s">
        <v>348</v>
      </c>
      <c r="F762" s="151" t="s">
        <v>3426</v>
      </c>
      <c r="I762" s="152"/>
      <c r="L762" s="32"/>
      <c r="M762" s="153"/>
      <c r="T762" s="56"/>
      <c r="AT762" s="17" t="s">
        <v>348</v>
      </c>
      <c r="AU762" s="17" t="s">
        <v>86</v>
      </c>
    </row>
    <row r="763" spans="2:65" s="12" customFormat="1" x14ac:dyDescent="0.2">
      <c r="B763" s="155"/>
      <c r="D763" s="150" t="s">
        <v>376</v>
      </c>
      <c r="E763" s="156" t="s">
        <v>1</v>
      </c>
      <c r="F763" s="157" t="s">
        <v>3427</v>
      </c>
      <c r="H763" s="158">
        <v>55.231999999999999</v>
      </c>
      <c r="I763" s="159"/>
      <c r="L763" s="155"/>
      <c r="M763" s="160"/>
      <c r="T763" s="161"/>
      <c r="AT763" s="156" t="s">
        <v>376</v>
      </c>
      <c r="AU763" s="156" t="s">
        <v>86</v>
      </c>
      <c r="AV763" s="12" t="s">
        <v>86</v>
      </c>
      <c r="AW763" s="12" t="s">
        <v>34</v>
      </c>
      <c r="AX763" s="12" t="s">
        <v>84</v>
      </c>
      <c r="AY763" s="156" t="s">
        <v>339</v>
      </c>
    </row>
    <row r="764" spans="2:65" s="1" customFormat="1" ht="16.5" customHeight="1" x14ac:dyDescent="0.2">
      <c r="B764" s="136"/>
      <c r="C764" s="137" t="s">
        <v>1466</v>
      </c>
      <c r="D764" s="137" t="s">
        <v>342</v>
      </c>
      <c r="E764" s="138" t="s">
        <v>3428</v>
      </c>
      <c r="F764" s="139" t="s">
        <v>3429</v>
      </c>
      <c r="G764" s="140" t="s">
        <v>381</v>
      </c>
      <c r="H764" s="141">
        <v>55.231999999999999</v>
      </c>
      <c r="I764" s="142"/>
      <c r="J764" s="143">
        <f>ROUND(I764*H764,2)</f>
        <v>0</v>
      </c>
      <c r="K764" s="139" t="s">
        <v>902</v>
      </c>
      <c r="L764" s="32"/>
      <c r="M764" s="144" t="s">
        <v>1</v>
      </c>
      <c r="N764" s="145" t="s">
        <v>42</v>
      </c>
      <c r="P764" s="146">
        <f>O764*H764</f>
        <v>0</v>
      </c>
      <c r="Q764" s="146">
        <v>0.01</v>
      </c>
      <c r="R764" s="146">
        <f>Q764*H764</f>
        <v>0.55232000000000003</v>
      </c>
      <c r="S764" s="146">
        <v>0</v>
      </c>
      <c r="T764" s="147">
        <f>S764*H764</f>
        <v>0</v>
      </c>
      <c r="AR764" s="148" t="s">
        <v>249</v>
      </c>
      <c r="AT764" s="148" t="s">
        <v>342</v>
      </c>
      <c r="AU764" s="148" t="s">
        <v>86</v>
      </c>
      <c r="AY764" s="17" t="s">
        <v>339</v>
      </c>
      <c r="BE764" s="149">
        <f>IF(N764="základní",J764,0)</f>
        <v>0</v>
      </c>
      <c r="BF764" s="149">
        <f>IF(N764="snížená",J764,0)</f>
        <v>0</v>
      </c>
      <c r="BG764" s="149">
        <f>IF(N764="zákl. přenesená",J764,0)</f>
        <v>0</v>
      </c>
      <c r="BH764" s="149">
        <f>IF(N764="sníž. přenesená",J764,0)</f>
        <v>0</v>
      </c>
      <c r="BI764" s="149">
        <f>IF(N764="nulová",J764,0)</f>
        <v>0</v>
      </c>
      <c r="BJ764" s="17" t="s">
        <v>84</v>
      </c>
      <c r="BK764" s="149">
        <f>ROUND(I764*H764,2)</f>
        <v>0</v>
      </c>
      <c r="BL764" s="17" t="s">
        <v>249</v>
      </c>
      <c r="BM764" s="148" t="s">
        <v>3430</v>
      </c>
    </row>
    <row r="765" spans="2:65" s="1" customFormat="1" x14ac:dyDescent="0.2">
      <c r="B765" s="32"/>
      <c r="D765" s="150" t="s">
        <v>348</v>
      </c>
      <c r="F765" s="151" t="s">
        <v>3431</v>
      </c>
      <c r="I765" s="152"/>
      <c r="L765" s="32"/>
      <c r="M765" s="153"/>
      <c r="T765" s="56"/>
      <c r="AT765" s="17" t="s">
        <v>348</v>
      </c>
      <c r="AU765" s="17" t="s">
        <v>86</v>
      </c>
    </row>
    <row r="766" spans="2:65" s="12" customFormat="1" x14ac:dyDescent="0.2">
      <c r="B766" s="155"/>
      <c r="D766" s="150" t="s">
        <v>376</v>
      </c>
      <c r="E766" s="156" t="s">
        <v>1</v>
      </c>
      <c r="F766" s="157" t="s">
        <v>3427</v>
      </c>
      <c r="H766" s="158">
        <v>55.231999999999999</v>
      </c>
      <c r="I766" s="159"/>
      <c r="L766" s="155"/>
      <c r="M766" s="160"/>
      <c r="T766" s="161"/>
      <c r="AT766" s="156" t="s">
        <v>376</v>
      </c>
      <c r="AU766" s="156" t="s">
        <v>86</v>
      </c>
      <c r="AV766" s="12" t="s">
        <v>86</v>
      </c>
      <c r="AW766" s="12" t="s">
        <v>34</v>
      </c>
      <c r="AX766" s="12" t="s">
        <v>84</v>
      </c>
      <c r="AY766" s="156" t="s">
        <v>339</v>
      </c>
    </row>
    <row r="767" spans="2:65" s="1" customFormat="1" ht="16.5" customHeight="1" x14ac:dyDescent="0.2">
      <c r="B767" s="136"/>
      <c r="C767" s="137" t="s">
        <v>1469</v>
      </c>
      <c r="D767" s="137" t="s">
        <v>342</v>
      </c>
      <c r="E767" s="138" t="s">
        <v>3432</v>
      </c>
      <c r="F767" s="139" t="s">
        <v>3433</v>
      </c>
      <c r="G767" s="140" t="s">
        <v>381</v>
      </c>
      <c r="H767" s="141">
        <v>55.231999999999999</v>
      </c>
      <c r="I767" s="142"/>
      <c r="J767" s="143">
        <f>ROUND(I767*H767,2)</f>
        <v>0</v>
      </c>
      <c r="K767" s="139" t="s">
        <v>902</v>
      </c>
      <c r="L767" s="32"/>
      <c r="M767" s="144" t="s">
        <v>1</v>
      </c>
      <c r="N767" s="145" t="s">
        <v>42</v>
      </c>
      <c r="P767" s="146">
        <f>O767*H767</f>
        <v>0</v>
      </c>
      <c r="Q767" s="146">
        <v>4.6999999999999999E-4</v>
      </c>
      <c r="R767" s="146">
        <f>Q767*H767</f>
        <v>2.5959039999999999E-2</v>
      </c>
      <c r="S767" s="146">
        <v>0</v>
      </c>
      <c r="T767" s="147">
        <f>S767*H767</f>
        <v>0</v>
      </c>
      <c r="AR767" s="148" t="s">
        <v>249</v>
      </c>
      <c r="AT767" s="148" t="s">
        <v>342</v>
      </c>
      <c r="AU767" s="148" t="s">
        <v>86</v>
      </c>
      <c r="AY767" s="17" t="s">
        <v>339</v>
      </c>
      <c r="BE767" s="149">
        <f>IF(N767="základní",J767,0)</f>
        <v>0</v>
      </c>
      <c r="BF767" s="149">
        <f>IF(N767="snížená",J767,0)</f>
        <v>0</v>
      </c>
      <c r="BG767" s="149">
        <f>IF(N767="zákl. přenesená",J767,0)</f>
        <v>0</v>
      </c>
      <c r="BH767" s="149">
        <f>IF(N767="sníž. přenesená",J767,0)</f>
        <v>0</v>
      </c>
      <c r="BI767" s="149">
        <f>IF(N767="nulová",J767,0)</f>
        <v>0</v>
      </c>
      <c r="BJ767" s="17" t="s">
        <v>84</v>
      </c>
      <c r="BK767" s="149">
        <f>ROUND(I767*H767,2)</f>
        <v>0</v>
      </c>
      <c r="BL767" s="17" t="s">
        <v>249</v>
      </c>
      <c r="BM767" s="148" t="s">
        <v>3434</v>
      </c>
    </row>
    <row r="768" spans="2:65" s="1" customFormat="1" x14ac:dyDescent="0.2">
      <c r="B768" s="32"/>
      <c r="D768" s="150" t="s">
        <v>348</v>
      </c>
      <c r="F768" s="151" t="s">
        <v>3435</v>
      </c>
      <c r="I768" s="152"/>
      <c r="L768" s="32"/>
      <c r="M768" s="153"/>
      <c r="T768" s="56"/>
      <c r="AT768" s="17" t="s">
        <v>348</v>
      </c>
      <c r="AU768" s="17" t="s">
        <v>86</v>
      </c>
    </row>
    <row r="769" spans="2:65" s="12" customFormat="1" x14ac:dyDescent="0.2">
      <c r="B769" s="155"/>
      <c r="D769" s="150" t="s">
        <v>376</v>
      </c>
      <c r="E769" s="156" t="s">
        <v>1</v>
      </c>
      <c r="F769" s="157" t="s">
        <v>3427</v>
      </c>
      <c r="H769" s="158">
        <v>55.231999999999999</v>
      </c>
      <c r="I769" s="159"/>
      <c r="L769" s="155"/>
      <c r="M769" s="160"/>
      <c r="T769" s="161"/>
      <c r="AT769" s="156" t="s">
        <v>376</v>
      </c>
      <c r="AU769" s="156" t="s">
        <v>86</v>
      </c>
      <c r="AV769" s="12" t="s">
        <v>86</v>
      </c>
      <c r="AW769" s="12" t="s">
        <v>34</v>
      </c>
      <c r="AX769" s="12" t="s">
        <v>84</v>
      </c>
      <c r="AY769" s="156" t="s">
        <v>339</v>
      </c>
    </row>
    <row r="770" spans="2:65" s="1" customFormat="1" ht="16.5" customHeight="1" x14ac:dyDescent="0.2">
      <c r="B770" s="136"/>
      <c r="C770" s="137" t="s">
        <v>1472</v>
      </c>
      <c r="D770" s="137" t="s">
        <v>342</v>
      </c>
      <c r="E770" s="138" t="s">
        <v>3436</v>
      </c>
      <c r="F770" s="139" t="s">
        <v>3437</v>
      </c>
      <c r="G770" s="140" t="s">
        <v>381</v>
      </c>
      <c r="H770" s="141">
        <v>55.231999999999999</v>
      </c>
      <c r="I770" s="142"/>
      <c r="J770" s="143">
        <f>ROUND(I770*H770,2)</f>
        <v>0</v>
      </c>
      <c r="K770" s="139" t="s">
        <v>902</v>
      </c>
      <c r="L770" s="32"/>
      <c r="M770" s="144" t="s">
        <v>1</v>
      </c>
      <c r="N770" s="145" t="s">
        <v>42</v>
      </c>
      <c r="P770" s="146">
        <f>O770*H770</f>
        <v>0</v>
      </c>
      <c r="Q770" s="146">
        <v>2.0999999999999999E-3</v>
      </c>
      <c r="R770" s="146">
        <f>Q770*H770</f>
        <v>0.11598719999999998</v>
      </c>
      <c r="S770" s="146">
        <v>0</v>
      </c>
      <c r="T770" s="147">
        <f>S770*H770</f>
        <v>0</v>
      </c>
      <c r="AR770" s="148" t="s">
        <v>249</v>
      </c>
      <c r="AT770" s="148" t="s">
        <v>342</v>
      </c>
      <c r="AU770" s="148" t="s">
        <v>86</v>
      </c>
      <c r="AY770" s="17" t="s">
        <v>339</v>
      </c>
      <c r="BE770" s="149">
        <f>IF(N770="základní",J770,0)</f>
        <v>0</v>
      </c>
      <c r="BF770" s="149">
        <f>IF(N770="snížená",J770,0)</f>
        <v>0</v>
      </c>
      <c r="BG770" s="149">
        <f>IF(N770="zákl. přenesená",J770,0)</f>
        <v>0</v>
      </c>
      <c r="BH770" s="149">
        <f>IF(N770="sníž. přenesená",J770,0)</f>
        <v>0</v>
      </c>
      <c r="BI770" s="149">
        <f>IF(N770="nulová",J770,0)</f>
        <v>0</v>
      </c>
      <c r="BJ770" s="17" t="s">
        <v>84</v>
      </c>
      <c r="BK770" s="149">
        <f>ROUND(I770*H770,2)</f>
        <v>0</v>
      </c>
      <c r="BL770" s="17" t="s">
        <v>249</v>
      </c>
      <c r="BM770" s="148" t="s">
        <v>3438</v>
      </c>
    </row>
    <row r="771" spans="2:65" s="1" customFormat="1" x14ac:dyDescent="0.2">
      <c r="B771" s="32"/>
      <c r="D771" s="150" t="s">
        <v>348</v>
      </c>
      <c r="F771" s="151" t="s">
        <v>3439</v>
      </c>
      <c r="I771" s="152"/>
      <c r="L771" s="32"/>
      <c r="M771" s="153"/>
      <c r="T771" s="56"/>
      <c r="AT771" s="17" t="s">
        <v>348</v>
      </c>
      <c r="AU771" s="17" t="s">
        <v>86</v>
      </c>
    </row>
    <row r="772" spans="2:65" s="12" customFormat="1" x14ac:dyDescent="0.2">
      <c r="B772" s="155"/>
      <c r="D772" s="150" t="s">
        <v>376</v>
      </c>
      <c r="E772" s="156" t="s">
        <v>1</v>
      </c>
      <c r="F772" s="157" t="s">
        <v>3427</v>
      </c>
      <c r="H772" s="158">
        <v>55.231999999999999</v>
      </c>
      <c r="I772" s="159"/>
      <c r="L772" s="155"/>
      <c r="M772" s="160"/>
      <c r="T772" s="161"/>
      <c r="AT772" s="156" t="s">
        <v>376</v>
      </c>
      <c r="AU772" s="156" t="s">
        <v>86</v>
      </c>
      <c r="AV772" s="12" t="s">
        <v>86</v>
      </c>
      <c r="AW772" s="12" t="s">
        <v>34</v>
      </c>
      <c r="AX772" s="12" t="s">
        <v>84</v>
      </c>
      <c r="AY772" s="156" t="s">
        <v>339</v>
      </c>
    </row>
    <row r="773" spans="2:65" s="1" customFormat="1" ht="16.5" customHeight="1" x14ac:dyDescent="0.2">
      <c r="B773" s="136"/>
      <c r="C773" s="137" t="s">
        <v>1475</v>
      </c>
      <c r="D773" s="137" t="s">
        <v>342</v>
      </c>
      <c r="E773" s="138" t="s">
        <v>2581</v>
      </c>
      <c r="F773" s="139" t="s">
        <v>2582</v>
      </c>
      <c r="G773" s="140" t="s">
        <v>358</v>
      </c>
      <c r="H773" s="141">
        <v>136.5</v>
      </c>
      <c r="I773" s="142"/>
      <c r="J773" s="143">
        <f>ROUND(I773*H773,2)</f>
        <v>0</v>
      </c>
      <c r="K773" s="139" t="s">
        <v>902</v>
      </c>
      <c r="L773" s="32"/>
      <c r="M773" s="144" t="s">
        <v>1</v>
      </c>
      <c r="N773" s="145" t="s">
        <v>42</v>
      </c>
      <c r="P773" s="146">
        <f>O773*H773</f>
        <v>0</v>
      </c>
      <c r="Q773" s="146">
        <v>3.3E-4</v>
      </c>
      <c r="R773" s="146">
        <f>Q773*H773</f>
        <v>4.5045000000000002E-2</v>
      </c>
      <c r="S773" s="146">
        <v>0</v>
      </c>
      <c r="T773" s="147">
        <f>S773*H773</f>
        <v>0</v>
      </c>
      <c r="AR773" s="148" t="s">
        <v>249</v>
      </c>
      <c r="AT773" s="148" t="s">
        <v>342</v>
      </c>
      <c r="AU773" s="148" t="s">
        <v>86</v>
      </c>
      <c r="AY773" s="17" t="s">
        <v>339</v>
      </c>
      <c r="BE773" s="149">
        <f>IF(N773="základní",J773,0)</f>
        <v>0</v>
      </c>
      <c r="BF773" s="149">
        <f>IF(N773="snížená",J773,0)</f>
        <v>0</v>
      </c>
      <c r="BG773" s="149">
        <f>IF(N773="zákl. přenesená",J773,0)</f>
        <v>0</v>
      </c>
      <c r="BH773" s="149">
        <f>IF(N773="sníž. přenesená",J773,0)</f>
        <v>0</v>
      </c>
      <c r="BI773" s="149">
        <f>IF(N773="nulová",J773,0)</f>
        <v>0</v>
      </c>
      <c r="BJ773" s="17" t="s">
        <v>84</v>
      </c>
      <c r="BK773" s="149">
        <f>ROUND(I773*H773,2)</f>
        <v>0</v>
      </c>
      <c r="BL773" s="17" t="s">
        <v>249</v>
      </c>
      <c r="BM773" s="148" t="s">
        <v>3440</v>
      </c>
    </row>
    <row r="774" spans="2:65" s="1" customFormat="1" x14ac:dyDescent="0.2">
      <c r="B774" s="32"/>
      <c r="D774" s="150" t="s">
        <v>348</v>
      </c>
      <c r="F774" s="151" t="s">
        <v>2584</v>
      </c>
      <c r="I774" s="152"/>
      <c r="L774" s="32"/>
      <c r="M774" s="153"/>
      <c r="T774" s="56"/>
      <c r="AT774" s="17" t="s">
        <v>348</v>
      </c>
      <c r="AU774" s="17" t="s">
        <v>86</v>
      </c>
    </row>
    <row r="775" spans="2:65" s="15" customFormat="1" x14ac:dyDescent="0.2">
      <c r="B775" s="189"/>
      <c r="D775" s="150" t="s">
        <v>376</v>
      </c>
      <c r="E775" s="190" t="s">
        <v>1</v>
      </c>
      <c r="F775" s="191" t="s">
        <v>3441</v>
      </c>
      <c r="H775" s="190" t="s">
        <v>1</v>
      </c>
      <c r="I775" s="192"/>
      <c r="L775" s="189"/>
      <c r="M775" s="193"/>
      <c r="T775" s="194"/>
      <c r="AT775" s="190" t="s">
        <v>376</v>
      </c>
      <c r="AU775" s="190" t="s">
        <v>86</v>
      </c>
      <c r="AV775" s="15" t="s">
        <v>84</v>
      </c>
      <c r="AW775" s="15" t="s">
        <v>34</v>
      </c>
      <c r="AX775" s="15" t="s">
        <v>77</v>
      </c>
      <c r="AY775" s="190" t="s">
        <v>339</v>
      </c>
    </row>
    <row r="776" spans="2:65" s="12" customFormat="1" x14ac:dyDescent="0.2">
      <c r="B776" s="155"/>
      <c r="D776" s="150" t="s">
        <v>376</v>
      </c>
      <c r="E776" s="156" t="s">
        <v>1</v>
      </c>
      <c r="F776" s="157" t="s">
        <v>3442</v>
      </c>
      <c r="H776" s="158">
        <v>136.5</v>
      </c>
      <c r="I776" s="159"/>
      <c r="L776" s="155"/>
      <c r="M776" s="160"/>
      <c r="T776" s="161"/>
      <c r="AT776" s="156" t="s">
        <v>376</v>
      </c>
      <c r="AU776" s="156" t="s">
        <v>86</v>
      </c>
      <c r="AV776" s="12" t="s">
        <v>86</v>
      </c>
      <c r="AW776" s="12" t="s">
        <v>34</v>
      </c>
      <c r="AX776" s="12" t="s">
        <v>84</v>
      </c>
      <c r="AY776" s="156" t="s">
        <v>339</v>
      </c>
    </row>
    <row r="777" spans="2:65" s="11" customFormat="1" ht="22.8" customHeight="1" x14ac:dyDescent="0.25">
      <c r="B777" s="124"/>
      <c r="D777" s="125" t="s">
        <v>76</v>
      </c>
      <c r="E777" s="134" t="s">
        <v>2614</v>
      </c>
      <c r="F777" s="134" t="s">
        <v>3443</v>
      </c>
      <c r="I777" s="127"/>
      <c r="J777" s="135">
        <f>BK777</f>
        <v>0</v>
      </c>
      <c r="L777" s="124"/>
      <c r="M777" s="129"/>
      <c r="P777" s="130">
        <f>SUM(P778:P817)</f>
        <v>0</v>
      </c>
      <c r="R777" s="130">
        <f>SUM(R778:R817)</f>
        <v>0</v>
      </c>
      <c r="T777" s="131">
        <f>SUM(T778:T817)</f>
        <v>0</v>
      </c>
      <c r="AR777" s="125" t="s">
        <v>84</v>
      </c>
      <c r="AT777" s="132" t="s">
        <v>76</v>
      </c>
      <c r="AU777" s="132" t="s">
        <v>84</v>
      </c>
      <c r="AY777" s="125" t="s">
        <v>339</v>
      </c>
      <c r="BK777" s="133">
        <f>SUM(BK778:BK817)</f>
        <v>0</v>
      </c>
    </row>
    <row r="778" spans="2:65" s="1" customFormat="1" ht="16.5" customHeight="1" x14ac:dyDescent="0.2">
      <c r="B778" s="136"/>
      <c r="C778" s="137" t="s">
        <v>1477</v>
      </c>
      <c r="D778" s="137" t="s">
        <v>342</v>
      </c>
      <c r="E778" s="138" t="s">
        <v>3444</v>
      </c>
      <c r="F778" s="139" t="s">
        <v>3445</v>
      </c>
      <c r="G778" s="140" t="s">
        <v>358</v>
      </c>
      <c r="H778" s="141">
        <v>12</v>
      </c>
      <c r="I778" s="142"/>
      <c r="J778" s="143">
        <f>ROUND(I778*H778,2)</f>
        <v>0</v>
      </c>
      <c r="K778" s="139" t="s">
        <v>902</v>
      </c>
      <c r="L778" s="32"/>
      <c r="M778" s="144" t="s">
        <v>1</v>
      </c>
      <c r="N778" s="145" t="s">
        <v>42</v>
      </c>
      <c r="P778" s="146">
        <f>O778*H778</f>
        <v>0</v>
      </c>
      <c r="Q778" s="146">
        <v>0</v>
      </c>
      <c r="R778" s="146">
        <f>Q778*H778</f>
        <v>0</v>
      </c>
      <c r="S778" s="146">
        <v>0</v>
      </c>
      <c r="T778" s="147">
        <f>S778*H778</f>
        <v>0</v>
      </c>
      <c r="AR778" s="148" t="s">
        <v>249</v>
      </c>
      <c r="AT778" s="148" t="s">
        <v>342</v>
      </c>
      <c r="AU778" s="148" t="s">
        <v>86</v>
      </c>
      <c r="AY778" s="17" t="s">
        <v>339</v>
      </c>
      <c r="BE778" s="149">
        <f>IF(N778="základní",J778,0)</f>
        <v>0</v>
      </c>
      <c r="BF778" s="149">
        <f>IF(N778="snížená",J778,0)</f>
        <v>0</v>
      </c>
      <c r="BG778" s="149">
        <f>IF(N778="zákl. přenesená",J778,0)</f>
        <v>0</v>
      </c>
      <c r="BH778" s="149">
        <f>IF(N778="sníž. přenesená",J778,0)</f>
        <v>0</v>
      </c>
      <c r="BI778" s="149">
        <f>IF(N778="nulová",J778,0)</f>
        <v>0</v>
      </c>
      <c r="BJ778" s="17" t="s">
        <v>84</v>
      </c>
      <c r="BK778" s="149">
        <f>ROUND(I778*H778,2)</f>
        <v>0</v>
      </c>
      <c r="BL778" s="17" t="s">
        <v>249</v>
      </c>
      <c r="BM778" s="148" t="s">
        <v>3446</v>
      </c>
    </row>
    <row r="779" spans="2:65" s="1" customFormat="1" x14ac:dyDescent="0.2">
      <c r="B779" s="32"/>
      <c r="D779" s="150" t="s">
        <v>348</v>
      </c>
      <c r="F779" s="151" t="s">
        <v>3447</v>
      </c>
      <c r="I779" s="152"/>
      <c r="L779" s="32"/>
      <c r="M779" s="153"/>
      <c r="T779" s="56"/>
      <c r="AT779" s="17" t="s">
        <v>348</v>
      </c>
      <c r="AU779" s="17" t="s">
        <v>86</v>
      </c>
    </row>
    <row r="780" spans="2:65" s="1" customFormat="1" ht="16.5" customHeight="1" x14ac:dyDescent="0.2">
      <c r="B780" s="136"/>
      <c r="C780" s="137" t="s">
        <v>1479</v>
      </c>
      <c r="D780" s="137" t="s">
        <v>342</v>
      </c>
      <c r="E780" s="138" t="s">
        <v>3448</v>
      </c>
      <c r="F780" s="139" t="s">
        <v>3449</v>
      </c>
      <c r="G780" s="140" t="s">
        <v>358</v>
      </c>
      <c r="H780" s="141">
        <v>168</v>
      </c>
      <c r="I780" s="142"/>
      <c r="J780" s="143">
        <f>ROUND(I780*H780,2)</f>
        <v>0</v>
      </c>
      <c r="K780" s="139" t="s">
        <v>902</v>
      </c>
      <c r="L780" s="32"/>
      <c r="M780" s="144" t="s">
        <v>1</v>
      </c>
      <c r="N780" s="145" t="s">
        <v>42</v>
      </c>
      <c r="P780" s="146">
        <f>O780*H780</f>
        <v>0</v>
      </c>
      <c r="Q780" s="146">
        <v>0</v>
      </c>
      <c r="R780" s="146">
        <f>Q780*H780</f>
        <v>0</v>
      </c>
      <c r="S780" s="146">
        <v>0</v>
      </c>
      <c r="T780" s="147">
        <f>S780*H780</f>
        <v>0</v>
      </c>
      <c r="AR780" s="148" t="s">
        <v>249</v>
      </c>
      <c r="AT780" s="148" t="s">
        <v>342</v>
      </c>
      <c r="AU780" s="148" t="s">
        <v>86</v>
      </c>
      <c r="AY780" s="17" t="s">
        <v>339</v>
      </c>
      <c r="BE780" s="149">
        <f>IF(N780="základní",J780,0)</f>
        <v>0</v>
      </c>
      <c r="BF780" s="149">
        <f>IF(N780="snížená",J780,0)</f>
        <v>0</v>
      </c>
      <c r="BG780" s="149">
        <f>IF(N780="zákl. přenesená",J780,0)</f>
        <v>0</v>
      </c>
      <c r="BH780" s="149">
        <f>IF(N780="sníž. přenesená",J780,0)</f>
        <v>0</v>
      </c>
      <c r="BI780" s="149">
        <f>IF(N780="nulová",J780,0)</f>
        <v>0</v>
      </c>
      <c r="BJ780" s="17" t="s">
        <v>84</v>
      </c>
      <c r="BK780" s="149">
        <f>ROUND(I780*H780,2)</f>
        <v>0</v>
      </c>
      <c r="BL780" s="17" t="s">
        <v>249</v>
      </c>
      <c r="BM780" s="148" t="s">
        <v>3450</v>
      </c>
    </row>
    <row r="781" spans="2:65" s="1" customFormat="1" ht="19.2" x14ac:dyDescent="0.2">
      <c r="B781" s="32"/>
      <c r="D781" s="150" t="s">
        <v>348</v>
      </c>
      <c r="F781" s="151" t="s">
        <v>3451</v>
      </c>
      <c r="I781" s="152"/>
      <c r="L781" s="32"/>
      <c r="M781" s="153"/>
      <c r="T781" s="56"/>
      <c r="AT781" s="17" t="s">
        <v>348</v>
      </c>
      <c r="AU781" s="17" t="s">
        <v>86</v>
      </c>
    </row>
    <row r="782" spans="2:65" s="15" customFormat="1" x14ac:dyDescent="0.2">
      <c r="B782" s="189"/>
      <c r="D782" s="150" t="s">
        <v>376</v>
      </c>
      <c r="E782" s="190" t="s">
        <v>1</v>
      </c>
      <c r="F782" s="191" t="s">
        <v>3452</v>
      </c>
      <c r="H782" s="190" t="s">
        <v>1</v>
      </c>
      <c r="I782" s="192"/>
      <c r="L782" s="189"/>
      <c r="M782" s="193"/>
      <c r="T782" s="194"/>
      <c r="AT782" s="190" t="s">
        <v>376</v>
      </c>
      <c r="AU782" s="190" t="s">
        <v>86</v>
      </c>
      <c r="AV782" s="15" t="s">
        <v>84</v>
      </c>
      <c r="AW782" s="15" t="s">
        <v>34</v>
      </c>
      <c r="AX782" s="15" t="s">
        <v>77</v>
      </c>
      <c r="AY782" s="190" t="s">
        <v>339</v>
      </c>
    </row>
    <row r="783" spans="2:65" s="12" customFormat="1" x14ac:dyDescent="0.2">
      <c r="B783" s="155"/>
      <c r="D783" s="150" t="s">
        <v>376</v>
      </c>
      <c r="E783" s="156" t="s">
        <v>1</v>
      </c>
      <c r="F783" s="157" t="s">
        <v>3453</v>
      </c>
      <c r="H783" s="158">
        <v>168</v>
      </c>
      <c r="I783" s="159"/>
      <c r="L783" s="155"/>
      <c r="M783" s="160"/>
      <c r="T783" s="161"/>
      <c r="AT783" s="156" t="s">
        <v>376</v>
      </c>
      <c r="AU783" s="156" t="s">
        <v>86</v>
      </c>
      <c r="AV783" s="12" t="s">
        <v>86</v>
      </c>
      <c r="AW783" s="12" t="s">
        <v>34</v>
      </c>
      <c r="AX783" s="12" t="s">
        <v>77</v>
      </c>
      <c r="AY783" s="156" t="s">
        <v>339</v>
      </c>
    </row>
    <row r="784" spans="2:65" s="13" customFormat="1" x14ac:dyDescent="0.2">
      <c r="B784" s="162"/>
      <c r="D784" s="150" t="s">
        <v>376</v>
      </c>
      <c r="E784" s="163" t="s">
        <v>1</v>
      </c>
      <c r="F784" s="164" t="s">
        <v>398</v>
      </c>
      <c r="H784" s="165">
        <v>168</v>
      </c>
      <c r="I784" s="166"/>
      <c r="L784" s="162"/>
      <c r="M784" s="167"/>
      <c r="T784" s="168"/>
      <c r="AT784" s="163" t="s">
        <v>376</v>
      </c>
      <c r="AU784" s="163" t="s">
        <v>86</v>
      </c>
      <c r="AV784" s="13" t="s">
        <v>249</v>
      </c>
      <c r="AW784" s="13" t="s">
        <v>34</v>
      </c>
      <c r="AX784" s="13" t="s">
        <v>84</v>
      </c>
      <c r="AY784" s="163" t="s">
        <v>339</v>
      </c>
    </row>
    <row r="785" spans="2:65" s="1" customFormat="1" ht="24.15" customHeight="1" x14ac:dyDescent="0.2">
      <c r="B785" s="136"/>
      <c r="C785" s="137" t="s">
        <v>1482</v>
      </c>
      <c r="D785" s="137" t="s">
        <v>342</v>
      </c>
      <c r="E785" s="138" t="s">
        <v>2616</v>
      </c>
      <c r="F785" s="139" t="s">
        <v>2617</v>
      </c>
      <c r="G785" s="140" t="s">
        <v>493</v>
      </c>
      <c r="H785" s="141">
        <v>14.457000000000001</v>
      </c>
      <c r="I785" s="142"/>
      <c r="J785" s="143">
        <f>ROUND(I785*H785,2)</f>
        <v>0</v>
      </c>
      <c r="K785" s="139" t="s">
        <v>902</v>
      </c>
      <c r="L785" s="32"/>
      <c r="M785" s="144" t="s">
        <v>1</v>
      </c>
      <c r="N785" s="145" t="s">
        <v>42</v>
      </c>
      <c r="P785" s="146">
        <f>O785*H785</f>
        <v>0</v>
      </c>
      <c r="Q785" s="146">
        <v>0</v>
      </c>
      <c r="R785" s="146">
        <f>Q785*H785</f>
        <v>0</v>
      </c>
      <c r="S785" s="146">
        <v>0</v>
      </c>
      <c r="T785" s="147">
        <f>S785*H785</f>
        <v>0</v>
      </c>
      <c r="AR785" s="148" t="s">
        <v>249</v>
      </c>
      <c r="AT785" s="148" t="s">
        <v>342</v>
      </c>
      <c r="AU785" s="148" t="s">
        <v>86</v>
      </c>
      <c r="AY785" s="17" t="s">
        <v>339</v>
      </c>
      <c r="BE785" s="149">
        <f>IF(N785="základní",J785,0)</f>
        <v>0</v>
      </c>
      <c r="BF785" s="149">
        <f>IF(N785="snížená",J785,0)</f>
        <v>0</v>
      </c>
      <c r="BG785" s="149">
        <f>IF(N785="zákl. přenesená",J785,0)</f>
        <v>0</v>
      </c>
      <c r="BH785" s="149">
        <f>IF(N785="sníž. přenesená",J785,0)</f>
        <v>0</v>
      </c>
      <c r="BI785" s="149">
        <f>IF(N785="nulová",J785,0)</f>
        <v>0</v>
      </c>
      <c r="BJ785" s="17" t="s">
        <v>84</v>
      </c>
      <c r="BK785" s="149">
        <f>ROUND(I785*H785,2)</f>
        <v>0</v>
      </c>
      <c r="BL785" s="17" t="s">
        <v>249</v>
      </c>
      <c r="BM785" s="148" t="s">
        <v>3454</v>
      </c>
    </row>
    <row r="786" spans="2:65" s="1" customFormat="1" ht="19.2" x14ac:dyDescent="0.2">
      <c r="B786" s="32"/>
      <c r="D786" s="150" t="s">
        <v>348</v>
      </c>
      <c r="F786" s="151" t="s">
        <v>2619</v>
      </c>
      <c r="I786" s="152"/>
      <c r="L786" s="32"/>
      <c r="M786" s="153"/>
      <c r="T786" s="56"/>
      <c r="AT786" s="17" t="s">
        <v>348</v>
      </c>
      <c r="AU786" s="17" t="s">
        <v>86</v>
      </c>
    </row>
    <row r="787" spans="2:65" s="15" customFormat="1" x14ac:dyDescent="0.2">
      <c r="B787" s="189"/>
      <c r="D787" s="150" t="s">
        <v>376</v>
      </c>
      <c r="E787" s="190" t="s">
        <v>1</v>
      </c>
      <c r="F787" s="191" t="s">
        <v>3455</v>
      </c>
      <c r="H787" s="190" t="s">
        <v>1</v>
      </c>
      <c r="I787" s="192"/>
      <c r="L787" s="189"/>
      <c r="M787" s="193"/>
      <c r="T787" s="194"/>
      <c r="AT787" s="190" t="s">
        <v>376</v>
      </c>
      <c r="AU787" s="190" t="s">
        <v>86</v>
      </c>
      <c r="AV787" s="15" t="s">
        <v>84</v>
      </c>
      <c r="AW787" s="15" t="s">
        <v>34</v>
      </c>
      <c r="AX787" s="15" t="s">
        <v>77</v>
      </c>
      <c r="AY787" s="190" t="s">
        <v>339</v>
      </c>
    </row>
    <row r="788" spans="2:65" s="12" customFormat="1" x14ac:dyDescent="0.2">
      <c r="B788" s="155"/>
      <c r="D788" s="150" t="s">
        <v>376</v>
      </c>
      <c r="E788" s="156" t="s">
        <v>1</v>
      </c>
      <c r="F788" s="157" t="s">
        <v>3456</v>
      </c>
      <c r="H788" s="158">
        <v>14.457000000000001</v>
      </c>
      <c r="I788" s="159"/>
      <c r="L788" s="155"/>
      <c r="M788" s="160"/>
      <c r="T788" s="161"/>
      <c r="AT788" s="156" t="s">
        <v>376</v>
      </c>
      <c r="AU788" s="156" t="s">
        <v>86</v>
      </c>
      <c r="AV788" s="12" t="s">
        <v>86</v>
      </c>
      <c r="AW788" s="12" t="s">
        <v>34</v>
      </c>
      <c r="AX788" s="12" t="s">
        <v>77</v>
      </c>
      <c r="AY788" s="156" t="s">
        <v>339</v>
      </c>
    </row>
    <row r="789" spans="2:65" s="13" customFormat="1" x14ac:dyDescent="0.2">
      <c r="B789" s="162"/>
      <c r="D789" s="150" t="s">
        <v>376</v>
      </c>
      <c r="E789" s="163" t="s">
        <v>1</v>
      </c>
      <c r="F789" s="164" t="s">
        <v>398</v>
      </c>
      <c r="H789" s="165">
        <v>14.457000000000001</v>
      </c>
      <c r="I789" s="166"/>
      <c r="L789" s="162"/>
      <c r="M789" s="167"/>
      <c r="T789" s="168"/>
      <c r="AT789" s="163" t="s">
        <v>376</v>
      </c>
      <c r="AU789" s="163" t="s">
        <v>86</v>
      </c>
      <c r="AV789" s="13" t="s">
        <v>249</v>
      </c>
      <c r="AW789" s="13" t="s">
        <v>34</v>
      </c>
      <c r="AX789" s="13" t="s">
        <v>84</v>
      </c>
      <c r="AY789" s="163" t="s">
        <v>339</v>
      </c>
    </row>
    <row r="790" spans="2:65" s="1" customFormat="1" ht="24.15" customHeight="1" x14ac:dyDescent="0.2">
      <c r="B790" s="136"/>
      <c r="C790" s="137" t="s">
        <v>1485</v>
      </c>
      <c r="D790" s="137" t="s">
        <v>342</v>
      </c>
      <c r="E790" s="138" t="s">
        <v>2622</v>
      </c>
      <c r="F790" s="139" t="s">
        <v>2623</v>
      </c>
      <c r="G790" s="140" t="s">
        <v>493</v>
      </c>
      <c r="H790" s="141">
        <v>14.457000000000001</v>
      </c>
      <c r="I790" s="142"/>
      <c r="J790" s="143">
        <f>ROUND(I790*H790,2)</f>
        <v>0</v>
      </c>
      <c r="K790" s="139" t="s">
        <v>902</v>
      </c>
      <c r="L790" s="32"/>
      <c r="M790" s="144" t="s">
        <v>1</v>
      </c>
      <c r="N790" s="145" t="s">
        <v>42</v>
      </c>
      <c r="P790" s="146">
        <f>O790*H790</f>
        <v>0</v>
      </c>
      <c r="Q790" s="146">
        <v>0</v>
      </c>
      <c r="R790" s="146">
        <f>Q790*H790</f>
        <v>0</v>
      </c>
      <c r="S790" s="146">
        <v>0</v>
      </c>
      <c r="T790" s="147">
        <f>S790*H790</f>
        <v>0</v>
      </c>
      <c r="AR790" s="148" t="s">
        <v>249</v>
      </c>
      <c r="AT790" s="148" t="s">
        <v>342</v>
      </c>
      <c r="AU790" s="148" t="s">
        <v>86</v>
      </c>
      <c r="AY790" s="17" t="s">
        <v>339</v>
      </c>
      <c r="BE790" s="149">
        <f>IF(N790="základní",J790,0)</f>
        <v>0</v>
      </c>
      <c r="BF790" s="149">
        <f>IF(N790="snížená",J790,0)</f>
        <v>0</v>
      </c>
      <c r="BG790" s="149">
        <f>IF(N790="zákl. přenesená",J790,0)</f>
        <v>0</v>
      </c>
      <c r="BH790" s="149">
        <f>IF(N790="sníž. přenesená",J790,0)</f>
        <v>0</v>
      </c>
      <c r="BI790" s="149">
        <f>IF(N790="nulová",J790,0)</f>
        <v>0</v>
      </c>
      <c r="BJ790" s="17" t="s">
        <v>84</v>
      </c>
      <c r="BK790" s="149">
        <f>ROUND(I790*H790,2)</f>
        <v>0</v>
      </c>
      <c r="BL790" s="17" t="s">
        <v>249</v>
      </c>
      <c r="BM790" s="148" t="s">
        <v>3457</v>
      </c>
    </row>
    <row r="791" spans="2:65" s="1" customFormat="1" ht="19.2" x14ac:dyDescent="0.2">
      <c r="B791" s="32"/>
      <c r="D791" s="150" t="s">
        <v>348</v>
      </c>
      <c r="F791" s="151" t="s">
        <v>2625</v>
      </c>
      <c r="I791" s="152"/>
      <c r="L791" s="32"/>
      <c r="M791" s="153"/>
      <c r="T791" s="56"/>
      <c r="AT791" s="17" t="s">
        <v>348</v>
      </c>
      <c r="AU791" s="17" t="s">
        <v>86</v>
      </c>
    </row>
    <row r="792" spans="2:65" s="15" customFormat="1" x14ac:dyDescent="0.2">
      <c r="B792" s="189"/>
      <c r="D792" s="150" t="s">
        <v>376</v>
      </c>
      <c r="E792" s="190" t="s">
        <v>1</v>
      </c>
      <c r="F792" s="191" t="s">
        <v>3455</v>
      </c>
      <c r="H792" s="190" t="s">
        <v>1</v>
      </c>
      <c r="I792" s="192"/>
      <c r="L792" s="189"/>
      <c r="M792" s="193"/>
      <c r="T792" s="194"/>
      <c r="AT792" s="190" t="s">
        <v>376</v>
      </c>
      <c r="AU792" s="190" t="s">
        <v>86</v>
      </c>
      <c r="AV792" s="15" t="s">
        <v>84</v>
      </c>
      <c r="AW792" s="15" t="s">
        <v>34</v>
      </c>
      <c r="AX792" s="15" t="s">
        <v>77</v>
      </c>
      <c r="AY792" s="190" t="s">
        <v>339</v>
      </c>
    </row>
    <row r="793" spans="2:65" s="12" customFormat="1" x14ac:dyDescent="0.2">
      <c r="B793" s="155"/>
      <c r="D793" s="150" t="s">
        <v>376</v>
      </c>
      <c r="E793" s="156" t="s">
        <v>1</v>
      </c>
      <c r="F793" s="157" t="s">
        <v>3456</v>
      </c>
      <c r="H793" s="158">
        <v>14.457000000000001</v>
      </c>
      <c r="I793" s="159"/>
      <c r="L793" s="155"/>
      <c r="M793" s="160"/>
      <c r="T793" s="161"/>
      <c r="AT793" s="156" t="s">
        <v>376</v>
      </c>
      <c r="AU793" s="156" t="s">
        <v>86</v>
      </c>
      <c r="AV793" s="12" t="s">
        <v>86</v>
      </c>
      <c r="AW793" s="12" t="s">
        <v>34</v>
      </c>
      <c r="AX793" s="12" t="s">
        <v>77</v>
      </c>
      <c r="AY793" s="156" t="s">
        <v>339</v>
      </c>
    </row>
    <row r="794" spans="2:65" s="13" customFormat="1" x14ac:dyDescent="0.2">
      <c r="B794" s="162"/>
      <c r="D794" s="150" t="s">
        <v>376</v>
      </c>
      <c r="E794" s="163" t="s">
        <v>1</v>
      </c>
      <c r="F794" s="164" t="s">
        <v>398</v>
      </c>
      <c r="H794" s="165">
        <v>14.457000000000001</v>
      </c>
      <c r="I794" s="166"/>
      <c r="L794" s="162"/>
      <c r="M794" s="167"/>
      <c r="T794" s="168"/>
      <c r="AT794" s="163" t="s">
        <v>376</v>
      </c>
      <c r="AU794" s="163" t="s">
        <v>86</v>
      </c>
      <c r="AV794" s="13" t="s">
        <v>249</v>
      </c>
      <c r="AW794" s="13" t="s">
        <v>34</v>
      </c>
      <c r="AX794" s="13" t="s">
        <v>84</v>
      </c>
      <c r="AY794" s="163" t="s">
        <v>339</v>
      </c>
    </row>
    <row r="795" spans="2:65" s="1" customFormat="1" ht="24.15" customHeight="1" x14ac:dyDescent="0.2">
      <c r="B795" s="136"/>
      <c r="C795" s="137" t="s">
        <v>1488</v>
      </c>
      <c r="D795" s="137" t="s">
        <v>342</v>
      </c>
      <c r="E795" s="138" t="s">
        <v>2626</v>
      </c>
      <c r="F795" s="139" t="s">
        <v>2627</v>
      </c>
      <c r="G795" s="140" t="s">
        <v>493</v>
      </c>
      <c r="H795" s="141">
        <v>50.685000000000002</v>
      </c>
      <c r="I795" s="142"/>
      <c r="J795" s="143">
        <f>ROUND(I795*H795,2)</f>
        <v>0</v>
      </c>
      <c r="K795" s="139" t="s">
        <v>902</v>
      </c>
      <c r="L795" s="32"/>
      <c r="M795" s="144" t="s">
        <v>1</v>
      </c>
      <c r="N795" s="145" t="s">
        <v>42</v>
      </c>
      <c r="P795" s="146">
        <f>O795*H795</f>
        <v>0</v>
      </c>
      <c r="Q795" s="146">
        <v>0</v>
      </c>
      <c r="R795" s="146">
        <f>Q795*H795</f>
        <v>0</v>
      </c>
      <c r="S795" s="146">
        <v>0</v>
      </c>
      <c r="T795" s="147">
        <f>S795*H795</f>
        <v>0</v>
      </c>
      <c r="AR795" s="148" t="s">
        <v>249</v>
      </c>
      <c r="AT795" s="148" t="s">
        <v>342</v>
      </c>
      <c r="AU795" s="148" t="s">
        <v>86</v>
      </c>
      <c r="AY795" s="17" t="s">
        <v>339</v>
      </c>
      <c r="BE795" s="149">
        <f>IF(N795="základní",J795,0)</f>
        <v>0</v>
      </c>
      <c r="BF795" s="149">
        <f>IF(N795="snížená",J795,0)</f>
        <v>0</v>
      </c>
      <c r="BG795" s="149">
        <f>IF(N795="zákl. přenesená",J795,0)</f>
        <v>0</v>
      </c>
      <c r="BH795" s="149">
        <f>IF(N795="sníž. přenesená",J795,0)</f>
        <v>0</v>
      </c>
      <c r="BI795" s="149">
        <f>IF(N795="nulová",J795,0)</f>
        <v>0</v>
      </c>
      <c r="BJ795" s="17" t="s">
        <v>84</v>
      </c>
      <c r="BK795" s="149">
        <f>ROUND(I795*H795,2)</f>
        <v>0</v>
      </c>
      <c r="BL795" s="17" t="s">
        <v>249</v>
      </c>
      <c r="BM795" s="148" t="s">
        <v>3458</v>
      </c>
    </row>
    <row r="796" spans="2:65" s="1" customFormat="1" ht="19.2" x14ac:dyDescent="0.2">
      <c r="B796" s="32"/>
      <c r="D796" s="150" t="s">
        <v>348</v>
      </c>
      <c r="F796" s="151" t="s">
        <v>2629</v>
      </c>
      <c r="I796" s="152"/>
      <c r="L796" s="32"/>
      <c r="M796" s="153"/>
      <c r="T796" s="56"/>
      <c r="AT796" s="17" t="s">
        <v>348</v>
      </c>
      <c r="AU796" s="17" t="s">
        <v>86</v>
      </c>
    </row>
    <row r="797" spans="2:65" s="12" customFormat="1" x14ac:dyDescent="0.2">
      <c r="B797" s="155"/>
      <c r="D797" s="150" t="s">
        <v>376</v>
      </c>
      <c r="E797" s="156" t="s">
        <v>1</v>
      </c>
      <c r="F797" s="157" t="s">
        <v>3459</v>
      </c>
      <c r="H797" s="158">
        <v>50.685000000000002</v>
      </c>
      <c r="I797" s="159"/>
      <c r="L797" s="155"/>
      <c r="M797" s="160"/>
      <c r="T797" s="161"/>
      <c r="AT797" s="156" t="s">
        <v>376</v>
      </c>
      <c r="AU797" s="156" t="s">
        <v>86</v>
      </c>
      <c r="AV797" s="12" t="s">
        <v>86</v>
      </c>
      <c r="AW797" s="12" t="s">
        <v>34</v>
      </c>
      <c r="AX797" s="12" t="s">
        <v>84</v>
      </c>
      <c r="AY797" s="156" t="s">
        <v>339</v>
      </c>
    </row>
    <row r="798" spans="2:65" s="1" customFormat="1" ht="24.15" customHeight="1" x14ac:dyDescent="0.2">
      <c r="B798" s="136"/>
      <c r="C798" s="137" t="s">
        <v>1491</v>
      </c>
      <c r="D798" s="137" t="s">
        <v>342</v>
      </c>
      <c r="E798" s="138" t="s">
        <v>2632</v>
      </c>
      <c r="F798" s="139" t="s">
        <v>2633</v>
      </c>
      <c r="G798" s="140" t="s">
        <v>493</v>
      </c>
      <c r="H798" s="141">
        <v>254.279</v>
      </c>
      <c r="I798" s="142"/>
      <c r="J798" s="143">
        <f>ROUND(I798*H798,2)</f>
        <v>0</v>
      </c>
      <c r="K798" s="139" t="s">
        <v>902</v>
      </c>
      <c r="L798" s="32"/>
      <c r="M798" s="144" t="s">
        <v>1</v>
      </c>
      <c r="N798" s="145" t="s">
        <v>42</v>
      </c>
      <c r="P798" s="146">
        <f>O798*H798</f>
        <v>0</v>
      </c>
      <c r="Q798" s="146">
        <v>0</v>
      </c>
      <c r="R798" s="146">
        <f>Q798*H798</f>
        <v>0</v>
      </c>
      <c r="S798" s="146">
        <v>0</v>
      </c>
      <c r="T798" s="147">
        <f>S798*H798</f>
        <v>0</v>
      </c>
      <c r="AR798" s="148" t="s">
        <v>249</v>
      </c>
      <c r="AT798" s="148" t="s">
        <v>342</v>
      </c>
      <c r="AU798" s="148" t="s">
        <v>86</v>
      </c>
      <c r="AY798" s="17" t="s">
        <v>339</v>
      </c>
      <c r="BE798" s="149">
        <f>IF(N798="základní",J798,0)</f>
        <v>0</v>
      </c>
      <c r="BF798" s="149">
        <f>IF(N798="snížená",J798,0)</f>
        <v>0</v>
      </c>
      <c r="BG798" s="149">
        <f>IF(N798="zákl. přenesená",J798,0)</f>
        <v>0</v>
      </c>
      <c r="BH798" s="149">
        <f>IF(N798="sníž. přenesená",J798,0)</f>
        <v>0</v>
      </c>
      <c r="BI798" s="149">
        <f>IF(N798="nulová",J798,0)</f>
        <v>0</v>
      </c>
      <c r="BJ798" s="17" t="s">
        <v>84</v>
      </c>
      <c r="BK798" s="149">
        <f>ROUND(I798*H798,2)</f>
        <v>0</v>
      </c>
      <c r="BL798" s="17" t="s">
        <v>249</v>
      </c>
      <c r="BM798" s="148" t="s">
        <v>3460</v>
      </c>
    </row>
    <row r="799" spans="2:65" s="1" customFormat="1" ht="19.2" x14ac:dyDescent="0.2">
      <c r="B799" s="32"/>
      <c r="D799" s="150" t="s">
        <v>348</v>
      </c>
      <c r="F799" s="151" t="s">
        <v>2633</v>
      </c>
      <c r="I799" s="152"/>
      <c r="L799" s="32"/>
      <c r="M799" s="153"/>
      <c r="T799" s="56"/>
      <c r="AT799" s="17" t="s">
        <v>348</v>
      </c>
      <c r="AU799" s="17" t="s">
        <v>86</v>
      </c>
    </row>
    <row r="800" spans="2:65" s="12" customFormat="1" x14ac:dyDescent="0.2">
      <c r="B800" s="155"/>
      <c r="D800" s="150" t="s">
        <v>376</v>
      </c>
      <c r="E800" s="156" t="s">
        <v>1</v>
      </c>
      <c r="F800" s="157" t="s">
        <v>3461</v>
      </c>
      <c r="H800" s="158">
        <v>254.279</v>
      </c>
      <c r="I800" s="159"/>
      <c r="L800" s="155"/>
      <c r="M800" s="160"/>
      <c r="T800" s="161"/>
      <c r="AT800" s="156" t="s">
        <v>376</v>
      </c>
      <c r="AU800" s="156" t="s">
        <v>86</v>
      </c>
      <c r="AV800" s="12" t="s">
        <v>86</v>
      </c>
      <c r="AW800" s="12" t="s">
        <v>34</v>
      </c>
      <c r="AX800" s="12" t="s">
        <v>84</v>
      </c>
      <c r="AY800" s="156" t="s">
        <v>339</v>
      </c>
    </row>
    <row r="801" spans="2:65" s="1" customFormat="1" x14ac:dyDescent="0.2">
      <c r="B801" s="32"/>
      <c r="D801" s="150" t="s">
        <v>2112</v>
      </c>
      <c r="F801" s="199" t="s">
        <v>3046</v>
      </c>
      <c r="L801" s="32"/>
      <c r="M801" s="153"/>
      <c r="T801" s="56"/>
      <c r="AU801" s="17" t="s">
        <v>86</v>
      </c>
    </row>
    <row r="802" spans="2:65" s="1" customFormat="1" x14ac:dyDescent="0.2">
      <c r="B802" s="32"/>
      <c r="D802" s="150" t="s">
        <v>2112</v>
      </c>
      <c r="F802" s="200" t="s">
        <v>3041</v>
      </c>
      <c r="H802" s="201">
        <v>69.396000000000001</v>
      </c>
      <c r="L802" s="32"/>
      <c r="M802" s="153"/>
      <c r="T802" s="56"/>
      <c r="AU802" s="17" t="s">
        <v>86</v>
      </c>
    </row>
    <row r="803" spans="2:65" s="1" customFormat="1" x14ac:dyDescent="0.2">
      <c r="B803" s="32"/>
      <c r="D803" s="150" t="s">
        <v>2112</v>
      </c>
      <c r="F803" s="199" t="s">
        <v>3047</v>
      </c>
      <c r="L803" s="32"/>
      <c r="M803" s="153"/>
      <c r="T803" s="56"/>
      <c r="AU803" s="17" t="s">
        <v>86</v>
      </c>
    </row>
    <row r="804" spans="2:65" s="1" customFormat="1" x14ac:dyDescent="0.2">
      <c r="B804" s="32"/>
      <c r="D804" s="150" t="s">
        <v>2112</v>
      </c>
      <c r="F804" s="200" t="s">
        <v>3042</v>
      </c>
      <c r="H804" s="201">
        <v>71.87</v>
      </c>
      <c r="L804" s="32"/>
      <c r="M804" s="153"/>
      <c r="T804" s="56"/>
      <c r="AU804" s="17" t="s">
        <v>86</v>
      </c>
    </row>
    <row r="805" spans="2:65" s="1" customFormat="1" ht="16.5" customHeight="1" x14ac:dyDescent="0.2">
      <c r="B805" s="136"/>
      <c r="C805" s="137" t="s">
        <v>1494</v>
      </c>
      <c r="D805" s="137" t="s">
        <v>342</v>
      </c>
      <c r="E805" s="138" t="s">
        <v>2642</v>
      </c>
      <c r="F805" s="139" t="s">
        <v>2643</v>
      </c>
      <c r="G805" s="140" t="s">
        <v>493</v>
      </c>
      <c r="H805" s="141">
        <v>50.685000000000002</v>
      </c>
      <c r="I805" s="142"/>
      <c r="J805" s="143">
        <f>ROUND(I805*H805,2)</f>
        <v>0</v>
      </c>
      <c r="K805" s="139" t="s">
        <v>902</v>
      </c>
      <c r="L805" s="32"/>
      <c r="M805" s="144" t="s">
        <v>1</v>
      </c>
      <c r="N805" s="145" t="s">
        <v>42</v>
      </c>
      <c r="P805" s="146">
        <f>O805*H805</f>
        <v>0</v>
      </c>
      <c r="Q805" s="146">
        <v>0</v>
      </c>
      <c r="R805" s="146">
        <f>Q805*H805</f>
        <v>0</v>
      </c>
      <c r="S805" s="146">
        <v>0</v>
      </c>
      <c r="T805" s="147">
        <f>S805*H805</f>
        <v>0</v>
      </c>
      <c r="AR805" s="148" t="s">
        <v>249</v>
      </c>
      <c r="AT805" s="148" t="s">
        <v>342</v>
      </c>
      <c r="AU805" s="148" t="s">
        <v>86</v>
      </c>
      <c r="AY805" s="17" t="s">
        <v>339</v>
      </c>
      <c r="BE805" s="149">
        <f>IF(N805="základní",J805,0)</f>
        <v>0</v>
      </c>
      <c r="BF805" s="149">
        <f>IF(N805="snížená",J805,0)</f>
        <v>0</v>
      </c>
      <c r="BG805" s="149">
        <f>IF(N805="zákl. přenesená",J805,0)</f>
        <v>0</v>
      </c>
      <c r="BH805" s="149">
        <f>IF(N805="sníž. přenesená",J805,0)</f>
        <v>0</v>
      </c>
      <c r="BI805" s="149">
        <f>IF(N805="nulová",J805,0)</f>
        <v>0</v>
      </c>
      <c r="BJ805" s="17" t="s">
        <v>84</v>
      </c>
      <c r="BK805" s="149">
        <f>ROUND(I805*H805,2)</f>
        <v>0</v>
      </c>
      <c r="BL805" s="17" t="s">
        <v>249</v>
      </c>
      <c r="BM805" s="148" t="s">
        <v>3462</v>
      </c>
    </row>
    <row r="806" spans="2:65" s="1" customFormat="1" x14ac:dyDescent="0.2">
      <c r="B806" s="32"/>
      <c r="D806" s="150" t="s">
        <v>348</v>
      </c>
      <c r="F806" s="151" t="s">
        <v>2645</v>
      </c>
      <c r="I806" s="152"/>
      <c r="L806" s="32"/>
      <c r="M806" s="153"/>
      <c r="T806" s="56"/>
      <c r="AT806" s="17" t="s">
        <v>348</v>
      </c>
      <c r="AU806" s="17" t="s">
        <v>86</v>
      </c>
    </row>
    <row r="807" spans="2:65" s="12" customFormat="1" x14ac:dyDescent="0.2">
      <c r="B807" s="155"/>
      <c r="D807" s="150" t="s">
        <v>376</v>
      </c>
      <c r="E807" s="156" t="s">
        <v>1</v>
      </c>
      <c r="F807" s="157" t="s">
        <v>3463</v>
      </c>
      <c r="H807" s="158">
        <v>50.685000000000002</v>
      </c>
      <c r="I807" s="159"/>
      <c r="L807" s="155"/>
      <c r="M807" s="160"/>
      <c r="T807" s="161"/>
      <c r="AT807" s="156" t="s">
        <v>376</v>
      </c>
      <c r="AU807" s="156" t="s">
        <v>86</v>
      </c>
      <c r="AV807" s="12" t="s">
        <v>86</v>
      </c>
      <c r="AW807" s="12" t="s">
        <v>34</v>
      </c>
      <c r="AX807" s="12" t="s">
        <v>84</v>
      </c>
      <c r="AY807" s="156" t="s">
        <v>339</v>
      </c>
    </row>
    <row r="808" spans="2:65" s="1" customFormat="1" ht="16.5" customHeight="1" x14ac:dyDescent="0.2">
      <c r="B808" s="136"/>
      <c r="C808" s="137" t="s">
        <v>1500</v>
      </c>
      <c r="D808" s="137" t="s">
        <v>342</v>
      </c>
      <c r="E808" s="138" t="s">
        <v>2646</v>
      </c>
      <c r="F808" s="139" t="s">
        <v>2647</v>
      </c>
      <c r="G808" s="140" t="s">
        <v>493</v>
      </c>
      <c r="H808" s="141">
        <v>1469.865</v>
      </c>
      <c r="I808" s="142"/>
      <c r="J808" s="143">
        <f>ROUND(I808*H808,2)</f>
        <v>0</v>
      </c>
      <c r="K808" s="139" t="s">
        <v>902</v>
      </c>
      <c r="L808" s="32"/>
      <c r="M808" s="144" t="s">
        <v>1</v>
      </c>
      <c r="N808" s="145" t="s">
        <v>42</v>
      </c>
      <c r="P808" s="146">
        <f>O808*H808</f>
        <v>0</v>
      </c>
      <c r="Q808" s="146">
        <v>0</v>
      </c>
      <c r="R808" s="146">
        <f>Q808*H808</f>
        <v>0</v>
      </c>
      <c r="S808" s="146">
        <v>0</v>
      </c>
      <c r="T808" s="147">
        <f>S808*H808</f>
        <v>0</v>
      </c>
      <c r="AR808" s="148" t="s">
        <v>249</v>
      </c>
      <c r="AT808" s="148" t="s">
        <v>342</v>
      </c>
      <c r="AU808" s="148" t="s">
        <v>86</v>
      </c>
      <c r="AY808" s="17" t="s">
        <v>339</v>
      </c>
      <c r="BE808" s="149">
        <f>IF(N808="základní",J808,0)</f>
        <v>0</v>
      </c>
      <c r="BF808" s="149">
        <f>IF(N808="snížená",J808,0)</f>
        <v>0</v>
      </c>
      <c r="BG808" s="149">
        <f>IF(N808="zákl. přenesená",J808,0)</f>
        <v>0</v>
      </c>
      <c r="BH808" s="149">
        <f>IF(N808="sníž. přenesená",J808,0)</f>
        <v>0</v>
      </c>
      <c r="BI808" s="149">
        <f>IF(N808="nulová",J808,0)</f>
        <v>0</v>
      </c>
      <c r="BJ808" s="17" t="s">
        <v>84</v>
      </c>
      <c r="BK808" s="149">
        <f>ROUND(I808*H808,2)</f>
        <v>0</v>
      </c>
      <c r="BL808" s="17" t="s">
        <v>249</v>
      </c>
      <c r="BM808" s="148" t="s">
        <v>3464</v>
      </c>
    </row>
    <row r="809" spans="2:65" s="1" customFormat="1" ht="19.2" x14ac:dyDescent="0.2">
      <c r="B809" s="32"/>
      <c r="D809" s="150" t="s">
        <v>348</v>
      </c>
      <c r="F809" s="151" t="s">
        <v>2649</v>
      </c>
      <c r="I809" s="152"/>
      <c r="L809" s="32"/>
      <c r="M809" s="153"/>
      <c r="T809" s="56"/>
      <c r="AT809" s="17" t="s">
        <v>348</v>
      </c>
      <c r="AU809" s="17" t="s">
        <v>86</v>
      </c>
    </row>
    <row r="810" spans="2:65" s="15" customFormat="1" x14ac:dyDescent="0.2">
      <c r="B810" s="189"/>
      <c r="D810" s="150" t="s">
        <v>376</v>
      </c>
      <c r="E810" s="190" t="s">
        <v>1</v>
      </c>
      <c r="F810" s="191" t="s">
        <v>3465</v>
      </c>
      <c r="H810" s="190" t="s">
        <v>1</v>
      </c>
      <c r="I810" s="192"/>
      <c r="L810" s="189"/>
      <c r="M810" s="193"/>
      <c r="T810" s="194"/>
      <c r="AT810" s="190" t="s">
        <v>376</v>
      </c>
      <c r="AU810" s="190" t="s">
        <v>86</v>
      </c>
      <c r="AV810" s="15" t="s">
        <v>84</v>
      </c>
      <c r="AW810" s="15" t="s">
        <v>34</v>
      </c>
      <c r="AX810" s="15" t="s">
        <v>77</v>
      </c>
      <c r="AY810" s="190" t="s">
        <v>339</v>
      </c>
    </row>
    <row r="811" spans="2:65" s="12" customFormat="1" x14ac:dyDescent="0.2">
      <c r="B811" s="155"/>
      <c r="D811" s="150" t="s">
        <v>376</v>
      </c>
      <c r="E811" s="156" t="s">
        <v>1</v>
      </c>
      <c r="F811" s="157" t="s">
        <v>3466</v>
      </c>
      <c r="H811" s="158">
        <v>1469.865</v>
      </c>
      <c r="I811" s="159"/>
      <c r="L811" s="155"/>
      <c r="M811" s="160"/>
      <c r="T811" s="161"/>
      <c r="AT811" s="156" t="s">
        <v>376</v>
      </c>
      <c r="AU811" s="156" t="s">
        <v>86</v>
      </c>
      <c r="AV811" s="12" t="s">
        <v>86</v>
      </c>
      <c r="AW811" s="12" t="s">
        <v>34</v>
      </c>
      <c r="AX811" s="12" t="s">
        <v>84</v>
      </c>
      <c r="AY811" s="156" t="s">
        <v>339</v>
      </c>
    </row>
    <row r="812" spans="2:65" s="1" customFormat="1" ht="16.5" customHeight="1" x14ac:dyDescent="0.2">
      <c r="B812" s="136"/>
      <c r="C812" s="137" t="s">
        <v>1503</v>
      </c>
      <c r="D812" s="137" t="s">
        <v>342</v>
      </c>
      <c r="E812" s="138" t="s">
        <v>2651</v>
      </c>
      <c r="F812" s="139" t="s">
        <v>2652</v>
      </c>
      <c r="G812" s="140" t="s">
        <v>493</v>
      </c>
      <c r="H812" s="141">
        <v>50.685000000000002</v>
      </c>
      <c r="I812" s="142"/>
      <c r="J812" s="143">
        <f>ROUND(I812*H812,2)</f>
        <v>0</v>
      </c>
      <c r="K812" s="139" t="s">
        <v>902</v>
      </c>
      <c r="L812" s="32"/>
      <c r="M812" s="144" t="s">
        <v>1</v>
      </c>
      <c r="N812" s="145" t="s">
        <v>42</v>
      </c>
      <c r="P812" s="146">
        <f>O812*H812</f>
        <v>0</v>
      </c>
      <c r="Q812" s="146">
        <v>0</v>
      </c>
      <c r="R812" s="146">
        <f>Q812*H812</f>
        <v>0</v>
      </c>
      <c r="S812" s="146">
        <v>0</v>
      </c>
      <c r="T812" s="147">
        <f>S812*H812</f>
        <v>0</v>
      </c>
      <c r="AR812" s="148" t="s">
        <v>249</v>
      </c>
      <c r="AT812" s="148" t="s">
        <v>342</v>
      </c>
      <c r="AU812" s="148" t="s">
        <v>86</v>
      </c>
      <c r="AY812" s="17" t="s">
        <v>339</v>
      </c>
      <c r="BE812" s="149">
        <f>IF(N812="základní",J812,0)</f>
        <v>0</v>
      </c>
      <c r="BF812" s="149">
        <f>IF(N812="snížená",J812,0)</f>
        <v>0</v>
      </c>
      <c r="BG812" s="149">
        <f>IF(N812="zákl. přenesená",J812,0)</f>
        <v>0</v>
      </c>
      <c r="BH812" s="149">
        <f>IF(N812="sníž. přenesená",J812,0)</f>
        <v>0</v>
      </c>
      <c r="BI812" s="149">
        <f>IF(N812="nulová",J812,0)</f>
        <v>0</v>
      </c>
      <c r="BJ812" s="17" t="s">
        <v>84</v>
      </c>
      <c r="BK812" s="149">
        <f>ROUND(I812*H812,2)</f>
        <v>0</v>
      </c>
      <c r="BL812" s="17" t="s">
        <v>249</v>
      </c>
      <c r="BM812" s="148" t="s">
        <v>3467</v>
      </c>
    </row>
    <row r="813" spans="2:65" s="1" customFormat="1" x14ac:dyDescent="0.2">
      <c r="B813" s="32"/>
      <c r="D813" s="150" t="s">
        <v>348</v>
      </c>
      <c r="F813" s="151" t="s">
        <v>2654</v>
      </c>
      <c r="I813" s="152"/>
      <c r="L813" s="32"/>
      <c r="M813" s="153"/>
      <c r="T813" s="56"/>
      <c r="AT813" s="17" t="s">
        <v>348</v>
      </c>
      <c r="AU813" s="17" t="s">
        <v>86</v>
      </c>
    </row>
    <row r="814" spans="2:65" s="12" customFormat="1" x14ac:dyDescent="0.2">
      <c r="B814" s="155"/>
      <c r="D814" s="150" t="s">
        <v>376</v>
      </c>
      <c r="E814" s="156" t="s">
        <v>1</v>
      </c>
      <c r="F814" s="157" t="s">
        <v>3463</v>
      </c>
      <c r="H814" s="158">
        <v>50.685000000000002</v>
      </c>
      <c r="I814" s="159"/>
      <c r="L814" s="155"/>
      <c r="M814" s="160"/>
      <c r="T814" s="161"/>
      <c r="AT814" s="156" t="s">
        <v>376</v>
      </c>
      <c r="AU814" s="156" t="s">
        <v>86</v>
      </c>
      <c r="AV814" s="12" t="s">
        <v>86</v>
      </c>
      <c r="AW814" s="12" t="s">
        <v>34</v>
      </c>
      <c r="AX814" s="12" t="s">
        <v>84</v>
      </c>
      <c r="AY814" s="156" t="s">
        <v>339</v>
      </c>
    </row>
    <row r="815" spans="2:65" s="1" customFormat="1" ht="16.5" customHeight="1" x14ac:dyDescent="0.2">
      <c r="B815" s="136"/>
      <c r="C815" s="137" t="s">
        <v>1509</v>
      </c>
      <c r="D815" s="137" t="s">
        <v>342</v>
      </c>
      <c r="E815" s="138" t="s">
        <v>2655</v>
      </c>
      <c r="F815" s="139" t="s">
        <v>2656</v>
      </c>
      <c r="G815" s="140" t="s">
        <v>345</v>
      </c>
      <c r="H815" s="141">
        <v>36</v>
      </c>
      <c r="I815" s="142"/>
      <c r="J815" s="143">
        <f>ROUND(I815*H815,2)</f>
        <v>0</v>
      </c>
      <c r="K815" s="139" t="s">
        <v>902</v>
      </c>
      <c r="L815" s="32"/>
      <c r="M815" s="144" t="s">
        <v>1</v>
      </c>
      <c r="N815" s="145" t="s">
        <v>42</v>
      </c>
      <c r="P815" s="146">
        <f>O815*H815</f>
        <v>0</v>
      </c>
      <c r="Q815" s="146">
        <v>0</v>
      </c>
      <c r="R815" s="146">
        <f>Q815*H815</f>
        <v>0</v>
      </c>
      <c r="S815" s="146">
        <v>0</v>
      </c>
      <c r="T815" s="147">
        <f>S815*H815</f>
        <v>0</v>
      </c>
      <c r="AR815" s="148" t="s">
        <v>249</v>
      </c>
      <c r="AT815" s="148" t="s">
        <v>342</v>
      </c>
      <c r="AU815" s="148" t="s">
        <v>86</v>
      </c>
      <c r="AY815" s="17" t="s">
        <v>339</v>
      </c>
      <c r="BE815" s="149">
        <f>IF(N815="základní",J815,0)</f>
        <v>0</v>
      </c>
      <c r="BF815" s="149">
        <f>IF(N815="snížená",J815,0)</f>
        <v>0</v>
      </c>
      <c r="BG815" s="149">
        <f>IF(N815="zákl. přenesená",J815,0)</f>
        <v>0</v>
      </c>
      <c r="BH815" s="149">
        <f>IF(N815="sníž. přenesená",J815,0)</f>
        <v>0</v>
      </c>
      <c r="BI815" s="149">
        <f>IF(N815="nulová",J815,0)</f>
        <v>0</v>
      </c>
      <c r="BJ815" s="17" t="s">
        <v>84</v>
      </c>
      <c r="BK815" s="149">
        <f>ROUND(I815*H815,2)</f>
        <v>0</v>
      </c>
      <c r="BL815" s="17" t="s">
        <v>249</v>
      </c>
      <c r="BM815" s="148" t="s">
        <v>3468</v>
      </c>
    </row>
    <row r="816" spans="2:65" s="1" customFormat="1" x14ac:dyDescent="0.2">
      <c r="B816" s="32"/>
      <c r="D816" s="150" t="s">
        <v>348</v>
      </c>
      <c r="F816" s="151" t="s">
        <v>2658</v>
      </c>
      <c r="I816" s="152"/>
      <c r="L816" s="32"/>
      <c r="M816" s="153"/>
      <c r="T816" s="56"/>
      <c r="AT816" s="17" t="s">
        <v>348</v>
      </c>
      <c r="AU816" s="17" t="s">
        <v>86</v>
      </c>
    </row>
    <row r="817" spans="2:65" s="12" customFormat="1" x14ac:dyDescent="0.2">
      <c r="B817" s="155"/>
      <c r="D817" s="150" t="s">
        <v>376</v>
      </c>
      <c r="E817" s="156" t="s">
        <v>1</v>
      </c>
      <c r="F817" s="157" t="s">
        <v>3469</v>
      </c>
      <c r="H817" s="158">
        <v>36</v>
      </c>
      <c r="I817" s="159"/>
      <c r="L817" s="155"/>
      <c r="M817" s="160"/>
      <c r="T817" s="161"/>
      <c r="AT817" s="156" t="s">
        <v>376</v>
      </c>
      <c r="AU817" s="156" t="s">
        <v>86</v>
      </c>
      <c r="AV817" s="12" t="s">
        <v>86</v>
      </c>
      <c r="AW817" s="12" t="s">
        <v>34</v>
      </c>
      <c r="AX817" s="12" t="s">
        <v>84</v>
      </c>
      <c r="AY817" s="156" t="s">
        <v>339</v>
      </c>
    </row>
    <row r="818" spans="2:65" s="11" customFormat="1" ht="22.8" customHeight="1" x14ac:dyDescent="0.25">
      <c r="B818" s="124"/>
      <c r="D818" s="125" t="s">
        <v>76</v>
      </c>
      <c r="E818" s="134" t="s">
        <v>2661</v>
      </c>
      <c r="F818" s="134" t="s">
        <v>2662</v>
      </c>
      <c r="I818" s="127"/>
      <c r="J818" s="135">
        <f>BK818</f>
        <v>0</v>
      </c>
      <c r="L818" s="124"/>
      <c r="M818" s="129"/>
      <c r="P818" s="130">
        <f>SUM(P819:P820)</f>
        <v>0</v>
      </c>
      <c r="R818" s="130">
        <f>SUM(R819:R820)</f>
        <v>0</v>
      </c>
      <c r="T818" s="131">
        <f>SUM(T819:T820)</f>
        <v>0</v>
      </c>
      <c r="AR818" s="125" t="s">
        <v>84</v>
      </c>
      <c r="AT818" s="132" t="s">
        <v>76</v>
      </c>
      <c r="AU818" s="132" t="s">
        <v>84</v>
      </c>
      <c r="AY818" s="125" t="s">
        <v>339</v>
      </c>
      <c r="BK818" s="133">
        <f>SUM(BK819:BK820)</f>
        <v>0</v>
      </c>
    </row>
    <row r="819" spans="2:65" s="1" customFormat="1" ht="16.5" customHeight="1" x14ac:dyDescent="0.2">
      <c r="B819" s="136"/>
      <c r="C819" s="137" t="s">
        <v>1512</v>
      </c>
      <c r="D819" s="137" t="s">
        <v>342</v>
      </c>
      <c r="E819" s="138" t="s">
        <v>2663</v>
      </c>
      <c r="F819" s="139" t="s">
        <v>2664</v>
      </c>
      <c r="G819" s="140" t="s">
        <v>493</v>
      </c>
      <c r="H819" s="141">
        <v>570.48099999999999</v>
      </c>
      <c r="I819" s="142"/>
      <c r="J819" s="143">
        <f>ROUND(I819*H819,2)</f>
        <v>0</v>
      </c>
      <c r="K819" s="139" t="s">
        <v>902</v>
      </c>
      <c r="L819" s="32"/>
      <c r="M819" s="144" t="s">
        <v>1</v>
      </c>
      <c r="N819" s="145" t="s">
        <v>42</v>
      </c>
      <c r="P819" s="146">
        <f>O819*H819</f>
        <v>0</v>
      </c>
      <c r="Q819" s="146">
        <v>0</v>
      </c>
      <c r="R819" s="146">
        <f>Q819*H819</f>
        <v>0</v>
      </c>
      <c r="S819" s="146">
        <v>0</v>
      </c>
      <c r="T819" s="147">
        <f>S819*H819</f>
        <v>0</v>
      </c>
      <c r="AR819" s="148" t="s">
        <v>249</v>
      </c>
      <c r="AT819" s="148" t="s">
        <v>342</v>
      </c>
      <c r="AU819" s="148" t="s">
        <v>86</v>
      </c>
      <c r="AY819" s="17" t="s">
        <v>339</v>
      </c>
      <c r="BE819" s="149">
        <f>IF(N819="základní",J819,0)</f>
        <v>0</v>
      </c>
      <c r="BF819" s="149">
        <f>IF(N819="snížená",J819,0)</f>
        <v>0</v>
      </c>
      <c r="BG819" s="149">
        <f>IF(N819="zákl. přenesená",J819,0)</f>
        <v>0</v>
      </c>
      <c r="BH819" s="149">
        <f>IF(N819="sníž. přenesená",J819,0)</f>
        <v>0</v>
      </c>
      <c r="BI819" s="149">
        <f>IF(N819="nulová",J819,0)</f>
        <v>0</v>
      </c>
      <c r="BJ819" s="17" t="s">
        <v>84</v>
      </c>
      <c r="BK819" s="149">
        <f>ROUND(I819*H819,2)</f>
        <v>0</v>
      </c>
      <c r="BL819" s="17" t="s">
        <v>249</v>
      </c>
      <c r="BM819" s="148" t="s">
        <v>3470</v>
      </c>
    </row>
    <row r="820" spans="2:65" s="1" customFormat="1" ht="19.2" x14ac:dyDescent="0.2">
      <c r="B820" s="32"/>
      <c r="D820" s="150" t="s">
        <v>348</v>
      </c>
      <c r="F820" s="151" t="s">
        <v>2666</v>
      </c>
      <c r="I820" s="152"/>
      <c r="L820" s="32"/>
      <c r="M820" s="153"/>
      <c r="T820" s="56"/>
      <c r="AT820" s="17" t="s">
        <v>348</v>
      </c>
      <c r="AU820" s="17" t="s">
        <v>86</v>
      </c>
    </row>
    <row r="821" spans="2:65" s="11" customFormat="1" ht="25.95" customHeight="1" x14ac:dyDescent="0.25">
      <c r="B821" s="124"/>
      <c r="D821" s="125" t="s">
        <v>76</v>
      </c>
      <c r="E821" s="126" t="s">
        <v>2667</v>
      </c>
      <c r="F821" s="126" t="s">
        <v>2668</v>
      </c>
      <c r="I821" s="127"/>
      <c r="J821" s="128">
        <f>BK821</f>
        <v>0</v>
      </c>
      <c r="L821" s="124"/>
      <c r="M821" s="129"/>
      <c r="P821" s="130">
        <f>P822+P980+P1000+P1048+P1054</f>
        <v>0</v>
      </c>
      <c r="R821" s="130">
        <f>R822+R980+R1000+R1048+R1054</f>
        <v>35.614966840000001</v>
      </c>
      <c r="T821" s="131">
        <f>T822+T980+T1000+T1048+T1054</f>
        <v>0</v>
      </c>
      <c r="AR821" s="125" t="s">
        <v>86</v>
      </c>
      <c r="AT821" s="132" t="s">
        <v>76</v>
      </c>
      <c r="AU821" s="132" t="s">
        <v>77</v>
      </c>
      <c r="AY821" s="125" t="s">
        <v>339</v>
      </c>
      <c r="BK821" s="133">
        <f>BK822+BK980+BK1000+BK1048+BK1054</f>
        <v>0</v>
      </c>
    </row>
    <row r="822" spans="2:65" s="11" customFormat="1" ht="22.8" customHeight="1" x14ac:dyDescent="0.25">
      <c r="B822" s="124"/>
      <c r="D822" s="125" t="s">
        <v>76</v>
      </c>
      <c r="E822" s="134" t="s">
        <v>2669</v>
      </c>
      <c r="F822" s="134" t="s">
        <v>2670</v>
      </c>
      <c r="I822" s="127"/>
      <c r="J822" s="135">
        <f>BK822</f>
        <v>0</v>
      </c>
      <c r="L822" s="124"/>
      <c r="M822" s="129"/>
      <c r="P822" s="130">
        <f>SUM(P823:P979)</f>
        <v>0</v>
      </c>
      <c r="R822" s="130">
        <f>SUM(R823:R979)</f>
        <v>2.3824177999999998</v>
      </c>
      <c r="T822" s="131">
        <f>SUM(T823:T979)</f>
        <v>0</v>
      </c>
      <c r="AR822" s="125" t="s">
        <v>86</v>
      </c>
      <c r="AT822" s="132" t="s">
        <v>76</v>
      </c>
      <c r="AU822" s="132" t="s">
        <v>84</v>
      </c>
      <c r="AY822" s="125" t="s">
        <v>339</v>
      </c>
      <c r="BK822" s="133">
        <f>SUM(BK823:BK979)</f>
        <v>0</v>
      </c>
    </row>
    <row r="823" spans="2:65" s="1" customFormat="1" ht="16.5" customHeight="1" x14ac:dyDescent="0.2">
      <c r="B823" s="136"/>
      <c r="C823" s="137" t="s">
        <v>1518</v>
      </c>
      <c r="D823" s="137" t="s">
        <v>342</v>
      </c>
      <c r="E823" s="138" t="s">
        <v>2671</v>
      </c>
      <c r="F823" s="139" t="s">
        <v>2672</v>
      </c>
      <c r="G823" s="140" t="s">
        <v>381</v>
      </c>
      <c r="H823" s="141">
        <v>64.97</v>
      </c>
      <c r="I823" s="142"/>
      <c r="J823" s="143">
        <f>ROUND(I823*H823,2)</f>
        <v>0</v>
      </c>
      <c r="K823" s="139" t="s">
        <v>902</v>
      </c>
      <c r="L823" s="32"/>
      <c r="M823" s="144" t="s">
        <v>1</v>
      </c>
      <c r="N823" s="145" t="s">
        <v>42</v>
      </c>
      <c r="P823" s="146">
        <f>O823*H823</f>
        <v>0</v>
      </c>
      <c r="Q823" s="146">
        <v>0</v>
      </c>
      <c r="R823" s="146">
        <f>Q823*H823</f>
        <v>0</v>
      </c>
      <c r="S823" s="146">
        <v>0</v>
      </c>
      <c r="T823" s="147">
        <f>S823*H823</f>
        <v>0</v>
      </c>
      <c r="AR823" s="148" t="s">
        <v>249</v>
      </c>
      <c r="AT823" s="148" t="s">
        <v>342</v>
      </c>
      <c r="AU823" s="148" t="s">
        <v>86</v>
      </c>
      <c r="AY823" s="17" t="s">
        <v>339</v>
      </c>
      <c r="BE823" s="149">
        <f>IF(N823="základní",J823,0)</f>
        <v>0</v>
      </c>
      <c r="BF823" s="149">
        <f>IF(N823="snížená",J823,0)</f>
        <v>0</v>
      </c>
      <c r="BG823" s="149">
        <f>IF(N823="zákl. přenesená",J823,0)</f>
        <v>0</v>
      </c>
      <c r="BH823" s="149">
        <f>IF(N823="sníž. přenesená",J823,0)</f>
        <v>0</v>
      </c>
      <c r="BI823" s="149">
        <f>IF(N823="nulová",J823,0)</f>
        <v>0</v>
      </c>
      <c r="BJ823" s="17" t="s">
        <v>84</v>
      </c>
      <c r="BK823" s="149">
        <f>ROUND(I823*H823,2)</f>
        <v>0</v>
      </c>
      <c r="BL823" s="17" t="s">
        <v>249</v>
      </c>
      <c r="BM823" s="148" t="s">
        <v>3471</v>
      </c>
    </row>
    <row r="824" spans="2:65" s="1" customFormat="1" x14ac:dyDescent="0.2">
      <c r="B824" s="32"/>
      <c r="D824" s="150" t="s">
        <v>348</v>
      </c>
      <c r="F824" s="151" t="s">
        <v>2674</v>
      </c>
      <c r="I824" s="152"/>
      <c r="L824" s="32"/>
      <c r="M824" s="153"/>
      <c r="T824" s="56"/>
      <c r="AT824" s="17" t="s">
        <v>348</v>
      </c>
      <c r="AU824" s="17" t="s">
        <v>86</v>
      </c>
    </row>
    <row r="825" spans="2:65" s="15" customFormat="1" x14ac:dyDescent="0.2">
      <c r="B825" s="189"/>
      <c r="D825" s="150" t="s">
        <v>376</v>
      </c>
      <c r="E825" s="190" t="s">
        <v>1</v>
      </c>
      <c r="F825" s="191" t="s">
        <v>3472</v>
      </c>
      <c r="H825" s="190" t="s">
        <v>1</v>
      </c>
      <c r="I825" s="192"/>
      <c r="L825" s="189"/>
      <c r="M825" s="193"/>
      <c r="T825" s="194"/>
      <c r="AT825" s="190" t="s">
        <v>376</v>
      </c>
      <c r="AU825" s="190" t="s">
        <v>86</v>
      </c>
      <c r="AV825" s="15" t="s">
        <v>84</v>
      </c>
      <c r="AW825" s="15" t="s">
        <v>34</v>
      </c>
      <c r="AX825" s="15" t="s">
        <v>77</v>
      </c>
      <c r="AY825" s="190" t="s">
        <v>339</v>
      </c>
    </row>
    <row r="826" spans="2:65" s="12" customFormat="1" x14ac:dyDescent="0.2">
      <c r="B826" s="155"/>
      <c r="D826" s="150" t="s">
        <v>376</v>
      </c>
      <c r="E826" s="156" t="s">
        <v>1</v>
      </c>
      <c r="F826" s="157" t="s">
        <v>3473</v>
      </c>
      <c r="H826" s="158">
        <v>21.762</v>
      </c>
      <c r="I826" s="159"/>
      <c r="L826" s="155"/>
      <c r="M826" s="160"/>
      <c r="T826" s="161"/>
      <c r="AT826" s="156" t="s">
        <v>376</v>
      </c>
      <c r="AU826" s="156" t="s">
        <v>86</v>
      </c>
      <c r="AV826" s="12" t="s">
        <v>86</v>
      </c>
      <c r="AW826" s="12" t="s">
        <v>34</v>
      </c>
      <c r="AX826" s="12" t="s">
        <v>77</v>
      </c>
      <c r="AY826" s="156" t="s">
        <v>339</v>
      </c>
    </row>
    <row r="827" spans="2:65" s="12" customFormat="1" x14ac:dyDescent="0.2">
      <c r="B827" s="155"/>
      <c r="D827" s="150" t="s">
        <v>376</v>
      </c>
      <c r="E827" s="156" t="s">
        <v>1</v>
      </c>
      <c r="F827" s="157" t="s">
        <v>3474</v>
      </c>
      <c r="H827" s="158">
        <v>27.698</v>
      </c>
      <c r="I827" s="159"/>
      <c r="L827" s="155"/>
      <c r="M827" s="160"/>
      <c r="T827" s="161"/>
      <c r="AT827" s="156" t="s">
        <v>376</v>
      </c>
      <c r="AU827" s="156" t="s">
        <v>86</v>
      </c>
      <c r="AV827" s="12" t="s">
        <v>86</v>
      </c>
      <c r="AW827" s="12" t="s">
        <v>34</v>
      </c>
      <c r="AX827" s="12" t="s">
        <v>77</v>
      </c>
      <c r="AY827" s="156" t="s">
        <v>339</v>
      </c>
    </row>
    <row r="828" spans="2:65" s="12" customFormat="1" x14ac:dyDescent="0.2">
      <c r="B828" s="155"/>
      <c r="D828" s="150" t="s">
        <v>376</v>
      </c>
      <c r="E828" s="156" t="s">
        <v>1</v>
      </c>
      <c r="F828" s="157" t="s">
        <v>2682</v>
      </c>
      <c r="H828" s="158">
        <v>15.51</v>
      </c>
      <c r="I828" s="159"/>
      <c r="L828" s="155"/>
      <c r="M828" s="160"/>
      <c r="T828" s="161"/>
      <c r="AT828" s="156" t="s">
        <v>376</v>
      </c>
      <c r="AU828" s="156" t="s">
        <v>86</v>
      </c>
      <c r="AV828" s="12" t="s">
        <v>86</v>
      </c>
      <c r="AW828" s="12" t="s">
        <v>34</v>
      </c>
      <c r="AX828" s="12" t="s">
        <v>77</v>
      </c>
      <c r="AY828" s="156" t="s">
        <v>339</v>
      </c>
    </row>
    <row r="829" spans="2:65" s="13" customFormat="1" x14ac:dyDescent="0.2">
      <c r="B829" s="162"/>
      <c r="D829" s="150" t="s">
        <v>376</v>
      </c>
      <c r="E829" s="163" t="s">
        <v>1</v>
      </c>
      <c r="F829" s="164" t="s">
        <v>398</v>
      </c>
      <c r="H829" s="165">
        <v>64.97</v>
      </c>
      <c r="I829" s="166"/>
      <c r="L829" s="162"/>
      <c r="M829" s="167"/>
      <c r="T829" s="168"/>
      <c r="AT829" s="163" t="s">
        <v>376</v>
      </c>
      <c r="AU829" s="163" t="s">
        <v>86</v>
      </c>
      <c r="AV829" s="13" t="s">
        <v>249</v>
      </c>
      <c r="AW829" s="13" t="s">
        <v>34</v>
      </c>
      <c r="AX829" s="13" t="s">
        <v>84</v>
      </c>
      <c r="AY829" s="163" t="s">
        <v>339</v>
      </c>
    </row>
    <row r="830" spans="2:65" s="1" customFormat="1" x14ac:dyDescent="0.2">
      <c r="B830" s="32"/>
      <c r="D830" s="150" t="s">
        <v>2112</v>
      </c>
      <c r="F830" s="199" t="s">
        <v>3205</v>
      </c>
      <c r="L830" s="32"/>
      <c r="M830" s="153"/>
      <c r="T830" s="56"/>
      <c r="AU830" s="17" t="s">
        <v>86</v>
      </c>
    </row>
    <row r="831" spans="2:65" s="1" customFormat="1" x14ac:dyDescent="0.2">
      <c r="B831" s="32"/>
      <c r="D831" s="150" t="s">
        <v>2112</v>
      </c>
      <c r="F831" s="200" t="s">
        <v>3206</v>
      </c>
      <c r="H831" s="201">
        <v>46.98</v>
      </c>
      <c r="L831" s="32"/>
      <c r="M831" s="153"/>
      <c r="T831" s="56"/>
      <c r="AU831" s="17" t="s">
        <v>86</v>
      </c>
    </row>
    <row r="832" spans="2:65" s="1" customFormat="1" x14ac:dyDescent="0.2">
      <c r="B832" s="32"/>
      <c r="D832" s="150" t="s">
        <v>2112</v>
      </c>
      <c r="F832" s="199" t="s">
        <v>3207</v>
      </c>
      <c r="L832" s="32"/>
      <c r="M832" s="153"/>
      <c r="T832" s="56"/>
      <c r="AU832" s="17" t="s">
        <v>86</v>
      </c>
    </row>
    <row r="833" spans="2:65" s="1" customFormat="1" x14ac:dyDescent="0.2">
      <c r="B833" s="32"/>
      <c r="D833" s="150" t="s">
        <v>2112</v>
      </c>
      <c r="F833" s="200" t="s">
        <v>3208</v>
      </c>
      <c r="H833" s="201">
        <v>48.78</v>
      </c>
      <c r="L833" s="32"/>
      <c r="M833" s="153"/>
      <c r="T833" s="56"/>
      <c r="AU833" s="17" t="s">
        <v>86</v>
      </c>
    </row>
    <row r="834" spans="2:65" s="1" customFormat="1" ht="16.5" customHeight="1" x14ac:dyDescent="0.2">
      <c r="B834" s="136"/>
      <c r="C834" s="137" t="s">
        <v>1523</v>
      </c>
      <c r="D834" s="137" t="s">
        <v>342</v>
      </c>
      <c r="E834" s="138" t="s">
        <v>2683</v>
      </c>
      <c r="F834" s="139" t="s">
        <v>2684</v>
      </c>
      <c r="G834" s="140" t="s">
        <v>381</v>
      </c>
      <c r="H834" s="141">
        <v>147.03</v>
      </c>
      <c r="I834" s="142"/>
      <c r="J834" s="143">
        <f>ROUND(I834*H834,2)</f>
        <v>0</v>
      </c>
      <c r="K834" s="139" t="s">
        <v>902</v>
      </c>
      <c r="L834" s="32"/>
      <c r="M834" s="144" t="s">
        <v>1</v>
      </c>
      <c r="N834" s="145" t="s">
        <v>42</v>
      </c>
      <c r="P834" s="146">
        <f>O834*H834</f>
        <v>0</v>
      </c>
      <c r="Q834" s="146">
        <v>0</v>
      </c>
      <c r="R834" s="146">
        <f>Q834*H834</f>
        <v>0</v>
      </c>
      <c r="S834" s="146">
        <v>0</v>
      </c>
      <c r="T834" s="147">
        <f>S834*H834</f>
        <v>0</v>
      </c>
      <c r="AR834" s="148" t="s">
        <v>428</v>
      </c>
      <c r="AT834" s="148" t="s">
        <v>342</v>
      </c>
      <c r="AU834" s="148" t="s">
        <v>86</v>
      </c>
      <c r="AY834" s="17" t="s">
        <v>339</v>
      </c>
      <c r="BE834" s="149">
        <f>IF(N834="základní",J834,0)</f>
        <v>0</v>
      </c>
      <c r="BF834" s="149">
        <f>IF(N834="snížená",J834,0)</f>
        <v>0</v>
      </c>
      <c r="BG834" s="149">
        <f>IF(N834="zákl. přenesená",J834,0)</f>
        <v>0</v>
      </c>
      <c r="BH834" s="149">
        <f>IF(N834="sníž. přenesená",J834,0)</f>
        <v>0</v>
      </c>
      <c r="BI834" s="149">
        <f>IF(N834="nulová",J834,0)</f>
        <v>0</v>
      </c>
      <c r="BJ834" s="17" t="s">
        <v>84</v>
      </c>
      <c r="BK834" s="149">
        <f>ROUND(I834*H834,2)</f>
        <v>0</v>
      </c>
      <c r="BL834" s="17" t="s">
        <v>428</v>
      </c>
      <c r="BM834" s="148" t="s">
        <v>3475</v>
      </c>
    </row>
    <row r="835" spans="2:65" s="1" customFormat="1" x14ac:dyDescent="0.2">
      <c r="B835" s="32"/>
      <c r="D835" s="150" t="s">
        <v>348</v>
      </c>
      <c r="F835" s="151" t="s">
        <v>2686</v>
      </c>
      <c r="I835" s="152"/>
      <c r="L835" s="32"/>
      <c r="M835" s="153"/>
      <c r="T835" s="56"/>
      <c r="AT835" s="17" t="s">
        <v>348</v>
      </c>
      <c r="AU835" s="17" t="s">
        <v>86</v>
      </c>
    </row>
    <row r="836" spans="2:65" s="15" customFormat="1" x14ac:dyDescent="0.2">
      <c r="B836" s="189"/>
      <c r="D836" s="150" t="s">
        <v>376</v>
      </c>
      <c r="E836" s="190" t="s">
        <v>1</v>
      </c>
      <c r="F836" s="191" t="s">
        <v>3476</v>
      </c>
      <c r="H836" s="190" t="s">
        <v>1</v>
      </c>
      <c r="I836" s="192"/>
      <c r="L836" s="189"/>
      <c r="M836" s="193"/>
      <c r="T836" s="194"/>
      <c r="AT836" s="190" t="s">
        <v>376</v>
      </c>
      <c r="AU836" s="190" t="s">
        <v>86</v>
      </c>
      <c r="AV836" s="15" t="s">
        <v>84</v>
      </c>
      <c r="AW836" s="15" t="s">
        <v>34</v>
      </c>
      <c r="AX836" s="15" t="s">
        <v>77</v>
      </c>
      <c r="AY836" s="190" t="s">
        <v>339</v>
      </c>
    </row>
    <row r="837" spans="2:65" s="12" customFormat="1" x14ac:dyDescent="0.2">
      <c r="B837" s="155"/>
      <c r="D837" s="150" t="s">
        <v>376</v>
      </c>
      <c r="E837" s="156" t="s">
        <v>1</v>
      </c>
      <c r="F837" s="157" t="s">
        <v>3477</v>
      </c>
      <c r="H837" s="158">
        <v>22.954000000000001</v>
      </c>
      <c r="I837" s="159"/>
      <c r="L837" s="155"/>
      <c r="M837" s="160"/>
      <c r="T837" s="161"/>
      <c r="AT837" s="156" t="s">
        <v>376</v>
      </c>
      <c r="AU837" s="156" t="s">
        <v>86</v>
      </c>
      <c r="AV837" s="12" t="s">
        <v>86</v>
      </c>
      <c r="AW837" s="12" t="s">
        <v>34</v>
      </c>
      <c r="AX837" s="12" t="s">
        <v>77</v>
      </c>
      <c r="AY837" s="156" t="s">
        <v>339</v>
      </c>
    </row>
    <row r="838" spans="2:65" s="12" customFormat="1" x14ac:dyDescent="0.2">
      <c r="B838" s="155"/>
      <c r="D838" s="150" t="s">
        <v>376</v>
      </c>
      <c r="E838" s="156" t="s">
        <v>1</v>
      </c>
      <c r="F838" s="157" t="s">
        <v>3478</v>
      </c>
      <c r="H838" s="158">
        <v>21.853999999999999</v>
      </c>
      <c r="I838" s="159"/>
      <c r="L838" s="155"/>
      <c r="M838" s="160"/>
      <c r="T838" s="161"/>
      <c r="AT838" s="156" t="s">
        <v>376</v>
      </c>
      <c r="AU838" s="156" t="s">
        <v>86</v>
      </c>
      <c r="AV838" s="12" t="s">
        <v>86</v>
      </c>
      <c r="AW838" s="12" t="s">
        <v>34</v>
      </c>
      <c r="AX838" s="12" t="s">
        <v>77</v>
      </c>
      <c r="AY838" s="156" t="s">
        <v>339</v>
      </c>
    </row>
    <row r="839" spans="2:65" s="15" customFormat="1" x14ac:dyDescent="0.2">
      <c r="B839" s="189"/>
      <c r="D839" s="150" t="s">
        <v>376</v>
      </c>
      <c r="E839" s="190" t="s">
        <v>1</v>
      </c>
      <c r="F839" s="191" t="s">
        <v>3479</v>
      </c>
      <c r="H839" s="190" t="s">
        <v>1</v>
      </c>
      <c r="I839" s="192"/>
      <c r="L839" s="189"/>
      <c r="M839" s="193"/>
      <c r="T839" s="194"/>
      <c r="AT839" s="190" t="s">
        <v>376</v>
      </c>
      <c r="AU839" s="190" t="s">
        <v>86</v>
      </c>
      <c r="AV839" s="15" t="s">
        <v>84</v>
      </c>
      <c r="AW839" s="15" t="s">
        <v>34</v>
      </c>
      <c r="AX839" s="15" t="s">
        <v>77</v>
      </c>
      <c r="AY839" s="190" t="s">
        <v>339</v>
      </c>
    </row>
    <row r="840" spans="2:65" s="12" customFormat="1" x14ac:dyDescent="0.2">
      <c r="B840" s="155"/>
      <c r="D840" s="150" t="s">
        <v>376</v>
      </c>
      <c r="E840" s="156" t="s">
        <v>1</v>
      </c>
      <c r="F840" s="157" t="s">
        <v>2697</v>
      </c>
      <c r="H840" s="158">
        <v>11.958</v>
      </c>
      <c r="I840" s="159"/>
      <c r="L840" s="155"/>
      <c r="M840" s="160"/>
      <c r="T840" s="161"/>
      <c r="AT840" s="156" t="s">
        <v>376</v>
      </c>
      <c r="AU840" s="156" t="s">
        <v>86</v>
      </c>
      <c r="AV840" s="12" t="s">
        <v>86</v>
      </c>
      <c r="AW840" s="12" t="s">
        <v>34</v>
      </c>
      <c r="AX840" s="12" t="s">
        <v>77</v>
      </c>
      <c r="AY840" s="156" t="s">
        <v>339</v>
      </c>
    </row>
    <row r="841" spans="2:65" s="12" customFormat="1" x14ac:dyDescent="0.2">
      <c r="B841" s="155"/>
      <c r="D841" s="150" t="s">
        <v>376</v>
      </c>
      <c r="E841" s="156" t="s">
        <v>1</v>
      </c>
      <c r="F841" s="157" t="s">
        <v>2698</v>
      </c>
      <c r="H841" s="158">
        <v>9.827</v>
      </c>
      <c r="I841" s="159"/>
      <c r="L841" s="155"/>
      <c r="M841" s="160"/>
      <c r="T841" s="161"/>
      <c r="AT841" s="156" t="s">
        <v>376</v>
      </c>
      <c r="AU841" s="156" t="s">
        <v>86</v>
      </c>
      <c r="AV841" s="12" t="s">
        <v>86</v>
      </c>
      <c r="AW841" s="12" t="s">
        <v>34</v>
      </c>
      <c r="AX841" s="12" t="s">
        <v>77</v>
      </c>
      <c r="AY841" s="156" t="s">
        <v>339</v>
      </c>
    </row>
    <row r="842" spans="2:65" s="12" customFormat="1" x14ac:dyDescent="0.2">
      <c r="B842" s="155"/>
      <c r="D842" s="150" t="s">
        <v>376</v>
      </c>
      <c r="E842" s="156" t="s">
        <v>1</v>
      </c>
      <c r="F842" s="157" t="s">
        <v>2699</v>
      </c>
      <c r="H842" s="158">
        <v>1.8</v>
      </c>
      <c r="I842" s="159"/>
      <c r="L842" s="155"/>
      <c r="M842" s="160"/>
      <c r="T842" s="161"/>
      <c r="AT842" s="156" t="s">
        <v>376</v>
      </c>
      <c r="AU842" s="156" t="s">
        <v>86</v>
      </c>
      <c r="AV842" s="12" t="s">
        <v>86</v>
      </c>
      <c r="AW842" s="12" t="s">
        <v>34</v>
      </c>
      <c r="AX842" s="12" t="s">
        <v>77</v>
      </c>
      <c r="AY842" s="156" t="s">
        <v>339</v>
      </c>
    </row>
    <row r="843" spans="2:65" s="12" customFormat="1" x14ac:dyDescent="0.2">
      <c r="B843" s="155"/>
      <c r="D843" s="150" t="s">
        <v>376</v>
      </c>
      <c r="E843" s="156" t="s">
        <v>1</v>
      </c>
      <c r="F843" s="157" t="s">
        <v>2700</v>
      </c>
      <c r="H843" s="158">
        <v>1.5409999999999999</v>
      </c>
      <c r="I843" s="159"/>
      <c r="L843" s="155"/>
      <c r="M843" s="160"/>
      <c r="T843" s="161"/>
      <c r="AT843" s="156" t="s">
        <v>376</v>
      </c>
      <c r="AU843" s="156" t="s">
        <v>86</v>
      </c>
      <c r="AV843" s="12" t="s">
        <v>86</v>
      </c>
      <c r="AW843" s="12" t="s">
        <v>34</v>
      </c>
      <c r="AX843" s="12" t="s">
        <v>77</v>
      </c>
      <c r="AY843" s="156" t="s">
        <v>339</v>
      </c>
    </row>
    <row r="844" spans="2:65" s="15" customFormat="1" x14ac:dyDescent="0.2">
      <c r="B844" s="189"/>
      <c r="D844" s="150" t="s">
        <v>376</v>
      </c>
      <c r="E844" s="190" t="s">
        <v>1</v>
      </c>
      <c r="F844" s="191" t="s">
        <v>3480</v>
      </c>
      <c r="H844" s="190" t="s">
        <v>1</v>
      </c>
      <c r="I844" s="192"/>
      <c r="L844" s="189"/>
      <c r="M844" s="193"/>
      <c r="T844" s="194"/>
      <c r="AT844" s="190" t="s">
        <v>376</v>
      </c>
      <c r="AU844" s="190" t="s">
        <v>86</v>
      </c>
      <c r="AV844" s="15" t="s">
        <v>84</v>
      </c>
      <c r="AW844" s="15" t="s">
        <v>34</v>
      </c>
      <c r="AX844" s="15" t="s">
        <v>77</v>
      </c>
      <c r="AY844" s="190" t="s">
        <v>339</v>
      </c>
    </row>
    <row r="845" spans="2:65" s="12" customFormat="1" x14ac:dyDescent="0.2">
      <c r="B845" s="155"/>
      <c r="D845" s="150" t="s">
        <v>376</v>
      </c>
      <c r="E845" s="156" t="s">
        <v>1</v>
      </c>
      <c r="F845" s="157" t="s">
        <v>3481</v>
      </c>
      <c r="H845" s="158">
        <v>8.64</v>
      </c>
      <c r="I845" s="159"/>
      <c r="L845" s="155"/>
      <c r="M845" s="160"/>
      <c r="T845" s="161"/>
      <c r="AT845" s="156" t="s">
        <v>376</v>
      </c>
      <c r="AU845" s="156" t="s">
        <v>86</v>
      </c>
      <c r="AV845" s="12" t="s">
        <v>86</v>
      </c>
      <c r="AW845" s="12" t="s">
        <v>34</v>
      </c>
      <c r="AX845" s="12" t="s">
        <v>77</v>
      </c>
      <c r="AY845" s="156" t="s">
        <v>339</v>
      </c>
    </row>
    <row r="846" spans="2:65" s="12" customFormat="1" x14ac:dyDescent="0.2">
      <c r="B846" s="155"/>
      <c r="D846" s="150" t="s">
        <v>376</v>
      </c>
      <c r="E846" s="156" t="s">
        <v>1</v>
      </c>
      <c r="F846" s="157" t="s">
        <v>3482</v>
      </c>
      <c r="H846" s="158">
        <v>7.92</v>
      </c>
      <c r="I846" s="159"/>
      <c r="L846" s="155"/>
      <c r="M846" s="160"/>
      <c r="T846" s="161"/>
      <c r="AT846" s="156" t="s">
        <v>376</v>
      </c>
      <c r="AU846" s="156" t="s">
        <v>86</v>
      </c>
      <c r="AV846" s="12" t="s">
        <v>86</v>
      </c>
      <c r="AW846" s="12" t="s">
        <v>34</v>
      </c>
      <c r="AX846" s="12" t="s">
        <v>77</v>
      </c>
      <c r="AY846" s="156" t="s">
        <v>339</v>
      </c>
    </row>
    <row r="847" spans="2:65" s="15" customFormat="1" x14ac:dyDescent="0.2">
      <c r="B847" s="189"/>
      <c r="D847" s="150" t="s">
        <v>376</v>
      </c>
      <c r="E847" s="190" t="s">
        <v>1</v>
      </c>
      <c r="F847" s="191" t="s">
        <v>3483</v>
      </c>
      <c r="H847" s="190" t="s">
        <v>1</v>
      </c>
      <c r="I847" s="192"/>
      <c r="L847" s="189"/>
      <c r="M847" s="193"/>
      <c r="T847" s="194"/>
      <c r="AT847" s="190" t="s">
        <v>376</v>
      </c>
      <c r="AU847" s="190" t="s">
        <v>86</v>
      </c>
      <c r="AV847" s="15" t="s">
        <v>84</v>
      </c>
      <c r="AW847" s="15" t="s">
        <v>34</v>
      </c>
      <c r="AX847" s="15" t="s">
        <v>77</v>
      </c>
      <c r="AY847" s="190" t="s">
        <v>339</v>
      </c>
    </row>
    <row r="848" spans="2:65" s="12" customFormat="1" x14ac:dyDescent="0.2">
      <c r="B848" s="155"/>
      <c r="D848" s="150" t="s">
        <v>376</v>
      </c>
      <c r="E848" s="156" t="s">
        <v>1</v>
      </c>
      <c r="F848" s="157" t="s">
        <v>3484</v>
      </c>
      <c r="H848" s="158">
        <v>42.252000000000002</v>
      </c>
      <c r="I848" s="159"/>
      <c r="L848" s="155"/>
      <c r="M848" s="160"/>
      <c r="T848" s="161"/>
      <c r="AT848" s="156" t="s">
        <v>376</v>
      </c>
      <c r="AU848" s="156" t="s">
        <v>86</v>
      </c>
      <c r="AV848" s="12" t="s">
        <v>86</v>
      </c>
      <c r="AW848" s="12" t="s">
        <v>34</v>
      </c>
      <c r="AX848" s="12" t="s">
        <v>77</v>
      </c>
      <c r="AY848" s="156" t="s">
        <v>339</v>
      </c>
    </row>
    <row r="849" spans="2:65" s="12" customFormat="1" x14ac:dyDescent="0.2">
      <c r="B849" s="155"/>
      <c r="D849" s="150" t="s">
        <v>376</v>
      </c>
      <c r="E849" s="156" t="s">
        <v>1</v>
      </c>
      <c r="F849" s="157" t="s">
        <v>3485</v>
      </c>
      <c r="H849" s="158">
        <v>18.283999999999999</v>
      </c>
      <c r="I849" s="159"/>
      <c r="L849" s="155"/>
      <c r="M849" s="160"/>
      <c r="T849" s="161"/>
      <c r="AT849" s="156" t="s">
        <v>376</v>
      </c>
      <c r="AU849" s="156" t="s">
        <v>86</v>
      </c>
      <c r="AV849" s="12" t="s">
        <v>86</v>
      </c>
      <c r="AW849" s="12" t="s">
        <v>34</v>
      </c>
      <c r="AX849" s="12" t="s">
        <v>77</v>
      </c>
      <c r="AY849" s="156" t="s">
        <v>339</v>
      </c>
    </row>
    <row r="850" spans="2:65" s="13" customFormat="1" x14ac:dyDescent="0.2">
      <c r="B850" s="162"/>
      <c r="D850" s="150" t="s">
        <v>376</v>
      </c>
      <c r="E850" s="163" t="s">
        <v>1</v>
      </c>
      <c r="F850" s="164" t="s">
        <v>398</v>
      </c>
      <c r="H850" s="165">
        <v>147.03</v>
      </c>
      <c r="I850" s="166"/>
      <c r="L850" s="162"/>
      <c r="M850" s="167"/>
      <c r="T850" s="168"/>
      <c r="AT850" s="163" t="s">
        <v>376</v>
      </c>
      <c r="AU850" s="163" t="s">
        <v>86</v>
      </c>
      <c r="AV850" s="13" t="s">
        <v>249</v>
      </c>
      <c r="AW850" s="13" t="s">
        <v>34</v>
      </c>
      <c r="AX850" s="13" t="s">
        <v>84</v>
      </c>
      <c r="AY850" s="163" t="s">
        <v>339</v>
      </c>
    </row>
    <row r="851" spans="2:65" s="1" customFormat="1" x14ac:dyDescent="0.2">
      <c r="B851" s="32"/>
      <c r="D851" s="150" t="s">
        <v>2112</v>
      </c>
      <c r="F851" s="199" t="s">
        <v>3205</v>
      </c>
      <c r="L851" s="32"/>
      <c r="M851" s="153"/>
      <c r="T851" s="56"/>
      <c r="AU851" s="17" t="s">
        <v>86</v>
      </c>
    </row>
    <row r="852" spans="2:65" s="1" customFormat="1" x14ac:dyDescent="0.2">
      <c r="B852" s="32"/>
      <c r="D852" s="150" t="s">
        <v>2112</v>
      </c>
      <c r="F852" s="200" t="s">
        <v>3206</v>
      </c>
      <c r="H852" s="201">
        <v>46.98</v>
      </c>
      <c r="L852" s="32"/>
      <c r="M852" s="153"/>
      <c r="T852" s="56"/>
      <c r="AU852" s="17" t="s">
        <v>86</v>
      </c>
    </row>
    <row r="853" spans="2:65" s="1" customFormat="1" x14ac:dyDescent="0.2">
      <c r="B853" s="32"/>
      <c r="D853" s="150" t="s">
        <v>2112</v>
      </c>
      <c r="F853" s="199" t="s">
        <v>3207</v>
      </c>
      <c r="L853" s="32"/>
      <c r="M853" s="153"/>
      <c r="T853" s="56"/>
      <c r="AU853" s="17" t="s">
        <v>86</v>
      </c>
    </row>
    <row r="854" spans="2:65" s="1" customFormat="1" x14ac:dyDescent="0.2">
      <c r="B854" s="32"/>
      <c r="D854" s="150" t="s">
        <v>2112</v>
      </c>
      <c r="F854" s="200" t="s">
        <v>3208</v>
      </c>
      <c r="H854" s="201">
        <v>48.78</v>
      </c>
      <c r="L854" s="32"/>
      <c r="M854" s="153"/>
      <c r="T854" s="56"/>
      <c r="AU854" s="17" t="s">
        <v>86</v>
      </c>
    </row>
    <row r="855" spans="2:65" s="1" customFormat="1" x14ac:dyDescent="0.2">
      <c r="B855" s="32"/>
      <c r="D855" s="150" t="s">
        <v>2112</v>
      </c>
      <c r="F855" s="199" t="s">
        <v>3253</v>
      </c>
      <c r="L855" s="32"/>
      <c r="M855" s="153"/>
      <c r="T855" s="56"/>
      <c r="AU855" s="17" t="s">
        <v>86</v>
      </c>
    </row>
    <row r="856" spans="2:65" s="1" customFormat="1" x14ac:dyDescent="0.2">
      <c r="B856" s="32"/>
      <c r="D856" s="150" t="s">
        <v>2112</v>
      </c>
      <c r="F856" s="200" t="s">
        <v>3246</v>
      </c>
      <c r="H856" s="201">
        <v>115.92</v>
      </c>
      <c r="L856" s="32"/>
      <c r="M856" s="153"/>
      <c r="T856" s="56"/>
      <c r="AU856" s="17" t="s">
        <v>86</v>
      </c>
    </row>
    <row r="857" spans="2:65" s="1" customFormat="1" x14ac:dyDescent="0.2">
      <c r="B857" s="32"/>
      <c r="D857" s="150" t="s">
        <v>2112</v>
      </c>
      <c r="F857" s="199" t="s">
        <v>3255</v>
      </c>
      <c r="L857" s="32"/>
      <c r="M857" s="153"/>
      <c r="T857" s="56"/>
      <c r="AU857" s="17" t="s">
        <v>86</v>
      </c>
    </row>
    <row r="858" spans="2:65" s="1" customFormat="1" x14ac:dyDescent="0.2">
      <c r="B858" s="32"/>
      <c r="D858" s="150" t="s">
        <v>2112</v>
      </c>
      <c r="F858" s="200" t="s">
        <v>3243</v>
      </c>
      <c r="H858" s="201">
        <v>0</v>
      </c>
      <c r="L858" s="32"/>
      <c r="M858" s="153"/>
      <c r="T858" s="56"/>
      <c r="AU858" s="17" t="s">
        <v>86</v>
      </c>
    </row>
    <row r="859" spans="2:65" s="1" customFormat="1" x14ac:dyDescent="0.2">
      <c r="B859" s="32"/>
      <c r="D859" s="150" t="s">
        <v>2112</v>
      </c>
      <c r="F859" s="200" t="s">
        <v>3244</v>
      </c>
      <c r="H859" s="201">
        <v>124.56</v>
      </c>
      <c r="L859" s="32"/>
      <c r="M859" s="153"/>
      <c r="T859" s="56"/>
      <c r="AU859" s="17" t="s">
        <v>86</v>
      </c>
    </row>
    <row r="860" spans="2:65" s="1" customFormat="1" x14ac:dyDescent="0.2">
      <c r="B860" s="32"/>
      <c r="D860" s="150" t="s">
        <v>2112</v>
      </c>
      <c r="F860" s="199" t="s">
        <v>3254</v>
      </c>
      <c r="L860" s="32"/>
      <c r="M860" s="153"/>
      <c r="T860" s="56"/>
      <c r="AU860" s="17" t="s">
        <v>86</v>
      </c>
    </row>
    <row r="861" spans="2:65" s="1" customFormat="1" x14ac:dyDescent="0.2">
      <c r="B861" s="32"/>
      <c r="D861" s="150" t="s">
        <v>2112</v>
      </c>
      <c r="F861" s="200" t="s">
        <v>3245</v>
      </c>
      <c r="H861" s="201">
        <v>106.02</v>
      </c>
      <c r="L861" s="32"/>
      <c r="M861" s="153"/>
      <c r="T861" s="56"/>
      <c r="AU861" s="17" t="s">
        <v>86</v>
      </c>
    </row>
    <row r="862" spans="2:65" s="1" customFormat="1" x14ac:dyDescent="0.2">
      <c r="B862" s="32"/>
      <c r="D862" s="150" t="s">
        <v>2112</v>
      </c>
      <c r="F862" s="199" t="s">
        <v>3112</v>
      </c>
      <c r="L862" s="32"/>
      <c r="M862" s="153"/>
      <c r="T862" s="56"/>
      <c r="AU862" s="17" t="s">
        <v>86</v>
      </c>
    </row>
    <row r="863" spans="2:65" s="1" customFormat="1" x14ac:dyDescent="0.2">
      <c r="B863" s="32"/>
      <c r="D863" s="150" t="s">
        <v>2112</v>
      </c>
      <c r="F863" s="200" t="s">
        <v>3113</v>
      </c>
      <c r="H863" s="201">
        <v>112.32</v>
      </c>
      <c r="L863" s="32"/>
      <c r="M863" s="153"/>
      <c r="T863" s="56"/>
      <c r="AU863" s="17" t="s">
        <v>86</v>
      </c>
    </row>
    <row r="864" spans="2:65" s="1" customFormat="1" ht="16.5" customHeight="1" x14ac:dyDescent="0.2">
      <c r="B864" s="136"/>
      <c r="C864" s="169" t="s">
        <v>1526</v>
      </c>
      <c r="D864" s="169" t="s">
        <v>490</v>
      </c>
      <c r="E864" s="170" t="s">
        <v>2701</v>
      </c>
      <c r="F864" s="171" t="s">
        <v>2702</v>
      </c>
      <c r="G864" s="172" t="s">
        <v>493</v>
      </c>
      <c r="H864" s="173">
        <v>6.4000000000000001E-2</v>
      </c>
      <c r="I864" s="174"/>
      <c r="J864" s="175">
        <f>ROUND(I864*H864,2)</f>
        <v>0</v>
      </c>
      <c r="K864" s="171" t="s">
        <v>902</v>
      </c>
      <c r="L864" s="176"/>
      <c r="M864" s="177" t="s">
        <v>1</v>
      </c>
      <c r="N864" s="178" t="s">
        <v>42</v>
      </c>
      <c r="P864" s="146">
        <f>O864*H864</f>
        <v>0</v>
      </c>
      <c r="Q864" s="146">
        <v>1</v>
      </c>
      <c r="R864" s="146">
        <f>Q864*H864</f>
        <v>6.4000000000000001E-2</v>
      </c>
      <c r="S864" s="146">
        <v>0</v>
      </c>
      <c r="T864" s="147">
        <f>S864*H864</f>
        <v>0</v>
      </c>
      <c r="AR864" s="148" t="s">
        <v>385</v>
      </c>
      <c r="AT864" s="148" t="s">
        <v>490</v>
      </c>
      <c r="AU864" s="148" t="s">
        <v>86</v>
      </c>
      <c r="AY864" s="17" t="s">
        <v>339</v>
      </c>
      <c r="BE864" s="149">
        <f>IF(N864="základní",J864,0)</f>
        <v>0</v>
      </c>
      <c r="BF864" s="149">
        <f>IF(N864="snížená",J864,0)</f>
        <v>0</v>
      </c>
      <c r="BG864" s="149">
        <f>IF(N864="zákl. přenesená",J864,0)</f>
        <v>0</v>
      </c>
      <c r="BH864" s="149">
        <f>IF(N864="sníž. přenesená",J864,0)</f>
        <v>0</v>
      </c>
      <c r="BI864" s="149">
        <f>IF(N864="nulová",J864,0)</f>
        <v>0</v>
      </c>
      <c r="BJ864" s="17" t="s">
        <v>84</v>
      </c>
      <c r="BK864" s="149">
        <f>ROUND(I864*H864,2)</f>
        <v>0</v>
      </c>
      <c r="BL864" s="17" t="s">
        <v>249</v>
      </c>
      <c r="BM864" s="148" t="s">
        <v>3486</v>
      </c>
    </row>
    <row r="865" spans="2:65" s="1" customFormat="1" x14ac:dyDescent="0.2">
      <c r="B865" s="32"/>
      <c r="D865" s="150" t="s">
        <v>348</v>
      </c>
      <c r="F865" s="151" t="s">
        <v>2702</v>
      </c>
      <c r="I865" s="152"/>
      <c r="L865" s="32"/>
      <c r="M865" s="153"/>
      <c r="T865" s="56"/>
      <c r="AT865" s="17" t="s">
        <v>348</v>
      </c>
      <c r="AU865" s="17" t="s">
        <v>86</v>
      </c>
    </row>
    <row r="866" spans="2:65" s="12" customFormat="1" x14ac:dyDescent="0.2">
      <c r="B866" s="155"/>
      <c r="D866" s="150" t="s">
        <v>376</v>
      </c>
      <c r="E866" s="156" t="s">
        <v>1</v>
      </c>
      <c r="F866" s="157" t="s">
        <v>3487</v>
      </c>
      <c r="H866" s="158">
        <v>212</v>
      </c>
      <c r="I866" s="159"/>
      <c r="L866" s="155"/>
      <c r="M866" s="160"/>
      <c r="T866" s="161"/>
      <c r="AT866" s="156" t="s">
        <v>376</v>
      </c>
      <c r="AU866" s="156" t="s">
        <v>86</v>
      </c>
      <c r="AV866" s="12" t="s">
        <v>86</v>
      </c>
      <c r="AW866" s="12" t="s">
        <v>34</v>
      </c>
      <c r="AX866" s="12" t="s">
        <v>84</v>
      </c>
      <c r="AY866" s="156" t="s">
        <v>339</v>
      </c>
    </row>
    <row r="867" spans="2:65" s="12" customFormat="1" x14ac:dyDescent="0.2">
      <c r="B867" s="155"/>
      <c r="D867" s="150" t="s">
        <v>376</v>
      </c>
      <c r="F867" s="157" t="s">
        <v>3488</v>
      </c>
      <c r="H867" s="158">
        <v>6.4000000000000001E-2</v>
      </c>
      <c r="I867" s="159"/>
      <c r="L867" s="155"/>
      <c r="M867" s="160"/>
      <c r="T867" s="161"/>
      <c r="AT867" s="156" t="s">
        <v>376</v>
      </c>
      <c r="AU867" s="156" t="s">
        <v>86</v>
      </c>
      <c r="AV867" s="12" t="s">
        <v>86</v>
      </c>
      <c r="AW867" s="12" t="s">
        <v>3</v>
      </c>
      <c r="AX867" s="12" t="s">
        <v>84</v>
      </c>
      <c r="AY867" s="156" t="s">
        <v>339</v>
      </c>
    </row>
    <row r="868" spans="2:65" s="1" customFormat="1" ht="16.5" customHeight="1" x14ac:dyDescent="0.2">
      <c r="B868" s="136"/>
      <c r="C868" s="137" t="s">
        <v>1528</v>
      </c>
      <c r="D868" s="137" t="s">
        <v>342</v>
      </c>
      <c r="E868" s="138" t="s">
        <v>2715</v>
      </c>
      <c r="F868" s="139" t="s">
        <v>2716</v>
      </c>
      <c r="G868" s="140" t="s">
        <v>381</v>
      </c>
      <c r="H868" s="141">
        <v>31.021000000000001</v>
      </c>
      <c r="I868" s="142"/>
      <c r="J868" s="143">
        <f>ROUND(I868*H868,2)</f>
        <v>0</v>
      </c>
      <c r="K868" s="139" t="s">
        <v>902</v>
      </c>
      <c r="L868" s="32"/>
      <c r="M868" s="144" t="s">
        <v>1</v>
      </c>
      <c r="N868" s="145" t="s">
        <v>42</v>
      </c>
      <c r="P868" s="146">
        <f>O868*H868</f>
        <v>0</v>
      </c>
      <c r="Q868" s="146">
        <v>0</v>
      </c>
      <c r="R868" s="146">
        <f>Q868*H868</f>
        <v>0</v>
      </c>
      <c r="S868" s="146">
        <v>0</v>
      </c>
      <c r="T868" s="147">
        <f>S868*H868</f>
        <v>0</v>
      </c>
      <c r="AR868" s="148" t="s">
        <v>428</v>
      </c>
      <c r="AT868" s="148" t="s">
        <v>342</v>
      </c>
      <c r="AU868" s="148" t="s">
        <v>86</v>
      </c>
      <c r="AY868" s="17" t="s">
        <v>339</v>
      </c>
      <c r="BE868" s="149">
        <f>IF(N868="základní",J868,0)</f>
        <v>0</v>
      </c>
      <c r="BF868" s="149">
        <f>IF(N868="snížená",J868,0)</f>
        <v>0</v>
      </c>
      <c r="BG868" s="149">
        <f>IF(N868="zákl. přenesená",J868,0)</f>
        <v>0</v>
      </c>
      <c r="BH868" s="149">
        <f>IF(N868="sníž. přenesená",J868,0)</f>
        <v>0</v>
      </c>
      <c r="BI868" s="149">
        <f>IF(N868="nulová",J868,0)</f>
        <v>0</v>
      </c>
      <c r="BJ868" s="17" t="s">
        <v>84</v>
      </c>
      <c r="BK868" s="149">
        <f>ROUND(I868*H868,2)</f>
        <v>0</v>
      </c>
      <c r="BL868" s="17" t="s">
        <v>428</v>
      </c>
      <c r="BM868" s="148" t="s">
        <v>3489</v>
      </c>
    </row>
    <row r="869" spans="2:65" s="1" customFormat="1" x14ac:dyDescent="0.2">
      <c r="B869" s="32"/>
      <c r="D869" s="150" t="s">
        <v>348</v>
      </c>
      <c r="F869" s="151" t="s">
        <v>2718</v>
      </c>
      <c r="I869" s="152"/>
      <c r="L869" s="32"/>
      <c r="M869" s="153"/>
      <c r="T869" s="56"/>
      <c r="AT869" s="17" t="s">
        <v>348</v>
      </c>
      <c r="AU869" s="17" t="s">
        <v>86</v>
      </c>
    </row>
    <row r="870" spans="2:65" s="12" customFormat="1" x14ac:dyDescent="0.2">
      <c r="B870" s="155"/>
      <c r="D870" s="150" t="s">
        <v>376</v>
      </c>
      <c r="E870" s="156" t="s">
        <v>1</v>
      </c>
      <c r="F870" s="157" t="s">
        <v>2719</v>
      </c>
      <c r="H870" s="158">
        <v>31.021000000000001</v>
      </c>
      <c r="I870" s="159"/>
      <c r="L870" s="155"/>
      <c r="M870" s="160"/>
      <c r="T870" s="161"/>
      <c r="AT870" s="156" t="s">
        <v>376</v>
      </c>
      <c r="AU870" s="156" t="s">
        <v>86</v>
      </c>
      <c r="AV870" s="12" t="s">
        <v>86</v>
      </c>
      <c r="AW870" s="12" t="s">
        <v>34</v>
      </c>
      <c r="AX870" s="12" t="s">
        <v>77</v>
      </c>
      <c r="AY870" s="156" t="s">
        <v>339</v>
      </c>
    </row>
    <row r="871" spans="2:65" s="13" customFormat="1" x14ac:dyDescent="0.2">
      <c r="B871" s="162"/>
      <c r="D871" s="150" t="s">
        <v>376</v>
      </c>
      <c r="E871" s="163" t="s">
        <v>1</v>
      </c>
      <c r="F871" s="164" t="s">
        <v>398</v>
      </c>
      <c r="H871" s="165">
        <v>31.021000000000001</v>
      </c>
      <c r="I871" s="166"/>
      <c r="L871" s="162"/>
      <c r="M871" s="167"/>
      <c r="T871" s="168"/>
      <c r="AT871" s="163" t="s">
        <v>376</v>
      </c>
      <c r="AU871" s="163" t="s">
        <v>86</v>
      </c>
      <c r="AV871" s="13" t="s">
        <v>249</v>
      </c>
      <c r="AW871" s="13" t="s">
        <v>34</v>
      </c>
      <c r="AX871" s="13" t="s">
        <v>84</v>
      </c>
      <c r="AY871" s="163" t="s">
        <v>339</v>
      </c>
    </row>
    <row r="872" spans="2:65" s="1" customFormat="1" ht="16.5" customHeight="1" x14ac:dyDescent="0.2">
      <c r="B872" s="136"/>
      <c r="C872" s="169" t="s">
        <v>1533</v>
      </c>
      <c r="D872" s="169" t="s">
        <v>490</v>
      </c>
      <c r="E872" s="170" t="s">
        <v>2720</v>
      </c>
      <c r="F872" s="171" t="s">
        <v>2721</v>
      </c>
      <c r="G872" s="172" t="s">
        <v>493</v>
      </c>
      <c r="H872" s="173">
        <v>2.5999999999999999E-2</v>
      </c>
      <c r="I872" s="174"/>
      <c r="J872" s="175">
        <f>ROUND(I872*H872,2)</f>
        <v>0</v>
      </c>
      <c r="K872" s="171" t="s">
        <v>902</v>
      </c>
      <c r="L872" s="176"/>
      <c r="M872" s="177" t="s">
        <v>1</v>
      </c>
      <c r="N872" s="178" t="s">
        <v>42</v>
      </c>
      <c r="P872" s="146">
        <f>O872*H872</f>
        <v>0</v>
      </c>
      <c r="Q872" s="146">
        <v>1</v>
      </c>
      <c r="R872" s="146">
        <f>Q872*H872</f>
        <v>2.5999999999999999E-2</v>
      </c>
      <c r="S872" s="146">
        <v>0</v>
      </c>
      <c r="T872" s="147">
        <f>S872*H872</f>
        <v>0</v>
      </c>
      <c r="AR872" s="148" t="s">
        <v>513</v>
      </c>
      <c r="AT872" s="148" t="s">
        <v>490</v>
      </c>
      <c r="AU872" s="148" t="s">
        <v>86</v>
      </c>
      <c r="AY872" s="17" t="s">
        <v>339</v>
      </c>
      <c r="BE872" s="149">
        <f>IF(N872="základní",J872,0)</f>
        <v>0</v>
      </c>
      <c r="BF872" s="149">
        <f>IF(N872="snížená",J872,0)</f>
        <v>0</v>
      </c>
      <c r="BG872" s="149">
        <f>IF(N872="zákl. přenesená",J872,0)</f>
        <v>0</v>
      </c>
      <c r="BH872" s="149">
        <f>IF(N872="sníž. přenesená",J872,0)</f>
        <v>0</v>
      </c>
      <c r="BI872" s="149">
        <f>IF(N872="nulová",J872,0)</f>
        <v>0</v>
      </c>
      <c r="BJ872" s="17" t="s">
        <v>84</v>
      </c>
      <c r="BK872" s="149">
        <f>ROUND(I872*H872,2)</f>
        <v>0</v>
      </c>
      <c r="BL872" s="17" t="s">
        <v>428</v>
      </c>
      <c r="BM872" s="148" t="s">
        <v>3490</v>
      </c>
    </row>
    <row r="873" spans="2:65" s="1" customFormat="1" x14ac:dyDescent="0.2">
      <c r="B873" s="32"/>
      <c r="D873" s="150" t="s">
        <v>348</v>
      </c>
      <c r="F873" s="151" t="s">
        <v>2721</v>
      </c>
      <c r="I873" s="152"/>
      <c r="L873" s="32"/>
      <c r="M873" s="153"/>
      <c r="T873" s="56"/>
      <c r="AT873" s="17" t="s">
        <v>348</v>
      </c>
      <c r="AU873" s="17" t="s">
        <v>86</v>
      </c>
    </row>
    <row r="874" spans="2:65" s="12" customFormat="1" x14ac:dyDescent="0.2">
      <c r="B874" s="155"/>
      <c r="D874" s="150" t="s">
        <v>376</v>
      </c>
      <c r="E874" s="156" t="s">
        <v>1</v>
      </c>
      <c r="F874" s="157" t="s">
        <v>3491</v>
      </c>
      <c r="H874" s="158">
        <v>25.126000000000001</v>
      </c>
      <c r="I874" s="159"/>
      <c r="L874" s="155"/>
      <c r="M874" s="160"/>
      <c r="T874" s="161"/>
      <c r="AT874" s="156" t="s">
        <v>376</v>
      </c>
      <c r="AU874" s="156" t="s">
        <v>86</v>
      </c>
      <c r="AV874" s="12" t="s">
        <v>86</v>
      </c>
      <c r="AW874" s="12" t="s">
        <v>34</v>
      </c>
      <c r="AX874" s="12" t="s">
        <v>77</v>
      </c>
      <c r="AY874" s="156" t="s">
        <v>339</v>
      </c>
    </row>
    <row r="875" spans="2:65" s="13" customFormat="1" x14ac:dyDescent="0.2">
      <c r="B875" s="162"/>
      <c r="D875" s="150" t="s">
        <v>376</v>
      </c>
      <c r="E875" s="163" t="s">
        <v>1</v>
      </c>
      <c r="F875" s="164" t="s">
        <v>398</v>
      </c>
      <c r="H875" s="165">
        <v>25.126000000000001</v>
      </c>
      <c r="I875" s="166"/>
      <c r="L875" s="162"/>
      <c r="M875" s="167"/>
      <c r="T875" s="168"/>
      <c r="AT875" s="163" t="s">
        <v>376</v>
      </c>
      <c r="AU875" s="163" t="s">
        <v>86</v>
      </c>
      <c r="AV875" s="13" t="s">
        <v>249</v>
      </c>
      <c r="AW875" s="13" t="s">
        <v>34</v>
      </c>
      <c r="AX875" s="13" t="s">
        <v>84</v>
      </c>
      <c r="AY875" s="163" t="s">
        <v>339</v>
      </c>
    </row>
    <row r="876" spans="2:65" s="12" customFormat="1" x14ac:dyDescent="0.2">
      <c r="B876" s="155"/>
      <c r="D876" s="150" t="s">
        <v>376</v>
      </c>
      <c r="F876" s="157" t="s">
        <v>3492</v>
      </c>
      <c r="H876" s="158">
        <v>2.5999999999999999E-2</v>
      </c>
      <c r="I876" s="159"/>
      <c r="L876" s="155"/>
      <c r="M876" s="160"/>
      <c r="T876" s="161"/>
      <c r="AT876" s="156" t="s">
        <v>376</v>
      </c>
      <c r="AU876" s="156" t="s">
        <v>86</v>
      </c>
      <c r="AV876" s="12" t="s">
        <v>86</v>
      </c>
      <c r="AW876" s="12" t="s">
        <v>3</v>
      </c>
      <c r="AX876" s="12" t="s">
        <v>84</v>
      </c>
      <c r="AY876" s="156" t="s">
        <v>339</v>
      </c>
    </row>
    <row r="877" spans="2:65" s="1" customFormat="1" ht="16.5" customHeight="1" x14ac:dyDescent="0.2">
      <c r="B877" s="136"/>
      <c r="C877" s="137" t="s">
        <v>1538</v>
      </c>
      <c r="D877" s="137" t="s">
        <v>342</v>
      </c>
      <c r="E877" s="138" t="s">
        <v>3493</v>
      </c>
      <c r="F877" s="139" t="s">
        <v>3494</v>
      </c>
      <c r="G877" s="140" t="s">
        <v>381</v>
      </c>
      <c r="H877" s="141">
        <v>50.253</v>
      </c>
      <c r="I877" s="142"/>
      <c r="J877" s="143">
        <f>ROUND(I877*H877,2)</f>
        <v>0</v>
      </c>
      <c r="K877" s="139" t="s">
        <v>902</v>
      </c>
      <c r="L877" s="32"/>
      <c r="M877" s="144" t="s">
        <v>1</v>
      </c>
      <c r="N877" s="145" t="s">
        <v>42</v>
      </c>
      <c r="P877" s="146">
        <f>O877*H877</f>
        <v>0</v>
      </c>
      <c r="Q877" s="146">
        <v>0</v>
      </c>
      <c r="R877" s="146">
        <f>Q877*H877</f>
        <v>0</v>
      </c>
      <c r="S877" s="146">
        <v>0</v>
      </c>
      <c r="T877" s="147">
        <f>S877*H877</f>
        <v>0</v>
      </c>
      <c r="AR877" s="148" t="s">
        <v>428</v>
      </c>
      <c r="AT877" s="148" t="s">
        <v>342</v>
      </c>
      <c r="AU877" s="148" t="s">
        <v>86</v>
      </c>
      <c r="AY877" s="17" t="s">
        <v>339</v>
      </c>
      <c r="BE877" s="149">
        <f>IF(N877="základní",J877,0)</f>
        <v>0</v>
      </c>
      <c r="BF877" s="149">
        <f>IF(N877="snížená",J877,0)</f>
        <v>0</v>
      </c>
      <c r="BG877" s="149">
        <f>IF(N877="zákl. přenesená",J877,0)</f>
        <v>0</v>
      </c>
      <c r="BH877" s="149">
        <f>IF(N877="sníž. přenesená",J877,0)</f>
        <v>0</v>
      </c>
      <c r="BI877" s="149">
        <f>IF(N877="nulová",J877,0)</f>
        <v>0</v>
      </c>
      <c r="BJ877" s="17" t="s">
        <v>84</v>
      </c>
      <c r="BK877" s="149">
        <f>ROUND(I877*H877,2)</f>
        <v>0</v>
      </c>
      <c r="BL877" s="17" t="s">
        <v>428</v>
      </c>
      <c r="BM877" s="148" t="s">
        <v>3495</v>
      </c>
    </row>
    <row r="878" spans="2:65" s="1" customFormat="1" x14ac:dyDescent="0.2">
      <c r="B878" s="32"/>
      <c r="D878" s="150" t="s">
        <v>348</v>
      </c>
      <c r="F878" s="151" t="s">
        <v>3496</v>
      </c>
      <c r="I878" s="152"/>
      <c r="L878" s="32"/>
      <c r="M878" s="153"/>
      <c r="T878" s="56"/>
      <c r="AT878" s="17" t="s">
        <v>348</v>
      </c>
      <c r="AU878" s="17" t="s">
        <v>86</v>
      </c>
    </row>
    <row r="879" spans="2:65" s="15" customFormat="1" x14ac:dyDescent="0.2">
      <c r="B879" s="189"/>
      <c r="D879" s="150" t="s">
        <v>376</v>
      </c>
      <c r="E879" s="190" t="s">
        <v>1</v>
      </c>
      <c r="F879" s="191" t="s">
        <v>3479</v>
      </c>
      <c r="H879" s="190" t="s">
        <v>1</v>
      </c>
      <c r="I879" s="192"/>
      <c r="L879" s="189"/>
      <c r="M879" s="193"/>
      <c r="T879" s="194"/>
      <c r="AT879" s="190" t="s">
        <v>376</v>
      </c>
      <c r="AU879" s="190" t="s">
        <v>86</v>
      </c>
      <c r="AV879" s="15" t="s">
        <v>84</v>
      </c>
      <c r="AW879" s="15" t="s">
        <v>34</v>
      </c>
      <c r="AX879" s="15" t="s">
        <v>77</v>
      </c>
      <c r="AY879" s="190" t="s">
        <v>339</v>
      </c>
    </row>
    <row r="880" spans="2:65" s="12" customFormat="1" x14ac:dyDescent="0.2">
      <c r="B880" s="155"/>
      <c r="D880" s="150" t="s">
        <v>376</v>
      </c>
      <c r="E880" s="156" t="s">
        <v>1</v>
      </c>
      <c r="F880" s="157" t="s">
        <v>2711</v>
      </c>
      <c r="H880" s="158">
        <v>23.917000000000002</v>
      </c>
      <c r="I880" s="159"/>
      <c r="L880" s="155"/>
      <c r="M880" s="160"/>
      <c r="T880" s="161"/>
      <c r="AT880" s="156" t="s">
        <v>376</v>
      </c>
      <c r="AU880" s="156" t="s">
        <v>86</v>
      </c>
      <c r="AV880" s="12" t="s">
        <v>86</v>
      </c>
      <c r="AW880" s="12" t="s">
        <v>34</v>
      </c>
      <c r="AX880" s="12" t="s">
        <v>77</v>
      </c>
      <c r="AY880" s="156" t="s">
        <v>339</v>
      </c>
    </row>
    <row r="881" spans="2:65" s="12" customFormat="1" x14ac:dyDescent="0.2">
      <c r="B881" s="155"/>
      <c r="D881" s="150" t="s">
        <v>376</v>
      </c>
      <c r="E881" s="156" t="s">
        <v>1</v>
      </c>
      <c r="F881" s="157" t="s">
        <v>2712</v>
      </c>
      <c r="H881" s="158">
        <v>19.654</v>
      </c>
      <c r="I881" s="159"/>
      <c r="L881" s="155"/>
      <c r="M881" s="160"/>
      <c r="T881" s="161"/>
      <c r="AT881" s="156" t="s">
        <v>376</v>
      </c>
      <c r="AU881" s="156" t="s">
        <v>86</v>
      </c>
      <c r="AV881" s="12" t="s">
        <v>86</v>
      </c>
      <c r="AW881" s="12" t="s">
        <v>34</v>
      </c>
      <c r="AX881" s="12" t="s">
        <v>77</v>
      </c>
      <c r="AY881" s="156" t="s">
        <v>339</v>
      </c>
    </row>
    <row r="882" spans="2:65" s="12" customFormat="1" x14ac:dyDescent="0.2">
      <c r="B882" s="155"/>
      <c r="D882" s="150" t="s">
        <v>376</v>
      </c>
      <c r="E882" s="156" t="s">
        <v>1</v>
      </c>
      <c r="F882" s="157" t="s">
        <v>2713</v>
      </c>
      <c r="H882" s="158">
        <v>3.6</v>
      </c>
      <c r="I882" s="159"/>
      <c r="L882" s="155"/>
      <c r="M882" s="160"/>
      <c r="T882" s="161"/>
      <c r="AT882" s="156" t="s">
        <v>376</v>
      </c>
      <c r="AU882" s="156" t="s">
        <v>86</v>
      </c>
      <c r="AV882" s="12" t="s">
        <v>86</v>
      </c>
      <c r="AW882" s="12" t="s">
        <v>34</v>
      </c>
      <c r="AX882" s="12" t="s">
        <v>77</v>
      </c>
      <c r="AY882" s="156" t="s">
        <v>339</v>
      </c>
    </row>
    <row r="883" spans="2:65" s="12" customFormat="1" x14ac:dyDescent="0.2">
      <c r="B883" s="155"/>
      <c r="D883" s="150" t="s">
        <v>376</v>
      </c>
      <c r="E883" s="156" t="s">
        <v>1</v>
      </c>
      <c r="F883" s="157" t="s">
        <v>2714</v>
      </c>
      <c r="H883" s="158">
        <v>3.0819999999999999</v>
      </c>
      <c r="I883" s="159"/>
      <c r="L883" s="155"/>
      <c r="M883" s="160"/>
      <c r="T883" s="161"/>
      <c r="AT883" s="156" t="s">
        <v>376</v>
      </c>
      <c r="AU883" s="156" t="s">
        <v>86</v>
      </c>
      <c r="AV883" s="12" t="s">
        <v>86</v>
      </c>
      <c r="AW883" s="12" t="s">
        <v>34</v>
      </c>
      <c r="AX883" s="12" t="s">
        <v>77</v>
      </c>
      <c r="AY883" s="156" t="s">
        <v>339</v>
      </c>
    </row>
    <row r="884" spans="2:65" s="13" customFormat="1" x14ac:dyDescent="0.2">
      <c r="B884" s="162"/>
      <c r="D884" s="150" t="s">
        <v>376</v>
      </c>
      <c r="E884" s="163" t="s">
        <v>1</v>
      </c>
      <c r="F884" s="164" t="s">
        <v>398</v>
      </c>
      <c r="H884" s="165">
        <v>50.253</v>
      </c>
      <c r="I884" s="166"/>
      <c r="L884" s="162"/>
      <c r="M884" s="167"/>
      <c r="T884" s="168"/>
      <c r="AT884" s="163" t="s">
        <v>376</v>
      </c>
      <c r="AU884" s="163" t="s">
        <v>86</v>
      </c>
      <c r="AV884" s="13" t="s">
        <v>249</v>
      </c>
      <c r="AW884" s="13" t="s">
        <v>34</v>
      </c>
      <c r="AX884" s="13" t="s">
        <v>84</v>
      </c>
      <c r="AY884" s="163" t="s">
        <v>339</v>
      </c>
    </row>
    <row r="885" spans="2:65" s="1" customFormat="1" ht="16.5" customHeight="1" x14ac:dyDescent="0.2">
      <c r="B885" s="136"/>
      <c r="C885" s="169" t="s">
        <v>1542</v>
      </c>
      <c r="D885" s="169" t="s">
        <v>490</v>
      </c>
      <c r="E885" s="170" t="s">
        <v>2720</v>
      </c>
      <c r="F885" s="171" t="s">
        <v>2721</v>
      </c>
      <c r="G885" s="172" t="s">
        <v>493</v>
      </c>
      <c r="H885" s="173">
        <v>0.17899999999999999</v>
      </c>
      <c r="I885" s="174"/>
      <c r="J885" s="175">
        <f>ROUND(I885*H885,2)</f>
        <v>0</v>
      </c>
      <c r="K885" s="171" t="s">
        <v>902</v>
      </c>
      <c r="L885" s="176"/>
      <c r="M885" s="177" t="s">
        <v>1</v>
      </c>
      <c r="N885" s="178" t="s">
        <v>42</v>
      </c>
      <c r="P885" s="146">
        <f>O885*H885</f>
        <v>0</v>
      </c>
      <c r="Q885" s="146">
        <v>1</v>
      </c>
      <c r="R885" s="146">
        <f>Q885*H885</f>
        <v>0.17899999999999999</v>
      </c>
      <c r="S885" s="146">
        <v>0</v>
      </c>
      <c r="T885" s="147">
        <f>S885*H885</f>
        <v>0</v>
      </c>
      <c r="AR885" s="148" t="s">
        <v>513</v>
      </c>
      <c r="AT885" s="148" t="s">
        <v>490</v>
      </c>
      <c r="AU885" s="148" t="s">
        <v>86</v>
      </c>
      <c r="AY885" s="17" t="s">
        <v>339</v>
      </c>
      <c r="BE885" s="149">
        <f>IF(N885="základní",J885,0)</f>
        <v>0</v>
      </c>
      <c r="BF885" s="149">
        <f>IF(N885="snížená",J885,0)</f>
        <v>0</v>
      </c>
      <c r="BG885" s="149">
        <f>IF(N885="zákl. přenesená",J885,0)</f>
        <v>0</v>
      </c>
      <c r="BH885" s="149">
        <f>IF(N885="sníž. přenesená",J885,0)</f>
        <v>0</v>
      </c>
      <c r="BI885" s="149">
        <f>IF(N885="nulová",J885,0)</f>
        <v>0</v>
      </c>
      <c r="BJ885" s="17" t="s">
        <v>84</v>
      </c>
      <c r="BK885" s="149">
        <f>ROUND(I885*H885,2)</f>
        <v>0</v>
      </c>
      <c r="BL885" s="17" t="s">
        <v>428</v>
      </c>
      <c r="BM885" s="148" t="s">
        <v>3497</v>
      </c>
    </row>
    <row r="886" spans="2:65" s="1" customFormat="1" x14ac:dyDescent="0.2">
      <c r="B886" s="32"/>
      <c r="D886" s="150" t="s">
        <v>348</v>
      </c>
      <c r="F886" s="151" t="s">
        <v>2721</v>
      </c>
      <c r="I886" s="152"/>
      <c r="L886" s="32"/>
      <c r="M886" s="153"/>
      <c r="T886" s="56"/>
      <c r="AT886" s="17" t="s">
        <v>348</v>
      </c>
      <c r="AU886" s="17" t="s">
        <v>86</v>
      </c>
    </row>
    <row r="887" spans="2:65" s="1" customFormat="1" ht="19.2" x14ac:dyDescent="0.2">
      <c r="B887" s="32"/>
      <c r="D887" s="150" t="s">
        <v>350</v>
      </c>
      <c r="F887" s="154" t="s">
        <v>3498</v>
      </c>
      <c r="I887" s="152"/>
      <c r="L887" s="32"/>
      <c r="M887" s="153"/>
      <c r="T887" s="56"/>
      <c r="AT887" s="17" t="s">
        <v>350</v>
      </c>
      <c r="AU887" s="17" t="s">
        <v>86</v>
      </c>
    </row>
    <row r="888" spans="2:65" s="12" customFormat="1" x14ac:dyDescent="0.2">
      <c r="B888" s="155"/>
      <c r="D888" s="150" t="s">
        <v>376</v>
      </c>
      <c r="E888" s="156" t="s">
        <v>1</v>
      </c>
      <c r="F888" s="157" t="s">
        <v>3499</v>
      </c>
      <c r="H888" s="158">
        <v>162.548</v>
      </c>
      <c r="I888" s="159"/>
      <c r="L888" s="155"/>
      <c r="M888" s="160"/>
      <c r="T888" s="161"/>
      <c r="AT888" s="156" t="s">
        <v>376</v>
      </c>
      <c r="AU888" s="156" t="s">
        <v>86</v>
      </c>
      <c r="AV888" s="12" t="s">
        <v>86</v>
      </c>
      <c r="AW888" s="12" t="s">
        <v>34</v>
      </c>
      <c r="AX888" s="12" t="s">
        <v>77</v>
      </c>
      <c r="AY888" s="156" t="s">
        <v>339</v>
      </c>
    </row>
    <row r="889" spans="2:65" s="13" customFormat="1" x14ac:dyDescent="0.2">
      <c r="B889" s="162"/>
      <c r="D889" s="150" t="s">
        <v>376</v>
      </c>
      <c r="E889" s="163" t="s">
        <v>1</v>
      </c>
      <c r="F889" s="164" t="s">
        <v>398</v>
      </c>
      <c r="H889" s="165">
        <v>162.548</v>
      </c>
      <c r="I889" s="166"/>
      <c r="L889" s="162"/>
      <c r="M889" s="167"/>
      <c r="T889" s="168"/>
      <c r="AT889" s="163" t="s">
        <v>376</v>
      </c>
      <c r="AU889" s="163" t="s">
        <v>86</v>
      </c>
      <c r="AV889" s="13" t="s">
        <v>249</v>
      </c>
      <c r="AW889" s="13" t="s">
        <v>34</v>
      </c>
      <c r="AX889" s="13" t="s">
        <v>84</v>
      </c>
      <c r="AY889" s="163" t="s">
        <v>339</v>
      </c>
    </row>
    <row r="890" spans="2:65" s="12" customFormat="1" x14ac:dyDescent="0.2">
      <c r="B890" s="155"/>
      <c r="D890" s="150" t="s">
        <v>376</v>
      </c>
      <c r="F890" s="157" t="s">
        <v>3500</v>
      </c>
      <c r="H890" s="158">
        <v>0.17899999999999999</v>
      </c>
      <c r="I890" s="159"/>
      <c r="L890" s="155"/>
      <c r="M890" s="160"/>
      <c r="T890" s="161"/>
      <c r="AT890" s="156" t="s">
        <v>376</v>
      </c>
      <c r="AU890" s="156" t="s">
        <v>86</v>
      </c>
      <c r="AV890" s="12" t="s">
        <v>86</v>
      </c>
      <c r="AW890" s="12" t="s">
        <v>3</v>
      </c>
      <c r="AX890" s="12" t="s">
        <v>84</v>
      </c>
      <c r="AY890" s="156" t="s">
        <v>339</v>
      </c>
    </row>
    <row r="891" spans="2:65" s="1" customFormat="1" ht="16.5" customHeight="1" x14ac:dyDescent="0.2">
      <c r="B891" s="136"/>
      <c r="C891" s="137" t="s">
        <v>1548</v>
      </c>
      <c r="D891" s="137" t="s">
        <v>342</v>
      </c>
      <c r="E891" s="138" t="s">
        <v>2725</v>
      </c>
      <c r="F891" s="139" t="s">
        <v>2726</v>
      </c>
      <c r="G891" s="140" t="s">
        <v>381</v>
      </c>
      <c r="H891" s="141">
        <v>49.46</v>
      </c>
      <c r="I891" s="142"/>
      <c r="J891" s="143">
        <f>ROUND(I891*H891,2)</f>
        <v>0</v>
      </c>
      <c r="K891" s="139" t="s">
        <v>902</v>
      </c>
      <c r="L891" s="32"/>
      <c r="M891" s="144" t="s">
        <v>1</v>
      </c>
      <c r="N891" s="145" t="s">
        <v>42</v>
      </c>
      <c r="P891" s="146">
        <f>O891*H891</f>
        <v>0</v>
      </c>
      <c r="Q891" s="146">
        <v>4.0000000000000002E-4</v>
      </c>
      <c r="R891" s="146">
        <f>Q891*H891</f>
        <v>1.9784000000000003E-2</v>
      </c>
      <c r="S891" s="146">
        <v>0</v>
      </c>
      <c r="T891" s="147">
        <f>S891*H891</f>
        <v>0</v>
      </c>
      <c r="AR891" s="148" t="s">
        <v>428</v>
      </c>
      <c r="AT891" s="148" t="s">
        <v>342</v>
      </c>
      <c r="AU891" s="148" t="s">
        <v>86</v>
      </c>
      <c r="AY891" s="17" t="s">
        <v>339</v>
      </c>
      <c r="BE891" s="149">
        <f>IF(N891="základní",J891,0)</f>
        <v>0</v>
      </c>
      <c r="BF891" s="149">
        <f>IF(N891="snížená",J891,0)</f>
        <v>0</v>
      </c>
      <c r="BG891" s="149">
        <f>IF(N891="zákl. přenesená",J891,0)</f>
        <v>0</v>
      </c>
      <c r="BH891" s="149">
        <f>IF(N891="sníž. přenesená",J891,0)</f>
        <v>0</v>
      </c>
      <c r="BI891" s="149">
        <f>IF(N891="nulová",J891,0)</f>
        <v>0</v>
      </c>
      <c r="BJ891" s="17" t="s">
        <v>84</v>
      </c>
      <c r="BK891" s="149">
        <f>ROUND(I891*H891,2)</f>
        <v>0</v>
      </c>
      <c r="BL891" s="17" t="s">
        <v>428</v>
      </c>
      <c r="BM891" s="148" t="s">
        <v>3501</v>
      </c>
    </row>
    <row r="892" spans="2:65" s="1" customFormat="1" x14ac:dyDescent="0.2">
      <c r="B892" s="32"/>
      <c r="D892" s="150" t="s">
        <v>348</v>
      </c>
      <c r="F892" s="151" t="s">
        <v>2728</v>
      </c>
      <c r="I892" s="152"/>
      <c r="L892" s="32"/>
      <c r="M892" s="153"/>
      <c r="T892" s="56"/>
      <c r="AT892" s="17" t="s">
        <v>348</v>
      </c>
      <c r="AU892" s="17" t="s">
        <v>86</v>
      </c>
    </row>
    <row r="893" spans="2:65" s="15" customFormat="1" x14ac:dyDescent="0.2">
      <c r="B893" s="189"/>
      <c r="D893" s="150" t="s">
        <v>376</v>
      </c>
      <c r="E893" s="190" t="s">
        <v>1</v>
      </c>
      <c r="F893" s="191" t="s">
        <v>3472</v>
      </c>
      <c r="H893" s="190" t="s">
        <v>1</v>
      </c>
      <c r="I893" s="192"/>
      <c r="L893" s="189"/>
      <c r="M893" s="193"/>
      <c r="T893" s="194"/>
      <c r="AT893" s="190" t="s">
        <v>376</v>
      </c>
      <c r="AU893" s="190" t="s">
        <v>86</v>
      </c>
      <c r="AV893" s="15" t="s">
        <v>84</v>
      </c>
      <c r="AW893" s="15" t="s">
        <v>34</v>
      </c>
      <c r="AX893" s="15" t="s">
        <v>77</v>
      </c>
      <c r="AY893" s="190" t="s">
        <v>339</v>
      </c>
    </row>
    <row r="894" spans="2:65" s="12" customFormat="1" x14ac:dyDescent="0.2">
      <c r="B894" s="155"/>
      <c r="D894" s="150" t="s">
        <v>376</v>
      </c>
      <c r="E894" s="156" t="s">
        <v>1</v>
      </c>
      <c r="F894" s="157" t="s">
        <v>3473</v>
      </c>
      <c r="H894" s="158">
        <v>21.762</v>
      </c>
      <c r="I894" s="159"/>
      <c r="L894" s="155"/>
      <c r="M894" s="160"/>
      <c r="T894" s="161"/>
      <c r="AT894" s="156" t="s">
        <v>376</v>
      </c>
      <c r="AU894" s="156" t="s">
        <v>86</v>
      </c>
      <c r="AV894" s="12" t="s">
        <v>86</v>
      </c>
      <c r="AW894" s="12" t="s">
        <v>34</v>
      </c>
      <c r="AX894" s="12" t="s">
        <v>77</v>
      </c>
      <c r="AY894" s="156" t="s">
        <v>339</v>
      </c>
    </row>
    <row r="895" spans="2:65" s="12" customFormat="1" x14ac:dyDescent="0.2">
      <c r="B895" s="155"/>
      <c r="D895" s="150" t="s">
        <v>376</v>
      </c>
      <c r="E895" s="156" t="s">
        <v>1</v>
      </c>
      <c r="F895" s="157" t="s">
        <v>3474</v>
      </c>
      <c r="H895" s="158">
        <v>27.698</v>
      </c>
      <c r="I895" s="159"/>
      <c r="L895" s="155"/>
      <c r="M895" s="160"/>
      <c r="T895" s="161"/>
      <c r="AT895" s="156" t="s">
        <v>376</v>
      </c>
      <c r="AU895" s="156" t="s">
        <v>86</v>
      </c>
      <c r="AV895" s="12" t="s">
        <v>86</v>
      </c>
      <c r="AW895" s="12" t="s">
        <v>34</v>
      </c>
      <c r="AX895" s="12" t="s">
        <v>77</v>
      </c>
      <c r="AY895" s="156" t="s">
        <v>339</v>
      </c>
    </row>
    <row r="896" spans="2:65" s="13" customFormat="1" x14ac:dyDescent="0.2">
      <c r="B896" s="162"/>
      <c r="D896" s="150" t="s">
        <v>376</v>
      </c>
      <c r="E896" s="163" t="s">
        <v>1</v>
      </c>
      <c r="F896" s="164" t="s">
        <v>398</v>
      </c>
      <c r="H896" s="165">
        <v>49.46</v>
      </c>
      <c r="I896" s="166"/>
      <c r="L896" s="162"/>
      <c r="M896" s="167"/>
      <c r="T896" s="168"/>
      <c r="AT896" s="163" t="s">
        <v>376</v>
      </c>
      <c r="AU896" s="163" t="s">
        <v>86</v>
      </c>
      <c r="AV896" s="13" t="s">
        <v>249</v>
      </c>
      <c r="AW896" s="13" t="s">
        <v>34</v>
      </c>
      <c r="AX896" s="13" t="s">
        <v>84</v>
      </c>
      <c r="AY896" s="163" t="s">
        <v>339</v>
      </c>
    </row>
    <row r="897" spans="2:65" s="1" customFormat="1" x14ac:dyDescent="0.2">
      <c r="B897" s="32"/>
      <c r="D897" s="150" t="s">
        <v>2112</v>
      </c>
      <c r="F897" s="199" t="s">
        <v>3205</v>
      </c>
      <c r="L897" s="32"/>
      <c r="M897" s="153"/>
      <c r="T897" s="56"/>
      <c r="AU897" s="17" t="s">
        <v>86</v>
      </c>
    </row>
    <row r="898" spans="2:65" s="1" customFormat="1" x14ac:dyDescent="0.2">
      <c r="B898" s="32"/>
      <c r="D898" s="150" t="s">
        <v>2112</v>
      </c>
      <c r="F898" s="200" t="s">
        <v>3206</v>
      </c>
      <c r="H898" s="201">
        <v>46.98</v>
      </c>
      <c r="L898" s="32"/>
      <c r="M898" s="153"/>
      <c r="T898" s="56"/>
      <c r="AU898" s="17" t="s">
        <v>86</v>
      </c>
    </row>
    <row r="899" spans="2:65" s="1" customFormat="1" x14ac:dyDescent="0.2">
      <c r="B899" s="32"/>
      <c r="D899" s="150" t="s">
        <v>2112</v>
      </c>
      <c r="F899" s="199" t="s">
        <v>3207</v>
      </c>
      <c r="L899" s="32"/>
      <c r="M899" s="153"/>
      <c r="T899" s="56"/>
      <c r="AU899" s="17" t="s">
        <v>86</v>
      </c>
    </row>
    <row r="900" spans="2:65" s="1" customFormat="1" x14ac:dyDescent="0.2">
      <c r="B900" s="32"/>
      <c r="D900" s="150" t="s">
        <v>2112</v>
      </c>
      <c r="F900" s="200" t="s">
        <v>3208</v>
      </c>
      <c r="H900" s="201">
        <v>48.78</v>
      </c>
      <c r="L900" s="32"/>
      <c r="M900" s="153"/>
      <c r="T900" s="56"/>
      <c r="AU900" s="17" t="s">
        <v>86</v>
      </c>
    </row>
    <row r="901" spans="2:65" s="1" customFormat="1" ht="16.5" customHeight="1" x14ac:dyDescent="0.2">
      <c r="B901" s="136"/>
      <c r="C901" s="137" t="s">
        <v>1551</v>
      </c>
      <c r="D901" s="137" t="s">
        <v>342</v>
      </c>
      <c r="E901" s="138" t="s">
        <v>2729</v>
      </c>
      <c r="F901" s="139" t="s">
        <v>2730</v>
      </c>
      <c r="G901" s="140" t="s">
        <v>381</v>
      </c>
      <c r="H901" s="141">
        <v>121.904</v>
      </c>
      <c r="I901" s="142"/>
      <c r="J901" s="143">
        <f>ROUND(I901*H901,2)</f>
        <v>0</v>
      </c>
      <c r="K901" s="139" t="s">
        <v>902</v>
      </c>
      <c r="L901" s="32"/>
      <c r="M901" s="144" t="s">
        <v>1</v>
      </c>
      <c r="N901" s="145" t="s">
        <v>42</v>
      </c>
      <c r="P901" s="146">
        <f>O901*H901</f>
        <v>0</v>
      </c>
      <c r="Q901" s="146">
        <v>4.0000000000000002E-4</v>
      </c>
      <c r="R901" s="146">
        <f>Q901*H901</f>
        <v>4.8761600000000002E-2</v>
      </c>
      <c r="S901" s="146">
        <v>0</v>
      </c>
      <c r="T901" s="147">
        <f>S901*H901</f>
        <v>0</v>
      </c>
      <c r="AR901" s="148" t="s">
        <v>428</v>
      </c>
      <c r="AT901" s="148" t="s">
        <v>342</v>
      </c>
      <c r="AU901" s="148" t="s">
        <v>86</v>
      </c>
      <c r="AY901" s="17" t="s">
        <v>339</v>
      </c>
      <c r="BE901" s="149">
        <f>IF(N901="základní",J901,0)</f>
        <v>0</v>
      </c>
      <c r="BF901" s="149">
        <f>IF(N901="snížená",J901,0)</f>
        <v>0</v>
      </c>
      <c r="BG901" s="149">
        <f>IF(N901="zákl. přenesená",J901,0)</f>
        <v>0</v>
      </c>
      <c r="BH901" s="149">
        <f>IF(N901="sníž. přenesená",J901,0)</f>
        <v>0</v>
      </c>
      <c r="BI901" s="149">
        <f>IF(N901="nulová",J901,0)</f>
        <v>0</v>
      </c>
      <c r="BJ901" s="17" t="s">
        <v>84</v>
      </c>
      <c r="BK901" s="149">
        <f>ROUND(I901*H901,2)</f>
        <v>0</v>
      </c>
      <c r="BL901" s="17" t="s">
        <v>428</v>
      </c>
      <c r="BM901" s="148" t="s">
        <v>3502</v>
      </c>
    </row>
    <row r="902" spans="2:65" s="1" customFormat="1" x14ac:dyDescent="0.2">
      <c r="B902" s="32"/>
      <c r="D902" s="150" t="s">
        <v>348</v>
      </c>
      <c r="F902" s="151" t="s">
        <v>2732</v>
      </c>
      <c r="I902" s="152"/>
      <c r="L902" s="32"/>
      <c r="M902" s="153"/>
      <c r="T902" s="56"/>
      <c r="AT902" s="17" t="s">
        <v>348</v>
      </c>
      <c r="AU902" s="17" t="s">
        <v>86</v>
      </c>
    </row>
    <row r="903" spans="2:65" s="15" customFormat="1" x14ac:dyDescent="0.2">
      <c r="B903" s="189"/>
      <c r="D903" s="150" t="s">
        <v>376</v>
      </c>
      <c r="E903" s="190" t="s">
        <v>1</v>
      </c>
      <c r="F903" s="191" t="s">
        <v>3476</v>
      </c>
      <c r="H903" s="190" t="s">
        <v>1</v>
      </c>
      <c r="I903" s="192"/>
      <c r="L903" s="189"/>
      <c r="M903" s="193"/>
      <c r="T903" s="194"/>
      <c r="AT903" s="190" t="s">
        <v>376</v>
      </c>
      <c r="AU903" s="190" t="s">
        <v>86</v>
      </c>
      <c r="AV903" s="15" t="s">
        <v>84</v>
      </c>
      <c r="AW903" s="15" t="s">
        <v>34</v>
      </c>
      <c r="AX903" s="15" t="s">
        <v>77</v>
      </c>
      <c r="AY903" s="190" t="s">
        <v>339</v>
      </c>
    </row>
    <row r="904" spans="2:65" s="12" customFormat="1" x14ac:dyDescent="0.2">
      <c r="B904" s="155"/>
      <c r="D904" s="150" t="s">
        <v>376</v>
      </c>
      <c r="E904" s="156" t="s">
        <v>1</v>
      </c>
      <c r="F904" s="157" t="s">
        <v>3477</v>
      </c>
      <c r="H904" s="158">
        <v>22.954000000000001</v>
      </c>
      <c r="I904" s="159"/>
      <c r="L904" s="155"/>
      <c r="M904" s="160"/>
      <c r="T904" s="161"/>
      <c r="AT904" s="156" t="s">
        <v>376</v>
      </c>
      <c r="AU904" s="156" t="s">
        <v>86</v>
      </c>
      <c r="AV904" s="12" t="s">
        <v>86</v>
      </c>
      <c r="AW904" s="12" t="s">
        <v>34</v>
      </c>
      <c r="AX904" s="12" t="s">
        <v>77</v>
      </c>
      <c r="AY904" s="156" t="s">
        <v>339</v>
      </c>
    </row>
    <row r="905" spans="2:65" s="12" customFormat="1" x14ac:dyDescent="0.2">
      <c r="B905" s="155"/>
      <c r="D905" s="150" t="s">
        <v>376</v>
      </c>
      <c r="E905" s="156" t="s">
        <v>1</v>
      </c>
      <c r="F905" s="157" t="s">
        <v>3478</v>
      </c>
      <c r="H905" s="158">
        <v>21.853999999999999</v>
      </c>
      <c r="I905" s="159"/>
      <c r="L905" s="155"/>
      <c r="M905" s="160"/>
      <c r="T905" s="161"/>
      <c r="AT905" s="156" t="s">
        <v>376</v>
      </c>
      <c r="AU905" s="156" t="s">
        <v>86</v>
      </c>
      <c r="AV905" s="12" t="s">
        <v>86</v>
      </c>
      <c r="AW905" s="12" t="s">
        <v>34</v>
      </c>
      <c r="AX905" s="12" t="s">
        <v>77</v>
      </c>
      <c r="AY905" s="156" t="s">
        <v>339</v>
      </c>
    </row>
    <row r="906" spans="2:65" s="15" customFormat="1" x14ac:dyDescent="0.2">
      <c r="B906" s="189"/>
      <c r="D906" s="150" t="s">
        <v>376</v>
      </c>
      <c r="E906" s="190" t="s">
        <v>1</v>
      </c>
      <c r="F906" s="191" t="s">
        <v>3480</v>
      </c>
      <c r="H906" s="190" t="s">
        <v>1</v>
      </c>
      <c r="I906" s="192"/>
      <c r="L906" s="189"/>
      <c r="M906" s="193"/>
      <c r="T906" s="194"/>
      <c r="AT906" s="190" t="s">
        <v>376</v>
      </c>
      <c r="AU906" s="190" t="s">
        <v>86</v>
      </c>
      <c r="AV906" s="15" t="s">
        <v>84</v>
      </c>
      <c r="AW906" s="15" t="s">
        <v>34</v>
      </c>
      <c r="AX906" s="15" t="s">
        <v>77</v>
      </c>
      <c r="AY906" s="190" t="s">
        <v>339</v>
      </c>
    </row>
    <row r="907" spans="2:65" s="12" customFormat="1" x14ac:dyDescent="0.2">
      <c r="B907" s="155"/>
      <c r="D907" s="150" t="s">
        <v>376</v>
      </c>
      <c r="E907" s="156" t="s">
        <v>1</v>
      </c>
      <c r="F907" s="157" t="s">
        <v>3481</v>
      </c>
      <c r="H907" s="158">
        <v>8.64</v>
      </c>
      <c r="I907" s="159"/>
      <c r="L907" s="155"/>
      <c r="M907" s="160"/>
      <c r="T907" s="161"/>
      <c r="AT907" s="156" t="s">
        <v>376</v>
      </c>
      <c r="AU907" s="156" t="s">
        <v>86</v>
      </c>
      <c r="AV907" s="12" t="s">
        <v>86</v>
      </c>
      <c r="AW907" s="12" t="s">
        <v>34</v>
      </c>
      <c r="AX907" s="12" t="s">
        <v>77</v>
      </c>
      <c r="AY907" s="156" t="s">
        <v>339</v>
      </c>
    </row>
    <row r="908" spans="2:65" s="12" customFormat="1" x14ac:dyDescent="0.2">
      <c r="B908" s="155"/>
      <c r="D908" s="150" t="s">
        <v>376</v>
      </c>
      <c r="E908" s="156" t="s">
        <v>1</v>
      </c>
      <c r="F908" s="157" t="s">
        <v>3482</v>
      </c>
      <c r="H908" s="158">
        <v>7.92</v>
      </c>
      <c r="I908" s="159"/>
      <c r="L908" s="155"/>
      <c r="M908" s="160"/>
      <c r="T908" s="161"/>
      <c r="AT908" s="156" t="s">
        <v>376</v>
      </c>
      <c r="AU908" s="156" t="s">
        <v>86</v>
      </c>
      <c r="AV908" s="12" t="s">
        <v>86</v>
      </c>
      <c r="AW908" s="12" t="s">
        <v>34</v>
      </c>
      <c r="AX908" s="12" t="s">
        <v>77</v>
      </c>
      <c r="AY908" s="156" t="s">
        <v>339</v>
      </c>
    </row>
    <row r="909" spans="2:65" s="15" customFormat="1" x14ac:dyDescent="0.2">
      <c r="B909" s="189"/>
      <c r="D909" s="150" t="s">
        <v>376</v>
      </c>
      <c r="E909" s="190" t="s">
        <v>1</v>
      </c>
      <c r="F909" s="191" t="s">
        <v>3483</v>
      </c>
      <c r="H909" s="190" t="s">
        <v>1</v>
      </c>
      <c r="I909" s="192"/>
      <c r="L909" s="189"/>
      <c r="M909" s="193"/>
      <c r="T909" s="194"/>
      <c r="AT909" s="190" t="s">
        <v>376</v>
      </c>
      <c r="AU909" s="190" t="s">
        <v>86</v>
      </c>
      <c r="AV909" s="15" t="s">
        <v>84</v>
      </c>
      <c r="AW909" s="15" t="s">
        <v>34</v>
      </c>
      <c r="AX909" s="15" t="s">
        <v>77</v>
      </c>
      <c r="AY909" s="190" t="s">
        <v>339</v>
      </c>
    </row>
    <row r="910" spans="2:65" s="12" customFormat="1" x14ac:dyDescent="0.2">
      <c r="B910" s="155"/>
      <c r="D910" s="150" t="s">
        <v>376</v>
      </c>
      <c r="E910" s="156" t="s">
        <v>1</v>
      </c>
      <c r="F910" s="157" t="s">
        <v>3484</v>
      </c>
      <c r="H910" s="158">
        <v>42.252000000000002</v>
      </c>
      <c r="I910" s="159"/>
      <c r="L910" s="155"/>
      <c r="M910" s="160"/>
      <c r="T910" s="161"/>
      <c r="AT910" s="156" t="s">
        <v>376</v>
      </c>
      <c r="AU910" s="156" t="s">
        <v>86</v>
      </c>
      <c r="AV910" s="12" t="s">
        <v>86</v>
      </c>
      <c r="AW910" s="12" t="s">
        <v>34</v>
      </c>
      <c r="AX910" s="12" t="s">
        <v>77</v>
      </c>
      <c r="AY910" s="156" t="s">
        <v>339</v>
      </c>
    </row>
    <row r="911" spans="2:65" s="12" customFormat="1" x14ac:dyDescent="0.2">
      <c r="B911" s="155"/>
      <c r="D911" s="150" t="s">
        <v>376</v>
      </c>
      <c r="E911" s="156" t="s">
        <v>1</v>
      </c>
      <c r="F911" s="157" t="s">
        <v>3485</v>
      </c>
      <c r="H911" s="158">
        <v>18.283999999999999</v>
      </c>
      <c r="I911" s="159"/>
      <c r="L911" s="155"/>
      <c r="M911" s="160"/>
      <c r="T911" s="161"/>
      <c r="AT911" s="156" t="s">
        <v>376</v>
      </c>
      <c r="AU911" s="156" t="s">
        <v>86</v>
      </c>
      <c r="AV911" s="12" t="s">
        <v>86</v>
      </c>
      <c r="AW911" s="12" t="s">
        <v>34</v>
      </c>
      <c r="AX911" s="12" t="s">
        <v>77</v>
      </c>
      <c r="AY911" s="156" t="s">
        <v>339</v>
      </c>
    </row>
    <row r="912" spans="2:65" s="13" customFormat="1" x14ac:dyDescent="0.2">
      <c r="B912" s="162"/>
      <c r="D912" s="150" t="s">
        <v>376</v>
      </c>
      <c r="E912" s="163" t="s">
        <v>1</v>
      </c>
      <c r="F912" s="164" t="s">
        <v>398</v>
      </c>
      <c r="H912" s="165">
        <v>121.904</v>
      </c>
      <c r="I912" s="166"/>
      <c r="L912" s="162"/>
      <c r="M912" s="167"/>
      <c r="T912" s="168"/>
      <c r="AT912" s="163" t="s">
        <v>376</v>
      </c>
      <c r="AU912" s="163" t="s">
        <v>86</v>
      </c>
      <c r="AV912" s="13" t="s">
        <v>249</v>
      </c>
      <c r="AW912" s="13" t="s">
        <v>34</v>
      </c>
      <c r="AX912" s="13" t="s">
        <v>84</v>
      </c>
      <c r="AY912" s="163" t="s">
        <v>339</v>
      </c>
    </row>
    <row r="913" spans="2:65" s="1" customFormat="1" x14ac:dyDescent="0.2">
      <c r="B913" s="32"/>
      <c r="D913" s="150" t="s">
        <v>2112</v>
      </c>
      <c r="F913" s="199" t="s">
        <v>3205</v>
      </c>
      <c r="L913" s="32"/>
      <c r="M913" s="153"/>
      <c r="T913" s="56"/>
      <c r="AU913" s="17" t="s">
        <v>86</v>
      </c>
    </row>
    <row r="914" spans="2:65" s="1" customFormat="1" x14ac:dyDescent="0.2">
      <c r="B914" s="32"/>
      <c r="D914" s="150" t="s">
        <v>2112</v>
      </c>
      <c r="F914" s="200" t="s">
        <v>3206</v>
      </c>
      <c r="H914" s="201">
        <v>46.98</v>
      </c>
      <c r="L914" s="32"/>
      <c r="M914" s="153"/>
      <c r="T914" s="56"/>
      <c r="AU914" s="17" t="s">
        <v>86</v>
      </c>
    </row>
    <row r="915" spans="2:65" s="1" customFormat="1" x14ac:dyDescent="0.2">
      <c r="B915" s="32"/>
      <c r="D915" s="150" t="s">
        <v>2112</v>
      </c>
      <c r="F915" s="199" t="s">
        <v>3207</v>
      </c>
      <c r="L915" s="32"/>
      <c r="M915" s="153"/>
      <c r="T915" s="56"/>
      <c r="AU915" s="17" t="s">
        <v>86</v>
      </c>
    </row>
    <row r="916" spans="2:65" s="1" customFormat="1" x14ac:dyDescent="0.2">
      <c r="B916" s="32"/>
      <c r="D916" s="150" t="s">
        <v>2112</v>
      </c>
      <c r="F916" s="200" t="s">
        <v>3208</v>
      </c>
      <c r="H916" s="201">
        <v>48.78</v>
      </c>
      <c r="L916" s="32"/>
      <c r="M916" s="153"/>
      <c r="T916" s="56"/>
      <c r="AU916" s="17" t="s">
        <v>86</v>
      </c>
    </row>
    <row r="917" spans="2:65" s="1" customFormat="1" x14ac:dyDescent="0.2">
      <c r="B917" s="32"/>
      <c r="D917" s="150" t="s">
        <v>2112</v>
      </c>
      <c r="F917" s="199" t="s">
        <v>3253</v>
      </c>
      <c r="L917" s="32"/>
      <c r="M917" s="153"/>
      <c r="T917" s="56"/>
      <c r="AU917" s="17" t="s">
        <v>86</v>
      </c>
    </row>
    <row r="918" spans="2:65" s="1" customFormat="1" x14ac:dyDescent="0.2">
      <c r="B918" s="32"/>
      <c r="D918" s="150" t="s">
        <v>2112</v>
      </c>
      <c r="F918" s="200" t="s">
        <v>3246</v>
      </c>
      <c r="H918" s="201">
        <v>115.92</v>
      </c>
      <c r="L918" s="32"/>
      <c r="M918" s="153"/>
      <c r="T918" s="56"/>
      <c r="AU918" s="17" t="s">
        <v>86</v>
      </c>
    </row>
    <row r="919" spans="2:65" s="1" customFormat="1" x14ac:dyDescent="0.2">
      <c r="B919" s="32"/>
      <c r="D919" s="150" t="s">
        <v>2112</v>
      </c>
      <c r="F919" s="199" t="s">
        <v>3255</v>
      </c>
      <c r="L919" s="32"/>
      <c r="M919" s="153"/>
      <c r="T919" s="56"/>
      <c r="AU919" s="17" t="s">
        <v>86</v>
      </c>
    </row>
    <row r="920" spans="2:65" s="1" customFormat="1" x14ac:dyDescent="0.2">
      <c r="B920" s="32"/>
      <c r="D920" s="150" t="s">
        <v>2112</v>
      </c>
      <c r="F920" s="200" t="s">
        <v>3243</v>
      </c>
      <c r="H920" s="201">
        <v>0</v>
      </c>
      <c r="L920" s="32"/>
      <c r="M920" s="153"/>
      <c r="T920" s="56"/>
      <c r="AU920" s="17" t="s">
        <v>86</v>
      </c>
    </row>
    <row r="921" spans="2:65" s="1" customFormat="1" x14ac:dyDescent="0.2">
      <c r="B921" s="32"/>
      <c r="D921" s="150" t="s">
        <v>2112</v>
      </c>
      <c r="F921" s="200" t="s">
        <v>3244</v>
      </c>
      <c r="H921" s="201">
        <v>124.56</v>
      </c>
      <c r="L921" s="32"/>
      <c r="M921" s="153"/>
      <c r="T921" s="56"/>
      <c r="AU921" s="17" t="s">
        <v>86</v>
      </c>
    </row>
    <row r="922" spans="2:65" s="1" customFormat="1" x14ac:dyDescent="0.2">
      <c r="B922" s="32"/>
      <c r="D922" s="150" t="s">
        <v>2112</v>
      </c>
      <c r="F922" s="199" t="s">
        <v>3254</v>
      </c>
      <c r="L922" s="32"/>
      <c r="M922" s="153"/>
      <c r="T922" s="56"/>
      <c r="AU922" s="17" t="s">
        <v>86</v>
      </c>
    </row>
    <row r="923" spans="2:65" s="1" customFormat="1" x14ac:dyDescent="0.2">
      <c r="B923" s="32"/>
      <c r="D923" s="150" t="s">
        <v>2112</v>
      </c>
      <c r="F923" s="200" t="s">
        <v>3245</v>
      </c>
      <c r="H923" s="201">
        <v>106.02</v>
      </c>
      <c r="L923" s="32"/>
      <c r="M923" s="153"/>
      <c r="T923" s="56"/>
      <c r="AU923" s="17" t="s">
        <v>86</v>
      </c>
    </row>
    <row r="924" spans="2:65" s="1" customFormat="1" x14ac:dyDescent="0.2">
      <c r="B924" s="32"/>
      <c r="D924" s="150" t="s">
        <v>2112</v>
      </c>
      <c r="F924" s="199" t="s">
        <v>3112</v>
      </c>
      <c r="L924" s="32"/>
      <c r="M924" s="153"/>
      <c r="T924" s="56"/>
      <c r="AU924" s="17" t="s">
        <v>86</v>
      </c>
    </row>
    <row r="925" spans="2:65" s="1" customFormat="1" x14ac:dyDescent="0.2">
      <c r="B925" s="32"/>
      <c r="D925" s="150" t="s">
        <v>2112</v>
      </c>
      <c r="F925" s="200" t="s">
        <v>3113</v>
      </c>
      <c r="H925" s="201">
        <v>112.32</v>
      </c>
      <c r="L925" s="32"/>
      <c r="M925" s="153"/>
      <c r="T925" s="56"/>
      <c r="AU925" s="17" t="s">
        <v>86</v>
      </c>
    </row>
    <row r="926" spans="2:65" s="1" customFormat="1" ht="16.5" customHeight="1" x14ac:dyDescent="0.2">
      <c r="B926" s="136"/>
      <c r="C926" s="169" t="s">
        <v>1554</v>
      </c>
      <c r="D926" s="169" t="s">
        <v>490</v>
      </c>
      <c r="E926" s="170" t="s">
        <v>2733</v>
      </c>
      <c r="F926" s="171" t="s">
        <v>3503</v>
      </c>
      <c r="G926" s="172" t="s">
        <v>381</v>
      </c>
      <c r="H926" s="173">
        <v>188.5</v>
      </c>
      <c r="I926" s="174"/>
      <c r="J926" s="175">
        <f>ROUND(I926*H926,2)</f>
        <v>0</v>
      </c>
      <c r="K926" s="171" t="s">
        <v>1</v>
      </c>
      <c r="L926" s="176"/>
      <c r="M926" s="177" t="s">
        <v>1</v>
      </c>
      <c r="N926" s="178" t="s">
        <v>42</v>
      </c>
      <c r="P926" s="146">
        <f>O926*H926</f>
        <v>0</v>
      </c>
      <c r="Q926" s="146">
        <v>5.3E-3</v>
      </c>
      <c r="R926" s="146">
        <f>Q926*H926</f>
        <v>0.99904999999999999</v>
      </c>
      <c r="S926" s="146">
        <v>0</v>
      </c>
      <c r="T926" s="147">
        <f>S926*H926</f>
        <v>0</v>
      </c>
      <c r="AR926" s="148" t="s">
        <v>513</v>
      </c>
      <c r="AT926" s="148" t="s">
        <v>490</v>
      </c>
      <c r="AU926" s="148" t="s">
        <v>86</v>
      </c>
      <c r="AY926" s="17" t="s">
        <v>339</v>
      </c>
      <c r="BE926" s="149">
        <f>IF(N926="základní",J926,0)</f>
        <v>0</v>
      </c>
      <c r="BF926" s="149">
        <f>IF(N926="snížená",J926,0)</f>
        <v>0</v>
      </c>
      <c r="BG926" s="149">
        <f>IF(N926="zákl. přenesená",J926,0)</f>
        <v>0</v>
      </c>
      <c r="BH926" s="149">
        <f>IF(N926="sníž. přenesená",J926,0)</f>
        <v>0</v>
      </c>
      <c r="BI926" s="149">
        <f>IF(N926="nulová",J926,0)</f>
        <v>0</v>
      </c>
      <c r="BJ926" s="17" t="s">
        <v>84</v>
      </c>
      <c r="BK926" s="149">
        <f>ROUND(I926*H926,2)</f>
        <v>0</v>
      </c>
      <c r="BL926" s="17" t="s">
        <v>428</v>
      </c>
      <c r="BM926" s="148" t="s">
        <v>3504</v>
      </c>
    </row>
    <row r="927" spans="2:65" s="1" customFormat="1" x14ac:dyDescent="0.2">
      <c r="B927" s="32"/>
      <c r="D927" s="150" t="s">
        <v>348</v>
      </c>
      <c r="F927" s="151" t="s">
        <v>3503</v>
      </c>
      <c r="I927" s="152"/>
      <c r="L927" s="32"/>
      <c r="M927" s="153"/>
      <c r="T927" s="56"/>
      <c r="AT927" s="17" t="s">
        <v>348</v>
      </c>
      <c r="AU927" s="17" t="s">
        <v>86</v>
      </c>
    </row>
    <row r="928" spans="2:65" s="12" customFormat="1" x14ac:dyDescent="0.2">
      <c r="B928" s="155"/>
      <c r="D928" s="150" t="s">
        <v>376</v>
      </c>
      <c r="E928" s="156" t="s">
        <v>1</v>
      </c>
      <c r="F928" s="157" t="s">
        <v>3505</v>
      </c>
      <c r="H928" s="158">
        <v>171.364</v>
      </c>
      <c r="I928" s="159"/>
      <c r="L928" s="155"/>
      <c r="M928" s="160"/>
      <c r="T928" s="161"/>
      <c r="AT928" s="156" t="s">
        <v>376</v>
      </c>
      <c r="AU928" s="156" t="s">
        <v>86</v>
      </c>
      <c r="AV928" s="12" t="s">
        <v>86</v>
      </c>
      <c r="AW928" s="12" t="s">
        <v>34</v>
      </c>
      <c r="AX928" s="12" t="s">
        <v>77</v>
      </c>
      <c r="AY928" s="156" t="s">
        <v>339</v>
      </c>
    </row>
    <row r="929" spans="2:65" s="13" customFormat="1" x14ac:dyDescent="0.2">
      <c r="B929" s="162"/>
      <c r="D929" s="150" t="s">
        <v>376</v>
      </c>
      <c r="E929" s="163" t="s">
        <v>1</v>
      </c>
      <c r="F929" s="164" t="s">
        <v>398</v>
      </c>
      <c r="H929" s="165">
        <v>171.364</v>
      </c>
      <c r="I929" s="166"/>
      <c r="L929" s="162"/>
      <c r="M929" s="167"/>
      <c r="T929" s="168"/>
      <c r="AT929" s="163" t="s">
        <v>376</v>
      </c>
      <c r="AU929" s="163" t="s">
        <v>86</v>
      </c>
      <c r="AV929" s="13" t="s">
        <v>249</v>
      </c>
      <c r="AW929" s="13" t="s">
        <v>34</v>
      </c>
      <c r="AX929" s="13" t="s">
        <v>84</v>
      </c>
      <c r="AY929" s="163" t="s">
        <v>339</v>
      </c>
    </row>
    <row r="930" spans="2:65" s="12" customFormat="1" x14ac:dyDescent="0.2">
      <c r="B930" s="155"/>
      <c r="D930" s="150" t="s">
        <v>376</v>
      </c>
      <c r="F930" s="157" t="s">
        <v>3506</v>
      </c>
      <c r="H930" s="158">
        <v>188.5</v>
      </c>
      <c r="I930" s="159"/>
      <c r="L930" s="155"/>
      <c r="M930" s="160"/>
      <c r="T930" s="161"/>
      <c r="AT930" s="156" t="s">
        <v>376</v>
      </c>
      <c r="AU930" s="156" t="s">
        <v>86</v>
      </c>
      <c r="AV930" s="12" t="s">
        <v>86</v>
      </c>
      <c r="AW930" s="12" t="s">
        <v>3</v>
      </c>
      <c r="AX930" s="12" t="s">
        <v>84</v>
      </c>
      <c r="AY930" s="156" t="s">
        <v>339</v>
      </c>
    </row>
    <row r="931" spans="2:65" s="1" customFormat="1" ht="16.5" customHeight="1" x14ac:dyDescent="0.2">
      <c r="B931" s="136"/>
      <c r="C931" s="169" t="s">
        <v>1556</v>
      </c>
      <c r="D931" s="169" t="s">
        <v>490</v>
      </c>
      <c r="E931" s="170" t="s">
        <v>2746</v>
      </c>
      <c r="F931" s="171" t="s">
        <v>2747</v>
      </c>
      <c r="G931" s="172" t="s">
        <v>381</v>
      </c>
      <c r="H931" s="173">
        <v>188.5</v>
      </c>
      <c r="I931" s="174"/>
      <c r="J931" s="175">
        <f>ROUND(I931*H931,2)</f>
        <v>0</v>
      </c>
      <c r="K931" s="171" t="s">
        <v>902</v>
      </c>
      <c r="L931" s="176"/>
      <c r="M931" s="177" t="s">
        <v>1</v>
      </c>
      <c r="N931" s="178" t="s">
        <v>42</v>
      </c>
      <c r="P931" s="146">
        <f>O931*H931</f>
        <v>0</v>
      </c>
      <c r="Q931" s="146">
        <v>1.1999999999999999E-3</v>
      </c>
      <c r="R931" s="146">
        <f>Q931*H931</f>
        <v>0.22619999999999998</v>
      </c>
      <c r="S931" s="146">
        <v>0</v>
      </c>
      <c r="T931" s="147">
        <f>S931*H931</f>
        <v>0</v>
      </c>
      <c r="AR931" s="148" t="s">
        <v>513</v>
      </c>
      <c r="AT931" s="148" t="s">
        <v>490</v>
      </c>
      <c r="AU931" s="148" t="s">
        <v>86</v>
      </c>
      <c r="AY931" s="17" t="s">
        <v>339</v>
      </c>
      <c r="BE931" s="149">
        <f>IF(N931="základní",J931,0)</f>
        <v>0</v>
      </c>
      <c r="BF931" s="149">
        <f>IF(N931="snížená",J931,0)</f>
        <v>0</v>
      </c>
      <c r="BG931" s="149">
        <f>IF(N931="zákl. přenesená",J931,0)</f>
        <v>0</v>
      </c>
      <c r="BH931" s="149">
        <f>IF(N931="sníž. přenesená",J931,0)</f>
        <v>0</v>
      </c>
      <c r="BI931" s="149">
        <f>IF(N931="nulová",J931,0)</f>
        <v>0</v>
      </c>
      <c r="BJ931" s="17" t="s">
        <v>84</v>
      </c>
      <c r="BK931" s="149">
        <f>ROUND(I931*H931,2)</f>
        <v>0</v>
      </c>
      <c r="BL931" s="17" t="s">
        <v>428</v>
      </c>
      <c r="BM931" s="148" t="s">
        <v>3507</v>
      </c>
    </row>
    <row r="932" spans="2:65" s="1" customFormat="1" x14ac:dyDescent="0.2">
      <c r="B932" s="32"/>
      <c r="D932" s="150" t="s">
        <v>348</v>
      </c>
      <c r="F932" s="151" t="s">
        <v>2747</v>
      </c>
      <c r="I932" s="152"/>
      <c r="L932" s="32"/>
      <c r="M932" s="153"/>
      <c r="T932" s="56"/>
      <c r="AT932" s="17" t="s">
        <v>348</v>
      </c>
      <c r="AU932" s="17" t="s">
        <v>86</v>
      </c>
    </row>
    <row r="933" spans="2:65" s="12" customFormat="1" x14ac:dyDescent="0.2">
      <c r="B933" s="155"/>
      <c r="D933" s="150" t="s">
        <v>376</v>
      </c>
      <c r="E933" s="156" t="s">
        <v>1</v>
      </c>
      <c r="F933" s="157" t="s">
        <v>3505</v>
      </c>
      <c r="H933" s="158">
        <v>171.364</v>
      </c>
      <c r="I933" s="159"/>
      <c r="L933" s="155"/>
      <c r="M933" s="160"/>
      <c r="T933" s="161"/>
      <c r="AT933" s="156" t="s">
        <v>376</v>
      </c>
      <c r="AU933" s="156" t="s">
        <v>86</v>
      </c>
      <c r="AV933" s="12" t="s">
        <v>86</v>
      </c>
      <c r="AW933" s="12" t="s">
        <v>34</v>
      </c>
      <c r="AX933" s="12" t="s">
        <v>77</v>
      </c>
      <c r="AY933" s="156" t="s">
        <v>339</v>
      </c>
    </row>
    <row r="934" spans="2:65" s="13" customFormat="1" x14ac:dyDescent="0.2">
      <c r="B934" s="162"/>
      <c r="D934" s="150" t="s">
        <v>376</v>
      </c>
      <c r="E934" s="163" t="s">
        <v>1</v>
      </c>
      <c r="F934" s="164" t="s">
        <v>398</v>
      </c>
      <c r="H934" s="165">
        <v>171.364</v>
      </c>
      <c r="I934" s="166"/>
      <c r="L934" s="162"/>
      <c r="M934" s="167"/>
      <c r="T934" s="168"/>
      <c r="AT934" s="163" t="s">
        <v>376</v>
      </c>
      <c r="AU934" s="163" t="s">
        <v>86</v>
      </c>
      <c r="AV934" s="13" t="s">
        <v>249</v>
      </c>
      <c r="AW934" s="13" t="s">
        <v>34</v>
      </c>
      <c r="AX934" s="13" t="s">
        <v>84</v>
      </c>
      <c r="AY934" s="163" t="s">
        <v>339</v>
      </c>
    </row>
    <row r="935" spans="2:65" s="12" customFormat="1" x14ac:dyDescent="0.2">
      <c r="B935" s="155"/>
      <c r="D935" s="150" t="s">
        <v>376</v>
      </c>
      <c r="F935" s="157" t="s">
        <v>3506</v>
      </c>
      <c r="H935" s="158">
        <v>188.5</v>
      </c>
      <c r="I935" s="159"/>
      <c r="L935" s="155"/>
      <c r="M935" s="160"/>
      <c r="T935" s="161"/>
      <c r="AT935" s="156" t="s">
        <v>376</v>
      </c>
      <c r="AU935" s="156" t="s">
        <v>86</v>
      </c>
      <c r="AV935" s="12" t="s">
        <v>86</v>
      </c>
      <c r="AW935" s="12" t="s">
        <v>3</v>
      </c>
      <c r="AX935" s="12" t="s">
        <v>84</v>
      </c>
      <c r="AY935" s="156" t="s">
        <v>339</v>
      </c>
    </row>
    <row r="936" spans="2:65" s="1" customFormat="1" ht="16.5" customHeight="1" x14ac:dyDescent="0.2">
      <c r="B936" s="136"/>
      <c r="C936" s="137" t="s">
        <v>1559</v>
      </c>
      <c r="D936" s="137" t="s">
        <v>342</v>
      </c>
      <c r="E936" s="138" t="s">
        <v>2738</v>
      </c>
      <c r="F936" s="139" t="s">
        <v>2739</v>
      </c>
      <c r="G936" s="140" t="s">
        <v>381</v>
      </c>
      <c r="H936" s="141">
        <v>49.46</v>
      </c>
      <c r="I936" s="142"/>
      <c r="J936" s="143">
        <f>ROUND(I936*H936,2)</f>
        <v>0</v>
      </c>
      <c r="K936" s="139" t="s">
        <v>902</v>
      </c>
      <c r="L936" s="32"/>
      <c r="M936" s="144" t="s">
        <v>1</v>
      </c>
      <c r="N936" s="145" t="s">
        <v>42</v>
      </c>
      <c r="P936" s="146">
        <f>O936*H936</f>
        <v>0</v>
      </c>
      <c r="Q936" s="146">
        <v>0</v>
      </c>
      <c r="R936" s="146">
        <f>Q936*H936</f>
        <v>0</v>
      </c>
      <c r="S936" s="146">
        <v>0</v>
      </c>
      <c r="T936" s="147">
        <f>S936*H936</f>
        <v>0</v>
      </c>
      <c r="AR936" s="148" t="s">
        <v>428</v>
      </c>
      <c r="AT936" s="148" t="s">
        <v>342</v>
      </c>
      <c r="AU936" s="148" t="s">
        <v>86</v>
      </c>
      <c r="AY936" s="17" t="s">
        <v>339</v>
      </c>
      <c r="BE936" s="149">
        <f>IF(N936="základní",J936,0)</f>
        <v>0</v>
      </c>
      <c r="BF936" s="149">
        <f>IF(N936="snížená",J936,0)</f>
        <v>0</v>
      </c>
      <c r="BG936" s="149">
        <f>IF(N936="zákl. přenesená",J936,0)</f>
        <v>0</v>
      </c>
      <c r="BH936" s="149">
        <f>IF(N936="sníž. přenesená",J936,0)</f>
        <v>0</v>
      </c>
      <c r="BI936" s="149">
        <f>IF(N936="nulová",J936,0)</f>
        <v>0</v>
      </c>
      <c r="BJ936" s="17" t="s">
        <v>84</v>
      </c>
      <c r="BK936" s="149">
        <f>ROUND(I936*H936,2)</f>
        <v>0</v>
      </c>
      <c r="BL936" s="17" t="s">
        <v>428</v>
      </c>
      <c r="BM936" s="148" t="s">
        <v>3508</v>
      </c>
    </row>
    <row r="937" spans="2:65" s="1" customFormat="1" x14ac:dyDescent="0.2">
      <c r="B937" s="32"/>
      <c r="D937" s="150" t="s">
        <v>348</v>
      </c>
      <c r="F937" s="151" t="s">
        <v>2741</v>
      </c>
      <c r="I937" s="152"/>
      <c r="L937" s="32"/>
      <c r="M937" s="153"/>
      <c r="T937" s="56"/>
      <c r="AT937" s="17" t="s">
        <v>348</v>
      </c>
      <c r="AU937" s="17" t="s">
        <v>86</v>
      </c>
    </row>
    <row r="938" spans="2:65" s="12" customFormat="1" x14ac:dyDescent="0.2">
      <c r="B938" s="155"/>
      <c r="D938" s="150" t="s">
        <v>376</v>
      </c>
      <c r="E938" s="156" t="s">
        <v>1</v>
      </c>
      <c r="F938" s="157" t="s">
        <v>3509</v>
      </c>
      <c r="H938" s="158">
        <v>49.46</v>
      </c>
      <c r="I938" s="159"/>
      <c r="L938" s="155"/>
      <c r="M938" s="160"/>
      <c r="T938" s="161"/>
      <c r="AT938" s="156" t="s">
        <v>376</v>
      </c>
      <c r="AU938" s="156" t="s">
        <v>86</v>
      </c>
      <c r="AV938" s="12" t="s">
        <v>86</v>
      </c>
      <c r="AW938" s="12" t="s">
        <v>34</v>
      </c>
      <c r="AX938" s="12" t="s">
        <v>84</v>
      </c>
      <c r="AY938" s="156" t="s">
        <v>339</v>
      </c>
    </row>
    <row r="939" spans="2:65" s="1" customFormat="1" ht="16.5" customHeight="1" x14ac:dyDescent="0.2">
      <c r="B939" s="136"/>
      <c r="C939" s="137" t="s">
        <v>1563</v>
      </c>
      <c r="D939" s="137" t="s">
        <v>342</v>
      </c>
      <c r="E939" s="138" t="s">
        <v>2749</v>
      </c>
      <c r="F939" s="139" t="s">
        <v>2750</v>
      </c>
      <c r="G939" s="140" t="s">
        <v>358</v>
      </c>
      <c r="H939" s="141">
        <v>100.87</v>
      </c>
      <c r="I939" s="142"/>
      <c r="J939" s="143">
        <f>ROUND(I939*H939,2)</f>
        <v>0</v>
      </c>
      <c r="K939" s="139" t="s">
        <v>902</v>
      </c>
      <c r="L939" s="32"/>
      <c r="M939" s="144" t="s">
        <v>1</v>
      </c>
      <c r="N939" s="145" t="s">
        <v>42</v>
      </c>
      <c r="P939" s="146">
        <f>O939*H939</f>
        <v>0</v>
      </c>
      <c r="Q939" s="146">
        <v>3.1E-4</v>
      </c>
      <c r="R939" s="146">
        <f>Q939*H939</f>
        <v>3.1269700000000004E-2</v>
      </c>
      <c r="S939" s="146">
        <v>0</v>
      </c>
      <c r="T939" s="147">
        <f>S939*H939</f>
        <v>0</v>
      </c>
      <c r="AR939" s="148" t="s">
        <v>428</v>
      </c>
      <c r="AT939" s="148" t="s">
        <v>342</v>
      </c>
      <c r="AU939" s="148" t="s">
        <v>86</v>
      </c>
      <c r="AY939" s="17" t="s">
        <v>339</v>
      </c>
      <c r="BE939" s="149">
        <f>IF(N939="základní",J939,0)</f>
        <v>0</v>
      </c>
      <c r="BF939" s="149">
        <f>IF(N939="snížená",J939,0)</f>
        <v>0</v>
      </c>
      <c r="BG939" s="149">
        <f>IF(N939="zákl. přenesená",J939,0)</f>
        <v>0</v>
      </c>
      <c r="BH939" s="149">
        <f>IF(N939="sníž. přenesená",J939,0)</f>
        <v>0</v>
      </c>
      <c r="BI939" s="149">
        <f>IF(N939="nulová",J939,0)</f>
        <v>0</v>
      </c>
      <c r="BJ939" s="17" t="s">
        <v>84</v>
      </c>
      <c r="BK939" s="149">
        <f>ROUND(I939*H939,2)</f>
        <v>0</v>
      </c>
      <c r="BL939" s="17" t="s">
        <v>428</v>
      </c>
      <c r="BM939" s="148" t="s">
        <v>3510</v>
      </c>
    </row>
    <row r="940" spans="2:65" s="1" customFormat="1" x14ac:dyDescent="0.2">
      <c r="B940" s="32"/>
      <c r="D940" s="150" t="s">
        <v>348</v>
      </c>
      <c r="F940" s="151" t="s">
        <v>2752</v>
      </c>
      <c r="I940" s="152"/>
      <c r="L940" s="32"/>
      <c r="M940" s="153"/>
      <c r="T940" s="56"/>
      <c r="AT940" s="17" t="s">
        <v>348</v>
      </c>
      <c r="AU940" s="17" t="s">
        <v>86</v>
      </c>
    </row>
    <row r="941" spans="2:65" s="15" customFormat="1" x14ac:dyDescent="0.2">
      <c r="B941" s="189"/>
      <c r="D941" s="150" t="s">
        <v>376</v>
      </c>
      <c r="E941" s="190" t="s">
        <v>1</v>
      </c>
      <c r="F941" s="191" t="s">
        <v>3511</v>
      </c>
      <c r="H941" s="190" t="s">
        <v>1</v>
      </c>
      <c r="I941" s="192"/>
      <c r="L941" s="189"/>
      <c r="M941" s="193"/>
      <c r="T941" s="194"/>
      <c r="AT941" s="190" t="s">
        <v>376</v>
      </c>
      <c r="AU941" s="190" t="s">
        <v>86</v>
      </c>
      <c r="AV941" s="15" t="s">
        <v>84</v>
      </c>
      <c r="AW941" s="15" t="s">
        <v>34</v>
      </c>
      <c r="AX941" s="15" t="s">
        <v>77</v>
      </c>
      <c r="AY941" s="190" t="s">
        <v>339</v>
      </c>
    </row>
    <row r="942" spans="2:65" s="15" customFormat="1" x14ac:dyDescent="0.2">
      <c r="B942" s="189"/>
      <c r="D942" s="150" t="s">
        <v>376</v>
      </c>
      <c r="E942" s="190" t="s">
        <v>1</v>
      </c>
      <c r="F942" s="191" t="s">
        <v>3483</v>
      </c>
      <c r="H942" s="190" t="s">
        <v>1</v>
      </c>
      <c r="I942" s="192"/>
      <c r="L942" s="189"/>
      <c r="M942" s="193"/>
      <c r="T942" s="194"/>
      <c r="AT942" s="190" t="s">
        <v>376</v>
      </c>
      <c r="AU942" s="190" t="s">
        <v>86</v>
      </c>
      <c r="AV942" s="15" t="s">
        <v>84</v>
      </c>
      <c r="AW942" s="15" t="s">
        <v>34</v>
      </c>
      <c r="AX942" s="15" t="s">
        <v>77</v>
      </c>
      <c r="AY942" s="190" t="s">
        <v>339</v>
      </c>
    </row>
    <row r="943" spans="2:65" s="12" customFormat="1" x14ac:dyDescent="0.2">
      <c r="B943" s="155"/>
      <c r="D943" s="150" t="s">
        <v>376</v>
      </c>
      <c r="E943" s="156" t="s">
        <v>1</v>
      </c>
      <c r="F943" s="157" t="s">
        <v>3512</v>
      </c>
      <c r="H943" s="158">
        <v>81.87</v>
      </c>
      <c r="I943" s="159"/>
      <c r="L943" s="155"/>
      <c r="M943" s="160"/>
      <c r="T943" s="161"/>
      <c r="AT943" s="156" t="s">
        <v>376</v>
      </c>
      <c r="AU943" s="156" t="s">
        <v>86</v>
      </c>
      <c r="AV943" s="12" t="s">
        <v>86</v>
      </c>
      <c r="AW943" s="12" t="s">
        <v>34</v>
      </c>
      <c r="AX943" s="12" t="s">
        <v>77</v>
      </c>
      <c r="AY943" s="156" t="s">
        <v>339</v>
      </c>
    </row>
    <row r="944" spans="2:65" s="12" customFormat="1" x14ac:dyDescent="0.2">
      <c r="B944" s="155"/>
      <c r="D944" s="150" t="s">
        <v>376</v>
      </c>
      <c r="E944" s="156" t="s">
        <v>1</v>
      </c>
      <c r="F944" s="157" t="s">
        <v>3513</v>
      </c>
      <c r="H944" s="158">
        <v>9.5</v>
      </c>
      <c r="I944" s="159"/>
      <c r="L944" s="155"/>
      <c r="M944" s="160"/>
      <c r="T944" s="161"/>
      <c r="AT944" s="156" t="s">
        <v>376</v>
      </c>
      <c r="AU944" s="156" t="s">
        <v>86</v>
      </c>
      <c r="AV944" s="12" t="s">
        <v>86</v>
      </c>
      <c r="AW944" s="12" t="s">
        <v>34</v>
      </c>
      <c r="AX944" s="12" t="s">
        <v>77</v>
      </c>
      <c r="AY944" s="156" t="s">
        <v>339</v>
      </c>
    </row>
    <row r="945" spans="2:65" s="12" customFormat="1" x14ac:dyDescent="0.2">
      <c r="B945" s="155"/>
      <c r="D945" s="150" t="s">
        <v>376</v>
      </c>
      <c r="E945" s="156" t="s">
        <v>1</v>
      </c>
      <c r="F945" s="157" t="s">
        <v>3514</v>
      </c>
      <c r="H945" s="158">
        <v>9.5</v>
      </c>
      <c r="I945" s="159"/>
      <c r="L945" s="155"/>
      <c r="M945" s="160"/>
      <c r="T945" s="161"/>
      <c r="AT945" s="156" t="s">
        <v>376</v>
      </c>
      <c r="AU945" s="156" t="s">
        <v>86</v>
      </c>
      <c r="AV945" s="12" t="s">
        <v>86</v>
      </c>
      <c r="AW945" s="12" t="s">
        <v>34</v>
      </c>
      <c r="AX945" s="12" t="s">
        <v>77</v>
      </c>
      <c r="AY945" s="156" t="s">
        <v>339</v>
      </c>
    </row>
    <row r="946" spans="2:65" s="13" customFormat="1" x14ac:dyDescent="0.2">
      <c r="B946" s="162"/>
      <c r="D946" s="150" t="s">
        <v>376</v>
      </c>
      <c r="E946" s="163" t="s">
        <v>1</v>
      </c>
      <c r="F946" s="164" t="s">
        <v>398</v>
      </c>
      <c r="H946" s="165">
        <v>100.87</v>
      </c>
      <c r="I946" s="166"/>
      <c r="L946" s="162"/>
      <c r="M946" s="167"/>
      <c r="T946" s="168"/>
      <c r="AT946" s="163" t="s">
        <v>376</v>
      </c>
      <c r="AU946" s="163" t="s">
        <v>86</v>
      </c>
      <c r="AV946" s="13" t="s">
        <v>249</v>
      </c>
      <c r="AW946" s="13" t="s">
        <v>34</v>
      </c>
      <c r="AX946" s="13" t="s">
        <v>84</v>
      </c>
      <c r="AY946" s="163" t="s">
        <v>339</v>
      </c>
    </row>
    <row r="947" spans="2:65" s="1" customFormat="1" x14ac:dyDescent="0.2">
      <c r="B947" s="32"/>
      <c r="D947" s="150" t="s">
        <v>2112</v>
      </c>
      <c r="F947" s="199" t="s">
        <v>3205</v>
      </c>
      <c r="L947" s="32"/>
      <c r="M947" s="153"/>
      <c r="T947" s="56"/>
      <c r="AU947" s="17" t="s">
        <v>86</v>
      </c>
    </row>
    <row r="948" spans="2:65" s="1" customFormat="1" x14ac:dyDescent="0.2">
      <c r="B948" s="32"/>
      <c r="D948" s="150" t="s">
        <v>2112</v>
      </c>
      <c r="F948" s="200" t="s">
        <v>3206</v>
      </c>
      <c r="H948" s="201">
        <v>46.98</v>
      </c>
      <c r="L948" s="32"/>
      <c r="M948" s="153"/>
      <c r="T948" s="56"/>
      <c r="AU948" s="17" t="s">
        <v>86</v>
      </c>
    </row>
    <row r="949" spans="2:65" s="1" customFormat="1" x14ac:dyDescent="0.2">
      <c r="B949" s="32"/>
      <c r="D949" s="150" t="s">
        <v>2112</v>
      </c>
      <c r="F949" s="199" t="s">
        <v>3207</v>
      </c>
      <c r="L949" s="32"/>
      <c r="M949" s="153"/>
      <c r="T949" s="56"/>
      <c r="AU949" s="17" t="s">
        <v>86</v>
      </c>
    </row>
    <row r="950" spans="2:65" s="1" customFormat="1" x14ac:dyDescent="0.2">
      <c r="B950" s="32"/>
      <c r="D950" s="150" t="s">
        <v>2112</v>
      </c>
      <c r="F950" s="200" t="s">
        <v>3208</v>
      </c>
      <c r="H950" s="201">
        <v>48.78</v>
      </c>
      <c r="L950" s="32"/>
      <c r="M950" s="153"/>
      <c r="T950" s="56"/>
      <c r="AU950" s="17" t="s">
        <v>86</v>
      </c>
    </row>
    <row r="951" spans="2:65" s="1" customFormat="1" ht="16.5" customHeight="1" x14ac:dyDescent="0.2">
      <c r="B951" s="136"/>
      <c r="C951" s="169" t="s">
        <v>1565</v>
      </c>
      <c r="D951" s="169" t="s">
        <v>490</v>
      </c>
      <c r="E951" s="170" t="s">
        <v>2761</v>
      </c>
      <c r="F951" s="171" t="s">
        <v>2762</v>
      </c>
      <c r="G951" s="172" t="s">
        <v>345</v>
      </c>
      <c r="H951" s="173">
        <v>343</v>
      </c>
      <c r="I951" s="174"/>
      <c r="J951" s="175">
        <f>ROUND(I951*H951,2)</f>
        <v>0</v>
      </c>
      <c r="K951" s="171" t="s">
        <v>1</v>
      </c>
      <c r="L951" s="176"/>
      <c r="M951" s="177" t="s">
        <v>1</v>
      </c>
      <c r="N951" s="178" t="s">
        <v>42</v>
      </c>
      <c r="P951" s="146">
        <f>O951*H951</f>
        <v>0</v>
      </c>
      <c r="Q951" s="146">
        <v>2.2000000000000001E-3</v>
      </c>
      <c r="R951" s="146">
        <f>Q951*H951</f>
        <v>0.75460000000000005</v>
      </c>
      <c r="S951" s="146">
        <v>0</v>
      </c>
      <c r="T951" s="147">
        <f>S951*H951</f>
        <v>0</v>
      </c>
      <c r="AR951" s="148" t="s">
        <v>513</v>
      </c>
      <c r="AT951" s="148" t="s">
        <v>490</v>
      </c>
      <c r="AU951" s="148" t="s">
        <v>86</v>
      </c>
      <c r="AY951" s="17" t="s">
        <v>339</v>
      </c>
      <c r="BE951" s="149">
        <f>IF(N951="základní",J951,0)</f>
        <v>0</v>
      </c>
      <c r="BF951" s="149">
        <f>IF(N951="snížená",J951,0)</f>
        <v>0</v>
      </c>
      <c r="BG951" s="149">
        <f>IF(N951="zákl. přenesená",J951,0)</f>
        <v>0</v>
      </c>
      <c r="BH951" s="149">
        <f>IF(N951="sníž. přenesená",J951,0)</f>
        <v>0</v>
      </c>
      <c r="BI951" s="149">
        <f>IF(N951="nulová",J951,0)</f>
        <v>0</v>
      </c>
      <c r="BJ951" s="17" t="s">
        <v>84</v>
      </c>
      <c r="BK951" s="149">
        <f>ROUND(I951*H951,2)</f>
        <v>0</v>
      </c>
      <c r="BL951" s="17" t="s">
        <v>428</v>
      </c>
      <c r="BM951" s="148" t="s">
        <v>3515</v>
      </c>
    </row>
    <row r="952" spans="2:65" s="1" customFormat="1" x14ac:dyDescent="0.2">
      <c r="B952" s="32"/>
      <c r="D952" s="150" t="s">
        <v>348</v>
      </c>
      <c r="F952" s="151" t="s">
        <v>2762</v>
      </c>
      <c r="I952" s="152"/>
      <c r="L952" s="32"/>
      <c r="M952" s="153"/>
      <c r="T952" s="56"/>
      <c r="AT952" s="17" t="s">
        <v>348</v>
      </c>
      <c r="AU952" s="17" t="s">
        <v>86</v>
      </c>
    </row>
    <row r="953" spans="2:65" s="15" customFormat="1" x14ac:dyDescent="0.2">
      <c r="B953" s="189"/>
      <c r="D953" s="150" t="s">
        <v>376</v>
      </c>
      <c r="E953" s="190" t="s">
        <v>1</v>
      </c>
      <c r="F953" s="191" t="s">
        <v>3511</v>
      </c>
      <c r="H953" s="190" t="s">
        <v>1</v>
      </c>
      <c r="I953" s="192"/>
      <c r="L953" s="189"/>
      <c r="M953" s="193"/>
      <c r="T953" s="194"/>
      <c r="AT953" s="190" t="s">
        <v>376</v>
      </c>
      <c r="AU953" s="190" t="s">
        <v>86</v>
      </c>
      <c r="AV953" s="15" t="s">
        <v>84</v>
      </c>
      <c r="AW953" s="15" t="s">
        <v>34</v>
      </c>
      <c r="AX953" s="15" t="s">
        <v>77</v>
      </c>
      <c r="AY953" s="190" t="s">
        <v>339</v>
      </c>
    </row>
    <row r="954" spans="2:65" s="15" customFormat="1" x14ac:dyDescent="0.2">
      <c r="B954" s="189"/>
      <c r="D954" s="150" t="s">
        <v>376</v>
      </c>
      <c r="E954" s="190" t="s">
        <v>1</v>
      </c>
      <c r="F954" s="191" t="s">
        <v>3483</v>
      </c>
      <c r="H954" s="190" t="s">
        <v>1</v>
      </c>
      <c r="I954" s="192"/>
      <c r="L954" s="189"/>
      <c r="M954" s="193"/>
      <c r="T954" s="194"/>
      <c r="AT954" s="190" t="s">
        <v>376</v>
      </c>
      <c r="AU954" s="190" t="s">
        <v>86</v>
      </c>
      <c r="AV954" s="15" t="s">
        <v>84</v>
      </c>
      <c r="AW954" s="15" t="s">
        <v>34</v>
      </c>
      <c r="AX954" s="15" t="s">
        <v>77</v>
      </c>
      <c r="AY954" s="190" t="s">
        <v>339</v>
      </c>
    </row>
    <row r="955" spans="2:65" s="12" customFormat="1" x14ac:dyDescent="0.2">
      <c r="B955" s="155"/>
      <c r="D955" s="150" t="s">
        <v>376</v>
      </c>
      <c r="E955" s="156" t="s">
        <v>1</v>
      </c>
      <c r="F955" s="157" t="s">
        <v>3516</v>
      </c>
      <c r="H955" s="158">
        <v>277</v>
      </c>
      <c r="I955" s="159"/>
      <c r="L955" s="155"/>
      <c r="M955" s="160"/>
      <c r="T955" s="161"/>
      <c r="AT955" s="156" t="s">
        <v>376</v>
      </c>
      <c r="AU955" s="156" t="s">
        <v>86</v>
      </c>
      <c r="AV955" s="12" t="s">
        <v>86</v>
      </c>
      <c r="AW955" s="12" t="s">
        <v>34</v>
      </c>
      <c r="AX955" s="12" t="s">
        <v>77</v>
      </c>
      <c r="AY955" s="156" t="s">
        <v>339</v>
      </c>
    </row>
    <row r="956" spans="2:65" s="12" customFormat="1" x14ac:dyDescent="0.2">
      <c r="B956" s="155"/>
      <c r="D956" s="150" t="s">
        <v>376</v>
      </c>
      <c r="E956" s="156" t="s">
        <v>1</v>
      </c>
      <c r="F956" s="157" t="s">
        <v>3517</v>
      </c>
      <c r="H956" s="158">
        <v>33</v>
      </c>
      <c r="I956" s="159"/>
      <c r="L956" s="155"/>
      <c r="M956" s="160"/>
      <c r="T956" s="161"/>
      <c r="AT956" s="156" t="s">
        <v>376</v>
      </c>
      <c r="AU956" s="156" t="s">
        <v>86</v>
      </c>
      <c r="AV956" s="12" t="s">
        <v>86</v>
      </c>
      <c r="AW956" s="12" t="s">
        <v>34</v>
      </c>
      <c r="AX956" s="12" t="s">
        <v>77</v>
      </c>
      <c r="AY956" s="156" t="s">
        <v>339</v>
      </c>
    </row>
    <row r="957" spans="2:65" s="12" customFormat="1" x14ac:dyDescent="0.2">
      <c r="B957" s="155"/>
      <c r="D957" s="150" t="s">
        <v>376</v>
      </c>
      <c r="E957" s="156" t="s">
        <v>1</v>
      </c>
      <c r="F957" s="157" t="s">
        <v>3518</v>
      </c>
      <c r="H957" s="158">
        <v>33</v>
      </c>
      <c r="I957" s="159"/>
      <c r="L957" s="155"/>
      <c r="M957" s="160"/>
      <c r="T957" s="161"/>
      <c r="AT957" s="156" t="s">
        <v>376</v>
      </c>
      <c r="AU957" s="156" t="s">
        <v>86</v>
      </c>
      <c r="AV957" s="12" t="s">
        <v>86</v>
      </c>
      <c r="AW957" s="12" t="s">
        <v>34</v>
      </c>
      <c r="AX957" s="12" t="s">
        <v>77</v>
      </c>
      <c r="AY957" s="156" t="s">
        <v>339</v>
      </c>
    </row>
    <row r="958" spans="2:65" s="13" customFormat="1" x14ac:dyDescent="0.2">
      <c r="B958" s="162"/>
      <c r="D958" s="150" t="s">
        <v>376</v>
      </c>
      <c r="E958" s="163" t="s">
        <v>1</v>
      </c>
      <c r="F958" s="164" t="s">
        <v>398</v>
      </c>
      <c r="H958" s="165">
        <v>343</v>
      </c>
      <c r="I958" s="166"/>
      <c r="L958" s="162"/>
      <c r="M958" s="167"/>
      <c r="T958" s="168"/>
      <c r="AT958" s="163" t="s">
        <v>376</v>
      </c>
      <c r="AU958" s="163" t="s">
        <v>86</v>
      </c>
      <c r="AV958" s="13" t="s">
        <v>249</v>
      </c>
      <c r="AW958" s="13" t="s">
        <v>34</v>
      </c>
      <c r="AX958" s="13" t="s">
        <v>84</v>
      </c>
      <c r="AY958" s="163" t="s">
        <v>339</v>
      </c>
    </row>
    <row r="959" spans="2:65" s="1" customFormat="1" x14ac:dyDescent="0.2">
      <c r="B959" s="32"/>
      <c r="D959" s="150" t="s">
        <v>2112</v>
      </c>
      <c r="F959" s="199" t="s">
        <v>3205</v>
      </c>
      <c r="L959" s="32"/>
      <c r="M959" s="153"/>
      <c r="T959" s="56"/>
      <c r="AU959" s="17" t="s">
        <v>86</v>
      </c>
    </row>
    <row r="960" spans="2:65" s="1" customFormat="1" x14ac:dyDescent="0.2">
      <c r="B960" s="32"/>
      <c r="D960" s="150" t="s">
        <v>2112</v>
      </c>
      <c r="F960" s="200" t="s">
        <v>3206</v>
      </c>
      <c r="H960" s="201">
        <v>46.98</v>
      </c>
      <c r="L960" s="32"/>
      <c r="M960" s="153"/>
      <c r="T960" s="56"/>
      <c r="AU960" s="17" t="s">
        <v>86</v>
      </c>
    </row>
    <row r="961" spans="2:65" s="1" customFormat="1" x14ac:dyDescent="0.2">
      <c r="B961" s="32"/>
      <c r="D961" s="150" t="s">
        <v>2112</v>
      </c>
      <c r="F961" s="199" t="s">
        <v>3207</v>
      </c>
      <c r="L961" s="32"/>
      <c r="M961" s="153"/>
      <c r="T961" s="56"/>
      <c r="AU961" s="17" t="s">
        <v>86</v>
      </c>
    </row>
    <row r="962" spans="2:65" s="1" customFormat="1" x14ac:dyDescent="0.2">
      <c r="B962" s="32"/>
      <c r="D962" s="150" t="s">
        <v>2112</v>
      </c>
      <c r="F962" s="200" t="s">
        <v>3208</v>
      </c>
      <c r="H962" s="201">
        <v>48.78</v>
      </c>
      <c r="L962" s="32"/>
      <c r="M962" s="153"/>
      <c r="T962" s="56"/>
      <c r="AU962" s="17" t="s">
        <v>86</v>
      </c>
    </row>
    <row r="963" spans="2:65" s="1" customFormat="1" ht="16.5" customHeight="1" x14ac:dyDescent="0.2">
      <c r="B963" s="136"/>
      <c r="C963" s="169" t="s">
        <v>1568</v>
      </c>
      <c r="D963" s="169" t="s">
        <v>490</v>
      </c>
      <c r="E963" s="170" t="s">
        <v>2756</v>
      </c>
      <c r="F963" s="171" t="s">
        <v>2757</v>
      </c>
      <c r="G963" s="172" t="s">
        <v>358</v>
      </c>
      <c r="H963" s="173">
        <v>108.032</v>
      </c>
      <c r="I963" s="174"/>
      <c r="J963" s="175">
        <f>ROUND(I963*H963,2)</f>
        <v>0</v>
      </c>
      <c r="K963" s="171" t="s">
        <v>1</v>
      </c>
      <c r="L963" s="176"/>
      <c r="M963" s="177" t="s">
        <v>1</v>
      </c>
      <c r="N963" s="178" t="s">
        <v>42</v>
      </c>
      <c r="P963" s="146">
        <f>O963*H963</f>
        <v>0</v>
      </c>
      <c r="Q963" s="146">
        <v>0</v>
      </c>
      <c r="R963" s="146">
        <f>Q963*H963</f>
        <v>0</v>
      </c>
      <c r="S963" s="146">
        <v>0</v>
      </c>
      <c r="T963" s="147">
        <f>S963*H963</f>
        <v>0</v>
      </c>
      <c r="AR963" s="148" t="s">
        <v>513</v>
      </c>
      <c r="AT963" s="148" t="s">
        <v>490</v>
      </c>
      <c r="AU963" s="148" t="s">
        <v>86</v>
      </c>
      <c r="AY963" s="17" t="s">
        <v>339</v>
      </c>
      <c r="BE963" s="149">
        <f>IF(N963="základní",J963,0)</f>
        <v>0</v>
      </c>
      <c r="BF963" s="149">
        <f>IF(N963="snížená",J963,0)</f>
        <v>0</v>
      </c>
      <c r="BG963" s="149">
        <f>IF(N963="zákl. přenesená",J963,0)</f>
        <v>0</v>
      </c>
      <c r="BH963" s="149">
        <f>IF(N963="sníž. přenesená",J963,0)</f>
        <v>0</v>
      </c>
      <c r="BI963" s="149">
        <f>IF(N963="nulová",J963,0)</f>
        <v>0</v>
      </c>
      <c r="BJ963" s="17" t="s">
        <v>84</v>
      </c>
      <c r="BK963" s="149">
        <f>ROUND(I963*H963,2)</f>
        <v>0</v>
      </c>
      <c r="BL963" s="17" t="s">
        <v>428</v>
      </c>
      <c r="BM963" s="148" t="s">
        <v>3519</v>
      </c>
    </row>
    <row r="964" spans="2:65" s="1" customFormat="1" x14ac:dyDescent="0.2">
      <c r="B964" s="32"/>
      <c r="D964" s="150" t="s">
        <v>348</v>
      </c>
      <c r="F964" s="151" t="s">
        <v>2757</v>
      </c>
      <c r="I964" s="152"/>
      <c r="L964" s="32"/>
      <c r="M964" s="153"/>
      <c r="T964" s="56"/>
      <c r="AT964" s="17" t="s">
        <v>348</v>
      </c>
      <c r="AU964" s="17" t="s">
        <v>86</v>
      </c>
    </row>
    <row r="965" spans="2:65" s="15" customFormat="1" x14ac:dyDescent="0.2">
      <c r="B965" s="189"/>
      <c r="D965" s="150" t="s">
        <v>376</v>
      </c>
      <c r="E965" s="190" t="s">
        <v>1</v>
      </c>
      <c r="F965" s="191" t="s">
        <v>2759</v>
      </c>
      <c r="H965" s="190" t="s">
        <v>1</v>
      </c>
      <c r="I965" s="192"/>
      <c r="L965" s="189"/>
      <c r="M965" s="193"/>
      <c r="T965" s="194"/>
      <c r="AT965" s="190" t="s">
        <v>376</v>
      </c>
      <c r="AU965" s="190" t="s">
        <v>86</v>
      </c>
      <c r="AV965" s="15" t="s">
        <v>84</v>
      </c>
      <c r="AW965" s="15" t="s">
        <v>34</v>
      </c>
      <c r="AX965" s="15" t="s">
        <v>77</v>
      </c>
      <c r="AY965" s="190" t="s">
        <v>339</v>
      </c>
    </row>
    <row r="966" spans="2:65" s="12" customFormat="1" x14ac:dyDescent="0.2">
      <c r="B966" s="155"/>
      <c r="D966" s="150" t="s">
        <v>376</v>
      </c>
      <c r="E966" s="156" t="s">
        <v>1</v>
      </c>
      <c r="F966" s="157" t="s">
        <v>3520</v>
      </c>
      <c r="H966" s="158">
        <v>105.914</v>
      </c>
      <c r="I966" s="159"/>
      <c r="L966" s="155"/>
      <c r="M966" s="160"/>
      <c r="T966" s="161"/>
      <c r="AT966" s="156" t="s">
        <v>376</v>
      </c>
      <c r="AU966" s="156" t="s">
        <v>86</v>
      </c>
      <c r="AV966" s="12" t="s">
        <v>86</v>
      </c>
      <c r="AW966" s="12" t="s">
        <v>34</v>
      </c>
      <c r="AX966" s="12" t="s">
        <v>77</v>
      </c>
      <c r="AY966" s="156" t="s">
        <v>339</v>
      </c>
    </row>
    <row r="967" spans="2:65" s="13" customFormat="1" x14ac:dyDescent="0.2">
      <c r="B967" s="162"/>
      <c r="D967" s="150" t="s">
        <v>376</v>
      </c>
      <c r="E967" s="163" t="s">
        <v>1</v>
      </c>
      <c r="F967" s="164" t="s">
        <v>398</v>
      </c>
      <c r="H967" s="165">
        <v>105.914</v>
      </c>
      <c r="I967" s="166"/>
      <c r="L967" s="162"/>
      <c r="M967" s="167"/>
      <c r="T967" s="168"/>
      <c r="AT967" s="163" t="s">
        <v>376</v>
      </c>
      <c r="AU967" s="163" t="s">
        <v>86</v>
      </c>
      <c r="AV967" s="13" t="s">
        <v>249</v>
      </c>
      <c r="AW967" s="13" t="s">
        <v>34</v>
      </c>
      <c r="AX967" s="13" t="s">
        <v>84</v>
      </c>
      <c r="AY967" s="163" t="s">
        <v>339</v>
      </c>
    </row>
    <row r="968" spans="2:65" s="12" customFormat="1" x14ac:dyDescent="0.2">
      <c r="B968" s="155"/>
      <c r="D968" s="150" t="s">
        <v>376</v>
      </c>
      <c r="F968" s="157" t="s">
        <v>3521</v>
      </c>
      <c r="H968" s="158">
        <v>108.032</v>
      </c>
      <c r="I968" s="159"/>
      <c r="L968" s="155"/>
      <c r="M968" s="160"/>
      <c r="T968" s="161"/>
      <c r="AT968" s="156" t="s">
        <v>376</v>
      </c>
      <c r="AU968" s="156" t="s">
        <v>86</v>
      </c>
      <c r="AV968" s="12" t="s">
        <v>86</v>
      </c>
      <c r="AW968" s="12" t="s">
        <v>3</v>
      </c>
      <c r="AX968" s="12" t="s">
        <v>84</v>
      </c>
      <c r="AY968" s="156" t="s">
        <v>339</v>
      </c>
    </row>
    <row r="969" spans="2:65" s="1" customFormat="1" ht="16.5" customHeight="1" x14ac:dyDescent="0.2">
      <c r="B969" s="136"/>
      <c r="C969" s="137" t="s">
        <v>1571</v>
      </c>
      <c r="D969" s="137" t="s">
        <v>342</v>
      </c>
      <c r="E969" s="138" t="s">
        <v>2742</v>
      </c>
      <c r="F969" s="139" t="s">
        <v>2743</v>
      </c>
      <c r="G969" s="140" t="s">
        <v>381</v>
      </c>
      <c r="H969" s="141">
        <v>121.904</v>
      </c>
      <c r="I969" s="142"/>
      <c r="J969" s="143">
        <f>ROUND(I969*H969,2)</f>
        <v>0</v>
      </c>
      <c r="K969" s="139" t="s">
        <v>902</v>
      </c>
      <c r="L969" s="32"/>
      <c r="M969" s="144" t="s">
        <v>1</v>
      </c>
      <c r="N969" s="145" t="s">
        <v>42</v>
      </c>
      <c r="P969" s="146">
        <f>O969*H969</f>
        <v>0</v>
      </c>
      <c r="Q969" s="146">
        <v>0</v>
      </c>
      <c r="R969" s="146">
        <f>Q969*H969</f>
        <v>0</v>
      </c>
      <c r="S969" s="146">
        <v>0</v>
      </c>
      <c r="T969" s="147">
        <f>S969*H969</f>
        <v>0</v>
      </c>
      <c r="AR969" s="148" t="s">
        <v>428</v>
      </c>
      <c r="AT969" s="148" t="s">
        <v>342</v>
      </c>
      <c r="AU969" s="148" t="s">
        <v>86</v>
      </c>
      <c r="AY969" s="17" t="s">
        <v>339</v>
      </c>
      <c r="BE969" s="149">
        <f>IF(N969="základní",J969,0)</f>
        <v>0</v>
      </c>
      <c r="BF969" s="149">
        <f>IF(N969="snížená",J969,0)</f>
        <v>0</v>
      </c>
      <c r="BG969" s="149">
        <f>IF(N969="zákl. přenesená",J969,0)</f>
        <v>0</v>
      </c>
      <c r="BH969" s="149">
        <f>IF(N969="sníž. přenesená",J969,0)</f>
        <v>0</v>
      </c>
      <c r="BI969" s="149">
        <f>IF(N969="nulová",J969,0)</f>
        <v>0</v>
      </c>
      <c r="BJ969" s="17" t="s">
        <v>84</v>
      </c>
      <c r="BK969" s="149">
        <f>ROUND(I969*H969,2)</f>
        <v>0</v>
      </c>
      <c r="BL969" s="17" t="s">
        <v>428</v>
      </c>
      <c r="BM969" s="148" t="s">
        <v>3522</v>
      </c>
    </row>
    <row r="970" spans="2:65" s="1" customFormat="1" x14ac:dyDescent="0.2">
      <c r="B970" s="32"/>
      <c r="D970" s="150" t="s">
        <v>348</v>
      </c>
      <c r="F970" s="151" t="s">
        <v>2745</v>
      </c>
      <c r="I970" s="152"/>
      <c r="L970" s="32"/>
      <c r="M970" s="153"/>
      <c r="T970" s="56"/>
      <c r="AT970" s="17" t="s">
        <v>348</v>
      </c>
      <c r="AU970" s="17" t="s">
        <v>86</v>
      </c>
    </row>
    <row r="971" spans="2:65" s="12" customFormat="1" x14ac:dyDescent="0.2">
      <c r="B971" s="155"/>
      <c r="D971" s="150" t="s">
        <v>376</v>
      </c>
      <c r="E971" s="156" t="s">
        <v>1</v>
      </c>
      <c r="F971" s="157" t="s">
        <v>3523</v>
      </c>
      <c r="H971" s="158">
        <v>121.904</v>
      </c>
      <c r="I971" s="159"/>
      <c r="L971" s="155"/>
      <c r="M971" s="160"/>
      <c r="T971" s="161"/>
      <c r="AT971" s="156" t="s">
        <v>376</v>
      </c>
      <c r="AU971" s="156" t="s">
        <v>86</v>
      </c>
      <c r="AV971" s="12" t="s">
        <v>86</v>
      </c>
      <c r="AW971" s="12" t="s">
        <v>34</v>
      </c>
      <c r="AX971" s="12" t="s">
        <v>77</v>
      </c>
      <c r="AY971" s="156" t="s">
        <v>339</v>
      </c>
    </row>
    <row r="972" spans="2:65" s="13" customFormat="1" x14ac:dyDescent="0.2">
      <c r="B972" s="162"/>
      <c r="D972" s="150" t="s">
        <v>376</v>
      </c>
      <c r="E972" s="163" t="s">
        <v>1</v>
      </c>
      <c r="F972" s="164" t="s">
        <v>398</v>
      </c>
      <c r="H972" s="165">
        <v>121.904</v>
      </c>
      <c r="I972" s="166"/>
      <c r="L972" s="162"/>
      <c r="M972" s="167"/>
      <c r="T972" s="168"/>
      <c r="AT972" s="163" t="s">
        <v>376</v>
      </c>
      <c r="AU972" s="163" t="s">
        <v>86</v>
      </c>
      <c r="AV972" s="13" t="s">
        <v>249</v>
      </c>
      <c r="AW972" s="13" t="s">
        <v>34</v>
      </c>
      <c r="AX972" s="13" t="s">
        <v>84</v>
      </c>
      <c r="AY972" s="163" t="s">
        <v>339</v>
      </c>
    </row>
    <row r="973" spans="2:65" s="1" customFormat="1" ht="16.5" customHeight="1" x14ac:dyDescent="0.2">
      <c r="B973" s="136"/>
      <c r="C973" s="169" t="s">
        <v>1577</v>
      </c>
      <c r="D973" s="169" t="s">
        <v>490</v>
      </c>
      <c r="E973" s="170" t="s">
        <v>2778</v>
      </c>
      <c r="F973" s="171" t="s">
        <v>2779</v>
      </c>
      <c r="G973" s="172" t="s">
        <v>381</v>
      </c>
      <c r="H973" s="173">
        <v>67.504999999999995</v>
      </c>
      <c r="I973" s="174"/>
      <c r="J973" s="175">
        <f>ROUND(I973*H973,2)</f>
        <v>0</v>
      </c>
      <c r="K973" s="171" t="s">
        <v>902</v>
      </c>
      <c r="L973" s="176"/>
      <c r="M973" s="177" t="s">
        <v>1</v>
      </c>
      <c r="N973" s="178" t="s">
        <v>42</v>
      </c>
      <c r="P973" s="146">
        <f>O973*H973</f>
        <v>0</v>
      </c>
      <c r="Q973" s="146">
        <v>5.0000000000000001E-4</v>
      </c>
      <c r="R973" s="146">
        <f>Q973*H973</f>
        <v>3.3752499999999998E-2</v>
      </c>
      <c r="S973" s="146">
        <v>0</v>
      </c>
      <c r="T973" s="147">
        <f>S973*H973</f>
        <v>0</v>
      </c>
      <c r="AR973" s="148" t="s">
        <v>513</v>
      </c>
      <c r="AT973" s="148" t="s">
        <v>490</v>
      </c>
      <c r="AU973" s="148" t="s">
        <v>86</v>
      </c>
      <c r="AY973" s="17" t="s">
        <v>339</v>
      </c>
      <c r="BE973" s="149">
        <f>IF(N973="základní",J973,0)</f>
        <v>0</v>
      </c>
      <c r="BF973" s="149">
        <f>IF(N973="snížená",J973,0)</f>
        <v>0</v>
      </c>
      <c r="BG973" s="149">
        <f>IF(N973="zákl. přenesená",J973,0)</f>
        <v>0</v>
      </c>
      <c r="BH973" s="149">
        <f>IF(N973="sníž. přenesená",J973,0)</f>
        <v>0</v>
      </c>
      <c r="BI973" s="149">
        <f>IF(N973="nulová",J973,0)</f>
        <v>0</v>
      </c>
      <c r="BJ973" s="17" t="s">
        <v>84</v>
      </c>
      <c r="BK973" s="149">
        <f>ROUND(I973*H973,2)</f>
        <v>0</v>
      </c>
      <c r="BL973" s="17" t="s">
        <v>428</v>
      </c>
      <c r="BM973" s="148" t="s">
        <v>3524</v>
      </c>
    </row>
    <row r="974" spans="2:65" s="1" customFormat="1" x14ac:dyDescent="0.2">
      <c r="B974" s="32"/>
      <c r="D974" s="150" t="s">
        <v>348</v>
      </c>
      <c r="F974" s="151" t="s">
        <v>2779</v>
      </c>
      <c r="I974" s="152"/>
      <c r="L974" s="32"/>
      <c r="M974" s="153"/>
      <c r="T974" s="56"/>
      <c r="AT974" s="17" t="s">
        <v>348</v>
      </c>
      <c r="AU974" s="17" t="s">
        <v>86</v>
      </c>
    </row>
    <row r="975" spans="2:65" s="12" customFormat="1" x14ac:dyDescent="0.2">
      <c r="B975" s="155"/>
      <c r="D975" s="150" t="s">
        <v>376</v>
      </c>
      <c r="E975" s="156" t="s">
        <v>1</v>
      </c>
      <c r="F975" s="157" t="s">
        <v>3525</v>
      </c>
      <c r="H975" s="158">
        <v>61.368000000000002</v>
      </c>
      <c r="I975" s="159"/>
      <c r="L975" s="155"/>
      <c r="M975" s="160"/>
      <c r="T975" s="161"/>
      <c r="AT975" s="156" t="s">
        <v>376</v>
      </c>
      <c r="AU975" s="156" t="s">
        <v>86</v>
      </c>
      <c r="AV975" s="12" t="s">
        <v>86</v>
      </c>
      <c r="AW975" s="12" t="s">
        <v>34</v>
      </c>
      <c r="AX975" s="12" t="s">
        <v>77</v>
      </c>
      <c r="AY975" s="156" t="s">
        <v>339</v>
      </c>
    </row>
    <row r="976" spans="2:65" s="13" customFormat="1" x14ac:dyDescent="0.2">
      <c r="B976" s="162"/>
      <c r="D976" s="150" t="s">
        <v>376</v>
      </c>
      <c r="E976" s="163" t="s">
        <v>1</v>
      </c>
      <c r="F976" s="164" t="s">
        <v>398</v>
      </c>
      <c r="H976" s="165">
        <v>61.368000000000002</v>
      </c>
      <c r="I976" s="166"/>
      <c r="L976" s="162"/>
      <c r="M976" s="167"/>
      <c r="T976" s="168"/>
      <c r="AT976" s="163" t="s">
        <v>376</v>
      </c>
      <c r="AU976" s="163" t="s">
        <v>86</v>
      </c>
      <c r="AV976" s="13" t="s">
        <v>249</v>
      </c>
      <c r="AW976" s="13" t="s">
        <v>34</v>
      </c>
      <c r="AX976" s="13" t="s">
        <v>84</v>
      </c>
      <c r="AY976" s="163" t="s">
        <v>339</v>
      </c>
    </row>
    <row r="977" spans="2:65" s="12" customFormat="1" x14ac:dyDescent="0.2">
      <c r="B977" s="155"/>
      <c r="D977" s="150" t="s">
        <v>376</v>
      </c>
      <c r="F977" s="157" t="s">
        <v>3526</v>
      </c>
      <c r="H977" s="158">
        <v>67.504999999999995</v>
      </c>
      <c r="I977" s="159"/>
      <c r="L977" s="155"/>
      <c r="M977" s="160"/>
      <c r="T977" s="161"/>
      <c r="AT977" s="156" t="s">
        <v>376</v>
      </c>
      <c r="AU977" s="156" t="s">
        <v>86</v>
      </c>
      <c r="AV977" s="12" t="s">
        <v>86</v>
      </c>
      <c r="AW977" s="12" t="s">
        <v>3</v>
      </c>
      <c r="AX977" s="12" t="s">
        <v>84</v>
      </c>
      <c r="AY977" s="156" t="s">
        <v>339</v>
      </c>
    </row>
    <row r="978" spans="2:65" s="1" customFormat="1" ht="16.5" customHeight="1" x14ac:dyDescent="0.2">
      <c r="B978" s="136"/>
      <c r="C978" s="137" t="s">
        <v>1580</v>
      </c>
      <c r="D978" s="137" t="s">
        <v>342</v>
      </c>
      <c r="E978" s="138" t="s">
        <v>3527</v>
      </c>
      <c r="F978" s="139" t="s">
        <v>3528</v>
      </c>
      <c r="G978" s="140" t="s">
        <v>493</v>
      </c>
      <c r="H978" s="141">
        <v>2.3180000000000001</v>
      </c>
      <c r="I978" s="142"/>
      <c r="J978" s="143">
        <f>ROUND(I978*H978,2)</f>
        <v>0</v>
      </c>
      <c r="K978" s="139" t="s">
        <v>902</v>
      </c>
      <c r="L978" s="32"/>
      <c r="M978" s="144" t="s">
        <v>1</v>
      </c>
      <c r="N978" s="145" t="s">
        <v>42</v>
      </c>
      <c r="P978" s="146">
        <f>O978*H978</f>
        <v>0</v>
      </c>
      <c r="Q978" s="146">
        <v>0</v>
      </c>
      <c r="R978" s="146">
        <f>Q978*H978</f>
        <v>0</v>
      </c>
      <c r="S978" s="146">
        <v>0</v>
      </c>
      <c r="T978" s="147">
        <f>S978*H978</f>
        <v>0</v>
      </c>
      <c r="AR978" s="148" t="s">
        <v>428</v>
      </c>
      <c r="AT978" s="148" t="s">
        <v>342</v>
      </c>
      <c r="AU978" s="148" t="s">
        <v>86</v>
      </c>
      <c r="AY978" s="17" t="s">
        <v>339</v>
      </c>
      <c r="BE978" s="149">
        <f>IF(N978="základní",J978,0)</f>
        <v>0</v>
      </c>
      <c r="BF978" s="149">
        <f>IF(N978="snížená",J978,0)</f>
        <v>0</v>
      </c>
      <c r="BG978" s="149">
        <f>IF(N978="zákl. přenesená",J978,0)</f>
        <v>0</v>
      </c>
      <c r="BH978" s="149">
        <f>IF(N978="sníž. přenesená",J978,0)</f>
        <v>0</v>
      </c>
      <c r="BI978" s="149">
        <f>IF(N978="nulová",J978,0)</f>
        <v>0</v>
      </c>
      <c r="BJ978" s="17" t="s">
        <v>84</v>
      </c>
      <c r="BK978" s="149">
        <f>ROUND(I978*H978,2)</f>
        <v>0</v>
      </c>
      <c r="BL978" s="17" t="s">
        <v>428</v>
      </c>
      <c r="BM978" s="148" t="s">
        <v>3529</v>
      </c>
    </row>
    <row r="979" spans="2:65" s="1" customFormat="1" ht="19.2" x14ac:dyDescent="0.2">
      <c r="B979" s="32"/>
      <c r="D979" s="150" t="s">
        <v>348</v>
      </c>
      <c r="F979" s="151" t="s">
        <v>3530</v>
      </c>
      <c r="I979" s="152"/>
      <c r="L979" s="32"/>
      <c r="M979" s="153"/>
      <c r="T979" s="56"/>
      <c r="AT979" s="17" t="s">
        <v>348</v>
      </c>
      <c r="AU979" s="17" t="s">
        <v>86</v>
      </c>
    </row>
    <row r="980" spans="2:65" s="11" customFormat="1" ht="22.8" customHeight="1" x14ac:dyDescent="0.25">
      <c r="B980" s="124"/>
      <c r="D980" s="125" t="s">
        <v>76</v>
      </c>
      <c r="E980" s="134" t="s">
        <v>2772</v>
      </c>
      <c r="F980" s="134" t="s">
        <v>2773</v>
      </c>
      <c r="I980" s="127"/>
      <c r="J980" s="135">
        <f>BK980</f>
        <v>0</v>
      </c>
      <c r="L980" s="124"/>
      <c r="M980" s="129"/>
      <c r="P980" s="130">
        <f>SUM(P981:P999)</f>
        <v>0</v>
      </c>
      <c r="R980" s="130">
        <f>SUM(R981:R999)</f>
        <v>0.1043259</v>
      </c>
      <c r="T980" s="131">
        <f>SUM(T981:T999)</f>
        <v>0</v>
      </c>
      <c r="AR980" s="125" t="s">
        <v>86</v>
      </c>
      <c r="AT980" s="132" t="s">
        <v>76</v>
      </c>
      <c r="AU980" s="132" t="s">
        <v>84</v>
      </c>
      <c r="AY980" s="125" t="s">
        <v>339</v>
      </c>
      <c r="BK980" s="133">
        <f>SUM(BK981:BK999)</f>
        <v>0</v>
      </c>
    </row>
    <row r="981" spans="2:65" s="1" customFormat="1" ht="21.75" customHeight="1" x14ac:dyDescent="0.2">
      <c r="B981" s="136"/>
      <c r="C981" s="137" t="s">
        <v>1582</v>
      </c>
      <c r="D981" s="137" t="s">
        <v>342</v>
      </c>
      <c r="E981" s="138" t="s">
        <v>2774</v>
      </c>
      <c r="F981" s="139" t="s">
        <v>2775</v>
      </c>
      <c r="G981" s="140" t="s">
        <v>381</v>
      </c>
      <c r="H981" s="141">
        <v>61.368000000000002</v>
      </c>
      <c r="I981" s="142"/>
      <c r="J981" s="143">
        <f>ROUND(I981*H981,2)</f>
        <v>0</v>
      </c>
      <c r="K981" s="139" t="s">
        <v>902</v>
      </c>
      <c r="L981" s="32"/>
      <c r="M981" s="144" t="s">
        <v>1</v>
      </c>
      <c r="N981" s="145" t="s">
        <v>42</v>
      </c>
      <c r="P981" s="146">
        <f>O981*H981</f>
        <v>0</v>
      </c>
      <c r="Q981" s="146">
        <v>5.0000000000000002E-5</v>
      </c>
      <c r="R981" s="146">
        <f>Q981*H981</f>
        <v>3.0684000000000002E-3</v>
      </c>
      <c r="S981" s="146">
        <v>0</v>
      </c>
      <c r="T981" s="147">
        <f>S981*H981</f>
        <v>0</v>
      </c>
      <c r="AR981" s="148" t="s">
        <v>428</v>
      </c>
      <c r="AT981" s="148" t="s">
        <v>342</v>
      </c>
      <c r="AU981" s="148" t="s">
        <v>86</v>
      </c>
      <c r="AY981" s="17" t="s">
        <v>339</v>
      </c>
      <c r="BE981" s="149">
        <f>IF(N981="základní",J981,0)</f>
        <v>0</v>
      </c>
      <c r="BF981" s="149">
        <f>IF(N981="snížená",J981,0)</f>
        <v>0</v>
      </c>
      <c r="BG981" s="149">
        <f>IF(N981="zákl. přenesená",J981,0)</f>
        <v>0</v>
      </c>
      <c r="BH981" s="149">
        <f>IF(N981="sníž. přenesená",J981,0)</f>
        <v>0</v>
      </c>
      <c r="BI981" s="149">
        <f>IF(N981="nulová",J981,0)</f>
        <v>0</v>
      </c>
      <c r="BJ981" s="17" t="s">
        <v>84</v>
      </c>
      <c r="BK981" s="149">
        <f>ROUND(I981*H981,2)</f>
        <v>0</v>
      </c>
      <c r="BL981" s="17" t="s">
        <v>428</v>
      </c>
      <c r="BM981" s="148" t="s">
        <v>3531</v>
      </c>
    </row>
    <row r="982" spans="2:65" s="1" customFormat="1" ht="19.2" x14ac:dyDescent="0.2">
      <c r="B982" s="32"/>
      <c r="D982" s="150" t="s">
        <v>348</v>
      </c>
      <c r="F982" s="151" t="s">
        <v>2777</v>
      </c>
      <c r="I982" s="152"/>
      <c r="L982" s="32"/>
      <c r="M982" s="153"/>
      <c r="T982" s="56"/>
      <c r="AT982" s="17" t="s">
        <v>348</v>
      </c>
      <c r="AU982" s="17" t="s">
        <v>86</v>
      </c>
    </row>
    <row r="983" spans="2:65" s="15" customFormat="1" x14ac:dyDescent="0.2">
      <c r="B983" s="189"/>
      <c r="D983" s="150" t="s">
        <v>376</v>
      </c>
      <c r="E983" s="190" t="s">
        <v>1</v>
      </c>
      <c r="F983" s="191" t="s">
        <v>3476</v>
      </c>
      <c r="H983" s="190" t="s">
        <v>1</v>
      </c>
      <c r="I983" s="192"/>
      <c r="L983" s="189"/>
      <c r="M983" s="193"/>
      <c r="T983" s="194"/>
      <c r="AT983" s="190" t="s">
        <v>376</v>
      </c>
      <c r="AU983" s="190" t="s">
        <v>86</v>
      </c>
      <c r="AV983" s="15" t="s">
        <v>84</v>
      </c>
      <c r="AW983" s="15" t="s">
        <v>34</v>
      </c>
      <c r="AX983" s="15" t="s">
        <v>77</v>
      </c>
      <c r="AY983" s="190" t="s">
        <v>339</v>
      </c>
    </row>
    <row r="984" spans="2:65" s="12" customFormat="1" x14ac:dyDescent="0.2">
      <c r="B984" s="155"/>
      <c r="D984" s="150" t="s">
        <v>376</v>
      </c>
      <c r="E984" s="156" t="s">
        <v>1</v>
      </c>
      <c r="F984" s="157" t="s">
        <v>3477</v>
      </c>
      <c r="H984" s="158">
        <v>22.954000000000001</v>
      </c>
      <c r="I984" s="159"/>
      <c r="L984" s="155"/>
      <c r="M984" s="160"/>
      <c r="T984" s="161"/>
      <c r="AT984" s="156" t="s">
        <v>376</v>
      </c>
      <c r="AU984" s="156" t="s">
        <v>86</v>
      </c>
      <c r="AV984" s="12" t="s">
        <v>86</v>
      </c>
      <c r="AW984" s="12" t="s">
        <v>34</v>
      </c>
      <c r="AX984" s="12" t="s">
        <v>77</v>
      </c>
      <c r="AY984" s="156" t="s">
        <v>339</v>
      </c>
    </row>
    <row r="985" spans="2:65" s="12" customFormat="1" x14ac:dyDescent="0.2">
      <c r="B985" s="155"/>
      <c r="D985" s="150" t="s">
        <v>376</v>
      </c>
      <c r="E985" s="156" t="s">
        <v>1</v>
      </c>
      <c r="F985" s="157" t="s">
        <v>3478</v>
      </c>
      <c r="H985" s="158">
        <v>21.853999999999999</v>
      </c>
      <c r="I985" s="159"/>
      <c r="L985" s="155"/>
      <c r="M985" s="160"/>
      <c r="T985" s="161"/>
      <c r="AT985" s="156" t="s">
        <v>376</v>
      </c>
      <c r="AU985" s="156" t="s">
        <v>86</v>
      </c>
      <c r="AV985" s="12" t="s">
        <v>86</v>
      </c>
      <c r="AW985" s="12" t="s">
        <v>34</v>
      </c>
      <c r="AX985" s="12" t="s">
        <v>77</v>
      </c>
      <c r="AY985" s="156" t="s">
        <v>339</v>
      </c>
    </row>
    <row r="986" spans="2:65" s="15" customFormat="1" x14ac:dyDescent="0.2">
      <c r="B986" s="189"/>
      <c r="D986" s="150" t="s">
        <v>376</v>
      </c>
      <c r="E986" s="190" t="s">
        <v>1</v>
      </c>
      <c r="F986" s="191" t="s">
        <v>3480</v>
      </c>
      <c r="H986" s="190" t="s">
        <v>1</v>
      </c>
      <c r="I986" s="192"/>
      <c r="L986" s="189"/>
      <c r="M986" s="193"/>
      <c r="T986" s="194"/>
      <c r="AT986" s="190" t="s">
        <v>376</v>
      </c>
      <c r="AU986" s="190" t="s">
        <v>86</v>
      </c>
      <c r="AV986" s="15" t="s">
        <v>84</v>
      </c>
      <c r="AW986" s="15" t="s">
        <v>34</v>
      </c>
      <c r="AX986" s="15" t="s">
        <v>77</v>
      </c>
      <c r="AY986" s="190" t="s">
        <v>339</v>
      </c>
    </row>
    <row r="987" spans="2:65" s="12" customFormat="1" x14ac:dyDescent="0.2">
      <c r="B987" s="155"/>
      <c r="D987" s="150" t="s">
        <v>376</v>
      </c>
      <c r="E987" s="156" t="s">
        <v>1</v>
      </c>
      <c r="F987" s="157" t="s">
        <v>3481</v>
      </c>
      <c r="H987" s="158">
        <v>8.64</v>
      </c>
      <c r="I987" s="159"/>
      <c r="L987" s="155"/>
      <c r="M987" s="160"/>
      <c r="T987" s="161"/>
      <c r="AT987" s="156" t="s">
        <v>376</v>
      </c>
      <c r="AU987" s="156" t="s">
        <v>86</v>
      </c>
      <c r="AV987" s="12" t="s">
        <v>86</v>
      </c>
      <c r="AW987" s="12" t="s">
        <v>34</v>
      </c>
      <c r="AX987" s="12" t="s">
        <v>77</v>
      </c>
      <c r="AY987" s="156" t="s">
        <v>339</v>
      </c>
    </row>
    <row r="988" spans="2:65" s="12" customFormat="1" x14ac:dyDescent="0.2">
      <c r="B988" s="155"/>
      <c r="D988" s="150" t="s">
        <v>376</v>
      </c>
      <c r="E988" s="156" t="s">
        <v>1</v>
      </c>
      <c r="F988" s="157" t="s">
        <v>3482</v>
      </c>
      <c r="H988" s="158">
        <v>7.92</v>
      </c>
      <c r="I988" s="159"/>
      <c r="L988" s="155"/>
      <c r="M988" s="160"/>
      <c r="T988" s="161"/>
      <c r="AT988" s="156" t="s">
        <v>376</v>
      </c>
      <c r="AU988" s="156" t="s">
        <v>86</v>
      </c>
      <c r="AV988" s="12" t="s">
        <v>86</v>
      </c>
      <c r="AW988" s="12" t="s">
        <v>34</v>
      </c>
      <c r="AX988" s="12" t="s">
        <v>77</v>
      </c>
      <c r="AY988" s="156" t="s">
        <v>339</v>
      </c>
    </row>
    <row r="989" spans="2:65" s="13" customFormat="1" x14ac:dyDescent="0.2">
      <c r="B989" s="162"/>
      <c r="D989" s="150" t="s">
        <v>376</v>
      </c>
      <c r="E989" s="163" t="s">
        <v>1</v>
      </c>
      <c r="F989" s="164" t="s">
        <v>398</v>
      </c>
      <c r="H989" s="165">
        <v>61.368000000000002</v>
      </c>
      <c r="I989" s="166"/>
      <c r="L989" s="162"/>
      <c r="M989" s="167"/>
      <c r="T989" s="168"/>
      <c r="AT989" s="163" t="s">
        <v>376</v>
      </c>
      <c r="AU989" s="163" t="s">
        <v>86</v>
      </c>
      <c r="AV989" s="13" t="s">
        <v>249</v>
      </c>
      <c r="AW989" s="13" t="s">
        <v>34</v>
      </c>
      <c r="AX989" s="13" t="s">
        <v>84</v>
      </c>
      <c r="AY989" s="163" t="s">
        <v>339</v>
      </c>
    </row>
    <row r="990" spans="2:65" s="1" customFormat="1" x14ac:dyDescent="0.2">
      <c r="B990" s="32"/>
      <c r="D990" s="150" t="s">
        <v>2112</v>
      </c>
      <c r="F990" s="199" t="s">
        <v>3205</v>
      </c>
      <c r="L990" s="32"/>
      <c r="M990" s="153"/>
      <c r="T990" s="56"/>
      <c r="AU990" s="17" t="s">
        <v>86</v>
      </c>
    </row>
    <row r="991" spans="2:65" s="1" customFormat="1" x14ac:dyDescent="0.2">
      <c r="B991" s="32"/>
      <c r="D991" s="150" t="s">
        <v>2112</v>
      </c>
      <c r="F991" s="200" t="s">
        <v>3206</v>
      </c>
      <c r="H991" s="201">
        <v>46.98</v>
      </c>
      <c r="L991" s="32"/>
      <c r="M991" s="153"/>
      <c r="T991" s="56"/>
      <c r="AU991" s="17" t="s">
        <v>86</v>
      </c>
    </row>
    <row r="992" spans="2:65" s="1" customFormat="1" x14ac:dyDescent="0.2">
      <c r="B992" s="32"/>
      <c r="D992" s="150" t="s">
        <v>2112</v>
      </c>
      <c r="F992" s="199" t="s">
        <v>3207</v>
      </c>
      <c r="L992" s="32"/>
      <c r="M992" s="153"/>
      <c r="T992" s="56"/>
      <c r="AU992" s="17" t="s">
        <v>86</v>
      </c>
    </row>
    <row r="993" spans="2:65" s="1" customFormat="1" x14ac:dyDescent="0.2">
      <c r="B993" s="32"/>
      <c r="D993" s="150" t="s">
        <v>2112</v>
      </c>
      <c r="F993" s="200" t="s">
        <v>3208</v>
      </c>
      <c r="H993" s="201">
        <v>48.78</v>
      </c>
      <c r="L993" s="32"/>
      <c r="M993" s="153"/>
      <c r="T993" s="56"/>
      <c r="AU993" s="17" t="s">
        <v>86</v>
      </c>
    </row>
    <row r="994" spans="2:65" s="1" customFormat="1" ht="16.5" customHeight="1" x14ac:dyDescent="0.2">
      <c r="B994" s="136"/>
      <c r="C994" s="169" t="s">
        <v>1596</v>
      </c>
      <c r="D994" s="169" t="s">
        <v>490</v>
      </c>
      <c r="E994" s="170" t="s">
        <v>2782</v>
      </c>
      <c r="F994" s="171" t="s">
        <v>2783</v>
      </c>
      <c r="G994" s="172" t="s">
        <v>381</v>
      </c>
      <c r="H994" s="173">
        <v>67.504999999999995</v>
      </c>
      <c r="I994" s="174"/>
      <c r="J994" s="175">
        <f>ROUND(I994*H994,2)</f>
        <v>0</v>
      </c>
      <c r="K994" s="171" t="s">
        <v>902</v>
      </c>
      <c r="L994" s="176"/>
      <c r="M994" s="177" t="s">
        <v>1</v>
      </c>
      <c r="N994" s="178" t="s">
        <v>42</v>
      </c>
      <c r="P994" s="146">
        <f>O994*H994</f>
        <v>0</v>
      </c>
      <c r="Q994" s="146">
        <v>1.5E-3</v>
      </c>
      <c r="R994" s="146">
        <f>Q994*H994</f>
        <v>0.1012575</v>
      </c>
      <c r="S994" s="146">
        <v>0</v>
      </c>
      <c r="T994" s="147">
        <f>S994*H994</f>
        <v>0</v>
      </c>
      <c r="AR994" s="148" t="s">
        <v>385</v>
      </c>
      <c r="AT994" s="148" t="s">
        <v>490</v>
      </c>
      <c r="AU994" s="148" t="s">
        <v>86</v>
      </c>
      <c r="AY994" s="17" t="s">
        <v>339</v>
      </c>
      <c r="BE994" s="149">
        <f>IF(N994="základní",J994,0)</f>
        <v>0</v>
      </c>
      <c r="BF994" s="149">
        <f>IF(N994="snížená",J994,0)</f>
        <v>0</v>
      </c>
      <c r="BG994" s="149">
        <f>IF(N994="zákl. přenesená",J994,0)</f>
        <v>0</v>
      </c>
      <c r="BH994" s="149">
        <f>IF(N994="sníž. přenesená",J994,0)</f>
        <v>0</v>
      </c>
      <c r="BI994" s="149">
        <f>IF(N994="nulová",J994,0)</f>
        <v>0</v>
      </c>
      <c r="BJ994" s="17" t="s">
        <v>84</v>
      </c>
      <c r="BK994" s="149">
        <f>ROUND(I994*H994,2)</f>
        <v>0</v>
      </c>
      <c r="BL994" s="17" t="s">
        <v>249</v>
      </c>
      <c r="BM994" s="148" t="s">
        <v>3532</v>
      </c>
    </row>
    <row r="995" spans="2:65" s="1" customFormat="1" x14ac:dyDescent="0.2">
      <c r="B995" s="32"/>
      <c r="D995" s="150" t="s">
        <v>348</v>
      </c>
      <c r="F995" s="151" t="s">
        <v>2785</v>
      </c>
      <c r="I995" s="152"/>
      <c r="L995" s="32"/>
      <c r="M995" s="153"/>
      <c r="T995" s="56"/>
      <c r="AT995" s="17" t="s">
        <v>348</v>
      </c>
      <c r="AU995" s="17" t="s">
        <v>86</v>
      </c>
    </row>
    <row r="996" spans="2:65" s="12" customFormat="1" x14ac:dyDescent="0.2">
      <c r="B996" s="155"/>
      <c r="D996" s="150" t="s">
        <v>376</v>
      </c>
      <c r="E996" s="156" t="s">
        <v>1</v>
      </c>
      <c r="F996" s="157" t="s">
        <v>3533</v>
      </c>
      <c r="H996" s="158">
        <v>67.504999999999995</v>
      </c>
      <c r="I996" s="159"/>
      <c r="L996" s="155"/>
      <c r="M996" s="160"/>
      <c r="T996" s="161"/>
      <c r="AT996" s="156" t="s">
        <v>376</v>
      </c>
      <c r="AU996" s="156" t="s">
        <v>86</v>
      </c>
      <c r="AV996" s="12" t="s">
        <v>86</v>
      </c>
      <c r="AW996" s="12" t="s">
        <v>34</v>
      </c>
      <c r="AX996" s="12" t="s">
        <v>77</v>
      </c>
      <c r="AY996" s="156" t="s">
        <v>339</v>
      </c>
    </row>
    <row r="997" spans="2:65" s="13" customFormat="1" x14ac:dyDescent="0.2">
      <c r="B997" s="162"/>
      <c r="D997" s="150" t="s">
        <v>376</v>
      </c>
      <c r="E997" s="163" t="s">
        <v>1</v>
      </c>
      <c r="F997" s="164" t="s">
        <v>398</v>
      </c>
      <c r="H997" s="165">
        <v>67.504999999999995</v>
      </c>
      <c r="I997" s="166"/>
      <c r="L997" s="162"/>
      <c r="M997" s="167"/>
      <c r="T997" s="168"/>
      <c r="AT997" s="163" t="s">
        <v>376</v>
      </c>
      <c r="AU997" s="163" t="s">
        <v>86</v>
      </c>
      <c r="AV997" s="13" t="s">
        <v>249</v>
      </c>
      <c r="AW997" s="13" t="s">
        <v>34</v>
      </c>
      <c r="AX997" s="13" t="s">
        <v>84</v>
      </c>
      <c r="AY997" s="163" t="s">
        <v>339</v>
      </c>
    </row>
    <row r="998" spans="2:65" s="1" customFormat="1" ht="16.5" customHeight="1" x14ac:dyDescent="0.2">
      <c r="B998" s="136"/>
      <c r="C998" s="137" t="s">
        <v>494</v>
      </c>
      <c r="D998" s="137" t="s">
        <v>342</v>
      </c>
      <c r="E998" s="138" t="s">
        <v>2786</v>
      </c>
      <c r="F998" s="139" t="s">
        <v>2787</v>
      </c>
      <c r="G998" s="140" t="s">
        <v>493</v>
      </c>
      <c r="H998" s="141">
        <v>0.104</v>
      </c>
      <c r="I998" s="142"/>
      <c r="J998" s="143">
        <f>ROUND(I998*H998,2)</f>
        <v>0</v>
      </c>
      <c r="K998" s="139" t="s">
        <v>902</v>
      </c>
      <c r="L998" s="32"/>
      <c r="M998" s="144" t="s">
        <v>1</v>
      </c>
      <c r="N998" s="145" t="s">
        <v>42</v>
      </c>
      <c r="P998" s="146">
        <f>O998*H998</f>
        <v>0</v>
      </c>
      <c r="Q998" s="146">
        <v>0</v>
      </c>
      <c r="R998" s="146">
        <f>Q998*H998</f>
        <v>0</v>
      </c>
      <c r="S998" s="146">
        <v>0</v>
      </c>
      <c r="T998" s="147">
        <f>S998*H998</f>
        <v>0</v>
      </c>
      <c r="AR998" s="148" t="s">
        <v>428</v>
      </c>
      <c r="AT998" s="148" t="s">
        <v>342</v>
      </c>
      <c r="AU998" s="148" t="s">
        <v>86</v>
      </c>
      <c r="AY998" s="17" t="s">
        <v>339</v>
      </c>
      <c r="BE998" s="149">
        <f>IF(N998="základní",J998,0)</f>
        <v>0</v>
      </c>
      <c r="BF998" s="149">
        <f>IF(N998="snížená",J998,0)</f>
        <v>0</v>
      </c>
      <c r="BG998" s="149">
        <f>IF(N998="zákl. přenesená",J998,0)</f>
        <v>0</v>
      </c>
      <c r="BH998" s="149">
        <f>IF(N998="sníž. přenesená",J998,0)</f>
        <v>0</v>
      </c>
      <c r="BI998" s="149">
        <f>IF(N998="nulová",J998,0)</f>
        <v>0</v>
      </c>
      <c r="BJ998" s="17" t="s">
        <v>84</v>
      </c>
      <c r="BK998" s="149">
        <f>ROUND(I998*H998,2)</f>
        <v>0</v>
      </c>
      <c r="BL998" s="17" t="s">
        <v>428</v>
      </c>
      <c r="BM998" s="148" t="s">
        <v>3534</v>
      </c>
    </row>
    <row r="999" spans="2:65" s="1" customFormat="1" ht="19.2" x14ac:dyDescent="0.2">
      <c r="B999" s="32"/>
      <c r="D999" s="150" t="s">
        <v>348</v>
      </c>
      <c r="F999" s="151" t="s">
        <v>2789</v>
      </c>
      <c r="I999" s="152"/>
      <c r="L999" s="32"/>
      <c r="M999" s="153"/>
      <c r="T999" s="56"/>
      <c r="AT999" s="17" t="s">
        <v>348</v>
      </c>
      <c r="AU999" s="17" t="s">
        <v>86</v>
      </c>
    </row>
    <row r="1000" spans="2:65" s="11" customFormat="1" ht="22.8" customHeight="1" x14ac:dyDescent="0.25">
      <c r="B1000" s="124"/>
      <c r="D1000" s="125" t="s">
        <v>76</v>
      </c>
      <c r="E1000" s="134" t="s">
        <v>2790</v>
      </c>
      <c r="F1000" s="134" t="s">
        <v>2791</v>
      </c>
      <c r="I1000" s="127"/>
      <c r="J1000" s="135">
        <f>BK1000</f>
        <v>0</v>
      </c>
      <c r="L1000" s="124"/>
      <c r="M1000" s="129"/>
      <c r="P1000" s="130">
        <f>SUM(P1001:P1047)</f>
        <v>0</v>
      </c>
      <c r="R1000" s="130">
        <f>SUM(R1001:R1047)</f>
        <v>3.7156693999999999</v>
      </c>
      <c r="T1000" s="131">
        <f>SUM(T1001:T1047)</f>
        <v>0</v>
      </c>
      <c r="AR1000" s="125" t="s">
        <v>86</v>
      </c>
      <c r="AT1000" s="132" t="s">
        <v>76</v>
      </c>
      <c r="AU1000" s="132" t="s">
        <v>84</v>
      </c>
      <c r="AY1000" s="125" t="s">
        <v>339</v>
      </c>
      <c r="BK1000" s="133">
        <f>SUM(BK1001:BK1047)</f>
        <v>0</v>
      </c>
    </row>
    <row r="1001" spans="2:65" s="1" customFormat="1" ht="16.5" customHeight="1" x14ac:dyDescent="0.2">
      <c r="B1001" s="136"/>
      <c r="C1001" s="137" t="s">
        <v>1600</v>
      </c>
      <c r="D1001" s="137" t="s">
        <v>342</v>
      </c>
      <c r="E1001" s="138" t="s">
        <v>3535</v>
      </c>
      <c r="F1001" s="139" t="s">
        <v>3536</v>
      </c>
      <c r="G1001" s="140" t="s">
        <v>358</v>
      </c>
      <c r="H1001" s="141">
        <v>106.4</v>
      </c>
      <c r="I1001" s="142"/>
      <c r="J1001" s="143">
        <f>ROUND(I1001*H1001,2)</f>
        <v>0</v>
      </c>
      <c r="K1001" s="139" t="s">
        <v>902</v>
      </c>
      <c r="L1001" s="32"/>
      <c r="M1001" s="144" t="s">
        <v>1</v>
      </c>
      <c r="N1001" s="145" t="s">
        <v>42</v>
      </c>
      <c r="P1001" s="146">
        <f>O1001*H1001</f>
        <v>0</v>
      </c>
      <c r="Q1001" s="146">
        <v>3.4000000000000002E-4</v>
      </c>
      <c r="R1001" s="146">
        <f>Q1001*H1001</f>
        <v>3.6176000000000007E-2</v>
      </c>
      <c r="S1001" s="146">
        <v>0</v>
      </c>
      <c r="T1001" s="147">
        <f>S1001*H1001</f>
        <v>0</v>
      </c>
      <c r="AR1001" s="148" t="s">
        <v>428</v>
      </c>
      <c r="AT1001" s="148" t="s">
        <v>342</v>
      </c>
      <c r="AU1001" s="148" t="s">
        <v>86</v>
      </c>
      <c r="AY1001" s="17" t="s">
        <v>339</v>
      </c>
      <c r="BE1001" s="149">
        <f>IF(N1001="základní",J1001,0)</f>
        <v>0</v>
      </c>
      <c r="BF1001" s="149">
        <f>IF(N1001="snížená",J1001,0)</f>
        <v>0</v>
      </c>
      <c r="BG1001" s="149">
        <f>IF(N1001="zákl. přenesená",J1001,0)</f>
        <v>0</v>
      </c>
      <c r="BH1001" s="149">
        <f>IF(N1001="sníž. přenesená",J1001,0)</f>
        <v>0</v>
      </c>
      <c r="BI1001" s="149">
        <f>IF(N1001="nulová",J1001,0)</f>
        <v>0</v>
      </c>
      <c r="BJ1001" s="17" t="s">
        <v>84</v>
      </c>
      <c r="BK1001" s="149">
        <f>ROUND(I1001*H1001,2)</f>
        <v>0</v>
      </c>
      <c r="BL1001" s="17" t="s">
        <v>428</v>
      </c>
      <c r="BM1001" s="148" t="s">
        <v>3537</v>
      </c>
    </row>
    <row r="1002" spans="2:65" s="1" customFormat="1" x14ac:dyDescent="0.2">
      <c r="B1002" s="32"/>
      <c r="D1002" s="150" t="s">
        <v>348</v>
      </c>
      <c r="F1002" s="151" t="s">
        <v>3538</v>
      </c>
      <c r="I1002" s="152"/>
      <c r="L1002" s="32"/>
      <c r="M1002" s="153"/>
      <c r="T1002" s="56"/>
      <c r="AT1002" s="17" t="s">
        <v>348</v>
      </c>
      <c r="AU1002" s="17" t="s">
        <v>86</v>
      </c>
    </row>
    <row r="1003" spans="2:65" s="12" customFormat="1" x14ac:dyDescent="0.2">
      <c r="B1003" s="155"/>
      <c r="D1003" s="150" t="s">
        <v>376</v>
      </c>
      <c r="E1003" s="156" t="s">
        <v>1</v>
      </c>
      <c r="F1003" s="157" t="s">
        <v>3539</v>
      </c>
      <c r="H1003" s="158">
        <v>106.4</v>
      </c>
      <c r="I1003" s="159"/>
      <c r="L1003" s="155"/>
      <c r="M1003" s="160"/>
      <c r="T1003" s="161"/>
      <c r="AT1003" s="156" t="s">
        <v>376</v>
      </c>
      <c r="AU1003" s="156" t="s">
        <v>86</v>
      </c>
      <c r="AV1003" s="12" t="s">
        <v>86</v>
      </c>
      <c r="AW1003" s="12" t="s">
        <v>34</v>
      </c>
      <c r="AX1003" s="12" t="s">
        <v>84</v>
      </c>
      <c r="AY1003" s="156" t="s">
        <v>339</v>
      </c>
    </row>
    <row r="1004" spans="2:65" s="1" customFormat="1" ht="16.5" customHeight="1" x14ac:dyDescent="0.2">
      <c r="B1004" s="136"/>
      <c r="C1004" s="169" t="s">
        <v>1605</v>
      </c>
      <c r="D1004" s="169" t="s">
        <v>490</v>
      </c>
      <c r="E1004" s="170" t="s">
        <v>3540</v>
      </c>
      <c r="F1004" s="171" t="s">
        <v>3541</v>
      </c>
      <c r="G1004" s="172" t="s">
        <v>358</v>
      </c>
      <c r="H1004" s="173">
        <v>53.2</v>
      </c>
      <c r="I1004" s="174"/>
      <c r="J1004" s="175">
        <f>ROUND(I1004*H1004,2)</f>
        <v>0</v>
      </c>
      <c r="K1004" s="171" t="s">
        <v>1</v>
      </c>
      <c r="L1004" s="176"/>
      <c r="M1004" s="177" t="s">
        <v>1</v>
      </c>
      <c r="N1004" s="178" t="s">
        <v>42</v>
      </c>
      <c r="P1004" s="146">
        <f>O1004*H1004</f>
        <v>0</v>
      </c>
      <c r="Q1004" s="146">
        <v>4.3E-3</v>
      </c>
      <c r="R1004" s="146">
        <f>Q1004*H1004</f>
        <v>0.22876000000000002</v>
      </c>
      <c r="S1004" s="146">
        <v>0</v>
      </c>
      <c r="T1004" s="147">
        <f>S1004*H1004</f>
        <v>0</v>
      </c>
      <c r="AR1004" s="148" t="s">
        <v>513</v>
      </c>
      <c r="AT1004" s="148" t="s">
        <v>490</v>
      </c>
      <c r="AU1004" s="148" t="s">
        <v>86</v>
      </c>
      <c r="AY1004" s="17" t="s">
        <v>339</v>
      </c>
      <c r="BE1004" s="149">
        <f>IF(N1004="základní",J1004,0)</f>
        <v>0</v>
      </c>
      <c r="BF1004" s="149">
        <f>IF(N1004="snížená",J1004,0)</f>
        <v>0</v>
      </c>
      <c r="BG1004" s="149">
        <f>IF(N1004="zákl. přenesená",J1004,0)</f>
        <v>0</v>
      </c>
      <c r="BH1004" s="149">
        <f>IF(N1004="sníž. přenesená",J1004,0)</f>
        <v>0</v>
      </c>
      <c r="BI1004" s="149">
        <f>IF(N1004="nulová",J1004,0)</f>
        <v>0</v>
      </c>
      <c r="BJ1004" s="17" t="s">
        <v>84</v>
      </c>
      <c r="BK1004" s="149">
        <f>ROUND(I1004*H1004,2)</f>
        <v>0</v>
      </c>
      <c r="BL1004" s="17" t="s">
        <v>428</v>
      </c>
      <c r="BM1004" s="148" t="s">
        <v>3542</v>
      </c>
    </row>
    <row r="1005" spans="2:65" s="1" customFormat="1" ht="19.2" x14ac:dyDescent="0.2">
      <c r="B1005" s="32"/>
      <c r="D1005" s="150" t="s">
        <v>348</v>
      </c>
      <c r="F1005" s="151" t="s">
        <v>3543</v>
      </c>
      <c r="I1005" s="152"/>
      <c r="L1005" s="32"/>
      <c r="M1005" s="153"/>
      <c r="T1005" s="56"/>
      <c r="AT1005" s="17" t="s">
        <v>348</v>
      </c>
      <c r="AU1005" s="17" t="s">
        <v>86</v>
      </c>
    </row>
    <row r="1006" spans="2:65" s="15" customFormat="1" x14ac:dyDescent="0.2">
      <c r="B1006" s="189"/>
      <c r="D1006" s="150" t="s">
        <v>376</v>
      </c>
      <c r="E1006" s="190" t="s">
        <v>1</v>
      </c>
      <c r="F1006" s="191" t="s">
        <v>3544</v>
      </c>
      <c r="H1006" s="190" t="s">
        <v>1</v>
      </c>
      <c r="I1006" s="192"/>
      <c r="L1006" s="189"/>
      <c r="M1006" s="193"/>
      <c r="T1006" s="194"/>
      <c r="AT1006" s="190" t="s">
        <v>376</v>
      </c>
      <c r="AU1006" s="190" t="s">
        <v>86</v>
      </c>
      <c r="AV1006" s="15" t="s">
        <v>84</v>
      </c>
      <c r="AW1006" s="15" t="s">
        <v>34</v>
      </c>
      <c r="AX1006" s="15" t="s">
        <v>77</v>
      </c>
      <c r="AY1006" s="190" t="s">
        <v>339</v>
      </c>
    </row>
    <row r="1007" spans="2:65" s="12" customFormat="1" x14ac:dyDescent="0.2">
      <c r="B1007" s="155"/>
      <c r="D1007" s="150" t="s">
        <v>376</v>
      </c>
      <c r="E1007" s="156" t="s">
        <v>1</v>
      </c>
      <c r="F1007" s="157" t="s">
        <v>3545</v>
      </c>
      <c r="H1007" s="158">
        <v>53.2</v>
      </c>
      <c r="I1007" s="159"/>
      <c r="L1007" s="155"/>
      <c r="M1007" s="160"/>
      <c r="T1007" s="161"/>
      <c r="AT1007" s="156" t="s">
        <v>376</v>
      </c>
      <c r="AU1007" s="156" t="s">
        <v>86</v>
      </c>
      <c r="AV1007" s="12" t="s">
        <v>86</v>
      </c>
      <c r="AW1007" s="12" t="s">
        <v>34</v>
      </c>
      <c r="AX1007" s="12" t="s">
        <v>77</v>
      </c>
      <c r="AY1007" s="156" t="s">
        <v>339</v>
      </c>
    </row>
    <row r="1008" spans="2:65" s="13" customFormat="1" x14ac:dyDescent="0.2">
      <c r="B1008" s="162"/>
      <c r="D1008" s="150" t="s">
        <v>376</v>
      </c>
      <c r="E1008" s="163" t="s">
        <v>1</v>
      </c>
      <c r="F1008" s="164" t="s">
        <v>398</v>
      </c>
      <c r="H1008" s="165">
        <v>53.2</v>
      </c>
      <c r="I1008" s="166"/>
      <c r="L1008" s="162"/>
      <c r="M1008" s="167"/>
      <c r="T1008" s="168"/>
      <c r="AT1008" s="163" t="s">
        <v>376</v>
      </c>
      <c r="AU1008" s="163" t="s">
        <v>86</v>
      </c>
      <c r="AV1008" s="13" t="s">
        <v>249</v>
      </c>
      <c r="AW1008" s="13" t="s">
        <v>34</v>
      </c>
      <c r="AX1008" s="13" t="s">
        <v>84</v>
      </c>
      <c r="AY1008" s="163" t="s">
        <v>339</v>
      </c>
    </row>
    <row r="1009" spans="2:65" s="1" customFormat="1" ht="16.5" customHeight="1" x14ac:dyDescent="0.2">
      <c r="B1009" s="136"/>
      <c r="C1009" s="169" t="s">
        <v>1608</v>
      </c>
      <c r="D1009" s="169" t="s">
        <v>490</v>
      </c>
      <c r="E1009" s="170" t="s">
        <v>3546</v>
      </c>
      <c r="F1009" s="171" t="s">
        <v>3547</v>
      </c>
      <c r="G1009" s="172" t="s">
        <v>358</v>
      </c>
      <c r="H1009" s="173">
        <v>53.2</v>
      </c>
      <c r="I1009" s="174"/>
      <c r="J1009" s="175">
        <f>ROUND(I1009*H1009,2)</f>
        <v>0</v>
      </c>
      <c r="K1009" s="171" t="s">
        <v>1</v>
      </c>
      <c r="L1009" s="176"/>
      <c r="M1009" s="177" t="s">
        <v>1</v>
      </c>
      <c r="N1009" s="178" t="s">
        <v>42</v>
      </c>
      <c r="P1009" s="146">
        <f>O1009*H1009</f>
        <v>0</v>
      </c>
      <c r="Q1009" s="146">
        <v>1.1000000000000001E-3</v>
      </c>
      <c r="R1009" s="146">
        <f>Q1009*H1009</f>
        <v>5.852000000000001E-2</v>
      </c>
      <c r="S1009" s="146">
        <v>0</v>
      </c>
      <c r="T1009" s="147">
        <f>S1009*H1009</f>
        <v>0</v>
      </c>
      <c r="AR1009" s="148" t="s">
        <v>513</v>
      </c>
      <c r="AT1009" s="148" t="s">
        <v>490</v>
      </c>
      <c r="AU1009" s="148" t="s">
        <v>86</v>
      </c>
      <c r="AY1009" s="17" t="s">
        <v>339</v>
      </c>
      <c r="BE1009" s="149">
        <f>IF(N1009="základní",J1009,0)</f>
        <v>0</v>
      </c>
      <c r="BF1009" s="149">
        <f>IF(N1009="snížená",J1009,0)</f>
        <v>0</v>
      </c>
      <c r="BG1009" s="149">
        <f>IF(N1009="zákl. přenesená",J1009,0)</f>
        <v>0</v>
      </c>
      <c r="BH1009" s="149">
        <f>IF(N1009="sníž. přenesená",J1009,0)</f>
        <v>0</v>
      </c>
      <c r="BI1009" s="149">
        <f>IF(N1009="nulová",J1009,0)</f>
        <v>0</v>
      </c>
      <c r="BJ1009" s="17" t="s">
        <v>84</v>
      </c>
      <c r="BK1009" s="149">
        <f>ROUND(I1009*H1009,2)</f>
        <v>0</v>
      </c>
      <c r="BL1009" s="17" t="s">
        <v>428</v>
      </c>
      <c r="BM1009" s="148" t="s">
        <v>3548</v>
      </c>
    </row>
    <row r="1010" spans="2:65" s="1" customFormat="1" x14ac:dyDescent="0.2">
      <c r="B1010" s="32"/>
      <c r="D1010" s="150" t="s">
        <v>348</v>
      </c>
      <c r="F1010" s="151" t="s">
        <v>3547</v>
      </c>
      <c r="I1010" s="152"/>
      <c r="L1010" s="32"/>
      <c r="M1010" s="153"/>
      <c r="T1010" s="56"/>
      <c r="AT1010" s="17" t="s">
        <v>348</v>
      </c>
      <c r="AU1010" s="17" t="s">
        <v>86</v>
      </c>
    </row>
    <row r="1011" spans="2:65" s="15" customFormat="1" x14ac:dyDescent="0.2">
      <c r="B1011" s="189"/>
      <c r="D1011" s="150" t="s">
        <v>376</v>
      </c>
      <c r="E1011" s="190" t="s">
        <v>1</v>
      </c>
      <c r="F1011" s="191" t="s">
        <v>3549</v>
      </c>
      <c r="H1011" s="190" t="s">
        <v>1</v>
      </c>
      <c r="I1011" s="192"/>
      <c r="L1011" s="189"/>
      <c r="M1011" s="193"/>
      <c r="T1011" s="194"/>
      <c r="AT1011" s="190" t="s">
        <v>376</v>
      </c>
      <c r="AU1011" s="190" t="s">
        <v>86</v>
      </c>
      <c r="AV1011" s="15" t="s">
        <v>84</v>
      </c>
      <c r="AW1011" s="15" t="s">
        <v>34</v>
      </c>
      <c r="AX1011" s="15" t="s">
        <v>77</v>
      </c>
      <c r="AY1011" s="190" t="s">
        <v>339</v>
      </c>
    </row>
    <row r="1012" spans="2:65" s="12" customFormat="1" x14ac:dyDescent="0.2">
      <c r="B1012" s="155"/>
      <c r="D1012" s="150" t="s">
        <v>376</v>
      </c>
      <c r="E1012" s="156" t="s">
        <v>1</v>
      </c>
      <c r="F1012" s="157" t="s">
        <v>3545</v>
      </c>
      <c r="H1012" s="158">
        <v>53.2</v>
      </c>
      <c r="I1012" s="159"/>
      <c r="L1012" s="155"/>
      <c r="M1012" s="160"/>
      <c r="T1012" s="161"/>
      <c r="AT1012" s="156" t="s">
        <v>376</v>
      </c>
      <c r="AU1012" s="156" t="s">
        <v>86</v>
      </c>
      <c r="AV1012" s="12" t="s">
        <v>86</v>
      </c>
      <c r="AW1012" s="12" t="s">
        <v>34</v>
      </c>
      <c r="AX1012" s="12" t="s">
        <v>77</v>
      </c>
      <c r="AY1012" s="156" t="s">
        <v>339</v>
      </c>
    </row>
    <row r="1013" spans="2:65" s="13" customFormat="1" x14ac:dyDescent="0.2">
      <c r="B1013" s="162"/>
      <c r="D1013" s="150" t="s">
        <v>376</v>
      </c>
      <c r="E1013" s="163" t="s">
        <v>1</v>
      </c>
      <c r="F1013" s="164" t="s">
        <v>398</v>
      </c>
      <c r="H1013" s="165">
        <v>53.2</v>
      </c>
      <c r="I1013" s="166"/>
      <c r="L1013" s="162"/>
      <c r="M1013" s="167"/>
      <c r="T1013" s="168"/>
      <c r="AT1013" s="163" t="s">
        <v>376</v>
      </c>
      <c r="AU1013" s="163" t="s">
        <v>86</v>
      </c>
      <c r="AV1013" s="13" t="s">
        <v>249</v>
      </c>
      <c r="AW1013" s="13" t="s">
        <v>34</v>
      </c>
      <c r="AX1013" s="13" t="s">
        <v>84</v>
      </c>
      <c r="AY1013" s="163" t="s">
        <v>339</v>
      </c>
    </row>
    <row r="1014" spans="2:65" s="1" customFormat="1" ht="16.5" customHeight="1" x14ac:dyDescent="0.2">
      <c r="B1014" s="136"/>
      <c r="C1014" s="137" t="s">
        <v>1614</v>
      </c>
      <c r="D1014" s="137" t="s">
        <v>342</v>
      </c>
      <c r="E1014" s="138" t="s">
        <v>3550</v>
      </c>
      <c r="F1014" s="139" t="s">
        <v>3551</v>
      </c>
      <c r="G1014" s="140" t="s">
        <v>381</v>
      </c>
      <c r="H1014" s="141">
        <v>24.44</v>
      </c>
      <c r="I1014" s="142"/>
      <c r="J1014" s="143">
        <f>ROUND(I1014*H1014,2)</f>
        <v>0</v>
      </c>
      <c r="K1014" s="139" t="s">
        <v>902</v>
      </c>
      <c r="L1014" s="32"/>
      <c r="M1014" s="144" t="s">
        <v>1</v>
      </c>
      <c r="N1014" s="145" t="s">
        <v>42</v>
      </c>
      <c r="P1014" s="146">
        <f>O1014*H1014</f>
        <v>0</v>
      </c>
      <c r="Q1014" s="146">
        <v>6.7000000000000002E-4</v>
      </c>
      <c r="R1014" s="146">
        <f>Q1014*H1014</f>
        <v>1.6374800000000002E-2</v>
      </c>
      <c r="S1014" s="146">
        <v>0</v>
      </c>
      <c r="T1014" s="147">
        <f>S1014*H1014</f>
        <v>0</v>
      </c>
      <c r="AR1014" s="148" t="s">
        <v>428</v>
      </c>
      <c r="AT1014" s="148" t="s">
        <v>342</v>
      </c>
      <c r="AU1014" s="148" t="s">
        <v>86</v>
      </c>
      <c r="AY1014" s="17" t="s">
        <v>339</v>
      </c>
      <c r="BE1014" s="149">
        <f>IF(N1014="základní",J1014,0)</f>
        <v>0</v>
      </c>
      <c r="BF1014" s="149">
        <f>IF(N1014="snížená",J1014,0)</f>
        <v>0</v>
      </c>
      <c r="BG1014" s="149">
        <f>IF(N1014="zákl. přenesená",J1014,0)</f>
        <v>0</v>
      </c>
      <c r="BH1014" s="149">
        <f>IF(N1014="sníž. přenesená",J1014,0)</f>
        <v>0</v>
      </c>
      <c r="BI1014" s="149">
        <f>IF(N1014="nulová",J1014,0)</f>
        <v>0</v>
      </c>
      <c r="BJ1014" s="17" t="s">
        <v>84</v>
      </c>
      <c r="BK1014" s="149">
        <f>ROUND(I1014*H1014,2)</f>
        <v>0</v>
      </c>
      <c r="BL1014" s="17" t="s">
        <v>428</v>
      </c>
      <c r="BM1014" s="148" t="s">
        <v>3552</v>
      </c>
    </row>
    <row r="1015" spans="2:65" s="1" customFormat="1" x14ac:dyDescent="0.2">
      <c r="B1015" s="32"/>
      <c r="D1015" s="150" t="s">
        <v>348</v>
      </c>
      <c r="F1015" s="151" t="s">
        <v>3553</v>
      </c>
      <c r="I1015" s="152"/>
      <c r="L1015" s="32"/>
      <c r="M1015" s="153"/>
      <c r="T1015" s="56"/>
      <c r="AT1015" s="17" t="s">
        <v>348</v>
      </c>
      <c r="AU1015" s="17" t="s">
        <v>86</v>
      </c>
    </row>
    <row r="1016" spans="2:65" s="15" customFormat="1" x14ac:dyDescent="0.2">
      <c r="B1016" s="189"/>
      <c r="D1016" s="150" t="s">
        <v>376</v>
      </c>
      <c r="E1016" s="190" t="s">
        <v>1</v>
      </c>
      <c r="F1016" s="191" t="s">
        <v>3554</v>
      </c>
      <c r="H1016" s="190" t="s">
        <v>1</v>
      </c>
      <c r="I1016" s="192"/>
      <c r="L1016" s="189"/>
      <c r="M1016" s="193"/>
      <c r="T1016" s="194"/>
      <c r="AT1016" s="190" t="s">
        <v>376</v>
      </c>
      <c r="AU1016" s="190" t="s">
        <v>86</v>
      </c>
      <c r="AV1016" s="15" t="s">
        <v>84</v>
      </c>
      <c r="AW1016" s="15" t="s">
        <v>34</v>
      </c>
      <c r="AX1016" s="15" t="s">
        <v>77</v>
      </c>
      <c r="AY1016" s="190" t="s">
        <v>339</v>
      </c>
    </row>
    <row r="1017" spans="2:65" s="12" customFormat="1" x14ac:dyDescent="0.2">
      <c r="B1017" s="155"/>
      <c r="D1017" s="150" t="s">
        <v>376</v>
      </c>
      <c r="E1017" s="156" t="s">
        <v>1</v>
      </c>
      <c r="F1017" s="157" t="s">
        <v>3555</v>
      </c>
      <c r="H1017" s="158">
        <v>24.44</v>
      </c>
      <c r="I1017" s="159"/>
      <c r="L1017" s="155"/>
      <c r="M1017" s="160"/>
      <c r="T1017" s="161"/>
      <c r="AT1017" s="156" t="s">
        <v>376</v>
      </c>
      <c r="AU1017" s="156" t="s">
        <v>86</v>
      </c>
      <c r="AV1017" s="12" t="s">
        <v>86</v>
      </c>
      <c r="AW1017" s="12" t="s">
        <v>34</v>
      </c>
      <c r="AX1017" s="12" t="s">
        <v>84</v>
      </c>
      <c r="AY1017" s="156" t="s">
        <v>339</v>
      </c>
    </row>
    <row r="1018" spans="2:65" s="1" customFormat="1" ht="16.5" customHeight="1" x14ac:dyDescent="0.2">
      <c r="B1018" s="136"/>
      <c r="C1018" s="169" t="s">
        <v>1618</v>
      </c>
      <c r="D1018" s="169" t="s">
        <v>490</v>
      </c>
      <c r="E1018" s="170" t="s">
        <v>3556</v>
      </c>
      <c r="F1018" s="171" t="s">
        <v>3557</v>
      </c>
      <c r="G1018" s="172" t="s">
        <v>381</v>
      </c>
      <c r="H1018" s="173">
        <v>25.661999999999999</v>
      </c>
      <c r="I1018" s="174"/>
      <c r="J1018" s="175">
        <f>ROUND(I1018*H1018,2)</f>
        <v>0</v>
      </c>
      <c r="K1018" s="171" t="s">
        <v>1</v>
      </c>
      <c r="L1018" s="176"/>
      <c r="M1018" s="177" t="s">
        <v>1</v>
      </c>
      <c r="N1018" s="178" t="s">
        <v>42</v>
      </c>
      <c r="P1018" s="146">
        <f>O1018*H1018</f>
        <v>0</v>
      </c>
      <c r="Q1018" s="146">
        <v>2.4899999999999999E-2</v>
      </c>
      <c r="R1018" s="146">
        <f>Q1018*H1018</f>
        <v>0.63898379999999999</v>
      </c>
      <c r="S1018" s="146">
        <v>0</v>
      </c>
      <c r="T1018" s="147">
        <f>S1018*H1018</f>
        <v>0</v>
      </c>
      <c r="AR1018" s="148" t="s">
        <v>513</v>
      </c>
      <c r="AT1018" s="148" t="s">
        <v>490</v>
      </c>
      <c r="AU1018" s="148" t="s">
        <v>86</v>
      </c>
      <c r="AY1018" s="17" t="s">
        <v>339</v>
      </c>
      <c r="BE1018" s="149">
        <f>IF(N1018="základní",J1018,0)</f>
        <v>0</v>
      </c>
      <c r="BF1018" s="149">
        <f>IF(N1018="snížená",J1018,0)</f>
        <v>0</v>
      </c>
      <c r="BG1018" s="149">
        <f>IF(N1018="zákl. přenesená",J1018,0)</f>
        <v>0</v>
      </c>
      <c r="BH1018" s="149">
        <f>IF(N1018="sníž. přenesená",J1018,0)</f>
        <v>0</v>
      </c>
      <c r="BI1018" s="149">
        <f>IF(N1018="nulová",J1018,0)</f>
        <v>0</v>
      </c>
      <c r="BJ1018" s="17" t="s">
        <v>84</v>
      </c>
      <c r="BK1018" s="149">
        <f>ROUND(I1018*H1018,2)</f>
        <v>0</v>
      </c>
      <c r="BL1018" s="17" t="s">
        <v>428</v>
      </c>
      <c r="BM1018" s="148" t="s">
        <v>3558</v>
      </c>
    </row>
    <row r="1019" spans="2:65" s="1" customFormat="1" x14ac:dyDescent="0.2">
      <c r="B1019" s="32"/>
      <c r="D1019" s="150" t="s">
        <v>348</v>
      </c>
      <c r="F1019" s="151" t="s">
        <v>3557</v>
      </c>
      <c r="I1019" s="152"/>
      <c r="L1019" s="32"/>
      <c r="M1019" s="153"/>
      <c r="T1019" s="56"/>
      <c r="AT1019" s="17" t="s">
        <v>348</v>
      </c>
      <c r="AU1019" s="17" t="s">
        <v>86</v>
      </c>
    </row>
    <row r="1020" spans="2:65" s="15" customFormat="1" x14ac:dyDescent="0.2">
      <c r="B1020" s="189"/>
      <c r="D1020" s="150" t="s">
        <v>376</v>
      </c>
      <c r="E1020" s="190" t="s">
        <v>1</v>
      </c>
      <c r="F1020" s="191" t="s">
        <v>3559</v>
      </c>
      <c r="H1020" s="190" t="s">
        <v>1</v>
      </c>
      <c r="I1020" s="192"/>
      <c r="L1020" s="189"/>
      <c r="M1020" s="193"/>
      <c r="T1020" s="194"/>
      <c r="AT1020" s="190" t="s">
        <v>376</v>
      </c>
      <c r="AU1020" s="190" t="s">
        <v>86</v>
      </c>
      <c r="AV1020" s="15" t="s">
        <v>84</v>
      </c>
      <c r="AW1020" s="15" t="s">
        <v>34</v>
      </c>
      <c r="AX1020" s="15" t="s">
        <v>77</v>
      </c>
      <c r="AY1020" s="190" t="s">
        <v>339</v>
      </c>
    </row>
    <row r="1021" spans="2:65" s="12" customFormat="1" x14ac:dyDescent="0.2">
      <c r="B1021" s="155"/>
      <c r="D1021" s="150" t="s">
        <v>376</v>
      </c>
      <c r="E1021" s="156" t="s">
        <v>1</v>
      </c>
      <c r="F1021" s="157" t="s">
        <v>3560</v>
      </c>
      <c r="H1021" s="158">
        <v>25.661999999999999</v>
      </c>
      <c r="I1021" s="159"/>
      <c r="L1021" s="155"/>
      <c r="M1021" s="160"/>
      <c r="T1021" s="161"/>
      <c r="AT1021" s="156" t="s">
        <v>376</v>
      </c>
      <c r="AU1021" s="156" t="s">
        <v>86</v>
      </c>
      <c r="AV1021" s="12" t="s">
        <v>86</v>
      </c>
      <c r="AW1021" s="12" t="s">
        <v>34</v>
      </c>
      <c r="AX1021" s="12" t="s">
        <v>77</v>
      </c>
      <c r="AY1021" s="156" t="s">
        <v>339</v>
      </c>
    </row>
    <row r="1022" spans="2:65" s="13" customFormat="1" x14ac:dyDescent="0.2">
      <c r="B1022" s="162"/>
      <c r="D1022" s="150" t="s">
        <v>376</v>
      </c>
      <c r="E1022" s="163" t="s">
        <v>1</v>
      </c>
      <c r="F1022" s="164" t="s">
        <v>398</v>
      </c>
      <c r="H1022" s="165">
        <v>25.661999999999999</v>
      </c>
      <c r="I1022" s="166"/>
      <c r="L1022" s="162"/>
      <c r="M1022" s="167"/>
      <c r="T1022" s="168"/>
      <c r="AT1022" s="163" t="s">
        <v>376</v>
      </c>
      <c r="AU1022" s="163" t="s">
        <v>86</v>
      </c>
      <c r="AV1022" s="13" t="s">
        <v>249</v>
      </c>
      <c r="AW1022" s="13" t="s">
        <v>34</v>
      </c>
      <c r="AX1022" s="13" t="s">
        <v>84</v>
      </c>
      <c r="AY1022" s="163" t="s">
        <v>339</v>
      </c>
    </row>
    <row r="1023" spans="2:65" s="1" customFormat="1" ht="16.5" customHeight="1" x14ac:dyDescent="0.2">
      <c r="B1023" s="136"/>
      <c r="C1023" s="137" t="s">
        <v>1620</v>
      </c>
      <c r="D1023" s="137" t="s">
        <v>342</v>
      </c>
      <c r="E1023" s="138" t="s">
        <v>2792</v>
      </c>
      <c r="F1023" s="139" t="s">
        <v>2793</v>
      </c>
      <c r="G1023" s="140" t="s">
        <v>381</v>
      </c>
      <c r="H1023" s="141">
        <v>51.04</v>
      </c>
      <c r="I1023" s="142"/>
      <c r="J1023" s="143">
        <f>ROUND(I1023*H1023,2)</f>
        <v>0</v>
      </c>
      <c r="K1023" s="139" t="s">
        <v>902</v>
      </c>
      <c r="L1023" s="32"/>
      <c r="M1023" s="144" t="s">
        <v>1</v>
      </c>
      <c r="N1023" s="145" t="s">
        <v>42</v>
      </c>
      <c r="P1023" s="146">
        <f>O1023*H1023</f>
        <v>0</v>
      </c>
      <c r="Q1023" s="146">
        <v>6.7000000000000002E-4</v>
      </c>
      <c r="R1023" s="146">
        <f>Q1023*H1023</f>
        <v>3.4196799999999999E-2</v>
      </c>
      <c r="S1023" s="146">
        <v>0</v>
      </c>
      <c r="T1023" s="147">
        <f>S1023*H1023</f>
        <v>0</v>
      </c>
      <c r="AR1023" s="148" t="s">
        <v>428</v>
      </c>
      <c r="AT1023" s="148" t="s">
        <v>342</v>
      </c>
      <c r="AU1023" s="148" t="s">
        <v>86</v>
      </c>
      <c r="AY1023" s="17" t="s">
        <v>339</v>
      </c>
      <c r="BE1023" s="149">
        <f>IF(N1023="základní",J1023,0)</f>
        <v>0</v>
      </c>
      <c r="BF1023" s="149">
        <f>IF(N1023="snížená",J1023,0)</f>
        <v>0</v>
      </c>
      <c r="BG1023" s="149">
        <f>IF(N1023="zákl. přenesená",J1023,0)</f>
        <v>0</v>
      </c>
      <c r="BH1023" s="149">
        <f>IF(N1023="sníž. přenesená",J1023,0)</f>
        <v>0</v>
      </c>
      <c r="BI1023" s="149">
        <f>IF(N1023="nulová",J1023,0)</f>
        <v>0</v>
      </c>
      <c r="BJ1023" s="17" t="s">
        <v>84</v>
      </c>
      <c r="BK1023" s="149">
        <f>ROUND(I1023*H1023,2)</f>
        <v>0</v>
      </c>
      <c r="BL1023" s="17" t="s">
        <v>428</v>
      </c>
      <c r="BM1023" s="148" t="s">
        <v>3561</v>
      </c>
    </row>
    <row r="1024" spans="2:65" s="1" customFormat="1" x14ac:dyDescent="0.2">
      <c r="B1024" s="32"/>
      <c r="D1024" s="150" t="s">
        <v>348</v>
      </c>
      <c r="F1024" s="151" t="s">
        <v>2795</v>
      </c>
      <c r="I1024" s="152"/>
      <c r="L1024" s="32"/>
      <c r="M1024" s="153"/>
      <c r="T1024" s="56"/>
      <c r="AT1024" s="17" t="s">
        <v>348</v>
      </c>
      <c r="AU1024" s="17" t="s">
        <v>86</v>
      </c>
    </row>
    <row r="1025" spans="2:65" s="15" customFormat="1" x14ac:dyDescent="0.2">
      <c r="B1025" s="189"/>
      <c r="D1025" s="150" t="s">
        <v>376</v>
      </c>
      <c r="E1025" s="190" t="s">
        <v>1</v>
      </c>
      <c r="F1025" s="191" t="s">
        <v>3554</v>
      </c>
      <c r="H1025" s="190" t="s">
        <v>1</v>
      </c>
      <c r="I1025" s="192"/>
      <c r="L1025" s="189"/>
      <c r="M1025" s="193"/>
      <c r="T1025" s="194"/>
      <c r="AT1025" s="190" t="s">
        <v>376</v>
      </c>
      <c r="AU1025" s="190" t="s">
        <v>86</v>
      </c>
      <c r="AV1025" s="15" t="s">
        <v>84</v>
      </c>
      <c r="AW1025" s="15" t="s">
        <v>34</v>
      </c>
      <c r="AX1025" s="15" t="s">
        <v>77</v>
      </c>
      <c r="AY1025" s="190" t="s">
        <v>339</v>
      </c>
    </row>
    <row r="1026" spans="2:65" s="12" customFormat="1" x14ac:dyDescent="0.2">
      <c r="B1026" s="155"/>
      <c r="D1026" s="150" t="s">
        <v>376</v>
      </c>
      <c r="E1026" s="156" t="s">
        <v>1</v>
      </c>
      <c r="F1026" s="157" t="s">
        <v>3562</v>
      </c>
      <c r="H1026" s="158">
        <v>51.04</v>
      </c>
      <c r="I1026" s="159"/>
      <c r="L1026" s="155"/>
      <c r="M1026" s="160"/>
      <c r="T1026" s="161"/>
      <c r="AT1026" s="156" t="s">
        <v>376</v>
      </c>
      <c r="AU1026" s="156" t="s">
        <v>86</v>
      </c>
      <c r="AV1026" s="12" t="s">
        <v>86</v>
      </c>
      <c r="AW1026" s="12" t="s">
        <v>34</v>
      </c>
      <c r="AX1026" s="12" t="s">
        <v>84</v>
      </c>
      <c r="AY1026" s="156" t="s">
        <v>339</v>
      </c>
    </row>
    <row r="1027" spans="2:65" s="1" customFormat="1" ht="16.5" customHeight="1" x14ac:dyDescent="0.2">
      <c r="B1027" s="136"/>
      <c r="C1027" s="169" t="s">
        <v>1622</v>
      </c>
      <c r="D1027" s="169" t="s">
        <v>490</v>
      </c>
      <c r="E1027" s="170" t="s">
        <v>3563</v>
      </c>
      <c r="F1027" s="171" t="s">
        <v>3564</v>
      </c>
      <c r="G1027" s="172" t="s">
        <v>381</v>
      </c>
      <c r="H1027" s="173">
        <v>53.591999999999999</v>
      </c>
      <c r="I1027" s="174"/>
      <c r="J1027" s="175">
        <f>ROUND(I1027*H1027,2)</f>
        <v>0</v>
      </c>
      <c r="K1027" s="171" t="s">
        <v>902</v>
      </c>
      <c r="L1027" s="176"/>
      <c r="M1027" s="177" t="s">
        <v>1</v>
      </c>
      <c r="N1027" s="178" t="s">
        <v>42</v>
      </c>
      <c r="P1027" s="146">
        <f>O1027*H1027</f>
        <v>0</v>
      </c>
      <c r="Q1027" s="146">
        <v>0.05</v>
      </c>
      <c r="R1027" s="146">
        <f>Q1027*H1027</f>
        <v>2.6796000000000002</v>
      </c>
      <c r="S1027" s="146">
        <v>0</v>
      </c>
      <c r="T1027" s="147">
        <f>S1027*H1027</f>
        <v>0</v>
      </c>
      <c r="AR1027" s="148" t="s">
        <v>513</v>
      </c>
      <c r="AT1027" s="148" t="s">
        <v>490</v>
      </c>
      <c r="AU1027" s="148" t="s">
        <v>86</v>
      </c>
      <c r="AY1027" s="17" t="s">
        <v>339</v>
      </c>
      <c r="BE1027" s="149">
        <f>IF(N1027="základní",J1027,0)</f>
        <v>0</v>
      </c>
      <c r="BF1027" s="149">
        <f>IF(N1027="snížená",J1027,0)</f>
        <v>0</v>
      </c>
      <c r="BG1027" s="149">
        <f>IF(N1027="zákl. přenesená",J1027,0)</f>
        <v>0</v>
      </c>
      <c r="BH1027" s="149">
        <f>IF(N1027="sníž. přenesená",J1027,0)</f>
        <v>0</v>
      </c>
      <c r="BI1027" s="149">
        <f>IF(N1027="nulová",J1027,0)</f>
        <v>0</v>
      </c>
      <c r="BJ1027" s="17" t="s">
        <v>84</v>
      </c>
      <c r="BK1027" s="149">
        <f>ROUND(I1027*H1027,2)</f>
        <v>0</v>
      </c>
      <c r="BL1027" s="17" t="s">
        <v>428</v>
      </c>
      <c r="BM1027" s="148" t="s">
        <v>3565</v>
      </c>
    </row>
    <row r="1028" spans="2:65" s="1" customFormat="1" x14ac:dyDescent="0.2">
      <c r="B1028" s="32"/>
      <c r="D1028" s="150" t="s">
        <v>348</v>
      </c>
      <c r="F1028" s="151" t="s">
        <v>3564</v>
      </c>
      <c r="I1028" s="152"/>
      <c r="L1028" s="32"/>
      <c r="M1028" s="153"/>
      <c r="T1028" s="56"/>
      <c r="AT1028" s="17" t="s">
        <v>348</v>
      </c>
      <c r="AU1028" s="17" t="s">
        <v>86</v>
      </c>
    </row>
    <row r="1029" spans="2:65" s="15" customFormat="1" x14ac:dyDescent="0.2">
      <c r="B1029" s="189"/>
      <c r="D1029" s="150" t="s">
        <v>376</v>
      </c>
      <c r="E1029" s="190" t="s">
        <v>1</v>
      </c>
      <c r="F1029" s="191" t="s">
        <v>2254</v>
      </c>
      <c r="H1029" s="190" t="s">
        <v>1</v>
      </c>
      <c r="I1029" s="192"/>
      <c r="L1029" s="189"/>
      <c r="M1029" s="193"/>
      <c r="T1029" s="194"/>
      <c r="AT1029" s="190" t="s">
        <v>376</v>
      </c>
      <c r="AU1029" s="190" t="s">
        <v>86</v>
      </c>
      <c r="AV1029" s="15" t="s">
        <v>84</v>
      </c>
      <c r="AW1029" s="15" t="s">
        <v>34</v>
      </c>
      <c r="AX1029" s="15" t="s">
        <v>77</v>
      </c>
      <c r="AY1029" s="190" t="s">
        <v>339</v>
      </c>
    </row>
    <row r="1030" spans="2:65" s="12" customFormat="1" x14ac:dyDescent="0.2">
      <c r="B1030" s="155"/>
      <c r="D1030" s="150" t="s">
        <v>376</v>
      </c>
      <c r="E1030" s="156" t="s">
        <v>1</v>
      </c>
      <c r="F1030" s="157" t="s">
        <v>3566</v>
      </c>
      <c r="H1030" s="158">
        <v>53.591999999999999</v>
      </c>
      <c r="I1030" s="159"/>
      <c r="L1030" s="155"/>
      <c r="M1030" s="160"/>
      <c r="T1030" s="161"/>
      <c r="AT1030" s="156" t="s">
        <v>376</v>
      </c>
      <c r="AU1030" s="156" t="s">
        <v>86</v>
      </c>
      <c r="AV1030" s="12" t="s">
        <v>86</v>
      </c>
      <c r="AW1030" s="12" t="s">
        <v>34</v>
      </c>
      <c r="AX1030" s="12" t="s">
        <v>77</v>
      </c>
      <c r="AY1030" s="156" t="s">
        <v>339</v>
      </c>
    </row>
    <row r="1031" spans="2:65" s="13" customFormat="1" x14ac:dyDescent="0.2">
      <c r="B1031" s="162"/>
      <c r="D1031" s="150" t="s">
        <v>376</v>
      </c>
      <c r="E1031" s="163" t="s">
        <v>1</v>
      </c>
      <c r="F1031" s="164" t="s">
        <v>398</v>
      </c>
      <c r="H1031" s="165">
        <v>53.591999999999999</v>
      </c>
      <c r="I1031" s="166"/>
      <c r="L1031" s="162"/>
      <c r="M1031" s="167"/>
      <c r="T1031" s="168"/>
      <c r="AT1031" s="163" t="s">
        <v>376</v>
      </c>
      <c r="AU1031" s="163" t="s">
        <v>86</v>
      </c>
      <c r="AV1031" s="13" t="s">
        <v>249</v>
      </c>
      <c r="AW1031" s="13" t="s">
        <v>34</v>
      </c>
      <c r="AX1031" s="13" t="s">
        <v>84</v>
      </c>
      <c r="AY1031" s="163" t="s">
        <v>339</v>
      </c>
    </row>
    <row r="1032" spans="2:65" s="1" customFormat="1" ht="16.5" customHeight="1" x14ac:dyDescent="0.2">
      <c r="B1032" s="136"/>
      <c r="C1032" s="137" t="s">
        <v>1626</v>
      </c>
      <c r="D1032" s="137" t="s">
        <v>342</v>
      </c>
      <c r="E1032" s="138" t="s">
        <v>2806</v>
      </c>
      <c r="F1032" s="139" t="s">
        <v>2807</v>
      </c>
      <c r="G1032" s="140" t="s">
        <v>358</v>
      </c>
      <c r="H1032" s="141">
        <v>44</v>
      </c>
      <c r="I1032" s="142"/>
      <c r="J1032" s="143">
        <f>ROUND(I1032*H1032,2)</f>
        <v>0</v>
      </c>
      <c r="K1032" s="139" t="s">
        <v>902</v>
      </c>
      <c r="L1032" s="32"/>
      <c r="M1032" s="144" t="s">
        <v>1</v>
      </c>
      <c r="N1032" s="145" t="s">
        <v>42</v>
      </c>
      <c r="P1032" s="146">
        <f>O1032*H1032</f>
        <v>0</v>
      </c>
      <c r="Q1032" s="146">
        <v>0</v>
      </c>
      <c r="R1032" s="146">
        <f>Q1032*H1032</f>
        <v>0</v>
      </c>
      <c r="S1032" s="146">
        <v>0</v>
      </c>
      <c r="T1032" s="147">
        <f>S1032*H1032</f>
        <v>0</v>
      </c>
      <c r="AR1032" s="148" t="s">
        <v>428</v>
      </c>
      <c r="AT1032" s="148" t="s">
        <v>342</v>
      </c>
      <c r="AU1032" s="148" t="s">
        <v>86</v>
      </c>
      <c r="AY1032" s="17" t="s">
        <v>339</v>
      </c>
      <c r="BE1032" s="149">
        <f>IF(N1032="základní",J1032,0)</f>
        <v>0</v>
      </c>
      <c r="BF1032" s="149">
        <f>IF(N1032="snížená",J1032,0)</f>
        <v>0</v>
      </c>
      <c r="BG1032" s="149">
        <f>IF(N1032="zákl. přenesená",J1032,0)</f>
        <v>0</v>
      </c>
      <c r="BH1032" s="149">
        <f>IF(N1032="sníž. přenesená",J1032,0)</f>
        <v>0</v>
      </c>
      <c r="BI1032" s="149">
        <f>IF(N1032="nulová",J1032,0)</f>
        <v>0</v>
      </c>
      <c r="BJ1032" s="17" t="s">
        <v>84</v>
      </c>
      <c r="BK1032" s="149">
        <f>ROUND(I1032*H1032,2)</f>
        <v>0</v>
      </c>
      <c r="BL1032" s="17" t="s">
        <v>428</v>
      </c>
      <c r="BM1032" s="148" t="s">
        <v>3567</v>
      </c>
    </row>
    <row r="1033" spans="2:65" s="1" customFormat="1" x14ac:dyDescent="0.2">
      <c r="B1033" s="32"/>
      <c r="D1033" s="150" t="s">
        <v>348</v>
      </c>
      <c r="F1033" s="151" t="s">
        <v>2809</v>
      </c>
      <c r="I1033" s="152"/>
      <c r="L1033" s="32"/>
      <c r="M1033" s="153"/>
      <c r="T1033" s="56"/>
      <c r="AT1033" s="17" t="s">
        <v>348</v>
      </c>
      <c r="AU1033" s="17" t="s">
        <v>86</v>
      </c>
    </row>
    <row r="1034" spans="2:65" s="15" customFormat="1" x14ac:dyDescent="0.2">
      <c r="B1034" s="189"/>
      <c r="D1034" s="150" t="s">
        <v>376</v>
      </c>
      <c r="E1034" s="190" t="s">
        <v>1</v>
      </c>
      <c r="F1034" s="191" t="s">
        <v>3568</v>
      </c>
      <c r="H1034" s="190" t="s">
        <v>1</v>
      </c>
      <c r="I1034" s="192"/>
      <c r="L1034" s="189"/>
      <c r="M1034" s="193"/>
      <c r="T1034" s="194"/>
      <c r="AT1034" s="190" t="s">
        <v>376</v>
      </c>
      <c r="AU1034" s="190" t="s">
        <v>86</v>
      </c>
      <c r="AV1034" s="15" t="s">
        <v>84</v>
      </c>
      <c r="AW1034" s="15" t="s">
        <v>34</v>
      </c>
      <c r="AX1034" s="15" t="s">
        <v>77</v>
      </c>
      <c r="AY1034" s="190" t="s">
        <v>339</v>
      </c>
    </row>
    <row r="1035" spans="2:65" s="12" customFormat="1" x14ac:dyDescent="0.2">
      <c r="B1035" s="155"/>
      <c r="D1035" s="150" t="s">
        <v>376</v>
      </c>
      <c r="E1035" s="156" t="s">
        <v>1</v>
      </c>
      <c r="F1035" s="157" t="s">
        <v>3569</v>
      </c>
      <c r="H1035" s="158">
        <v>44</v>
      </c>
      <c r="I1035" s="159"/>
      <c r="L1035" s="155"/>
      <c r="M1035" s="160"/>
      <c r="T1035" s="161"/>
      <c r="AT1035" s="156" t="s">
        <v>376</v>
      </c>
      <c r="AU1035" s="156" t="s">
        <v>86</v>
      </c>
      <c r="AV1035" s="12" t="s">
        <v>86</v>
      </c>
      <c r="AW1035" s="12" t="s">
        <v>34</v>
      </c>
      <c r="AX1035" s="12" t="s">
        <v>77</v>
      </c>
      <c r="AY1035" s="156" t="s">
        <v>339</v>
      </c>
    </row>
    <row r="1036" spans="2:65" s="13" customFormat="1" x14ac:dyDescent="0.2">
      <c r="B1036" s="162"/>
      <c r="D1036" s="150" t="s">
        <v>376</v>
      </c>
      <c r="E1036" s="163" t="s">
        <v>1</v>
      </c>
      <c r="F1036" s="164" t="s">
        <v>398</v>
      </c>
      <c r="H1036" s="165">
        <v>44</v>
      </c>
      <c r="I1036" s="166"/>
      <c r="L1036" s="162"/>
      <c r="M1036" s="167"/>
      <c r="T1036" s="168"/>
      <c r="AT1036" s="163" t="s">
        <v>376</v>
      </c>
      <c r="AU1036" s="163" t="s">
        <v>86</v>
      </c>
      <c r="AV1036" s="13" t="s">
        <v>249</v>
      </c>
      <c r="AW1036" s="13" t="s">
        <v>34</v>
      </c>
      <c r="AX1036" s="13" t="s">
        <v>84</v>
      </c>
      <c r="AY1036" s="163" t="s">
        <v>339</v>
      </c>
    </row>
    <row r="1037" spans="2:65" s="1" customFormat="1" ht="16.5" customHeight="1" x14ac:dyDescent="0.2">
      <c r="B1037" s="136"/>
      <c r="C1037" s="137" t="s">
        <v>1629</v>
      </c>
      <c r="D1037" s="137" t="s">
        <v>342</v>
      </c>
      <c r="E1037" s="138" t="s">
        <v>3570</v>
      </c>
      <c r="F1037" s="139" t="s">
        <v>3571</v>
      </c>
      <c r="G1037" s="140" t="s">
        <v>358</v>
      </c>
      <c r="H1037" s="141">
        <v>3.6</v>
      </c>
      <c r="I1037" s="142"/>
      <c r="J1037" s="143">
        <f>ROUND(I1037*H1037,2)</f>
        <v>0</v>
      </c>
      <c r="K1037" s="139" t="s">
        <v>902</v>
      </c>
      <c r="L1037" s="32"/>
      <c r="M1037" s="144" t="s">
        <v>1</v>
      </c>
      <c r="N1037" s="145" t="s">
        <v>42</v>
      </c>
      <c r="P1037" s="146">
        <f>O1037*H1037</f>
        <v>0</v>
      </c>
      <c r="Q1037" s="146">
        <v>0</v>
      </c>
      <c r="R1037" s="146">
        <f>Q1037*H1037</f>
        <v>0</v>
      </c>
      <c r="S1037" s="146">
        <v>0</v>
      </c>
      <c r="T1037" s="147">
        <f>S1037*H1037</f>
        <v>0</v>
      </c>
      <c r="AR1037" s="148" t="s">
        <v>428</v>
      </c>
      <c r="AT1037" s="148" t="s">
        <v>342</v>
      </c>
      <c r="AU1037" s="148" t="s">
        <v>86</v>
      </c>
      <c r="AY1037" s="17" t="s">
        <v>339</v>
      </c>
      <c r="BE1037" s="149">
        <f>IF(N1037="základní",J1037,0)</f>
        <v>0</v>
      </c>
      <c r="BF1037" s="149">
        <f>IF(N1037="snížená",J1037,0)</f>
        <v>0</v>
      </c>
      <c r="BG1037" s="149">
        <f>IF(N1037="zákl. přenesená",J1037,0)</f>
        <v>0</v>
      </c>
      <c r="BH1037" s="149">
        <f>IF(N1037="sníž. přenesená",J1037,0)</f>
        <v>0</v>
      </c>
      <c r="BI1037" s="149">
        <f>IF(N1037="nulová",J1037,0)</f>
        <v>0</v>
      </c>
      <c r="BJ1037" s="17" t="s">
        <v>84</v>
      </c>
      <c r="BK1037" s="149">
        <f>ROUND(I1037*H1037,2)</f>
        <v>0</v>
      </c>
      <c r="BL1037" s="17" t="s">
        <v>428</v>
      </c>
      <c r="BM1037" s="148" t="s">
        <v>3572</v>
      </c>
    </row>
    <row r="1038" spans="2:65" s="1" customFormat="1" x14ac:dyDescent="0.2">
      <c r="B1038" s="32"/>
      <c r="D1038" s="150" t="s">
        <v>348</v>
      </c>
      <c r="F1038" s="151" t="s">
        <v>3573</v>
      </c>
      <c r="I1038" s="152"/>
      <c r="L1038" s="32"/>
      <c r="M1038" s="153"/>
      <c r="T1038" s="56"/>
      <c r="AT1038" s="17" t="s">
        <v>348</v>
      </c>
      <c r="AU1038" s="17" t="s">
        <v>86</v>
      </c>
    </row>
    <row r="1039" spans="2:65" s="12" customFormat="1" x14ac:dyDescent="0.2">
      <c r="B1039" s="155"/>
      <c r="D1039" s="150" t="s">
        <v>376</v>
      </c>
      <c r="E1039" s="156" t="s">
        <v>1</v>
      </c>
      <c r="F1039" s="157" t="s">
        <v>3574</v>
      </c>
      <c r="H1039" s="158">
        <v>3.6</v>
      </c>
      <c r="I1039" s="159"/>
      <c r="L1039" s="155"/>
      <c r="M1039" s="160"/>
      <c r="T1039" s="161"/>
      <c r="AT1039" s="156" t="s">
        <v>376</v>
      </c>
      <c r="AU1039" s="156" t="s">
        <v>86</v>
      </c>
      <c r="AV1039" s="12" t="s">
        <v>86</v>
      </c>
      <c r="AW1039" s="12" t="s">
        <v>34</v>
      </c>
      <c r="AX1039" s="12" t="s">
        <v>84</v>
      </c>
      <c r="AY1039" s="156" t="s">
        <v>339</v>
      </c>
    </row>
    <row r="1040" spans="2:65" s="1" customFormat="1" ht="16.5" customHeight="1" x14ac:dyDescent="0.2">
      <c r="B1040" s="136"/>
      <c r="C1040" s="169" t="s">
        <v>1631</v>
      </c>
      <c r="D1040" s="169" t="s">
        <v>490</v>
      </c>
      <c r="E1040" s="170" t="s">
        <v>3575</v>
      </c>
      <c r="F1040" s="171" t="s">
        <v>3576</v>
      </c>
      <c r="G1040" s="172" t="s">
        <v>358</v>
      </c>
      <c r="H1040" s="173">
        <v>3.78</v>
      </c>
      <c r="I1040" s="174"/>
      <c r="J1040" s="175">
        <f>ROUND(I1040*H1040,2)</f>
        <v>0</v>
      </c>
      <c r="K1040" s="171" t="s">
        <v>1</v>
      </c>
      <c r="L1040" s="176"/>
      <c r="M1040" s="177" t="s">
        <v>1</v>
      </c>
      <c r="N1040" s="178" t="s">
        <v>42</v>
      </c>
      <c r="P1040" s="146">
        <f>O1040*H1040</f>
        <v>0</v>
      </c>
      <c r="Q1040" s="146">
        <v>6.1000000000000004E-3</v>
      </c>
      <c r="R1040" s="146">
        <f>Q1040*H1040</f>
        <v>2.3057999999999999E-2</v>
      </c>
      <c r="S1040" s="146">
        <v>0</v>
      </c>
      <c r="T1040" s="147">
        <f>S1040*H1040</f>
        <v>0</v>
      </c>
      <c r="AR1040" s="148" t="s">
        <v>513</v>
      </c>
      <c r="AT1040" s="148" t="s">
        <v>490</v>
      </c>
      <c r="AU1040" s="148" t="s">
        <v>86</v>
      </c>
      <c r="AY1040" s="17" t="s">
        <v>339</v>
      </c>
      <c r="BE1040" s="149">
        <f>IF(N1040="základní",J1040,0)</f>
        <v>0</v>
      </c>
      <c r="BF1040" s="149">
        <f>IF(N1040="snížená",J1040,0)</f>
        <v>0</v>
      </c>
      <c r="BG1040" s="149">
        <f>IF(N1040="zákl. přenesená",J1040,0)</f>
        <v>0</v>
      </c>
      <c r="BH1040" s="149">
        <f>IF(N1040="sníž. přenesená",J1040,0)</f>
        <v>0</v>
      </c>
      <c r="BI1040" s="149">
        <f>IF(N1040="nulová",J1040,0)</f>
        <v>0</v>
      </c>
      <c r="BJ1040" s="17" t="s">
        <v>84</v>
      </c>
      <c r="BK1040" s="149">
        <f>ROUND(I1040*H1040,2)</f>
        <v>0</v>
      </c>
      <c r="BL1040" s="17" t="s">
        <v>428</v>
      </c>
      <c r="BM1040" s="148" t="s">
        <v>3577</v>
      </c>
    </row>
    <row r="1041" spans="2:65" s="1" customFormat="1" x14ac:dyDescent="0.2">
      <c r="B1041" s="32"/>
      <c r="D1041" s="150" t="s">
        <v>348</v>
      </c>
      <c r="F1041" s="151" t="s">
        <v>3576</v>
      </c>
      <c r="I1041" s="152"/>
      <c r="L1041" s="32"/>
      <c r="M1041" s="153"/>
      <c r="T1041" s="56"/>
      <c r="AT1041" s="17" t="s">
        <v>348</v>
      </c>
      <c r="AU1041" s="17" t="s">
        <v>86</v>
      </c>
    </row>
    <row r="1042" spans="2:65" s="12" customFormat="1" x14ac:dyDescent="0.2">
      <c r="B1042" s="155"/>
      <c r="D1042" s="150" t="s">
        <v>376</v>
      </c>
      <c r="E1042" s="156" t="s">
        <v>1</v>
      </c>
      <c r="F1042" s="157" t="s">
        <v>3578</v>
      </c>
      <c r="H1042" s="158">
        <v>3.78</v>
      </c>
      <c r="I1042" s="159"/>
      <c r="L1042" s="155"/>
      <c r="M1042" s="160"/>
      <c r="T1042" s="161"/>
      <c r="AT1042" s="156" t="s">
        <v>376</v>
      </c>
      <c r="AU1042" s="156" t="s">
        <v>86</v>
      </c>
      <c r="AV1042" s="12" t="s">
        <v>86</v>
      </c>
      <c r="AW1042" s="12" t="s">
        <v>34</v>
      </c>
      <c r="AX1042" s="12" t="s">
        <v>77</v>
      </c>
      <c r="AY1042" s="156" t="s">
        <v>339</v>
      </c>
    </row>
    <row r="1043" spans="2:65" s="13" customFormat="1" x14ac:dyDescent="0.2">
      <c r="B1043" s="162"/>
      <c r="D1043" s="150" t="s">
        <v>376</v>
      </c>
      <c r="E1043" s="163" t="s">
        <v>1</v>
      </c>
      <c r="F1043" s="164" t="s">
        <v>398</v>
      </c>
      <c r="H1043" s="165">
        <v>3.78</v>
      </c>
      <c r="I1043" s="166"/>
      <c r="L1043" s="162"/>
      <c r="M1043" s="167"/>
      <c r="T1043" s="168"/>
      <c r="AT1043" s="163" t="s">
        <v>376</v>
      </c>
      <c r="AU1043" s="163" t="s">
        <v>86</v>
      </c>
      <c r="AV1043" s="13" t="s">
        <v>249</v>
      </c>
      <c r="AW1043" s="13" t="s">
        <v>34</v>
      </c>
      <c r="AX1043" s="13" t="s">
        <v>84</v>
      </c>
      <c r="AY1043" s="163" t="s">
        <v>339</v>
      </c>
    </row>
    <row r="1044" spans="2:65" s="1" customFormat="1" ht="16.5" customHeight="1" x14ac:dyDescent="0.2">
      <c r="B1044" s="136"/>
      <c r="C1044" s="137" t="s">
        <v>1634</v>
      </c>
      <c r="D1044" s="137" t="s">
        <v>342</v>
      </c>
      <c r="E1044" s="138" t="s">
        <v>3579</v>
      </c>
      <c r="F1044" s="139" t="s">
        <v>3580</v>
      </c>
      <c r="G1044" s="140" t="s">
        <v>493</v>
      </c>
      <c r="H1044" s="141">
        <v>3.7160000000000002</v>
      </c>
      <c r="I1044" s="142"/>
      <c r="J1044" s="143">
        <f>ROUND(I1044*H1044,2)</f>
        <v>0</v>
      </c>
      <c r="K1044" s="139" t="s">
        <v>1</v>
      </c>
      <c r="L1044" s="32"/>
      <c r="M1044" s="144" t="s">
        <v>1</v>
      </c>
      <c r="N1044" s="145" t="s">
        <v>42</v>
      </c>
      <c r="P1044" s="146">
        <f>O1044*H1044</f>
        <v>0</v>
      </c>
      <c r="Q1044" s="146">
        <v>0</v>
      </c>
      <c r="R1044" s="146">
        <f>Q1044*H1044</f>
        <v>0</v>
      </c>
      <c r="S1044" s="146">
        <v>0</v>
      </c>
      <c r="T1044" s="147">
        <f>S1044*H1044</f>
        <v>0</v>
      </c>
      <c r="AR1044" s="148" t="s">
        <v>428</v>
      </c>
      <c r="AT1044" s="148" t="s">
        <v>342</v>
      </c>
      <c r="AU1044" s="148" t="s">
        <v>86</v>
      </c>
      <c r="AY1044" s="17" t="s">
        <v>339</v>
      </c>
      <c r="BE1044" s="149">
        <f>IF(N1044="základní",J1044,0)</f>
        <v>0</v>
      </c>
      <c r="BF1044" s="149">
        <f>IF(N1044="snížená",J1044,0)</f>
        <v>0</v>
      </c>
      <c r="BG1044" s="149">
        <f>IF(N1044="zákl. přenesená",J1044,0)</f>
        <v>0</v>
      </c>
      <c r="BH1044" s="149">
        <f>IF(N1044="sníž. přenesená",J1044,0)</f>
        <v>0</v>
      </c>
      <c r="BI1044" s="149">
        <f>IF(N1044="nulová",J1044,0)</f>
        <v>0</v>
      </c>
      <c r="BJ1044" s="17" t="s">
        <v>84</v>
      </c>
      <c r="BK1044" s="149">
        <f>ROUND(I1044*H1044,2)</f>
        <v>0</v>
      </c>
      <c r="BL1044" s="17" t="s">
        <v>428</v>
      </c>
      <c r="BM1044" s="148" t="s">
        <v>3581</v>
      </c>
    </row>
    <row r="1045" spans="2:65" s="1" customFormat="1" ht="19.2" x14ac:dyDescent="0.2">
      <c r="B1045" s="32"/>
      <c r="D1045" s="150" t="s">
        <v>348</v>
      </c>
      <c r="F1045" s="151" t="s">
        <v>3582</v>
      </c>
      <c r="I1045" s="152"/>
      <c r="L1045" s="32"/>
      <c r="M1045" s="153"/>
      <c r="T1045" s="56"/>
      <c r="AT1045" s="17" t="s">
        <v>348</v>
      </c>
      <c r="AU1045" s="17" t="s">
        <v>86</v>
      </c>
    </row>
    <row r="1046" spans="2:65" s="1" customFormat="1" ht="16.5" customHeight="1" x14ac:dyDescent="0.2">
      <c r="B1046" s="136"/>
      <c r="C1046" s="137" t="s">
        <v>1637</v>
      </c>
      <c r="D1046" s="137" t="s">
        <v>342</v>
      </c>
      <c r="E1046" s="138" t="s">
        <v>3583</v>
      </c>
      <c r="F1046" s="139" t="s">
        <v>3584</v>
      </c>
      <c r="G1046" s="140" t="s">
        <v>493</v>
      </c>
      <c r="H1046" s="141">
        <v>3.7160000000000002</v>
      </c>
      <c r="I1046" s="142"/>
      <c r="J1046" s="143">
        <f>ROUND(I1046*H1046,2)</f>
        <v>0</v>
      </c>
      <c r="K1046" s="139" t="s">
        <v>902</v>
      </c>
      <c r="L1046" s="32"/>
      <c r="M1046" s="144" t="s">
        <v>1</v>
      </c>
      <c r="N1046" s="145" t="s">
        <v>42</v>
      </c>
      <c r="P1046" s="146">
        <f>O1046*H1046</f>
        <v>0</v>
      </c>
      <c r="Q1046" s="146">
        <v>0</v>
      </c>
      <c r="R1046" s="146">
        <f>Q1046*H1046</f>
        <v>0</v>
      </c>
      <c r="S1046" s="146">
        <v>0</v>
      </c>
      <c r="T1046" s="147">
        <f>S1046*H1046</f>
        <v>0</v>
      </c>
      <c r="AR1046" s="148" t="s">
        <v>428</v>
      </c>
      <c r="AT1046" s="148" t="s">
        <v>342</v>
      </c>
      <c r="AU1046" s="148" t="s">
        <v>86</v>
      </c>
      <c r="AY1046" s="17" t="s">
        <v>339</v>
      </c>
      <c r="BE1046" s="149">
        <f>IF(N1046="základní",J1046,0)</f>
        <v>0</v>
      </c>
      <c r="BF1046" s="149">
        <f>IF(N1046="snížená",J1046,0)</f>
        <v>0</v>
      </c>
      <c r="BG1046" s="149">
        <f>IF(N1046="zákl. přenesená",J1046,0)</f>
        <v>0</v>
      </c>
      <c r="BH1046" s="149">
        <f>IF(N1046="sníž. přenesená",J1046,0)</f>
        <v>0</v>
      </c>
      <c r="BI1046" s="149">
        <f>IF(N1046="nulová",J1046,0)</f>
        <v>0</v>
      </c>
      <c r="BJ1046" s="17" t="s">
        <v>84</v>
      </c>
      <c r="BK1046" s="149">
        <f>ROUND(I1046*H1046,2)</f>
        <v>0</v>
      </c>
      <c r="BL1046" s="17" t="s">
        <v>428</v>
      </c>
      <c r="BM1046" s="148" t="s">
        <v>3585</v>
      </c>
    </row>
    <row r="1047" spans="2:65" s="1" customFormat="1" ht="19.2" x14ac:dyDescent="0.2">
      <c r="B1047" s="32"/>
      <c r="D1047" s="150" t="s">
        <v>348</v>
      </c>
      <c r="F1047" s="151" t="s">
        <v>3586</v>
      </c>
      <c r="I1047" s="152"/>
      <c r="L1047" s="32"/>
      <c r="M1047" s="153"/>
      <c r="T1047" s="56"/>
      <c r="AT1047" s="17" t="s">
        <v>348</v>
      </c>
      <c r="AU1047" s="17" t="s">
        <v>86</v>
      </c>
    </row>
    <row r="1048" spans="2:65" s="11" customFormat="1" ht="22.8" customHeight="1" x14ac:dyDescent="0.25">
      <c r="B1048" s="124"/>
      <c r="D1048" s="125" t="s">
        <v>76</v>
      </c>
      <c r="E1048" s="134" t="s">
        <v>2825</v>
      </c>
      <c r="F1048" s="134" t="s">
        <v>2826</v>
      </c>
      <c r="I1048" s="127"/>
      <c r="J1048" s="135">
        <f>BK1048</f>
        <v>0</v>
      </c>
      <c r="L1048" s="124"/>
      <c r="M1048" s="129"/>
      <c r="P1048" s="130">
        <f>SUM(P1049:P1053)</f>
        <v>0</v>
      </c>
      <c r="R1048" s="130">
        <f>SUM(R1049:R1053)</f>
        <v>9.2400000000000013E-4</v>
      </c>
      <c r="T1048" s="131">
        <f>SUM(T1049:T1053)</f>
        <v>0</v>
      </c>
      <c r="AR1048" s="125" t="s">
        <v>86</v>
      </c>
      <c r="AT1048" s="132" t="s">
        <v>76</v>
      </c>
      <c r="AU1048" s="132" t="s">
        <v>84</v>
      </c>
      <c r="AY1048" s="125" t="s">
        <v>339</v>
      </c>
      <c r="BK1048" s="133">
        <f>SUM(BK1049:BK1053)</f>
        <v>0</v>
      </c>
    </row>
    <row r="1049" spans="2:65" s="1" customFormat="1" ht="16.5" customHeight="1" x14ac:dyDescent="0.2">
      <c r="B1049" s="136"/>
      <c r="C1049" s="137" t="s">
        <v>1639</v>
      </c>
      <c r="D1049" s="137" t="s">
        <v>342</v>
      </c>
      <c r="E1049" s="138" t="s">
        <v>2827</v>
      </c>
      <c r="F1049" s="139" t="s">
        <v>2828</v>
      </c>
      <c r="G1049" s="140" t="s">
        <v>358</v>
      </c>
      <c r="H1049" s="141">
        <v>4.4000000000000004</v>
      </c>
      <c r="I1049" s="142"/>
      <c r="J1049" s="143">
        <f>ROUND(I1049*H1049,2)</f>
        <v>0</v>
      </c>
      <c r="K1049" s="139" t="s">
        <v>902</v>
      </c>
      <c r="L1049" s="32"/>
      <c r="M1049" s="144" t="s">
        <v>1</v>
      </c>
      <c r="N1049" s="145" t="s">
        <v>42</v>
      </c>
      <c r="P1049" s="146">
        <f>O1049*H1049</f>
        <v>0</v>
      </c>
      <c r="Q1049" s="146">
        <v>2.1000000000000001E-4</v>
      </c>
      <c r="R1049" s="146">
        <f>Q1049*H1049</f>
        <v>9.2400000000000013E-4</v>
      </c>
      <c r="S1049" s="146">
        <v>0</v>
      </c>
      <c r="T1049" s="147">
        <f>S1049*H1049</f>
        <v>0</v>
      </c>
      <c r="AR1049" s="148" t="s">
        <v>428</v>
      </c>
      <c r="AT1049" s="148" t="s">
        <v>342</v>
      </c>
      <c r="AU1049" s="148" t="s">
        <v>86</v>
      </c>
      <c r="AY1049" s="17" t="s">
        <v>339</v>
      </c>
      <c r="BE1049" s="149">
        <f>IF(N1049="základní",J1049,0)</f>
        <v>0</v>
      </c>
      <c r="BF1049" s="149">
        <f>IF(N1049="snížená",J1049,0)</f>
        <v>0</v>
      </c>
      <c r="BG1049" s="149">
        <f>IF(N1049="zákl. přenesená",J1049,0)</f>
        <v>0</v>
      </c>
      <c r="BH1049" s="149">
        <f>IF(N1049="sníž. přenesená",J1049,0)</f>
        <v>0</v>
      </c>
      <c r="BI1049" s="149">
        <f>IF(N1049="nulová",J1049,0)</f>
        <v>0</v>
      </c>
      <c r="BJ1049" s="17" t="s">
        <v>84</v>
      </c>
      <c r="BK1049" s="149">
        <f>ROUND(I1049*H1049,2)</f>
        <v>0</v>
      </c>
      <c r="BL1049" s="17" t="s">
        <v>428</v>
      </c>
      <c r="BM1049" s="148" t="s">
        <v>3587</v>
      </c>
    </row>
    <row r="1050" spans="2:65" s="1" customFormat="1" x14ac:dyDescent="0.2">
      <c r="B1050" s="32"/>
      <c r="D1050" s="150" t="s">
        <v>348</v>
      </c>
      <c r="F1050" s="151" t="s">
        <v>2830</v>
      </c>
      <c r="I1050" s="152"/>
      <c r="L1050" s="32"/>
      <c r="M1050" s="153"/>
      <c r="T1050" s="56"/>
      <c r="AT1050" s="17" t="s">
        <v>348</v>
      </c>
      <c r="AU1050" s="17" t="s">
        <v>86</v>
      </c>
    </row>
    <row r="1051" spans="2:65" s="15" customFormat="1" x14ac:dyDescent="0.2">
      <c r="B1051" s="189"/>
      <c r="D1051" s="150" t="s">
        <v>376</v>
      </c>
      <c r="E1051" s="190" t="s">
        <v>1</v>
      </c>
      <c r="F1051" s="191" t="s">
        <v>2831</v>
      </c>
      <c r="H1051" s="190" t="s">
        <v>1</v>
      </c>
      <c r="I1051" s="192"/>
      <c r="L1051" s="189"/>
      <c r="M1051" s="193"/>
      <c r="T1051" s="194"/>
      <c r="AT1051" s="190" t="s">
        <v>376</v>
      </c>
      <c r="AU1051" s="190" t="s">
        <v>86</v>
      </c>
      <c r="AV1051" s="15" t="s">
        <v>84</v>
      </c>
      <c r="AW1051" s="15" t="s">
        <v>34</v>
      </c>
      <c r="AX1051" s="15" t="s">
        <v>77</v>
      </c>
      <c r="AY1051" s="190" t="s">
        <v>339</v>
      </c>
    </row>
    <row r="1052" spans="2:65" s="12" customFormat="1" x14ac:dyDescent="0.2">
      <c r="B1052" s="155"/>
      <c r="D1052" s="150" t="s">
        <v>376</v>
      </c>
      <c r="E1052" s="156" t="s">
        <v>1</v>
      </c>
      <c r="F1052" s="157" t="s">
        <v>2832</v>
      </c>
      <c r="H1052" s="158">
        <v>4.4000000000000004</v>
      </c>
      <c r="I1052" s="159"/>
      <c r="L1052" s="155"/>
      <c r="M1052" s="160"/>
      <c r="T1052" s="161"/>
      <c r="AT1052" s="156" t="s">
        <v>376</v>
      </c>
      <c r="AU1052" s="156" t="s">
        <v>86</v>
      </c>
      <c r="AV1052" s="12" t="s">
        <v>86</v>
      </c>
      <c r="AW1052" s="12" t="s">
        <v>34</v>
      </c>
      <c r="AX1052" s="12" t="s">
        <v>77</v>
      </c>
      <c r="AY1052" s="156" t="s">
        <v>339</v>
      </c>
    </row>
    <row r="1053" spans="2:65" s="13" customFormat="1" x14ac:dyDescent="0.2">
      <c r="B1053" s="162"/>
      <c r="D1053" s="150" t="s">
        <v>376</v>
      </c>
      <c r="E1053" s="163" t="s">
        <v>1</v>
      </c>
      <c r="F1053" s="164" t="s">
        <v>398</v>
      </c>
      <c r="H1053" s="165">
        <v>4.4000000000000004</v>
      </c>
      <c r="I1053" s="166"/>
      <c r="L1053" s="162"/>
      <c r="M1053" s="167"/>
      <c r="T1053" s="168"/>
      <c r="AT1053" s="163" t="s">
        <v>376</v>
      </c>
      <c r="AU1053" s="163" t="s">
        <v>86</v>
      </c>
      <c r="AV1053" s="13" t="s">
        <v>249</v>
      </c>
      <c r="AW1053" s="13" t="s">
        <v>34</v>
      </c>
      <c r="AX1053" s="13" t="s">
        <v>84</v>
      </c>
      <c r="AY1053" s="163" t="s">
        <v>339</v>
      </c>
    </row>
    <row r="1054" spans="2:65" s="11" customFormat="1" ht="22.8" customHeight="1" x14ac:dyDescent="0.25">
      <c r="B1054" s="124"/>
      <c r="D1054" s="125" t="s">
        <v>76</v>
      </c>
      <c r="E1054" s="134" t="s">
        <v>2833</v>
      </c>
      <c r="F1054" s="134" t="s">
        <v>2834</v>
      </c>
      <c r="I1054" s="127"/>
      <c r="J1054" s="135">
        <f>BK1054</f>
        <v>0</v>
      </c>
      <c r="L1054" s="124"/>
      <c r="M1054" s="129"/>
      <c r="P1054" s="130">
        <f>SUM(P1055:P1185)</f>
        <v>0</v>
      </c>
      <c r="R1054" s="130">
        <f>SUM(R1055:R1185)</f>
        <v>29.411629740000002</v>
      </c>
      <c r="T1054" s="131">
        <f>SUM(T1055:T1185)</f>
        <v>0</v>
      </c>
      <c r="AR1054" s="125" t="s">
        <v>86</v>
      </c>
      <c r="AT1054" s="132" t="s">
        <v>76</v>
      </c>
      <c r="AU1054" s="132" t="s">
        <v>84</v>
      </c>
      <c r="AY1054" s="125" t="s">
        <v>339</v>
      </c>
      <c r="BK1054" s="133">
        <f>SUM(BK1055:BK1185)</f>
        <v>0</v>
      </c>
    </row>
    <row r="1055" spans="2:65" s="1" customFormat="1" ht="16.5" customHeight="1" x14ac:dyDescent="0.2">
      <c r="B1055" s="136"/>
      <c r="C1055" s="137" t="s">
        <v>1642</v>
      </c>
      <c r="D1055" s="137" t="s">
        <v>342</v>
      </c>
      <c r="E1055" s="138" t="s">
        <v>2835</v>
      </c>
      <c r="F1055" s="139" t="s">
        <v>2836</v>
      </c>
      <c r="G1055" s="140" t="s">
        <v>381</v>
      </c>
      <c r="H1055" s="141">
        <v>77.509</v>
      </c>
      <c r="I1055" s="142"/>
      <c r="J1055" s="143">
        <f>ROUND(I1055*H1055,2)</f>
        <v>0</v>
      </c>
      <c r="K1055" s="139" t="s">
        <v>902</v>
      </c>
      <c r="L1055" s="32"/>
      <c r="M1055" s="144" t="s">
        <v>1</v>
      </c>
      <c r="N1055" s="145" t="s">
        <v>42</v>
      </c>
      <c r="P1055" s="146">
        <f>O1055*H1055</f>
        <v>0</v>
      </c>
      <c r="Q1055" s="146">
        <v>0</v>
      </c>
      <c r="R1055" s="146">
        <f>Q1055*H1055</f>
        <v>0</v>
      </c>
      <c r="S1055" s="146">
        <v>0</v>
      </c>
      <c r="T1055" s="147">
        <f>S1055*H1055</f>
        <v>0</v>
      </c>
      <c r="AR1055" s="148" t="s">
        <v>428</v>
      </c>
      <c r="AT1055" s="148" t="s">
        <v>342</v>
      </c>
      <c r="AU1055" s="148" t="s">
        <v>86</v>
      </c>
      <c r="AY1055" s="17" t="s">
        <v>339</v>
      </c>
      <c r="BE1055" s="149">
        <f>IF(N1055="základní",J1055,0)</f>
        <v>0</v>
      </c>
      <c r="BF1055" s="149">
        <f>IF(N1055="snížená",J1055,0)</f>
        <v>0</v>
      </c>
      <c r="BG1055" s="149">
        <f>IF(N1055="zákl. přenesená",J1055,0)</f>
        <v>0</v>
      </c>
      <c r="BH1055" s="149">
        <f>IF(N1055="sníž. přenesená",J1055,0)</f>
        <v>0</v>
      </c>
      <c r="BI1055" s="149">
        <f>IF(N1055="nulová",J1055,0)</f>
        <v>0</v>
      </c>
      <c r="BJ1055" s="17" t="s">
        <v>84</v>
      </c>
      <c r="BK1055" s="149">
        <f>ROUND(I1055*H1055,2)</f>
        <v>0</v>
      </c>
      <c r="BL1055" s="17" t="s">
        <v>428</v>
      </c>
      <c r="BM1055" s="148" t="s">
        <v>3588</v>
      </c>
    </row>
    <row r="1056" spans="2:65" s="1" customFormat="1" x14ac:dyDescent="0.2">
      <c r="B1056" s="32"/>
      <c r="D1056" s="150" t="s">
        <v>348</v>
      </c>
      <c r="F1056" s="151" t="s">
        <v>2838</v>
      </c>
      <c r="I1056" s="152"/>
      <c r="L1056" s="32"/>
      <c r="M1056" s="153"/>
      <c r="T1056" s="56"/>
      <c r="AT1056" s="17" t="s">
        <v>348</v>
      </c>
      <c r="AU1056" s="17" t="s">
        <v>86</v>
      </c>
    </row>
    <row r="1057" spans="2:51" s="15" customFormat="1" x14ac:dyDescent="0.2">
      <c r="B1057" s="189"/>
      <c r="D1057" s="150" t="s">
        <v>376</v>
      </c>
      <c r="E1057" s="190" t="s">
        <v>1</v>
      </c>
      <c r="F1057" s="191" t="s">
        <v>2839</v>
      </c>
      <c r="H1057" s="190" t="s">
        <v>1</v>
      </c>
      <c r="I1057" s="192"/>
      <c r="L1057" s="189"/>
      <c r="M1057" s="193"/>
      <c r="T1057" s="194"/>
      <c r="AT1057" s="190" t="s">
        <v>376</v>
      </c>
      <c r="AU1057" s="190" t="s">
        <v>86</v>
      </c>
      <c r="AV1057" s="15" t="s">
        <v>84</v>
      </c>
      <c r="AW1057" s="15" t="s">
        <v>34</v>
      </c>
      <c r="AX1057" s="15" t="s">
        <v>77</v>
      </c>
      <c r="AY1057" s="190" t="s">
        <v>339</v>
      </c>
    </row>
    <row r="1058" spans="2:51" s="15" customFormat="1" x14ac:dyDescent="0.2">
      <c r="B1058" s="189"/>
      <c r="D1058" s="150" t="s">
        <v>376</v>
      </c>
      <c r="E1058" s="190" t="s">
        <v>1</v>
      </c>
      <c r="F1058" s="191" t="s">
        <v>3589</v>
      </c>
      <c r="H1058" s="190" t="s">
        <v>1</v>
      </c>
      <c r="I1058" s="192"/>
      <c r="L1058" s="189"/>
      <c r="M1058" s="193"/>
      <c r="T1058" s="194"/>
      <c r="AT1058" s="190" t="s">
        <v>376</v>
      </c>
      <c r="AU1058" s="190" t="s">
        <v>86</v>
      </c>
      <c r="AV1058" s="15" t="s">
        <v>84</v>
      </c>
      <c r="AW1058" s="15" t="s">
        <v>34</v>
      </c>
      <c r="AX1058" s="15" t="s">
        <v>77</v>
      </c>
      <c r="AY1058" s="190" t="s">
        <v>339</v>
      </c>
    </row>
    <row r="1059" spans="2:51" s="12" customFormat="1" x14ac:dyDescent="0.2">
      <c r="B1059" s="155"/>
      <c r="D1059" s="150" t="s">
        <v>376</v>
      </c>
      <c r="E1059" s="156" t="s">
        <v>1</v>
      </c>
      <c r="F1059" s="157" t="s">
        <v>3590</v>
      </c>
      <c r="H1059" s="158">
        <v>6.28</v>
      </c>
      <c r="I1059" s="159"/>
      <c r="L1059" s="155"/>
      <c r="M1059" s="160"/>
      <c r="T1059" s="161"/>
      <c r="AT1059" s="156" t="s">
        <v>376</v>
      </c>
      <c r="AU1059" s="156" t="s">
        <v>86</v>
      </c>
      <c r="AV1059" s="12" t="s">
        <v>86</v>
      </c>
      <c r="AW1059" s="12" t="s">
        <v>34</v>
      </c>
      <c r="AX1059" s="12" t="s">
        <v>77</v>
      </c>
      <c r="AY1059" s="156" t="s">
        <v>339</v>
      </c>
    </row>
    <row r="1060" spans="2:51" s="12" customFormat="1" x14ac:dyDescent="0.2">
      <c r="B1060" s="155"/>
      <c r="D1060" s="150" t="s">
        <v>376</v>
      </c>
      <c r="E1060" s="156" t="s">
        <v>1</v>
      </c>
      <c r="F1060" s="157" t="s">
        <v>3591</v>
      </c>
      <c r="H1060" s="158">
        <v>0.86199999999999999</v>
      </c>
      <c r="I1060" s="159"/>
      <c r="L1060" s="155"/>
      <c r="M1060" s="160"/>
      <c r="T1060" s="161"/>
      <c r="AT1060" s="156" t="s">
        <v>376</v>
      </c>
      <c r="AU1060" s="156" t="s">
        <v>86</v>
      </c>
      <c r="AV1060" s="12" t="s">
        <v>86</v>
      </c>
      <c r="AW1060" s="12" t="s">
        <v>34</v>
      </c>
      <c r="AX1060" s="12" t="s">
        <v>77</v>
      </c>
      <c r="AY1060" s="156" t="s">
        <v>339</v>
      </c>
    </row>
    <row r="1061" spans="2:51" s="15" customFormat="1" x14ac:dyDescent="0.2">
      <c r="B1061" s="189"/>
      <c r="D1061" s="150" t="s">
        <v>376</v>
      </c>
      <c r="E1061" s="190" t="s">
        <v>1</v>
      </c>
      <c r="F1061" s="191" t="s">
        <v>3148</v>
      </c>
      <c r="H1061" s="190" t="s">
        <v>1</v>
      </c>
      <c r="I1061" s="192"/>
      <c r="L1061" s="189"/>
      <c r="M1061" s="193"/>
      <c r="T1061" s="194"/>
      <c r="AT1061" s="190" t="s">
        <v>376</v>
      </c>
      <c r="AU1061" s="190" t="s">
        <v>86</v>
      </c>
      <c r="AV1061" s="15" t="s">
        <v>84</v>
      </c>
      <c r="AW1061" s="15" t="s">
        <v>34</v>
      </c>
      <c r="AX1061" s="15" t="s">
        <v>77</v>
      </c>
      <c r="AY1061" s="190" t="s">
        <v>339</v>
      </c>
    </row>
    <row r="1062" spans="2:51" s="12" customFormat="1" x14ac:dyDescent="0.2">
      <c r="B1062" s="155"/>
      <c r="D1062" s="150" t="s">
        <v>376</v>
      </c>
      <c r="E1062" s="156" t="s">
        <v>1</v>
      </c>
      <c r="F1062" s="157" t="s">
        <v>3592</v>
      </c>
      <c r="H1062" s="158">
        <v>1.6419999999999999</v>
      </c>
      <c r="I1062" s="159"/>
      <c r="L1062" s="155"/>
      <c r="M1062" s="160"/>
      <c r="T1062" s="161"/>
      <c r="AT1062" s="156" t="s">
        <v>376</v>
      </c>
      <c r="AU1062" s="156" t="s">
        <v>86</v>
      </c>
      <c r="AV1062" s="12" t="s">
        <v>86</v>
      </c>
      <c r="AW1062" s="12" t="s">
        <v>34</v>
      </c>
      <c r="AX1062" s="12" t="s">
        <v>77</v>
      </c>
      <c r="AY1062" s="156" t="s">
        <v>339</v>
      </c>
    </row>
    <row r="1063" spans="2:51" s="12" customFormat="1" x14ac:dyDescent="0.2">
      <c r="B1063" s="155"/>
      <c r="D1063" s="150" t="s">
        <v>376</v>
      </c>
      <c r="E1063" s="156" t="s">
        <v>1</v>
      </c>
      <c r="F1063" s="157" t="s">
        <v>3593</v>
      </c>
      <c r="H1063" s="158">
        <v>1.6419999999999999</v>
      </c>
      <c r="I1063" s="159"/>
      <c r="L1063" s="155"/>
      <c r="M1063" s="160"/>
      <c r="T1063" s="161"/>
      <c r="AT1063" s="156" t="s">
        <v>376</v>
      </c>
      <c r="AU1063" s="156" t="s">
        <v>86</v>
      </c>
      <c r="AV1063" s="12" t="s">
        <v>86</v>
      </c>
      <c r="AW1063" s="12" t="s">
        <v>34</v>
      </c>
      <c r="AX1063" s="12" t="s">
        <v>77</v>
      </c>
      <c r="AY1063" s="156" t="s">
        <v>339</v>
      </c>
    </row>
    <row r="1064" spans="2:51" s="12" customFormat="1" x14ac:dyDescent="0.2">
      <c r="B1064" s="155"/>
      <c r="D1064" s="150" t="s">
        <v>376</v>
      </c>
      <c r="E1064" s="156" t="s">
        <v>1</v>
      </c>
      <c r="F1064" s="157" t="s">
        <v>3594</v>
      </c>
      <c r="H1064" s="158">
        <v>1.268</v>
      </c>
      <c r="I1064" s="159"/>
      <c r="L1064" s="155"/>
      <c r="M1064" s="160"/>
      <c r="T1064" s="161"/>
      <c r="AT1064" s="156" t="s">
        <v>376</v>
      </c>
      <c r="AU1064" s="156" t="s">
        <v>86</v>
      </c>
      <c r="AV1064" s="12" t="s">
        <v>86</v>
      </c>
      <c r="AW1064" s="12" t="s">
        <v>34</v>
      </c>
      <c r="AX1064" s="12" t="s">
        <v>77</v>
      </c>
      <c r="AY1064" s="156" t="s">
        <v>339</v>
      </c>
    </row>
    <row r="1065" spans="2:51" s="12" customFormat="1" x14ac:dyDescent="0.2">
      <c r="B1065" s="155"/>
      <c r="D1065" s="150" t="s">
        <v>376</v>
      </c>
      <c r="E1065" s="156" t="s">
        <v>1</v>
      </c>
      <c r="F1065" s="157" t="s">
        <v>3595</v>
      </c>
      <c r="H1065" s="158">
        <v>1.8919999999999999</v>
      </c>
      <c r="I1065" s="159"/>
      <c r="L1065" s="155"/>
      <c r="M1065" s="160"/>
      <c r="T1065" s="161"/>
      <c r="AT1065" s="156" t="s">
        <v>376</v>
      </c>
      <c r="AU1065" s="156" t="s">
        <v>86</v>
      </c>
      <c r="AV1065" s="12" t="s">
        <v>86</v>
      </c>
      <c r="AW1065" s="12" t="s">
        <v>34</v>
      </c>
      <c r="AX1065" s="12" t="s">
        <v>77</v>
      </c>
      <c r="AY1065" s="156" t="s">
        <v>339</v>
      </c>
    </row>
    <row r="1066" spans="2:51" s="14" customFormat="1" x14ac:dyDescent="0.2">
      <c r="B1066" s="182"/>
      <c r="D1066" s="150" t="s">
        <v>376</v>
      </c>
      <c r="E1066" s="183" t="s">
        <v>1</v>
      </c>
      <c r="F1066" s="184" t="s">
        <v>1603</v>
      </c>
      <c r="H1066" s="185">
        <v>13.586</v>
      </c>
      <c r="I1066" s="186"/>
      <c r="L1066" s="182"/>
      <c r="M1066" s="187"/>
      <c r="T1066" s="188"/>
      <c r="AT1066" s="183" t="s">
        <v>376</v>
      </c>
      <c r="AU1066" s="183" t="s">
        <v>86</v>
      </c>
      <c r="AV1066" s="14" t="s">
        <v>97</v>
      </c>
      <c r="AW1066" s="14" t="s">
        <v>34</v>
      </c>
      <c r="AX1066" s="14" t="s">
        <v>77</v>
      </c>
      <c r="AY1066" s="183" t="s">
        <v>339</v>
      </c>
    </row>
    <row r="1067" spans="2:51" s="15" customFormat="1" x14ac:dyDescent="0.2">
      <c r="B1067" s="189"/>
      <c r="D1067" s="150" t="s">
        <v>376</v>
      </c>
      <c r="E1067" s="190" t="s">
        <v>1</v>
      </c>
      <c r="F1067" s="191" t="s">
        <v>3596</v>
      </c>
      <c r="H1067" s="190" t="s">
        <v>1</v>
      </c>
      <c r="I1067" s="192"/>
      <c r="L1067" s="189"/>
      <c r="M1067" s="193"/>
      <c r="T1067" s="194"/>
      <c r="AT1067" s="190" t="s">
        <v>376</v>
      </c>
      <c r="AU1067" s="190" t="s">
        <v>86</v>
      </c>
      <c r="AV1067" s="15" t="s">
        <v>84</v>
      </c>
      <c r="AW1067" s="15" t="s">
        <v>34</v>
      </c>
      <c r="AX1067" s="15" t="s">
        <v>77</v>
      </c>
      <c r="AY1067" s="190" t="s">
        <v>339</v>
      </c>
    </row>
    <row r="1068" spans="2:51" s="12" customFormat="1" x14ac:dyDescent="0.2">
      <c r="B1068" s="155"/>
      <c r="D1068" s="150" t="s">
        <v>376</v>
      </c>
      <c r="E1068" s="156" t="s">
        <v>1</v>
      </c>
      <c r="F1068" s="157" t="s">
        <v>3597</v>
      </c>
      <c r="H1068" s="158">
        <v>3.722</v>
      </c>
      <c r="I1068" s="159"/>
      <c r="L1068" s="155"/>
      <c r="M1068" s="160"/>
      <c r="T1068" s="161"/>
      <c r="AT1068" s="156" t="s">
        <v>376</v>
      </c>
      <c r="AU1068" s="156" t="s">
        <v>86</v>
      </c>
      <c r="AV1068" s="12" t="s">
        <v>86</v>
      </c>
      <c r="AW1068" s="12" t="s">
        <v>34</v>
      </c>
      <c r="AX1068" s="12" t="s">
        <v>77</v>
      </c>
      <c r="AY1068" s="156" t="s">
        <v>339</v>
      </c>
    </row>
    <row r="1069" spans="2:51" s="12" customFormat="1" x14ac:dyDescent="0.2">
      <c r="B1069" s="155"/>
      <c r="D1069" s="150" t="s">
        <v>376</v>
      </c>
      <c r="E1069" s="156" t="s">
        <v>1</v>
      </c>
      <c r="F1069" s="157" t="s">
        <v>3598</v>
      </c>
      <c r="H1069" s="158">
        <v>3.722</v>
      </c>
      <c r="I1069" s="159"/>
      <c r="L1069" s="155"/>
      <c r="M1069" s="160"/>
      <c r="T1069" s="161"/>
      <c r="AT1069" s="156" t="s">
        <v>376</v>
      </c>
      <c r="AU1069" s="156" t="s">
        <v>86</v>
      </c>
      <c r="AV1069" s="12" t="s">
        <v>86</v>
      </c>
      <c r="AW1069" s="12" t="s">
        <v>34</v>
      </c>
      <c r="AX1069" s="12" t="s">
        <v>77</v>
      </c>
      <c r="AY1069" s="156" t="s">
        <v>339</v>
      </c>
    </row>
    <row r="1070" spans="2:51" s="12" customFormat="1" x14ac:dyDescent="0.2">
      <c r="B1070" s="155"/>
      <c r="D1070" s="150" t="s">
        <v>376</v>
      </c>
      <c r="E1070" s="156" t="s">
        <v>1</v>
      </c>
      <c r="F1070" s="157" t="s">
        <v>3599</v>
      </c>
      <c r="H1070" s="158">
        <v>2.863</v>
      </c>
      <c r="I1070" s="159"/>
      <c r="L1070" s="155"/>
      <c r="M1070" s="160"/>
      <c r="T1070" s="161"/>
      <c r="AT1070" s="156" t="s">
        <v>376</v>
      </c>
      <c r="AU1070" s="156" t="s">
        <v>86</v>
      </c>
      <c r="AV1070" s="12" t="s">
        <v>86</v>
      </c>
      <c r="AW1070" s="12" t="s">
        <v>34</v>
      </c>
      <c r="AX1070" s="12" t="s">
        <v>77</v>
      </c>
      <c r="AY1070" s="156" t="s">
        <v>339</v>
      </c>
    </row>
    <row r="1071" spans="2:51" s="12" customFormat="1" x14ac:dyDescent="0.2">
      <c r="B1071" s="155"/>
      <c r="D1071" s="150" t="s">
        <v>376</v>
      </c>
      <c r="E1071" s="156" t="s">
        <v>1</v>
      </c>
      <c r="F1071" s="157" t="s">
        <v>3600</v>
      </c>
      <c r="H1071" s="158">
        <v>4.2949999999999999</v>
      </c>
      <c r="I1071" s="159"/>
      <c r="L1071" s="155"/>
      <c r="M1071" s="160"/>
      <c r="T1071" s="161"/>
      <c r="AT1071" s="156" t="s">
        <v>376</v>
      </c>
      <c r="AU1071" s="156" t="s">
        <v>86</v>
      </c>
      <c r="AV1071" s="12" t="s">
        <v>86</v>
      </c>
      <c r="AW1071" s="12" t="s">
        <v>34</v>
      </c>
      <c r="AX1071" s="12" t="s">
        <v>77</v>
      </c>
      <c r="AY1071" s="156" t="s">
        <v>339</v>
      </c>
    </row>
    <row r="1072" spans="2:51" s="15" customFormat="1" x14ac:dyDescent="0.2">
      <c r="B1072" s="189"/>
      <c r="D1072" s="150" t="s">
        <v>376</v>
      </c>
      <c r="E1072" s="190" t="s">
        <v>1</v>
      </c>
      <c r="F1072" s="191" t="s">
        <v>3601</v>
      </c>
      <c r="H1072" s="190" t="s">
        <v>1</v>
      </c>
      <c r="I1072" s="192"/>
      <c r="L1072" s="189"/>
      <c r="M1072" s="193"/>
      <c r="T1072" s="194"/>
      <c r="AT1072" s="190" t="s">
        <v>376</v>
      </c>
      <c r="AU1072" s="190" t="s">
        <v>86</v>
      </c>
      <c r="AV1072" s="15" t="s">
        <v>84</v>
      </c>
      <c r="AW1072" s="15" t="s">
        <v>34</v>
      </c>
      <c r="AX1072" s="15" t="s">
        <v>77</v>
      </c>
      <c r="AY1072" s="190" t="s">
        <v>339</v>
      </c>
    </row>
    <row r="1073" spans="2:51" s="12" customFormat="1" x14ac:dyDescent="0.2">
      <c r="B1073" s="155"/>
      <c r="D1073" s="150" t="s">
        <v>376</v>
      </c>
      <c r="E1073" s="156" t="s">
        <v>1</v>
      </c>
      <c r="F1073" s="157" t="s">
        <v>3602</v>
      </c>
      <c r="H1073" s="158">
        <v>4.6879999999999997</v>
      </c>
      <c r="I1073" s="159"/>
      <c r="L1073" s="155"/>
      <c r="M1073" s="160"/>
      <c r="T1073" s="161"/>
      <c r="AT1073" s="156" t="s">
        <v>376</v>
      </c>
      <c r="AU1073" s="156" t="s">
        <v>86</v>
      </c>
      <c r="AV1073" s="12" t="s">
        <v>86</v>
      </c>
      <c r="AW1073" s="12" t="s">
        <v>34</v>
      </c>
      <c r="AX1073" s="12" t="s">
        <v>77</v>
      </c>
      <c r="AY1073" s="156" t="s">
        <v>339</v>
      </c>
    </row>
    <row r="1074" spans="2:51" s="12" customFormat="1" x14ac:dyDescent="0.2">
      <c r="B1074" s="155"/>
      <c r="D1074" s="150" t="s">
        <v>376</v>
      </c>
      <c r="E1074" s="156" t="s">
        <v>1</v>
      </c>
      <c r="F1074" s="157" t="s">
        <v>3603</v>
      </c>
      <c r="H1074" s="158">
        <v>4.6479999999999997</v>
      </c>
      <c r="I1074" s="159"/>
      <c r="L1074" s="155"/>
      <c r="M1074" s="160"/>
      <c r="T1074" s="161"/>
      <c r="AT1074" s="156" t="s">
        <v>376</v>
      </c>
      <c r="AU1074" s="156" t="s">
        <v>86</v>
      </c>
      <c r="AV1074" s="12" t="s">
        <v>86</v>
      </c>
      <c r="AW1074" s="12" t="s">
        <v>34</v>
      </c>
      <c r="AX1074" s="12" t="s">
        <v>77</v>
      </c>
      <c r="AY1074" s="156" t="s">
        <v>339</v>
      </c>
    </row>
    <row r="1075" spans="2:51" s="12" customFormat="1" x14ac:dyDescent="0.2">
      <c r="B1075" s="155"/>
      <c r="D1075" s="150" t="s">
        <v>376</v>
      </c>
      <c r="E1075" s="156" t="s">
        <v>1</v>
      </c>
      <c r="F1075" s="157" t="s">
        <v>3604</v>
      </c>
      <c r="H1075" s="158">
        <v>3.6419999999999999</v>
      </c>
      <c r="I1075" s="159"/>
      <c r="L1075" s="155"/>
      <c r="M1075" s="160"/>
      <c r="T1075" s="161"/>
      <c r="AT1075" s="156" t="s">
        <v>376</v>
      </c>
      <c r="AU1075" s="156" t="s">
        <v>86</v>
      </c>
      <c r="AV1075" s="12" t="s">
        <v>86</v>
      </c>
      <c r="AW1075" s="12" t="s">
        <v>34</v>
      </c>
      <c r="AX1075" s="12" t="s">
        <v>77</v>
      </c>
      <c r="AY1075" s="156" t="s">
        <v>339</v>
      </c>
    </row>
    <row r="1076" spans="2:51" s="12" customFormat="1" x14ac:dyDescent="0.2">
      <c r="B1076" s="155"/>
      <c r="D1076" s="150" t="s">
        <v>376</v>
      </c>
      <c r="E1076" s="156" t="s">
        <v>1</v>
      </c>
      <c r="F1076" s="157" t="s">
        <v>3605</v>
      </c>
      <c r="H1076" s="158">
        <v>5.4989999999999997</v>
      </c>
      <c r="I1076" s="159"/>
      <c r="L1076" s="155"/>
      <c r="M1076" s="160"/>
      <c r="T1076" s="161"/>
      <c r="AT1076" s="156" t="s">
        <v>376</v>
      </c>
      <c r="AU1076" s="156" t="s">
        <v>86</v>
      </c>
      <c r="AV1076" s="12" t="s">
        <v>86</v>
      </c>
      <c r="AW1076" s="12" t="s">
        <v>34</v>
      </c>
      <c r="AX1076" s="12" t="s">
        <v>77</v>
      </c>
      <c r="AY1076" s="156" t="s">
        <v>339</v>
      </c>
    </row>
    <row r="1077" spans="2:51" s="15" customFormat="1" x14ac:dyDescent="0.2">
      <c r="B1077" s="189"/>
      <c r="D1077" s="150" t="s">
        <v>376</v>
      </c>
      <c r="E1077" s="190" t="s">
        <v>1</v>
      </c>
      <c r="F1077" s="191" t="s">
        <v>3606</v>
      </c>
      <c r="H1077" s="190" t="s">
        <v>1</v>
      </c>
      <c r="I1077" s="192"/>
      <c r="L1077" s="189"/>
      <c r="M1077" s="193"/>
      <c r="T1077" s="194"/>
      <c r="AT1077" s="190" t="s">
        <v>376</v>
      </c>
      <c r="AU1077" s="190" t="s">
        <v>86</v>
      </c>
      <c r="AV1077" s="15" t="s">
        <v>84</v>
      </c>
      <c r="AW1077" s="15" t="s">
        <v>34</v>
      </c>
      <c r="AX1077" s="15" t="s">
        <v>77</v>
      </c>
      <c r="AY1077" s="190" t="s">
        <v>339</v>
      </c>
    </row>
    <row r="1078" spans="2:51" s="12" customFormat="1" x14ac:dyDescent="0.2">
      <c r="B1078" s="155"/>
      <c r="D1078" s="150" t="s">
        <v>376</v>
      </c>
      <c r="E1078" s="156" t="s">
        <v>1</v>
      </c>
      <c r="F1078" s="157" t="s">
        <v>3607</v>
      </c>
      <c r="H1078" s="158">
        <v>7.7110000000000003</v>
      </c>
      <c r="I1078" s="159"/>
      <c r="L1078" s="155"/>
      <c r="M1078" s="160"/>
      <c r="T1078" s="161"/>
      <c r="AT1078" s="156" t="s">
        <v>376</v>
      </c>
      <c r="AU1078" s="156" t="s">
        <v>86</v>
      </c>
      <c r="AV1078" s="12" t="s">
        <v>86</v>
      </c>
      <c r="AW1078" s="12" t="s">
        <v>34</v>
      </c>
      <c r="AX1078" s="12" t="s">
        <v>77</v>
      </c>
      <c r="AY1078" s="156" t="s">
        <v>339</v>
      </c>
    </row>
    <row r="1079" spans="2:51" s="12" customFormat="1" x14ac:dyDescent="0.2">
      <c r="B1079" s="155"/>
      <c r="D1079" s="150" t="s">
        <v>376</v>
      </c>
      <c r="E1079" s="156" t="s">
        <v>1</v>
      </c>
      <c r="F1079" s="157" t="s">
        <v>3608</v>
      </c>
      <c r="H1079" s="158">
        <v>7.82</v>
      </c>
      <c r="I1079" s="159"/>
      <c r="L1079" s="155"/>
      <c r="M1079" s="160"/>
      <c r="T1079" s="161"/>
      <c r="AT1079" s="156" t="s">
        <v>376</v>
      </c>
      <c r="AU1079" s="156" t="s">
        <v>86</v>
      </c>
      <c r="AV1079" s="12" t="s">
        <v>86</v>
      </c>
      <c r="AW1079" s="12" t="s">
        <v>34</v>
      </c>
      <c r="AX1079" s="12" t="s">
        <v>77</v>
      </c>
      <c r="AY1079" s="156" t="s">
        <v>339</v>
      </c>
    </row>
    <row r="1080" spans="2:51" s="12" customFormat="1" x14ac:dyDescent="0.2">
      <c r="B1080" s="155"/>
      <c r="D1080" s="150" t="s">
        <v>376</v>
      </c>
      <c r="E1080" s="156" t="s">
        <v>1</v>
      </c>
      <c r="F1080" s="157" t="s">
        <v>3609</v>
      </c>
      <c r="H1080" s="158">
        <v>6.1989999999999998</v>
      </c>
      <c r="I1080" s="159"/>
      <c r="L1080" s="155"/>
      <c r="M1080" s="160"/>
      <c r="T1080" s="161"/>
      <c r="AT1080" s="156" t="s">
        <v>376</v>
      </c>
      <c r="AU1080" s="156" t="s">
        <v>86</v>
      </c>
      <c r="AV1080" s="12" t="s">
        <v>86</v>
      </c>
      <c r="AW1080" s="12" t="s">
        <v>34</v>
      </c>
      <c r="AX1080" s="12" t="s">
        <v>77</v>
      </c>
      <c r="AY1080" s="156" t="s">
        <v>339</v>
      </c>
    </row>
    <row r="1081" spans="2:51" s="12" customFormat="1" x14ac:dyDescent="0.2">
      <c r="B1081" s="155"/>
      <c r="D1081" s="150" t="s">
        <v>376</v>
      </c>
      <c r="E1081" s="156" t="s">
        <v>1</v>
      </c>
      <c r="F1081" s="157" t="s">
        <v>3610</v>
      </c>
      <c r="H1081" s="158">
        <v>9.1140000000000008</v>
      </c>
      <c r="I1081" s="159"/>
      <c r="L1081" s="155"/>
      <c r="M1081" s="160"/>
      <c r="T1081" s="161"/>
      <c r="AT1081" s="156" t="s">
        <v>376</v>
      </c>
      <c r="AU1081" s="156" t="s">
        <v>86</v>
      </c>
      <c r="AV1081" s="12" t="s">
        <v>86</v>
      </c>
      <c r="AW1081" s="12" t="s">
        <v>34</v>
      </c>
      <c r="AX1081" s="12" t="s">
        <v>77</v>
      </c>
      <c r="AY1081" s="156" t="s">
        <v>339</v>
      </c>
    </row>
    <row r="1082" spans="2:51" s="13" customFormat="1" x14ac:dyDescent="0.2">
      <c r="B1082" s="162"/>
      <c r="D1082" s="150" t="s">
        <v>376</v>
      </c>
      <c r="E1082" s="163" t="s">
        <v>1</v>
      </c>
      <c r="F1082" s="164" t="s">
        <v>398</v>
      </c>
      <c r="H1082" s="165">
        <v>77.509</v>
      </c>
      <c r="I1082" s="166"/>
      <c r="L1082" s="162"/>
      <c r="M1082" s="167"/>
      <c r="T1082" s="168"/>
      <c r="AT1082" s="163" t="s">
        <v>376</v>
      </c>
      <c r="AU1082" s="163" t="s">
        <v>86</v>
      </c>
      <c r="AV1082" s="13" t="s">
        <v>249</v>
      </c>
      <c r="AW1082" s="13" t="s">
        <v>34</v>
      </c>
      <c r="AX1082" s="13" t="s">
        <v>84</v>
      </c>
      <c r="AY1082" s="163" t="s">
        <v>339</v>
      </c>
    </row>
    <row r="1083" spans="2:51" s="1" customFormat="1" x14ac:dyDescent="0.2">
      <c r="B1083" s="32"/>
      <c r="D1083" s="150" t="s">
        <v>2112</v>
      </c>
      <c r="F1083" s="199" t="s">
        <v>3253</v>
      </c>
      <c r="L1083" s="32"/>
      <c r="M1083" s="153"/>
      <c r="T1083" s="56"/>
      <c r="AU1083" s="17" t="s">
        <v>86</v>
      </c>
    </row>
    <row r="1084" spans="2:51" s="1" customFormat="1" x14ac:dyDescent="0.2">
      <c r="B1084" s="32"/>
      <c r="D1084" s="150" t="s">
        <v>2112</v>
      </c>
      <c r="F1084" s="200" t="s">
        <v>3246</v>
      </c>
      <c r="H1084" s="201">
        <v>115.92</v>
      </c>
      <c r="L1084" s="32"/>
      <c r="M1084" s="153"/>
      <c r="T1084" s="56"/>
      <c r="AU1084" s="17" t="s">
        <v>86</v>
      </c>
    </row>
    <row r="1085" spans="2:51" s="1" customFormat="1" x14ac:dyDescent="0.2">
      <c r="B1085" s="32"/>
      <c r="D1085" s="150" t="s">
        <v>2112</v>
      </c>
      <c r="F1085" s="199" t="s">
        <v>3112</v>
      </c>
      <c r="L1085" s="32"/>
      <c r="M1085" s="153"/>
      <c r="T1085" s="56"/>
      <c r="AU1085" s="17" t="s">
        <v>86</v>
      </c>
    </row>
    <row r="1086" spans="2:51" s="1" customFormat="1" x14ac:dyDescent="0.2">
      <c r="B1086" s="32"/>
      <c r="D1086" s="150" t="s">
        <v>2112</v>
      </c>
      <c r="F1086" s="200" t="s">
        <v>3113</v>
      </c>
      <c r="H1086" s="201">
        <v>112.32</v>
      </c>
      <c r="L1086" s="32"/>
      <c r="M1086" s="153"/>
      <c r="T1086" s="56"/>
      <c r="AU1086" s="17" t="s">
        <v>86</v>
      </c>
    </row>
    <row r="1087" spans="2:51" s="1" customFormat="1" x14ac:dyDescent="0.2">
      <c r="B1087" s="32"/>
      <c r="D1087" s="150" t="s">
        <v>2112</v>
      </c>
      <c r="F1087" s="199" t="s">
        <v>3254</v>
      </c>
      <c r="L1087" s="32"/>
      <c r="M1087" s="153"/>
      <c r="T1087" s="56"/>
      <c r="AU1087" s="17" t="s">
        <v>86</v>
      </c>
    </row>
    <row r="1088" spans="2:51" s="1" customFormat="1" x14ac:dyDescent="0.2">
      <c r="B1088" s="32"/>
      <c r="D1088" s="150" t="s">
        <v>2112</v>
      </c>
      <c r="F1088" s="200" t="s">
        <v>3245</v>
      </c>
      <c r="H1088" s="201">
        <v>106.02</v>
      </c>
      <c r="L1088" s="32"/>
      <c r="M1088" s="153"/>
      <c r="T1088" s="56"/>
      <c r="AU1088" s="17" t="s">
        <v>86</v>
      </c>
    </row>
    <row r="1089" spans="2:65" s="1" customFormat="1" x14ac:dyDescent="0.2">
      <c r="B1089" s="32"/>
      <c r="D1089" s="150" t="s">
        <v>2112</v>
      </c>
      <c r="F1089" s="199" t="s">
        <v>3255</v>
      </c>
      <c r="L1089" s="32"/>
      <c r="M1089" s="153"/>
      <c r="T1089" s="56"/>
      <c r="AU1089" s="17" t="s">
        <v>86</v>
      </c>
    </row>
    <row r="1090" spans="2:65" s="1" customFormat="1" x14ac:dyDescent="0.2">
      <c r="B1090" s="32"/>
      <c r="D1090" s="150" t="s">
        <v>2112</v>
      </c>
      <c r="F1090" s="200" t="s">
        <v>3243</v>
      </c>
      <c r="H1090" s="201">
        <v>0</v>
      </c>
      <c r="L1090" s="32"/>
      <c r="M1090" s="153"/>
      <c r="T1090" s="56"/>
      <c r="AU1090" s="17" t="s">
        <v>86</v>
      </c>
    </row>
    <row r="1091" spans="2:65" s="1" customFormat="1" x14ac:dyDescent="0.2">
      <c r="B1091" s="32"/>
      <c r="D1091" s="150" t="s">
        <v>2112</v>
      </c>
      <c r="F1091" s="200" t="s">
        <v>3244</v>
      </c>
      <c r="H1091" s="201">
        <v>124.56</v>
      </c>
      <c r="L1091" s="32"/>
      <c r="M1091" s="153"/>
      <c r="T1091" s="56"/>
      <c r="AU1091" s="17" t="s">
        <v>86</v>
      </c>
    </row>
    <row r="1092" spans="2:65" s="1" customFormat="1" ht="16.5" customHeight="1" x14ac:dyDescent="0.2">
      <c r="B1092" s="136"/>
      <c r="C1092" s="137" t="s">
        <v>1645</v>
      </c>
      <c r="D1092" s="137" t="s">
        <v>342</v>
      </c>
      <c r="E1092" s="138" t="s">
        <v>2842</v>
      </c>
      <c r="F1092" s="139" t="s">
        <v>2843</v>
      </c>
      <c r="G1092" s="140" t="s">
        <v>381</v>
      </c>
      <c r="H1092" s="141">
        <v>625.94500000000005</v>
      </c>
      <c r="I1092" s="142"/>
      <c r="J1092" s="143">
        <f>ROUND(I1092*H1092,2)</f>
        <v>0</v>
      </c>
      <c r="K1092" s="139" t="s">
        <v>902</v>
      </c>
      <c r="L1092" s="32"/>
      <c r="M1092" s="144" t="s">
        <v>1</v>
      </c>
      <c r="N1092" s="145" t="s">
        <v>42</v>
      </c>
      <c r="P1092" s="146">
        <f>O1092*H1092</f>
        <v>0</v>
      </c>
      <c r="Q1092" s="146">
        <v>0</v>
      </c>
      <c r="R1092" s="146">
        <f>Q1092*H1092</f>
        <v>0</v>
      </c>
      <c r="S1092" s="146">
        <v>0</v>
      </c>
      <c r="T1092" s="147">
        <f>S1092*H1092</f>
        <v>0</v>
      </c>
      <c r="AR1092" s="148" t="s">
        <v>428</v>
      </c>
      <c r="AT1092" s="148" t="s">
        <v>342</v>
      </c>
      <c r="AU1092" s="148" t="s">
        <v>86</v>
      </c>
      <c r="AY1092" s="17" t="s">
        <v>339</v>
      </c>
      <c r="BE1092" s="149">
        <f>IF(N1092="základní",J1092,0)</f>
        <v>0</v>
      </c>
      <c r="BF1092" s="149">
        <f>IF(N1092="snížená",J1092,0)</f>
        <v>0</v>
      </c>
      <c r="BG1092" s="149">
        <f>IF(N1092="zákl. přenesená",J1092,0)</f>
        <v>0</v>
      </c>
      <c r="BH1092" s="149">
        <f>IF(N1092="sníž. přenesená",J1092,0)</f>
        <v>0</v>
      </c>
      <c r="BI1092" s="149">
        <f>IF(N1092="nulová",J1092,0)</f>
        <v>0</v>
      </c>
      <c r="BJ1092" s="17" t="s">
        <v>84</v>
      </c>
      <c r="BK1092" s="149">
        <f>ROUND(I1092*H1092,2)</f>
        <v>0</v>
      </c>
      <c r="BL1092" s="17" t="s">
        <v>428</v>
      </c>
      <c r="BM1092" s="148" t="s">
        <v>3611</v>
      </c>
    </row>
    <row r="1093" spans="2:65" s="1" customFormat="1" ht="19.2" x14ac:dyDescent="0.2">
      <c r="B1093" s="32"/>
      <c r="D1093" s="150" t="s">
        <v>348</v>
      </c>
      <c r="F1093" s="151" t="s">
        <v>2845</v>
      </c>
      <c r="I1093" s="152"/>
      <c r="L1093" s="32"/>
      <c r="M1093" s="153"/>
      <c r="T1093" s="56"/>
      <c r="AT1093" s="17" t="s">
        <v>348</v>
      </c>
      <c r="AU1093" s="17" t="s">
        <v>86</v>
      </c>
    </row>
    <row r="1094" spans="2:65" s="15" customFormat="1" x14ac:dyDescent="0.2">
      <c r="B1094" s="189"/>
      <c r="D1094" s="150" t="s">
        <v>376</v>
      </c>
      <c r="E1094" s="190" t="s">
        <v>1</v>
      </c>
      <c r="F1094" s="191" t="s">
        <v>3612</v>
      </c>
      <c r="H1094" s="190" t="s">
        <v>1</v>
      </c>
      <c r="I1094" s="192"/>
      <c r="L1094" s="189"/>
      <c r="M1094" s="193"/>
      <c r="T1094" s="194"/>
      <c r="AT1094" s="190" t="s">
        <v>376</v>
      </c>
      <c r="AU1094" s="190" t="s">
        <v>86</v>
      </c>
      <c r="AV1094" s="15" t="s">
        <v>84</v>
      </c>
      <c r="AW1094" s="15" t="s">
        <v>34</v>
      </c>
      <c r="AX1094" s="15" t="s">
        <v>77</v>
      </c>
      <c r="AY1094" s="190" t="s">
        <v>339</v>
      </c>
    </row>
    <row r="1095" spans="2:65" s="15" customFormat="1" x14ac:dyDescent="0.2">
      <c r="B1095" s="189"/>
      <c r="D1095" s="150" t="s">
        <v>376</v>
      </c>
      <c r="E1095" s="190" t="s">
        <v>1</v>
      </c>
      <c r="F1095" s="191" t="s">
        <v>3613</v>
      </c>
      <c r="H1095" s="190" t="s">
        <v>1</v>
      </c>
      <c r="I1095" s="192"/>
      <c r="L1095" s="189"/>
      <c r="M1095" s="193"/>
      <c r="T1095" s="194"/>
      <c r="AT1095" s="190" t="s">
        <v>376</v>
      </c>
      <c r="AU1095" s="190" t="s">
        <v>86</v>
      </c>
      <c r="AV1095" s="15" t="s">
        <v>84</v>
      </c>
      <c r="AW1095" s="15" t="s">
        <v>34</v>
      </c>
      <c r="AX1095" s="15" t="s">
        <v>77</v>
      </c>
      <c r="AY1095" s="190" t="s">
        <v>339</v>
      </c>
    </row>
    <row r="1096" spans="2:65" s="12" customFormat="1" x14ac:dyDescent="0.2">
      <c r="B1096" s="155"/>
      <c r="D1096" s="150" t="s">
        <v>376</v>
      </c>
      <c r="E1096" s="156" t="s">
        <v>1</v>
      </c>
      <c r="F1096" s="157" t="s">
        <v>3614</v>
      </c>
      <c r="H1096" s="158">
        <v>559.04999999999995</v>
      </c>
      <c r="I1096" s="159"/>
      <c r="L1096" s="155"/>
      <c r="M1096" s="160"/>
      <c r="T1096" s="161"/>
      <c r="AT1096" s="156" t="s">
        <v>376</v>
      </c>
      <c r="AU1096" s="156" t="s">
        <v>86</v>
      </c>
      <c r="AV1096" s="12" t="s">
        <v>86</v>
      </c>
      <c r="AW1096" s="12" t="s">
        <v>34</v>
      </c>
      <c r="AX1096" s="12" t="s">
        <v>77</v>
      </c>
      <c r="AY1096" s="156" t="s">
        <v>339</v>
      </c>
    </row>
    <row r="1097" spans="2:65" s="12" customFormat="1" x14ac:dyDescent="0.2">
      <c r="B1097" s="155"/>
      <c r="D1097" s="150" t="s">
        <v>376</v>
      </c>
      <c r="E1097" s="156" t="s">
        <v>1</v>
      </c>
      <c r="F1097" s="157" t="s">
        <v>3615</v>
      </c>
      <c r="H1097" s="158">
        <v>66.894999999999996</v>
      </c>
      <c r="I1097" s="159"/>
      <c r="L1097" s="155"/>
      <c r="M1097" s="160"/>
      <c r="T1097" s="161"/>
      <c r="AT1097" s="156" t="s">
        <v>376</v>
      </c>
      <c r="AU1097" s="156" t="s">
        <v>86</v>
      </c>
      <c r="AV1097" s="12" t="s">
        <v>86</v>
      </c>
      <c r="AW1097" s="12" t="s">
        <v>34</v>
      </c>
      <c r="AX1097" s="12" t="s">
        <v>77</v>
      </c>
      <c r="AY1097" s="156" t="s">
        <v>339</v>
      </c>
    </row>
    <row r="1098" spans="2:65" s="13" customFormat="1" x14ac:dyDescent="0.2">
      <c r="B1098" s="162"/>
      <c r="D1098" s="150" t="s">
        <v>376</v>
      </c>
      <c r="E1098" s="163" t="s">
        <v>1</v>
      </c>
      <c r="F1098" s="164" t="s">
        <v>398</v>
      </c>
      <c r="H1098" s="165">
        <v>625.94500000000005</v>
      </c>
      <c r="I1098" s="166"/>
      <c r="L1098" s="162"/>
      <c r="M1098" s="167"/>
      <c r="T1098" s="168"/>
      <c r="AT1098" s="163" t="s">
        <v>376</v>
      </c>
      <c r="AU1098" s="163" t="s">
        <v>86</v>
      </c>
      <c r="AV1098" s="13" t="s">
        <v>249</v>
      </c>
      <c r="AW1098" s="13" t="s">
        <v>34</v>
      </c>
      <c r="AX1098" s="13" t="s">
        <v>84</v>
      </c>
      <c r="AY1098" s="163" t="s">
        <v>339</v>
      </c>
    </row>
    <row r="1099" spans="2:65" s="1" customFormat="1" ht="16.5" customHeight="1" x14ac:dyDescent="0.2">
      <c r="B1099" s="136"/>
      <c r="C1099" s="169" t="s">
        <v>1648</v>
      </c>
      <c r="D1099" s="169" t="s">
        <v>490</v>
      </c>
      <c r="E1099" s="170" t="s">
        <v>3616</v>
      </c>
      <c r="F1099" s="171" t="s">
        <v>3617</v>
      </c>
      <c r="G1099" s="172" t="s">
        <v>493</v>
      </c>
      <c r="H1099" s="173">
        <v>28.913</v>
      </c>
      <c r="I1099" s="174"/>
      <c r="J1099" s="175">
        <f>ROUND(I1099*H1099,2)</f>
        <v>0</v>
      </c>
      <c r="K1099" s="171" t="s">
        <v>1</v>
      </c>
      <c r="L1099" s="176"/>
      <c r="M1099" s="177" t="s">
        <v>1</v>
      </c>
      <c r="N1099" s="178" t="s">
        <v>42</v>
      </c>
      <c r="P1099" s="146">
        <f>O1099*H1099</f>
        <v>0</v>
      </c>
      <c r="Q1099" s="146">
        <v>1</v>
      </c>
      <c r="R1099" s="146">
        <f>Q1099*H1099</f>
        <v>28.913</v>
      </c>
      <c r="S1099" s="146">
        <v>0</v>
      </c>
      <c r="T1099" s="147">
        <f>S1099*H1099</f>
        <v>0</v>
      </c>
      <c r="AR1099" s="148" t="s">
        <v>385</v>
      </c>
      <c r="AT1099" s="148" t="s">
        <v>490</v>
      </c>
      <c r="AU1099" s="148" t="s">
        <v>86</v>
      </c>
      <c r="AY1099" s="17" t="s">
        <v>339</v>
      </c>
      <c r="BE1099" s="149">
        <f>IF(N1099="základní",J1099,0)</f>
        <v>0</v>
      </c>
      <c r="BF1099" s="149">
        <f>IF(N1099="snížená",J1099,0)</f>
        <v>0</v>
      </c>
      <c r="BG1099" s="149">
        <f>IF(N1099="zákl. přenesená",J1099,0)</f>
        <v>0</v>
      </c>
      <c r="BH1099" s="149">
        <f>IF(N1099="sníž. přenesená",J1099,0)</f>
        <v>0</v>
      </c>
      <c r="BI1099" s="149">
        <f>IF(N1099="nulová",J1099,0)</f>
        <v>0</v>
      </c>
      <c r="BJ1099" s="17" t="s">
        <v>84</v>
      </c>
      <c r="BK1099" s="149">
        <f>ROUND(I1099*H1099,2)</f>
        <v>0</v>
      </c>
      <c r="BL1099" s="17" t="s">
        <v>249</v>
      </c>
      <c r="BM1099" s="148" t="s">
        <v>3618</v>
      </c>
    </row>
    <row r="1100" spans="2:65" s="1" customFormat="1" x14ac:dyDescent="0.2">
      <c r="B1100" s="32"/>
      <c r="D1100" s="150" t="s">
        <v>348</v>
      </c>
      <c r="F1100" s="151" t="s">
        <v>3619</v>
      </c>
      <c r="I1100" s="152"/>
      <c r="L1100" s="32"/>
      <c r="M1100" s="153"/>
      <c r="T1100" s="56"/>
      <c r="AT1100" s="17" t="s">
        <v>348</v>
      </c>
      <c r="AU1100" s="17" t="s">
        <v>86</v>
      </c>
    </row>
    <row r="1101" spans="2:65" s="15" customFormat="1" x14ac:dyDescent="0.2">
      <c r="B1101" s="189"/>
      <c r="D1101" s="150" t="s">
        <v>376</v>
      </c>
      <c r="E1101" s="190" t="s">
        <v>1</v>
      </c>
      <c r="F1101" s="191" t="s">
        <v>3620</v>
      </c>
      <c r="H1101" s="190" t="s">
        <v>1</v>
      </c>
      <c r="I1101" s="192"/>
      <c r="L1101" s="189"/>
      <c r="M1101" s="193"/>
      <c r="T1101" s="194"/>
      <c r="AT1101" s="190" t="s">
        <v>376</v>
      </c>
      <c r="AU1101" s="190" t="s">
        <v>86</v>
      </c>
      <c r="AV1101" s="15" t="s">
        <v>84</v>
      </c>
      <c r="AW1101" s="15" t="s">
        <v>34</v>
      </c>
      <c r="AX1101" s="15" t="s">
        <v>77</v>
      </c>
      <c r="AY1101" s="190" t="s">
        <v>339</v>
      </c>
    </row>
    <row r="1102" spans="2:65" s="12" customFormat="1" x14ac:dyDescent="0.2">
      <c r="B1102" s="155"/>
      <c r="D1102" s="150" t="s">
        <v>376</v>
      </c>
      <c r="E1102" s="156" t="s">
        <v>1</v>
      </c>
      <c r="F1102" s="157" t="s">
        <v>3621</v>
      </c>
      <c r="H1102" s="158">
        <v>3.875</v>
      </c>
      <c r="I1102" s="159"/>
      <c r="L1102" s="155"/>
      <c r="M1102" s="160"/>
      <c r="T1102" s="161"/>
      <c r="AT1102" s="156" t="s">
        <v>376</v>
      </c>
      <c r="AU1102" s="156" t="s">
        <v>86</v>
      </c>
      <c r="AV1102" s="12" t="s">
        <v>86</v>
      </c>
      <c r="AW1102" s="12" t="s">
        <v>34</v>
      </c>
      <c r="AX1102" s="12" t="s">
        <v>77</v>
      </c>
      <c r="AY1102" s="156" t="s">
        <v>339</v>
      </c>
    </row>
    <row r="1103" spans="2:65" s="15" customFormat="1" x14ac:dyDescent="0.2">
      <c r="B1103" s="189"/>
      <c r="D1103" s="150" t="s">
        <v>376</v>
      </c>
      <c r="E1103" s="190" t="s">
        <v>1</v>
      </c>
      <c r="F1103" s="191" t="s">
        <v>2853</v>
      </c>
      <c r="H1103" s="190" t="s">
        <v>1</v>
      </c>
      <c r="I1103" s="192"/>
      <c r="L1103" s="189"/>
      <c r="M1103" s="193"/>
      <c r="T1103" s="194"/>
      <c r="AT1103" s="190" t="s">
        <v>376</v>
      </c>
      <c r="AU1103" s="190" t="s">
        <v>86</v>
      </c>
      <c r="AV1103" s="15" t="s">
        <v>84</v>
      </c>
      <c r="AW1103" s="15" t="s">
        <v>34</v>
      </c>
      <c r="AX1103" s="15" t="s">
        <v>77</v>
      </c>
      <c r="AY1103" s="190" t="s">
        <v>339</v>
      </c>
    </row>
    <row r="1104" spans="2:65" s="12" customFormat="1" x14ac:dyDescent="0.2">
      <c r="B1104" s="155"/>
      <c r="D1104" s="150" t="s">
        <v>376</v>
      </c>
      <c r="E1104" s="156" t="s">
        <v>1</v>
      </c>
      <c r="F1104" s="157" t="s">
        <v>3622</v>
      </c>
      <c r="H1104" s="158">
        <v>25.038</v>
      </c>
      <c r="I1104" s="159"/>
      <c r="L1104" s="155"/>
      <c r="M1104" s="160"/>
      <c r="T1104" s="161"/>
      <c r="AT1104" s="156" t="s">
        <v>376</v>
      </c>
      <c r="AU1104" s="156" t="s">
        <v>86</v>
      </c>
      <c r="AV1104" s="12" t="s">
        <v>86</v>
      </c>
      <c r="AW1104" s="12" t="s">
        <v>34</v>
      </c>
      <c r="AX1104" s="12" t="s">
        <v>77</v>
      </c>
      <c r="AY1104" s="156" t="s">
        <v>339</v>
      </c>
    </row>
    <row r="1105" spans="2:65" s="13" customFormat="1" x14ac:dyDescent="0.2">
      <c r="B1105" s="162"/>
      <c r="D1105" s="150" t="s">
        <v>376</v>
      </c>
      <c r="E1105" s="163" t="s">
        <v>1</v>
      </c>
      <c r="F1105" s="164" t="s">
        <v>398</v>
      </c>
      <c r="H1105" s="165">
        <v>28.913</v>
      </c>
      <c r="I1105" s="166"/>
      <c r="L1105" s="162"/>
      <c r="M1105" s="167"/>
      <c r="T1105" s="168"/>
      <c r="AT1105" s="163" t="s">
        <v>376</v>
      </c>
      <c r="AU1105" s="163" t="s">
        <v>86</v>
      </c>
      <c r="AV1105" s="13" t="s">
        <v>249</v>
      </c>
      <c r="AW1105" s="13" t="s">
        <v>34</v>
      </c>
      <c r="AX1105" s="13" t="s">
        <v>84</v>
      </c>
      <c r="AY1105" s="163" t="s">
        <v>339</v>
      </c>
    </row>
    <row r="1106" spans="2:65" s="1" customFormat="1" ht="16.5" customHeight="1" x14ac:dyDescent="0.2">
      <c r="B1106" s="136"/>
      <c r="C1106" s="169" t="s">
        <v>1651</v>
      </c>
      <c r="D1106" s="169" t="s">
        <v>490</v>
      </c>
      <c r="E1106" s="170" t="s">
        <v>3623</v>
      </c>
      <c r="F1106" s="171" t="s">
        <v>3624</v>
      </c>
      <c r="G1106" s="172" t="s">
        <v>970</v>
      </c>
      <c r="H1106" s="173">
        <v>325.47399999999999</v>
      </c>
      <c r="I1106" s="174"/>
      <c r="J1106" s="175">
        <f>ROUND(I1106*H1106,2)</f>
        <v>0</v>
      </c>
      <c r="K1106" s="171" t="s">
        <v>1</v>
      </c>
      <c r="L1106" s="176"/>
      <c r="M1106" s="177" t="s">
        <v>1</v>
      </c>
      <c r="N1106" s="178" t="s">
        <v>42</v>
      </c>
      <c r="P1106" s="146">
        <f>O1106*H1106</f>
        <v>0</v>
      </c>
      <c r="Q1106" s="146">
        <v>1E-3</v>
      </c>
      <c r="R1106" s="146">
        <f>Q1106*H1106</f>
        <v>0.32547399999999999</v>
      </c>
      <c r="S1106" s="146">
        <v>0</v>
      </c>
      <c r="T1106" s="147">
        <f>S1106*H1106</f>
        <v>0</v>
      </c>
      <c r="AR1106" s="148" t="s">
        <v>385</v>
      </c>
      <c r="AT1106" s="148" t="s">
        <v>490</v>
      </c>
      <c r="AU1106" s="148" t="s">
        <v>86</v>
      </c>
      <c r="AY1106" s="17" t="s">
        <v>339</v>
      </c>
      <c r="BE1106" s="149">
        <f>IF(N1106="základní",J1106,0)</f>
        <v>0</v>
      </c>
      <c r="BF1106" s="149">
        <f>IF(N1106="snížená",J1106,0)</f>
        <v>0</v>
      </c>
      <c r="BG1106" s="149">
        <f>IF(N1106="zákl. přenesená",J1106,0)</f>
        <v>0</v>
      </c>
      <c r="BH1106" s="149">
        <f>IF(N1106="sníž. přenesená",J1106,0)</f>
        <v>0</v>
      </c>
      <c r="BI1106" s="149">
        <f>IF(N1106="nulová",J1106,0)</f>
        <v>0</v>
      </c>
      <c r="BJ1106" s="17" t="s">
        <v>84</v>
      </c>
      <c r="BK1106" s="149">
        <f>ROUND(I1106*H1106,2)</f>
        <v>0</v>
      </c>
      <c r="BL1106" s="17" t="s">
        <v>249</v>
      </c>
      <c r="BM1106" s="148" t="s">
        <v>3625</v>
      </c>
    </row>
    <row r="1107" spans="2:65" s="1" customFormat="1" x14ac:dyDescent="0.2">
      <c r="B1107" s="32"/>
      <c r="D1107" s="150" t="s">
        <v>348</v>
      </c>
      <c r="F1107" s="151" t="s">
        <v>3624</v>
      </c>
      <c r="I1107" s="152"/>
      <c r="L1107" s="32"/>
      <c r="M1107" s="153"/>
      <c r="T1107" s="56"/>
      <c r="AT1107" s="17" t="s">
        <v>348</v>
      </c>
      <c r="AU1107" s="17" t="s">
        <v>86</v>
      </c>
    </row>
    <row r="1108" spans="2:65" s="1" customFormat="1" ht="19.2" x14ac:dyDescent="0.2">
      <c r="B1108" s="32"/>
      <c r="D1108" s="150" t="s">
        <v>350</v>
      </c>
      <c r="F1108" s="154" t="s">
        <v>3626</v>
      </c>
      <c r="I1108" s="152"/>
      <c r="L1108" s="32"/>
      <c r="M1108" s="153"/>
      <c r="T1108" s="56"/>
      <c r="AT1108" s="17" t="s">
        <v>350</v>
      </c>
      <c r="AU1108" s="17" t="s">
        <v>86</v>
      </c>
    </row>
    <row r="1109" spans="2:65" s="15" customFormat="1" x14ac:dyDescent="0.2">
      <c r="B1109" s="189"/>
      <c r="D1109" s="150" t="s">
        <v>376</v>
      </c>
      <c r="E1109" s="190" t="s">
        <v>1</v>
      </c>
      <c r="F1109" s="191" t="s">
        <v>2863</v>
      </c>
      <c r="H1109" s="190" t="s">
        <v>1</v>
      </c>
      <c r="I1109" s="192"/>
      <c r="L1109" s="189"/>
      <c r="M1109" s="193"/>
      <c r="T1109" s="194"/>
      <c r="AT1109" s="190" t="s">
        <v>376</v>
      </c>
      <c r="AU1109" s="190" t="s">
        <v>86</v>
      </c>
      <c r="AV1109" s="15" t="s">
        <v>84</v>
      </c>
      <c r="AW1109" s="15" t="s">
        <v>34</v>
      </c>
      <c r="AX1109" s="15" t="s">
        <v>77</v>
      </c>
      <c r="AY1109" s="190" t="s">
        <v>339</v>
      </c>
    </row>
    <row r="1110" spans="2:65" s="12" customFormat="1" x14ac:dyDescent="0.2">
      <c r="B1110" s="155"/>
      <c r="D1110" s="150" t="s">
        <v>376</v>
      </c>
      <c r="E1110" s="156" t="s">
        <v>1</v>
      </c>
      <c r="F1110" s="157" t="s">
        <v>3627</v>
      </c>
      <c r="H1110" s="158">
        <v>325.47399999999999</v>
      </c>
      <c r="I1110" s="159"/>
      <c r="L1110" s="155"/>
      <c r="M1110" s="160"/>
      <c r="T1110" s="161"/>
      <c r="AT1110" s="156" t="s">
        <v>376</v>
      </c>
      <c r="AU1110" s="156" t="s">
        <v>86</v>
      </c>
      <c r="AV1110" s="12" t="s">
        <v>86</v>
      </c>
      <c r="AW1110" s="12" t="s">
        <v>34</v>
      </c>
      <c r="AX1110" s="12" t="s">
        <v>77</v>
      </c>
      <c r="AY1110" s="156" t="s">
        <v>339</v>
      </c>
    </row>
    <row r="1111" spans="2:65" s="13" customFormat="1" x14ac:dyDescent="0.2">
      <c r="B1111" s="162"/>
      <c r="D1111" s="150" t="s">
        <v>376</v>
      </c>
      <c r="E1111" s="163" t="s">
        <v>1</v>
      </c>
      <c r="F1111" s="164" t="s">
        <v>398</v>
      </c>
      <c r="H1111" s="165">
        <v>325.47399999999999</v>
      </c>
      <c r="I1111" s="166"/>
      <c r="L1111" s="162"/>
      <c r="M1111" s="167"/>
      <c r="T1111" s="168"/>
      <c r="AT1111" s="163" t="s">
        <v>376</v>
      </c>
      <c r="AU1111" s="163" t="s">
        <v>86</v>
      </c>
      <c r="AV1111" s="13" t="s">
        <v>249</v>
      </c>
      <c r="AW1111" s="13" t="s">
        <v>34</v>
      </c>
      <c r="AX1111" s="13" t="s">
        <v>84</v>
      </c>
      <c r="AY1111" s="163" t="s">
        <v>339</v>
      </c>
    </row>
    <row r="1112" spans="2:65" s="1" customFormat="1" ht="16.5" customHeight="1" x14ac:dyDescent="0.2">
      <c r="B1112" s="136"/>
      <c r="C1112" s="169" t="s">
        <v>1654</v>
      </c>
      <c r="D1112" s="169" t="s">
        <v>490</v>
      </c>
      <c r="E1112" s="170" t="s">
        <v>3628</v>
      </c>
      <c r="F1112" s="171" t="s">
        <v>3629</v>
      </c>
      <c r="G1112" s="172" t="s">
        <v>970</v>
      </c>
      <c r="H1112" s="173">
        <v>23.253</v>
      </c>
      <c r="I1112" s="174"/>
      <c r="J1112" s="175">
        <f>ROUND(I1112*H1112,2)</f>
        <v>0</v>
      </c>
      <c r="K1112" s="171" t="s">
        <v>1</v>
      </c>
      <c r="L1112" s="176"/>
      <c r="M1112" s="177" t="s">
        <v>1</v>
      </c>
      <c r="N1112" s="178" t="s">
        <v>42</v>
      </c>
      <c r="P1112" s="146">
        <f>O1112*H1112</f>
        <v>0</v>
      </c>
      <c r="Q1112" s="146">
        <v>1E-3</v>
      </c>
      <c r="R1112" s="146">
        <f>Q1112*H1112</f>
        <v>2.3252999999999999E-2</v>
      </c>
      <c r="S1112" s="146">
        <v>0</v>
      </c>
      <c r="T1112" s="147">
        <f>S1112*H1112</f>
        <v>0</v>
      </c>
      <c r="AR1112" s="148" t="s">
        <v>385</v>
      </c>
      <c r="AT1112" s="148" t="s">
        <v>490</v>
      </c>
      <c r="AU1112" s="148" t="s">
        <v>86</v>
      </c>
      <c r="AY1112" s="17" t="s">
        <v>339</v>
      </c>
      <c r="BE1112" s="149">
        <f>IF(N1112="základní",J1112,0)</f>
        <v>0</v>
      </c>
      <c r="BF1112" s="149">
        <f>IF(N1112="snížená",J1112,0)</f>
        <v>0</v>
      </c>
      <c r="BG1112" s="149">
        <f>IF(N1112="zákl. přenesená",J1112,0)</f>
        <v>0</v>
      </c>
      <c r="BH1112" s="149">
        <f>IF(N1112="sníž. přenesená",J1112,0)</f>
        <v>0</v>
      </c>
      <c r="BI1112" s="149">
        <f>IF(N1112="nulová",J1112,0)</f>
        <v>0</v>
      </c>
      <c r="BJ1112" s="17" t="s">
        <v>84</v>
      </c>
      <c r="BK1112" s="149">
        <f>ROUND(I1112*H1112,2)</f>
        <v>0</v>
      </c>
      <c r="BL1112" s="17" t="s">
        <v>249</v>
      </c>
      <c r="BM1112" s="148" t="s">
        <v>3630</v>
      </c>
    </row>
    <row r="1113" spans="2:65" s="1" customFormat="1" x14ac:dyDescent="0.2">
      <c r="B1113" s="32"/>
      <c r="D1113" s="150" t="s">
        <v>348</v>
      </c>
      <c r="F1113" s="151" t="s">
        <v>3629</v>
      </c>
      <c r="I1113" s="152"/>
      <c r="L1113" s="32"/>
      <c r="M1113" s="153"/>
      <c r="T1113" s="56"/>
      <c r="AT1113" s="17" t="s">
        <v>348</v>
      </c>
      <c r="AU1113" s="17" t="s">
        <v>86</v>
      </c>
    </row>
    <row r="1114" spans="2:65" s="15" customFormat="1" x14ac:dyDescent="0.2">
      <c r="B1114" s="189"/>
      <c r="D1114" s="150" t="s">
        <v>376</v>
      </c>
      <c r="E1114" s="190" t="s">
        <v>1</v>
      </c>
      <c r="F1114" s="191" t="s">
        <v>2863</v>
      </c>
      <c r="H1114" s="190" t="s">
        <v>1</v>
      </c>
      <c r="I1114" s="192"/>
      <c r="L1114" s="189"/>
      <c r="M1114" s="193"/>
      <c r="T1114" s="194"/>
      <c r="AT1114" s="190" t="s">
        <v>376</v>
      </c>
      <c r="AU1114" s="190" t="s">
        <v>86</v>
      </c>
      <c r="AV1114" s="15" t="s">
        <v>84</v>
      </c>
      <c r="AW1114" s="15" t="s">
        <v>34</v>
      </c>
      <c r="AX1114" s="15" t="s">
        <v>77</v>
      </c>
      <c r="AY1114" s="190" t="s">
        <v>339</v>
      </c>
    </row>
    <row r="1115" spans="2:65" s="12" customFormat="1" x14ac:dyDescent="0.2">
      <c r="B1115" s="155"/>
      <c r="D1115" s="150" t="s">
        <v>376</v>
      </c>
      <c r="E1115" s="156" t="s">
        <v>1</v>
      </c>
      <c r="F1115" s="157" t="s">
        <v>3631</v>
      </c>
      <c r="H1115" s="158">
        <v>23.253</v>
      </c>
      <c r="I1115" s="159"/>
      <c r="L1115" s="155"/>
      <c r="M1115" s="160"/>
      <c r="T1115" s="161"/>
      <c r="AT1115" s="156" t="s">
        <v>376</v>
      </c>
      <c r="AU1115" s="156" t="s">
        <v>86</v>
      </c>
      <c r="AV1115" s="12" t="s">
        <v>86</v>
      </c>
      <c r="AW1115" s="12" t="s">
        <v>34</v>
      </c>
      <c r="AX1115" s="12" t="s">
        <v>77</v>
      </c>
      <c r="AY1115" s="156" t="s">
        <v>339</v>
      </c>
    </row>
    <row r="1116" spans="2:65" s="13" customFormat="1" x14ac:dyDescent="0.2">
      <c r="B1116" s="162"/>
      <c r="D1116" s="150" t="s">
        <v>376</v>
      </c>
      <c r="E1116" s="163" t="s">
        <v>1</v>
      </c>
      <c r="F1116" s="164" t="s">
        <v>398</v>
      </c>
      <c r="H1116" s="165">
        <v>23.253</v>
      </c>
      <c r="I1116" s="166"/>
      <c r="L1116" s="162"/>
      <c r="M1116" s="167"/>
      <c r="T1116" s="168"/>
      <c r="AT1116" s="163" t="s">
        <v>376</v>
      </c>
      <c r="AU1116" s="163" t="s">
        <v>86</v>
      </c>
      <c r="AV1116" s="13" t="s">
        <v>249</v>
      </c>
      <c r="AW1116" s="13" t="s">
        <v>34</v>
      </c>
      <c r="AX1116" s="13" t="s">
        <v>84</v>
      </c>
      <c r="AY1116" s="163" t="s">
        <v>339</v>
      </c>
    </row>
    <row r="1117" spans="2:65" s="1" customFormat="1" ht="16.5" customHeight="1" x14ac:dyDescent="0.2">
      <c r="B1117" s="136"/>
      <c r="C1117" s="137" t="s">
        <v>1657</v>
      </c>
      <c r="D1117" s="137" t="s">
        <v>342</v>
      </c>
      <c r="E1117" s="138" t="s">
        <v>2871</v>
      </c>
      <c r="F1117" s="139" t="s">
        <v>2872</v>
      </c>
      <c r="G1117" s="140" t="s">
        <v>381</v>
      </c>
      <c r="H1117" s="141">
        <v>703.45399999999995</v>
      </c>
      <c r="I1117" s="142"/>
      <c r="J1117" s="143">
        <f>ROUND(I1117*H1117,2)</f>
        <v>0</v>
      </c>
      <c r="K1117" s="139" t="s">
        <v>902</v>
      </c>
      <c r="L1117" s="32"/>
      <c r="M1117" s="144" t="s">
        <v>1</v>
      </c>
      <c r="N1117" s="145" t="s">
        <v>42</v>
      </c>
      <c r="P1117" s="146">
        <f>O1117*H1117</f>
        <v>0</v>
      </c>
      <c r="Q1117" s="146">
        <v>0</v>
      </c>
      <c r="R1117" s="146">
        <f>Q1117*H1117</f>
        <v>0</v>
      </c>
      <c r="S1117" s="146">
        <v>0</v>
      </c>
      <c r="T1117" s="147">
        <f>S1117*H1117</f>
        <v>0</v>
      </c>
      <c r="AR1117" s="148" t="s">
        <v>428</v>
      </c>
      <c r="AT1117" s="148" t="s">
        <v>342</v>
      </c>
      <c r="AU1117" s="148" t="s">
        <v>86</v>
      </c>
      <c r="AY1117" s="17" t="s">
        <v>339</v>
      </c>
      <c r="BE1117" s="149">
        <f>IF(N1117="základní",J1117,0)</f>
        <v>0</v>
      </c>
      <c r="BF1117" s="149">
        <f>IF(N1117="snížená",J1117,0)</f>
        <v>0</v>
      </c>
      <c r="BG1117" s="149">
        <f>IF(N1117="zákl. přenesená",J1117,0)</f>
        <v>0</v>
      </c>
      <c r="BH1117" s="149">
        <f>IF(N1117="sníž. přenesená",J1117,0)</f>
        <v>0</v>
      </c>
      <c r="BI1117" s="149">
        <f>IF(N1117="nulová",J1117,0)</f>
        <v>0</v>
      </c>
      <c r="BJ1117" s="17" t="s">
        <v>84</v>
      </c>
      <c r="BK1117" s="149">
        <f>ROUND(I1117*H1117,2)</f>
        <v>0</v>
      </c>
      <c r="BL1117" s="17" t="s">
        <v>428</v>
      </c>
      <c r="BM1117" s="148" t="s">
        <v>3632</v>
      </c>
    </row>
    <row r="1118" spans="2:65" s="1" customFormat="1" x14ac:dyDescent="0.2">
      <c r="B1118" s="32"/>
      <c r="D1118" s="150" t="s">
        <v>348</v>
      </c>
      <c r="F1118" s="151" t="s">
        <v>2874</v>
      </c>
      <c r="I1118" s="152"/>
      <c r="L1118" s="32"/>
      <c r="M1118" s="153"/>
      <c r="T1118" s="56"/>
      <c r="AT1118" s="17" t="s">
        <v>348</v>
      </c>
      <c r="AU1118" s="17" t="s">
        <v>86</v>
      </c>
    </row>
    <row r="1119" spans="2:65" s="1" customFormat="1" ht="19.2" x14ac:dyDescent="0.2">
      <c r="B1119" s="32"/>
      <c r="D1119" s="150" t="s">
        <v>350</v>
      </c>
      <c r="F1119" s="154" t="s">
        <v>3633</v>
      </c>
      <c r="I1119" s="152"/>
      <c r="L1119" s="32"/>
      <c r="M1119" s="153"/>
      <c r="T1119" s="56"/>
      <c r="AT1119" s="17" t="s">
        <v>350</v>
      </c>
      <c r="AU1119" s="17" t="s">
        <v>86</v>
      </c>
    </row>
    <row r="1120" spans="2:65" s="12" customFormat="1" x14ac:dyDescent="0.2">
      <c r="B1120" s="155"/>
      <c r="D1120" s="150" t="s">
        <v>376</v>
      </c>
      <c r="E1120" s="156" t="s">
        <v>1</v>
      </c>
      <c r="F1120" s="157" t="s">
        <v>3634</v>
      </c>
      <c r="H1120" s="158">
        <v>625.94500000000005</v>
      </c>
      <c r="I1120" s="159"/>
      <c r="L1120" s="155"/>
      <c r="M1120" s="160"/>
      <c r="T1120" s="161"/>
      <c r="AT1120" s="156" t="s">
        <v>376</v>
      </c>
      <c r="AU1120" s="156" t="s">
        <v>86</v>
      </c>
      <c r="AV1120" s="12" t="s">
        <v>86</v>
      </c>
      <c r="AW1120" s="12" t="s">
        <v>34</v>
      </c>
      <c r="AX1120" s="12" t="s">
        <v>77</v>
      </c>
      <c r="AY1120" s="156" t="s">
        <v>339</v>
      </c>
    </row>
    <row r="1121" spans="2:65" s="12" customFormat="1" x14ac:dyDescent="0.2">
      <c r="B1121" s="155"/>
      <c r="D1121" s="150" t="s">
        <v>376</v>
      </c>
      <c r="E1121" s="156" t="s">
        <v>1</v>
      </c>
      <c r="F1121" s="157" t="s">
        <v>3635</v>
      </c>
      <c r="H1121" s="158">
        <v>77.509</v>
      </c>
      <c r="I1121" s="159"/>
      <c r="L1121" s="155"/>
      <c r="M1121" s="160"/>
      <c r="T1121" s="161"/>
      <c r="AT1121" s="156" t="s">
        <v>376</v>
      </c>
      <c r="AU1121" s="156" t="s">
        <v>86</v>
      </c>
      <c r="AV1121" s="12" t="s">
        <v>86</v>
      </c>
      <c r="AW1121" s="12" t="s">
        <v>34</v>
      </c>
      <c r="AX1121" s="12" t="s">
        <v>77</v>
      </c>
      <c r="AY1121" s="156" t="s">
        <v>339</v>
      </c>
    </row>
    <row r="1122" spans="2:65" s="13" customFormat="1" x14ac:dyDescent="0.2">
      <c r="B1122" s="162"/>
      <c r="D1122" s="150" t="s">
        <v>376</v>
      </c>
      <c r="E1122" s="163" t="s">
        <v>1</v>
      </c>
      <c r="F1122" s="164" t="s">
        <v>398</v>
      </c>
      <c r="H1122" s="165">
        <v>703.45399999999995</v>
      </c>
      <c r="I1122" s="166"/>
      <c r="L1122" s="162"/>
      <c r="M1122" s="167"/>
      <c r="T1122" s="168"/>
      <c r="AT1122" s="163" t="s">
        <v>376</v>
      </c>
      <c r="AU1122" s="163" t="s">
        <v>86</v>
      </c>
      <c r="AV1122" s="13" t="s">
        <v>249</v>
      </c>
      <c r="AW1122" s="13" t="s">
        <v>34</v>
      </c>
      <c r="AX1122" s="13" t="s">
        <v>84</v>
      </c>
      <c r="AY1122" s="163" t="s">
        <v>339</v>
      </c>
    </row>
    <row r="1123" spans="2:65" s="1" customFormat="1" ht="16.5" customHeight="1" x14ac:dyDescent="0.2">
      <c r="B1123" s="136"/>
      <c r="C1123" s="137" t="s">
        <v>1660</v>
      </c>
      <c r="D1123" s="137" t="s">
        <v>342</v>
      </c>
      <c r="E1123" s="138" t="s">
        <v>2878</v>
      </c>
      <c r="F1123" s="139" t="s">
        <v>2879</v>
      </c>
      <c r="G1123" s="140" t="s">
        <v>381</v>
      </c>
      <c r="H1123" s="141">
        <v>703.45399999999995</v>
      </c>
      <c r="I1123" s="142"/>
      <c r="J1123" s="143">
        <f>ROUND(I1123*H1123,2)</f>
        <v>0</v>
      </c>
      <c r="K1123" s="139" t="s">
        <v>902</v>
      </c>
      <c r="L1123" s="32"/>
      <c r="M1123" s="144" t="s">
        <v>1</v>
      </c>
      <c r="N1123" s="145" t="s">
        <v>42</v>
      </c>
      <c r="P1123" s="146">
        <f>O1123*H1123</f>
        <v>0</v>
      </c>
      <c r="Q1123" s="146">
        <v>0</v>
      </c>
      <c r="R1123" s="146">
        <f>Q1123*H1123</f>
        <v>0</v>
      </c>
      <c r="S1123" s="146">
        <v>0</v>
      </c>
      <c r="T1123" s="147">
        <f>S1123*H1123</f>
        <v>0</v>
      </c>
      <c r="AR1123" s="148" t="s">
        <v>428</v>
      </c>
      <c r="AT1123" s="148" t="s">
        <v>342</v>
      </c>
      <c r="AU1123" s="148" t="s">
        <v>86</v>
      </c>
      <c r="AY1123" s="17" t="s">
        <v>339</v>
      </c>
      <c r="BE1123" s="149">
        <f>IF(N1123="základní",J1123,0)</f>
        <v>0</v>
      </c>
      <c r="BF1123" s="149">
        <f>IF(N1123="snížená",J1123,0)</f>
        <v>0</v>
      </c>
      <c r="BG1123" s="149">
        <f>IF(N1123="zákl. přenesená",J1123,0)</f>
        <v>0</v>
      </c>
      <c r="BH1123" s="149">
        <f>IF(N1123="sníž. přenesená",J1123,0)</f>
        <v>0</v>
      </c>
      <c r="BI1123" s="149">
        <f>IF(N1123="nulová",J1123,0)</f>
        <v>0</v>
      </c>
      <c r="BJ1123" s="17" t="s">
        <v>84</v>
      </c>
      <c r="BK1123" s="149">
        <f>ROUND(I1123*H1123,2)</f>
        <v>0</v>
      </c>
      <c r="BL1123" s="17" t="s">
        <v>428</v>
      </c>
      <c r="BM1123" s="148" t="s">
        <v>3636</v>
      </c>
    </row>
    <row r="1124" spans="2:65" s="1" customFormat="1" x14ac:dyDescent="0.2">
      <c r="B1124" s="32"/>
      <c r="D1124" s="150" t="s">
        <v>348</v>
      </c>
      <c r="F1124" s="151" t="s">
        <v>2881</v>
      </c>
      <c r="I1124" s="152"/>
      <c r="L1124" s="32"/>
      <c r="M1124" s="153"/>
      <c r="T1124" s="56"/>
      <c r="AT1124" s="17" t="s">
        <v>348</v>
      </c>
      <c r="AU1124" s="17" t="s">
        <v>86</v>
      </c>
    </row>
    <row r="1125" spans="2:65" s="12" customFormat="1" x14ac:dyDescent="0.2">
      <c r="B1125" s="155"/>
      <c r="D1125" s="150" t="s">
        <v>376</v>
      </c>
      <c r="E1125" s="156" t="s">
        <v>1</v>
      </c>
      <c r="F1125" s="157" t="s">
        <v>3634</v>
      </c>
      <c r="H1125" s="158">
        <v>625.94500000000005</v>
      </c>
      <c r="I1125" s="159"/>
      <c r="L1125" s="155"/>
      <c r="M1125" s="160"/>
      <c r="T1125" s="161"/>
      <c r="AT1125" s="156" t="s">
        <v>376</v>
      </c>
      <c r="AU1125" s="156" t="s">
        <v>86</v>
      </c>
      <c r="AV1125" s="12" t="s">
        <v>86</v>
      </c>
      <c r="AW1125" s="12" t="s">
        <v>34</v>
      </c>
      <c r="AX1125" s="12" t="s">
        <v>77</v>
      </c>
      <c r="AY1125" s="156" t="s">
        <v>339</v>
      </c>
    </row>
    <row r="1126" spans="2:65" s="12" customFormat="1" x14ac:dyDescent="0.2">
      <c r="B1126" s="155"/>
      <c r="D1126" s="150" t="s">
        <v>376</v>
      </c>
      <c r="E1126" s="156" t="s">
        <v>1</v>
      </c>
      <c r="F1126" s="157" t="s">
        <v>3635</v>
      </c>
      <c r="H1126" s="158">
        <v>77.509</v>
      </c>
      <c r="I1126" s="159"/>
      <c r="L1126" s="155"/>
      <c r="M1126" s="160"/>
      <c r="T1126" s="161"/>
      <c r="AT1126" s="156" t="s">
        <v>376</v>
      </c>
      <c r="AU1126" s="156" t="s">
        <v>86</v>
      </c>
      <c r="AV1126" s="12" t="s">
        <v>86</v>
      </c>
      <c r="AW1126" s="12" t="s">
        <v>34</v>
      </c>
      <c r="AX1126" s="12" t="s">
        <v>77</v>
      </c>
      <c r="AY1126" s="156" t="s">
        <v>339</v>
      </c>
    </row>
    <row r="1127" spans="2:65" s="13" customFormat="1" x14ac:dyDescent="0.2">
      <c r="B1127" s="162"/>
      <c r="D1127" s="150" t="s">
        <v>376</v>
      </c>
      <c r="E1127" s="163" t="s">
        <v>1</v>
      </c>
      <c r="F1127" s="164" t="s">
        <v>398</v>
      </c>
      <c r="H1127" s="165">
        <v>703.45399999999995</v>
      </c>
      <c r="I1127" s="166"/>
      <c r="L1127" s="162"/>
      <c r="M1127" s="167"/>
      <c r="T1127" s="168"/>
      <c r="AT1127" s="163" t="s">
        <v>376</v>
      </c>
      <c r="AU1127" s="163" t="s">
        <v>86</v>
      </c>
      <c r="AV1127" s="13" t="s">
        <v>249</v>
      </c>
      <c r="AW1127" s="13" t="s">
        <v>34</v>
      </c>
      <c r="AX1127" s="13" t="s">
        <v>84</v>
      </c>
      <c r="AY1127" s="163" t="s">
        <v>339</v>
      </c>
    </row>
    <row r="1128" spans="2:65" s="1" customFormat="1" ht="16.5" customHeight="1" x14ac:dyDescent="0.2">
      <c r="B1128" s="136"/>
      <c r="C1128" s="137" t="s">
        <v>1663</v>
      </c>
      <c r="D1128" s="137" t="s">
        <v>342</v>
      </c>
      <c r="E1128" s="138" t="s">
        <v>2882</v>
      </c>
      <c r="F1128" s="139" t="s">
        <v>2883</v>
      </c>
      <c r="G1128" s="140" t="s">
        <v>381</v>
      </c>
      <c r="H1128" s="141">
        <v>1251.8900000000001</v>
      </c>
      <c r="I1128" s="142"/>
      <c r="J1128" s="143">
        <f>ROUND(I1128*H1128,2)</f>
        <v>0</v>
      </c>
      <c r="K1128" s="139" t="s">
        <v>902</v>
      </c>
      <c r="L1128" s="32"/>
      <c r="M1128" s="144" t="s">
        <v>1</v>
      </c>
      <c r="N1128" s="145" t="s">
        <v>42</v>
      </c>
      <c r="P1128" s="146">
        <f>O1128*H1128</f>
        <v>0</v>
      </c>
      <c r="Q1128" s="146">
        <v>0</v>
      </c>
      <c r="R1128" s="146">
        <f>Q1128*H1128</f>
        <v>0</v>
      </c>
      <c r="S1128" s="146">
        <v>0</v>
      </c>
      <c r="T1128" s="147">
        <f>S1128*H1128</f>
        <v>0</v>
      </c>
      <c r="AR1128" s="148" t="s">
        <v>428</v>
      </c>
      <c r="AT1128" s="148" t="s">
        <v>342</v>
      </c>
      <c r="AU1128" s="148" t="s">
        <v>86</v>
      </c>
      <c r="AY1128" s="17" t="s">
        <v>339</v>
      </c>
      <c r="BE1128" s="149">
        <f>IF(N1128="základní",J1128,0)</f>
        <v>0</v>
      </c>
      <c r="BF1128" s="149">
        <f>IF(N1128="snížená",J1128,0)</f>
        <v>0</v>
      </c>
      <c r="BG1128" s="149">
        <f>IF(N1128="zákl. přenesená",J1128,0)</f>
        <v>0</v>
      </c>
      <c r="BH1128" s="149">
        <f>IF(N1128="sníž. přenesená",J1128,0)</f>
        <v>0</v>
      </c>
      <c r="BI1128" s="149">
        <f>IF(N1128="nulová",J1128,0)</f>
        <v>0</v>
      </c>
      <c r="BJ1128" s="17" t="s">
        <v>84</v>
      </c>
      <c r="BK1128" s="149">
        <f>ROUND(I1128*H1128,2)</f>
        <v>0</v>
      </c>
      <c r="BL1128" s="17" t="s">
        <v>428</v>
      </c>
      <c r="BM1128" s="148" t="s">
        <v>3637</v>
      </c>
    </row>
    <row r="1129" spans="2:65" s="1" customFormat="1" x14ac:dyDescent="0.2">
      <c r="B1129" s="32"/>
      <c r="D1129" s="150" t="s">
        <v>348</v>
      </c>
      <c r="F1129" s="151" t="s">
        <v>2885</v>
      </c>
      <c r="I1129" s="152"/>
      <c r="L1129" s="32"/>
      <c r="M1129" s="153"/>
      <c r="T1129" s="56"/>
      <c r="AT1129" s="17" t="s">
        <v>348</v>
      </c>
      <c r="AU1129" s="17" t="s">
        <v>86</v>
      </c>
    </row>
    <row r="1130" spans="2:65" s="15" customFormat="1" x14ac:dyDescent="0.2">
      <c r="B1130" s="189"/>
      <c r="D1130" s="150" t="s">
        <v>376</v>
      </c>
      <c r="E1130" s="190" t="s">
        <v>1</v>
      </c>
      <c r="F1130" s="191" t="s">
        <v>3638</v>
      </c>
      <c r="H1130" s="190" t="s">
        <v>1</v>
      </c>
      <c r="I1130" s="192"/>
      <c r="L1130" s="189"/>
      <c r="M1130" s="193"/>
      <c r="T1130" s="194"/>
      <c r="AT1130" s="190" t="s">
        <v>376</v>
      </c>
      <c r="AU1130" s="190" t="s">
        <v>86</v>
      </c>
      <c r="AV1130" s="15" t="s">
        <v>84</v>
      </c>
      <c r="AW1130" s="15" t="s">
        <v>34</v>
      </c>
      <c r="AX1130" s="15" t="s">
        <v>77</v>
      </c>
      <c r="AY1130" s="190" t="s">
        <v>339</v>
      </c>
    </row>
    <row r="1131" spans="2:65" s="12" customFormat="1" x14ac:dyDescent="0.2">
      <c r="B1131" s="155"/>
      <c r="D1131" s="150" t="s">
        <v>376</v>
      </c>
      <c r="E1131" s="156" t="s">
        <v>1</v>
      </c>
      <c r="F1131" s="157" t="s">
        <v>3639</v>
      </c>
      <c r="H1131" s="158">
        <v>1251.8900000000001</v>
      </c>
      <c r="I1131" s="159"/>
      <c r="L1131" s="155"/>
      <c r="M1131" s="160"/>
      <c r="T1131" s="161"/>
      <c r="AT1131" s="156" t="s">
        <v>376</v>
      </c>
      <c r="AU1131" s="156" t="s">
        <v>86</v>
      </c>
      <c r="AV1131" s="12" t="s">
        <v>86</v>
      </c>
      <c r="AW1131" s="12" t="s">
        <v>34</v>
      </c>
      <c r="AX1131" s="12" t="s">
        <v>77</v>
      </c>
      <c r="AY1131" s="156" t="s">
        <v>339</v>
      </c>
    </row>
    <row r="1132" spans="2:65" s="13" customFormat="1" x14ac:dyDescent="0.2">
      <c r="B1132" s="162"/>
      <c r="D1132" s="150" t="s">
        <v>376</v>
      </c>
      <c r="E1132" s="163" t="s">
        <v>1</v>
      </c>
      <c r="F1132" s="164" t="s">
        <v>398</v>
      </c>
      <c r="H1132" s="165">
        <v>1251.8900000000001</v>
      </c>
      <c r="I1132" s="166"/>
      <c r="L1132" s="162"/>
      <c r="M1132" s="167"/>
      <c r="T1132" s="168"/>
      <c r="AT1132" s="163" t="s">
        <v>376</v>
      </c>
      <c r="AU1132" s="163" t="s">
        <v>86</v>
      </c>
      <c r="AV1132" s="13" t="s">
        <v>249</v>
      </c>
      <c r="AW1132" s="13" t="s">
        <v>34</v>
      </c>
      <c r="AX1132" s="13" t="s">
        <v>84</v>
      </c>
      <c r="AY1132" s="163" t="s">
        <v>339</v>
      </c>
    </row>
    <row r="1133" spans="2:65" s="1" customFormat="1" ht="16.5" customHeight="1" x14ac:dyDescent="0.2">
      <c r="B1133" s="136"/>
      <c r="C1133" s="137" t="s">
        <v>1666</v>
      </c>
      <c r="D1133" s="137" t="s">
        <v>342</v>
      </c>
      <c r="E1133" s="138" t="s">
        <v>2887</v>
      </c>
      <c r="F1133" s="139" t="s">
        <v>2888</v>
      </c>
      <c r="G1133" s="140" t="s">
        <v>381</v>
      </c>
      <c r="H1133" s="141">
        <v>703.45399999999995</v>
      </c>
      <c r="I1133" s="142"/>
      <c r="J1133" s="143">
        <f>ROUND(I1133*H1133,2)</f>
        <v>0</v>
      </c>
      <c r="K1133" s="139" t="s">
        <v>902</v>
      </c>
      <c r="L1133" s="32"/>
      <c r="M1133" s="144" t="s">
        <v>1</v>
      </c>
      <c r="N1133" s="145" t="s">
        <v>42</v>
      </c>
      <c r="P1133" s="146">
        <f>O1133*H1133</f>
        <v>0</v>
      </c>
      <c r="Q1133" s="146">
        <v>0</v>
      </c>
      <c r="R1133" s="146">
        <f>Q1133*H1133</f>
        <v>0</v>
      </c>
      <c r="S1133" s="146">
        <v>0</v>
      </c>
      <c r="T1133" s="147">
        <f>S1133*H1133</f>
        <v>0</v>
      </c>
      <c r="AR1133" s="148" t="s">
        <v>428</v>
      </c>
      <c r="AT1133" s="148" t="s">
        <v>342</v>
      </c>
      <c r="AU1133" s="148" t="s">
        <v>86</v>
      </c>
      <c r="AY1133" s="17" t="s">
        <v>339</v>
      </c>
      <c r="BE1133" s="149">
        <f>IF(N1133="základní",J1133,0)</f>
        <v>0</v>
      </c>
      <c r="BF1133" s="149">
        <f>IF(N1133="snížená",J1133,0)</f>
        <v>0</v>
      </c>
      <c r="BG1133" s="149">
        <f>IF(N1133="zákl. přenesená",J1133,0)</f>
        <v>0</v>
      </c>
      <c r="BH1133" s="149">
        <f>IF(N1133="sníž. přenesená",J1133,0)</f>
        <v>0</v>
      </c>
      <c r="BI1133" s="149">
        <f>IF(N1133="nulová",J1133,0)</f>
        <v>0</v>
      </c>
      <c r="BJ1133" s="17" t="s">
        <v>84</v>
      </c>
      <c r="BK1133" s="149">
        <f>ROUND(I1133*H1133,2)</f>
        <v>0</v>
      </c>
      <c r="BL1133" s="17" t="s">
        <v>428</v>
      </c>
      <c r="BM1133" s="148" t="s">
        <v>3640</v>
      </c>
    </row>
    <row r="1134" spans="2:65" s="1" customFormat="1" x14ac:dyDescent="0.2">
      <c r="B1134" s="32"/>
      <c r="D1134" s="150" t="s">
        <v>348</v>
      </c>
      <c r="F1134" s="151" t="s">
        <v>2890</v>
      </c>
      <c r="I1134" s="152"/>
      <c r="L1134" s="32"/>
      <c r="M1134" s="153"/>
      <c r="T1134" s="56"/>
      <c r="AT1134" s="17" t="s">
        <v>348</v>
      </c>
      <c r="AU1134" s="17" t="s">
        <v>86</v>
      </c>
    </row>
    <row r="1135" spans="2:65" s="1" customFormat="1" ht="19.2" x14ac:dyDescent="0.2">
      <c r="B1135" s="32"/>
      <c r="D1135" s="150" t="s">
        <v>350</v>
      </c>
      <c r="F1135" s="154" t="s">
        <v>3641</v>
      </c>
      <c r="I1135" s="152"/>
      <c r="L1135" s="32"/>
      <c r="M1135" s="153"/>
      <c r="T1135" s="56"/>
      <c r="AT1135" s="17" t="s">
        <v>350</v>
      </c>
      <c r="AU1135" s="17" t="s">
        <v>86</v>
      </c>
    </row>
    <row r="1136" spans="2:65" s="12" customFormat="1" x14ac:dyDescent="0.2">
      <c r="B1136" s="155"/>
      <c r="D1136" s="150" t="s">
        <v>376</v>
      </c>
      <c r="E1136" s="156" t="s">
        <v>1</v>
      </c>
      <c r="F1136" s="157" t="s">
        <v>3642</v>
      </c>
      <c r="H1136" s="158">
        <v>625.94500000000005</v>
      </c>
      <c r="I1136" s="159"/>
      <c r="L1136" s="155"/>
      <c r="M1136" s="160"/>
      <c r="T1136" s="161"/>
      <c r="AT1136" s="156" t="s">
        <v>376</v>
      </c>
      <c r="AU1136" s="156" t="s">
        <v>86</v>
      </c>
      <c r="AV1136" s="12" t="s">
        <v>86</v>
      </c>
      <c r="AW1136" s="12" t="s">
        <v>34</v>
      </c>
      <c r="AX1136" s="12" t="s">
        <v>77</v>
      </c>
      <c r="AY1136" s="156" t="s">
        <v>339</v>
      </c>
    </row>
    <row r="1137" spans="2:65" s="12" customFormat="1" x14ac:dyDescent="0.2">
      <c r="B1137" s="155"/>
      <c r="D1137" s="150" t="s">
        <v>376</v>
      </c>
      <c r="E1137" s="156" t="s">
        <v>1</v>
      </c>
      <c r="F1137" s="157" t="s">
        <v>3643</v>
      </c>
      <c r="H1137" s="158">
        <v>77.509</v>
      </c>
      <c r="I1137" s="159"/>
      <c r="L1137" s="155"/>
      <c r="M1137" s="160"/>
      <c r="T1137" s="161"/>
      <c r="AT1137" s="156" t="s">
        <v>376</v>
      </c>
      <c r="AU1137" s="156" t="s">
        <v>86</v>
      </c>
      <c r="AV1137" s="12" t="s">
        <v>86</v>
      </c>
      <c r="AW1137" s="12" t="s">
        <v>34</v>
      </c>
      <c r="AX1137" s="12" t="s">
        <v>77</v>
      </c>
      <c r="AY1137" s="156" t="s">
        <v>339</v>
      </c>
    </row>
    <row r="1138" spans="2:65" s="13" customFormat="1" x14ac:dyDescent="0.2">
      <c r="B1138" s="162"/>
      <c r="D1138" s="150" t="s">
        <v>376</v>
      </c>
      <c r="E1138" s="163" t="s">
        <v>1</v>
      </c>
      <c r="F1138" s="164" t="s">
        <v>398</v>
      </c>
      <c r="H1138" s="165">
        <v>703.45399999999995</v>
      </c>
      <c r="I1138" s="166"/>
      <c r="L1138" s="162"/>
      <c r="M1138" s="167"/>
      <c r="T1138" s="168"/>
      <c r="AT1138" s="163" t="s">
        <v>376</v>
      </c>
      <c r="AU1138" s="163" t="s">
        <v>86</v>
      </c>
      <c r="AV1138" s="13" t="s">
        <v>249</v>
      </c>
      <c r="AW1138" s="13" t="s">
        <v>34</v>
      </c>
      <c r="AX1138" s="13" t="s">
        <v>84</v>
      </c>
      <c r="AY1138" s="163" t="s">
        <v>339</v>
      </c>
    </row>
    <row r="1139" spans="2:65" s="1" customFormat="1" ht="16.5" customHeight="1" x14ac:dyDescent="0.2">
      <c r="B1139" s="136"/>
      <c r="C1139" s="137" t="s">
        <v>1669</v>
      </c>
      <c r="D1139" s="137" t="s">
        <v>342</v>
      </c>
      <c r="E1139" s="138" t="s">
        <v>2892</v>
      </c>
      <c r="F1139" s="139" t="s">
        <v>2893</v>
      </c>
      <c r="G1139" s="140" t="s">
        <v>381</v>
      </c>
      <c r="H1139" s="141">
        <v>282.98200000000003</v>
      </c>
      <c r="I1139" s="142"/>
      <c r="J1139" s="143">
        <f>ROUND(I1139*H1139,2)</f>
        <v>0</v>
      </c>
      <c r="K1139" s="139" t="s">
        <v>902</v>
      </c>
      <c r="L1139" s="32"/>
      <c r="M1139" s="144" t="s">
        <v>1</v>
      </c>
      <c r="N1139" s="145" t="s">
        <v>42</v>
      </c>
      <c r="P1139" s="146">
        <f>O1139*H1139</f>
        <v>0</v>
      </c>
      <c r="Q1139" s="146">
        <v>0</v>
      </c>
      <c r="R1139" s="146">
        <f>Q1139*H1139</f>
        <v>0</v>
      </c>
      <c r="S1139" s="146">
        <v>0</v>
      </c>
      <c r="T1139" s="147">
        <f>S1139*H1139</f>
        <v>0</v>
      </c>
      <c r="AR1139" s="148" t="s">
        <v>428</v>
      </c>
      <c r="AT1139" s="148" t="s">
        <v>342</v>
      </c>
      <c r="AU1139" s="148" t="s">
        <v>86</v>
      </c>
      <c r="AY1139" s="17" t="s">
        <v>339</v>
      </c>
      <c r="BE1139" s="149">
        <f>IF(N1139="základní",J1139,0)</f>
        <v>0</v>
      </c>
      <c r="BF1139" s="149">
        <f>IF(N1139="snížená",J1139,0)</f>
        <v>0</v>
      </c>
      <c r="BG1139" s="149">
        <f>IF(N1139="zákl. přenesená",J1139,0)</f>
        <v>0</v>
      </c>
      <c r="BH1139" s="149">
        <f>IF(N1139="sníž. přenesená",J1139,0)</f>
        <v>0</v>
      </c>
      <c r="BI1139" s="149">
        <f>IF(N1139="nulová",J1139,0)</f>
        <v>0</v>
      </c>
      <c r="BJ1139" s="17" t="s">
        <v>84</v>
      </c>
      <c r="BK1139" s="149">
        <f>ROUND(I1139*H1139,2)</f>
        <v>0</v>
      </c>
      <c r="BL1139" s="17" t="s">
        <v>428</v>
      </c>
      <c r="BM1139" s="148" t="s">
        <v>3644</v>
      </c>
    </row>
    <row r="1140" spans="2:65" s="1" customFormat="1" ht="19.2" x14ac:dyDescent="0.2">
      <c r="B1140" s="32"/>
      <c r="D1140" s="150" t="s">
        <v>348</v>
      </c>
      <c r="F1140" s="151" t="s">
        <v>2895</v>
      </c>
      <c r="I1140" s="152"/>
      <c r="L1140" s="32"/>
      <c r="M1140" s="153"/>
      <c r="T1140" s="56"/>
      <c r="AT1140" s="17" t="s">
        <v>348</v>
      </c>
      <c r="AU1140" s="17" t="s">
        <v>86</v>
      </c>
    </row>
    <row r="1141" spans="2:65" s="15" customFormat="1" x14ac:dyDescent="0.2">
      <c r="B1141" s="189"/>
      <c r="D1141" s="150" t="s">
        <v>376</v>
      </c>
      <c r="E1141" s="190" t="s">
        <v>1</v>
      </c>
      <c r="F1141" s="191" t="s">
        <v>3645</v>
      </c>
      <c r="H1141" s="190" t="s">
        <v>1</v>
      </c>
      <c r="I1141" s="192"/>
      <c r="L1141" s="189"/>
      <c r="M1141" s="193"/>
      <c r="T1141" s="194"/>
      <c r="AT1141" s="190" t="s">
        <v>376</v>
      </c>
      <c r="AU1141" s="190" t="s">
        <v>86</v>
      </c>
      <c r="AV1141" s="15" t="s">
        <v>84</v>
      </c>
      <c r="AW1141" s="15" t="s">
        <v>34</v>
      </c>
      <c r="AX1141" s="15" t="s">
        <v>77</v>
      </c>
      <c r="AY1141" s="190" t="s">
        <v>339</v>
      </c>
    </row>
    <row r="1142" spans="2:65" s="12" customFormat="1" x14ac:dyDescent="0.2">
      <c r="B1142" s="155"/>
      <c r="D1142" s="150" t="s">
        <v>376</v>
      </c>
      <c r="E1142" s="156" t="s">
        <v>1</v>
      </c>
      <c r="F1142" s="157" t="s">
        <v>3646</v>
      </c>
      <c r="H1142" s="158">
        <v>251.97800000000001</v>
      </c>
      <c r="I1142" s="159"/>
      <c r="L1142" s="155"/>
      <c r="M1142" s="160"/>
      <c r="T1142" s="161"/>
      <c r="AT1142" s="156" t="s">
        <v>376</v>
      </c>
      <c r="AU1142" s="156" t="s">
        <v>86</v>
      </c>
      <c r="AV1142" s="12" t="s">
        <v>86</v>
      </c>
      <c r="AW1142" s="12" t="s">
        <v>34</v>
      </c>
      <c r="AX1142" s="12" t="s">
        <v>77</v>
      </c>
      <c r="AY1142" s="156" t="s">
        <v>339</v>
      </c>
    </row>
    <row r="1143" spans="2:65" s="12" customFormat="1" x14ac:dyDescent="0.2">
      <c r="B1143" s="155"/>
      <c r="D1143" s="150" t="s">
        <v>376</v>
      </c>
      <c r="E1143" s="156" t="s">
        <v>1</v>
      </c>
      <c r="F1143" s="157" t="s">
        <v>3647</v>
      </c>
      <c r="H1143" s="158">
        <v>31.004000000000001</v>
      </c>
      <c r="I1143" s="159"/>
      <c r="L1143" s="155"/>
      <c r="M1143" s="160"/>
      <c r="T1143" s="161"/>
      <c r="AT1143" s="156" t="s">
        <v>376</v>
      </c>
      <c r="AU1143" s="156" t="s">
        <v>86</v>
      </c>
      <c r="AV1143" s="12" t="s">
        <v>86</v>
      </c>
      <c r="AW1143" s="12" t="s">
        <v>34</v>
      </c>
      <c r="AX1143" s="12" t="s">
        <v>77</v>
      </c>
      <c r="AY1143" s="156" t="s">
        <v>339</v>
      </c>
    </row>
    <row r="1144" spans="2:65" s="13" customFormat="1" x14ac:dyDescent="0.2">
      <c r="B1144" s="162"/>
      <c r="D1144" s="150" t="s">
        <v>376</v>
      </c>
      <c r="E1144" s="163" t="s">
        <v>1</v>
      </c>
      <c r="F1144" s="164" t="s">
        <v>398</v>
      </c>
      <c r="H1144" s="165">
        <v>282.98200000000003</v>
      </c>
      <c r="I1144" s="166"/>
      <c r="L1144" s="162"/>
      <c r="M1144" s="167"/>
      <c r="T1144" s="168"/>
      <c r="AT1144" s="163" t="s">
        <v>376</v>
      </c>
      <c r="AU1144" s="163" t="s">
        <v>86</v>
      </c>
      <c r="AV1144" s="13" t="s">
        <v>249</v>
      </c>
      <c r="AW1144" s="13" t="s">
        <v>34</v>
      </c>
      <c r="AX1144" s="13" t="s">
        <v>84</v>
      </c>
      <c r="AY1144" s="163" t="s">
        <v>339</v>
      </c>
    </row>
    <row r="1145" spans="2:65" s="1" customFormat="1" ht="16.5" customHeight="1" x14ac:dyDescent="0.2">
      <c r="B1145" s="136"/>
      <c r="C1145" s="137" t="s">
        <v>3648</v>
      </c>
      <c r="D1145" s="137" t="s">
        <v>342</v>
      </c>
      <c r="E1145" s="138" t="s">
        <v>2900</v>
      </c>
      <c r="F1145" s="139" t="s">
        <v>2901</v>
      </c>
      <c r="G1145" s="140" t="s">
        <v>381</v>
      </c>
      <c r="H1145" s="141">
        <v>77.509</v>
      </c>
      <c r="I1145" s="142"/>
      <c r="J1145" s="143">
        <f>ROUND(I1145*H1145,2)</f>
        <v>0</v>
      </c>
      <c r="K1145" s="139" t="s">
        <v>902</v>
      </c>
      <c r="L1145" s="32"/>
      <c r="M1145" s="144" t="s">
        <v>1</v>
      </c>
      <c r="N1145" s="145" t="s">
        <v>42</v>
      </c>
      <c r="P1145" s="146">
        <f>O1145*H1145</f>
        <v>0</v>
      </c>
      <c r="Q1145" s="146">
        <v>8.5999999999999998E-4</v>
      </c>
      <c r="R1145" s="146">
        <f>Q1145*H1145</f>
        <v>6.6657739999999993E-2</v>
      </c>
      <c r="S1145" s="146">
        <v>0</v>
      </c>
      <c r="T1145" s="147">
        <f>S1145*H1145</f>
        <v>0</v>
      </c>
      <c r="AR1145" s="148" t="s">
        <v>428</v>
      </c>
      <c r="AT1145" s="148" t="s">
        <v>342</v>
      </c>
      <c r="AU1145" s="148" t="s">
        <v>86</v>
      </c>
      <c r="AY1145" s="17" t="s">
        <v>339</v>
      </c>
      <c r="BE1145" s="149">
        <f>IF(N1145="základní",J1145,0)</f>
        <v>0</v>
      </c>
      <c r="BF1145" s="149">
        <f>IF(N1145="snížená",J1145,0)</f>
        <v>0</v>
      </c>
      <c r="BG1145" s="149">
        <f>IF(N1145="zákl. přenesená",J1145,0)</f>
        <v>0</v>
      </c>
      <c r="BH1145" s="149">
        <f>IF(N1145="sníž. přenesená",J1145,0)</f>
        <v>0</v>
      </c>
      <c r="BI1145" s="149">
        <f>IF(N1145="nulová",J1145,0)</f>
        <v>0</v>
      </c>
      <c r="BJ1145" s="17" t="s">
        <v>84</v>
      </c>
      <c r="BK1145" s="149">
        <f>ROUND(I1145*H1145,2)</f>
        <v>0</v>
      </c>
      <c r="BL1145" s="17" t="s">
        <v>428</v>
      </c>
      <c r="BM1145" s="148" t="s">
        <v>3649</v>
      </c>
    </row>
    <row r="1146" spans="2:65" s="1" customFormat="1" x14ac:dyDescent="0.2">
      <c r="B1146" s="32"/>
      <c r="D1146" s="150" t="s">
        <v>348</v>
      </c>
      <c r="F1146" s="151" t="s">
        <v>2903</v>
      </c>
      <c r="I1146" s="152"/>
      <c r="L1146" s="32"/>
      <c r="M1146" s="153"/>
      <c r="T1146" s="56"/>
      <c r="AT1146" s="17" t="s">
        <v>348</v>
      </c>
      <c r="AU1146" s="17" t="s">
        <v>86</v>
      </c>
    </row>
    <row r="1147" spans="2:65" s="15" customFormat="1" x14ac:dyDescent="0.2">
      <c r="B1147" s="189"/>
      <c r="D1147" s="150" t="s">
        <v>376</v>
      </c>
      <c r="E1147" s="190" t="s">
        <v>1</v>
      </c>
      <c r="F1147" s="191" t="s">
        <v>3589</v>
      </c>
      <c r="H1147" s="190" t="s">
        <v>1</v>
      </c>
      <c r="I1147" s="192"/>
      <c r="L1147" s="189"/>
      <c r="M1147" s="193"/>
      <c r="T1147" s="194"/>
      <c r="AT1147" s="190" t="s">
        <v>376</v>
      </c>
      <c r="AU1147" s="190" t="s">
        <v>86</v>
      </c>
      <c r="AV1147" s="15" t="s">
        <v>84</v>
      </c>
      <c r="AW1147" s="15" t="s">
        <v>34</v>
      </c>
      <c r="AX1147" s="15" t="s">
        <v>77</v>
      </c>
      <c r="AY1147" s="190" t="s">
        <v>339</v>
      </c>
    </row>
    <row r="1148" spans="2:65" s="12" customFormat="1" x14ac:dyDescent="0.2">
      <c r="B1148" s="155"/>
      <c r="D1148" s="150" t="s">
        <v>376</v>
      </c>
      <c r="E1148" s="156" t="s">
        <v>1</v>
      </c>
      <c r="F1148" s="157" t="s">
        <v>3590</v>
      </c>
      <c r="H1148" s="158">
        <v>6.28</v>
      </c>
      <c r="I1148" s="159"/>
      <c r="L1148" s="155"/>
      <c r="M1148" s="160"/>
      <c r="T1148" s="161"/>
      <c r="AT1148" s="156" t="s">
        <v>376</v>
      </c>
      <c r="AU1148" s="156" t="s">
        <v>86</v>
      </c>
      <c r="AV1148" s="12" t="s">
        <v>86</v>
      </c>
      <c r="AW1148" s="12" t="s">
        <v>34</v>
      </c>
      <c r="AX1148" s="12" t="s">
        <v>77</v>
      </c>
      <c r="AY1148" s="156" t="s">
        <v>339</v>
      </c>
    </row>
    <row r="1149" spans="2:65" s="12" customFormat="1" x14ac:dyDescent="0.2">
      <c r="B1149" s="155"/>
      <c r="D1149" s="150" t="s">
        <v>376</v>
      </c>
      <c r="E1149" s="156" t="s">
        <v>1</v>
      </c>
      <c r="F1149" s="157" t="s">
        <v>3591</v>
      </c>
      <c r="H1149" s="158">
        <v>0.86199999999999999</v>
      </c>
      <c r="I1149" s="159"/>
      <c r="L1149" s="155"/>
      <c r="M1149" s="160"/>
      <c r="T1149" s="161"/>
      <c r="AT1149" s="156" t="s">
        <v>376</v>
      </c>
      <c r="AU1149" s="156" t="s">
        <v>86</v>
      </c>
      <c r="AV1149" s="12" t="s">
        <v>86</v>
      </c>
      <c r="AW1149" s="12" t="s">
        <v>34</v>
      </c>
      <c r="AX1149" s="12" t="s">
        <v>77</v>
      </c>
      <c r="AY1149" s="156" t="s">
        <v>339</v>
      </c>
    </row>
    <row r="1150" spans="2:65" s="15" customFormat="1" x14ac:dyDescent="0.2">
      <c r="B1150" s="189"/>
      <c r="D1150" s="150" t="s">
        <v>376</v>
      </c>
      <c r="E1150" s="190" t="s">
        <v>1</v>
      </c>
      <c r="F1150" s="191" t="s">
        <v>3148</v>
      </c>
      <c r="H1150" s="190" t="s">
        <v>1</v>
      </c>
      <c r="I1150" s="192"/>
      <c r="L1150" s="189"/>
      <c r="M1150" s="193"/>
      <c r="T1150" s="194"/>
      <c r="AT1150" s="190" t="s">
        <v>376</v>
      </c>
      <c r="AU1150" s="190" t="s">
        <v>86</v>
      </c>
      <c r="AV1150" s="15" t="s">
        <v>84</v>
      </c>
      <c r="AW1150" s="15" t="s">
        <v>34</v>
      </c>
      <c r="AX1150" s="15" t="s">
        <v>77</v>
      </c>
      <c r="AY1150" s="190" t="s">
        <v>339</v>
      </c>
    </row>
    <row r="1151" spans="2:65" s="12" customFormat="1" x14ac:dyDescent="0.2">
      <c r="B1151" s="155"/>
      <c r="D1151" s="150" t="s">
        <v>376</v>
      </c>
      <c r="E1151" s="156" t="s">
        <v>1</v>
      </c>
      <c r="F1151" s="157" t="s">
        <v>3592</v>
      </c>
      <c r="H1151" s="158">
        <v>1.6419999999999999</v>
      </c>
      <c r="I1151" s="159"/>
      <c r="L1151" s="155"/>
      <c r="M1151" s="160"/>
      <c r="T1151" s="161"/>
      <c r="AT1151" s="156" t="s">
        <v>376</v>
      </c>
      <c r="AU1151" s="156" t="s">
        <v>86</v>
      </c>
      <c r="AV1151" s="12" t="s">
        <v>86</v>
      </c>
      <c r="AW1151" s="12" t="s">
        <v>34</v>
      </c>
      <c r="AX1151" s="12" t="s">
        <v>77</v>
      </c>
      <c r="AY1151" s="156" t="s">
        <v>339</v>
      </c>
    </row>
    <row r="1152" spans="2:65" s="12" customFormat="1" x14ac:dyDescent="0.2">
      <c r="B1152" s="155"/>
      <c r="D1152" s="150" t="s">
        <v>376</v>
      </c>
      <c r="E1152" s="156" t="s">
        <v>1</v>
      </c>
      <c r="F1152" s="157" t="s">
        <v>3593</v>
      </c>
      <c r="H1152" s="158">
        <v>1.6419999999999999</v>
      </c>
      <c r="I1152" s="159"/>
      <c r="L1152" s="155"/>
      <c r="M1152" s="160"/>
      <c r="T1152" s="161"/>
      <c r="AT1152" s="156" t="s">
        <v>376</v>
      </c>
      <c r="AU1152" s="156" t="s">
        <v>86</v>
      </c>
      <c r="AV1152" s="12" t="s">
        <v>86</v>
      </c>
      <c r="AW1152" s="12" t="s">
        <v>34</v>
      </c>
      <c r="AX1152" s="12" t="s">
        <v>77</v>
      </c>
      <c r="AY1152" s="156" t="s">
        <v>339</v>
      </c>
    </row>
    <row r="1153" spans="2:51" s="12" customFormat="1" x14ac:dyDescent="0.2">
      <c r="B1153" s="155"/>
      <c r="D1153" s="150" t="s">
        <v>376</v>
      </c>
      <c r="E1153" s="156" t="s">
        <v>1</v>
      </c>
      <c r="F1153" s="157" t="s">
        <v>3594</v>
      </c>
      <c r="H1153" s="158">
        <v>1.268</v>
      </c>
      <c r="I1153" s="159"/>
      <c r="L1153" s="155"/>
      <c r="M1153" s="160"/>
      <c r="T1153" s="161"/>
      <c r="AT1153" s="156" t="s">
        <v>376</v>
      </c>
      <c r="AU1153" s="156" t="s">
        <v>86</v>
      </c>
      <c r="AV1153" s="12" t="s">
        <v>86</v>
      </c>
      <c r="AW1153" s="12" t="s">
        <v>34</v>
      </c>
      <c r="AX1153" s="12" t="s">
        <v>77</v>
      </c>
      <c r="AY1153" s="156" t="s">
        <v>339</v>
      </c>
    </row>
    <row r="1154" spans="2:51" s="12" customFormat="1" x14ac:dyDescent="0.2">
      <c r="B1154" s="155"/>
      <c r="D1154" s="150" t="s">
        <v>376</v>
      </c>
      <c r="E1154" s="156" t="s">
        <v>1</v>
      </c>
      <c r="F1154" s="157" t="s">
        <v>3595</v>
      </c>
      <c r="H1154" s="158">
        <v>1.8919999999999999</v>
      </c>
      <c r="I1154" s="159"/>
      <c r="L1154" s="155"/>
      <c r="M1154" s="160"/>
      <c r="T1154" s="161"/>
      <c r="AT1154" s="156" t="s">
        <v>376</v>
      </c>
      <c r="AU1154" s="156" t="s">
        <v>86</v>
      </c>
      <c r="AV1154" s="12" t="s">
        <v>86</v>
      </c>
      <c r="AW1154" s="12" t="s">
        <v>34</v>
      </c>
      <c r="AX1154" s="12" t="s">
        <v>77</v>
      </c>
      <c r="AY1154" s="156" t="s">
        <v>339</v>
      </c>
    </row>
    <row r="1155" spans="2:51" s="14" customFormat="1" x14ac:dyDescent="0.2">
      <c r="B1155" s="182"/>
      <c r="D1155" s="150" t="s">
        <v>376</v>
      </c>
      <c r="E1155" s="183" t="s">
        <v>1</v>
      </c>
      <c r="F1155" s="184" t="s">
        <v>1603</v>
      </c>
      <c r="H1155" s="185">
        <v>13.586</v>
      </c>
      <c r="I1155" s="186"/>
      <c r="L1155" s="182"/>
      <c r="M1155" s="187"/>
      <c r="T1155" s="188"/>
      <c r="AT1155" s="183" t="s">
        <v>376</v>
      </c>
      <c r="AU1155" s="183" t="s">
        <v>86</v>
      </c>
      <c r="AV1155" s="14" t="s">
        <v>97</v>
      </c>
      <c r="AW1155" s="14" t="s">
        <v>34</v>
      </c>
      <c r="AX1155" s="14" t="s">
        <v>77</v>
      </c>
      <c r="AY1155" s="183" t="s">
        <v>339</v>
      </c>
    </row>
    <row r="1156" spans="2:51" s="15" customFormat="1" x14ac:dyDescent="0.2">
      <c r="B1156" s="189"/>
      <c r="D1156" s="150" t="s">
        <v>376</v>
      </c>
      <c r="E1156" s="190" t="s">
        <v>1</v>
      </c>
      <c r="F1156" s="191" t="s">
        <v>3596</v>
      </c>
      <c r="H1156" s="190" t="s">
        <v>1</v>
      </c>
      <c r="I1156" s="192"/>
      <c r="L1156" s="189"/>
      <c r="M1156" s="193"/>
      <c r="T1156" s="194"/>
      <c r="AT1156" s="190" t="s">
        <v>376</v>
      </c>
      <c r="AU1156" s="190" t="s">
        <v>86</v>
      </c>
      <c r="AV1156" s="15" t="s">
        <v>84</v>
      </c>
      <c r="AW1156" s="15" t="s">
        <v>34</v>
      </c>
      <c r="AX1156" s="15" t="s">
        <v>77</v>
      </c>
      <c r="AY1156" s="190" t="s">
        <v>339</v>
      </c>
    </row>
    <row r="1157" spans="2:51" s="12" customFormat="1" x14ac:dyDescent="0.2">
      <c r="B1157" s="155"/>
      <c r="D1157" s="150" t="s">
        <v>376</v>
      </c>
      <c r="E1157" s="156" t="s">
        <v>1</v>
      </c>
      <c r="F1157" s="157" t="s">
        <v>3597</v>
      </c>
      <c r="H1157" s="158">
        <v>3.722</v>
      </c>
      <c r="I1157" s="159"/>
      <c r="L1157" s="155"/>
      <c r="M1157" s="160"/>
      <c r="T1157" s="161"/>
      <c r="AT1157" s="156" t="s">
        <v>376</v>
      </c>
      <c r="AU1157" s="156" t="s">
        <v>86</v>
      </c>
      <c r="AV1157" s="12" t="s">
        <v>86</v>
      </c>
      <c r="AW1157" s="12" t="s">
        <v>34</v>
      </c>
      <c r="AX1157" s="12" t="s">
        <v>77</v>
      </c>
      <c r="AY1157" s="156" t="s">
        <v>339</v>
      </c>
    </row>
    <row r="1158" spans="2:51" s="12" customFormat="1" x14ac:dyDescent="0.2">
      <c r="B1158" s="155"/>
      <c r="D1158" s="150" t="s">
        <v>376</v>
      </c>
      <c r="E1158" s="156" t="s">
        <v>1</v>
      </c>
      <c r="F1158" s="157" t="s">
        <v>3598</v>
      </c>
      <c r="H1158" s="158">
        <v>3.722</v>
      </c>
      <c r="I1158" s="159"/>
      <c r="L1158" s="155"/>
      <c r="M1158" s="160"/>
      <c r="T1158" s="161"/>
      <c r="AT1158" s="156" t="s">
        <v>376</v>
      </c>
      <c r="AU1158" s="156" t="s">
        <v>86</v>
      </c>
      <c r="AV1158" s="12" t="s">
        <v>86</v>
      </c>
      <c r="AW1158" s="12" t="s">
        <v>34</v>
      </c>
      <c r="AX1158" s="12" t="s">
        <v>77</v>
      </c>
      <c r="AY1158" s="156" t="s">
        <v>339</v>
      </c>
    </row>
    <row r="1159" spans="2:51" s="12" customFormat="1" x14ac:dyDescent="0.2">
      <c r="B1159" s="155"/>
      <c r="D1159" s="150" t="s">
        <v>376</v>
      </c>
      <c r="E1159" s="156" t="s">
        <v>1</v>
      </c>
      <c r="F1159" s="157" t="s">
        <v>3599</v>
      </c>
      <c r="H1159" s="158">
        <v>2.863</v>
      </c>
      <c r="I1159" s="159"/>
      <c r="L1159" s="155"/>
      <c r="M1159" s="160"/>
      <c r="T1159" s="161"/>
      <c r="AT1159" s="156" t="s">
        <v>376</v>
      </c>
      <c r="AU1159" s="156" t="s">
        <v>86</v>
      </c>
      <c r="AV1159" s="12" t="s">
        <v>86</v>
      </c>
      <c r="AW1159" s="12" t="s">
        <v>34</v>
      </c>
      <c r="AX1159" s="12" t="s">
        <v>77</v>
      </c>
      <c r="AY1159" s="156" t="s">
        <v>339</v>
      </c>
    </row>
    <row r="1160" spans="2:51" s="12" customFormat="1" x14ac:dyDescent="0.2">
      <c r="B1160" s="155"/>
      <c r="D1160" s="150" t="s">
        <v>376</v>
      </c>
      <c r="E1160" s="156" t="s">
        <v>1</v>
      </c>
      <c r="F1160" s="157" t="s">
        <v>3600</v>
      </c>
      <c r="H1160" s="158">
        <v>4.2949999999999999</v>
      </c>
      <c r="I1160" s="159"/>
      <c r="L1160" s="155"/>
      <c r="M1160" s="160"/>
      <c r="T1160" s="161"/>
      <c r="AT1160" s="156" t="s">
        <v>376</v>
      </c>
      <c r="AU1160" s="156" t="s">
        <v>86</v>
      </c>
      <c r="AV1160" s="12" t="s">
        <v>86</v>
      </c>
      <c r="AW1160" s="12" t="s">
        <v>34</v>
      </c>
      <c r="AX1160" s="12" t="s">
        <v>77</v>
      </c>
      <c r="AY1160" s="156" t="s">
        <v>339</v>
      </c>
    </row>
    <row r="1161" spans="2:51" s="15" customFormat="1" x14ac:dyDescent="0.2">
      <c r="B1161" s="189"/>
      <c r="D1161" s="150" t="s">
        <v>376</v>
      </c>
      <c r="E1161" s="190" t="s">
        <v>1</v>
      </c>
      <c r="F1161" s="191" t="s">
        <v>3601</v>
      </c>
      <c r="H1161" s="190" t="s">
        <v>1</v>
      </c>
      <c r="I1161" s="192"/>
      <c r="L1161" s="189"/>
      <c r="M1161" s="193"/>
      <c r="T1161" s="194"/>
      <c r="AT1161" s="190" t="s">
        <v>376</v>
      </c>
      <c r="AU1161" s="190" t="s">
        <v>86</v>
      </c>
      <c r="AV1161" s="15" t="s">
        <v>84</v>
      </c>
      <c r="AW1161" s="15" t="s">
        <v>34</v>
      </c>
      <c r="AX1161" s="15" t="s">
        <v>77</v>
      </c>
      <c r="AY1161" s="190" t="s">
        <v>339</v>
      </c>
    </row>
    <row r="1162" spans="2:51" s="12" customFormat="1" x14ac:dyDescent="0.2">
      <c r="B1162" s="155"/>
      <c r="D1162" s="150" t="s">
        <v>376</v>
      </c>
      <c r="E1162" s="156" t="s">
        <v>1</v>
      </c>
      <c r="F1162" s="157" t="s">
        <v>3602</v>
      </c>
      <c r="H1162" s="158">
        <v>4.6879999999999997</v>
      </c>
      <c r="I1162" s="159"/>
      <c r="L1162" s="155"/>
      <c r="M1162" s="160"/>
      <c r="T1162" s="161"/>
      <c r="AT1162" s="156" t="s">
        <v>376</v>
      </c>
      <c r="AU1162" s="156" t="s">
        <v>86</v>
      </c>
      <c r="AV1162" s="12" t="s">
        <v>86</v>
      </c>
      <c r="AW1162" s="12" t="s">
        <v>34</v>
      </c>
      <c r="AX1162" s="12" t="s">
        <v>77</v>
      </c>
      <c r="AY1162" s="156" t="s">
        <v>339</v>
      </c>
    </row>
    <row r="1163" spans="2:51" s="12" customFormat="1" x14ac:dyDescent="0.2">
      <c r="B1163" s="155"/>
      <c r="D1163" s="150" t="s">
        <v>376</v>
      </c>
      <c r="E1163" s="156" t="s">
        <v>1</v>
      </c>
      <c r="F1163" s="157" t="s">
        <v>3603</v>
      </c>
      <c r="H1163" s="158">
        <v>4.6479999999999997</v>
      </c>
      <c r="I1163" s="159"/>
      <c r="L1163" s="155"/>
      <c r="M1163" s="160"/>
      <c r="T1163" s="161"/>
      <c r="AT1163" s="156" t="s">
        <v>376</v>
      </c>
      <c r="AU1163" s="156" t="s">
        <v>86</v>
      </c>
      <c r="AV1163" s="12" t="s">
        <v>86</v>
      </c>
      <c r="AW1163" s="12" t="s">
        <v>34</v>
      </c>
      <c r="AX1163" s="12" t="s">
        <v>77</v>
      </c>
      <c r="AY1163" s="156" t="s">
        <v>339</v>
      </c>
    </row>
    <row r="1164" spans="2:51" s="12" customFormat="1" x14ac:dyDescent="0.2">
      <c r="B1164" s="155"/>
      <c r="D1164" s="150" t="s">
        <v>376</v>
      </c>
      <c r="E1164" s="156" t="s">
        <v>1</v>
      </c>
      <c r="F1164" s="157" t="s">
        <v>3604</v>
      </c>
      <c r="H1164" s="158">
        <v>3.6419999999999999</v>
      </c>
      <c r="I1164" s="159"/>
      <c r="L1164" s="155"/>
      <c r="M1164" s="160"/>
      <c r="T1164" s="161"/>
      <c r="AT1164" s="156" t="s">
        <v>376</v>
      </c>
      <c r="AU1164" s="156" t="s">
        <v>86</v>
      </c>
      <c r="AV1164" s="12" t="s">
        <v>86</v>
      </c>
      <c r="AW1164" s="12" t="s">
        <v>34</v>
      </c>
      <c r="AX1164" s="12" t="s">
        <v>77</v>
      </c>
      <c r="AY1164" s="156" t="s">
        <v>339</v>
      </c>
    </row>
    <row r="1165" spans="2:51" s="12" customFormat="1" x14ac:dyDescent="0.2">
      <c r="B1165" s="155"/>
      <c r="D1165" s="150" t="s">
        <v>376</v>
      </c>
      <c r="E1165" s="156" t="s">
        <v>1</v>
      </c>
      <c r="F1165" s="157" t="s">
        <v>3605</v>
      </c>
      <c r="H1165" s="158">
        <v>5.4989999999999997</v>
      </c>
      <c r="I1165" s="159"/>
      <c r="L1165" s="155"/>
      <c r="M1165" s="160"/>
      <c r="T1165" s="161"/>
      <c r="AT1165" s="156" t="s">
        <v>376</v>
      </c>
      <c r="AU1165" s="156" t="s">
        <v>86</v>
      </c>
      <c r="AV1165" s="12" t="s">
        <v>86</v>
      </c>
      <c r="AW1165" s="12" t="s">
        <v>34</v>
      </c>
      <c r="AX1165" s="12" t="s">
        <v>77</v>
      </c>
      <c r="AY1165" s="156" t="s">
        <v>339</v>
      </c>
    </row>
    <row r="1166" spans="2:51" s="15" customFormat="1" x14ac:dyDescent="0.2">
      <c r="B1166" s="189"/>
      <c r="D1166" s="150" t="s">
        <v>376</v>
      </c>
      <c r="E1166" s="190" t="s">
        <v>1</v>
      </c>
      <c r="F1166" s="191" t="s">
        <v>3606</v>
      </c>
      <c r="H1166" s="190" t="s">
        <v>1</v>
      </c>
      <c r="I1166" s="192"/>
      <c r="L1166" s="189"/>
      <c r="M1166" s="193"/>
      <c r="T1166" s="194"/>
      <c r="AT1166" s="190" t="s">
        <v>376</v>
      </c>
      <c r="AU1166" s="190" t="s">
        <v>86</v>
      </c>
      <c r="AV1166" s="15" t="s">
        <v>84</v>
      </c>
      <c r="AW1166" s="15" t="s">
        <v>34</v>
      </c>
      <c r="AX1166" s="15" t="s">
        <v>77</v>
      </c>
      <c r="AY1166" s="190" t="s">
        <v>339</v>
      </c>
    </row>
    <row r="1167" spans="2:51" s="12" customFormat="1" x14ac:dyDescent="0.2">
      <c r="B1167" s="155"/>
      <c r="D1167" s="150" t="s">
        <v>376</v>
      </c>
      <c r="E1167" s="156" t="s">
        <v>1</v>
      </c>
      <c r="F1167" s="157" t="s">
        <v>3607</v>
      </c>
      <c r="H1167" s="158">
        <v>7.7110000000000003</v>
      </c>
      <c r="I1167" s="159"/>
      <c r="L1167" s="155"/>
      <c r="M1167" s="160"/>
      <c r="T1167" s="161"/>
      <c r="AT1167" s="156" t="s">
        <v>376</v>
      </c>
      <c r="AU1167" s="156" t="s">
        <v>86</v>
      </c>
      <c r="AV1167" s="12" t="s">
        <v>86</v>
      </c>
      <c r="AW1167" s="12" t="s">
        <v>34</v>
      </c>
      <c r="AX1167" s="12" t="s">
        <v>77</v>
      </c>
      <c r="AY1167" s="156" t="s">
        <v>339</v>
      </c>
    </row>
    <row r="1168" spans="2:51" s="12" customFormat="1" x14ac:dyDescent="0.2">
      <c r="B1168" s="155"/>
      <c r="D1168" s="150" t="s">
        <v>376</v>
      </c>
      <c r="E1168" s="156" t="s">
        <v>1</v>
      </c>
      <c r="F1168" s="157" t="s">
        <v>3608</v>
      </c>
      <c r="H1168" s="158">
        <v>7.82</v>
      </c>
      <c r="I1168" s="159"/>
      <c r="L1168" s="155"/>
      <c r="M1168" s="160"/>
      <c r="T1168" s="161"/>
      <c r="AT1168" s="156" t="s">
        <v>376</v>
      </c>
      <c r="AU1168" s="156" t="s">
        <v>86</v>
      </c>
      <c r="AV1168" s="12" t="s">
        <v>86</v>
      </c>
      <c r="AW1168" s="12" t="s">
        <v>34</v>
      </c>
      <c r="AX1168" s="12" t="s">
        <v>77</v>
      </c>
      <c r="AY1168" s="156" t="s">
        <v>339</v>
      </c>
    </row>
    <row r="1169" spans="2:65" s="12" customFormat="1" x14ac:dyDescent="0.2">
      <c r="B1169" s="155"/>
      <c r="D1169" s="150" t="s">
        <v>376</v>
      </c>
      <c r="E1169" s="156" t="s">
        <v>1</v>
      </c>
      <c r="F1169" s="157" t="s">
        <v>3609</v>
      </c>
      <c r="H1169" s="158">
        <v>6.1989999999999998</v>
      </c>
      <c r="I1169" s="159"/>
      <c r="L1169" s="155"/>
      <c r="M1169" s="160"/>
      <c r="T1169" s="161"/>
      <c r="AT1169" s="156" t="s">
        <v>376</v>
      </c>
      <c r="AU1169" s="156" t="s">
        <v>86</v>
      </c>
      <c r="AV1169" s="12" t="s">
        <v>86</v>
      </c>
      <c r="AW1169" s="12" t="s">
        <v>34</v>
      </c>
      <c r="AX1169" s="12" t="s">
        <v>77</v>
      </c>
      <c r="AY1169" s="156" t="s">
        <v>339</v>
      </c>
    </row>
    <row r="1170" spans="2:65" s="12" customFormat="1" x14ac:dyDescent="0.2">
      <c r="B1170" s="155"/>
      <c r="D1170" s="150" t="s">
        <v>376</v>
      </c>
      <c r="E1170" s="156" t="s">
        <v>1</v>
      </c>
      <c r="F1170" s="157" t="s">
        <v>3610</v>
      </c>
      <c r="H1170" s="158">
        <v>9.1140000000000008</v>
      </c>
      <c r="I1170" s="159"/>
      <c r="L1170" s="155"/>
      <c r="M1170" s="160"/>
      <c r="T1170" s="161"/>
      <c r="AT1170" s="156" t="s">
        <v>376</v>
      </c>
      <c r="AU1170" s="156" t="s">
        <v>86</v>
      </c>
      <c r="AV1170" s="12" t="s">
        <v>86</v>
      </c>
      <c r="AW1170" s="12" t="s">
        <v>34</v>
      </c>
      <c r="AX1170" s="12" t="s">
        <v>77</v>
      </c>
      <c r="AY1170" s="156" t="s">
        <v>339</v>
      </c>
    </row>
    <row r="1171" spans="2:65" s="13" customFormat="1" x14ac:dyDescent="0.2">
      <c r="B1171" s="162"/>
      <c r="D1171" s="150" t="s">
        <v>376</v>
      </c>
      <c r="E1171" s="163" t="s">
        <v>1</v>
      </c>
      <c r="F1171" s="164" t="s">
        <v>398</v>
      </c>
      <c r="H1171" s="165">
        <v>77.509</v>
      </c>
      <c r="I1171" s="166"/>
      <c r="L1171" s="162"/>
      <c r="M1171" s="167"/>
      <c r="T1171" s="168"/>
      <c r="AT1171" s="163" t="s">
        <v>376</v>
      </c>
      <c r="AU1171" s="163" t="s">
        <v>86</v>
      </c>
      <c r="AV1171" s="13" t="s">
        <v>249</v>
      </c>
      <c r="AW1171" s="13" t="s">
        <v>34</v>
      </c>
      <c r="AX1171" s="13" t="s">
        <v>84</v>
      </c>
      <c r="AY1171" s="163" t="s">
        <v>339</v>
      </c>
    </row>
    <row r="1172" spans="2:65" s="1" customFormat="1" x14ac:dyDescent="0.2">
      <c r="B1172" s="32"/>
      <c r="D1172" s="150" t="s">
        <v>2112</v>
      </c>
      <c r="F1172" s="199" t="s">
        <v>3253</v>
      </c>
      <c r="L1172" s="32"/>
      <c r="M1172" s="153"/>
      <c r="T1172" s="56"/>
      <c r="AU1172" s="17" t="s">
        <v>86</v>
      </c>
    </row>
    <row r="1173" spans="2:65" s="1" customFormat="1" x14ac:dyDescent="0.2">
      <c r="B1173" s="32"/>
      <c r="D1173" s="150" t="s">
        <v>2112</v>
      </c>
      <c r="F1173" s="200" t="s">
        <v>3246</v>
      </c>
      <c r="H1173" s="201">
        <v>115.92</v>
      </c>
      <c r="L1173" s="32"/>
      <c r="M1173" s="153"/>
      <c r="T1173" s="56"/>
      <c r="AU1173" s="17" t="s">
        <v>86</v>
      </c>
    </row>
    <row r="1174" spans="2:65" s="1" customFormat="1" x14ac:dyDescent="0.2">
      <c r="B1174" s="32"/>
      <c r="D1174" s="150" t="s">
        <v>2112</v>
      </c>
      <c r="F1174" s="199" t="s">
        <v>3112</v>
      </c>
      <c r="L1174" s="32"/>
      <c r="M1174" s="153"/>
      <c r="T1174" s="56"/>
      <c r="AU1174" s="17" t="s">
        <v>86</v>
      </c>
    </row>
    <row r="1175" spans="2:65" s="1" customFormat="1" x14ac:dyDescent="0.2">
      <c r="B1175" s="32"/>
      <c r="D1175" s="150" t="s">
        <v>2112</v>
      </c>
      <c r="F1175" s="200" t="s">
        <v>3113</v>
      </c>
      <c r="H1175" s="201">
        <v>112.32</v>
      </c>
      <c r="L1175" s="32"/>
      <c r="M1175" s="153"/>
      <c r="T1175" s="56"/>
      <c r="AU1175" s="17" t="s">
        <v>86</v>
      </c>
    </row>
    <row r="1176" spans="2:65" s="1" customFormat="1" x14ac:dyDescent="0.2">
      <c r="B1176" s="32"/>
      <c r="D1176" s="150" t="s">
        <v>2112</v>
      </c>
      <c r="F1176" s="199" t="s">
        <v>3254</v>
      </c>
      <c r="L1176" s="32"/>
      <c r="M1176" s="153"/>
      <c r="T1176" s="56"/>
      <c r="AU1176" s="17" t="s">
        <v>86</v>
      </c>
    </row>
    <row r="1177" spans="2:65" s="1" customFormat="1" x14ac:dyDescent="0.2">
      <c r="B1177" s="32"/>
      <c r="D1177" s="150" t="s">
        <v>2112</v>
      </c>
      <c r="F1177" s="200" t="s">
        <v>3245</v>
      </c>
      <c r="H1177" s="201">
        <v>106.02</v>
      </c>
      <c r="L1177" s="32"/>
      <c r="M1177" s="153"/>
      <c r="T1177" s="56"/>
      <c r="AU1177" s="17" t="s">
        <v>86</v>
      </c>
    </row>
    <row r="1178" spans="2:65" s="1" customFormat="1" x14ac:dyDescent="0.2">
      <c r="B1178" s="32"/>
      <c r="D1178" s="150" t="s">
        <v>2112</v>
      </c>
      <c r="F1178" s="199" t="s">
        <v>3255</v>
      </c>
      <c r="L1178" s="32"/>
      <c r="M1178" s="153"/>
      <c r="T1178" s="56"/>
      <c r="AU1178" s="17" t="s">
        <v>86</v>
      </c>
    </row>
    <row r="1179" spans="2:65" s="1" customFormat="1" x14ac:dyDescent="0.2">
      <c r="B1179" s="32"/>
      <c r="D1179" s="150" t="s">
        <v>2112</v>
      </c>
      <c r="F1179" s="200" t="s">
        <v>3243</v>
      </c>
      <c r="H1179" s="201">
        <v>0</v>
      </c>
      <c r="L1179" s="32"/>
      <c r="M1179" s="153"/>
      <c r="T1179" s="56"/>
      <c r="AU1179" s="17" t="s">
        <v>86</v>
      </c>
    </row>
    <row r="1180" spans="2:65" s="1" customFormat="1" x14ac:dyDescent="0.2">
      <c r="B1180" s="32"/>
      <c r="D1180" s="150" t="s">
        <v>2112</v>
      </c>
      <c r="F1180" s="200" t="s">
        <v>3244</v>
      </c>
      <c r="H1180" s="201">
        <v>124.56</v>
      </c>
      <c r="L1180" s="32"/>
      <c r="M1180" s="153"/>
      <c r="T1180" s="56"/>
      <c r="AU1180" s="17" t="s">
        <v>86</v>
      </c>
    </row>
    <row r="1181" spans="2:65" s="1" customFormat="1" ht="16.5" customHeight="1" x14ac:dyDescent="0.2">
      <c r="B1181" s="136"/>
      <c r="C1181" s="169" t="s">
        <v>3650</v>
      </c>
      <c r="D1181" s="169" t="s">
        <v>490</v>
      </c>
      <c r="E1181" s="170" t="s">
        <v>2904</v>
      </c>
      <c r="F1181" s="171" t="s">
        <v>2905</v>
      </c>
      <c r="G1181" s="172" t="s">
        <v>970</v>
      </c>
      <c r="H1181" s="173">
        <v>83.245000000000005</v>
      </c>
      <c r="I1181" s="174"/>
      <c r="J1181" s="175">
        <f>ROUND(I1181*H1181,2)</f>
        <v>0</v>
      </c>
      <c r="K1181" s="171" t="s">
        <v>902</v>
      </c>
      <c r="L1181" s="176"/>
      <c r="M1181" s="177" t="s">
        <v>1</v>
      </c>
      <c r="N1181" s="178" t="s">
        <v>42</v>
      </c>
      <c r="P1181" s="146">
        <f>O1181*H1181</f>
        <v>0</v>
      </c>
      <c r="Q1181" s="146">
        <v>1E-3</v>
      </c>
      <c r="R1181" s="146">
        <f>Q1181*H1181</f>
        <v>8.3245E-2</v>
      </c>
      <c r="S1181" s="146">
        <v>0</v>
      </c>
      <c r="T1181" s="147">
        <f>S1181*H1181</f>
        <v>0</v>
      </c>
      <c r="AR1181" s="148" t="s">
        <v>513</v>
      </c>
      <c r="AT1181" s="148" t="s">
        <v>490</v>
      </c>
      <c r="AU1181" s="148" t="s">
        <v>86</v>
      </c>
      <c r="AY1181" s="17" t="s">
        <v>339</v>
      </c>
      <c r="BE1181" s="149">
        <f>IF(N1181="základní",J1181,0)</f>
        <v>0</v>
      </c>
      <c r="BF1181" s="149">
        <f>IF(N1181="snížená",J1181,0)</f>
        <v>0</v>
      </c>
      <c r="BG1181" s="149">
        <f>IF(N1181="zákl. přenesená",J1181,0)</f>
        <v>0</v>
      </c>
      <c r="BH1181" s="149">
        <f>IF(N1181="sníž. přenesená",J1181,0)</f>
        <v>0</v>
      </c>
      <c r="BI1181" s="149">
        <f>IF(N1181="nulová",J1181,0)</f>
        <v>0</v>
      </c>
      <c r="BJ1181" s="17" t="s">
        <v>84</v>
      </c>
      <c r="BK1181" s="149">
        <f>ROUND(I1181*H1181,2)</f>
        <v>0</v>
      </c>
      <c r="BL1181" s="17" t="s">
        <v>428</v>
      </c>
      <c r="BM1181" s="148" t="s">
        <v>3651</v>
      </c>
    </row>
    <row r="1182" spans="2:65" s="1" customFormat="1" x14ac:dyDescent="0.2">
      <c r="B1182" s="32"/>
      <c r="D1182" s="150" t="s">
        <v>348</v>
      </c>
      <c r="F1182" s="151" t="s">
        <v>2905</v>
      </c>
      <c r="I1182" s="152"/>
      <c r="L1182" s="32"/>
      <c r="M1182" s="153"/>
      <c r="T1182" s="56"/>
      <c r="AT1182" s="17" t="s">
        <v>348</v>
      </c>
      <c r="AU1182" s="17" t="s">
        <v>86</v>
      </c>
    </row>
    <row r="1183" spans="2:65" s="12" customFormat="1" x14ac:dyDescent="0.2">
      <c r="B1183" s="155"/>
      <c r="D1183" s="150" t="s">
        <v>376</v>
      </c>
      <c r="F1183" s="157" t="s">
        <v>3652</v>
      </c>
      <c r="H1183" s="158">
        <v>83.245000000000005</v>
      </c>
      <c r="I1183" s="159"/>
      <c r="L1183" s="155"/>
      <c r="M1183" s="160"/>
      <c r="T1183" s="161"/>
      <c r="AT1183" s="156" t="s">
        <v>376</v>
      </c>
      <c r="AU1183" s="156" t="s">
        <v>86</v>
      </c>
      <c r="AV1183" s="12" t="s">
        <v>86</v>
      </c>
      <c r="AW1183" s="12" t="s">
        <v>3</v>
      </c>
      <c r="AX1183" s="12" t="s">
        <v>84</v>
      </c>
      <c r="AY1183" s="156" t="s">
        <v>339</v>
      </c>
    </row>
    <row r="1184" spans="2:65" s="1" customFormat="1" ht="16.5" customHeight="1" x14ac:dyDescent="0.2">
      <c r="B1184" s="136"/>
      <c r="C1184" s="137" t="s">
        <v>3653</v>
      </c>
      <c r="D1184" s="137" t="s">
        <v>342</v>
      </c>
      <c r="E1184" s="138" t="s">
        <v>2908</v>
      </c>
      <c r="F1184" s="139" t="s">
        <v>2909</v>
      </c>
      <c r="G1184" s="140" t="s">
        <v>493</v>
      </c>
      <c r="H1184" s="141">
        <v>29.411999999999999</v>
      </c>
      <c r="I1184" s="142"/>
      <c r="J1184" s="143">
        <f>ROUND(I1184*H1184,2)</f>
        <v>0</v>
      </c>
      <c r="K1184" s="139" t="s">
        <v>902</v>
      </c>
      <c r="L1184" s="32"/>
      <c r="M1184" s="144" t="s">
        <v>1</v>
      </c>
      <c r="N1184" s="145" t="s">
        <v>42</v>
      </c>
      <c r="P1184" s="146">
        <f>O1184*H1184</f>
        <v>0</v>
      </c>
      <c r="Q1184" s="146">
        <v>0</v>
      </c>
      <c r="R1184" s="146">
        <f>Q1184*H1184</f>
        <v>0</v>
      </c>
      <c r="S1184" s="146">
        <v>0</v>
      </c>
      <c r="T1184" s="147">
        <f>S1184*H1184</f>
        <v>0</v>
      </c>
      <c r="AR1184" s="148" t="s">
        <v>428</v>
      </c>
      <c r="AT1184" s="148" t="s">
        <v>342</v>
      </c>
      <c r="AU1184" s="148" t="s">
        <v>86</v>
      </c>
      <c r="AY1184" s="17" t="s">
        <v>339</v>
      </c>
      <c r="BE1184" s="149">
        <f>IF(N1184="základní",J1184,0)</f>
        <v>0</v>
      </c>
      <c r="BF1184" s="149">
        <f>IF(N1184="snížená",J1184,0)</f>
        <v>0</v>
      </c>
      <c r="BG1184" s="149">
        <f>IF(N1184="zákl. přenesená",J1184,0)</f>
        <v>0</v>
      </c>
      <c r="BH1184" s="149">
        <f>IF(N1184="sníž. přenesená",J1184,0)</f>
        <v>0</v>
      </c>
      <c r="BI1184" s="149">
        <f>IF(N1184="nulová",J1184,0)</f>
        <v>0</v>
      </c>
      <c r="BJ1184" s="17" t="s">
        <v>84</v>
      </c>
      <c r="BK1184" s="149">
        <f>ROUND(I1184*H1184,2)</f>
        <v>0</v>
      </c>
      <c r="BL1184" s="17" t="s">
        <v>428</v>
      </c>
      <c r="BM1184" s="148" t="s">
        <v>3654</v>
      </c>
    </row>
    <row r="1185" spans="2:47" s="1" customFormat="1" ht="19.2" x14ac:dyDescent="0.2">
      <c r="B1185" s="32"/>
      <c r="D1185" s="150" t="s">
        <v>348</v>
      </c>
      <c r="F1185" s="151" t="s">
        <v>3655</v>
      </c>
      <c r="I1185" s="152"/>
      <c r="L1185" s="32"/>
      <c r="M1185" s="202"/>
      <c r="N1185" s="203"/>
      <c r="O1185" s="203"/>
      <c r="P1185" s="203"/>
      <c r="Q1185" s="203"/>
      <c r="R1185" s="203"/>
      <c r="S1185" s="203"/>
      <c r="T1185" s="204"/>
      <c r="AT1185" s="17" t="s">
        <v>348</v>
      </c>
      <c r="AU1185" s="17" t="s">
        <v>86</v>
      </c>
    </row>
    <row r="1186" spans="2:47" s="1" customFormat="1" ht="6.9" customHeight="1" x14ac:dyDescent="0.2">
      <c r="B1186" s="44"/>
      <c r="C1186" s="45"/>
      <c r="D1186" s="45"/>
      <c r="E1186" s="45"/>
      <c r="F1186" s="45"/>
      <c r="G1186" s="45"/>
      <c r="H1186" s="45"/>
      <c r="I1186" s="45"/>
      <c r="J1186" s="45"/>
      <c r="K1186" s="45"/>
      <c r="L1186" s="32"/>
    </row>
  </sheetData>
  <autoFilter ref="C139:K1185" xr:uid="{00000000-0009-0000-0000-00000C000000}"/>
  <mergeCells count="15">
    <mergeCell ref="E126:H126"/>
    <mergeCell ref="E130:H130"/>
    <mergeCell ref="E128:H128"/>
    <mergeCell ref="E132:H132"/>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2:BM707"/>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144</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3.2" x14ac:dyDescent="0.2">
      <c r="B8" s="20"/>
      <c r="D8" s="27" t="s">
        <v>312</v>
      </c>
      <c r="L8" s="20"/>
    </row>
    <row r="9" spans="2:46" ht="16.5" customHeight="1" x14ac:dyDescent="0.2">
      <c r="B9" s="20"/>
      <c r="E9" s="278" t="s">
        <v>1953</v>
      </c>
      <c r="F9" s="256"/>
      <c r="G9" s="256"/>
      <c r="H9" s="256"/>
      <c r="L9" s="20"/>
    </row>
    <row r="10" spans="2:46" ht="12" customHeight="1" x14ac:dyDescent="0.2">
      <c r="B10" s="20"/>
      <c r="D10" s="27" t="s">
        <v>314</v>
      </c>
      <c r="L10" s="20"/>
    </row>
    <row r="11" spans="2:46" s="1" customFormat="1" ht="16.5" customHeight="1" x14ac:dyDescent="0.2">
      <c r="B11" s="32"/>
      <c r="E11" s="260" t="s">
        <v>3656</v>
      </c>
      <c r="F11" s="277"/>
      <c r="G11" s="277"/>
      <c r="H11" s="277"/>
      <c r="L11" s="32"/>
    </row>
    <row r="12" spans="2:46" s="1" customFormat="1" ht="12" customHeight="1" x14ac:dyDescent="0.2">
      <c r="B12" s="32"/>
      <c r="D12" s="27" t="s">
        <v>625</v>
      </c>
      <c r="L12" s="32"/>
    </row>
    <row r="13" spans="2:46" s="1" customFormat="1" ht="16.5" customHeight="1" x14ac:dyDescent="0.2">
      <c r="B13" s="32"/>
      <c r="E13" s="248" t="s">
        <v>3657</v>
      </c>
      <c r="F13" s="277"/>
      <c r="G13" s="277"/>
      <c r="H13" s="277"/>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8"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80" t="str">
        <f>'Rekapitulace stavby'!E14</f>
        <v>Vyplň údaj</v>
      </c>
      <c r="F22" s="266"/>
      <c r="G22" s="266"/>
      <c r="H22" s="266"/>
      <c r="I22" s="27" t="s">
        <v>28</v>
      </c>
      <c r="J22" s="28" t="str">
        <f>'Rekapitulace stavby'!AN14</f>
        <v>Vyplň údaj</v>
      </c>
      <c r="L22" s="32"/>
    </row>
    <row r="23" spans="2:12" s="1" customFormat="1" ht="6.9"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 customHeight="1" x14ac:dyDescent="0.2">
      <c r="B29" s="32"/>
      <c r="L29" s="32"/>
    </row>
    <row r="30" spans="2:12" s="1" customFormat="1" ht="12" customHeight="1" x14ac:dyDescent="0.2">
      <c r="B30" s="32"/>
      <c r="D30" s="27" t="s">
        <v>36</v>
      </c>
      <c r="L30" s="32"/>
    </row>
    <row r="31" spans="2:12" s="7" customFormat="1" ht="16.5" customHeight="1" x14ac:dyDescent="0.2">
      <c r="B31" s="94"/>
      <c r="E31" s="270" t="s">
        <v>1</v>
      </c>
      <c r="F31" s="270"/>
      <c r="G31" s="270"/>
      <c r="H31" s="270"/>
      <c r="L31" s="94"/>
    </row>
    <row r="32" spans="2:12" s="1" customFormat="1" ht="6.9" customHeight="1" x14ac:dyDescent="0.2">
      <c r="B32" s="32"/>
      <c r="L32" s="32"/>
    </row>
    <row r="33" spans="2:12" s="1" customFormat="1" ht="6.9" customHeight="1" x14ac:dyDescent="0.2">
      <c r="B33" s="32"/>
      <c r="D33" s="53"/>
      <c r="E33" s="53"/>
      <c r="F33" s="53"/>
      <c r="G33" s="53"/>
      <c r="H33" s="53"/>
      <c r="I33" s="53"/>
      <c r="J33" s="53"/>
      <c r="K33" s="53"/>
      <c r="L33" s="32"/>
    </row>
    <row r="34" spans="2:12" s="1" customFormat="1" ht="25.35" customHeight="1" x14ac:dyDescent="0.2">
      <c r="B34" s="32"/>
      <c r="D34" s="95" t="s">
        <v>37</v>
      </c>
      <c r="J34" s="66">
        <f>ROUND(J137, 2)</f>
        <v>0</v>
      </c>
      <c r="L34" s="32"/>
    </row>
    <row r="35" spans="2:12" s="1" customFormat="1" ht="6.9" customHeight="1" x14ac:dyDescent="0.2">
      <c r="B35" s="32"/>
      <c r="D35" s="53"/>
      <c r="E35" s="53"/>
      <c r="F35" s="53"/>
      <c r="G35" s="53"/>
      <c r="H35" s="53"/>
      <c r="I35" s="53"/>
      <c r="J35" s="53"/>
      <c r="K35" s="53"/>
      <c r="L35" s="32"/>
    </row>
    <row r="36" spans="2:12" s="1" customFormat="1" ht="14.4" customHeight="1" x14ac:dyDescent="0.2">
      <c r="B36" s="32"/>
      <c r="F36" s="35" t="s">
        <v>39</v>
      </c>
      <c r="I36" s="35" t="s">
        <v>38</v>
      </c>
      <c r="J36" s="35" t="s">
        <v>40</v>
      </c>
      <c r="L36" s="32"/>
    </row>
    <row r="37" spans="2:12" s="1" customFormat="1" ht="14.4" customHeight="1" x14ac:dyDescent="0.2">
      <c r="B37" s="32"/>
      <c r="D37" s="55" t="s">
        <v>41</v>
      </c>
      <c r="E37" s="27" t="s">
        <v>42</v>
      </c>
      <c r="F37" s="86">
        <f>ROUND((SUM(BE137:BE706)),  2)</f>
        <v>0</v>
      </c>
      <c r="I37" s="96">
        <v>0.21</v>
      </c>
      <c r="J37" s="86">
        <f>ROUND(((SUM(BE137:BE706))*I37),  2)</f>
        <v>0</v>
      </c>
      <c r="L37" s="32"/>
    </row>
    <row r="38" spans="2:12" s="1" customFormat="1" ht="14.4" customHeight="1" x14ac:dyDescent="0.2">
      <c r="B38" s="32"/>
      <c r="E38" s="27" t="s">
        <v>43</v>
      </c>
      <c r="F38" s="86">
        <f>ROUND((SUM(BF137:BF706)),  2)</f>
        <v>0</v>
      </c>
      <c r="I38" s="96">
        <v>0.12</v>
      </c>
      <c r="J38" s="86">
        <f>ROUND(((SUM(BF137:BF706))*I38),  2)</f>
        <v>0</v>
      </c>
      <c r="L38" s="32"/>
    </row>
    <row r="39" spans="2:12" s="1" customFormat="1" ht="14.4" hidden="1" customHeight="1" x14ac:dyDescent="0.2">
      <c r="B39" s="32"/>
      <c r="E39" s="27" t="s">
        <v>44</v>
      </c>
      <c r="F39" s="86">
        <f>ROUND((SUM(BG137:BG706)),  2)</f>
        <v>0</v>
      </c>
      <c r="I39" s="96">
        <v>0.21</v>
      </c>
      <c r="J39" s="86">
        <f>0</f>
        <v>0</v>
      </c>
      <c r="L39" s="32"/>
    </row>
    <row r="40" spans="2:12" s="1" customFormat="1" ht="14.4" hidden="1" customHeight="1" x14ac:dyDescent="0.2">
      <c r="B40" s="32"/>
      <c r="E40" s="27" t="s">
        <v>45</v>
      </c>
      <c r="F40" s="86">
        <f>ROUND((SUM(BH137:BH706)),  2)</f>
        <v>0</v>
      </c>
      <c r="I40" s="96">
        <v>0.12</v>
      </c>
      <c r="J40" s="86">
        <f>0</f>
        <v>0</v>
      </c>
      <c r="L40" s="32"/>
    </row>
    <row r="41" spans="2:12" s="1" customFormat="1" ht="14.4" hidden="1" customHeight="1" x14ac:dyDescent="0.2">
      <c r="B41" s="32"/>
      <c r="E41" s="27" t="s">
        <v>46</v>
      </c>
      <c r="F41" s="86">
        <f>ROUND((SUM(BI137:BI706)),  2)</f>
        <v>0</v>
      </c>
      <c r="I41" s="96">
        <v>0</v>
      </c>
      <c r="J41" s="86">
        <f>0</f>
        <v>0</v>
      </c>
      <c r="L41" s="32"/>
    </row>
    <row r="42" spans="2:12" s="1" customFormat="1" ht="6.9"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 customHeight="1" x14ac:dyDescent="0.2">
      <c r="B44" s="32"/>
      <c r="L44" s="32"/>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ht="16.5" customHeight="1" x14ac:dyDescent="0.2">
      <c r="B87" s="20"/>
      <c r="E87" s="278" t="s">
        <v>1953</v>
      </c>
      <c r="F87" s="256"/>
      <c r="G87" s="256"/>
      <c r="H87" s="256"/>
      <c r="L87" s="20"/>
    </row>
    <row r="88" spans="2:12" ht="12" customHeight="1" x14ac:dyDescent="0.2">
      <c r="B88" s="20"/>
      <c r="C88" s="27" t="s">
        <v>314</v>
      </c>
      <c r="L88" s="20"/>
    </row>
    <row r="89" spans="2:12" s="1" customFormat="1" ht="16.5" customHeight="1" x14ac:dyDescent="0.2">
      <c r="B89" s="32"/>
      <c r="E89" s="260" t="s">
        <v>3656</v>
      </c>
      <c r="F89" s="277"/>
      <c r="G89" s="277"/>
      <c r="H89" s="277"/>
      <c r="L89" s="32"/>
    </row>
    <row r="90" spans="2:12" s="1" customFormat="1" ht="12" customHeight="1" x14ac:dyDescent="0.2">
      <c r="B90" s="32"/>
      <c r="C90" s="27" t="s">
        <v>625</v>
      </c>
      <c r="L90" s="32"/>
    </row>
    <row r="91" spans="2:12" s="1" customFormat="1" ht="16.5" customHeight="1" x14ac:dyDescent="0.2">
      <c r="B91" s="32"/>
      <c r="E91" s="248" t="str">
        <f>E13</f>
        <v>SO 02.3.1 - propustek</v>
      </c>
      <c r="F91" s="277"/>
      <c r="G91" s="277"/>
      <c r="H91" s="277"/>
      <c r="L91" s="32"/>
    </row>
    <row r="92" spans="2:12" s="1" customFormat="1" ht="6.9"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 customHeight="1" x14ac:dyDescent="0.2">
      <c r="B94" s="32"/>
      <c r="L94" s="32"/>
    </row>
    <row r="95" spans="2:12" s="1" customFormat="1" ht="15.15" customHeight="1" x14ac:dyDescent="0.2">
      <c r="B95" s="32"/>
      <c r="C95" s="27" t="s">
        <v>24</v>
      </c>
      <c r="F95" s="25" t="str">
        <f>E19</f>
        <v>Správa železnic, státní organizace, OŘ Ostrava</v>
      </c>
      <c r="I95" s="27" t="s">
        <v>32</v>
      </c>
      <c r="J95" s="30" t="str">
        <f>E25</f>
        <v xml:space="preserve"> </v>
      </c>
      <c r="L95" s="32"/>
    </row>
    <row r="96" spans="2:12" s="1" customFormat="1" ht="15.15"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8" customHeight="1" x14ac:dyDescent="0.2">
      <c r="B100" s="32"/>
      <c r="C100" s="107" t="s">
        <v>319</v>
      </c>
      <c r="J100" s="66">
        <f>J137</f>
        <v>0</v>
      </c>
      <c r="L100" s="32"/>
      <c r="AU100" s="17" t="s">
        <v>320</v>
      </c>
    </row>
    <row r="101" spans="2:47" s="8" customFormat="1" ht="24.9" customHeight="1" x14ac:dyDescent="0.2">
      <c r="B101" s="108"/>
      <c r="D101" s="109" t="s">
        <v>321</v>
      </c>
      <c r="E101" s="110"/>
      <c r="F101" s="110"/>
      <c r="G101" s="110"/>
      <c r="H101" s="110"/>
      <c r="I101" s="110"/>
      <c r="J101" s="111">
        <f>J138</f>
        <v>0</v>
      </c>
      <c r="L101" s="108"/>
    </row>
    <row r="102" spans="2:47" s="9" customFormat="1" ht="19.95" customHeight="1" x14ac:dyDescent="0.2">
      <c r="B102" s="112"/>
      <c r="D102" s="113" t="s">
        <v>2006</v>
      </c>
      <c r="E102" s="114"/>
      <c r="F102" s="114"/>
      <c r="G102" s="114"/>
      <c r="H102" s="114"/>
      <c r="I102" s="114"/>
      <c r="J102" s="115">
        <f>J139</f>
        <v>0</v>
      </c>
      <c r="L102" s="112"/>
    </row>
    <row r="103" spans="2:47" s="9" customFormat="1" ht="19.95" customHeight="1" x14ac:dyDescent="0.2">
      <c r="B103" s="112"/>
      <c r="D103" s="113" t="s">
        <v>2007</v>
      </c>
      <c r="E103" s="114"/>
      <c r="F103" s="114"/>
      <c r="G103" s="114"/>
      <c r="H103" s="114"/>
      <c r="I103" s="114"/>
      <c r="J103" s="115">
        <f>J230</f>
        <v>0</v>
      </c>
      <c r="L103" s="112"/>
    </row>
    <row r="104" spans="2:47" s="9" customFormat="1" ht="19.95" customHeight="1" x14ac:dyDescent="0.2">
      <c r="B104" s="112"/>
      <c r="D104" s="113" t="s">
        <v>2008</v>
      </c>
      <c r="E104" s="114"/>
      <c r="F104" s="114"/>
      <c r="G104" s="114"/>
      <c r="H104" s="114"/>
      <c r="I104" s="114"/>
      <c r="J104" s="115">
        <f>J283</f>
        <v>0</v>
      </c>
      <c r="L104" s="112"/>
    </row>
    <row r="105" spans="2:47" s="9" customFormat="1" ht="19.95" customHeight="1" x14ac:dyDescent="0.2">
      <c r="B105" s="112"/>
      <c r="D105" s="113" t="s">
        <v>2009</v>
      </c>
      <c r="E105" s="114"/>
      <c r="F105" s="114"/>
      <c r="G105" s="114"/>
      <c r="H105" s="114"/>
      <c r="I105" s="114"/>
      <c r="J105" s="115">
        <f>J361</f>
        <v>0</v>
      </c>
      <c r="L105" s="112"/>
    </row>
    <row r="106" spans="2:47" s="9" customFormat="1" ht="19.95" customHeight="1" x14ac:dyDescent="0.2">
      <c r="B106" s="112"/>
      <c r="D106" s="113" t="s">
        <v>322</v>
      </c>
      <c r="E106" s="114"/>
      <c r="F106" s="114"/>
      <c r="G106" s="114"/>
      <c r="H106" s="114"/>
      <c r="I106" s="114"/>
      <c r="J106" s="115">
        <f>J393</f>
        <v>0</v>
      </c>
      <c r="L106" s="112"/>
    </row>
    <row r="107" spans="2:47" s="9" customFormat="1" ht="19.95" customHeight="1" x14ac:dyDescent="0.2">
      <c r="B107" s="112"/>
      <c r="D107" s="113" t="s">
        <v>2010</v>
      </c>
      <c r="E107" s="114"/>
      <c r="F107" s="114"/>
      <c r="G107" s="114"/>
      <c r="H107" s="114"/>
      <c r="I107" s="114"/>
      <c r="J107" s="115">
        <f>J428</f>
        <v>0</v>
      </c>
      <c r="L107" s="112"/>
    </row>
    <row r="108" spans="2:47" s="9" customFormat="1" ht="19.95" customHeight="1" x14ac:dyDescent="0.2">
      <c r="B108" s="112"/>
      <c r="D108" s="113" t="s">
        <v>2011</v>
      </c>
      <c r="E108" s="114"/>
      <c r="F108" s="114"/>
      <c r="G108" s="114"/>
      <c r="H108" s="114"/>
      <c r="I108" s="114"/>
      <c r="J108" s="115">
        <f>J434</f>
        <v>0</v>
      </c>
      <c r="L108" s="112"/>
    </row>
    <row r="109" spans="2:47" s="9" customFormat="1" ht="19.95" customHeight="1" x14ac:dyDescent="0.2">
      <c r="B109" s="112"/>
      <c r="D109" s="113" t="s">
        <v>2013</v>
      </c>
      <c r="E109" s="114"/>
      <c r="F109" s="114"/>
      <c r="G109" s="114"/>
      <c r="H109" s="114"/>
      <c r="I109" s="114"/>
      <c r="J109" s="115">
        <f>J514</f>
        <v>0</v>
      </c>
      <c r="L109" s="112"/>
    </row>
    <row r="110" spans="2:47" s="9" customFormat="1" ht="19.95" customHeight="1" x14ac:dyDescent="0.2">
      <c r="B110" s="112"/>
      <c r="D110" s="113" t="s">
        <v>3031</v>
      </c>
      <c r="E110" s="114"/>
      <c r="F110" s="114"/>
      <c r="G110" s="114"/>
      <c r="H110" s="114"/>
      <c r="I110" s="114"/>
      <c r="J110" s="115">
        <f>J519</f>
        <v>0</v>
      </c>
      <c r="L110" s="112"/>
    </row>
    <row r="111" spans="2:47" s="8" customFormat="1" ht="24.9" customHeight="1" x14ac:dyDescent="0.2">
      <c r="B111" s="108"/>
      <c r="D111" s="109" t="s">
        <v>2014</v>
      </c>
      <c r="E111" s="110"/>
      <c r="F111" s="110"/>
      <c r="G111" s="110"/>
      <c r="H111" s="110"/>
      <c r="I111" s="110"/>
      <c r="J111" s="111">
        <f>J550</f>
        <v>0</v>
      </c>
      <c r="L111" s="108"/>
    </row>
    <row r="112" spans="2:47" s="9" customFormat="1" ht="19.95" customHeight="1" x14ac:dyDescent="0.2">
      <c r="B112" s="112"/>
      <c r="D112" s="113" t="s">
        <v>2015</v>
      </c>
      <c r="E112" s="114"/>
      <c r="F112" s="114"/>
      <c r="G112" s="114"/>
      <c r="H112" s="114"/>
      <c r="I112" s="114"/>
      <c r="J112" s="115">
        <f>J551</f>
        <v>0</v>
      </c>
      <c r="L112" s="112"/>
    </row>
    <row r="113" spans="2:12" s="9" customFormat="1" ht="19.95" customHeight="1" x14ac:dyDescent="0.2">
      <c r="B113" s="112"/>
      <c r="D113" s="113" t="s">
        <v>2019</v>
      </c>
      <c r="E113" s="114"/>
      <c r="F113" s="114"/>
      <c r="G113" s="114"/>
      <c r="H113" s="114"/>
      <c r="I113" s="114"/>
      <c r="J113" s="115">
        <f>J656</f>
        <v>0</v>
      </c>
      <c r="L113" s="112"/>
    </row>
    <row r="114" spans="2:12" s="1" customFormat="1" ht="21.75" customHeight="1" x14ac:dyDescent="0.2">
      <c r="B114" s="32"/>
      <c r="L114" s="32"/>
    </row>
    <row r="115" spans="2:12" s="1" customFormat="1" ht="6.9" customHeight="1" x14ac:dyDescent="0.2">
      <c r="B115" s="44"/>
      <c r="C115" s="45"/>
      <c r="D115" s="45"/>
      <c r="E115" s="45"/>
      <c r="F115" s="45"/>
      <c r="G115" s="45"/>
      <c r="H115" s="45"/>
      <c r="I115" s="45"/>
      <c r="J115" s="45"/>
      <c r="K115" s="45"/>
      <c r="L115" s="32"/>
    </row>
    <row r="119" spans="2:12" s="1" customFormat="1" ht="6.9" customHeight="1" x14ac:dyDescent="0.2">
      <c r="B119" s="46"/>
      <c r="C119" s="47"/>
      <c r="D119" s="47"/>
      <c r="E119" s="47"/>
      <c r="F119" s="47"/>
      <c r="G119" s="47"/>
      <c r="H119" s="47"/>
      <c r="I119" s="47"/>
      <c r="J119" s="47"/>
      <c r="K119" s="47"/>
      <c r="L119" s="32"/>
    </row>
    <row r="120" spans="2:12" s="1" customFormat="1" ht="24.9" customHeight="1" x14ac:dyDescent="0.2">
      <c r="B120" s="32"/>
      <c r="C120" s="21" t="s">
        <v>324</v>
      </c>
      <c r="L120" s="32"/>
    </row>
    <row r="121" spans="2:12" s="1" customFormat="1" ht="6.9" customHeight="1" x14ac:dyDescent="0.2">
      <c r="B121" s="32"/>
      <c r="L121" s="32"/>
    </row>
    <row r="122" spans="2:12" s="1" customFormat="1" ht="12" customHeight="1" x14ac:dyDescent="0.2">
      <c r="B122" s="32"/>
      <c r="C122" s="27" t="s">
        <v>16</v>
      </c>
      <c r="L122" s="32"/>
    </row>
    <row r="123" spans="2:12" s="1" customFormat="1" ht="16.5" customHeight="1" x14ac:dyDescent="0.2">
      <c r="B123" s="32"/>
      <c r="E123" s="278" t="str">
        <f>E7</f>
        <v>Prostá rekonstrukce trati v úseku Milotice nad Opavou – Brantice – 2.etapa</v>
      </c>
      <c r="F123" s="279"/>
      <c r="G123" s="279"/>
      <c r="H123" s="279"/>
      <c r="L123" s="32"/>
    </row>
    <row r="124" spans="2:12" ht="12" customHeight="1" x14ac:dyDescent="0.2">
      <c r="B124" s="20"/>
      <c r="C124" s="27" t="s">
        <v>312</v>
      </c>
      <c r="L124" s="20"/>
    </row>
    <row r="125" spans="2:12" ht="16.5" customHeight="1" x14ac:dyDescent="0.2">
      <c r="B125" s="20"/>
      <c r="E125" s="278" t="s">
        <v>1953</v>
      </c>
      <c r="F125" s="256"/>
      <c r="G125" s="256"/>
      <c r="H125" s="256"/>
      <c r="L125" s="20"/>
    </row>
    <row r="126" spans="2:12" ht="12" customHeight="1" x14ac:dyDescent="0.2">
      <c r="B126" s="20"/>
      <c r="C126" s="27" t="s">
        <v>314</v>
      </c>
      <c r="L126" s="20"/>
    </row>
    <row r="127" spans="2:12" s="1" customFormat="1" ht="16.5" customHeight="1" x14ac:dyDescent="0.2">
      <c r="B127" s="32"/>
      <c r="E127" s="260" t="s">
        <v>3656</v>
      </c>
      <c r="F127" s="277"/>
      <c r="G127" s="277"/>
      <c r="H127" s="277"/>
      <c r="L127" s="32"/>
    </row>
    <row r="128" spans="2:12" s="1" customFormat="1" ht="12" customHeight="1" x14ac:dyDescent="0.2">
      <c r="B128" s="32"/>
      <c r="C128" s="27" t="s">
        <v>625</v>
      </c>
      <c r="L128" s="32"/>
    </row>
    <row r="129" spans="2:65" s="1" customFormat="1" ht="16.5" customHeight="1" x14ac:dyDescent="0.2">
      <c r="B129" s="32"/>
      <c r="E129" s="248" t="str">
        <f>E13</f>
        <v>SO 02.3.1 - propustek</v>
      </c>
      <c r="F129" s="277"/>
      <c r="G129" s="277"/>
      <c r="H129" s="277"/>
      <c r="L129" s="32"/>
    </row>
    <row r="130" spans="2:65" s="1" customFormat="1" ht="6.9" customHeight="1" x14ac:dyDescent="0.2">
      <c r="B130" s="32"/>
      <c r="L130" s="32"/>
    </row>
    <row r="131" spans="2:65" s="1" customFormat="1" ht="12" customHeight="1" x14ac:dyDescent="0.2">
      <c r="B131" s="32"/>
      <c r="C131" s="27" t="s">
        <v>20</v>
      </c>
      <c r="F131" s="25" t="str">
        <f>F16</f>
        <v>PS Krnov</v>
      </c>
      <c r="I131" s="27" t="s">
        <v>22</v>
      </c>
      <c r="J131" s="52" t="str">
        <f>IF(J16="","",J16)</f>
        <v>22. 5. 2025</v>
      </c>
      <c r="L131" s="32"/>
    </row>
    <row r="132" spans="2:65" s="1" customFormat="1" ht="6.9" customHeight="1" x14ac:dyDescent="0.2">
      <c r="B132" s="32"/>
      <c r="L132" s="32"/>
    </row>
    <row r="133" spans="2:65" s="1" customFormat="1" ht="15.15" customHeight="1" x14ac:dyDescent="0.2">
      <c r="B133" s="32"/>
      <c r="C133" s="27" t="s">
        <v>24</v>
      </c>
      <c r="F133" s="25" t="str">
        <f>E19</f>
        <v>Správa železnic, státní organizace, OŘ Ostrava</v>
      </c>
      <c r="I133" s="27" t="s">
        <v>32</v>
      </c>
      <c r="J133" s="30" t="str">
        <f>E25</f>
        <v xml:space="preserve"> </v>
      </c>
      <c r="L133" s="32"/>
    </row>
    <row r="134" spans="2:65" s="1" customFormat="1" ht="15.15" customHeight="1" x14ac:dyDescent="0.2">
      <c r="B134" s="32"/>
      <c r="C134" s="27" t="s">
        <v>30</v>
      </c>
      <c r="F134" s="25" t="str">
        <f>IF(E22="","",E22)</f>
        <v>Vyplň údaj</v>
      </c>
      <c r="I134" s="27" t="s">
        <v>35</v>
      </c>
      <c r="J134" s="30" t="str">
        <f>E28</f>
        <v xml:space="preserve"> </v>
      </c>
      <c r="L134" s="32"/>
    </row>
    <row r="135" spans="2:65" s="1" customFormat="1" ht="10.35" customHeight="1" x14ac:dyDescent="0.2">
      <c r="B135" s="32"/>
      <c r="L135" s="32"/>
    </row>
    <row r="136" spans="2:65" s="10" customFormat="1" ht="29.25" customHeight="1" x14ac:dyDescent="0.2">
      <c r="B136" s="116"/>
      <c r="C136" s="117" t="s">
        <v>325</v>
      </c>
      <c r="D136" s="118" t="s">
        <v>62</v>
      </c>
      <c r="E136" s="118" t="s">
        <v>58</v>
      </c>
      <c r="F136" s="118" t="s">
        <v>59</v>
      </c>
      <c r="G136" s="118" t="s">
        <v>326</v>
      </c>
      <c r="H136" s="118" t="s">
        <v>327</v>
      </c>
      <c r="I136" s="118" t="s">
        <v>328</v>
      </c>
      <c r="J136" s="118" t="s">
        <v>318</v>
      </c>
      <c r="K136" s="119" t="s">
        <v>329</v>
      </c>
      <c r="L136" s="116"/>
      <c r="M136" s="59" t="s">
        <v>1</v>
      </c>
      <c r="N136" s="60" t="s">
        <v>41</v>
      </c>
      <c r="O136" s="60" t="s">
        <v>330</v>
      </c>
      <c r="P136" s="60" t="s">
        <v>331</v>
      </c>
      <c r="Q136" s="60" t="s">
        <v>332</v>
      </c>
      <c r="R136" s="60" t="s">
        <v>333</v>
      </c>
      <c r="S136" s="60" t="s">
        <v>334</v>
      </c>
      <c r="T136" s="61" t="s">
        <v>335</v>
      </c>
    </row>
    <row r="137" spans="2:65" s="1" customFormat="1" ht="22.8" customHeight="1" x14ac:dyDescent="0.3">
      <c r="B137" s="32"/>
      <c r="C137" s="64" t="s">
        <v>336</v>
      </c>
      <c r="J137" s="120">
        <f>BK137</f>
        <v>0</v>
      </c>
      <c r="L137" s="32"/>
      <c r="M137" s="62"/>
      <c r="N137" s="53"/>
      <c r="O137" s="53"/>
      <c r="P137" s="121">
        <f>P138+P550</f>
        <v>0</v>
      </c>
      <c r="Q137" s="53"/>
      <c r="R137" s="121">
        <f>R138+R550</f>
        <v>563.4436598499999</v>
      </c>
      <c r="S137" s="53"/>
      <c r="T137" s="122">
        <f>T138+T550</f>
        <v>286.46027999999995</v>
      </c>
      <c r="AT137" s="17" t="s">
        <v>76</v>
      </c>
      <c r="AU137" s="17" t="s">
        <v>320</v>
      </c>
      <c r="BK137" s="123">
        <f>BK138+BK550</f>
        <v>0</v>
      </c>
    </row>
    <row r="138" spans="2:65" s="11" customFormat="1" ht="25.95" customHeight="1" x14ac:dyDescent="0.25">
      <c r="B138" s="124"/>
      <c r="D138" s="125" t="s">
        <v>76</v>
      </c>
      <c r="E138" s="126" t="s">
        <v>337</v>
      </c>
      <c r="F138" s="126" t="s">
        <v>338</v>
      </c>
      <c r="I138" s="127"/>
      <c r="J138" s="128">
        <f>BK138</f>
        <v>0</v>
      </c>
      <c r="L138" s="124"/>
      <c r="M138" s="129"/>
      <c r="P138" s="130">
        <f>P139+P230+P283+P361+P393+P428+P434+P514+P519</f>
        <v>0</v>
      </c>
      <c r="R138" s="130">
        <f>R139+R230+R283+R361+R393+R428+R434+R514+R519</f>
        <v>560.5220237499999</v>
      </c>
      <c r="T138" s="131">
        <f>T139+T230+T283+T361+T393+T428+T434+T514+T519</f>
        <v>286.46027999999995</v>
      </c>
      <c r="AR138" s="125" t="s">
        <v>84</v>
      </c>
      <c r="AT138" s="132" t="s">
        <v>76</v>
      </c>
      <c r="AU138" s="132" t="s">
        <v>77</v>
      </c>
      <c r="AY138" s="125" t="s">
        <v>339</v>
      </c>
      <c r="BK138" s="133">
        <f>BK139+BK230+BK283+BK361+BK393+BK428+BK434+BK514+BK519</f>
        <v>0</v>
      </c>
    </row>
    <row r="139" spans="2:65" s="11" customFormat="1" ht="22.8" customHeight="1" x14ac:dyDescent="0.25">
      <c r="B139" s="124"/>
      <c r="D139" s="125" t="s">
        <v>76</v>
      </c>
      <c r="E139" s="134" t="s">
        <v>84</v>
      </c>
      <c r="F139" s="134" t="s">
        <v>252</v>
      </c>
      <c r="I139" s="127"/>
      <c r="J139" s="135">
        <f>BK139</f>
        <v>0</v>
      </c>
      <c r="L139" s="124"/>
      <c r="M139" s="129"/>
      <c r="P139" s="130">
        <f>SUM(P140:P229)</f>
        <v>0</v>
      </c>
      <c r="R139" s="130">
        <f>SUM(R140:R229)</f>
        <v>349.01459</v>
      </c>
      <c r="T139" s="131">
        <f>SUM(T140:T229)</f>
        <v>16.59</v>
      </c>
      <c r="AR139" s="125" t="s">
        <v>84</v>
      </c>
      <c r="AT139" s="132" t="s">
        <v>76</v>
      </c>
      <c r="AU139" s="132" t="s">
        <v>84</v>
      </c>
      <c r="AY139" s="125" t="s">
        <v>339</v>
      </c>
      <c r="BK139" s="133">
        <f>SUM(BK140:BK229)</f>
        <v>0</v>
      </c>
    </row>
    <row r="140" spans="2:65" s="1" customFormat="1" ht="16.5" customHeight="1" x14ac:dyDescent="0.2">
      <c r="B140" s="136"/>
      <c r="C140" s="137" t="s">
        <v>84</v>
      </c>
      <c r="D140" s="137" t="s">
        <v>342</v>
      </c>
      <c r="E140" s="138" t="s">
        <v>3658</v>
      </c>
      <c r="F140" s="139" t="s">
        <v>3659</v>
      </c>
      <c r="G140" s="140" t="s">
        <v>381</v>
      </c>
      <c r="H140" s="141">
        <v>52.5</v>
      </c>
      <c r="I140" s="142"/>
      <c r="J140" s="143">
        <f>ROUND(I140*H140,2)</f>
        <v>0</v>
      </c>
      <c r="K140" s="139" t="s">
        <v>902</v>
      </c>
      <c r="L140" s="32"/>
      <c r="M140" s="144" t="s">
        <v>1</v>
      </c>
      <c r="N140" s="145" t="s">
        <v>42</v>
      </c>
      <c r="P140" s="146">
        <f>O140*H140</f>
        <v>0</v>
      </c>
      <c r="Q140" s="146">
        <v>0</v>
      </c>
      <c r="R140" s="146">
        <f>Q140*H140</f>
        <v>0</v>
      </c>
      <c r="S140" s="146">
        <v>0.316</v>
      </c>
      <c r="T140" s="147">
        <f>S140*H140</f>
        <v>16.59</v>
      </c>
      <c r="AR140" s="148" t="s">
        <v>249</v>
      </c>
      <c r="AT140" s="148" t="s">
        <v>342</v>
      </c>
      <c r="AU140" s="148" t="s">
        <v>86</v>
      </c>
      <c r="AY140" s="17" t="s">
        <v>339</v>
      </c>
      <c r="BE140" s="149">
        <f>IF(N140="základní",J140,0)</f>
        <v>0</v>
      </c>
      <c r="BF140" s="149">
        <f>IF(N140="snížená",J140,0)</f>
        <v>0</v>
      </c>
      <c r="BG140" s="149">
        <f>IF(N140="zákl. přenesená",J140,0)</f>
        <v>0</v>
      </c>
      <c r="BH140" s="149">
        <f>IF(N140="sníž. přenesená",J140,0)</f>
        <v>0</v>
      </c>
      <c r="BI140" s="149">
        <f>IF(N140="nulová",J140,0)</f>
        <v>0</v>
      </c>
      <c r="BJ140" s="17" t="s">
        <v>84</v>
      </c>
      <c r="BK140" s="149">
        <f>ROUND(I140*H140,2)</f>
        <v>0</v>
      </c>
      <c r="BL140" s="17" t="s">
        <v>249</v>
      </c>
      <c r="BM140" s="148" t="s">
        <v>3660</v>
      </c>
    </row>
    <row r="141" spans="2:65" s="1" customFormat="1" ht="19.2" x14ac:dyDescent="0.2">
      <c r="B141" s="32"/>
      <c r="D141" s="150" t="s">
        <v>348</v>
      </c>
      <c r="F141" s="151" t="s">
        <v>3661</v>
      </c>
      <c r="I141" s="152"/>
      <c r="L141" s="32"/>
      <c r="M141" s="153"/>
      <c r="T141" s="56"/>
      <c r="AT141" s="17" t="s">
        <v>348</v>
      </c>
      <c r="AU141" s="17" t="s">
        <v>86</v>
      </c>
    </row>
    <row r="142" spans="2:65" s="12" customFormat="1" x14ac:dyDescent="0.2">
      <c r="B142" s="155"/>
      <c r="D142" s="150" t="s">
        <v>376</v>
      </c>
      <c r="E142" s="156" t="s">
        <v>1</v>
      </c>
      <c r="F142" s="157" t="s">
        <v>3662</v>
      </c>
      <c r="H142" s="158">
        <v>52.5</v>
      </c>
      <c r="I142" s="159"/>
      <c r="L142" s="155"/>
      <c r="M142" s="160"/>
      <c r="T142" s="161"/>
      <c r="AT142" s="156" t="s">
        <v>376</v>
      </c>
      <c r="AU142" s="156" t="s">
        <v>86</v>
      </c>
      <c r="AV142" s="12" t="s">
        <v>86</v>
      </c>
      <c r="AW142" s="12" t="s">
        <v>34</v>
      </c>
      <c r="AX142" s="12" t="s">
        <v>77</v>
      </c>
      <c r="AY142" s="156" t="s">
        <v>339</v>
      </c>
    </row>
    <row r="143" spans="2:65" s="13" customFormat="1" x14ac:dyDescent="0.2">
      <c r="B143" s="162"/>
      <c r="D143" s="150" t="s">
        <v>376</v>
      </c>
      <c r="E143" s="163" t="s">
        <v>1</v>
      </c>
      <c r="F143" s="164" t="s">
        <v>398</v>
      </c>
      <c r="H143" s="165">
        <v>52.5</v>
      </c>
      <c r="I143" s="166"/>
      <c r="L143" s="162"/>
      <c r="M143" s="167"/>
      <c r="T143" s="168"/>
      <c r="AT143" s="163" t="s">
        <v>376</v>
      </c>
      <c r="AU143" s="163" t="s">
        <v>86</v>
      </c>
      <c r="AV143" s="13" t="s">
        <v>249</v>
      </c>
      <c r="AW143" s="13" t="s">
        <v>34</v>
      </c>
      <c r="AX143" s="13" t="s">
        <v>84</v>
      </c>
      <c r="AY143" s="163" t="s">
        <v>339</v>
      </c>
    </row>
    <row r="144" spans="2:65" s="1" customFormat="1" ht="16.5" customHeight="1" x14ac:dyDescent="0.2">
      <c r="B144" s="136"/>
      <c r="C144" s="137" t="s">
        <v>86</v>
      </c>
      <c r="D144" s="137" t="s">
        <v>342</v>
      </c>
      <c r="E144" s="138" t="s">
        <v>3663</v>
      </c>
      <c r="F144" s="139" t="s">
        <v>3664</v>
      </c>
      <c r="G144" s="140" t="s">
        <v>358</v>
      </c>
      <c r="H144" s="141">
        <v>20</v>
      </c>
      <c r="I144" s="142"/>
      <c r="J144" s="143">
        <f>ROUND(I144*H144,2)</f>
        <v>0</v>
      </c>
      <c r="K144" s="139" t="s">
        <v>1</v>
      </c>
      <c r="L144" s="32"/>
      <c r="M144" s="144" t="s">
        <v>1</v>
      </c>
      <c r="N144" s="145" t="s">
        <v>42</v>
      </c>
      <c r="P144" s="146">
        <f>O144*H144</f>
        <v>0</v>
      </c>
      <c r="Q144" s="146">
        <v>2.6980000000000001E-2</v>
      </c>
      <c r="R144" s="146">
        <f>Q144*H144</f>
        <v>0.53959999999999997</v>
      </c>
      <c r="S144" s="146">
        <v>0</v>
      </c>
      <c r="T144" s="147">
        <f>S144*H144</f>
        <v>0</v>
      </c>
      <c r="AR144" s="148" t="s">
        <v>249</v>
      </c>
      <c r="AT144" s="148" t="s">
        <v>342</v>
      </c>
      <c r="AU144" s="148" t="s">
        <v>86</v>
      </c>
      <c r="AY144" s="17" t="s">
        <v>339</v>
      </c>
      <c r="BE144" s="149">
        <f>IF(N144="základní",J144,0)</f>
        <v>0</v>
      </c>
      <c r="BF144" s="149">
        <f>IF(N144="snížená",J144,0)</f>
        <v>0</v>
      </c>
      <c r="BG144" s="149">
        <f>IF(N144="zákl. přenesená",J144,0)</f>
        <v>0</v>
      </c>
      <c r="BH144" s="149">
        <f>IF(N144="sníž. přenesená",J144,0)</f>
        <v>0</v>
      </c>
      <c r="BI144" s="149">
        <f>IF(N144="nulová",J144,0)</f>
        <v>0</v>
      </c>
      <c r="BJ144" s="17" t="s">
        <v>84</v>
      </c>
      <c r="BK144" s="149">
        <f>ROUND(I144*H144,2)</f>
        <v>0</v>
      </c>
      <c r="BL144" s="17" t="s">
        <v>249</v>
      </c>
      <c r="BM144" s="148" t="s">
        <v>3665</v>
      </c>
    </row>
    <row r="145" spans="2:65" s="1" customFormat="1" x14ac:dyDescent="0.2">
      <c r="B145" s="32"/>
      <c r="D145" s="150" t="s">
        <v>348</v>
      </c>
      <c r="F145" s="151" t="s">
        <v>3664</v>
      </c>
      <c r="I145" s="152"/>
      <c r="L145" s="32"/>
      <c r="M145" s="153"/>
      <c r="T145" s="56"/>
      <c r="AT145" s="17" t="s">
        <v>348</v>
      </c>
      <c r="AU145" s="17" t="s">
        <v>86</v>
      </c>
    </row>
    <row r="146" spans="2:65" s="12" customFormat="1" x14ac:dyDescent="0.2">
      <c r="B146" s="155"/>
      <c r="D146" s="150" t="s">
        <v>376</v>
      </c>
      <c r="E146" s="156" t="s">
        <v>1</v>
      </c>
      <c r="F146" s="157" t="s">
        <v>451</v>
      </c>
      <c r="H146" s="158">
        <v>20</v>
      </c>
      <c r="I146" s="159"/>
      <c r="L146" s="155"/>
      <c r="M146" s="160"/>
      <c r="T146" s="161"/>
      <c r="AT146" s="156" t="s">
        <v>376</v>
      </c>
      <c r="AU146" s="156" t="s">
        <v>86</v>
      </c>
      <c r="AV146" s="12" t="s">
        <v>86</v>
      </c>
      <c r="AW146" s="12" t="s">
        <v>34</v>
      </c>
      <c r="AX146" s="12" t="s">
        <v>77</v>
      </c>
      <c r="AY146" s="156" t="s">
        <v>339</v>
      </c>
    </row>
    <row r="147" spans="2:65" s="13" customFormat="1" x14ac:dyDescent="0.2">
      <c r="B147" s="162"/>
      <c r="D147" s="150" t="s">
        <v>376</v>
      </c>
      <c r="E147" s="163" t="s">
        <v>1</v>
      </c>
      <c r="F147" s="164" t="s">
        <v>398</v>
      </c>
      <c r="H147" s="165">
        <v>20</v>
      </c>
      <c r="I147" s="166"/>
      <c r="L147" s="162"/>
      <c r="M147" s="167"/>
      <c r="T147" s="168"/>
      <c r="AT147" s="163" t="s">
        <v>376</v>
      </c>
      <c r="AU147" s="163" t="s">
        <v>86</v>
      </c>
      <c r="AV147" s="13" t="s">
        <v>249</v>
      </c>
      <c r="AW147" s="13" t="s">
        <v>34</v>
      </c>
      <c r="AX147" s="13" t="s">
        <v>84</v>
      </c>
      <c r="AY147" s="163" t="s">
        <v>339</v>
      </c>
    </row>
    <row r="148" spans="2:65" s="1" customFormat="1" ht="16.5" customHeight="1" x14ac:dyDescent="0.2">
      <c r="B148" s="136"/>
      <c r="C148" s="137" t="s">
        <v>97</v>
      </c>
      <c r="D148" s="137" t="s">
        <v>342</v>
      </c>
      <c r="E148" s="138" t="s">
        <v>3666</v>
      </c>
      <c r="F148" s="139" t="s">
        <v>3667</v>
      </c>
      <c r="G148" s="140" t="s">
        <v>358</v>
      </c>
      <c r="H148" s="141">
        <v>33</v>
      </c>
      <c r="I148" s="142"/>
      <c r="J148" s="143">
        <f>ROUND(I148*H148,2)</f>
        <v>0</v>
      </c>
      <c r="K148" s="139" t="s">
        <v>902</v>
      </c>
      <c r="L148" s="32"/>
      <c r="M148" s="144" t="s">
        <v>1</v>
      </c>
      <c r="N148" s="145" t="s">
        <v>42</v>
      </c>
      <c r="P148" s="146">
        <f>O148*H148</f>
        <v>0</v>
      </c>
      <c r="Q148" s="146">
        <v>6.053E-2</v>
      </c>
      <c r="R148" s="146">
        <f>Q148*H148</f>
        <v>1.99749</v>
      </c>
      <c r="S148" s="146">
        <v>0</v>
      </c>
      <c r="T148" s="147">
        <f>S148*H148</f>
        <v>0</v>
      </c>
      <c r="AR148" s="148" t="s">
        <v>1902</v>
      </c>
      <c r="AT148" s="148" t="s">
        <v>342</v>
      </c>
      <c r="AU148" s="148" t="s">
        <v>86</v>
      </c>
      <c r="AY148" s="17" t="s">
        <v>339</v>
      </c>
      <c r="BE148" s="149">
        <f>IF(N148="základní",J148,0)</f>
        <v>0</v>
      </c>
      <c r="BF148" s="149">
        <f>IF(N148="snížená",J148,0)</f>
        <v>0</v>
      </c>
      <c r="BG148" s="149">
        <f>IF(N148="zákl. přenesená",J148,0)</f>
        <v>0</v>
      </c>
      <c r="BH148" s="149">
        <f>IF(N148="sníž. přenesená",J148,0)</f>
        <v>0</v>
      </c>
      <c r="BI148" s="149">
        <f>IF(N148="nulová",J148,0)</f>
        <v>0</v>
      </c>
      <c r="BJ148" s="17" t="s">
        <v>84</v>
      </c>
      <c r="BK148" s="149">
        <f>ROUND(I148*H148,2)</f>
        <v>0</v>
      </c>
      <c r="BL148" s="17" t="s">
        <v>1902</v>
      </c>
      <c r="BM148" s="148" t="s">
        <v>3668</v>
      </c>
    </row>
    <row r="149" spans="2:65" s="1" customFormat="1" ht="28.8" x14ac:dyDescent="0.2">
      <c r="B149" s="32"/>
      <c r="D149" s="150" t="s">
        <v>348</v>
      </c>
      <c r="F149" s="151" t="s">
        <v>3669</v>
      </c>
      <c r="I149" s="152"/>
      <c r="L149" s="32"/>
      <c r="M149" s="153"/>
      <c r="T149" s="56"/>
      <c r="AT149" s="17" t="s">
        <v>348</v>
      </c>
      <c r="AU149" s="17" t="s">
        <v>86</v>
      </c>
    </row>
    <row r="150" spans="2:65" s="1" customFormat="1" ht="19.2" x14ac:dyDescent="0.2">
      <c r="B150" s="32"/>
      <c r="D150" s="150" t="s">
        <v>350</v>
      </c>
      <c r="F150" s="154" t="s">
        <v>3670</v>
      </c>
      <c r="I150" s="152"/>
      <c r="L150" s="32"/>
      <c r="M150" s="153"/>
      <c r="T150" s="56"/>
      <c r="AT150" s="17" t="s">
        <v>350</v>
      </c>
      <c r="AU150" s="17" t="s">
        <v>86</v>
      </c>
    </row>
    <row r="151" spans="2:65" s="12" customFormat="1" x14ac:dyDescent="0.2">
      <c r="B151" s="155"/>
      <c r="D151" s="150" t="s">
        <v>376</v>
      </c>
      <c r="E151" s="156" t="s">
        <v>1</v>
      </c>
      <c r="F151" s="157" t="s">
        <v>3671</v>
      </c>
      <c r="H151" s="158">
        <v>33</v>
      </c>
      <c r="I151" s="159"/>
      <c r="L151" s="155"/>
      <c r="M151" s="160"/>
      <c r="T151" s="161"/>
      <c r="AT151" s="156" t="s">
        <v>376</v>
      </c>
      <c r="AU151" s="156" t="s">
        <v>86</v>
      </c>
      <c r="AV151" s="12" t="s">
        <v>86</v>
      </c>
      <c r="AW151" s="12" t="s">
        <v>34</v>
      </c>
      <c r="AX151" s="12" t="s">
        <v>77</v>
      </c>
      <c r="AY151" s="156" t="s">
        <v>339</v>
      </c>
    </row>
    <row r="152" spans="2:65" s="13" customFormat="1" x14ac:dyDescent="0.2">
      <c r="B152" s="162"/>
      <c r="D152" s="150" t="s">
        <v>376</v>
      </c>
      <c r="E152" s="163" t="s">
        <v>1</v>
      </c>
      <c r="F152" s="164" t="s">
        <v>398</v>
      </c>
      <c r="H152" s="165">
        <v>33</v>
      </c>
      <c r="I152" s="166"/>
      <c r="L152" s="162"/>
      <c r="M152" s="167"/>
      <c r="T152" s="168"/>
      <c r="AT152" s="163" t="s">
        <v>376</v>
      </c>
      <c r="AU152" s="163" t="s">
        <v>86</v>
      </c>
      <c r="AV152" s="13" t="s">
        <v>249</v>
      </c>
      <c r="AW152" s="13" t="s">
        <v>34</v>
      </c>
      <c r="AX152" s="13" t="s">
        <v>84</v>
      </c>
      <c r="AY152" s="163" t="s">
        <v>339</v>
      </c>
    </row>
    <row r="153" spans="2:65" s="1" customFormat="1" ht="16.5" customHeight="1" x14ac:dyDescent="0.2">
      <c r="B153" s="136"/>
      <c r="C153" s="169" t="s">
        <v>249</v>
      </c>
      <c r="D153" s="169" t="s">
        <v>490</v>
      </c>
      <c r="E153" s="170" t="s">
        <v>3672</v>
      </c>
      <c r="F153" s="171" t="s">
        <v>3673</v>
      </c>
      <c r="G153" s="172" t="s">
        <v>358</v>
      </c>
      <c r="H153" s="173">
        <v>33</v>
      </c>
      <c r="I153" s="174"/>
      <c r="J153" s="175">
        <f>ROUND(I153*H153,2)</f>
        <v>0</v>
      </c>
      <c r="K153" s="171" t="s">
        <v>1</v>
      </c>
      <c r="L153" s="176"/>
      <c r="M153" s="177" t="s">
        <v>1</v>
      </c>
      <c r="N153" s="178" t="s">
        <v>42</v>
      </c>
      <c r="P153" s="146">
        <f>O153*H153</f>
        <v>0</v>
      </c>
      <c r="Q153" s="146">
        <v>0</v>
      </c>
      <c r="R153" s="146">
        <f>Q153*H153</f>
        <v>0</v>
      </c>
      <c r="S153" s="146">
        <v>0</v>
      </c>
      <c r="T153" s="147">
        <f>S153*H153</f>
        <v>0</v>
      </c>
      <c r="AR153" s="148" t="s">
        <v>385</v>
      </c>
      <c r="AT153" s="148" t="s">
        <v>490</v>
      </c>
      <c r="AU153" s="148" t="s">
        <v>86</v>
      </c>
      <c r="AY153" s="17" t="s">
        <v>339</v>
      </c>
      <c r="BE153" s="149">
        <f>IF(N153="základní",J153,0)</f>
        <v>0</v>
      </c>
      <c r="BF153" s="149">
        <f>IF(N153="snížená",J153,0)</f>
        <v>0</v>
      </c>
      <c r="BG153" s="149">
        <f>IF(N153="zákl. přenesená",J153,0)</f>
        <v>0</v>
      </c>
      <c r="BH153" s="149">
        <f>IF(N153="sníž. přenesená",J153,0)</f>
        <v>0</v>
      </c>
      <c r="BI153" s="149">
        <f>IF(N153="nulová",J153,0)</f>
        <v>0</v>
      </c>
      <c r="BJ153" s="17" t="s">
        <v>84</v>
      </c>
      <c r="BK153" s="149">
        <f>ROUND(I153*H153,2)</f>
        <v>0</v>
      </c>
      <c r="BL153" s="17" t="s">
        <v>249</v>
      </c>
      <c r="BM153" s="148" t="s">
        <v>3674</v>
      </c>
    </row>
    <row r="154" spans="2:65" s="1" customFormat="1" x14ac:dyDescent="0.2">
      <c r="B154" s="32"/>
      <c r="D154" s="150" t="s">
        <v>348</v>
      </c>
      <c r="F154" s="151" t="s">
        <v>3673</v>
      </c>
      <c r="I154" s="152"/>
      <c r="L154" s="32"/>
      <c r="M154" s="153"/>
      <c r="T154" s="56"/>
      <c r="AT154" s="17" t="s">
        <v>348</v>
      </c>
      <c r="AU154" s="17" t="s">
        <v>86</v>
      </c>
    </row>
    <row r="155" spans="2:65" s="1" customFormat="1" ht="19.2" x14ac:dyDescent="0.2">
      <c r="B155" s="32"/>
      <c r="D155" s="150" t="s">
        <v>350</v>
      </c>
      <c r="F155" s="154" t="s">
        <v>3675</v>
      </c>
      <c r="I155" s="152"/>
      <c r="L155" s="32"/>
      <c r="M155" s="153"/>
      <c r="T155" s="56"/>
      <c r="AT155" s="17" t="s">
        <v>350</v>
      </c>
      <c r="AU155" s="17" t="s">
        <v>86</v>
      </c>
    </row>
    <row r="156" spans="2:65" s="1" customFormat="1" ht="16.5" customHeight="1" x14ac:dyDescent="0.2">
      <c r="B156" s="136"/>
      <c r="C156" s="169" t="s">
        <v>340</v>
      </c>
      <c r="D156" s="169" t="s">
        <v>490</v>
      </c>
      <c r="E156" s="170" t="s">
        <v>3676</v>
      </c>
      <c r="F156" s="171" t="s">
        <v>3677</v>
      </c>
      <c r="G156" s="172" t="s">
        <v>358</v>
      </c>
      <c r="H156" s="173">
        <v>33</v>
      </c>
      <c r="I156" s="174"/>
      <c r="J156" s="175">
        <f>ROUND(I156*H156,2)</f>
        <v>0</v>
      </c>
      <c r="K156" s="171" t="s">
        <v>1</v>
      </c>
      <c r="L156" s="176"/>
      <c r="M156" s="177" t="s">
        <v>1</v>
      </c>
      <c r="N156" s="178" t="s">
        <v>42</v>
      </c>
      <c r="P156" s="146">
        <f>O156*H156</f>
        <v>0</v>
      </c>
      <c r="Q156" s="146">
        <v>0</v>
      </c>
      <c r="R156" s="146">
        <f>Q156*H156</f>
        <v>0</v>
      </c>
      <c r="S156" s="146">
        <v>0</v>
      </c>
      <c r="T156" s="147">
        <f>S156*H156</f>
        <v>0</v>
      </c>
      <c r="AR156" s="148" t="s">
        <v>385</v>
      </c>
      <c r="AT156" s="148" t="s">
        <v>490</v>
      </c>
      <c r="AU156" s="148" t="s">
        <v>86</v>
      </c>
      <c r="AY156" s="17" t="s">
        <v>339</v>
      </c>
      <c r="BE156" s="149">
        <f>IF(N156="základní",J156,0)</f>
        <v>0</v>
      </c>
      <c r="BF156" s="149">
        <f>IF(N156="snížená",J156,0)</f>
        <v>0</v>
      </c>
      <c r="BG156" s="149">
        <f>IF(N156="zákl. přenesená",J156,0)</f>
        <v>0</v>
      </c>
      <c r="BH156" s="149">
        <f>IF(N156="sníž. přenesená",J156,0)</f>
        <v>0</v>
      </c>
      <c r="BI156" s="149">
        <f>IF(N156="nulová",J156,0)</f>
        <v>0</v>
      </c>
      <c r="BJ156" s="17" t="s">
        <v>84</v>
      </c>
      <c r="BK156" s="149">
        <f>ROUND(I156*H156,2)</f>
        <v>0</v>
      </c>
      <c r="BL156" s="17" t="s">
        <v>249</v>
      </c>
      <c r="BM156" s="148" t="s">
        <v>3678</v>
      </c>
    </row>
    <row r="157" spans="2:65" s="1" customFormat="1" x14ac:dyDescent="0.2">
      <c r="B157" s="32"/>
      <c r="D157" s="150" t="s">
        <v>348</v>
      </c>
      <c r="F157" s="151" t="s">
        <v>3677</v>
      </c>
      <c r="I157" s="152"/>
      <c r="L157" s="32"/>
      <c r="M157" s="153"/>
      <c r="T157" s="56"/>
      <c r="AT157" s="17" t="s">
        <v>348</v>
      </c>
      <c r="AU157" s="17" t="s">
        <v>86</v>
      </c>
    </row>
    <row r="158" spans="2:65" s="1" customFormat="1" ht="19.2" x14ac:dyDescent="0.2">
      <c r="B158" s="32"/>
      <c r="D158" s="150" t="s">
        <v>350</v>
      </c>
      <c r="F158" s="154" t="s">
        <v>3679</v>
      </c>
      <c r="I158" s="152"/>
      <c r="L158" s="32"/>
      <c r="M158" s="153"/>
      <c r="T158" s="56"/>
      <c r="AT158" s="17" t="s">
        <v>350</v>
      </c>
      <c r="AU158" s="17" t="s">
        <v>86</v>
      </c>
    </row>
    <row r="159" spans="2:65" s="1" customFormat="1" ht="16.5" customHeight="1" x14ac:dyDescent="0.2">
      <c r="B159" s="136"/>
      <c r="C159" s="137" t="s">
        <v>370</v>
      </c>
      <c r="D159" s="137" t="s">
        <v>342</v>
      </c>
      <c r="E159" s="138" t="s">
        <v>2020</v>
      </c>
      <c r="F159" s="139" t="s">
        <v>2021</v>
      </c>
      <c r="G159" s="140" t="s">
        <v>381</v>
      </c>
      <c r="H159" s="141">
        <v>60</v>
      </c>
      <c r="I159" s="142"/>
      <c r="J159" s="143">
        <f>ROUND(I159*H159,2)</f>
        <v>0</v>
      </c>
      <c r="K159" s="139" t="s">
        <v>902</v>
      </c>
      <c r="L159" s="32"/>
      <c r="M159" s="144" t="s">
        <v>1</v>
      </c>
      <c r="N159" s="145" t="s">
        <v>42</v>
      </c>
      <c r="P159" s="146">
        <f>O159*H159</f>
        <v>0</v>
      </c>
      <c r="Q159" s="146">
        <v>0</v>
      </c>
      <c r="R159" s="146">
        <f>Q159*H159</f>
        <v>0</v>
      </c>
      <c r="S159" s="146">
        <v>0</v>
      </c>
      <c r="T159" s="147">
        <f>S159*H159</f>
        <v>0</v>
      </c>
      <c r="AR159" s="148" t="s">
        <v>249</v>
      </c>
      <c r="AT159" s="148" t="s">
        <v>342</v>
      </c>
      <c r="AU159" s="148" t="s">
        <v>86</v>
      </c>
      <c r="AY159" s="17" t="s">
        <v>339</v>
      </c>
      <c r="BE159" s="149">
        <f>IF(N159="základní",J159,0)</f>
        <v>0</v>
      </c>
      <c r="BF159" s="149">
        <f>IF(N159="snížená",J159,0)</f>
        <v>0</v>
      </c>
      <c r="BG159" s="149">
        <f>IF(N159="zákl. přenesená",J159,0)</f>
        <v>0</v>
      </c>
      <c r="BH159" s="149">
        <f>IF(N159="sníž. přenesená",J159,0)</f>
        <v>0</v>
      </c>
      <c r="BI159" s="149">
        <f>IF(N159="nulová",J159,0)</f>
        <v>0</v>
      </c>
      <c r="BJ159" s="17" t="s">
        <v>84</v>
      </c>
      <c r="BK159" s="149">
        <f>ROUND(I159*H159,2)</f>
        <v>0</v>
      </c>
      <c r="BL159" s="17" t="s">
        <v>249</v>
      </c>
      <c r="BM159" s="148" t="s">
        <v>3680</v>
      </c>
    </row>
    <row r="160" spans="2:65" s="1" customFormat="1" x14ac:dyDescent="0.2">
      <c r="B160" s="32"/>
      <c r="D160" s="150" t="s">
        <v>348</v>
      </c>
      <c r="F160" s="151" t="s">
        <v>2023</v>
      </c>
      <c r="I160" s="152"/>
      <c r="L160" s="32"/>
      <c r="M160" s="153"/>
      <c r="T160" s="56"/>
      <c r="AT160" s="17" t="s">
        <v>348</v>
      </c>
      <c r="AU160" s="17" t="s">
        <v>86</v>
      </c>
    </row>
    <row r="161" spans="2:65" s="12" customFormat="1" x14ac:dyDescent="0.2">
      <c r="B161" s="155"/>
      <c r="D161" s="150" t="s">
        <v>376</v>
      </c>
      <c r="E161" s="156" t="s">
        <v>1</v>
      </c>
      <c r="F161" s="157" t="s">
        <v>3681</v>
      </c>
      <c r="H161" s="158">
        <v>30</v>
      </c>
      <c r="I161" s="159"/>
      <c r="L161" s="155"/>
      <c r="M161" s="160"/>
      <c r="T161" s="161"/>
      <c r="AT161" s="156" t="s">
        <v>376</v>
      </c>
      <c r="AU161" s="156" t="s">
        <v>86</v>
      </c>
      <c r="AV161" s="12" t="s">
        <v>86</v>
      </c>
      <c r="AW161" s="12" t="s">
        <v>34</v>
      </c>
      <c r="AX161" s="12" t="s">
        <v>77</v>
      </c>
      <c r="AY161" s="156" t="s">
        <v>339</v>
      </c>
    </row>
    <row r="162" spans="2:65" s="12" customFormat="1" x14ac:dyDescent="0.2">
      <c r="B162" s="155"/>
      <c r="D162" s="150" t="s">
        <v>376</v>
      </c>
      <c r="E162" s="156" t="s">
        <v>1</v>
      </c>
      <c r="F162" s="157" t="s">
        <v>3682</v>
      </c>
      <c r="H162" s="158">
        <v>30</v>
      </c>
      <c r="I162" s="159"/>
      <c r="L162" s="155"/>
      <c r="M162" s="160"/>
      <c r="T162" s="161"/>
      <c r="AT162" s="156" t="s">
        <v>376</v>
      </c>
      <c r="AU162" s="156" t="s">
        <v>86</v>
      </c>
      <c r="AV162" s="12" t="s">
        <v>86</v>
      </c>
      <c r="AW162" s="12" t="s">
        <v>34</v>
      </c>
      <c r="AX162" s="12" t="s">
        <v>77</v>
      </c>
      <c r="AY162" s="156" t="s">
        <v>339</v>
      </c>
    </row>
    <row r="163" spans="2:65" s="13" customFormat="1" x14ac:dyDescent="0.2">
      <c r="B163" s="162"/>
      <c r="D163" s="150" t="s">
        <v>376</v>
      </c>
      <c r="E163" s="163" t="s">
        <v>1</v>
      </c>
      <c r="F163" s="164" t="s">
        <v>398</v>
      </c>
      <c r="H163" s="165">
        <v>60</v>
      </c>
      <c r="I163" s="166"/>
      <c r="L163" s="162"/>
      <c r="M163" s="167"/>
      <c r="T163" s="168"/>
      <c r="AT163" s="163" t="s">
        <v>376</v>
      </c>
      <c r="AU163" s="163" t="s">
        <v>86</v>
      </c>
      <c r="AV163" s="13" t="s">
        <v>249</v>
      </c>
      <c r="AW163" s="13" t="s">
        <v>34</v>
      </c>
      <c r="AX163" s="13" t="s">
        <v>84</v>
      </c>
      <c r="AY163" s="163" t="s">
        <v>339</v>
      </c>
    </row>
    <row r="164" spans="2:65" s="1" customFormat="1" ht="21.75" customHeight="1" x14ac:dyDescent="0.2">
      <c r="B164" s="136"/>
      <c r="C164" s="137" t="s">
        <v>378</v>
      </c>
      <c r="D164" s="137" t="s">
        <v>342</v>
      </c>
      <c r="E164" s="138" t="s">
        <v>3683</v>
      </c>
      <c r="F164" s="139" t="s">
        <v>3684</v>
      </c>
      <c r="G164" s="140" t="s">
        <v>373</v>
      </c>
      <c r="H164" s="141">
        <v>487.29199999999997</v>
      </c>
      <c r="I164" s="142"/>
      <c r="J164" s="143">
        <f>ROUND(I164*H164,2)</f>
        <v>0</v>
      </c>
      <c r="K164" s="139" t="s">
        <v>902</v>
      </c>
      <c r="L164" s="32"/>
      <c r="M164" s="144" t="s">
        <v>1</v>
      </c>
      <c r="N164" s="145" t="s">
        <v>42</v>
      </c>
      <c r="P164" s="146">
        <f>O164*H164</f>
        <v>0</v>
      </c>
      <c r="Q164" s="146">
        <v>0</v>
      </c>
      <c r="R164" s="146">
        <f>Q164*H164</f>
        <v>0</v>
      </c>
      <c r="S164" s="146">
        <v>0</v>
      </c>
      <c r="T164" s="147">
        <f>S164*H164</f>
        <v>0</v>
      </c>
      <c r="AR164" s="148" t="s">
        <v>249</v>
      </c>
      <c r="AT164" s="148" t="s">
        <v>342</v>
      </c>
      <c r="AU164" s="148" t="s">
        <v>86</v>
      </c>
      <c r="AY164" s="17" t="s">
        <v>339</v>
      </c>
      <c r="BE164" s="149">
        <f>IF(N164="základní",J164,0)</f>
        <v>0</v>
      </c>
      <c r="BF164" s="149">
        <f>IF(N164="snížená",J164,0)</f>
        <v>0</v>
      </c>
      <c r="BG164" s="149">
        <f>IF(N164="zákl. přenesená",J164,0)</f>
        <v>0</v>
      </c>
      <c r="BH164" s="149">
        <f>IF(N164="sníž. přenesená",J164,0)</f>
        <v>0</v>
      </c>
      <c r="BI164" s="149">
        <f>IF(N164="nulová",J164,0)</f>
        <v>0</v>
      </c>
      <c r="BJ164" s="17" t="s">
        <v>84</v>
      </c>
      <c r="BK164" s="149">
        <f>ROUND(I164*H164,2)</f>
        <v>0</v>
      </c>
      <c r="BL164" s="17" t="s">
        <v>249</v>
      </c>
      <c r="BM164" s="148" t="s">
        <v>3685</v>
      </c>
    </row>
    <row r="165" spans="2:65" s="1" customFormat="1" ht="19.2" x14ac:dyDescent="0.2">
      <c r="B165" s="32"/>
      <c r="D165" s="150" t="s">
        <v>348</v>
      </c>
      <c r="F165" s="151" t="s">
        <v>3686</v>
      </c>
      <c r="I165" s="152"/>
      <c r="L165" s="32"/>
      <c r="M165" s="153"/>
      <c r="T165" s="56"/>
      <c r="AT165" s="17" t="s">
        <v>348</v>
      </c>
      <c r="AU165" s="17" t="s">
        <v>86</v>
      </c>
    </row>
    <row r="166" spans="2:65" s="1" customFormat="1" ht="19.2" x14ac:dyDescent="0.2">
      <c r="B166" s="32"/>
      <c r="D166" s="150" t="s">
        <v>350</v>
      </c>
      <c r="F166" s="154" t="s">
        <v>3687</v>
      </c>
      <c r="I166" s="152"/>
      <c r="L166" s="32"/>
      <c r="M166" s="153"/>
      <c r="T166" s="56"/>
      <c r="AT166" s="17" t="s">
        <v>350</v>
      </c>
      <c r="AU166" s="17" t="s">
        <v>86</v>
      </c>
    </row>
    <row r="167" spans="2:65" s="12" customFormat="1" x14ac:dyDescent="0.2">
      <c r="B167" s="155"/>
      <c r="D167" s="150" t="s">
        <v>376</v>
      </c>
      <c r="E167" s="156" t="s">
        <v>1</v>
      </c>
      <c r="F167" s="157" t="s">
        <v>3688</v>
      </c>
      <c r="H167" s="158">
        <v>64.269000000000005</v>
      </c>
      <c r="I167" s="159"/>
      <c r="L167" s="155"/>
      <c r="M167" s="160"/>
      <c r="T167" s="161"/>
      <c r="AT167" s="156" t="s">
        <v>376</v>
      </c>
      <c r="AU167" s="156" t="s">
        <v>86</v>
      </c>
      <c r="AV167" s="12" t="s">
        <v>86</v>
      </c>
      <c r="AW167" s="12" t="s">
        <v>34</v>
      </c>
      <c r="AX167" s="12" t="s">
        <v>77</v>
      </c>
      <c r="AY167" s="156" t="s">
        <v>339</v>
      </c>
    </row>
    <row r="168" spans="2:65" s="12" customFormat="1" x14ac:dyDescent="0.2">
      <c r="B168" s="155"/>
      <c r="D168" s="150" t="s">
        <v>376</v>
      </c>
      <c r="E168" s="156" t="s">
        <v>1</v>
      </c>
      <c r="F168" s="157" t="s">
        <v>3689</v>
      </c>
      <c r="H168" s="158">
        <v>423.678</v>
      </c>
      <c r="I168" s="159"/>
      <c r="L168" s="155"/>
      <c r="M168" s="160"/>
      <c r="T168" s="161"/>
      <c r="AT168" s="156" t="s">
        <v>376</v>
      </c>
      <c r="AU168" s="156" t="s">
        <v>86</v>
      </c>
      <c r="AV168" s="12" t="s">
        <v>86</v>
      </c>
      <c r="AW168" s="12" t="s">
        <v>34</v>
      </c>
      <c r="AX168" s="12" t="s">
        <v>77</v>
      </c>
      <c r="AY168" s="156" t="s">
        <v>339</v>
      </c>
    </row>
    <row r="169" spans="2:65" s="12" customFormat="1" x14ac:dyDescent="0.2">
      <c r="B169" s="155"/>
      <c r="D169" s="150" t="s">
        <v>376</v>
      </c>
      <c r="E169" s="156" t="s">
        <v>1</v>
      </c>
      <c r="F169" s="157" t="s">
        <v>3690</v>
      </c>
      <c r="H169" s="158">
        <v>51.408999999999999</v>
      </c>
      <c r="I169" s="159"/>
      <c r="L169" s="155"/>
      <c r="M169" s="160"/>
      <c r="T169" s="161"/>
      <c r="AT169" s="156" t="s">
        <v>376</v>
      </c>
      <c r="AU169" s="156" t="s">
        <v>86</v>
      </c>
      <c r="AV169" s="12" t="s">
        <v>86</v>
      </c>
      <c r="AW169" s="12" t="s">
        <v>34</v>
      </c>
      <c r="AX169" s="12" t="s">
        <v>77</v>
      </c>
      <c r="AY169" s="156" t="s">
        <v>339</v>
      </c>
    </row>
    <row r="170" spans="2:65" s="12" customFormat="1" x14ac:dyDescent="0.2">
      <c r="B170" s="155"/>
      <c r="D170" s="150" t="s">
        <v>376</v>
      </c>
      <c r="E170" s="156" t="s">
        <v>1</v>
      </c>
      <c r="F170" s="157" t="s">
        <v>3691</v>
      </c>
      <c r="H170" s="158">
        <v>33.417000000000002</v>
      </c>
      <c r="I170" s="159"/>
      <c r="L170" s="155"/>
      <c r="M170" s="160"/>
      <c r="T170" s="161"/>
      <c r="AT170" s="156" t="s">
        <v>376</v>
      </c>
      <c r="AU170" s="156" t="s">
        <v>86</v>
      </c>
      <c r="AV170" s="12" t="s">
        <v>86</v>
      </c>
      <c r="AW170" s="12" t="s">
        <v>34</v>
      </c>
      <c r="AX170" s="12" t="s">
        <v>77</v>
      </c>
      <c r="AY170" s="156" t="s">
        <v>339</v>
      </c>
    </row>
    <row r="171" spans="2:65" s="12" customFormat="1" x14ac:dyDescent="0.2">
      <c r="B171" s="155"/>
      <c r="D171" s="150" t="s">
        <v>376</v>
      </c>
      <c r="E171" s="156" t="s">
        <v>1</v>
      </c>
      <c r="F171" s="157" t="s">
        <v>3692</v>
      </c>
      <c r="H171" s="158">
        <v>8.0670000000000002</v>
      </c>
      <c r="I171" s="159"/>
      <c r="L171" s="155"/>
      <c r="M171" s="160"/>
      <c r="T171" s="161"/>
      <c r="AT171" s="156" t="s">
        <v>376</v>
      </c>
      <c r="AU171" s="156" t="s">
        <v>86</v>
      </c>
      <c r="AV171" s="12" t="s">
        <v>86</v>
      </c>
      <c r="AW171" s="12" t="s">
        <v>34</v>
      </c>
      <c r="AX171" s="12" t="s">
        <v>77</v>
      </c>
      <c r="AY171" s="156" t="s">
        <v>339</v>
      </c>
    </row>
    <row r="172" spans="2:65" s="12" customFormat="1" x14ac:dyDescent="0.2">
      <c r="B172" s="155"/>
      <c r="D172" s="150" t="s">
        <v>376</v>
      </c>
      <c r="E172" s="156" t="s">
        <v>1</v>
      </c>
      <c r="F172" s="157" t="s">
        <v>3693</v>
      </c>
      <c r="H172" s="158">
        <v>-85.191999999999993</v>
      </c>
      <c r="I172" s="159"/>
      <c r="L172" s="155"/>
      <c r="M172" s="160"/>
      <c r="T172" s="161"/>
      <c r="AT172" s="156" t="s">
        <v>376</v>
      </c>
      <c r="AU172" s="156" t="s">
        <v>86</v>
      </c>
      <c r="AV172" s="12" t="s">
        <v>86</v>
      </c>
      <c r="AW172" s="12" t="s">
        <v>34</v>
      </c>
      <c r="AX172" s="12" t="s">
        <v>77</v>
      </c>
      <c r="AY172" s="156" t="s">
        <v>339</v>
      </c>
    </row>
    <row r="173" spans="2:65" s="12" customFormat="1" x14ac:dyDescent="0.2">
      <c r="B173" s="155"/>
      <c r="D173" s="150" t="s">
        <v>376</v>
      </c>
      <c r="E173" s="156" t="s">
        <v>1</v>
      </c>
      <c r="F173" s="157" t="s">
        <v>3694</v>
      </c>
      <c r="H173" s="158">
        <v>-8.3559999999999999</v>
      </c>
      <c r="I173" s="159"/>
      <c r="L173" s="155"/>
      <c r="M173" s="160"/>
      <c r="T173" s="161"/>
      <c r="AT173" s="156" t="s">
        <v>376</v>
      </c>
      <c r="AU173" s="156" t="s">
        <v>86</v>
      </c>
      <c r="AV173" s="12" t="s">
        <v>86</v>
      </c>
      <c r="AW173" s="12" t="s">
        <v>34</v>
      </c>
      <c r="AX173" s="12" t="s">
        <v>77</v>
      </c>
      <c r="AY173" s="156" t="s">
        <v>339</v>
      </c>
    </row>
    <row r="174" spans="2:65" s="13" customFormat="1" x14ac:dyDescent="0.2">
      <c r="B174" s="162"/>
      <c r="D174" s="150" t="s">
        <v>376</v>
      </c>
      <c r="E174" s="163" t="s">
        <v>1</v>
      </c>
      <c r="F174" s="164" t="s">
        <v>398</v>
      </c>
      <c r="H174" s="165">
        <v>487.29200000000003</v>
      </c>
      <c r="I174" s="166"/>
      <c r="L174" s="162"/>
      <c r="M174" s="167"/>
      <c r="T174" s="168"/>
      <c r="AT174" s="163" t="s">
        <v>376</v>
      </c>
      <c r="AU174" s="163" t="s">
        <v>86</v>
      </c>
      <c r="AV174" s="13" t="s">
        <v>249</v>
      </c>
      <c r="AW174" s="13" t="s">
        <v>34</v>
      </c>
      <c r="AX174" s="13" t="s">
        <v>84</v>
      </c>
      <c r="AY174" s="163" t="s">
        <v>339</v>
      </c>
    </row>
    <row r="175" spans="2:65" s="1" customFormat="1" ht="21.75" customHeight="1" x14ac:dyDescent="0.2">
      <c r="B175" s="136"/>
      <c r="C175" s="137" t="s">
        <v>385</v>
      </c>
      <c r="D175" s="137" t="s">
        <v>342</v>
      </c>
      <c r="E175" s="138" t="s">
        <v>3695</v>
      </c>
      <c r="F175" s="139" t="s">
        <v>3696</v>
      </c>
      <c r="G175" s="140" t="s">
        <v>373</v>
      </c>
      <c r="H175" s="141">
        <v>11.34</v>
      </c>
      <c r="I175" s="142"/>
      <c r="J175" s="143">
        <f>ROUND(I175*H175,2)</f>
        <v>0</v>
      </c>
      <c r="K175" s="139" t="s">
        <v>902</v>
      </c>
      <c r="L175" s="32"/>
      <c r="M175" s="144" t="s">
        <v>1</v>
      </c>
      <c r="N175" s="145" t="s">
        <v>42</v>
      </c>
      <c r="P175" s="146">
        <f>O175*H175</f>
        <v>0</v>
      </c>
      <c r="Q175" s="146">
        <v>0</v>
      </c>
      <c r="R175" s="146">
        <f>Q175*H175</f>
        <v>0</v>
      </c>
      <c r="S175" s="146">
        <v>0</v>
      </c>
      <c r="T175" s="147">
        <f>S175*H175</f>
        <v>0</v>
      </c>
      <c r="AR175" s="148" t="s">
        <v>249</v>
      </c>
      <c r="AT175" s="148" t="s">
        <v>342</v>
      </c>
      <c r="AU175" s="148" t="s">
        <v>86</v>
      </c>
      <c r="AY175" s="17" t="s">
        <v>339</v>
      </c>
      <c r="BE175" s="149">
        <f>IF(N175="základní",J175,0)</f>
        <v>0</v>
      </c>
      <c r="BF175" s="149">
        <f>IF(N175="snížená",J175,0)</f>
        <v>0</v>
      </c>
      <c r="BG175" s="149">
        <f>IF(N175="zákl. přenesená",J175,0)</f>
        <v>0</v>
      </c>
      <c r="BH175" s="149">
        <f>IF(N175="sníž. přenesená",J175,0)</f>
        <v>0</v>
      </c>
      <c r="BI175" s="149">
        <f>IF(N175="nulová",J175,0)</f>
        <v>0</v>
      </c>
      <c r="BJ175" s="17" t="s">
        <v>84</v>
      </c>
      <c r="BK175" s="149">
        <f>ROUND(I175*H175,2)</f>
        <v>0</v>
      </c>
      <c r="BL175" s="17" t="s">
        <v>249</v>
      </c>
      <c r="BM175" s="148" t="s">
        <v>3697</v>
      </c>
    </row>
    <row r="176" spans="2:65" s="1" customFormat="1" ht="19.2" x14ac:dyDescent="0.2">
      <c r="B176" s="32"/>
      <c r="D176" s="150" t="s">
        <v>348</v>
      </c>
      <c r="F176" s="151" t="s">
        <v>3698</v>
      </c>
      <c r="I176" s="152"/>
      <c r="L176" s="32"/>
      <c r="M176" s="153"/>
      <c r="T176" s="56"/>
      <c r="AT176" s="17" t="s">
        <v>348</v>
      </c>
      <c r="AU176" s="17" t="s">
        <v>86</v>
      </c>
    </row>
    <row r="177" spans="2:65" s="12" customFormat="1" x14ac:dyDescent="0.2">
      <c r="B177" s="155"/>
      <c r="D177" s="150" t="s">
        <v>376</v>
      </c>
      <c r="E177" s="156" t="s">
        <v>1</v>
      </c>
      <c r="F177" s="157" t="s">
        <v>3699</v>
      </c>
      <c r="H177" s="158">
        <v>11.34</v>
      </c>
      <c r="I177" s="159"/>
      <c r="L177" s="155"/>
      <c r="M177" s="160"/>
      <c r="T177" s="161"/>
      <c r="AT177" s="156" t="s">
        <v>376</v>
      </c>
      <c r="AU177" s="156" t="s">
        <v>86</v>
      </c>
      <c r="AV177" s="12" t="s">
        <v>86</v>
      </c>
      <c r="AW177" s="12" t="s">
        <v>34</v>
      </c>
      <c r="AX177" s="12" t="s">
        <v>77</v>
      </c>
      <c r="AY177" s="156" t="s">
        <v>339</v>
      </c>
    </row>
    <row r="178" spans="2:65" s="13" customFormat="1" x14ac:dyDescent="0.2">
      <c r="B178" s="162"/>
      <c r="D178" s="150" t="s">
        <v>376</v>
      </c>
      <c r="E178" s="163" t="s">
        <v>1</v>
      </c>
      <c r="F178" s="164" t="s">
        <v>398</v>
      </c>
      <c r="H178" s="165">
        <v>11.34</v>
      </c>
      <c r="I178" s="166"/>
      <c r="L178" s="162"/>
      <c r="M178" s="167"/>
      <c r="T178" s="168"/>
      <c r="AT178" s="163" t="s">
        <v>376</v>
      </c>
      <c r="AU178" s="163" t="s">
        <v>86</v>
      </c>
      <c r="AV178" s="13" t="s">
        <v>249</v>
      </c>
      <c r="AW178" s="13" t="s">
        <v>34</v>
      </c>
      <c r="AX178" s="13" t="s">
        <v>84</v>
      </c>
      <c r="AY178" s="163" t="s">
        <v>339</v>
      </c>
    </row>
    <row r="179" spans="2:65" s="1" customFormat="1" ht="21.75" customHeight="1" x14ac:dyDescent="0.2">
      <c r="B179" s="136"/>
      <c r="C179" s="137" t="s">
        <v>391</v>
      </c>
      <c r="D179" s="137" t="s">
        <v>342</v>
      </c>
      <c r="E179" s="138" t="s">
        <v>3700</v>
      </c>
      <c r="F179" s="139" t="s">
        <v>3701</v>
      </c>
      <c r="G179" s="140" t="s">
        <v>373</v>
      </c>
      <c r="H179" s="141">
        <v>408.97300000000001</v>
      </c>
      <c r="I179" s="142"/>
      <c r="J179" s="143">
        <f>ROUND(I179*H179,2)</f>
        <v>0</v>
      </c>
      <c r="K179" s="139" t="s">
        <v>902</v>
      </c>
      <c r="L179" s="32"/>
      <c r="M179" s="144" t="s">
        <v>1</v>
      </c>
      <c r="N179" s="145" t="s">
        <v>42</v>
      </c>
      <c r="P179" s="146">
        <f>O179*H179</f>
        <v>0</v>
      </c>
      <c r="Q179" s="146">
        <v>0</v>
      </c>
      <c r="R179" s="146">
        <f>Q179*H179</f>
        <v>0</v>
      </c>
      <c r="S179" s="146">
        <v>0</v>
      </c>
      <c r="T179" s="147">
        <f>S179*H179</f>
        <v>0</v>
      </c>
      <c r="AR179" s="148" t="s">
        <v>249</v>
      </c>
      <c r="AT179" s="148" t="s">
        <v>342</v>
      </c>
      <c r="AU179" s="148" t="s">
        <v>86</v>
      </c>
      <c r="AY179" s="17" t="s">
        <v>339</v>
      </c>
      <c r="BE179" s="149">
        <f>IF(N179="základní",J179,0)</f>
        <v>0</v>
      </c>
      <c r="BF179" s="149">
        <f>IF(N179="snížená",J179,0)</f>
        <v>0</v>
      </c>
      <c r="BG179" s="149">
        <f>IF(N179="zákl. přenesená",J179,0)</f>
        <v>0</v>
      </c>
      <c r="BH179" s="149">
        <f>IF(N179="sníž. přenesená",J179,0)</f>
        <v>0</v>
      </c>
      <c r="BI179" s="149">
        <f>IF(N179="nulová",J179,0)</f>
        <v>0</v>
      </c>
      <c r="BJ179" s="17" t="s">
        <v>84</v>
      </c>
      <c r="BK179" s="149">
        <f>ROUND(I179*H179,2)</f>
        <v>0</v>
      </c>
      <c r="BL179" s="17" t="s">
        <v>249</v>
      </c>
      <c r="BM179" s="148" t="s">
        <v>3702</v>
      </c>
    </row>
    <row r="180" spans="2:65" s="1" customFormat="1" ht="19.2" x14ac:dyDescent="0.2">
      <c r="B180" s="32"/>
      <c r="D180" s="150" t="s">
        <v>348</v>
      </c>
      <c r="F180" s="151" t="s">
        <v>3703</v>
      </c>
      <c r="I180" s="152"/>
      <c r="L180" s="32"/>
      <c r="M180" s="153"/>
      <c r="T180" s="56"/>
      <c r="AT180" s="17" t="s">
        <v>348</v>
      </c>
      <c r="AU180" s="17" t="s">
        <v>86</v>
      </c>
    </row>
    <row r="181" spans="2:65" s="1" customFormat="1" ht="28.8" x14ac:dyDescent="0.2">
      <c r="B181" s="32"/>
      <c r="D181" s="150" t="s">
        <v>350</v>
      </c>
      <c r="F181" s="154" t="s">
        <v>3704</v>
      </c>
      <c r="I181" s="152"/>
      <c r="L181" s="32"/>
      <c r="M181" s="153"/>
      <c r="T181" s="56"/>
      <c r="AT181" s="17" t="s">
        <v>350</v>
      </c>
      <c r="AU181" s="17" t="s">
        <v>86</v>
      </c>
    </row>
    <row r="182" spans="2:65" s="12" customFormat="1" x14ac:dyDescent="0.2">
      <c r="B182" s="155"/>
      <c r="D182" s="150" t="s">
        <v>376</v>
      </c>
      <c r="E182" s="156" t="s">
        <v>1</v>
      </c>
      <c r="F182" s="157" t="s">
        <v>3705</v>
      </c>
      <c r="H182" s="158">
        <v>384.97300000000001</v>
      </c>
      <c r="I182" s="159"/>
      <c r="L182" s="155"/>
      <c r="M182" s="160"/>
      <c r="T182" s="161"/>
      <c r="AT182" s="156" t="s">
        <v>376</v>
      </c>
      <c r="AU182" s="156" t="s">
        <v>86</v>
      </c>
      <c r="AV182" s="12" t="s">
        <v>86</v>
      </c>
      <c r="AW182" s="12" t="s">
        <v>34</v>
      </c>
      <c r="AX182" s="12" t="s">
        <v>77</v>
      </c>
      <c r="AY182" s="156" t="s">
        <v>339</v>
      </c>
    </row>
    <row r="183" spans="2:65" s="12" customFormat="1" x14ac:dyDescent="0.2">
      <c r="B183" s="155"/>
      <c r="D183" s="150" t="s">
        <v>376</v>
      </c>
      <c r="E183" s="156" t="s">
        <v>1</v>
      </c>
      <c r="F183" s="157" t="s">
        <v>3706</v>
      </c>
      <c r="H183" s="158">
        <v>24</v>
      </c>
      <c r="I183" s="159"/>
      <c r="L183" s="155"/>
      <c r="M183" s="160"/>
      <c r="T183" s="161"/>
      <c r="AT183" s="156" t="s">
        <v>376</v>
      </c>
      <c r="AU183" s="156" t="s">
        <v>86</v>
      </c>
      <c r="AV183" s="12" t="s">
        <v>86</v>
      </c>
      <c r="AW183" s="12" t="s">
        <v>34</v>
      </c>
      <c r="AX183" s="12" t="s">
        <v>77</v>
      </c>
      <c r="AY183" s="156" t="s">
        <v>339</v>
      </c>
    </row>
    <row r="184" spans="2:65" s="13" customFormat="1" x14ac:dyDescent="0.2">
      <c r="B184" s="162"/>
      <c r="D184" s="150" t="s">
        <v>376</v>
      </c>
      <c r="E184" s="163" t="s">
        <v>1</v>
      </c>
      <c r="F184" s="164" t="s">
        <v>398</v>
      </c>
      <c r="H184" s="165">
        <v>408.97300000000001</v>
      </c>
      <c r="I184" s="166"/>
      <c r="L184" s="162"/>
      <c r="M184" s="167"/>
      <c r="T184" s="168"/>
      <c r="AT184" s="163" t="s">
        <v>376</v>
      </c>
      <c r="AU184" s="163" t="s">
        <v>86</v>
      </c>
      <c r="AV184" s="13" t="s">
        <v>249</v>
      </c>
      <c r="AW184" s="13" t="s">
        <v>34</v>
      </c>
      <c r="AX184" s="13" t="s">
        <v>84</v>
      </c>
      <c r="AY184" s="163" t="s">
        <v>339</v>
      </c>
    </row>
    <row r="185" spans="2:65" s="1" customFormat="1" ht="21.75" customHeight="1" x14ac:dyDescent="0.2">
      <c r="B185" s="136"/>
      <c r="C185" s="137" t="s">
        <v>399</v>
      </c>
      <c r="D185" s="137" t="s">
        <v>342</v>
      </c>
      <c r="E185" s="138" t="s">
        <v>2039</v>
      </c>
      <c r="F185" s="139" t="s">
        <v>2040</v>
      </c>
      <c r="G185" s="140" t="s">
        <v>3707</v>
      </c>
      <c r="H185" s="141">
        <v>294.80599999999998</v>
      </c>
      <c r="I185" s="142"/>
      <c r="J185" s="143">
        <f>ROUND(I185*H185,2)</f>
        <v>0</v>
      </c>
      <c r="K185" s="139" t="s">
        <v>902</v>
      </c>
      <c r="L185" s="32"/>
      <c r="M185" s="144" t="s">
        <v>1</v>
      </c>
      <c r="N185" s="145" t="s">
        <v>42</v>
      </c>
      <c r="P185" s="146">
        <f>O185*H185</f>
        <v>0</v>
      </c>
      <c r="Q185" s="146">
        <v>0</v>
      </c>
      <c r="R185" s="146">
        <f>Q185*H185</f>
        <v>0</v>
      </c>
      <c r="S185" s="146">
        <v>0</v>
      </c>
      <c r="T185" s="147">
        <f>S185*H185</f>
        <v>0</v>
      </c>
      <c r="AR185" s="148" t="s">
        <v>249</v>
      </c>
      <c r="AT185" s="148" t="s">
        <v>342</v>
      </c>
      <c r="AU185" s="148" t="s">
        <v>86</v>
      </c>
      <c r="AY185" s="17" t="s">
        <v>339</v>
      </c>
      <c r="BE185" s="149">
        <f>IF(N185="základní",J185,0)</f>
        <v>0</v>
      </c>
      <c r="BF185" s="149">
        <f>IF(N185="snížená",J185,0)</f>
        <v>0</v>
      </c>
      <c r="BG185" s="149">
        <f>IF(N185="zákl. přenesená",J185,0)</f>
        <v>0</v>
      </c>
      <c r="BH185" s="149">
        <f>IF(N185="sníž. přenesená",J185,0)</f>
        <v>0</v>
      </c>
      <c r="BI185" s="149">
        <f>IF(N185="nulová",J185,0)</f>
        <v>0</v>
      </c>
      <c r="BJ185" s="17" t="s">
        <v>84</v>
      </c>
      <c r="BK185" s="149">
        <f>ROUND(I185*H185,2)</f>
        <v>0</v>
      </c>
      <c r="BL185" s="17" t="s">
        <v>249</v>
      </c>
      <c r="BM185" s="148" t="s">
        <v>3708</v>
      </c>
    </row>
    <row r="186" spans="2:65" s="1" customFormat="1" ht="19.2" x14ac:dyDescent="0.2">
      <c r="B186" s="32"/>
      <c r="D186" s="150" t="s">
        <v>348</v>
      </c>
      <c r="F186" s="151" t="s">
        <v>2042</v>
      </c>
      <c r="I186" s="152"/>
      <c r="L186" s="32"/>
      <c r="M186" s="153"/>
      <c r="T186" s="56"/>
      <c r="AT186" s="17" t="s">
        <v>348</v>
      </c>
      <c r="AU186" s="17" t="s">
        <v>86</v>
      </c>
    </row>
    <row r="187" spans="2:65" s="12" customFormat="1" x14ac:dyDescent="0.2">
      <c r="B187" s="155"/>
      <c r="D187" s="150" t="s">
        <v>376</v>
      </c>
      <c r="E187" s="156" t="s">
        <v>1</v>
      </c>
      <c r="F187" s="157" t="s">
        <v>3709</v>
      </c>
      <c r="H187" s="158">
        <v>294.80599999999998</v>
      </c>
      <c r="I187" s="159"/>
      <c r="L187" s="155"/>
      <c r="M187" s="160"/>
      <c r="T187" s="161"/>
      <c r="AT187" s="156" t="s">
        <v>376</v>
      </c>
      <c r="AU187" s="156" t="s">
        <v>86</v>
      </c>
      <c r="AV187" s="12" t="s">
        <v>86</v>
      </c>
      <c r="AW187" s="12" t="s">
        <v>34</v>
      </c>
      <c r="AX187" s="12" t="s">
        <v>77</v>
      </c>
      <c r="AY187" s="156" t="s">
        <v>339</v>
      </c>
    </row>
    <row r="188" spans="2:65" s="13" customFormat="1" x14ac:dyDescent="0.2">
      <c r="B188" s="162"/>
      <c r="D188" s="150" t="s">
        <v>376</v>
      </c>
      <c r="E188" s="163" t="s">
        <v>1</v>
      </c>
      <c r="F188" s="164" t="s">
        <v>398</v>
      </c>
      <c r="H188" s="165">
        <v>294.80599999999998</v>
      </c>
      <c r="I188" s="166"/>
      <c r="L188" s="162"/>
      <c r="M188" s="167"/>
      <c r="T188" s="168"/>
      <c r="AT188" s="163" t="s">
        <v>376</v>
      </c>
      <c r="AU188" s="163" t="s">
        <v>86</v>
      </c>
      <c r="AV188" s="13" t="s">
        <v>249</v>
      </c>
      <c r="AW188" s="13" t="s">
        <v>34</v>
      </c>
      <c r="AX188" s="13" t="s">
        <v>84</v>
      </c>
      <c r="AY188" s="163" t="s">
        <v>339</v>
      </c>
    </row>
    <row r="189" spans="2:65" s="1" customFormat="1" ht="24.15" customHeight="1" x14ac:dyDescent="0.2">
      <c r="B189" s="136"/>
      <c r="C189" s="137" t="s">
        <v>405</v>
      </c>
      <c r="D189" s="137" t="s">
        <v>342</v>
      </c>
      <c r="E189" s="138" t="s">
        <v>2044</v>
      </c>
      <c r="F189" s="139" t="s">
        <v>2045</v>
      </c>
      <c r="G189" s="140" t="s">
        <v>373</v>
      </c>
      <c r="H189" s="141">
        <v>1474.03</v>
      </c>
      <c r="I189" s="142"/>
      <c r="J189" s="143">
        <f>ROUND(I189*H189,2)</f>
        <v>0</v>
      </c>
      <c r="K189" s="139" t="s">
        <v>902</v>
      </c>
      <c r="L189" s="32"/>
      <c r="M189" s="144" t="s">
        <v>1</v>
      </c>
      <c r="N189" s="145" t="s">
        <v>42</v>
      </c>
      <c r="P189" s="146">
        <f>O189*H189</f>
        <v>0</v>
      </c>
      <c r="Q189" s="146">
        <v>0</v>
      </c>
      <c r="R189" s="146">
        <f>Q189*H189</f>
        <v>0</v>
      </c>
      <c r="S189" s="146">
        <v>0</v>
      </c>
      <c r="T189" s="147">
        <f>S189*H189</f>
        <v>0</v>
      </c>
      <c r="AR189" s="148" t="s">
        <v>249</v>
      </c>
      <c r="AT189" s="148" t="s">
        <v>342</v>
      </c>
      <c r="AU189" s="148" t="s">
        <v>86</v>
      </c>
      <c r="AY189" s="17" t="s">
        <v>339</v>
      </c>
      <c r="BE189" s="149">
        <f>IF(N189="základní",J189,0)</f>
        <v>0</v>
      </c>
      <c r="BF189" s="149">
        <f>IF(N189="snížená",J189,0)</f>
        <v>0</v>
      </c>
      <c r="BG189" s="149">
        <f>IF(N189="zákl. přenesená",J189,0)</f>
        <v>0</v>
      </c>
      <c r="BH189" s="149">
        <f>IF(N189="sníž. přenesená",J189,0)</f>
        <v>0</v>
      </c>
      <c r="BI189" s="149">
        <f>IF(N189="nulová",J189,0)</f>
        <v>0</v>
      </c>
      <c r="BJ189" s="17" t="s">
        <v>84</v>
      </c>
      <c r="BK189" s="149">
        <f>ROUND(I189*H189,2)</f>
        <v>0</v>
      </c>
      <c r="BL189" s="17" t="s">
        <v>249</v>
      </c>
      <c r="BM189" s="148" t="s">
        <v>3710</v>
      </c>
    </row>
    <row r="190" spans="2:65" s="1" customFormat="1" ht="28.8" x14ac:dyDescent="0.2">
      <c r="B190" s="32"/>
      <c r="D190" s="150" t="s">
        <v>348</v>
      </c>
      <c r="F190" s="151" t="s">
        <v>2047</v>
      </c>
      <c r="I190" s="152"/>
      <c r="L190" s="32"/>
      <c r="M190" s="153"/>
      <c r="T190" s="56"/>
      <c r="AT190" s="17" t="s">
        <v>348</v>
      </c>
      <c r="AU190" s="17" t="s">
        <v>86</v>
      </c>
    </row>
    <row r="191" spans="2:65" s="12" customFormat="1" x14ac:dyDescent="0.2">
      <c r="B191" s="155"/>
      <c r="D191" s="150" t="s">
        <v>376</v>
      </c>
      <c r="E191" s="156" t="s">
        <v>1</v>
      </c>
      <c r="F191" s="157" t="s">
        <v>3711</v>
      </c>
      <c r="H191" s="158">
        <v>1474.03</v>
      </c>
      <c r="I191" s="159"/>
      <c r="L191" s="155"/>
      <c r="M191" s="160"/>
      <c r="T191" s="161"/>
      <c r="AT191" s="156" t="s">
        <v>376</v>
      </c>
      <c r="AU191" s="156" t="s">
        <v>86</v>
      </c>
      <c r="AV191" s="12" t="s">
        <v>86</v>
      </c>
      <c r="AW191" s="12" t="s">
        <v>34</v>
      </c>
      <c r="AX191" s="12" t="s">
        <v>77</v>
      </c>
      <c r="AY191" s="156" t="s">
        <v>339</v>
      </c>
    </row>
    <row r="192" spans="2:65" s="13" customFormat="1" x14ac:dyDescent="0.2">
      <c r="B192" s="162"/>
      <c r="D192" s="150" t="s">
        <v>376</v>
      </c>
      <c r="E192" s="163" t="s">
        <v>1</v>
      </c>
      <c r="F192" s="164" t="s">
        <v>398</v>
      </c>
      <c r="H192" s="165">
        <v>1474.03</v>
      </c>
      <c r="I192" s="166"/>
      <c r="L192" s="162"/>
      <c r="M192" s="167"/>
      <c r="T192" s="168"/>
      <c r="AT192" s="163" t="s">
        <v>376</v>
      </c>
      <c r="AU192" s="163" t="s">
        <v>86</v>
      </c>
      <c r="AV192" s="13" t="s">
        <v>249</v>
      </c>
      <c r="AW192" s="13" t="s">
        <v>34</v>
      </c>
      <c r="AX192" s="13" t="s">
        <v>84</v>
      </c>
      <c r="AY192" s="163" t="s">
        <v>339</v>
      </c>
    </row>
    <row r="193" spans="2:65" s="1" customFormat="1" ht="16.5" customHeight="1" x14ac:dyDescent="0.2">
      <c r="B193" s="136"/>
      <c r="C193" s="137" t="s">
        <v>8</v>
      </c>
      <c r="D193" s="137" t="s">
        <v>342</v>
      </c>
      <c r="E193" s="138" t="s">
        <v>3712</v>
      </c>
      <c r="F193" s="139" t="s">
        <v>3713</v>
      </c>
      <c r="G193" s="140" t="s">
        <v>373</v>
      </c>
      <c r="H193" s="141">
        <v>273.70400000000001</v>
      </c>
      <c r="I193" s="142"/>
      <c r="J193" s="143">
        <f>ROUND(I193*H193,2)</f>
        <v>0</v>
      </c>
      <c r="K193" s="139" t="s">
        <v>902</v>
      </c>
      <c r="L193" s="32"/>
      <c r="M193" s="144" t="s">
        <v>1</v>
      </c>
      <c r="N193" s="145" t="s">
        <v>42</v>
      </c>
      <c r="P193" s="146">
        <f>O193*H193</f>
        <v>0</v>
      </c>
      <c r="Q193" s="146">
        <v>0</v>
      </c>
      <c r="R193" s="146">
        <f>Q193*H193</f>
        <v>0</v>
      </c>
      <c r="S193" s="146">
        <v>0</v>
      </c>
      <c r="T193" s="147">
        <f>S193*H193</f>
        <v>0</v>
      </c>
      <c r="AR193" s="148" t="s">
        <v>249</v>
      </c>
      <c r="AT193" s="148" t="s">
        <v>342</v>
      </c>
      <c r="AU193" s="148" t="s">
        <v>86</v>
      </c>
      <c r="AY193" s="17" t="s">
        <v>339</v>
      </c>
      <c r="BE193" s="149">
        <f>IF(N193="základní",J193,0)</f>
        <v>0</v>
      </c>
      <c r="BF193" s="149">
        <f>IF(N193="snížená",J193,0)</f>
        <v>0</v>
      </c>
      <c r="BG193" s="149">
        <f>IF(N193="zákl. přenesená",J193,0)</f>
        <v>0</v>
      </c>
      <c r="BH193" s="149">
        <f>IF(N193="sníž. přenesená",J193,0)</f>
        <v>0</v>
      </c>
      <c r="BI193" s="149">
        <f>IF(N193="nulová",J193,0)</f>
        <v>0</v>
      </c>
      <c r="BJ193" s="17" t="s">
        <v>84</v>
      </c>
      <c r="BK193" s="149">
        <f>ROUND(I193*H193,2)</f>
        <v>0</v>
      </c>
      <c r="BL193" s="17" t="s">
        <v>249</v>
      </c>
      <c r="BM193" s="148" t="s">
        <v>3714</v>
      </c>
    </row>
    <row r="194" spans="2:65" s="1" customFormat="1" ht="19.2" x14ac:dyDescent="0.2">
      <c r="B194" s="32"/>
      <c r="D194" s="150" t="s">
        <v>348</v>
      </c>
      <c r="F194" s="151" t="s">
        <v>3715</v>
      </c>
      <c r="I194" s="152"/>
      <c r="L194" s="32"/>
      <c r="M194" s="153"/>
      <c r="T194" s="56"/>
      <c r="AT194" s="17" t="s">
        <v>348</v>
      </c>
      <c r="AU194" s="17" t="s">
        <v>86</v>
      </c>
    </row>
    <row r="195" spans="2:65" s="12" customFormat="1" x14ac:dyDescent="0.2">
      <c r="B195" s="155"/>
      <c r="D195" s="150" t="s">
        <v>376</v>
      </c>
      <c r="E195" s="156" t="s">
        <v>1</v>
      </c>
      <c r="F195" s="157" t="s">
        <v>3716</v>
      </c>
      <c r="H195" s="158">
        <v>261.70400000000001</v>
      </c>
      <c r="I195" s="159"/>
      <c r="L195" s="155"/>
      <c r="M195" s="160"/>
      <c r="T195" s="161"/>
      <c r="AT195" s="156" t="s">
        <v>376</v>
      </c>
      <c r="AU195" s="156" t="s">
        <v>86</v>
      </c>
      <c r="AV195" s="12" t="s">
        <v>86</v>
      </c>
      <c r="AW195" s="12" t="s">
        <v>34</v>
      </c>
      <c r="AX195" s="12" t="s">
        <v>77</v>
      </c>
      <c r="AY195" s="156" t="s">
        <v>339</v>
      </c>
    </row>
    <row r="196" spans="2:65" s="12" customFormat="1" x14ac:dyDescent="0.2">
      <c r="B196" s="155"/>
      <c r="D196" s="150" t="s">
        <v>376</v>
      </c>
      <c r="E196" s="156" t="s">
        <v>1</v>
      </c>
      <c r="F196" s="157" t="s">
        <v>3717</v>
      </c>
      <c r="H196" s="158">
        <v>12</v>
      </c>
      <c r="I196" s="159"/>
      <c r="L196" s="155"/>
      <c r="M196" s="160"/>
      <c r="T196" s="161"/>
      <c r="AT196" s="156" t="s">
        <v>376</v>
      </c>
      <c r="AU196" s="156" t="s">
        <v>86</v>
      </c>
      <c r="AV196" s="12" t="s">
        <v>86</v>
      </c>
      <c r="AW196" s="12" t="s">
        <v>34</v>
      </c>
      <c r="AX196" s="12" t="s">
        <v>77</v>
      </c>
      <c r="AY196" s="156" t="s">
        <v>339</v>
      </c>
    </row>
    <row r="197" spans="2:65" s="13" customFormat="1" x14ac:dyDescent="0.2">
      <c r="B197" s="162"/>
      <c r="D197" s="150" t="s">
        <v>376</v>
      </c>
      <c r="E197" s="163" t="s">
        <v>1</v>
      </c>
      <c r="F197" s="164" t="s">
        <v>398</v>
      </c>
      <c r="H197" s="165">
        <v>273.70400000000001</v>
      </c>
      <c r="I197" s="166"/>
      <c r="L197" s="162"/>
      <c r="M197" s="167"/>
      <c r="T197" s="168"/>
      <c r="AT197" s="163" t="s">
        <v>376</v>
      </c>
      <c r="AU197" s="163" t="s">
        <v>86</v>
      </c>
      <c r="AV197" s="13" t="s">
        <v>249</v>
      </c>
      <c r="AW197" s="13" t="s">
        <v>34</v>
      </c>
      <c r="AX197" s="13" t="s">
        <v>84</v>
      </c>
      <c r="AY197" s="163" t="s">
        <v>339</v>
      </c>
    </row>
    <row r="198" spans="2:65" s="1" customFormat="1" ht="16.5" customHeight="1" x14ac:dyDescent="0.2">
      <c r="B198" s="136"/>
      <c r="C198" s="137" t="s">
        <v>415</v>
      </c>
      <c r="D198" s="137" t="s">
        <v>342</v>
      </c>
      <c r="E198" s="138" t="s">
        <v>2049</v>
      </c>
      <c r="F198" s="139" t="s">
        <v>2050</v>
      </c>
      <c r="G198" s="140" t="s">
        <v>3707</v>
      </c>
      <c r="H198" s="141">
        <v>1295.5119999999999</v>
      </c>
      <c r="I198" s="142"/>
      <c r="J198" s="143">
        <f>ROUND(I198*H198,2)</f>
        <v>0</v>
      </c>
      <c r="K198" s="139" t="s">
        <v>902</v>
      </c>
      <c r="L198" s="32"/>
      <c r="M198" s="144" t="s">
        <v>1</v>
      </c>
      <c r="N198" s="145" t="s">
        <v>42</v>
      </c>
      <c r="P198" s="146">
        <f>O198*H198</f>
        <v>0</v>
      </c>
      <c r="Q198" s="146">
        <v>0</v>
      </c>
      <c r="R198" s="146">
        <f>Q198*H198</f>
        <v>0</v>
      </c>
      <c r="S198" s="146">
        <v>0</v>
      </c>
      <c r="T198" s="147">
        <f>S198*H198</f>
        <v>0</v>
      </c>
      <c r="AR198" s="148" t="s">
        <v>249</v>
      </c>
      <c r="AT198" s="148" t="s">
        <v>342</v>
      </c>
      <c r="AU198" s="148" t="s">
        <v>86</v>
      </c>
      <c r="AY198" s="17" t="s">
        <v>339</v>
      </c>
      <c r="BE198" s="149">
        <f>IF(N198="základní",J198,0)</f>
        <v>0</v>
      </c>
      <c r="BF198" s="149">
        <f>IF(N198="snížená",J198,0)</f>
        <v>0</v>
      </c>
      <c r="BG198" s="149">
        <f>IF(N198="zákl. přenesená",J198,0)</f>
        <v>0</v>
      </c>
      <c r="BH198" s="149">
        <f>IF(N198="sníž. přenesená",J198,0)</f>
        <v>0</v>
      </c>
      <c r="BI198" s="149">
        <f>IF(N198="nulová",J198,0)</f>
        <v>0</v>
      </c>
      <c r="BJ198" s="17" t="s">
        <v>84</v>
      </c>
      <c r="BK198" s="149">
        <f>ROUND(I198*H198,2)</f>
        <v>0</v>
      </c>
      <c r="BL198" s="17" t="s">
        <v>249</v>
      </c>
      <c r="BM198" s="148" t="s">
        <v>3718</v>
      </c>
    </row>
    <row r="199" spans="2:65" s="1" customFormat="1" x14ac:dyDescent="0.2">
      <c r="B199" s="32"/>
      <c r="D199" s="150" t="s">
        <v>348</v>
      </c>
      <c r="F199" s="151" t="s">
        <v>2052</v>
      </c>
      <c r="I199" s="152"/>
      <c r="L199" s="32"/>
      <c r="M199" s="153"/>
      <c r="T199" s="56"/>
      <c r="AT199" s="17" t="s">
        <v>348</v>
      </c>
      <c r="AU199" s="17" t="s">
        <v>86</v>
      </c>
    </row>
    <row r="200" spans="2:65" s="12" customFormat="1" x14ac:dyDescent="0.2">
      <c r="B200" s="155"/>
      <c r="D200" s="150" t="s">
        <v>376</v>
      </c>
      <c r="E200" s="156" t="s">
        <v>1</v>
      </c>
      <c r="F200" s="157" t="s">
        <v>3719</v>
      </c>
      <c r="H200" s="158">
        <v>1295.5119999999999</v>
      </c>
      <c r="I200" s="159"/>
      <c r="L200" s="155"/>
      <c r="M200" s="160"/>
      <c r="T200" s="161"/>
      <c r="AT200" s="156" t="s">
        <v>376</v>
      </c>
      <c r="AU200" s="156" t="s">
        <v>86</v>
      </c>
      <c r="AV200" s="12" t="s">
        <v>86</v>
      </c>
      <c r="AW200" s="12" t="s">
        <v>34</v>
      </c>
      <c r="AX200" s="12" t="s">
        <v>77</v>
      </c>
      <c r="AY200" s="156" t="s">
        <v>339</v>
      </c>
    </row>
    <row r="201" spans="2:65" s="13" customFormat="1" x14ac:dyDescent="0.2">
      <c r="B201" s="162"/>
      <c r="D201" s="150" t="s">
        <v>376</v>
      </c>
      <c r="E201" s="163" t="s">
        <v>1</v>
      </c>
      <c r="F201" s="164" t="s">
        <v>398</v>
      </c>
      <c r="H201" s="165">
        <v>1295.5119999999999</v>
      </c>
      <c r="I201" s="166"/>
      <c r="L201" s="162"/>
      <c r="M201" s="167"/>
      <c r="T201" s="168"/>
      <c r="AT201" s="163" t="s">
        <v>376</v>
      </c>
      <c r="AU201" s="163" t="s">
        <v>86</v>
      </c>
      <c r="AV201" s="13" t="s">
        <v>249</v>
      </c>
      <c r="AW201" s="13" t="s">
        <v>34</v>
      </c>
      <c r="AX201" s="13" t="s">
        <v>84</v>
      </c>
      <c r="AY201" s="163" t="s">
        <v>339</v>
      </c>
    </row>
    <row r="202" spans="2:65" s="1" customFormat="1" ht="16.5" customHeight="1" x14ac:dyDescent="0.2">
      <c r="B202" s="136"/>
      <c r="C202" s="137" t="s">
        <v>421</v>
      </c>
      <c r="D202" s="137" t="s">
        <v>342</v>
      </c>
      <c r="E202" s="138" t="s">
        <v>3720</v>
      </c>
      <c r="F202" s="139" t="s">
        <v>3721</v>
      </c>
      <c r="G202" s="140" t="s">
        <v>373</v>
      </c>
      <c r="H202" s="141">
        <v>384.97300000000001</v>
      </c>
      <c r="I202" s="142"/>
      <c r="J202" s="143">
        <f>ROUND(I202*H202,2)</f>
        <v>0</v>
      </c>
      <c r="K202" s="139" t="s">
        <v>902</v>
      </c>
      <c r="L202" s="32"/>
      <c r="M202" s="144" t="s">
        <v>1</v>
      </c>
      <c r="N202" s="145" t="s">
        <v>42</v>
      </c>
      <c r="P202" s="146">
        <f>O202*H202</f>
        <v>0</v>
      </c>
      <c r="Q202" s="146">
        <v>0</v>
      </c>
      <c r="R202" s="146">
        <f>Q202*H202</f>
        <v>0</v>
      </c>
      <c r="S202" s="146">
        <v>0</v>
      </c>
      <c r="T202" s="147">
        <f>S202*H202</f>
        <v>0</v>
      </c>
      <c r="AR202" s="148" t="s">
        <v>249</v>
      </c>
      <c r="AT202" s="148" t="s">
        <v>342</v>
      </c>
      <c r="AU202" s="148" t="s">
        <v>86</v>
      </c>
      <c r="AY202" s="17" t="s">
        <v>339</v>
      </c>
      <c r="BE202" s="149">
        <f>IF(N202="základní",J202,0)</f>
        <v>0</v>
      </c>
      <c r="BF202" s="149">
        <f>IF(N202="snížená",J202,0)</f>
        <v>0</v>
      </c>
      <c r="BG202" s="149">
        <f>IF(N202="zákl. přenesená",J202,0)</f>
        <v>0</v>
      </c>
      <c r="BH202" s="149">
        <f>IF(N202="sníž. přenesená",J202,0)</f>
        <v>0</v>
      </c>
      <c r="BI202" s="149">
        <f>IF(N202="nulová",J202,0)</f>
        <v>0</v>
      </c>
      <c r="BJ202" s="17" t="s">
        <v>84</v>
      </c>
      <c r="BK202" s="149">
        <f>ROUND(I202*H202,2)</f>
        <v>0</v>
      </c>
      <c r="BL202" s="17" t="s">
        <v>249</v>
      </c>
      <c r="BM202" s="148" t="s">
        <v>3722</v>
      </c>
    </row>
    <row r="203" spans="2:65" s="1" customFormat="1" ht="19.2" x14ac:dyDescent="0.2">
      <c r="B203" s="32"/>
      <c r="D203" s="150" t="s">
        <v>348</v>
      </c>
      <c r="F203" s="151" t="s">
        <v>3723</v>
      </c>
      <c r="I203" s="152"/>
      <c r="L203" s="32"/>
      <c r="M203" s="153"/>
      <c r="T203" s="56"/>
      <c r="AT203" s="17" t="s">
        <v>348</v>
      </c>
      <c r="AU203" s="17" t="s">
        <v>86</v>
      </c>
    </row>
    <row r="204" spans="2:65" s="12" customFormat="1" x14ac:dyDescent="0.2">
      <c r="B204" s="155"/>
      <c r="D204" s="150" t="s">
        <v>376</v>
      </c>
      <c r="E204" s="156" t="s">
        <v>1</v>
      </c>
      <c r="F204" s="157" t="s">
        <v>3724</v>
      </c>
      <c r="H204" s="158">
        <v>-120.06</v>
      </c>
      <c r="I204" s="159"/>
      <c r="L204" s="155"/>
      <c r="M204" s="160"/>
      <c r="T204" s="161"/>
      <c r="AT204" s="156" t="s">
        <v>376</v>
      </c>
      <c r="AU204" s="156" t="s">
        <v>86</v>
      </c>
      <c r="AV204" s="12" t="s">
        <v>86</v>
      </c>
      <c r="AW204" s="12" t="s">
        <v>34</v>
      </c>
      <c r="AX204" s="12" t="s">
        <v>77</v>
      </c>
      <c r="AY204" s="156" t="s">
        <v>339</v>
      </c>
    </row>
    <row r="205" spans="2:65" s="12" customFormat="1" x14ac:dyDescent="0.2">
      <c r="B205" s="155"/>
      <c r="D205" s="150" t="s">
        <v>376</v>
      </c>
      <c r="E205" s="156" t="s">
        <v>1</v>
      </c>
      <c r="F205" s="157" t="s">
        <v>3725</v>
      </c>
      <c r="H205" s="158">
        <v>400.54300000000001</v>
      </c>
      <c r="I205" s="159"/>
      <c r="L205" s="155"/>
      <c r="M205" s="160"/>
      <c r="T205" s="161"/>
      <c r="AT205" s="156" t="s">
        <v>376</v>
      </c>
      <c r="AU205" s="156" t="s">
        <v>86</v>
      </c>
      <c r="AV205" s="12" t="s">
        <v>86</v>
      </c>
      <c r="AW205" s="12" t="s">
        <v>34</v>
      </c>
      <c r="AX205" s="12" t="s">
        <v>77</v>
      </c>
      <c r="AY205" s="156" t="s">
        <v>339</v>
      </c>
    </row>
    <row r="206" spans="2:65" s="12" customFormat="1" x14ac:dyDescent="0.2">
      <c r="B206" s="155"/>
      <c r="D206" s="150" t="s">
        <v>376</v>
      </c>
      <c r="E206" s="156" t="s">
        <v>1</v>
      </c>
      <c r="F206" s="157" t="s">
        <v>3726</v>
      </c>
      <c r="H206" s="158">
        <v>62.640999999999998</v>
      </c>
      <c r="I206" s="159"/>
      <c r="L206" s="155"/>
      <c r="M206" s="160"/>
      <c r="T206" s="161"/>
      <c r="AT206" s="156" t="s">
        <v>376</v>
      </c>
      <c r="AU206" s="156" t="s">
        <v>86</v>
      </c>
      <c r="AV206" s="12" t="s">
        <v>86</v>
      </c>
      <c r="AW206" s="12" t="s">
        <v>34</v>
      </c>
      <c r="AX206" s="12" t="s">
        <v>77</v>
      </c>
      <c r="AY206" s="156" t="s">
        <v>339</v>
      </c>
    </row>
    <row r="207" spans="2:65" s="12" customFormat="1" x14ac:dyDescent="0.2">
      <c r="B207" s="155"/>
      <c r="D207" s="150" t="s">
        <v>376</v>
      </c>
      <c r="E207" s="156" t="s">
        <v>1</v>
      </c>
      <c r="F207" s="157" t="s">
        <v>3727</v>
      </c>
      <c r="H207" s="158">
        <v>41.848999999999997</v>
      </c>
      <c r="I207" s="159"/>
      <c r="L207" s="155"/>
      <c r="M207" s="160"/>
      <c r="T207" s="161"/>
      <c r="AT207" s="156" t="s">
        <v>376</v>
      </c>
      <c r="AU207" s="156" t="s">
        <v>86</v>
      </c>
      <c r="AV207" s="12" t="s">
        <v>86</v>
      </c>
      <c r="AW207" s="12" t="s">
        <v>34</v>
      </c>
      <c r="AX207" s="12" t="s">
        <v>77</v>
      </c>
      <c r="AY207" s="156" t="s">
        <v>339</v>
      </c>
    </row>
    <row r="208" spans="2:65" s="13" customFormat="1" x14ac:dyDescent="0.2">
      <c r="B208" s="162"/>
      <c r="D208" s="150" t="s">
        <v>376</v>
      </c>
      <c r="E208" s="163" t="s">
        <v>1</v>
      </c>
      <c r="F208" s="164" t="s">
        <v>398</v>
      </c>
      <c r="H208" s="165">
        <v>384.97300000000001</v>
      </c>
      <c r="I208" s="166"/>
      <c r="L208" s="162"/>
      <c r="M208" s="167"/>
      <c r="T208" s="168"/>
      <c r="AT208" s="163" t="s">
        <v>376</v>
      </c>
      <c r="AU208" s="163" t="s">
        <v>86</v>
      </c>
      <c r="AV208" s="13" t="s">
        <v>249</v>
      </c>
      <c r="AW208" s="13" t="s">
        <v>34</v>
      </c>
      <c r="AX208" s="13" t="s">
        <v>84</v>
      </c>
      <c r="AY208" s="163" t="s">
        <v>339</v>
      </c>
    </row>
    <row r="209" spans="2:65" s="1" customFormat="1" ht="16.5" customHeight="1" x14ac:dyDescent="0.2">
      <c r="B209" s="136"/>
      <c r="C209" s="169" t="s">
        <v>423</v>
      </c>
      <c r="D209" s="169" t="s">
        <v>490</v>
      </c>
      <c r="E209" s="170" t="s">
        <v>3728</v>
      </c>
      <c r="F209" s="171" t="s">
        <v>3729</v>
      </c>
      <c r="G209" s="172" t="s">
        <v>493</v>
      </c>
      <c r="H209" s="173">
        <v>346.476</v>
      </c>
      <c r="I209" s="174"/>
      <c r="J209" s="175">
        <f>ROUND(I209*H209,2)</f>
        <v>0</v>
      </c>
      <c r="K209" s="171" t="s">
        <v>902</v>
      </c>
      <c r="L209" s="176"/>
      <c r="M209" s="177" t="s">
        <v>1</v>
      </c>
      <c r="N209" s="178" t="s">
        <v>42</v>
      </c>
      <c r="P209" s="146">
        <f>O209*H209</f>
        <v>0</v>
      </c>
      <c r="Q209" s="146">
        <v>1</v>
      </c>
      <c r="R209" s="146">
        <f>Q209*H209</f>
        <v>346.476</v>
      </c>
      <c r="S209" s="146">
        <v>0</v>
      </c>
      <c r="T209" s="147">
        <f>S209*H209</f>
        <v>0</v>
      </c>
      <c r="AR209" s="148" t="s">
        <v>385</v>
      </c>
      <c r="AT209" s="148" t="s">
        <v>490</v>
      </c>
      <c r="AU209" s="148" t="s">
        <v>86</v>
      </c>
      <c r="AY209" s="17" t="s">
        <v>339</v>
      </c>
      <c r="BE209" s="149">
        <f>IF(N209="základní",J209,0)</f>
        <v>0</v>
      </c>
      <c r="BF209" s="149">
        <f>IF(N209="snížená",J209,0)</f>
        <v>0</v>
      </c>
      <c r="BG209" s="149">
        <f>IF(N209="zákl. přenesená",J209,0)</f>
        <v>0</v>
      </c>
      <c r="BH209" s="149">
        <f>IF(N209="sníž. přenesená",J209,0)</f>
        <v>0</v>
      </c>
      <c r="BI209" s="149">
        <f>IF(N209="nulová",J209,0)</f>
        <v>0</v>
      </c>
      <c r="BJ209" s="17" t="s">
        <v>84</v>
      </c>
      <c r="BK209" s="149">
        <f>ROUND(I209*H209,2)</f>
        <v>0</v>
      </c>
      <c r="BL209" s="17" t="s">
        <v>249</v>
      </c>
      <c r="BM209" s="148" t="s">
        <v>3730</v>
      </c>
    </row>
    <row r="210" spans="2:65" s="1" customFormat="1" x14ac:dyDescent="0.2">
      <c r="B210" s="32"/>
      <c r="D210" s="150" t="s">
        <v>348</v>
      </c>
      <c r="F210" s="151" t="s">
        <v>3729</v>
      </c>
      <c r="I210" s="152"/>
      <c r="L210" s="32"/>
      <c r="M210" s="153"/>
      <c r="T210" s="56"/>
      <c r="AT210" s="17" t="s">
        <v>348</v>
      </c>
      <c r="AU210" s="17" t="s">
        <v>86</v>
      </c>
    </row>
    <row r="211" spans="2:65" s="12" customFormat="1" x14ac:dyDescent="0.2">
      <c r="B211" s="155"/>
      <c r="D211" s="150" t="s">
        <v>376</v>
      </c>
      <c r="E211" s="156" t="s">
        <v>1</v>
      </c>
      <c r="F211" s="157" t="s">
        <v>3731</v>
      </c>
      <c r="H211" s="158">
        <v>346.476</v>
      </c>
      <c r="I211" s="159"/>
      <c r="L211" s="155"/>
      <c r="M211" s="160"/>
      <c r="T211" s="161"/>
      <c r="AT211" s="156" t="s">
        <v>376</v>
      </c>
      <c r="AU211" s="156" t="s">
        <v>86</v>
      </c>
      <c r="AV211" s="12" t="s">
        <v>86</v>
      </c>
      <c r="AW211" s="12" t="s">
        <v>34</v>
      </c>
      <c r="AX211" s="12" t="s">
        <v>77</v>
      </c>
      <c r="AY211" s="156" t="s">
        <v>339</v>
      </c>
    </row>
    <row r="212" spans="2:65" s="13" customFormat="1" x14ac:dyDescent="0.2">
      <c r="B212" s="162"/>
      <c r="D212" s="150" t="s">
        <v>376</v>
      </c>
      <c r="E212" s="163" t="s">
        <v>1</v>
      </c>
      <c r="F212" s="164" t="s">
        <v>398</v>
      </c>
      <c r="H212" s="165">
        <v>346.476</v>
      </c>
      <c r="I212" s="166"/>
      <c r="L212" s="162"/>
      <c r="M212" s="167"/>
      <c r="T212" s="168"/>
      <c r="AT212" s="163" t="s">
        <v>376</v>
      </c>
      <c r="AU212" s="163" t="s">
        <v>86</v>
      </c>
      <c r="AV212" s="13" t="s">
        <v>249</v>
      </c>
      <c r="AW212" s="13" t="s">
        <v>34</v>
      </c>
      <c r="AX212" s="13" t="s">
        <v>84</v>
      </c>
      <c r="AY212" s="163" t="s">
        <v>339</v>
      </c>
    </row>
    <row r="213" spans="2:65" s="1" customFormat="1" ht="16.5" customHeight="1" x14ac:dyDescent="0.2">
      <c r="B213" s="136"/>
      <c r="C213" s="137" t="s">
        <v>428</v>
      </c>
      <c r="D213" s="137" t="s">
        <v>342</v>
      </c>
      <c r="E213" s="138" t="s">
        <v>3732</v>
      </c>
      <c r="F213" s="139" t="s">
        <v>3733</v>
      </c>
      <c r="G213" s="140" t="s">
        <v>373</v>
      </c>
      <c r="H213" s="141">
        <v>11.34</v>
      </c>
      <c r="I213" s="142"/>
      <c r="J213" s="143">
        <f>ROUND(I213*H213,2)</f>
        <v>0</v>
      </c>
      <c r="K213" s="139" t="s">
        <v>902</v>
      </c>
      <c r="L213" s="32"/>
      <c r="M213" s="144" t="s">
        <v>1</v>
      </c>
      <c r="N213" s="145" t="s">
        <v>42</v>
      </c>
      <c r="P213" s="146">
        <f>O213*H213</f>
        <v>0</v>
      </c>
      <c r="Q213" s="146">
        <v>0</v>
      </c>
      <c r="R213" s="146">
        <f>Q213*H213</f>
        <v>0</v>
      </c>
      <c r="S213" s="146">
        <v>0</v>
      </c>
      <c r="T213" s="147">
        <f>S213*H213</f>
        <v>0</v>
      </c>
      <c r="AR213" s="148" t="s">
        <v>249</v>
      </c>
      <c r="AT213" s="148" t="s">
        <v>342</v>
      </c>
      <c r="AU213" s="148" t="s">
        <v>86</v>
      </c>
      <c r="AY213" s="17" t="s">
        <v>339</v>
      </c>
      <c r="BE213" s="149">
        <f>IF(N213="základní",J213,0)</f>
        <v>0</v>
      </c>
      <c r="BF213" s="149">
        <f>IF(N213="snížená",J213,0)</f>
        <v>0</v>
      </c>
      <c r="BG213" s="149">
        <f>IF(N213="zákl. přenesená",J213,0)</f>
        <v>0</v>
      </c>
      <c r="BH213" s="149">
        <f>IF(N213="sníž. přenesená",J213,0)</f>
        <v>0</v>
      </c>
      <c r="BI213" s="149">
        <f>IF(N213="nulová",J213,0)</f>
        <v>0</v>
      </c>
      <c r="BJ213" s="17" t="s">
        <v>84</v>
      </c>
      <c r="BK213" s="149">
        <f>ROUND(I213*H213,2)</f>
        <v>0</v>
      </c>
      <c r="BL213" s="17" t="s">
        <v>249</v>
      </c>
      <c r="BM213" s="148" t="s">
        <v>3734</v>
      </c>
    </row>
    <row r="214" spans="2:65" s="1" customFormat="1" ht="19.2" x14ac:dyDescent="0.2">
      <c r="B214" s="32"/>
      <c r="D214" s="150" t="s">
        <v>348</v>
      </c>
      <c r="F214" s="151" t="s">
        <v>3735</v>
      </c>
      <c r="I214" s="152"/>
      <c r="L214" s="32"/>
      <c r="M214" s="153"/>
      <c r="T214" s="56"/>
      <c r="AT214" s="17" t="s">
        <v>348</v>
      </c>
      <c r="AU214" s="17" t="s">
        <v>86</v>
      </c>
    </row>
    <row r="215" spans="2:65" s="12" customFormat="1" x14ac:dyDescent="0.2">
      <c r="B215" s="155"/>
      <c r="D215" s="150" t="s">
        <v>376</v>
      </c>
      <c r="E215" s="156" t="s">
        <v>1</v>
      </c>
      <c r="F215" s="157" t="s">
        <v>3736</v>
      </c>
      <c r="H215" s="158">
        <v>11.34</v>
      </c>
      <c r="I215" s="159"/>
      <c r="L215" s="155"/>
      <c r="M215" s="160"/>
      <c r="T215" s="161"/>
      <c r="AT215" s="156" t="s">
        <v>376</v>
      </c>
      <c r="AU215" s="156" t="s">
        <v>86</v>
      </c>
      <c r="AV215" s="12" t="s">
        <v>86</v>
      </c>
      <c r="AW215" s="12" t="s">
        <v>34</v>
      </c>
      <c r="AX215" s="12" t="s">
        <v>77</v>
      </c>
      <c r="AY215" s="156" t="s">
        <v>339</v>
      </c>
    </row>
    <row r="216" spans="2:65" s="13" customFormat="1" x14ac:dyDescent="0.2">
      <c r="B216" s="162"/>
      <c r="D216" s="150" t="s">
        <v>376</v>
      </c>
      <c r="E216" s="163" t="s">
        <v>1</v>
      </c>
      <c r="F216" s="164" t="s">
        <v>398</v>
      </c>
      <c r="H216" s="165">
        <v>11.34</v>
      </c>
      <c r="I216" s="166"/>
      <c r="L216" s="162"/>
      <c r="M216" s="167"/>
      <c r="T216" s="168"/>
      <c r="AT216" s="163" t="s">
        <v>376</v>
      </c>
      <c r="AU216" s="163" t="s">
        <v>86</v>
      </c>
      <c r="AV216" s="13" t="s">
        <v>249</v>
      </c>
      <c r="AW216" s="13" t="s">
        <v>34</v>
      </c>
      <c r="AX216" s="13" t="s">
        <v>84</v>
      </c>
      <c r="AY216" s="163" t="s">
        <v>339</v>
      </c>
    </row>
    <row r="217" spans="2:65" s="1" customFormat="1" ht="16.5" customHeight="1" x14ac:dyDescent="0.2">
      <c r="B217" s="136"/>
      <c r="C217" s="137" t="s">
        <v>433</v>
      </c>
      <c r="D217" s="137" t="s">
        <v>342</v>
      </c>
      <c r="E217" s="138" t="s">
        <v>3737</v>
      </c>
      <c r="F217" s="139" t="s">
        <v>3738</v>
      </c>
      <c r="G217" s="140" t="s">
        <v>381</v>
      </c>
      <c r="H217" s="141">
        <v>60</v>
      </c>
      <c r="I217" s="142"/>
      <c r="J217" s="143">
        <f>ROUND(I217*H217,2)</f>
        <v>0</v>
      </c>
      <c r="K217" s="139" t="s">
        <v>902</v>
      </c>
      <c r="L217" s="32"/>
      <c r="M217" s="144" t="s">
        <v>1</v>
      </c>
      <c r="N217" s="145" t="s">
        <v>42</v>
      </c>
      <c r="P217" s="146">
        <f>O217*H217</f>
        <v>0</v>
      </c>
      <c r="Q217" s="146">
        <v>0</v>
      </c>
      <c r="R217" s="146">
        <f>Q217*H217</f>
        <v>0</v>
      </c>
      <c r="S217" s="146">
        <v>0</v>
      </c>
      <c r="T217" s="147">
        <f>S217*H217</f>
        <v>0</v>
      </c>
      <c r="AR217" s="148" t="s">
        <v>249</v>
      </c>
      <c r="AT217" s="148" t="s">
        <v>342</v>
      </c>
      <c r="AU217" s="148" t="s">
        <v>86</v>
      </c>
      <c r="AY217" s="17" t="s">
        <v>339</v>
      </c>
      <c r="BE217" s="149">
        <f>IF(N217="základní",J217,0)</f>
        <v>0</v>
      </c>
      <c r="BF217" s="149">
        <f>IF(N217="snížená",J217,0)</f>
        <v>0</v>
      </c>
      <c r="BG217" s="149">
        <f>IF(N217="zákl. přenesená",J217,0)</f>
        <v>0</v>
      </c>
      <c r="BH217" s="149">
        <f>IF(N217="sníž. přenesená",J217,0)</f>
        <v>0</v>
      </c>
      <c r="BI217" s="149">
        <f>IF(N217="nulová",J217,0)</f>
        <v>0</v>
      </c>
      <c r="BJ217" s="17" t="s">
        <v>84</v>
      </c>
      <c r="BK217" s="149">
        <f>ROUND(I217*H217,2)</f>
        <v>0</v>
      </c>
      <c r="BL217" s="17" t="s">
        <v>249</v>
      </c>
      <c r="BM217" s="148" t="s">
        <v>3739</v>
      </c>
    </row>
    <row r="218" spans="2:65" s="1" customFormat="1" ht="19.2" x14ac:dyDescent="0.2">
      <c r="B218" s="32"/>
      <c r="D218" s="150" t="s">
        <v>348</v>
      </c>
      <c r="F218" s="151" t="s">
        <v>3740</v>
      </c>
      <c r="I218" s="152"/>
      <c r="L218" s="32"/>
      <c r="M218" s="153"/>
      <c r="T218" s="56"/>
      <c r="AT218" s="17" t="s">
        <v>348</v>
      </c>
      <c r="AU218" s="17" t="s">
        <v>86</v>
      </c>
    </row>
    <row r="219" spans="2:65" s="12" customFormat="1" x14ac:dyDescent="0.2">
      <c r="B219" s="155"/>
      <c r="D219" s="150" t="s">
        <v>376</v>
      </c>
      <c r="E219" s="156" t="s">
        <v>1</v>
      </c>
      <c r="F219" s="157" t="s">
        <v>809</v>
      </c>
      <c r="H219" s="158">
        <v>60</v>
      </c>
      <c r="I219" s="159"/>
      <c r="L219" s="155"/>
      <c r="M219" s="160"/>
      <c r="T219" s="161"/>
      <c r="AT219" s="156" t="s">
        <v>376</v>
      </c>
      <c r="AU219" s="156" t="s">
        <v>86</v>
      </c>
      <c r="AV219" s="12" t="s">
        <v>86</v>
      </c>
      <c r="AW219" s="12" t="s">
        <v>34</v>
      </c>
      <c r="AX219" s="12" t="s">
        <v>77</v>
      </c>
      <c r="AY219" s="156" t="s">
        <v>339</v>
      </c>
    </row>
    <row r="220" spans="2:65" s="13" customFormat="1" x14ac:dyDescent="0.2">
      <c r="B220" s="162"/>
      <c r="D220" s="150" t="s">
        <v>376</v>
      </c>
      <c r="E220" s="163" t="s">
        <v>1</v>
      </c>
      <c r="F220" s="164" t="s">
        <v>398</v>
      </c>
      <c r="H220" s="165">
        <v>60</v>
      </c>
      <c r="I220" s="166"/>
      <c r="L220" s="162"/>
      <c r="M220" s="167"/>
      <c r="T220" s="168"/>
      <c r="AT220" s="163" t="s">
        <v>376</v>
      </c>
      <c r="AU220" s="163" t="s">
        <v>86</v>
      </c>
      <c r="AV220" s="13" t="s">
        <v>249</v>
      </c>
      <c r="AW220" s="13" t="s">
        <v>34</v>
      </c>
      <c r="AX220" s="13" t="s">
        <v>84</v>
      </c>
      <c r="AY220" s="163" t="s">
        <v>339</v>
      </c>
    </row>
    <row r="221" spans="2:65" s="1" customFormat="1" ht="16.5" customHeight="1" x14ac:dyDescent="0.2">
      <c r="B221" s="136"/>
      <c r="C221" s="169" t="s">
        <v>439</v>
      </c>
      <c r="D221" s="169" t="s">
        <v>490</v>
      </c>
      <c r="E221" s="170" t="s">
        <v>2055</v>
      </c>
      <c r="F221" s="171" t="s">
        <v>2056</v>
      </c>
      <c r="G221" s="172" t="s">
        <v>3741</v>
      </c>
      <c r="H221" s="173">
        <v>1.5</v>
      </c>
      <c r="I221" s="174"/>
      <c r="J221" s="175">
        <f>ROUND(I221*H221,2)</f>
        <v>0</v>
      </c>
      <c r="K221" s="171" t="s">
        <v>902</v>
      </c>
      <c r="L221" s="176"/>
      <c r="M221" s="177" t="s">
        <v>1</v>
      </c>
      <c r="N221" s="178" t="s">
        <v>42</v>
      </c>
      <c r="P221" s="146">
        <f>O221*H221</f>
        <v>0</v>
      </c>
      <c r="Q221" s="146">
        <v>1E-3</v>
      </c>
      <c r="R221" s="146">
        <f>Q221*H221</f>
        <v>1.5E-3</v>
      </c>
      <c r="S221" s="146">
        <v>0</v>
      </c>
      <c r="T221" s="147">
        <f>S221*H221</f>
        <v>0</v>
      </c>
      <c r="AR221" s="148" t="s">
        <v>385</v>
      </c>
      <c r="AT221" s="148" t="s">
        <v>490</v>
      </c>
      <c r="AU221" s="148" t="s">
        <v>86</v>
      </c>
      <c r="AY221" s="17" t="s">
        <v>339</v>
      </c>
      <c r="BE221" s="149">
        <f>IF(N221="základní",J221,0)</f>
        <v>0</v>
      </c>
      <c r="BF221" s="149">
        <f>IF(N221="snížená",J221,0)</f>
        <v>0</v>
      </c>
      <c r="BG221" s="149">
        <f>IF(N221="zákl. přenesená",J221,0)</f>
        <v>0</v>
      </c>
      <c r="BH221" s="149">
        <f>IF(N221="sníž. přenesená",J221,0)</f>
        <v>0</v>
      </c>
      <c r="BI221" s="149">
        <f>IF(N221="nulová",J221,0)</f>
        <v>0</v>
      </c>
      <c r="BJ221" s="17" t="s">
        <v>84</v>
      </c>
      <c r="BK221" s="149">
        <f>ROUND(I221*H221,2)</f>
        <v>0</v>
      </c>
      <c r="BL221" s="17" t="s">
        <v>249</v>
      </c>
      <c r="BM221" s="148" t="s">
        <v>3742</v>
      </c>
    </row>
    <row r="222" spans="2:65" s="1" customFormat="1" x14ac:dyDescent="0.2">
      <c r="B222" s="32"/>
      <c r="D222" s="150" t="s">
        <v>348</v>
      </c>
      <c r="F222" s="151" t="s">
        <v>2056</v>
      </c>
      <c r="I222" s="152"/>
      <c r="L222" s="32"/>
      <c r="M222" s="153"/>
      <c r="T222" s="56"/>
      <c r="AT222" s="17" t="s">
        <v>348</v>
      </c>
      <c r="AU222" s="17" t="s">
        <v>86</v>
      </c>
    </row>
    <row r="223" spans="2:65" s="12" customFormat="1" x14ac:dyDescent="0.2">
      <c r="B223" s="155"/>
      <c r="D223" s="150" t="s">
        <v>376</v>
      </c>
      <c r="E223" s="156" t="s">
        <v>1</v>
      </c>
      <c r="F223" s="157" t="s">
        <v>3743</v>
      </c>
      <c r="H223" s="158">
        <v>1.5</v>
      </c>
      <c r="I223" s="159"/>
      <c r="L223" s="155"/>
      <c r="M223" s="160"/>
      <c r="T223" s="161"/>
      <c r="AT223" s="156" t="s">
        <v>376</v>
      </c>
      <c r="AU223" s="156" t="s">
        <v>86</v>
      </c>
      <c r="AV223" s="12" t="s">
        <v>86</v>
      </c>
      <c r="AW223" s="12" t="s">
        <v>34</v>
      </c>
      <c r="AX223" s="12" t="s">
        <v>77</v>
      </c>
      <c r="AY223" s="156" t="s">
        <v>339</v>
      </c>
    </row>
    <row r="224" spans="2:65" s="13" customFormat="1" x14ac:dyDescent="0.2">
      <c r="B224" s="162"/>
      <c r="D224" s="150" t="s">
        <v>376</v>
      </c>
      <c r="E224" s="163" t="s">
        <v>1</v>
      </c>
      <c r="F224" s="164" t="s">
        <v>398</v>
      </c>
      <c r="H224" s="165">
        <v>1.5</v>
      </c>
      <c r="I224" s="166"/>
      <c r="L224" s="162"/>
      <c r="M224" s="167"/>
      <c r="T224" s="168"/>
      <c r="AT224" s="163" t="s">
        <v>376</v>
      </c>
      <c r="AU224" s="163" t="s">
        <v>86</v>
      </c>
      <c r="AV224" s="13" t="s">
        <v>249</v>
      </c>
      <c r="AW224" s="13" t="s">
        <v>34</v>
      </c>
      <c r="AX224" s="13" t="s">
        <v>84</v>
      </c>
      <c r="AY224" s="163" t="s">
        <v>339</v>
      </c>
    </row>
    <row r="225" spans="2:65" s="1" customFormat="1" ht="16.5" customHeight="1" x14ac:dyDescent="0.2">
      <c r="B225" s="136"/>
      <c r="C225" s="137" t="s">
        <v>445</v>
      </c>
      <c r="D225" s="137" t="s">
        <v>342</v>
      </c>
      <c r="E225" s="138" t="s">
        <v>3744</v>
      </c>
      <c r="F225" s="139" t="s">
        <v>3745</v>
      </c>
      <c r="G225" s="140" t="s">
        <v>381</v>
      </c>
      <c r="H225" s="141">
        <v>73.5</v>
      </c>
      <c r="I225" s="142"/>
      <c r="J225" s="143">
        <f>ROUND(I225*H225,2)</f>
        <v>0</v>
      </c>
      <c r="K225" s="139" t="s">
        <v>902</v>
      </c>
      <c r="L225" s="32"/>
      <c r="M225" s="144" t="s">
        <v>1</v>
      </c>
      <c r="N225" s="145" t="s">
        <v>42</v>
      </c>
      <c r="P225" s="146">
        <f>O225*H225</f>
        <v>0</v>
      </c>
      <c r="Q225" s="146">
        <v>0</v>
      </c>
      <c r="R225" s="146">
        <f>Q225*H225</f>
        <v>0</v>
      </c>
      <c r="S225" s="146">
        <v>0</v>
      </c>
      <c r="T225" s="147">
        <f>S225*H225</f>
        <v>0</v>
      </c>
      <c r="AR225" s="148" t="s">
        <v>249</v>
      </c>
      <c r="AT225" s="148" t="s">
        <v>342</v>
      </c>
      <c r="AU225" s="148" t="s">
        <v>86</v>
      </c>
      <c r="AY225" s="17" t="s">
        <v>339</v>
      </c>
      <c r="BE225" s="149">
        <f>IF(N225="základní",J225,0)</f>
        <v>0</v>
      </c>
      <c r="BF225" s="149">
        <f>IF(N225="snížená",J225,0)</f>
        <v>0</v>
      </c>
      <c r="BG225" s="149">
        <f>IF(N225="zákl. přenesená",J225,0)</f>
        <v>0</v>
      </c>
      <c r="BH225" s="149">
        <f>IF(N225="sníž. přenesená",J225,0)</f>
        <v>0</v>
      </c>
      <c r="BI225" s="149">
        <f>IF(N225="nulová",J225,0)</f>
        <v>0</v>
      </c>
      <c r="BJ225" s="17" t="s">
        <v>84</v>
      </c>
      <c r="BK225" s="149">
        <f>ROUND(I225*H225,2)</f>
        <v>0</v>
      </c>
      <c r="BL225" s="17" t="s">
        <v>249</v>
      </c>
      <c r="BM225" s="148" t="s">
        <v>3746</v>
      </c>
    </row>
    <row r="226" spans="2:65" s="1" customFormat="1" x14ac:dyDescent="0.2">
      <c r="B226" s="32"/>
      <c r="D226" s="150" t="s">
        <v>348</v>
      </c>
      <c r="F226" s="151" t="s">
        <v>3747</v>
      </c>
      <c r="I226" s="152"/>
      <c r="L226" s="32"/>
      <c r="M226" s="153"/>
      <c r="T226" s="56"/>
      <c r="AT226" s="17" t="s">
        <v>348</v>
      </c>
      <c r="AU226" s="17" t="s">
        <v>86</v>
      </c>
    </row>
    <row r="227" spans="2:65" s="12" customFormat="1" x14ac:dyDescent="0.2">
      <c r="B227" s="155"/>
      <c r="D227" s="150" t="s">
        <v>376</v>
      </c>
      <c r="E227" s="156" t="s">
        <v>1</v>
      </c>
      <c r="F227" s="157" t="s">
        <v>3748</v>
      </c>
      <c r="H227" s="158">
        <v>73.5</v>
      </c>
      <c r="I227" s="159"/>
      <c r="L227" s="155"/>
      <c r="M227" s="160"/>
      <c r="T227" s="161"/>
      <c r="AT227" s="156" t="s">
        <v>376</v>
      </c>
      <c r="AU227" s="156" t="s">
        <v>86</v>
      </c>
      <c r="AV227" s="12" t="s">
        <v>86</v>
      </c>
      <c r="AW227" s="12" t="s">
        <v>34</v>
      </c>
      <c r="AX227" s="12" t="s">
        <v>84</v>
      </c>
      <c r="AY227" s="156" t="s">
        <v>339</v>
      </c>
    </row>
    <row r="228" spans="2:65" s="1" customFormat="1" ht="16.5" customHeight="1" x14ac:dyDescent="0.2">
      <c r="B228" s="136"/>
      <c r="C228" s="137" t="s">
        <v>451</v>
      </c>
      <c r="D228" s="137" t="s">
        <v>342</v>
      </c>
      <c r="E228" s="138" t="s">
        <v>3068</v>
      </c>
      <c r="F228" s="139" t="s">
        <v>3069</v>
      </c>
      <c r="G228" s="140" t="s">
        <v>3749</v>
      </c>
      <c r="H228" s="141">
        <v>60</v>
      </c>
      <c r="I228" s="142"/>
      <c r="J228" s="143">
        <f>ROUND(I228*H228,2)</f>
        <v>0</v>
      </c>
      <c r="K228" s="139" t="s">
        <v>902</v>
      </c>
      <c r="L228" s="32"/>
      <c r="M228" s="144" t="s">
        <v>1</v>
      </c>
      <c r="N228" s="145" t="s">
        <v>42</v>
      </c>
      <c r="P228" s="146">
        <f>O228*H228</f>
        <v>0</v>
      </c>
      <c r="Q228" s="146">
        <v>0</v>
      </c>
      <c r="R228" s="146">
        <f>Q228*H228</f>
        <v>0</v>
      </c>
      <c r="S228" s="146">
        <v>0</v>
      </c>
      <c r="T228" s="147">
        <f>S228*H228</f>
        <v>0</v>
      </c>
      <c r="AR228" s="148" t="s">
        <v>249</v>
      </c>
      <c r="AT228" s="148" t="s">
        <v>342</v>
      </c>
      <c r="AU228" s="148" t="s">
        <v>86</v>
      </c>
      <c r="AY228" s="17" t="s">
        <v>339</v>
      </c>
      <c r="BE228" s="149">
        <f>IF(N228="základní",J228,0)</f>
        <v>0</v>
      </c>
      <c r="BF228" s="149">
        <f>IF(N228="snížená",J228,0)</f>
        <v>0</v>
      </c>
      <c r="BG228" s="149">
        <f>IF(N228="zákl. přenesená",J228,0)</f>
        <v>0</v>
      </c>
      <c r="BH228" s="149">
        <f>IF(N228="sníž. přenesená",J228,0)</f>
        <v>0</v>
      </c>
      <c r="BI228" s="149">
        <f>IF(N228="nulová",J228,0)</f>
        <v>0</v>
      </c>
      <c r="BJ228" s="17" t="s">
        <v>84</v>
      </c>
      <c r="BK228" s="149">
        <f>ROUND(I228*H228,2)</f>
        <v>0</v>
      </c>
      <c r="BL228" s="17" t="s">
        <v>249</v>
      </c>
      <c r="BM228" s="148" t="s">
        <v>3750</v>
      </c>
    </row>
    <row r="229" spans="2:65" s="1" customFormat="1" x14ac:dyDescent="0.2">
      <c r="B229" s="32"/>
      <c r="D229" s="150" t="s">
        <v>348</v>
      </c>
      <c r="F229" s="151" t="s">
        <v>3071</v>
      </c>
      <c r="I229" s="152"/>
      <c r="L229" s="32"/>
      <c r="M229" s="153"/>
      <c r="T229" s="56"/>
      <c r="AT229" s="17" t="s">
        <v>348</v>
      </c>
      <c r="AU229" s="17" t="s">
        <v>86</v>
      </c>
    </row>
    <row r="230" spans="2:65" s="11" customFormat="1" ht="22.8" customHeight="1" x14ac:dyDescent="0.25">
      <c r="B230" s="124"/>
      <c r="D230" s="125" t="s">
        <v>76</v>
      </c>
      <c r="E230" s="134" t="s">
        <v>86</v>
      </c>
      <c r="F230" s="134" t="s">
        <v>2074</v>
      </c>
      <c r="I230" s="127"/>
      <c r="J230" s="135">
        <f>BK230</f>
        <v>0</v>
      </c>
      <c r="L230" s="124"/>
      <c r="M230" s="129"/>
      <c r="P230" s="130">
        <f>SUM(P231:P282)</f>
        <v>0</v>
      </c>
      <c r="R230" s="130">
        <f>SUM(R231:R282)</f>
        <v>4.2875860000000001</v>
      </c>
      <c r="T230" s="131">
        <f>SUM(T231:T282)</f>
        <v>0</v>
      </c>
      <c r="AR230" s="125" t="s">
        <v>84</v>
      </c>
      <c r="AT230" s="132" t="s">
        <v>76</v>
      </c>
      <c r="AU230" s="132" t="s">
        <v>84</v>
      </c>
      <c r="AY230" s="125" t="s">
        <v>339</v>
      </c>
      <c r="BK230" s="133">
        <f>SUM(BK231:BK282)</f>
        <v>0</v>
      </c>
    </row>
    <row r="231" spans="2:65" s="1" customFormat="1" ht="16.5" customHeight="1" x14ac:dyDescent="0.2">
      <c r="B231" s="136"/>
      <c r="C231" s="137" t="s">
        <v>7</v>
      </c>
      <c r="D231" s="137" t="s">
        <v>342</v>
      </c>
      <c r="E231" s="138" t="s">
        <v>3751</v>
      </c>
      <c r="F231" s="139" t="s">
        <v>3752</v>
      </c>
      <c r="G231" s="140" t="s">
        <v>3707</v>
      </c>
      <c r="H231" s="141">
        <v>14.22</v>
      </c>
      <c r="I231" s="142"/>
      <c r="J231" s="143">
        <f>ROUND(I231*H231,2)</f>
        <v>0</v>
      </c>
      <c r="K231" s="139" t="s">
        <v>902</v>
      </c>
      <c r="L231" s="32"/>
      <c r="M231" s="144" t="s">
        <v>1</v>
      </c>
      <c r="N231" s="145" t="s">
        <v>42</v>
      </c>
      <c r="P231" s="146">
        <f>O231*H231</f>
        <v>0</v>
      </c>
      <c r="Q231" s="146">
        <v>0</v>
      </c>
      <c r="R231" s="146">
        <f>Q231*H231</f>
        <v>0</v>
      </c>
      <c r="S231" s="146">
        <v>0</v>
      </c>
      <c r="T231" s="147">
        <f>S231*H231</f>
        <v>0</v>
      </c>
      <c r="AR231" s="148" t="s">
        <v>249</v>
      </c>
      <c r="AT231" s="148" t="s">
        <v>342</v>
      </c>
      <c r="AU231" s="148" t="s">
        <v>86</v>
      </c>
      <c r="AY231" s="17" t="s">
        <v>339</v>
      </c>
      <c r="BE231" s="149">
        <f>IF(N231="základní",J231,0)</f>
        <v>0</v>
      </c>
      <c r="BF231" s="149">
        <f>IF(N231="snížená",J231,0)</f>
        <v>0</v>
      </c>
      <c r="BG231" s="149">
        <f>IF(N231="zákl. přenesená",J231,0)</f>
        <v>0</v>
      </c>
      <c r="BH231" s="149">
        <f>IF(N231="sníž. přenesená",J231,0)</f>
        <v>0</v>
      </c>
      <c r="BI231" s="149">
        <f>IF(N231="nulová",J231,0)</f>
        <v>0</v>
      </c>
      <c r="BJ231" s="17" t="s">
        <v>84</v>
      </c>
      <c r="BK231" s="149">
        <f>ROUND(I231*H231,2)</f>
        <v>0</v>
      </c>
      <c r="BL231" s="17" t="s">
        <v>249</v>
      </c>
      <c r="BM231" s="148" t="s">
        <v>3753</v>
      </c>
    </row>
    <row r="232" spans="2:65" s="1" customFormat="1" x14ac:dyDescent="0.2">
      <c r="B232" s="32"/>
      <c r="D232" s="150" t="s">
        <v>348</v>
      </c>
      <c r="F232" s="151" t="s">
        <v>3754</v>
      </c>
      <c r="I232" s="152"/>
      <c r="L232" s="32"/>
      <c r="M232" s="153"/>
      <c r="T232" s="56"/>
      <c r="AT232" s="17" t="s">
        <v>348</v>
      </c>
      <c r="AU232" s="17" t="s">
        <v>86</v>
      </c>
    </row>
    <row r="233" spans="2:65" s="12" customFormat="1" x14ac:dyDescent="0.2">
      <c r="B233" s="155"/>
      <c r="D233" s="150" t="s">
        <v>376</v>
      </c>
      <c r="E233" s="156" t="s">
        <v>1</v>
      </c>
      <c r="F233" s="157" t="s">
        <v>3755</v>
      </c>
      <c r="H233" s="158">
        <v>14.22</v>
      </c>
      <c r="I233" s="159"/>
      <c r="L233" s="155"/>
      <c r="M233" s="160"/>
      <c r="T233" s="161"/>
      <c r="AT233" s="156" t="s">
        <v>376</v>
      </c>
      <c r="AU233" s="156" t="s">
        <v>86</v>
      </c>
      <c r="AV233" s="12" t="s">
        <v>86</v>
      </c>
      <c r="AW233" s="12" t="s">
        <v>34</v>
      </c>
      <c r="AX233" s="12" t="s">
        <v>77</v>
      </c>
      <c r="AY233" s="156" t="s">
        <v>339</v>
      </c>
    </row>
    <row r="234" spans="2:65" s="13" customFormat="1" x14ac:dyDescent="0.2">
      <c r="B234" s="162"/>
      <c r="D234" s="150" t="s">
        <v>376</v>
      </c>
      <c r="E234" s="163" t="s">
        <v>1</v>
      </c>
      <c r="F234" s="164" t="s">
        <v>398</v>
      </c>
      <c r="H234" s="165">
        <v>14.22</v>
      </c>
      <c r="I234" s="166"/>
      <c r="L234" s="162"/>
      <c r="M234" s="167"/>
      <c r="T234" s="168"/>
      <c r="AT234" s="163" t="s">
        <v>376</v>
      </c>
      <c r="AU234" s="163" t="s">
        <v>86</v>
      </c>
      <c r="AV234" s="13" t="s">
        <v>249</v>
      </c>
      <c r="AW234" s="13" t="s">
        <v>34</v>
      </c>
      <c r="AX234" s="13" t="s">
        <v>84</v>
      </c>
      <c r="AY234" s="163" t="s">
        <v>339</v>
      </c>
    </row>
    <row r="235" spans="2:65" s="1" customFormat="1" ht="21.75" customHeight="1" x14ac:dyDescent="0.2">
      <c r="B235" s="136"/>
      <c r="C235" s="137" t="s">
        <v>460</v>
      </c>
      <c r="D235" s="137" t="s">
        <v>342</v>
      </c>
      <c r="E235" s="138" t="s">
        <v>3756</v>
      </c>
      <c r="F235" s="139" t="s">
        <v>3757</v>
      </c>
      <c r="G235" s="140" t="s">
        <v>373</v>
      </c>
      <c r="H235" s="141">
        <v>14.22</v>
      </c>
      <c r="I235" s="142"/>
      <c r="J235" s="143">
        <f>ROUND(I235*H235,2)</f>
        <v>0</v>
      </c>
      <c r="K235" s="139" t="s">
        <v>902</v>
      </c>
      <c r="L235" s="32"/>
      <c r="M235" s="144" t="s">
        <v>1</v>
      </c>
      <c r="N235" s="145" t="s">
        <v>42</v>
      </c>
      <c r="P235" s="146">
        <f>O235*H235</f>
        <v>0</v>
      </c>
      <c r="Q235" s="146">
        <v>0</v>
      </c>
      <c r="R235" s="146">
        <f>Q235*H235</f>
        <v>0</v>
      </c>
      <c r="S235" s="146">
        <v>0</v>
      </c>
      <c r="T235" s="147">
        <f>S235*H235</f>
        <v>0</v>
      </c>
      <c r="AR235" s="148" t="s">
        <v>1902</v>
      </c>
      <c r="AT235" s="148" t="s">
        <v>342</v>
      </c>
      <c r="AU235" s="148" t="s">
        <v>86</v>
      </c>
      <c r="AY235" s="17" t="s">
        <v>339</v>
      </c>
      <c r="BE235" s="149">
        <f>IF(N235="základní",J235,0)</f>
        <v>0</v>
      </c>
      <c r="BF235" s="149">
        <f>IF(N235="snížená",J235,0)</f>
        <v>0</v>
      </c>
      <c r="BG235" s="149">
        <f>IF(N235="zákl. přenesená",J235,0)</f>
        <v>0</v>
      </c>
      <c r="BH235" s="149">
        <f>IF(N235="sníž. přenesená",J235,0)</f>
        <v>0</v>
      </c>
      <c r="BI235" s="149">
        <f>IF(N235="nulová",J235,0)</f>
        <v>0</v>
      </c>
      <c r="BJ235" s="17" t="s">
        <v>84</v>
      </c>
      <c r="BK235" s="149">
        <f>ROUND(I235*H235,2)</f>
        <v>0</v>
      </c>
      <c r="BL235" s="17" t="s">
        <v>1902</v>
      </c>
      <c r="BM235" s="148" t="s">
        <v>3758</v>
      </c>
    </row>
    <row r="236" spans="2:65" s="1" customFormat="1" x14ac:dyDescent="0.2">
      <c r="B236" s="32"/>
      <c r="D236" s="150" t="s">
        <v>348</v>
      </c>
      <c r="F236" s="151" t="s">
        <v>3759</v>
      </c>
      <c r="I236" s="152"/>
      <c r="L236" s="32"/>
      <c r="M236" s="153"/>
      <c r="T236" s="56"/>
      <c r="AT236" s="17" t="s">
        <v>348</v>
      </c>
      <c r="AU236" s="17" t="s">
        <v>86</v>
      </c>
    </row>
    <row r="237" spans="2:65" s="1" customFormat="1" ht="16.5" customHeight="1" x14ac:dyDescent="0.2">
      <c r="B237" s="136"/>
      <c r="C237" s="137" t="s">
        <v>467</v>
      </c>
      <c r="D237" s="137" t="s">
        <v>342</v>
      </c>
      <c r="E237" s="138" t="s">
        <v>3760</v>
      </c>
      <c r="F237" s="139" t="s">
        <v>3761</v>
      </c>
      <c r="G237" s="140" t="s">
        <v>3749</v>
      </c>
      <c r="H237" s="141">
        <v>9.48</v>
      </c>
      <c r="I237" s="142"/>
      <c r="J237" s="143">
        <f>ROUND(I237*H237,2)</f>
        <v>0</v>
      </c>
      <c r="K237" s="139" t="s">
        <v>902</v>
      </c>
      <c r="L237" s="32"/>
      <c r="M237" s="144" t="s">
        <v>1</v>
      </c>
      <c r="N237" s="145" t="s">
        <v>42</v>
      </c>
      <c r="P237" s="146">
        <f>O237*H237</f>
        <v>0</v>
      </c>
      <c r="Q237" s="146">
        <v>1.2999999999999999E-3</v>
      </c>
      <c r="R237" s="146">
        <f>Q237*H237</f>
        <v>1.2324E-2</v>
      </c>
      <c r="S237" s="146">
        <v>0</v>
      </c>
      <c r="T237" s="147">
        <f>S237*H237</f>
        <v>0</v>
      </c>
      <c r="AR237" s="148" t="s">
        <v>249</v>
      </c>
      <c r="AT237" s="148" t="s">
        <v>342</v>
      </c>
      <c r="AU237" s="148" t="s">
        <v>86</v>
      </c>
      <c r="AY237" s="17" t="s">
        <v>339</v>
      </c>
      <c r="BE237" s="149">
        <f>IF(N237="základní",J237,0)</f>
        <v>0</v>
      </c>
      <c r="BF237" s="149">
        <f>IF(N237="snížená",J237,0)</f>
        <v>0</v>
      </c>
      <c r="BG237" s="149">
        <f>IF(N237="zákl. přenesená",J237,0)</f>
        <v>0</v>
      </c>
      <c r="BH237" s="149">
        <f>IF(N237="sníž. přenesená",J237,0)</f>
        <v>0</v>
      </c>
      <c r="BI237" s="149">
        <f>IF(N237="nulová",J237,0)</f>
        <v>0</v>
      </c>
      <c r="BJ237" s="17" t="s">
        <v>84</v>
      </c>
      <c r="BK237" s="149">
        <f>ROUND(I237*H237,2)</f>
        <v>0</v>
      </c>
      <c r="BL237" s="17" t="s">
        <v>249</v>
      </c>
      <c r="BM237" s="148" t="s">
        <v>3762</v>
      </c>
    </row>
    <row r="238" spans="2:65" s="1" customFormat="1" x14ac:dyDescent="0.2">
      <c r="B238" s="32"/>
      <c r="D238" s="150" t="s">
        <v>348</v>
      </c>
      <c r="F238" s="151" t="s">
        <v>3763</v>
      </c>
      <c r="I238" s="152"/>
      <c r="L238" s="32"/>
      <c r="M238" s="153"/>
      <c r="T238" s="56"/>
      <c r="AT238" s="17" t="s">
        <v>348</v>
      </c>
      <c r="AU238" s="17" t="s">
        <v>86</v>
      </c>
    </row>
    <row r="239" spans="2:65" s="12" customFormat="1" x14ac:dyDescent="0.2">
      <c r="B239" s="155"/>
      <c r="D239" s="150" t="s">
        <v>376</v>
      </c>
      <c r="E239" s="156" t="s">
        <v>1</v>
      </c>
      <c r="F239" s="157" t="s">
        <v>3764</v>
      </c>
      <c r="H239" s="158">
        <v>9.48</v>
      </c>
      <c r="I239" s="159"/>
      <c r="L239" s="155"/>
      <c r="M239" s="160"/>
      <c r="T239" s="161"/>
      <c r="AT239" s="156" t="s">
        <v>376</v>
      </c>
      <c r="AU239" s="156" t="s">
        <v>86</v>
      </c>
      <c r="AV239" s="12" t="s">
        <v>86</v>
      </c>
      <c r="AW239" s="12" t="s">
        <v>34</v>
      </c>
      <c r="AX239" s="12" t="s">
        <v>77</v>
      </c>
      <c r="AY239" s="156" t="s">
        <v>339</v>
      </c>
    </row>
    <row r="240" spans="2:65" s="13" customFormat="1" x14ac:dyDescent="0.2">
      <c r="B240" s="162"/>
      <c r="D240" s="150" t="s">
        <v>376</v>
      </c>
      <c r="E240" s="163" t="s">
        <v>1</v>
      </c>
      <c r="F240" s="164" t="s">
        <v>398</v>
      </c>
      <c r="H240" s="165">
        <v>9.48</v>
      </c>
      <c r="I240" s="166"/>
      <c r="L240" s="162"/>
      <c r="M240" s="167"/>
      <c r="T240" s="168"/>
      <c r="AT240" s="163" t="s">
        <v>376</v>
      </c>
      <c r="AU240" s="163" t="s">
        <v>86</v>
      </c>
      <c r="AV240" s="13" t="s">
        <v>249</v>
      </c>
      <c r="AW240" s="13" t="s">
        <v>34</v>
      </c>
      <c r="AX240" s="13" t="s">
        <v>84</v>
      </c>
      <c r="AY240" s="163" t="s">
        <v>339</v>
      </c>
    </row>
    <row r="241" spans="2:65" s="1" customFormat="1" ht="16.5" customHeight="1" x14ac:dyDescent="0.2">
      <c r="B241" s="136"/>
      <c r="C241" s="137" t="s">
        <v>472</v>
      </c>
      <c r="D241" s="137" t="s">
        <v>342</v>
      </c>
      <c r="E241" s="138" t="s">
        <v>3765</v>
      </c>
      <c r="F241" s="139" t="s">
        <v>3766</v>
      </c>
      <c r="G241" s="140" t="s">
        <v>3749</v>
      </c>
      <c r="H241" s="141">
        <v>9.48</v>
      </c>
      <c r="I241" s="142"/>
      <c r="J241" s="143">
        <f>ROUND(I241*H241,2)</f>
        <v>0</v>
      </c>
      <c r="K241" s="139" t="s">
        <v>902</v>
      </c>
      <c r="L241" s="32"/>
      <c r="M241" s="144" t="s">
        <v>1</v>
      </c>
      <c r="N241" s="145" t="s">
        <v>42</v>
      </c>
      <c r="P241" s="146">
        <f>O241*H241</f>
        <v>0</v>
      </c>
      <c r="Q241" s="146">
        <v>4.0000000000000003E-5</v>
      </c>
      <c r="R241" s="146">
        <f>Q241*H241</f>
        <v>3.7920000000000006E-4</v>
      </c>
      <c r="S241" s="146">
        <v>0</v>
      </c>
      <c r="T241" s="147">
        <f>S241*H241</f>
        <v>0</v>
      </c>
      <c r="AR241" s="148" t="s">
        <v>249</v>
      </c>
      <c r="AT241" s="148" t="s">
        <v>342</v>
      </c>
      <c r="AU241" s="148" t="s">
        <v>86</v>
      </c>
      <c r="AY241" s="17" t="s">
        <v>339</v>
      </c>
      <c r="BE241" s="149">
        <f>IF(N241="základní",J241,0)</f>
        <v>0</v>
      </c>
      <c r="BF241" s="149">
        <f>IF(N241="snížená",J241,0)</f>
        <v>0</v>
      </c>
      <c r="BG241" s="149">
        <f>IF(N241="zákl. přenesená",J241,0)</f>
        <v>0</v>
      </c>
      <c r="BH241" s="149">
        <f>IF(N241="sníž. přenesená",J241,0)</f>
        <v>0</v>
      </c>
      <c r="BI241" s="149">
        <f>IF(N241="nulová",J241,0)</f>
        <v>0</v>
      </c>
      <c r="BJ241" s="17" t="s">
        <v>84</v>
      </c>
      <c r="BK241" s="149">
        <f>ROUND(I241*H241,2)</f>
        <v>0</v>
      </c>
      <c r="BL241" s="17" t="s">
        <v>249</v>
      </c>
      <c r="BM241" s="148" t="s">
        <v>3767</v>
      </c>
    </row>
    <row r="242" spans="2:65" s="1" customFormat="1" x14ac:dyDescent="0.2">
      <c r="B242" s="32"/>
      <c r="D242" s="150" t="s">
        <v>348</v>
      </c>
      <c r="F242" s="151" t="s">
        <v>3768</v>
      </c>
      <c r="I242" s="152"/>
      <c r="L242" s="32"/>
      <c r="M242" s="153"/>
      <c r="T242" s="56"/>
      <c r="AT242" s="17" t="s">
        <v>348</v>
      </c>
      <c r="AU242" s="17" t="s">
        <v>86</v>
      </c>
    </row>
    <row r="243" spans="2:65" s="1" customFormat="1" ht="16.5" customHeight="1" x14ac:dyDescent="0.2">
      <c r="B243" s="136"/>
      <c r="C243" s="137" t="s">
        <v>478</v>
      </c>
      <c r="D243" s="137" t="s">
        <v>342</v>
      </c>
      <c r="E243" s="138" t="s">
        <v>3769</v>
      </c>
      <c r="F243" s="139" t="s">
        <v>3770</v>
      </c>
      <c r="G243" s="140" t="s">
        <v>3771</v>
      </c>
      <c r="H243" s="141">
        <v>0.19700000000000001</v>
      </c>
      <c r="I243" s="142"/>
      <c r="J243" s="143">
        <f>ROUND(I243*H243,2)</f>
        <v>0</v>
      </c>
      <c r="K243" s="139" t="s">
        <v>902</v>
      </c>
      <c r="L243" s="32"/>
      <c r="M243" s="144" t="s">
        <v>1</v>
      </c>
      <c r="N243" s="145" t="s">
        <v>42</v>
      </c>
      <c r="P243" s="146">
        <f>O243*H243</f>
        <v>0</v>
      </c>
      <c r="Q243" s="146">
        <v>1.0383</v>
      </c>
      <c r="R243" s="146">
        <f>Q243*H243</f>
        <v>0.20454510000000001</v>
      </c>
      <c r="S243" s="146">
        <v>0</v>
      </c>
      <c r="T243" s="147">
        <f>S243*H243</f>
        <v>0</v>
      </c>
      <c r="AR243" s="148" t="s">
        <v>249</v>
      </c>
      <c r="AT243" s="148" t="s">
        <v>342</v>
      </c>
      <c r="AU243" s="148" t="s">
        <v>86</v>
      </c>
      <c r="AY243" s="17" t="s">
        <v>339</v>
      </c>
      <c r="BE243" s="149">
        <f>IF(N243="základní",J243,0)</f>
        <v>0</v>
      </c>
      <c r="BF243" s="149">
        <f>IF(N243="snížená",J243,0)</f>
        <v>0</v>
      </c>
      <c r="BG243" s="149">
        <f>IF(N243="zákl. přenesená",J243,0)</f>
        <v>0</v>
      </c>
      <c r="BH243" s="149">
        <f>IF(N243="sníž. přenesená",J243,0)</f>
        <v>0</v>
      </c>
      <c r="BI243" s="149">
        <f>IF(N243="nulová",J243,0)</f>
        <v>0</v>
      </c>
      <c r="BJ243" s="17" t="s">
        <v>84</v>
      </c>
      <c r="BK243" s="149">
        <f>ROUND(I243*H243,2)</f>
        <v>0</v>
      </c>
      <c r="BL243" s="17" t="s">
        <v>249</v>
      </c>
      <c r="BM243" s="148" t="s">
        <v>3772</v>
      </c>
    </row>
    <row r="244" spans="2:65" s="1" customFormat="1" x14ac:dyDescent="0.2">
      <c r="B244" s="32"/>
      <c r="D244" s="150" t="s">
        <v>348</v>
      </c>
      <c r="F244" s="151" t="s">
        <v>3773</v>
      </c>
      <c r="I244" s="152"/>
      <c r="L244" s="32"/>
      <c r="M244" s="153"/>
      <c r="T244" s="56"/>
      <c r="AT244" s="17" t="s">
        <v>348</v>
      </c>
      <c r="AU244" s="17" t="s">
        <v>86</v>
      </c>
    </row>
    <row r="245" spans="2:65" s="12" customFormat="1" x14ac:dyDescent="0.2">
      <c r="B245" s="155"/>
      <c r="D245" s="150" t="s">
        <v>376</v>
      </c>
      <c r="E245" s="156" t="s">
        <v>1</v>
      </c>
      <c r="F245" s="157" t="s">
        <v>3774</v>
      </c>
      <c r="H245" s="158">
        <v>0.19700000000000001</v>
      </c>
      <c r="I245" s="159"/>
      <c r="L245" s="155"/>
      <c r="M245" s="160"/>
      <c r="T245" s="161"/>
      <c r="AT245" s="156" t="s">
        <v>376</v>
      </c>
      <c r="AU245" s="156" t="s">
        <v>86</v>
      </c>
      <c r="AV245" s="12" t="s">
        <v>86</v>
      </c>
      <c r="AW245" s="12" t="s">
        <v>34</v>
      </c>
      <c r="AX245" s="12" t="s">
        <v>77</v>
      </c>
      <c r="AY245" s="156" t="s">
        <v>339</v>
      </c>
    </row>
    <row r="246" spans="2:65" s="13" customFormat="1" x14ac:dyDescent="0.2">
      <c r="B246" s="162"/>
      <c r="D246" s="150" t="s">
        <v>376</v>
      </c>
      <c r="E246" s="163" t="s">
        <v>1</v>
      </c>
      <c r="F246" s="164" t="s">
        <v>398</v>
      </c>
      <c r="H246" s="165">
        <v>0.19700000000000001</v>
      </c>
      <c r="I246" s="166"/>
      <c r="L246" s="162"/>
      <c r="M246" s="167"/>
      <c r="T246" s="168"/>
      <c r="AT246" s="163" t="s">
        <v>376</v>
      </c>
      <c r="AU246" s="163" t="s">
        <v>86</v>
      </c>
      <c r="AV246" s="13" t="s">
        <v>249</v>
      </c>
      <c r="AW246" s="13" t="s">
        <v>34</v>
      </c>
      <c r="AX246" s="13" t="s">
        <v>84</v>
      </c>
      <c r="AY246" s="163" t="s">
        <v>339</v>
      </c>
    </row>
    <row r="247" spans="2:65" s="1" customFormat="1" ht="16.5" customHeight="1" x14ac:dyDescent="0.2">
      <c r="B247" s="136"/>
      <c r="C247" s="137" t="s">
        <v>483</v>
      </c>
      <c r="D247" s="137" t="s">
        <v>342</v>
      </c>
      <c r="E247" s="138" t="s">
        <v>3775</v>
      </c>
      <c r="F247" s="139" t="s">
        <v>3776</v>
      </c>
      <c r="G247" s="140" t="s">
        <v>493</v>
      </c>
      <c r="H247" s="141">
        <v>0.98</v>
      </c>
      <c r="I247" s="142"/>
      <c r="J247" s="143">
        <f>ROUND(I247*H247,2)</f>
        <v>0</v>
      </c>
      <c r="K247" s="139" t="s">
        <v>902</v>
      </c>
      <c r="L247" s="32"/>
      <c r="M247" s="144" t="s">
        <v>1</v>
      </c>
      <c r="N247" s="145" t="s">
        <v>42</v>
      </c>
      <c r="P247" s="146">
        <f>O247*H247</f>
        <v>0</v>
      </c>
      <c r="Q247" s="146">
        <v>1.0597000000000001</v>
      </c>
      <c r="R247" s="146">
        <f>Q247*H247</f>
        <v>1.0385060000000002</v>
      </c>
      <c r="S247" s="146">
        <v>0</v>
      </c>
      <c r="T247" s="147">
        <f>S247*H247</f>
        <v>0</v>
      </c>
      <c r="AR247" s="148" t="s">
        <v>249</v>
      </c>
      <c r="AT247" s="148" t="s">
        <v>342</v>
      </c>
      <c r="AU247" s="148" t="s">
        <v>86</v>
      </c>
      <c r="AY247" s="17" t="s">
        <v>339</v>
      </c>
      <c r="BE247" s="149">
        <f>IF(N247="základní",J247,0)</f>
        <v>0</v>
      </c>
      <c r="BF247" s="149">
        <f>IF(N247="snížená",J247,0)</f>
        <v>0</v>
      </c>
      <c r="BG247" s="149">
        <f>IF(N247="zákl. přenesená",J247,0)</f>
        <v>0</v>
      </c>
      <c r="BH247" s="149">
        <f>IF(N247="sníž. přenesená",J247,0)</f>
        <v>0</v>
      </c>
      <c r="BI247" s="149">
        <f>IF(N247="nulová",J247,0)</f>
        <v>0</v>
      </c>
      <c r="BJ247" s="17" t="s">
        <v>84</v>
      </c>
      <c r="BK247" s="149">
        <f>ROUND(I247*H247,2)</f>
        <v>0</v>
      </c>
      <c r="BL247" s="17" t="s">
        <v>249</v>
      </c>
      <c r="BM247" s="148" t="s">
        <v>3777</v>
      </c>
    </row>
    <row r="248" spans="2:65" s="1" customFormat="1" x14ac:dyDescent="0.2">
      <c r="B248" s="32"/>
      <c r="D248" s="150" t="s">
        <v>348</v>
      </c>
      <c r="F248" s="151" t="s">
        <v>3778</v>
      </c>
      <c r="I248" s="152"/>
      <c r="L248" s="32"/>
      <c r="M248" s="153"/>
      <c r="T248" s="56"/>
      <c r="AT248" s="17" t="s">
        <v>348</v>
      </c>
      <c r="AU248" s="17" t="s">
        <v>86</v>
      </c>
    </row>
    <row r="249" spans="2:65" s="12" customFormat="1" x14ac:dyDescent="0.2">
      <c r="B249" s="155"/>
      <c r="D249" s="150" t="s">
        <v>376</v>
      </c>
      <c r="E249" s="156" t="s">
        <v>1</v>
      </c>
      <c r="F249" s="157" t="s">
        <v>3779</v>
      </c>
      <c r="H249" s="158">
        <v>0.94699999999999995</v>
      </c>
      <c r="I249" s="159"/>
      <c r="L249" s="155"/>
      <c r="M249" s="160"/>
      <c r="T249" s="161"/>
      <c r="AT249" s="156" t="s">
        <v>376</v>
      </c>
      <c r="AU249" s="156" t="s">
        <v>86</v>
      </c>
      <c r="AV249" s="12" t="s">
        <v>86</v>
      </c>
      <c r="AW249" s="12" t="s">
        <v>34</v>
      </c>
      <c r="AX249" s="12" t="s">
        <v>77</v>
      </c>
      <c r="AY249" s="156" t="s">
        <v>339</v>
      </c>
    </row>
    <row r="250" spans="2:65" s="12" customFormat="1" x14ac:dyDescent="0.2">
      <c r="B250" s="155"/>
      <c r="D250" s="150" t="s">
        <v>376</v>
      </c>
      <c r="E250" s="156" t="s">
        <v>1</v>
      </c>
      <c r="F250" s="157" t="s">
        <v>3780</v>
      </c>
      <c r="H250" s="158">
        <v>3.3000000000000002E-2</v>
      </c>
      <c r="I250" s="159"/>
      <c r="L250" s="155"/>
      <c r="M250" s="160"/>
      <c r="T250" s="161"/>
      <c r="AT250" s="156" t="s">
        <v>376</v>
      </c>
      <c r="AU250" s="156" t="s">
        <v>86</v>
      </c>
      <c r="AV250" s="12" t="s">
        <v>86</v>
      </c>
      <c r="AW250" s="12" t="s">
        <v>34</v>
      </c>
      <c r="AX250" s="12" t="s">
        <v>77</v>
      </c>
      <c r="AY250" s="156" t="s">
        <v>339</v>
      </c>
    </row>
    <row r="251" spans="2:65" s="13" customFormat="1" x14ac:dyDescent="0.2">
      <c r="B251" s="162"/>
      <c r="D251" s="150" t="s">
        <v>376</v>
      </c>
      <c r="E251" s="163" t="s">
        <v>1</v>
      </c>
      <c r="F251" s="164" t="s">
        <v>398</v>
      </c>
      <c r="H251" s="165">
        <v>0.98</v>
      </c>
      <c r="I251" s="166"/>
      <c r="L251" s="162"/>
      <c r="M251" s="167"/>
      <c r="T251" s="168"/>
      <c r="AT251" s="163" t="s">
        <v>376</v>
      </c>
      <c r="AU251" s="163" t="s">
        <v>86</v>
      </c>
      <c r="AV251" s="13" t="s">
        <v>249</v>
      </c>
      <c r="AW251" s="13" t="s">
        <v>34</v>
      </c>
      <c r="AX251" s="13" t="s">
        <v>84</v>
      </c>
      <c r="AY251" s="163" t="s">
        <v>339</v>
      </c>
    </row>
    <row r="252" spans="2:65" s="1" customFormat="1" ht="16.5" customHeight="1" x14ac:dyDescent="0.2">
      <c r="B252" s="136"/>
      <c r="C252" s="137" t="s">
        <v>489</v>
      </c>
      <c r="D252" s="137" t="s">
        <v>342</v>
      </c>
      <c r="E252" s="138" t="s">
        <v>3781</v>
      </c>
      <c r="F252" s="139" t="s">
        <v>3782</v>
      </c>
      <c r="G252" s="140" t="s">
        <v>373</v>
      </c>
      <c r="H252" s="141">
        <v>3.1949999999999998</v>
      </c>
      <c r="I252" s="142"/>
      <c r="J252" s="143">
        <f>ROUND(I252*H252,2)</f>
        <v>0</v>
      </c>
      <c r="K252" s="139" t="s">
        <v>902</v>
      </c>
      <c r="L252" s="32"/>
      <c r="M252" s="144" t="s">
        <v>1</v>
      </c>
      <c r="N252" s="145" t="s">
        <v>42</v>
      </c>
      <c r="P252" s="146">
        <f>O252*H252</f>
        <v>0</v>
      </c>
      <c r="Q252" s="146">
        <v>0</v>
      </c>
      <c r="R252" s="146">
        <f>Q252*H252</f>
        <v>0</v>
      </c>
      <c r="S252" s="146">
        <v>0</v>
      </c>
      <c r="T252" s="147">
        <f>S252*H252</f>
        <v>0</v>
      </c>
      <c r="AR252" s="148" t="s">
        <v>249</v>
      </c>
      <c r="AT252" s="148" t="s">
        <v>342</v>
      </c>
      <c r="AU252" s="148" t="s">
        <v>86</v>
      </c>
      <c r="AY252" s="17" t="s">
        <v>339</v>
      </c>
      <c r="BE252" s="149">
        <f>IF(N252="základní",J252,0)</f>
        <v>0</v>
      </c>
      <c r="BF252" s="149">
        <f>IF(N252="snížená",J252,0)</f>
        <v>0</v>
      </c>
      <c r="BG252" s="149">
        <f>IF(N252="zákl. přenesená",J252,0)</f>
        <v>0</v>
      </c>
      <c r="BH252" s="149">
        <f>IF(N252="sníž. přenesená",J252,0)</f>
        <v>0</v>
      </c>
      <c r="BI252" s="149">
        <f>IF(N252="nulová",J252,0)</f>
        <v>0</v>
      </c>
      <c r="BJ252" s="17" t="s">
        <v>84</v>
      </c>
      <c r="BK252" s="149">
        <f>ROUND(I252*H252,2)</f>
        <v>0</v>
      </c>
      <c r="BL252" s="17" t="s">
        <v>249</v>
      </c>
      <c r="BM252" s="148" t="s">
        <v>3783</v>
      </c>
    </row>
    <row r="253" spans="2:65" s="1" customFormat="1" x14ac:dyDescent="0.2">
      <c r="B253" s="32"/>
      <c r="D253" s="150" t="s">
        <v>348</v>
      </c>
      <c r="F253" s="151" t="s">
        <v>3784</v>
      </c>
      <c r="I253" s="152"/>
      <c r="L253" s="32"/>
      <c r="M253" s="153"/>
      <c r="T253" s="56"/>
      <c r="AT253" s="17" t="s">
        <v>348</v>
      </c>
      <c r="AU253" s="17" t="s">
        <v>86</v>
      </c>
    </row>
    <row r="254" spans="2:65" s="12" customFormat="1" x14ac:dyDescent="0.2">
      <c r="B254" s="155"/>
      <c r="D254" s="150" t="s">
        <v>376</v>
      </c>
      <c r="E254" s="156" t="s">
        <v>1</v>
      </c>
      <c r="F254" s="157" t="s">
        <v>3785</v>
      </c>
      <c r="H254" s="158">
        <v>0.42599999999999999</v>
      </c>
      <c r="I254" s="159"/>
      <c r="L254" s="155"/>
      <c r="M254" s="160"/>
      <c r="T254" s="161"/>
      <c r="AT254" s="156" t="s">
        <v>376</v>
      </c>
      <c r="AU254" s="156" t="s">
        <v>86</v>
      </c>
      <c r="AV254" s="12" t="s">
        <v>86</v>
      </c>
      <c r="AW254" s="12" t="s">
        <v>34</v>
      </c>
      <c r="AX254" s="12" t="s">
        <v>77</v>
      </c>
      <c r="AY254" s="156" t="s">
        <v>339</v>
      </c>
    </row>
    <row r="255" spans="2:65" s="12" customFormat="1" x14ac:dyDescent="0.2">
      <c r="B255" s="155"/>
      <c r="D255" s="150" t="s">
        <v>376</v>
      </c>
      <c r="E255" s="156" t="s">
        <v>1</v>
      </c>
      <c r="F255" s="157" t="s">
        <v>3786</v>
      </c>
      <c r="H255" s="158">
        <v>0.34100000000000003</v>
      </c>
      <c r="I255" s="159"/>
      <c r="L255" s="155"/>
      <c r="M255" s="160"/>
      <c r="T255" s="161"/>
      <c r="AT255" s="156" t="s">
        <v>376</v>
      </c>
      <c r="AU255" s="156" t="s">
        <v>86</v>
      </c>
      <c r="AV255" s="12" t="s">
        <v>86</v>
      </c>
      <c r="AW255" s="12" t="s">
        <v>34</v>
      </c>
      <c r="AX255" s="12" t="s">
        <v>77</v>
      </c>
      <c r="AY255" s="156" t="s">
        <v>339</v>
      </c>
    </row>
    <row r="256" spans="2:65" s="12" customFormat="1" x14ac:dyDescent="0.2">
      <c r="B256" s="155"/>
      <c r="D256" s="150" t="s">
        <v>376</v>
      </c>
      <c r="E256" s="156" t="s">
        <v>1</v>
      </c>
      <c r="F256" s="157" t="s">
        <v>3787</v>
      </c>
      <c r="H256" s="158">
        <v>1.0880000000000001</v>
      </c>
      <c r="I256" s="159"/>
      <c r="L256" s="155"/>
      <c r="M256" s="160"/>
      <c r="T256" s="161"/>
      <c r="AT256" s="156" t="s">
        <v>376</v>
      </c>
      <c r="AU256" s="156" t="s">
        <v>86</v>
      </c>
      <c r="AV256" s="12" t="s">
        <v>86</v>
      </c>
      <c r="AW256" s="12" t="s">
        <v>34</v>
      </c>
      <c r="AX256" s="12" t="s">
        <v>77</v>
      </c>
      <c r="AY256" s="156" t="s">
        <v>339</v>
      </c>
    </row>
    <row r="257" spans="2:65" s="12" customFormat="1" x14ac:dyDescent="0.2">
      <c r="B257" s="155"/>
      <c r="D257" s="150" t="s">
        <v>376</v>
      </c>
      <c r="E257" s="156" t="s">
        <v>1</v>
      </c>
      <c r="F257" s="157" t="s">
        <v>3788</v>
      </c>
      <c r="H257" s="158">
        <v>1.34</v>
      </c>
      <c r="I257" s="159"/>
      <c r="L257" s="155"/>
      <c r="M257" s="160"/>
      <c r="T257" s="161"/>
      <c r="AT257" s="156" t="s">
        <v>376</v>
      </c>
      <c r="AU257" s="156" t="s">
        <v>86</v>
      </c>
      <c r="AV257" s="12" t="s">
        <v>86</v>
      </c>
      <c r="AW257" s="12" t="s">
        <v>34</v>
      </c>
      <c r="AX257" s="12" t="s">
        <v>77</v>
      </c>
      <c r="AY257" s="156" t="s">
        <v>339</v>
      </c>
    </row>
    <row r="258" spans="2:65" s="13" customFormat="1" x14ac:dyDescent="0.2">
      <c r="B258" s="162"/>
      <c r="D258" s="150" t="s">
        <v>376</v>
      </c>
      <c r="E258" s="163" t="s">
        <v>1</v>
      </c>
      <c r="F258" s="164" t="s">
        <v>398</v>
      </c>
      <c r="H258" s="165">
        <v>3.1950000000000003</v>
      </c>
      <c r="I258" s="166"/>
      <c r="L258" s="162"/>
      <c r="M258" s="167"/>
      <c r="T258" s="168"/>
      <c r="AT258" s="163" t="s">
        <v>376</v>
      </c>
      <c r="AU258" s="163" t="s">
        <v>86</v>
      </c>
      <c r="AV258" s="13" t="s">
        <v>249</v>
      </c>
      <c r="AW258" s="13" t="s">
        <v>34</v>
      </c>
      <c r="AX258" s="13" t="s">
        <v>84</v>
      </c>
      <c r="AY258" s="163" t="s">
        <v>339</v>
      </c>
    </row>
    <row r="259" spans="2:65" s="1" customFormat="1" ht="16.5" customHeight="1" x14ac:dyDescent="0.2">
      <c r="B259" s="136"/>
      <c r="C259" s="137" t="s">
        <v>497</v>
      </c>
      <c r="D259" s="137" t="s">
        <v>342</v>
      </c>
      <c r="E259" s="138" t="s">
        <v>2086</v>
      </c>
      <c r="F259" s="139" t="s">
        <v>2087</v>
      </c>
      <c r="G259" s="140" t="s">
        <v>373</v>
      </c>
      <c r="H259" s="141">
        <v>3.1949999999999998</v>
      </c>
      <c r="I259" s="142"/>
      <c r="J259" s="143">
        <f>ROUND(I259*H259,2)</f>
        <v>0</v>
      </c>
      <c r="K259" s="139" t="s">
        <v>902</v>
      </c>
      <c r="L259" s="32"/>
      <c r="M259" s="144" t="s">
        <v>1</v>
      </c>
      <c r="N259" s="145" t="s">
        <v>42</v>
      </c>
      <c r="P259" s="146">
        <f>O259*H259</f>
        <v>0</v>
      </c>
      <c r="Q259" s="146">
        <v>0</v>
      </c>
      <c r="R259" s="146">
        <f>Q259*H259</f>
        <v>0</v>
      </c>
      <c r="S259" s="146">
        <v>0</v>
      </c>
      <c r="T259" s="147">
        <f>S259*H259</f>
        <v>0</v>
      </c>
      <c r="AR259" s="148" t="s">
        <v>1902</v>
      </c>
      <c r="AT259" s="148" t="s">
        <v>342</v>
      </c>
      <c r="AU259" s="148" t="s">
        <v>86</v>
      </c>
      <c r="AY259" s="17" t="s">
        <v>339</v>
      </c>
      <c r="BE259" s="149">
        <f>IF(N259="základní",J259,0)</f>
        <v>0</v>
      </c>
      <c r="BF259" s="149">
        <f>IF(N259="snížená",J259,0)</f>
        <v>0</v>
      </c>
      <c r="BG259" s="149">
        <f>IF(N259="zákl. přenesená",J259,0)</f>
        <v>0</v>
      </c>
      <c r="BH259" s="149">
        <f>IF(N259="sníž. přenesená",J259,0)</f>
        <v>0</v>
      </c>
      <c r="BI259" s="149">
        <f>IF(N259="nulová",J259,0)</f>
        <v>0</v>
      </c>
      <c r="BJ259" s="17" t="s">
        <v>84</v>
      </c>
      <c r="BK259" s="149">
        <f>ROUND(I259*H259,2)</f>
        <v>0</v>
      </c>
      <c r="BL259" s="17" t="s">
        <v>1902</v>
      </c>
      <c r="BM259" s="148" t="s">
        <v>3789</v>
      </c>
    </row>
    <row r="260" spans="2:65" s="1" customFormat="1" x14ac:dyDescent="0.2">
      <c r="B260" s="32"/>
      <c r="D260" s="150" t="s">
        <v>348</v>
      </c>
      <c r="F260" s="151" t="s">
        <v>2089</v>
      </c>
      <c r="I260" s="152"/>
      <c r="L260" s="32"/>
      <c r="M260" s="153"/>
      <c r="T260" s="56"/>
      <c r="AT260" s="17" t="s">
        <v>348</v>
      </c>
      <c r="AU260" s="17" t="s">
        <v>86</v>
      </c>
    </row>
    <row r="261" spans="2:65" s="1" customFormat="1" ht="16.5" customHeight="1" x14ac:dyDescent="0.2">
      <c r="B261" s="136"/>
      <c r="C261" s="137" t="s">
        <v>501</v>
      </c>
      <c r="D261" s="137" t="s">
        <v>342</v>
      </c>
      <c r="E261" s="138" t="s">
        <v>3790</v>
      </c>
      <c r="F261" s="139" t="s">
        <v>3791</v>
      </c>
      <c r="G261" s="140" t="s">
        <v>373</v>
      </c>
      <c r="H261" s="141">
        <v>40</v>
      </c>
      <c r="I261" s="142"/>
      <c r="J261" s="143">
        <f>ROUND(I261*H261,2)</f>
        <v>0</v>
      </c>
      <c r="K261" s="139" t="s">
        <v>902</v>
      </c>
      <c r="L261" s="32"/>
      <c r="M261" s="144" t="s">
        <v>1</v>
      </c>
      <c r="N261" s="145" t="s">
        <v>42</v>
      </c>
      <c r="P261" s="146">
        <f>O261*H261</f>
        <v>0</v>
      </c>
      <c r="Q261" s="146">
        <v>0</v>
      </c>
      <c r="R261" s="146">
        <f>Q261*H261</f>
        <v>0</v>
      </c>
      <c r="S261" s="146">
        <v>0</v>
      </c>
      <c r="T261" s="147">
        <f>S261*H261</f>
        <v>0</v>
      </c>
      <c r="AR261" s="148" t="s">
        <v>249</v>
      </c>
      <c r="AT261" s="148" t="s">
        <v>342</v>
      </c>
      <c r="AU261" s="148" t="s">
        <v>86</v>
      </c>
      <c r="AY261" s="17" t="s">
        <v>339</v>
      </c>
      <c r="BE261" s="149">
        <f>IF(N261="základní",J261,0)</f>
        <v>0</v>
      </c>
      <c r="BF261" s="149">
        <f>IF(N261="snížená",J261,0)</f>
        <v>0</v>
      </c>
      <c r="BG261" s="149">
        <f>IF(N261="zákl. přenesená",J261,0)</f>
        <v>0</v>
      </c>
      <c r="BH261" s="149">
        <f>IF(N261="sníž. přenesená",J261,0)</f>
        <v>0</v>
      </c>
      <c r="BI261" s="149">
        <f>IF(N261="nulová",J261,0)</f>
        <v>0</v>
      </c>
      <c r="BJ261" s="17" t="s">
        <v>84</v>
      </c>
      <c r="BK261" s="149">
        <f>ROUND(I261*H261,2)</f>
        <v>0</v>
      </c>
      <c r="BL261" s="17" t="s">
        <v>249</v>
      </c>
      <c r="BM261" s="148" t="s">
        <v>3792</v>
      </c>
    </row>
    <row r="262" spans="2:65" s="1" customFormat="1" x14ac:dyDescent="0.2">
      <c r="B262" s="32"/>
      <c r="D262" s="150" t="s">
        <v>348</v>
      </c>
      <c r="F262" s="151" t="s">
        <v>3793</v>
      </c>
      <c r="I262" s="152"/>
      <c r="L262" s="32"/>
      <c r="M262" s="153"/>
      <c r="T262" s="56"/>
      <c r="AT262" s="17" t="s">
        <v>348</v>
      </c>
      <c r="AU262" s="17" t="s">
        <v>86</v>
      </c>
    </row>
    <row r="263" spans="2:65" s="12" customFormat="1" x14ac:dyDescent="0.2">
      <c r="B263" s="155"/>
      <c r="D263" s="150" t="s">
        <v>376</v>
      </c>
      <c r="E263" s="156" t="s">
        <v>1</v>
      </c>
      <c r="F263" s="157" t="s">
        <v>3794</v>
      </c>
      <c r="H263" s="158">
        <v>20</v>
      </c>
      <c r="I263" s="159"/>
      <c r="L263" s="155"/>
      <c r="M263" s="160"/>
      <c r="T263" s="161"/>
      <c r="AT263" s="156" t="s">
        <v>376</v>
      </c>
      <c r="AU263" s="156" t="s">
        <v>86</v>
      </c>
      <c r="AV263" s="12" t="s">
        <v>86</v>
      </c>
      <c r="AW263" s="12" t="s">
        <v>34</v>
      </c>
      <c r="AX263" s="12" t="s">
        <v>77</v>
      </c>
      <c r="AY263" s="156" t="s">
        <v>339</v>
      </c>
    </row>
    <row r="264" spans="2:65" s="12" customFormat="1" x14ac:dyDescent="0.2">
      <c r="B264" s="155"/>
      <c r="D264" s="150" t="s">
        <v>376</v>
      </c>
      <c r="E264" s="156" t="s">
        <v>1</v>
      </c>
      <c r="F264" s="157" t="s">
        <v>3795</v>
      </c>
      <c r="H264" s="158">
        <v>20</v>
      </c>
      <c r="I264" s="159"/>
      <c r="L264" s="155"/>
      <c r="M264" s="160"/>
      <c r="T264" s="161"/>
      <c r="AT264" s="156" t="s">
        <v>376</v>
      </c>
      <c r="AU264" s="156" t="s">
        <v>86</v>
      </c>
      <c r="AV264" s="12" t="s">
        <v>86</v>
      </c>
      <c r="AW264" s="12" t="s">
        <v>34</v>
      </c>
      <c r="AX264" s="12" t="s">
        <v>77</v>
      </c>
      <c r="AY264" s="156" t="s">
        <v>339</v>
      </c>
    </row>
    <row r="265" spans="2:65" s="13" customFormat="1" x14ac:dyDescent="0.2">
      <c r="B265" s="162"/>
      <c r="D265" s="150" t="s">
        <v>376</v>
      </c>
      <c r="E265" s="163" t="s">
        <v>1</v>
      </c>
      <c r="F265" s="164" t="s">
        <v>398</v>
      </c>
      <c r="H265" s="165">
        <v>40</v>
      </c>
      <c r="I265" s="166"/>
      <c r="L265" s="162"/>
      <c r="M265" s="167"/>
      <c r="T265" s="168"/>
      <c r="AT265" s="163" t="s">
        <v>376</v>
      </c>
      <c r="AU265" s="163" t="s">
        <v>86</v>
      </c>
      <c r="AV265" s="13" t="s">
        <v>249</v>
      </c>
      <c r="AW265" s="13" t="s">
        <v>34</v>
      </c>
      <c r="AX265" s="13" t="s">
        <v>84</v>
      </c>
      <c r="AY265" s="163" t="s">
        <v>339</v>
      </c>
    </row>
    <row r="266" spans="2:65" s="1" customFormat="1" ht="16.5" customHeight="1" x14ac:dyDescent="0.2">
      <c r="B266" s="136"/>
      <c r="C266" s="137" t="s">
        <v>505</v>
      </c>
      <c r="D266" s="137" t="s">
        <v>342</v>
      </c>
      <c r="E266" s="138" t="s">
        <v>2091</v>
      </c>
      <c r="F266" s="139" t="s">
        <v>2092</v>
      </c>
      <c r="G266" s="140" t="s">
        <v>381</v>
      </c>
      <c r="H266" s="141">
        <v>61.21</v>
      </c>
      <c r="I266" s="142"/>
      <c r="J266" s="143">
        <f>ROUND(I266*H266,2)</f>
        <v>0</v>
      </c>
      <c r="K266" s="139" t="s">
        <v>902</v>
      </c>
      <c r="L266" s="32"/>
      <c r="M266" s="144" t="s">
        <v>1</v>
      </c>
      <c r="N266" s="145" t="s">
        <v>42</v>
      </c>
      <c r="P266" s="146">
        <f>O266*H266</f>
        <v>0</v>
      </c>
      <c r="Q266" s="146">
        <v>1.2999999999999999E-3</v>
      </c>
      <c r="R266" s="146">
        <f>Q266*H266</f>
        <v>7.9572999999999991E-2</v>
      </c>
      <c r="S266" s="146">
        <v>0</v>
      </c>
      <c r="T266" s="147">
        <f>S266*H266</f>
        <v>0</v>
      </c>
      <c r="AR266" s="148" t="s">
        <v>249</v>
      </c>
      <c r="AT266" s="148" t="s">
        <v>342</v>
      </c>
      <c r="AU266" s="148" t="s">
        <v>86</v>
      </c>
      <c r="AY266" s="17" t="s">
        <v>339</v>
      </c>
      <c r="BE266" s="149">
        <f>IF(N266="základní",J266,0)</f>
        <v>0</v>
      </c>
      <c r="BF266" s="149">
        <f>IF(N266="snížená",J266,0)</f>
        <v>0</v>
      </c>
      <c r="BG266" s="149">
        <f>IF(N266="zákl. přenesená",J266,0)</f>
        <v>0</v>
      </c>
      <c r="BH266" s="149">
        <f>IF(N266="sníž. přenesená",J266,0)</f>
        <v>0</v>
      </c>
      <c r="BI266" s="149">
        <f>IF(N266="nulová",J266,0)</f>
        <v>0</v>
      </c>
      <c r="BJ266" s="17" t="s">
        <v>84</v>
      </c>
      <c r="BK266" s="149">
        <f>ROUND(I266*H266,2)</f>
        <v>0</v>
      </c>
      <c r="BL266" s="17" t="s">
        <v>249</v>
      </c>
      <c r="BM266" s="148" t="s">
        <v>3796</v>
      </c>
    </row>
    <row r="267" spans="2:65" s="1" customFormat="1" x14ac:dyDescent="0.2">
      <c r="B267" s="32"/>
      <c r="D267" s="150" t="s">
        <v>348</v>
      </c>
      <c r="F267" s="151" t="s">
        <v>2094</v>
      </c>
      <c r="I267" s="152"/>
      <c r="L267" s="32"/>
      <c r="M267" s="153"/>
      <c r="T267" s="56"/>
      <c r="AT267" s="17" t="s">
        <v>348</v>
      </c>
      <c r="AU267" s="17" t="s">
        <v>86</v>
      </c>
    </row>
    <row r="268" spans="2:65" s="12" customFormat="1" x14ac:dyDescent="0.2">
      <c r="B268" s="155"/>
      <c r="D268" s="150" t="s">
        <v>376</v>
      </c>
      <c r="E268" s="156" t="s">
        <v>1</v>
      </c>
      <c r="F268" s="157" t="s">
        <v>3797</v>
      </c>
      <c r="H268" s="158">
        <v>24</v>
      </c>
      <c r="I268" s="159"/>
      <c r="L268" s="155"/>
      <c r="M268" s="160"/>
      <c r="T268" s="161"/>
      <c r="AT268" s="156" t="s">
        <v>376</v>
      </c>
      <c r="AU268" s="156" t="s">
        <v>86</v>
      </c>
      <c r="AV268" s="12" t="s">
        <v>86</v>
      </c>
      <c r="AW268" s="12" t="s">
        <v>34</v>
      </c>
      <c r="AX268" s="12" t="s">
        <v>77</v>
      </c>
      <c r="AY268" s="156" t="s">
        <v>339</v>
      </c>
    </row>
    <row r="269" spans="2:65" s="12" customFormat="1" x14ac:dyDescent="0.2">
      <c r="B269" s="155"/>
      <c r="D269" s="150" t="s">
        <v>376</v>
      </c>
      <c r="E269" s="156" t="s">
        <v>1</v>
      </c>
      <c r="F269" s="157" t="s">
        <v>3798</v>
      </c>
      <c r="H269" s="158">
        <v>24</v>
      </c>
      <c r="I269" s="159"/>
      <c r="L269" s="155"/>
      <c r="M269" s="160"/>
      <c r="T269" s="161"/>
      <c r="AT269" s="156" t="s">
        <v>376</v>
      </c>
      <c r="AU269" s="156" t="s">
        <v>86</v>
      </c>
      <c r="AV269" s="12" t="s">
        <v>86</v>
      </c>
      <c r="AW269" s="12" t="s">
        <v>34</v>
      </c>
      <c r="AX269" s="12" t="s">
        <v>77</v>
      </c>
      <c r="AY269" s="156" t="s">
        <v>339</v>
      </c>
    </row>
    <row r="270" spans="2:65" s="12" customFormat="1" x14ac:dyDescent="0.2">
      <c r="B270" s="155"/>
      <c r="D270" s="150" t="s">
        <v>376</v>
      </c>
      <c r="E270" s="156" t="s">
        <v>1</v>
      </c>
      <c r="F270" s="157" t="s">
        <v>3799</v>
      </c>
      <c r="H270" s="158">
        <v>2.8380000000000001</v>
      </c>
      <c r="I270" s="159"/>
      <c r="L270" s="155"/>
      <c r="M270" s="160"/>
      <c r="T270" s="161"/>
      <c r="AT270" s="156" t="s">
        <v>376</v>
      </c>
      <c r="AU270" s="156" t="s">
        <v>86</v>
      </c>
      <c r="AV270" s="12" t="s">
        <v>86</v>
      </c>
      <c r="AW270" s="12" t="s">
        <v>34</v>
      </c>
      <c r="AX270" s="12" t="s">
        <v>77</v>
      </c>
      <c r="AY270" s="156" t="s">
        <v>339</v>
      </c>
    </row>
    <row r="271" spans="2:65" s="12" customFormat="1" x14ac:dyDescent="0.2">
      <c r="B271" s="155"/>
      <c r="D271" s="150" t="s">
        <v>376</v>
      </c>
      <c r="E271" s="156" t="s">
        <v>1</v>
      </c>
      <c r="F271" s="157" t="s">
        <v>3800</v>
      </c>
      <c r="H271" s="158">
        <v>2.2759999999999998</v>
      </c>
      <c r="I271" s="159"/>
      <c r="L271" s="155"/>
      <c r="M271" s="160"/>
      <c r="T271" s="161"/>
      <c r="AT271" s="156" t="s">
        <v>376</v>
      </c>
      <c r="AU271" s="156" t="s">
        <v>86</v>
      </c>
      <c r="AV271" s="12" t="s">
        <v>86</v>
      </c>
      <c r="AW271" s="12" t="s">
        <v>34</v>
      </c>
      <c r="AX271" s="12" t="s">
        <v>77</v>
      </c>
      <c r="AY271" s="156" t="s">
        <v>339</v>
      </c>
    </row>
    <row r="272" spans="2:65" s="12" customFormat="1" x14ac:dyDescent="0.2">
      <c r="B272" s="155"/>
      <c r="D272" s="150" t="s">
        <v>376</v>
      </c>
      <c r="E272" s="156" t="s">
        <v>1</v>
      </c>
      <c r="F272" s="157" t="s">
        <v>3801</v>
      </c>
      <c r="H272" s="158">
        <v>3.6280000000000001</v>
      </c>
      <c r="I272" s="159"/>
      <c r="L272" s="155"/>
      <c r="M272" s="160"/>
      <c r="T272" s="161"/>
      <c r="AT272" s="156" t="s">
        <v>376</v>
      </c>
      <c r="AU272" s="156" t="s">
        <v>86</v>
      </c>
      <c r="AV272" s="12" t="s">
        <v>86</v>
      </c>
      <c r="AW272" s="12" t="s">
        <v>34</v>
      </c>
      <c r="AX272" s="12" t="s">
        <v>77</v>
      </c>
      <c r="AY272" s="156" t="s">
        <v>339</v>
      </c>
    </row>
    <row r="273" spans="2:65" s="12" customFormat="1" x14ac:dyDescent="0.2">
      <c r="B273" s="155"/>
      <c r="D273" s="150" t="s">
        <v>376</v>
      </c>
      <c r="E273" s="156" t="s">
        <v>1</v>
      </c>
      <c r="F273" s="157" t="s">
        <v>3802</v>
      </c>
      <c r="H273" s="158">
        <v>4.468</v>
      </c>
      <c r="I273" s="159"/>
      <c r="L273" s="155"/>
      <c r="M273" s="160"/>
      <c r="T273" s="161"/>
      <c r="AT273" s="156" t="s">
        <v>376</v>
      </c>
      <c r="AU273" s="156" t="s">
        <v>86</v>
      </c>
      <c r="AV273" s="12" t="s">
        <v>86</v>
      </c>
      <c r="AW273" s="12" t="s">
        <v>34</v>
      </c>
      <c r="AX273" s="12" t="s">
        <v>77</v>
      </c>
      <c r="AY273" s="156" t="s">
        <v>339</v>
      </c>
    </row>
    <row r="274" spans="2:65" s="13" customFormat="1" x14ac:dyDescent="0.2">
      <c r="B274" s="162"/>
      <c r="D274" s="150" t="s">
        <v>376</v>
      </c>
      <c r="E274" s="163" t="s">
        <v>1</v>
      </c>
      <c r="F274" s="164" t="s">
        <v>398</v>
      </c>
      <c r="H274" s="165">
        <v>61.210000000000008</v>
      </c>
      <c r="I274" s="166"/>
      <c r="L274" s="162"/>
      <c r="M274" s="167"/>
      <c r="T274" s="168"/>
      <c r="AT274" s="163" t="s">
        <v>376</v>
      </c>
      <c r="AU274" s="163" t="s">
        <v>86</v>
      </c>
      <c r="AV274" s="13" t="s">
        <v>249</v>
      </c>
      <c r="AW274" s="13" t="s">
        <v>34</v>
      </c>
      <c r="AX274" s="13" t="s">
        <v>84</v>
      </c>
      <c r="AY274" s="163" t="s">
        <v>339</v>
      </c>
    </row>
    <row r="275" spans="2:65" s="1" customFormat="1" ht="16.5" customHeight="1" x14ac:dyDescent="0.2">
      <c r="B275" s="136"/>
      <c r="C275" s="137" t="s">
        <v>509</v>
      </c>
      <c r="D275" s="137" t="s">
        <v>342</v>
      </c>
      <c r="E275" s="138" t="s">
        <v>2096</v>
      </c>
      <c r="F275" s="139" t="s">
        <v>2097</v>
      </c>
      <c r="G275" s="140" t="s">
        <v>381</v>
      </c>
      <c r="H275" s="141">
        <v>61.21</v>
      </c>
      <c r="I275" s="142"/>
      <c r="J275" s="143">
        <f>ROUND(I275*H275,2)</f>
        <v>0</v>
      </c>
      <c r="K275" s="139" t="s">
        <v>902</v>
      </c>
      <c r="L275" s="32"/>
      <c r="M275" s="144" t="s">
        <v>1</v>
      </c>
      <c r="N275" s="145" t="s">
        <v>42</v>
      </c>
      <c r="P275" s="146">
        <f>O275*H275</f>
        <v>0</v>
      </c>
      <c r="Q275" s="146">
        <v>4.0000000000000003E-5</v>
      </c>
      <c r="R275" s="146">
        <f>Q275*H275</f>
        <v>2.4484000000000003E-3</v>
      </c>
      <c r="S275" s="146">
        <v>0</v>
      </c>
      <c r="T275" s="147">
        <f>S275*H275</f>
        <v>0</v>
      </c>
      <c r="AR275" s="148" t="s">
        <v>249</v>
      </c>
      <c r="AT275" s="148" t="s">
        <v>342</v>
      </c>
      <c r="AU275" s="148" t="s">
        <v>86</v>
      </c>
      <c r="AY275" s="17" t="s">
        <v>339</v>
      </c>
      <c r="BE275" s="149">
        <f>IF(N275="základní",J275,0)</f>
        <v>0</v>
      </c>
      <c r="BF275" s="149">
        <f>IF(N275="snížená",J275,0)</f>
        <v>0</v>
      </c>
      <c r="BG275" s="149">
        <f>IF(N275="zákl. přenesená",J275,0)</f>
        <v>0</v>
      </c>
      <c r="BH275" s="149">
        <f>IF(N275="sníž. přenesená",J275,0)</f>
        <v>0</v>
      </c>
      <c r="BI275" s="149">
        <f>IF(N275="nulová",J275,0)</f>
        <v>0</v>
      </c>
      <c r="BJ275" s="17" t="s">
        <v>84</v>
      </c>
      <c r="BK275" s="149">
        <f>ROUND(I275*H275,2)</f>
        <v>0</v>
      </c>
      <c r="BL275" s="17" t="s">
        <v>249</v>
      </c>
      <c r="BM275" s="148" t="s">
        <v>3803</v>
      </c>
    </row>
    <row r="276" spans="2:65" s="1" customFormat="1" x14ac:dyDescent="0.2">
      <c r="B276" s="32"/>
      <c r="D276" s="150" t="s">
        <v>348</v>
      </c>
      <c r="F276" s="151" t="s">
        <v>2099</v>
      </c>
      <c r="I276" s="152"/>
      <c r="L276" s="32"/>
      <c r="M276" s="153"/>
      <c r="T276" s="56"/>
      <c r="AT276" s="17" t="s">
        <v>348</v>
      </c>
      <c r="AU276" s="17" t="s">
        <v>86</v>
      </c>
    </row>
    <row r="277" spans="2:65" s="1" customFormat="1" ht="16.5" customHeight="1" x14ac:dyDescent="0.2">
      <c r="B277" s="136"/>
      <c r="C277" s="137" t="s">
        <v>513</v>
      </c>
      <c r="D277" s="137" t="s">
        <v>342</v>
      </c>
      <c r="E277" s="138" t="s">
        <v>3804</v>
      </c>
      <c r="F277" s="139" t="s">
        <v>3805</v>
      </c>
      <c r="G277" s="140" t="s">
        <v>493</v>
      </c>
      <c r="H277" s="141">
        <v>2.8410000000000002</v>
      </c>
      <c r="I277" s="142"/>
      <c r="J277" s="143">
        <f>ROUND(I277*H277,2)</f>
        <v>0</v>
      </c>
      <c r="K277" s="139" t="s">
        <v>902</v>
      </c>
      <c r="L277" s="32"/>
      <c r="M277" s="144" t="s">
        <v>1</v>
      </c>
      <c r="N277" s="145" t="s">
        <v>42</v>
      </c>
      <c r="P277" s="146">
        <f>O277*H277</f>
        <v>0</v>
      </c>
      <c r="Q277" s="146">
        <v>1.0383</v>
      </c>
      <c r="R277" s="146">
        <f>Q277*H277</f>
        <v>2.9498103000000002</v>
      </c>
      <c r="S277" s="146">
        <v>0</v>
      </c>
      <c r="T277" s="147">
        <f>S277*H277</f>
        <v>0</v>
      </c>
      <c r="AR277" s="148" t="s">
        <v>249</v>
      </c>
      <c r="AT277" s="148" t="s">
        <v>342</v>
      </c>
      <c r="AU277" s="148" t="s">
        <v>86</v>
      </c>
      <c r="AY277" s="17" t="s">
        <v>339</v>
      </c>
      <c r="BE277" s="149">
        <f>IF(N277="základní",J277,0)</f>
        <v>0</v>
      </c>
      <c r="BF277" s="149">
        <f>IF(N277="snížená",J277,0)</f>
        <v>0</v>
      </c>
      <c r="BG277" s="149">
        <f>IF(N277="zákl. přenesená",J277,0)</f>
        <v>0</v>
      </c>
      <c r="BH277" s="149">
        <f>IF(N277="sníž. přenesená",J277,0)</f>
        <v>0</v>
      </c>
      <c r="BI277" s="149">
        <f>IF(N277="nulová",J277,0)</f>
        <v>0</v>
      </c>
      <c r="BJ277" s="17" t="s">
        <v>84</v>
      </c>
      <c r="BK277" s="149">
        <f>ROUND(I277*H277,2)</f>
        <v>0</v>
      </c>
      <c r="BL277" s="17" t="s">
        <v>249</v>
      </c>
      <c r="BM277" s="148" t="s">
        <v>3806</v>
      </c>
    </row>
    <row r="278" spans="2:65" s="1" customFormat="1" x14ac:dyDescent="0.2">
      <c r="B278" s="32"/>
      <c r="D278" s="150" t="s">
        <v>348</v>
      </c>
      <c r="F278" s="151" t="s">
        <v>3807</v>
      </c>
      <c r="I278" s="152"/>
      <c r="L278" s="32"/>
      <c r="M278" s="153"/>
      <c r="T278" s="56"/>
      <c r="AT278" s="17" t="s">
        <v>348</v>
      </c>
      <c r="AU278" s="17" t="s">
        <v>86</v>
      </c>
    </row>
    <row r="279" spans="2:65" s="12" customFormat="1" x14ac:dyDescent="0.2">
      <c r="B279" s="155"/>
      <c r="D279" s="150" t="s">
        <v>376</v>
      </c>
      <c r="E279" s="156" t="s">
        <v>1</v>
      </c>
      <c r="F279" s="157" t="s">
        <v>3808</v>
      </c>
      <c r="H279" s="158">
        <v>1.6180000000000001</v>
      </c>
      <c r="I279" s="159"/>
      <c r="L279" s="155"/>
      <c r="M279" s="160"/>
      <c r="T279" s="161"/>
      <c r="AT279" s="156" t="s">
        <v>376</v>
      </c>
      <c r="AU279" s="156" t="s">
        <v>86</v>
      </c>
      <c r="AV279" s="12" t="s">
        <v>86</v>
      </c>
      <c r="AW279" s="12" t="s">
        <v>34</v>
      </c>
      <c r="AX279" s="12" t="s">
        <v>77</v>
      </c>
      <c r="AY279" s="156" t="s">
        <v>339</v>
      </c>
    </row>
    <row r="280" spans="2:65" s="12" customFormat="1" x14ac:dyDescent="0.2">
      <c r="B280" s="155"/>
      <c r="D280" s="150" t="s">
        <v>376</v>
      </c>
      <c r="E280" s="156" t="s">
        <v>1</v>
      </c>
      <c r="F280" s="157" t="s">
        <v>3809</v>
      </c>
      <c r="H280" s="158">
        <v>2.8000000000000001E-2</v>
      </c>
      <c r="I280" s="159"/>
      <c r="L280" s="155"/>
      <c r="M280" s="160"/>
      <c r="T280" s="161"/>
      <c r="AT280" s="156" t="s">
        <v>376</v>
      </c>
      <c r="AU280" s="156" t="s">
        <v>86</v>
      </c>
      <c r="AV280" s="12" t="s">
        <v>86</v>
      </c>
      <c r="AW280" s="12" t="s">
        <v>34</v>
      </c>
      <c r="AX280" s="12" t="s">
        <v>77</v>
      </c>
      <c r="AY280" s="156" t="s">
        <v>339</v>
      </c>
    </row>
    <row r="281" spans="2:65" s="12" customFormat="1" x14ac:dyDescent="0.2">
      <c r="B281" s="155"/>
      <c r="D281" s="150" t="s">
        <v>376</v>
      </c>
      <c r="E281" s="156" t="s">
        <v>1</v>
      </c>
      <c r="F281" s="157" t="s">
        <v>3810</v>
      </c>
      <c r="H281" s="158">
        <v>1.1950000000000001</v>
      </c>
      <c r="I281" s="159"/>
      <c r="L281" s="155"/>
      <c r="M281" s="160"/>
      <c r="T281" s="161"/>
      <c r="AT281" s="156" t="s">
        <v>376</v>
      </c>
      <c r="AU281" s="156" t="s">
        <v>86</v>
      </c>
      <c r="AV281" s="12" t="s">
        <v>86</v>
      </c>
      <c r="AW281" s="12" t="s">
        <v>34</v>
      </c>
      <c r="AX281" s="12" t="s">
        <v>77</v>
      </c>
      <c r="AY281" s="156" t="s">
        <v>339</v>
      </c>
    </row>
    <row r="282" spans="2:65" s="13" customFormat="1" x14ac:dyDescent="0.2">
      <c r="B282" s="162"/>
      <c r="D282" s="150" t="s">
        <v>376</v>
      </c>
      <c r="E282" s="163" t="s">
        <v>1</v>
      </c>
      <c r="F282" s="164" t="s">
        <v>398</v>
      </c>
      <c r="H282" s="165">
        <v>2.8410000000000002</v>
      </c>
      <c r="I282" s="166"/>
      <c r="L282" s="162"/>
      <c r="M282" s="167"/>
      <c r="T282" s="168"/>
      <c r="AT282" s="163" t="s">
        <v>376</v>
      </c>
      <c r="AU282" s="163" t="s">
        <v>86</v>
      </c>
      <c r="AV282" s="13" t="s">
        <v>249</v>
      </c>
      <c r="AW282" s="13" t="s">
        <v>34</v>
      </c>
      <c r="AX282" s="13" t="s">
        <v>84</v>
      </c>
      <c r="AY282" s="163" t="s">
        <v>339</v>
      </c>
    </row>
    <row r="283" spans="2:65" s="11" customFormat="1" ht="22.8" customHeight="1" x14ac:dyDescent="0.25">
      <c r="B283" s="124"/>
      <c r="D283" s="125" t="s">
        <v>76</v>
      </c>
      <c r="E283" s="134" t="s">
        <v>97</v>
      </c>
      <c r="F283" s="134" t="s">
        <v>2100</v>
      </c>
      <c r="I283" s="127"/>
      <c r="J283" s="135">
        <f>BK283</f>
        <v>0</v>
      </c>
      <c r="L283" s="124"/>
      <c r="M283" s="129"/>
      <c r="P283" s="130">
        <f>SUM(P284:P360)</f>
        <v>0</v>
      </c>
      <c r="R283" s="130">
        <f>SUM(R284:R360)</f>
        <v>6.9102304500000002</v>
      </c>
      <c r="T283" s="131">
        <f>SUM(T284:T360)</f>
        <v>0</v>
      </c>
      <c r="AR283" s="125" t="s">
        <v>84</v>
      </c>
      <c r="AT283" s="132" t="s">
        <v>76</v>
      </c>
      <c r="AU283" s="132" t="s">
        <v>84</v>
      </c>
      <c r="AY283" s="125" t="s">
        <v>339</v>
      </c>
      <c r="BK283" s="133">
        <f>SUM(BK284:BK360)</f>
        <v>0</v>
      </c>
    </row>
    <row r="284" spans="2:65" s="1" customFormat="1" ht="16.5" customHeight="1" x14ac:dyDescent="0.2">
      <c r="B284" s="136"/>
      <c r="C284" s="137" t="s">
        <v>517</v>
      </c>
      <c r="D284" s="137" t="s">
        <v>342</v>
      </c>
      <c r="E284" s="138" t="s">
        <v>2101</v>
      </c>
      <c r="F284" s="139" t="s">
        <v>2102</v>
      </c>
      <c r="G284" s="140" t="s">
        <v>373</v>
      </c>
      <c r="H284" s="141">
        <v>3.637</v>
      </c>
      <c r="I284" s="142"/>
      <c r="J284" s="143">
        <f>ROUND(I284*H284,2)</f>
        <v>0</v>
      </c>
      <c r="K284" s="139" t="s">
        <v>902</v>
      </c>
      <c r="L284" s="32"/>
      <c r="M284" s="144" t="s">
        <v>1</v>
      </c>
      <c r="N284" s="145" t="s">
        <v>42</v>
      </c>
      <c r="P284" s="146">
        <f>O284*H284</f>
        <v>0</v>
      </c>
      <c r="Q284" s="146">
        <v>0</v>
      </c>
      <c r="R284" s="146">
        <f>Q284*H284</f>
        <v>0</v>
      </c>
      <c r="S284" s="146">
        <v>0</v>
      </c>
      <c r="T284" s="147">
        <f>S284*H284</f>
        <v>0</v>
      </c>
      <c r="AR284" s="148" t="s">
        <v>249</v>
      </c>
      <c r="AT284" s="148" t="s">
        <v>342</v>
      </c>
      <c r="AU284" s="148" t="s">
        <v>86</v>
      </c>
      <c r="AY284" s="17" t="s">
        <v>339</v>
      </c>
      <c r="BE284" s="149">
        <f>IF(N284="základní",J284,0)</f>
        <v>0</v>
      </c>
      <c r="BF284" s="149">
        <f>IF(N284="snížená",J284,0)</f>
        <v>0</v>
      </c>
      <c r="BG284" s="149">
        <f>IF(N284="zákl. přenesená",J284,0)</f>
        <v>0</v>
      </c>
      <c r="BH284" s="149">
        <f>IF(N284="sníž. přenesená",J284,0)</f>
        <v>0</v>
      </c>
      <c r="BI284" s="149">
        <f>IF(N284="nulová",J284,0)</f>
        <v>0</v>
      </c>
      <c r="BJ284" s="17" t="s">
        <v>84</v>
      </c>
      <c r="BK284" s="149">
        <f>ROUND(I284*H284,2)</f>
        <v>0</v>
      </c>
      <c r="BL284" s="17" t="s">
        <v>249</v>
      </c>
      <c r="BM284" s="148" t="s">
        <v>3811</v>
      </c>
    </row>
    <row r="285" spans="2:65" s="1" customFormat="1" x14ac:dyDescent="0.2">
      <c r="B285" s="32"/>
      <c r="D285" s="150" t="s">
        <v>348</v>
      </c>
      <c r="F285" s="151" t="s">
        <v>2104</v>
      </c>
      <c r="I285" s="152"/>
      <c r="L285" s="32"/>
      <c r="M285" s="153"/>
      <c r="T285" s="56"/>
      <c r="AT285" s="17" t="s">
        <v>348</v>
      </c>
      <c r="AU285" s="17" t="s">
        <v>86</v>
      </c>
    </row>
    <row r="286" spans="2:65" s="15" customFormat="1" x14ac:dyDescent="0.2">
      <c r="B286" s="189"/>
      <c r="D286" s="150" t="s">
        <v>376</v>
      </c>
      <c r="E286" s="190" t="s">
        <v>1</v>
      </c>
      <c r="F286" s="191" t="s">
        <v>3812</v>
      </c>
      <c r="H286" s="190" t="s">
        <v>1</v>
      </c>
      <c r="I286" s="192"/>
      <c r="L286" s="189"/>
      <c r="M286" s="193"/>
      <c r="T286" s="194"/>
      <c r="AT286" s="190" t="s">
        <v>376</v>
      </c>
      <c r="AU286" s="190" t="s">
        <v>86</v>
      </c>
      <c r="AV286" s="15" t="s">
        <v>84</v>
      </c>
      <c r="AW286" s="15" t="s">
        <v>34</v>
      </c>
      <c r="AX286" s="15" t="s">
        <v>77</v>
      </c>
      <c r="AY286" s="190" t="s">
        <v>339</v>
      </c>
    </row>
    <row r="287" spans="2:65" s="12" customFormat="1" x14ac:dyDescent="0.2">
      <c r="B287" s="155"/>
      <c r="D287" s="150" t="s">
        <v>376</v>
      </c>
      <c r="E287" s="156" t="s">
        <v>1</v>
      </c>
      <c r="F287" s="157" t="s">
        <v>3813</v>
      </c>
      <c r="H287" s="158">
        <v>1.8160000000000001</v>
      </c>
      <c r="I287" s="159"/>
      <c r="L287" s="155"/>
      <c r="M287" s="160"/>
      <c r="T287" s="161"/>
      <c r="AT287" s="156" t="s">
        <v>376</v>
      </c>
      <c r="AU287" s="156" t="s">
        <v>86</v>
      </c>
      <c r="AV287" s="12" t="s">
        <v>86</v>
      </c>
      <c r="AW287" s="12" t="s">
        <v>34</v>
      </c>
      <c r="AX287" s="12" t="s">
        <v>77</v>
      </c>
      <c r="AY287" s="156" t="s">
        <v>339</v>
      </c>
    </row>
    <row r="288" spans="2:65" s="12" customFormat="1" x14ac:dyDescent="0.2">
      <c r="B288" s="155"/>
      <c r="D288" s="150" t="s">
        <v>376</v>
      </c>
      <c r="E288" s="156" t="s">
        <v>1</v>
      </c>
      <c r="F288" s="157" t="s">
        <v>3814</v>
      </c>
      <c r="H288" s="158">
        <v>1.821</v>
      </c>
      <c r="I288" s="159"/>
      <c r="L288" s="155"/>
      <c r="M288" s="160"/>
      <c r="T288" s="161"/>
      <c r="AT288" s="156" t="s">
        <v>376</v>
      </c>
      <c r="AU288" s="156" t="s">
        <v>86</v>
      </c>
      <c r="AV288" s="12" t="s">
        <v>86</v>
      </c>
      <c r="AW288" s="12" t="s">
        <v>34</v>
      </c>
      <c r="AX288" s="12" t="s">
        <v>77</v>
      </c>
      <c r="AY288" s="156" t="s">
        <v>339</v>
      </c>
    </row>
    <row r="289" spans="2:65" s="13" customFormat="1" x14ac:dyDescent="0.2">
      <c r="B289" s="162"/>
      <c r="D289" s="150" t="s">
        <v>376</v>
      </c>
      <c r="E289" s="163" t="s">
        <v>1</v>
      </c>
      <c r="F289" s="164" t="s">
        <v>398</v>
      </c>
      <c r="H289" s="165">
        <v>3.637</v>
      </c>
      <c r="I289" s="166"/>
      <c r="L289" s="162"/>
      <c r="M289" s="167"/>
      <c r="T289" s="168"/>
      <c r="AT289" s="163" t="s">
        <v>376</v>
      </c>
      <c r="AU289" s="163" t="s">
        <v>86</v>
      </c>
      <c r="AV289" s="13" t="s">
        <v>249</v>
      </c>
      <c r="AW289" s="13" t="s">
        <v>34</v>
      </c>
      <c r="AX289" s="13" t="s">
        <v>84</v>
      </c>
      <c r="AY289" s="163" t="s">
        <v>339</v>
      </c>
    </row>
    <row r="290" spans="2:65" s="1" customFormat="1" ht="16.5" customHeight="1" x14ac:dyDescent="0.2">
      <c r="B290" s="136"/>
      <c r="C290" s="137" t="s">
        <v>521</v>
      </c>
      <c r="D290" s="137" t="s">
        <v>342</v>
      </c>
      <c r="E290" s="138" t="s">
        <v>2108</v>
      </c>
      <c r="F290" s="139" t="s">
        <v>2109</v>
      </c>
      <c r="G290" s="140" t="s">
        <v>373</v>
      </c>
      <c r="H290" s="141">
        <v>3.637</v>
      </c>
      <c r="I290" s="142"/>
      <c r="J290" s="143">
        <f>ROUND(I290*H290,2)</f>
        <v>0</v>
      </c>
      <c r="K290" s="139" t="s">
        <v>902</v>
      </c>
      <c r="L290" s="32"/>
      <c r="M290" s="144" t="s">
        <v>1</v>
      </c>
      <c r="N290" s="145" t="s">
        <v>42</v>
      </c>
      <c r="P290" s="146">
        <f>O290*H290</f>
        <v>0</v>
      </c>
      <c r="Q290" s="146">
        <v>0</v>
      </c>
      <c r="R290" s="146">
        <f>Q290*H290</f>
        <v>0</v>
      </c>
      <c r="S290" s="146">
        <v>0</v>
      </c>
      <c r="T290" s="147">
        <f>S290*H290</f>
        <v>0</v>
      </c>
      <c r="AR290" s="148" t="s">
        <v>249</v>
      </c>
      <c r="AT290" s="148" t="s">
        <v>342</v>
      </c>
      <c r="AU290" s="148" t="s">
        <v>86</v>
      </c>
      <c r="AY290" s="17" t="s">
        <v>339</v>
      </c>
      <c r="BE290" s="149">
        <f>IF(N290="základní",J290,0)</f>
        <v>0</v>
      </c>
      <c r="BF290" s="149">
        <f>IF(N290="snížená",J290,0)</f>
        <v>0</v>
      </c>
      <c r="BG290" s="149">
        <f>IF(N290="zákl. přenesená",J290,0)</f>
        <v>0</v>
      </c>
      <c r="BH290" s="149">
        <f>IF(N290="sníž. přenesená",J290,0)</f>
        <v>0</v>
      </c>
      <c r="BI290" s="149">
        <f>IF(N290="nulová",J290,0)</f>
        <v>0</v>
      </c>
      <c r="BJ290" s="17" t="s">
        <v>84</v>
      </c>
      <c r="BK290" s="149">
        <f>ROUND(I290*H290,2)</f>
        <v>0</v>
      </c>
      <c r="BL290" s="17" t="s">
        <v>249</v>
      </c>
      <c r="BM290" s="148" t="s">
        <v>3815</v>
      </c>
    </row>
    <row r="291" spans="2:65" s="1" customFormat="1" x14ac:dyDescent="0.2">
      <c r="B291" s="32"/>
      <c r="D291" s="150" t="s">
        <v>348</v>
      </c>
      <c r="F291" s="151" t="s">
        <v>2111</v>
      </c>
      <c r="I291" s="152"/>
      <c r="L291" s="32"/>
      <c r="M291" s="153"/>
      <c r="T291" s="56"/>
      <c r="AT291" s="17" t="s">
        <v>348</v>
      </c>
      <c r="AU291" s="17" t="s">
        <v>86</v>
      </c>
    </row>
    <row r="292" spans="2:65" s="1" customFormat="1" ht="16.5" customHeight="1" x14ac:dyDescent="0.2">
      <c r="B292" s="136"/>
      <c r="C292" s="137" t="s">
        <v>527</v>
      </c>
      <c r="D292" s="137" t="s">
        <v>342</v>
      </c>
      <c r="E292" s="138" t="s">
        <v>2114</v>
      </c>
      <c r="F292" s="139" t="s">
        <v>2115</v>
      </c>
      <c r="G292" s="140" t="s">
        <v>381</v>
      </c>
      <c r="H292" s="141">
        <v>27.376000000000001</v>
      </c>
      <c r="I292" s="142"/>
      <c r="J292" s="143">
        <f>ROUND(I292*H292,2)</f>
        <v>0</v>
      </c>
      <c r="K292" s="139" t="s">
        <v>902</v>
      </c>
      <c r="L292" s="32"/>
      <c r="M292" s="144" t="s">
        <v>1</v>
      </c>
      <c r="N292" s="145" t="s">
        <v>42</v>
      </c>
      <c r="P292" s="146">
        <f>O292*H292</f>
        <v>0</v>
      </c>
      <c r="Q292" s="146">
        <v>4.1259999999999998E-2</v>
      </c>
      <c r="R292" s="146">
        <f>Q292*H292</f>
        <v>1.1295337599999999</v>
      </c>
      <c r="S292" s="146">
        <v>0</v>
      </c>
      <c r="T292" s="147">
        <f>S292*H292</f>
        <v>0</v>
      </c>
      <c r="AR292" s="148" t="s">
        <v>249</v>
      </c>
      <c r="AT292" s="148" t="s">
        <v>342</v>
      </c>
      <c r="AU292" s="148" t="s">
        <v>86</v>
      </c>
      <c r="AY292" s="17" t="s">
        <v>339</v>
      </c>
      <c r="BE292" s="149">
        <f>IF(N292="základní",J292,0)</f>
        <v>0</v>
      </c>
      <c r="BF292" s="149">
        <f>IF(N292="snížená",J292,0)</f>
        <v>0</v>
      </c>
      <c r="BG292" s="149">
        <f>IF(N292="zákl. přenesená",J292,0)</f>
        <v>0</v>
      </c>
      <c r="BH292" s="149">
        <f>IF(N292="sníž. přenesená",J292,0)</f>
        <v>0</v>
      </c>
      <c r="BI292" s="149">
        <f>IF(N292="nulová",J292,0)</f>
        <v>0</v>
      </c>
      <c r="BJ292" s="17" t="s">
        <v>84</v>
      </c>
      <c r="BK292" s="149">
        <f>ROUND(I292*H292,2)</f>
        <v>0</v>
      </c>
      <c r="BL292" s="17" t="s">
        <v>249</v>
      </c>
      <c r="BM292" s="148" t="s">
        <v>3816</v>
      </c>
    </row>
    <row r="293" spans="2:65" s="1" customFormat="1" x14ac:dyDescent="0.2">
      <c r="B293" s="32"/>
      <c r="D293" s="150" t="s">
        <v>348</v>
      </c>
      <c r="F293" s="151" t="s">
        <v>2117</v>
      </c>
      <c r="I293" s="152"/>
      <c r="L293" s="32"/>
      <c r="M293" s="153"/>
      <c r="T293" s="56"/>
      <c r="AT293" s="17" t="s">
        <v>348</v>
      </c>
      <c r="AU293" s="17" t="s">
        <v>86</v>
      </c>
    </row>
    <row r="294" spans="2:65" s="15" customFormat="1" x14ac:dyDescent="0.2">
      <c r="B294" s="189"/>
      <c r="D294" s="150" t="s">
        <v>376</v>
      </c>
      <c r="E294" s="190" t="s">
        <v>1</v>
      </c>
      <c r="F294" s="191" t="s">
        <v>3817</v>
      </c>
      <c r="H294" s="190" t="s">
        <v>1</v>
      </c>
      <c r="I294" s="192"/>
      <c r="L294" s="189"/>
      <c r="M294" s="193"/>
      <c r="T294" s="194"/>
      <c r="AT294" s="190" t="s">
        <v>376</v>
      </c>
      <c r="AU294" s="190" t="s">
        <v>86</v>
      </c>
      <c r="AV294" s="15" t="s">
        <v>84</v>
      </c>
      <c r="AW294" s="15" t="s">
        <v>34</v>
      </c>
      <c r="AX294" s="15" t="s">
        <v>77</v>
      </c>
      <c r="AY294" s="190" t="s">
        <v>339</v>
      </c>
    </row>
    <row r="295" spans="2:65" s="12" customFormat="1" x14ac:dyDescent="0.2">
      <c r="B295" s="155"/>
      <c r="D295" s="150" t="s">
        <v>376</v>
      </c>
      <c r="E295" s="156" t="s">
        <v>1</v>
      </c>
      <c r="F295" s="157" t="s">
        <v>3818</v>
      </c>
      <c r="H295" s="158">
        <v>13.670999999999999</v>
      </c>
      <c r="I295" s="159"/>
      <c r="L295" s="155"/>
      <c r="M295" s="160"/>
      <c r="T295" s="161"/>
      <c r="AT295" s="156" t="s">
        <v>376</v>
      </c>
      <c r="AU295" s="156" t="s">
        <v>86</v>
      </c>
      <c r="AV295" s="12" t="s">
        <v>86</v>
      </c>
      <c r="AW295" s="12" t="s">
        <v>34</v>
      </c>
      <c r="AX295" s="12" t="s">
        <v>77</v>
      </c>
      <c r="AY295" s="156" t="s">
        <v>339</v>
      </c>
    </row>
    <row r="296" spans="2:65" s="12" customFormat="1" x14ac:dyDescent="0.2">
      <c r="B296" s="155"/>
      <c r="D296" s="150" t="s">
        <v>376</v>
      </c>
      <c r="E296" s="156" t="s">
        <v>1</v>
      </c>
      <c r="F296" s="157" t="s">
        <v>3819</v>
      </c>
      <c r="H296" s="158">
        <v>13.705</v>
      </c>
      <c r="I296" s="159"/>
      <c r="L296" s="155"/>
      <c r="M296" s="160"/>
      <c r="T296" s="161"/>
      <c r="AT296" s="156" t="s">
        <v>376</v>
      </c>
      <c r="AU296" s="156" t="s">
        <v>86</v>
      </c>
      <c r="AV296" s="12" t="s">
        <v>86</v>
      </c>
      <c r="AW296" s="12" t="s">
        <v>34</v>
      </c>
      <c r="AX296" s="12" t="s">
        <v>77</v>
      </c>
      <c r="AY296" s="156" t="s">
        <v>339</v>
      </c>
    </row>
    <row r="297" spans="2:65" s="13" customFormat="1" x14ac:dyDescent="0.2">
      <c r="B297" s="162"/>
      <c r="D297" s="150" t="s">
        <v>376</v>
      </c>
      <c r="E297" s="163" t="s">
        <v>1</v>
      </c>
      <c r="F297" s="164" t="s">
        <v>398</v>
      </c>
      <c r="H297" s="165">
        <v>27.375999999999998</v>
      </c>
      <c r="I297" s="166"/>
      <c r="L297" s="162"/>
      <c r="M297" s="167"/>
      <c r="T297" s="168"/>
      <c r="AT297" s="163" t="s">
        <v>376</v>
      </c>
      <c r="AU297" s="163" t="s">
        <v>86</v>
      </c>
      <c r="AV297" s="13" t="s">
        <v>249</v>
      </c>
      <c r="AW297" s="13" t="s">
        <v>34</v>
      </c>
      <c r="AX297" s="13" t="s">
        <v>84</v>
      </c>
      <c r="AY297" s="163" t="s">
        <v>339</v>
      </c>
    </row>
    <row r="298" spans="2:65" s="1" customFormat="1" ht="16.5" customHeight="1" x14ac:dyDescent="0.2">
      <c r="B298" s="136"/>
      <c r="C298" s="137" t="s">
        <v>537</v>
      </c>
      <c r="D298" s="137" t="s">
        <v>342</v>
      </c>
      <c r="E298" s="138" t="s">
        <v>2124</v>
      </c>
      <c r="F298" s="139" t="s">
        <v>2125</v>
      </c>
      <c r="G298" s="140" t="s">
        <v>381</v>
      </c>
      <c r="H298" s="141">
        <v>27.376000000000001</v>
      </c>
      <c r="I298" s="142"/>
      <c r="J298" s="143">
        <f>ROUND(I298*H298,2)</f>
        <v>0</v>
      </c>
      <c r="K298" s="139" t="s">
        <v>902</v>
      </c>
      <c r="L298" s="32"/>
      <c r="M298" s="144" t="s">
        <v>1</v>
      </c>
      <c r="N298" s="145" t="s">
        <v>42</v>
      </c>
      <c r="P298" s="146">
        <f>O298*H298</f>
        <v>0</v>
      </c>
      <c r="Q298" s="146">
        <v>2.0000000000000002E-5</v>
      </c>
      <c r="R298" s="146">
        <f>Q298*H298</f>
        <v>5.4752000000000002E-4</v>
      </c>
      <c r="S298" s="146">
        <v>0</v>
      </c>
      <c r="T298" s="147">
        <f>S298*H298</f>
        <v>0</v>
      </c>
      <c r="AR298" s="148" t="s">
        <v>249</v>
      </c>
      <c r="AT298" s="148" t="s">
        <v>342</v>
      </c>
      <c r="AU298" s="148" t="s">
        <v>86</v>
      </c>
      <c r="AY298" s="17" t="s">
        <v>339</v>
      </c>
      <c r="BE298" s="149">
        <f>IF(N298="základní",J298,0)</f>
        <v>0</v>
      </c>
      <c r="BF298" s="149">
        <f>IF(N298="snížená",J298,0)</f>
        <v>0</v>
      </c>
      <c r="BG298" s="149">
        <f>IF(N298="zákl. přenesená",J298,0)</f>
        <v>0</v>
      </c>
      <c r="BH298" s="149">
        <f>IF(N298="sníž. přenesená",J298,0)</f>
        <v>0</v>
      </c>
      <c r="BI298" s="149">
        <f>IF(N298="nulová",J298,0)</f>
        <v>0</v>
      </c>
      <c r="BJ298" s="17" t="s">
        <v>84</v>
      </c>
      <c r="BK298" s="149">
        <f>ROUND(I298*H298,2)</f>
        <v>0</v>
      </c>
      <c r="BL298" s="17" t="s">
        <v>249</v>
      </c>
      <c r="BM298" s="148" t="s">
        <v>3256</v>
      </c>
    </row>
    <row r="299" spans="2:65" s="1" customFormat="1" x14ac:dyDescent="0.2">
      <c r="B299" s="32"/>
      <c r="D299" s="150" t="s">
        <v>348</v>
      </c>
      <c r="F299" s="151" t="s">
        <v>2127</v>
      </c>
      <c r="I299" s="152"/>
      <c r="L299" s="32"/>
      <c r="M299" s="153"/>
      <c r="T299" s="56"/>
      <c r="AT299" s="17" t="s">
        <v>348</v>
      </c>
      <c r="AU299" s="17" t="s">
        <v>86</v>
      </c>
    </row>
    <row r="300" spans="2:65" s="1" customFormat="1" ht="16.5" customHeight="1" x14ac:dyDescent="0.2">
      <c r="B300" s="136"/>
      <c r="C300" s="137" t="s">
        <v>542</v>
      </c>
      <c r="D300" s="137" t="s">
        <v>342</v>
      </c>
      <c r="E300" s="138" t="s">
        <v>2129</v>
      </c>
      <c r="F300" s="139" t="s">
        <v>2130</v>
      </c>
      <c r="G300" s="140" t="s">
        <v>493</v>
      </c>
      <c r="H300" s="141">
        <v>0.33100000000000002</v>
      </c>
      <c r="I300" s="142"/>
      <c r="J300" s="143">
        <f>ROUND(I300*H300,2)</f>
        <v>0</v>
      </c>
      <c r="K300" s="139" t="s">
        <v>902</v>
      </c>
      <c r="L300" s="32"/>
      <c r="M300" s="144" t="s">
        <v>1</v>
      </c>
      <c r="N300" s="145" t="s">
        <v>42</v>
      </c>
      <c r="P300" s="146">
        <f>O300*H300</f>
        <v>0</v>
      </c>
      <c r="Q300" s="146">
        <v>1.04877</v>
      </c>
      <c r="R300" s="146">
        <f>Q300*H300</f>
        <v>0.34714286999999999</v>
      </c>
      <c r="S300" s="146">
        <v>0</v>
      </c>
      <c r="T300" s="147">
        <f>S300*H300</f>
        <v>0</v>
      </c>
      <c r="AR300" s="148" t="s">
        <v>1902</v>
      </c>
      <c r="AT300" s="148" t="s">
        <v>342</v>
      </c>
      <c r="AU300" s="148" t="s">
        <v>86</v>
      </c>
      <c r="AY300" s="17" t="s">
        <v>339</v>
      </c>
      <c r="BE300" s="149">
        <f>IF(N300="základní",J300,0)</f>
        <v>0</v>
      </c>
      <c r="BF300" s="149">
        <f>IF(N300="snížená",J300,0)</f>
        <v>0</v>
      </c>
      <c r="BG300" s="149">
        <f>IF(N300="zákl. přenesená",J300,0)</f>
        <v>0</v>
      </c>
      <c r="BH300" s="149">
        <f>IF(N300="sníž. přenesená",J300,0)</f>
        <v>0</v>
      </c>
      <c r="BI300" s="149">
        <f>IF(N300="nulová",J300,0)</f>
        <v>0</v>
      </c>
      <c r="BJ300" s="17" t="s">
        <v>84</v>
      </c>
      <c r="BK300" s="149">
        <f>ROUND(I300*H300,2)</f>
        <v>0</v>
      </c>
      <c r="BL300" s="17" t="s">
        <v>1902</v>
      </c>
      <c r="BM300" s="148" t="s">
        <v>3820</v>
      </c>
    </row>
    <row r="301" spans="2:65" s="1" customFormat="1" x14ac:dyDescent="0.2">
      <c r="B301" s="32"/>
      <c r="D301" s="150" t="s">
        <v>348</v>
      </c>
      <c r="F301" s="151" t="s">
        <v>2132</v>
      </c>
      <c r="I301" s="152"/>
      <c r="L301" s="32"/>
      <c r="M301" s="153"/>
      <c r="T301" s="56"/>
      <c r="AT301" s="17" t="s">
        <v>348</v>
      </c>
      <c r="AU301" s="17" t="s">
        <v>86</v>
      </c>
    </row>
    <row r="302" spans="2:65" s="12" customFormat="1" x14ac:dyDescent="0.2">
      <c r="B302" s="155"/>
      <c r="D302" s="150" t="s">
        <v>376</v>
      </c>
      <c r="E302" s="156" t="s">
        <v>1</v>
      </c>
      <c r="F302" s="157" t="s">
        <v>3821</v>
      </c>
      <c r="H302" s="158">
        <v>0.223</v>
      </c>
      <c r="I302" s="159"/>
      <c r="L302" s="155"/>
      <c r="M302" s="160"/>
      <c r="T302" s="161"/>
      <c r="AT302" s="156" t="s">
        <v>376</v>
      </c>
      <c r="AU302" s="156" t="s">
        <v>86</v>
      </c>
      <c r="AV302" s="12" t="s">
        <v>86</v>
      </c>
      <c r="AW302" s="12" t="s">
        <v>34</v>
      </c>
      <c r="AX302" s="12" t="s">
        <v>77</v>
      </c>
      <c r="AY302" s="156" t="s">
        <v>339</v>
      </c>
    </row>
    <row r="303" spans="2:65" s="12" customFormat="1" x14ac:dyDescent="0.2">
      <c r="B303" s="155"/>
      <c r="D303" s="150" t="s">
        <v>376</v>
      </c>
      <c r="E303" s="156" t="s">
        <v>1</v>
      </c>
      <c r="F303" s="157" t="s">
        <v>3822</v>
      </c>
      <c r="H303" s="158">
        <v>0.108</v>
      </c>
      <c r="I303" s="159"/>
      <c r="L303" s="155"/>
      <c r="M303" s="160"/>
      <c r="T303" s="161"/>
      <c r="AT303" s="156" t="s">
        <v>376</v>
      </c>
      <c r="AU303" s="156" t="s">
        <v>86</v>
      </c>
      <c r="AV303" s="12" t="s">
        <v>86</v>
      </c>
      <c r="AW303" s="12" t="s">
        <v>34</v>
      </c>
      <c r="AX303" s="12" t="s">
        <v>77</v>
      </c>
      <c r="AY303" s="156" t="s">
        <v>339</v>
      </c>
    </row>
    <row r="304" spans="2:65" s="13" customFormat="1" x14ac:dyDescent="0.2">
      <c r="B304" s="162"/>
      <c r="D304" s="150" t="s">
        <v>376</v>
      </c>
      <c r="E304" s="163" t="s">
        <v>1</v>
      </c>
      <c r="F304" s="164" t="s">
        <v>398</v>
      </c>
      <c r="H304" s="165">
        <v>0.33100000000000002</v>
      </c>
      <c r="I304" s="166"/>
      <c r="L304" s="162"/>
      <c r="M304" s="167"/>
      <c r="T304" s="168"/>
      <c r="AT304" s="163" t="s">
        <v>376</v>
      </c>
      <c r="AU304" s="163" t="s">
        <v>86</v>
      </c>
      <c r="AV304" s="13" t="s">
        <v>249</v>
      </c>
      <c r="AW304" s="13" t="s">
        <v>34</v>
      </c>
      <c r="AX304" s="13" t="s">
        <v>84</v>
      </c>
      <c r="AY304" s="163" t="s">
        <v>339</v>
      </c>
    </row>
    <row r="305" spans="2:65" s="1" customFormat="1" ht="16.5" customHeight="1" x14ac:dyDescent="0.2">
      <c r="B305" s="136"/>
      <c r="C305" s="137" t="s">
        <v>549</v>
      </c>
      <c r="D305" s="137" t="s">
        <v>342</v>
      </c>
      <c r="E305" s="138" t="s">
        <v>3823</v>
      </c>
      <c r="F305" s="139" t="s">
        <v>3824</v>
      </c>
      <c r="G305" s="140" t="s">
        <v>3707</v>
      </c>
      <c r="H305" s="141">
        <v>41.152000000000001</v>
      </c>
      <c r="I305" s="142"/>
      <c r="J305" s="143">
        <f>ROUND(I305*H305,2)</f>
        <v>0</v>
      </c>
      <c r="K305" s="139" t="s">
        <v>902</v>
      </c>
      <c r="L305" s="32"/>
      <c r="M305" s="144" t="s">
        <v>1</v>
      </c>
      <c r="N305" s="145" t="s">
        <v>42</v>
      </c>
      <c r="P305" s="146">
        <f>O305*H305</f>
        <v>0</v>
      </c>
      <c r="Q305" s="146">
        <v>0</v>
      </c>
      <c r="R305" s="146">
        <f>Q305*H305</f>
        <v>0</v>
      </c>
      <c r="S305" s="146">
        <v>0</v>
      </c>
      <c r="T305" s="147">
        <f>S305*H305</f>
        <v>0</v>
      </c>
      <c r="AR305" s="148" t="s">
        <v>249</v>
      </c>
      <c r="AT305" s="148" t="s">
        <v>342</v>
      </c>
      <c r="AU305" s="148" t="s">
        <v>86</v>
      </c>
      <c r="AY305" s="17" t="s">
        <v>339</v>
      </c>
      <c r="BE305" s="149">
        <f>IF(N305="základní",J305,0)</f>
        <v>0</v>
      </c>
      <c r="BF305" s="149">
        <f>IF(N305="snížená",J305,0)</f>
        <v>0</v>
      </c>
      <c r="BG305" s="149">
        <f>IF(N305="zákl. přenesená",J305,0)</f>
        <v>0</v>
      </c>
      <c r="BH305" s="149">
        <f>IF(N305="sníž. přenesená",J305,0)</f>
        <v>0</v>
      </c>
      <c r="BI305" s="149">
        <f>IF(N305="nulová",J305,0)</f>
        <v>0</v>
      </c>
      <c r="BJ305" s="17" t="s">
        <v>84</v>
      </c>
      <c r="BK305" s="149">
        <f>ROUND(I305*H305,2)</f>
        <v>0</v>
      </c>
      <c r="BL305" s="17" t="s">
        <v>249</v>
      </c>
      <c r="BM305" s="148" t="s">
        <v>3825</v>
      </c>
    </row>
    <row r="306" spans="2:65" s="1" customFormat="1" x14ac:dyDescent="0.2">
      <c r="B306" s="32"/>
      <c r="D306" s="150" t="s">
        <v>348</v>
      </c>
      <c r="F306" s="151" t="s">
        <v>3826</v>
      </c>
      <c r="I306" s="152"/>
      <c r="L306" s="32"/>
      <c r="M306" s="153"/>
      <c r="T306" s="56"/>
      <c r="AT306" s="17" t="s">
        <v>348</v>
      </c>
      <c r="AU306" s="17" t="s">
        <v>86</v>
      </c>
    </row>
    <row r="307" spans="2:65" s="12" customFormat="1" x14ac:dyDescent="0.2">
      <c r="B307" s="155"/>
      <c r="D307" s="150" t="s">
        <v>376</v>
      </c>
      <c r="E307" s="156" t="s">
        <v>1</v>
      </c>
      <c r="F307" s="157" t="s">
        <v>3827</v>
      </c>
      <c r="H307" s="158">
        <v>15.375999999999999</v>
      </c>
      <c r="I307" s="159"/>
      <c r="L307" s="155"/>
      <c r="M307" s="160"/>
      <c r="T307" s="161"/>
      <c r="AT307" s="156" t="s">
        <v>376</v>
      </c>
      <c r="AU307" s="156" t="s">
        <v>86</v>
      </c>
      <c r="AV307" s="12" t="s">
        <v>86</v>
      </c>
      <c r="AW307" s="12" t="s">
        <v>34</v>
      </c>
      <c r="AX307" s="12" t="s">
        <v>77</v>
      </c>
      <c r="AY307" s="156" t="s">
        <v>339</v>
      </c>
    </row>
    <row r="308" spans="2:65" s="12" customFormat="1" x14ac:dyDescent="0.2">
      <c r="B308" s="155"/>
      <c r="D308" s="150" t="s">
        <v>376</v>
      </c>
      <c r="E308" s="156" t="s">
        <v>1</v>
      </c>
      <c r="F308" s="157" t="s">
        <v>3828</v>
      </c>
      <c r="H308" s="158">
        <v>25.776</v>
      </c>
      <c r="I308" s="159"/>
      <c r="L308" s="155"/>
      <c r="M308" s="160"/>
      <c r="T308" s="161"/>
      <c r="AT308" s="156" t="s">
        <v>376</v>
      </c>
      <c r="AU308" s="156" t="s">
        <v>86</v>
      </c>
      <c r="AV308" s="12" t="s">
        <v>86</v>
      </c>
      <c r="AW308" s="12" t="s">
        <v>34</v>
      </c>
      <c r="AX308" s="12" t="s">
        <v>77</v>
      </c>
      <c r="AY308" s="156" t="s">
        <v>339</v>
      </c>
    </row>
    <row r="309" spans="2:65" s="13" customFormat="1" x14ac:dyDescent="0.2">
      <c r="B309" s="162"/>
      <c r="D309" s="150" t="s">
        <v>376</v>
      </c>
      <c r="E309" s="163" t="s">
        <v>1</v>
      </c>
      <c r="F309" s="164" t="s">
        <v>398</v>
      </c>
      <c r="H309" s="165">
        <v>41.152000000000001</v>
      </c>
      <c r="I309" s="166"/>
      <c r="L309" s="162"/>
      <c r="M309" s="167"/>
      <c r="T309" s="168"/>
      <c r="AT309" s="163" t="s">
        <v>376</v>
      </c>
      <c r="AU309" s="163" t="s">
        <v>86</v>
      </c>
      <c r="AV309" s="13" t="s">
        <v>249</v>
      </c>
      <c r="AW309" s="13" t="s">
        <v>34</v>
      </c>
      <c r="AX309" s="13" t="s">
        <v>84</v>
      </c>
      <c r="AY309" s="163" t="s">
        <v>339</v>
      </c>
    </row>
    <row r="310" spans="2:65" s="1" customFormat="1" ht="16.5" customHeight="1" x14ac:dyDescent="0.2">
      <c r="B310" s="136"/>
      <c r="C310" s="137" t="s">
        <v>551</v>
      </c>
      <c r="D310" s="137" t="s">
        <v>342</v>
      </c>
      <c r="E310" s="138" t="s">
        <v>3829</v>
      </c>
      <c r="F310" s="139" t="s">
        <v>3830</v>
      </c>
      <c r="G310" s="140" t="s">
        <v>3749</v>
      </c>
      <c r="H310" s="141">
        <v>123.36</v>
      </c>
      <c r="I310" s="142"/>
      <c r="J310" s="143">
        <f>ROUND(I310*H310,2)</f>
        <v>0</v>
      </c>
      <c r="K310" s="139" t="s">
        <v>902</v>
      </c>
      <c r="L310" s="32"/>
      <c r="M310" s="144" t="s">
        <v>1</v>
      </c>
      <c r="N310" s="145" t="s">
        <v>42</v>
      </c>
      <c r="P310" s="146">
        <f>O310*H310</f>
        <v>0</v>
      </c>
      <c r="Q310" s="146">
        <v>1.1800000000000001E-3</v>
      </c>
      <c r="R310" s="146">
        <f>Q310*H310</f>
        <v>0.14556479999999999</v>
      </c>
      <c r="S310" s="146">
        <v>0</v>
      </c>
      <c r="T310" s="147">
        <f>S310*H310</f>
        <v>0</v>
      </c>
      <c r="AR310" s="148" t="s">
        <v>249</v>
      </c>
      <c r="AT310" s="148" t="s">
        <v>342</v>
      </c>
      <c r="AU310" s="148" t="s">
        <v>86</v>
      </c>
      <c r="AY310" s="17" t="s">
        <v>339</v>
      </c>
      <c r="BE310" s="149">
        <f>IF(N310="základní",J310,0)</f>
        <v>0</v>
      </c>
      <c r="BF310" s="149">
        <f>IF(N310="snížená",J310,0)</f>
        <v>0</v>
      </c>
      <c r="BG310" s="149">
        <f>IF(N310="zákl. přenesená",J310,0)</f>
        <v>0</v>
      </c>
      <c r="BH310" s="149">
        <f>IF(N310="sníž. přenesená",J310,0)</f>
        <v>0</v>
      </c>
      <c r="BI310" s="149">
        <f>IF(N310="nulová",J310,0)</f>
        <v>0</v>
      </c>
      <c r="BJ310" s="17" t="s">
        <v>84</v>
      </c>
      <c r="BK310" s="149">
        <f>ROUND(I310*H310,2)</f>
        <v>0</v>
      </c>
      <c r="BL310" s="17" t="s">
        <v>249</v>
      </c>
      <c r="BM310" s="148" t="s">
        <v>3831</v>
      </c>
    </row>
    <row r="311" spans="2:65" s="1" customFormat="1" x14ac:dyDescent="0.2">
      <c r="B311" s="32"/>
      <c r="D311" s="150" t="s">
        <v>348</v>
      </c>
      <c r="F311" s="151" t="s">
        <v>3832</v>
      </c>
      <c r="I311" s="152"/>
      <c r="L311" s="32"/>
      <c r="M311" s="153"/>
      <c r="T311" s="56"/>
      <c r="AT311" s="17" t="s">
        <v>348</v>
      </c>
      <c r="AU311" s="17" t="s">
        <v>86</v>
      </c>
    </row>
    <row r="312" spans="2:65" s="12" customFormat="1" x14ac:dyDescent="0.2">
      <c r="B312" s="155"/>
      <c r="D312" s="150" t="s">
        <v>376</v>
      </c>
      <c r="E312" s="156" t="s">
        <v>1</v>
      </c>
      <c r="F312" s="157" t="s">
        <v>3833</v>
      </c>
      <c r="H312" s="158">
        <v>47.64</v>
      </c>
      <c r="I312" s="159"/>
      <c r="L312" s="155"/>
      <c r="M312" s="160"/>
      <c r="T312" s="161"/>
      <c r="AT312" s="156" t="s">
        <v>376</v>
      </c>
      <c r="AU312" s="156" t="s">
        <v>86</v>
      </c>
      <c r="AV312" s="12" t="s">
        <v>86</v>
      </c>
      <c r="AW312" s="12" t="s">
        <v>34</v>
      </c>
      <c r="AX312" s="12" t="s">
        <v>77</v>
      </c>
      <c r="AY312" s="156" t="s">
        <v>339</v>
      </c>
    </row>
    <row r="313" spans="2:65" s="12" customFormat="1" x14ac:dyDescent="0.2">
      <c r="B313" s="155"/>
      <c r="D313" s="150" t="s">
        <v>376</v>
      </c>
      <c r="E313" s="156" t="s">
        <v>1</v>
      </c>
      <c r="F313" s="157" t="s">
        <v>3834</v>
      </c>
      <c r="H313" s="158">
        <v>75.72</v>
      </c>
      <c r="I313" s="159"/>
      <c r="L313" s="155"/>
      <c r="M313" s="160"/>
      <c r="T313" s="161"/>
      <c r="AT313" s="156" t="s">
        <v>376</v>
      </c>
      <c r="AU313" s="156" t="s">
        <v>86</v>
      </c>
      <c r="AV313" s="12" t="s">
        <v>86</v>
      </c>
      <c r="AW313" s="12" t="s">
        <v>34</v>
      </c>
      <c r="AX313" s="12" t="s">
        <v>77</v>
      </c>
      <c r="AY313" s="156" t="s">
        <v>339</v>
      </c>
    </row>
    <row r="314" spans="2:65" s="13" customFormat="1" x14ac:dyDescent="0.2">
      <c r="B314" s="162"/>
      <c r="D314" s="150" t="s">
        <v>376</v>
      </c>
      <c r="E314" s="163" t="s">
        <v>1</v>
      </c>
      <c r="F314" s="164" t="s">
        <v>398</v>
      </c>
      <c r="H314" s="165">
        <v>123.36</v>
      </c>
      <c r="I314" s="166"/>
      <c r="L314" s="162"/>
      <c r="M314" s="167"/>
      <c r="T314" s="168"/>
      <c r="AT314" s="163" t="s">
        <v>376</v>
      </c>
      <c r="AU314" s="163" t="s">
        <v>86</v>
      </c>
      <c r="AV314" s="13" t="s">
        <v>249</v>
      </c>
      <c r="AW314" s="13" t="s">
        <v>34</v>
      </c>
      <c r="AX314" s="13" t="s">
        <v>84</v>
      </c>
      <c r="AY314" s="163" t="s">
        <v>339</v>
      </c>
    </row>
    <row r="315" spans="2:65" s="1" customFormat="1" ht="21.75" customHeight="1" x14ac:dyDescent="0.2">
      <c r="B315" s="136"/>
      <c r="C315" s="137" t="s">
        <v>555</v>
      </c>
      <c r="D315" s="137" t="s">
        <v>342</v>
      </c>
      <c r="E315" s="138" t="s">
        <v>3835</v>
      </c>
      <c r="F315" s="139" t="s">
        <v>3836</v>
      </c>
      <c r="G315" s="140" t="s">
        <v>3749</v>
      </c>
      <c r="H315" s="141">
        <v>123.36</v>
      </c>
      <c r="I315" s="142"/>
      <c r="J315" s="143">
        <f>ROUND(I315*H315,2)</f>
        <v>0</v>
      </c>
      <c r="K315" s="139" t="s">
        <v>902</v>
      </c>
      <c r="L315" s="32"/>
      <c r="M315" s="144" t="s">
        <v>1</v>
      </c>
      <c r="N315" s="145" t="s">
        <v>42</v>
      </c>
      <c r="P315" s="146">
        <f>O315*H315</f>
        <v>0</v>
      </c>
      <c r="Q315" s="146">
        <v>4.0000000000000003E-5</v>
      </c>
      <c r="R315" s="146">
        <f>Q315*H315</f>
        <v>4.9344000000000002E-3</v>
      </c>
      <c r="S315" s="146">
        <v>0</v>
      </c>
      <c r="T315" s="147">
        <f>S315*H315</f>
        <v>0</v>
      </c>
      <c r="AR315" s="148" t="s">
        <v>249</v>
      </c>
      <c r="AT315" s="148" t="s">
        <v>342</v>
      </c>
      <c r="AU315" s="148" t="s">
        <v>86</v>
      </c>
      <c r="AY315" s="17" t="s">
        <v>339</v>
      </c>
      <c r="BE315" s="149">
        <f>IF(N315="základní",J315,0)</f>
        <v>0</v>
      </c>
      <c r="BF315" s="149">
        <f>IF(N315="snížená",J315,0)</f>
        <v>0</v>
      </c>
      <c r="BG315" s="149">
        <f>IF(N315="zákl. přenesená",J315,0)</f>
        <v>0</v>
      </c>
      <c r="BH315" s="149">
        <f>IF(N315="sníž. přenesená",J315,0)</f>
        <v>0</v>
      </c>
      <c r="BI315" s="149">
        <f>IF(N315="nulová",J315,0)</f>
        <v>0</v>
      </c>
      <c r="BJ315" s="17" t="s">
        <v>84</v>
      </c>
      <c r="BK315" s="149">
        <f>ROUND(I315*H315,2)</f>
        <v>0</v>
      </c>
      <c r="BL315" s="17" t="s">
        <v>249</v>
      </c>
      <c r="BM315" s="148" t="s">
        <v>3837</v>
      </c>
    </row>
    <row r="316" spans="2:65" s="1" customFormat="1" x14ac:dyDescent="0.2">
      <c r="B316" s="32"/>
      <c r="D316" s="150" t="s">
        <v>348</v>
      </c>
      <c r="F316" s="151" t="s">
        <v>3838</v>
      </c>
      <c r="I316" s="152"/>
      <c r="L316" s="32"/>
      <c r="M316" s="153"/>
      <c r="T316" s="56"/>
      <c r="AT316" s="17" t="s">
        <v>348</v>
      </c>
      <c r="AU316" s="17" t="s">
        <v>86</v>
      </c>
    </row>
    <row r="317" spans="2:65" s="1" customFormat="1" ht="16.5" customHeight="1" x14ac:dyDescent="0.2">
      <c r="B317" s="136"/>
      <c r="C317" s="137" t="s">
        <v>561</v>
      </c>
      <c r="D317" s="137" t="s">
        <v>342</v>
      </c>
      <c r="E317" s="138" t="s">
        <v>3839</v>
      </c>
      <c r="F317" s="139" t="s">
        <v>3840</v>
      </c>
      <c r="G317" s="140" t="s">
        <v>3771</v>
      </c>
      <c r="H317" s="141">
        <v>3.07</v>
      </c>
      <c r="I317" s="142"/>
      <c r="J317" s="143">
        <f>ROUND(I317*H317,2)</f>
        <v>0</v>
      </c>
      <c r="K317" s="139" t="s">
        <v>902</v>
      </c>
      <c r="L317" s="32"/>
      <c r="M317" s="144" t="s">
        <v>1</v>
      </c>
      <c r="N317" s="145" t="s">
        <v>42</v>
      </c>
      <c r="P317" s="146">
        <f>O317*H317</f>
        <v>0</v>
      </c>
      <c r="Q317" s="146">
        <v>1.07653</v>
      </c>
      <c r="R317" s="146">
        <f>Q317*H317</f>
        <v>3.3049470999999997</v>
      </c>
      <c r="S317" s="146">
        <v>0</v>
      </c>
      <c r="T317" s="147">
        <f>S317*H317</f>
        <v>0</v>
      </c>
      <c r="AR317" s="148" t="s">
        <v>249</v>
      </c>
      <c r="AT317" s="148" t="s">
        <v>342</v>
      </c>
      <c r="AU317" s="148" t="s">
        <v>86</v>
      </c>
      <c r="AY317" s="17" t="s">
        <v>339</v>
      </c>
      <c r="BE317" s="149">
        <f>IF(N317="základní",J317,0)</f>
        <v>0</v>
      </c>
      <c r="BF317" s="149">
        <f>IF(N317="snížená",J317,0)</f>
        <v>0</v>
      </c>
      <c r="BG317" s="149">
        <f>IF(N317="zákl. přenesená",J317,0)</f>
        <v>0</v>
      </c>
      <c r="BH317" s="149">
        <f>IF(N317="sníž. přenesená",J317,0)</f>
        <v>0</v>
      </c>
      <c r="BI317" s="149">
        <f>IF(N317="nulová",J317,0)</f>
        <v>0</v>
      </c>
      <c r="BJ317" s="17" t="s">
        <v>84</v>
      </c>
      <c r="BK317" s="149">
        <f>ROUND(I317*H317,2)</f>
        <v>0</v>
      </c>
      <c r="BL317" s="17" t="s">
        <v>249</v>
      </c>
      <c r="BM317" s="148" t="s">
        <v>3841</v>
      </c>
    </row>
    <row r="318" spans="2:65" s="1" customFormat="1" ht="19.2" x14ac:dyDescent="0.2">
      <c r="B318" s="32"/>
      <c r="D318" s="150" t="s">
        <v>348</v>
      </c>
      <c r="F318" s="151" t="s">
        <v>3842</v>
      </c>
      <c r="I318" s="152"/>
      <c r="L318" s="32"/>
      <c r="M318" s="153"/>
      <c r="T318" s="56"/>
      <c r="AT318" s="17" t="s">
        <v>348</v>
      </c>
      <c r="AU318" s="17" t="s">
        <v>86</v>
      </c>
    </row>
    <row r="319" spans="2:65" s="12" customFormat="1" x14ac:dyDescent="0.2">
      <c r="B319" s="155"/>
      <c r="D319" s="150" t="s">
        <v>376</v>
      </c>
      <c r="E319" s="156" t="s">
        <v>1</v>
      </c>
      <c r="F319" s="157" t="s">
        <v>3843</v>
      </c>
      <c r="H319" s="158">
        <v>3.07</v>
      </c>
      <c r="I319" s="159"/>
      <c r="L319" s="155"/>
      <c r="M319" s="160"/>
      <c r="T319" s="161"/>
      <c r="AT319" s="156" t="s">
        <v>376</v>
      </c>
      <c r="AU319" s="156" t="s">
        <v>86</v>
      </c>
      <c r="AV319" s="12" t="s">
        <v>86</v>
      </c>
      <c r="AW319" s="12" t="s">
        <v>34</v>
      </c>
      <c r="AX319" s="12" t="s">
        <v>77</v>
      </c>
      <c r="AY319" s="156" t="s">
        <v>339</v>
      </c>
    </row>
    <row r="320" spans="2:65" s="13" customFormat="1" x14ac:dyDescent="0.2">
      <c r="B320" s="162"/>
      <c r="D320" s="150" t="s">
        <v>376</v>
      </c>
      <c r="E320" s="163" t="s">
        <v>1</v>
      </c>
      <c r="F320" s="164" t="s">
        <v>398</v>
      </c>
      <c r="H320" s="165">
        <v>3.07</v>
      </c>
      <c r="I320" s="166"/>
      <c r="L320" s="162"/>
      <c r="M320" s="167"/>
      <c r="T320" s="168"/>
      <c r="AT320" s="163" t="s">
        <v>376</v>
      </c>
      <c r="AU320" s="163" t="s">
        <v>86</v>
      </c>
      <c r="AV320" s="13" t="s">
        <v>249</v>
      </c>
      <c r="AW320" s="13" t="s">
        <v>34</v>
      </c>
      <c r="AX320" s="13" t="s">
        <v>84</v>
      </c>
      <c r="AY320" s="163" t="s">
        <v>339</v>
      </c>
    </row>
    <row r="321" spans="2:65" s="1" customFormat="1" ht="16.5" customHeight="1" x14ac:dyDescent="0.2">
      <c r="B321" s="136"/>
      <c r="C321" s="169" t="s">
        <v>567</v>
      </c>
      <c r="D321" s="169" t="s">
        <v>490</v>
      </c>
      <c r="E321" s="170" t="s">
        <v>700</v>
      </c>
      <c r="F321" s="171" t="s">
        <v>3844</v>
      </c>
      <c r="G321" s="172" t="s">
        <v>345</v>
      </c>
      <c r="H321" s="173">
        <v>8</v>
      </c>
      <c r="I321" s="174"/>
      <c r="J321" s="175">
        <f>ROUND(I321*H321,2)</f>
        <v>0</v>
      </c>
      <c r="K321" s="171" t="s">
        <v>1</v>
      </c>
      <c r="L321" s="176"/>
      <c r="M321" s="177" t="s">
        <v>1</v>
      </c>
      <c r="N321" s="178" t="s">
        <v>42</v>
      </c>
      <c r="P321" s="146">
        <f>O321*H321</f>
        <v>0</v>
      </c>
      <c r="Q321" s="146">
        <v>0</v>
      </c>
      <c r="R321" s="146">
        <f>Q321*H321</f>
        <v>0</v>
      </c>
      <c r="S321" s="146">
        <v>0</v>
      </c>
      <c r="T321" s="147">
        <f>S321*H321</f>
        <v>0</v>
      </c>
      <c r="AR321" s="148" t="s">
        <v>385</v>
      </c>
      <c r="AT321" s="148" t="s">
        <v>490</v>
      </c>
      <c r="AU321" s="148" t="s">
        <v>86</v>
      </c>
      <c r="AY321" s="17" t="s">
        <v>339</v>
      </c>
      <c r="BE321" s="149">
        <f>IF(N321="základní",J321,0)</f>
        <v>0</v>
      </c>
      <c r="BF321" s="149">
        <f>IF(N321="snížená",J321,0)</f>
        <v>0</v>
      </c>
      <c r="BG321" s="149">
        <f>IF(N321="zákl. přenesená",J321,0)</f>
        <v>0</v>
      </c>
      <c r="BH321" s="149">
        <f>IF(N321="sníž. přenesená",J321,0)</f>
        <v>0</v>
      </c>
      <c r="BI321" s="149">
        <f>IF(N321="nulová",J321,0)</f>
        <v>0</v>
      </c>
      <c r="BJ321" s="17" t="s">
        <v>84</v>
      </c>
      <c r="BK321" s="149">
        <f>ROUND(I321*H321,2)</f>
        <v>0</v>
      </c>
      <c r="BL321" s="17" t="s">
        <v>249</v>
      </c>
      <c r="BM321" s="148" t="s">
        <v>3845</v>
      </c>
    </row>
    <row r="322" spans="2:65" s="1" customFormat="1" x14ac:dyDescent="0.2">
      <c r="B322" s="32"/>
      <c r="D322" s="150" t="s">
        <v>348</v>
      </c>
      <c r="F322" s="151" t="s">
        <v>3844</v>
      </c>
      <c r="I322" s="152"/>
      <c r="L322" s="32"/>
      <c r="M322" s="153"/>
      <c r="T322" s="56"/>
      <c r="AT322" s="17" t="s">
        <v>348</v>
      </c>
      <c r="AU322" s="17" t="s">
        <v>86</v>
      </c>
    </row>
    <row r="323" spans="2:65" s="12" customFormat="1" x14ac:dyDescent="0.2">
      <c r="B323" s="155"/>
      <c r="D323" s="150" t="s">
        <v>376</v>
      </c>
      <c r="E323" s="156" t="s">
        <v>1</v>
      </c>
      <c r="F323" s="157" t="s">
        <v>385</v>
      </c>
      <c r="H323" s="158">
        <v>8</v>
      </c>
      <c r="I323" s="159"/>
      <c r="L323" s="155"/>
      <c r="M323" s="160"/>
      <c r="T323" s="161"/>
      <c r="AT323" s="156" t="s">
        <v>376</v>
      </c>
      <c r="AU323" s="156" t="s">
        <v>86</v>
      </c>
      <c r="AV323" s="12" t="s">
        <v>86</v>
      </c>
      <c r="AW323" s="12" t="s">
        <v>34</v>
      </c>
      <c r="AX323" s="12" t="s">
        <v>77</v>
      </c>
      <c r="AY323" s="156" t="s">
        <v>339</v>
      </c>
    </row>
    <row r="324" spans="2:65" s="13" customFormat="1" x14ac:dyDescent="0.2">
      <c r="B324" s="162"/>
      <c r="D324" s="150" t="s">
        <v>376</v>
      </c>
      <c r="E324" s="163" t="s">
        <v>1</v>
      </c>
      <c r="F324" s="164" t="s">
        <v>398</v>
      </c>
      <c r="H324" s="165">
        <v>8</v>
      </c>
      <c r="I324" s="166"/>
      <c r="L324" s="162"/>
      <c r="M324" s="167"/>
      <c r="T324" s="168"/>
      <c r="AT324" s="163" t="s">
        <v>376</v>
      </c>
      <c r="AU324" s="163" t="s">
        <v>86</v>
      </c>
      <c r="AV324" s="13" t="s">
        <v>249</v>
      </c>
      <c r="AW324" s="13" t="s">
        <v>34</v>
      </c>
      <c r="AX324" s="13" t="s">
        <v>84</v>
      </c>
      <c r="AY324" s="163" t="s">
        <v>339</v>
      </c>
    </row>
    <row r="325" spans="2:65" s="1" customFormat="1" ht="16.5" customHeight="1" x14ac:dyDescent="0.2">
      <c r="B325" s="136"/>
      <c r="C325" s="169" t="s">
        <v>573</v>
      </c>
      <c r="D325" s="169" t="s">
        <v>490</v>
      </c>
      <c r="E325" s="170" t="s">
        <v>975</v>
      </c>
      <c r="F325" s="171" t="s">
        <v>3846</v>
      </c>
      <c r="G325" s="172" t="s">
        <v>345</v>
      </c>
      <c r="H325" s="173">
        <v>1</v>
      </c>
      <c r="I325" s="174"/>
      <c r="J325" s="175">
        <f>ROUND(I325*H325,2)</f>
        <v>0</v>
      </c>
      <c r="K325" s="171" t="s">
        <v>1</v>
      </c>
      <c r="L325" s="176"/>
      <c r="M325" s="177" t="s">
        <v>1</v>
      </c>
      <c r="N325" s="178" t="s">
        <v>42</v>
      </c>
      <c r="P325" s="146">
        <f>O325*H325</f>
        <v>0</v>
      </c>
      <c r="Q325" s="146">
        <v>0</v>
      </c>
      <c r="R325" s="146">
        <f>Q325*H325</f>
        <v>0</v>
      </c>
      <c r="S325" s="146">
        <v>0</v>
      </c>
      <c r="T325" s="147">
        <f>S325*H325</f>
        <v>0</v>
      </c>
      <c r="AR325" s="148" t="s">
        <v>385</v>
      </c>
      <c r="AT325" s="148" t="s">
        <v>490</v>
      </c>
      <c r="AU325" s="148" t="s">
        <v>86</v>
      </c>
      <c r="AY325" s="17" t="s">
        <v>339</v>
      </c>
      <c r="BE325" s="149">
        <f>IF(N325="základní",J325,0)</f>
        <v>0</v>
      </c>
      <c r="BF325" s="149">
        <f>IF(N325="snížená",J325,0)</f>
        <v>0</v>
      </c>
      <c r="BG325" s="149">
        <f>IF(N325="zákl. přenesená",J325,0)</f>
        <v>0</v>
      </c>
      <c r="BH325" s="149">
        <f>IF(N325="sníž. přenesená",J325,0)</f>
        <v>0</v>
      </c>
      <c r="BI325" s="149">
        <f>IF(N325="nulová",J325,0)</f>
        <v>0</v>
      </c>
      <c r="BJ325" s="17" t="s">
        <v>84</v>
      </c>
      <c r="BK325" s="149">
        <f>ROUND(I325*H325,2)</f>
        <v>0</v>
      </c>
      <c r="BL325" s="17" t="s">
        <v>249</v>
      </c>
      <c r="BM325" s="148" t="s">
        <v>3847</v>
      </c>
    </row>
    <row r="326" spans="2:65" s="1" customFormat="1" x14ac:dyDescent="0.2">
      <c r="B326" s="32"/>
      <c r="D326" s="150" t="s">
        <v>348</v>
      </c>
      <c r="F326" s="151" t="s">
        <v>3846</v>
      </c>
      <c r="I326" s="152"/>
      <c r="L326" s="32"/>
      <c r="M326" s="153"/>
      <c r="T326" s="56"/>
      <c r="AT326" s="17" t="s">
        <v>348</v>
      </c>
      <c r="AU326" s="17" t="s">
        <v>86</v>
      </c>
    </row>
    <row r="327" spans="2:65" s="1" customFormat="1" ht="28.8" x14ac:dyDescent="0.2">
      <c r="B327" s="32"/>
      <c r="D327" s="150" t="s">
        <v>350</v>
      </c>
      <c r="F327" s="154" t="s">
        <v>3848</v>
      </c>
      <c r="I327" s="152"/>
      <c r="L327" s="32"/>
      <c r="M327" s="153"/>
      <c r="T327" s="56"/>
      <c r="AT327" s="17" t="s">
        <v>350</v>
      </c>
      <c r="AU327" s="17" t="s">
        <v>86</v>
      </c>
    </row>
    <row r="328" spans="2:65" s="12" customFormat="1" x14ac:dyDescent="0.2">
      <c r="B328" s="155"/>
      <c r="D328" s="150" t="s">
        <v>376</v>
      </c>
      <c r="E328" s="156" t="s">
        <v>1</v>
      </c>
      <c r="F328" s="157" t="s">
        <v>84</v>
      </c>
      <c r="H328" s="158">
        <v>1</v>
      </c>
      <c r="I328" s="159"/>
      <c r="L328" s="155"/>
      <c r="M328" s="160"/>
      <c r="T328" s="161"/>
      <c r="AT328" s="156" t="s">
        <v>376</v>
      </c>
      <c r="AU328" s="156" t="s">
        <v>86</v>
      </c>
      <c r="AV328" s="12" t="s">
        <v>86</v>
      </c>
      <c r="AW328" s="12" t="s">
        <v>34</v>
      </c>
      <c r="AX328" s="12" t="s">
        <v>77</v>
      </c>
      <c r="AY328" s="156" t="s">
        <v>339</v>
      </c>
    </row>
    <row r="329" spans="2:65" s="13" customFormat="1" x14ac:dyDescent="0.2">
      <c r="B329" s="162"/>
      <c r="D329" s="150" t="s">
        <v>376</v>
      </c>
      <c r="E329" s="163" t="s">
        <v>1</v>
      </c>
      <c r="F329" s="164" t="s">
        <v>398</v>
      </c>
      <c r="H329" s="165">
        <v>1</v>
      </c>
      <c r="I329" s="166"/>
      <c r="L329" s="162"/>
      <c r="M329" s="167"/>
      <c r="T329" s="168"/>
      <c r="AT329" s="163" t="s">
        <v>376</v>
      </c>
      <c r="AU329" s="163" t="s">
        <v>86</v>
      </c>
      <c r="AV329" s="13" t="s">
        <v>249</v>
      </c>
      <c r="AW329" s="13" t="s">
        <v>34</v>
      </c>
      <c r="AX329" s="13" t="s">
        <v>84</v>
      </c>
      <c r="AY329" s="163" t="s">
        <v>339</v>
      </c>
    </row>
    <row r="330" spans="2:65" s="1" customFormat="1" ht="16.5" customHeight="1" x14ac:dyDescent="0.2">
      <c r="B330" s="136"/>
      <c r="C330" s="169" t="s">
        <v>579</v>
      </c>
      <c r="D330" s="169" t="s">
        <v>490</v>
      </c>
      <c r="E330" s="170" t="s">
        <v>980</v>
      </c>
      <c r="F330" s="171" t="s">
        <v>3849</v>
      </c>
      <c r="G330" s="172" t="s">
        <v>345</v>
      </c>
      <c r="H330" s="173">
        <v>1</v>
      </c>
      <c r="I330" s="174"/>
      <c r="J330" s="175">
        <f>ROUND(I330*H330,2)</f>
        <v>0</v>
      </c>
      <c r="K330" s="171" t="s">
        <v>1</v>
      </c>
      <c r="L330" s="176"/>
      <c r="M330" s="177" t="s">
        <v>1</v>
      </c>
      <c r="N330" s="178" t="s">
        <v>42</v>
      </c>
      <c r="P330" s="146">
        <f>O330*H330</f>
        <v>0</v>
      </c>
      <c r="Q330" s="146">
        <v>0</v>
      </c>
      <c r="R330" s="146">
        <f>Q330*H330</f>
        <v>0</v>
      </c>
      <c r="S330" s="146">
        <v>0</v>
      </c>
      <c r="T330" s="147">
        <f>S330*H330</f>
        <v>0</v>
      </c>
      <c r="AR330" s="148" t="s">
        <v>385</v>
      </c>
      <c r="AT330" s="148" t="s">
        <v>490</v>
      </c>
      <c r="AU330" s="148" t="s">
        <v>86</v>
      </c>
      <c r="AY330" s="17" t="s">
        <v>339</v>
      </c>
      <c r="BE330" s="149">
        <f>IF(N330="základní",J330,0)</f>
        <v>0</v>
      </c>
      <c r="BF330" s="149">
        <f>IF(N330="snížená",J330,0)</f>
        <v>0</v>
      </c>
      <c r="BG330" s="149">
        <f>IF(N330="zákl. přenesená",J330,0)</f>
        <v>0</v>
      </c>
      <c r="BH330" s="149">
        <f>IF(N330="sníž. přenesená",J330,0)</f>
        <v>0</v>
      </c>
      <c r="BI330" s="149">
        <f>IF(N330="nulová",J330,0)</f>
        <v>0</v>
      </c>
      <c r="BJ330" s="17" t="s">
        <v>84</v>
      </c>
      <c r="BK330" s="149">
        <f>ROUND(I330*H330,2)</f>
        <v>0</v>
      </c>
      <c r="BL330" s="17" t="s">
        <v>249</v>
      </c>
      <c r="BM330" s="148" t="s">
        <v>3850</v>
      </c>
    </row>
    <row r="331" spans="2:65" s="1" customFormat="1" x14ac:dyDescent="0.2">
      <c r="B331" s="32"/>
      <c r="D331" s="150" t="s">
        <v>348</v>
      </c>
      <c r="F331" s="151" t="s">
        <v>3849</v>
      </c>
      <c r="I331" s="152"/>
      <c r="L331" s="32"/>
      <c r="M331" s="153"/>
      <c r="T331" s="56"/>
      <c r="AT331" s="17" t="s">
        <v>348</v>
      </c>
      <c r="AU331" s="17" t="s">
        <v>86</v>
      </c>
    </row>
    <row r="332" spans="2:65" s="1" customFormat="1" ht="28.8" x14ac:dyDescent="0.2">
      <c r="B332" s="32"/>
      <c r="D332" s="150" t="s">
        <v>350</v>
      </c>
      <c r="F332" s="154" t="s">
        <v>3848</v>
      </c>
      <c r="I332" s="152"/>
      <c r="L332" s="32"/>
      <c r="M332" s="153"/>
      <c r="T332" s="56"/>
      <c r="AT332" s="17" t="s">
        <v>350</v>
      </c>
      <c r="AU332" s="17" t="s">
        <v>86</v>
      </c>
    </row>
    <row r="333" spans="2:65" s="12" customFormat="1" x14ac:dyDescent="0.2">
      <c r="B333" s="155"/>
      <c r="D333" s="150" t="s">
        <v>376</v>
      </c>
      <c r="E333" s="156" t="s">
        <v>1</v>
      </c>
      <c r="F333" s="157" t="s">
        <v>84</v>
      </c>
      <c r="H333" s="158">
        <v>1</v>
      </c>
      <c r="I333" s="159"/>
      <c r="L333" s="155"/>
      <c r="M333" s="160"/>
      <c r="T333" s="161"/>
      <c r="AT333" s="156" t="s">
        <v>376</v>
      </c>
      <c r="AU333" s="156" t="s">
        <v>86</v>
      </c>
      <c r="AV333" s="12" t="s">
        <v>86</v>
      </c>
      <c r="AW333" s="12" t="s">
        <v>34</v>
      </c>
      <c r="AX333" s="12" t="s">
        <v>77</v>
      </c>
      <c r="AY333" s="156" t="s">
        <v>339</v>
      </c>
    </row>
    <row r="334" spans="2:65" s="13" customFormat="1" x14ac:dyDescent="0.2">
      <c r="B334" s="162"/>
      <c r="D334" s="150" t="s">
        <v>376</v>
      </c>
      <c r="E334" s="163" t="s">
        <v>1</v>
      </c>
      <c r="F334" s="164" t="s">
        <v>398</v>
      </c>
      <c r="H334" s="165">
        <v>1</v>
      </c>
      <c r="I334" s="166"/>
      <c r="L334" s="162"/>
      <c r="M334" s="167"/>
      <c r="T334" s="168"/>
      <c r="AT334" s="163" t="s">
        <v>376</v>
      </c>
      <c r="AU334" s="163" t="s">
        <v>86</v>
      </c>
      <c r="AV334" s="13" t="s">
        <v>249</v>
      </c>
      <c r="AW334" s="13" t="s">
        <v>34</v>
      </c>
      <c r="AX334" s="13" t="s">
        <v>84</v>
      </c>
      <c r="AY334" s="163" t="s">
        <v>339</v>
      </c>
    </row>
    <row r="335" spans="2:65" s="1" customFormat="1" ht="16.5" customHeight="1" x14ac:dyDescent="0.2">
      <c r="B335" s="136"/>
      <c r="C335" s="137" t="s">
        <v>582</v>
      </c>
      <c r="D335" s="137" t="s">
        <v>342</v>
      </c>
      <c r="E335" s="138" t="s">
        <v>3851</v>
      </c>
      <c r="F335" s="139" t="s">
        <v>3852</v>
      </c>
      <c r="G335" s="140" t="s">
        <v>345</v>
      </c>
      <c r="H335" s="141">
        <v>2</v>
      </c>
      <c r="I335" s="142"/>
      <c r="J335" s="143">
        <f>ROUND(I335*H335,2)</f>
        <v>0</v>
      </c>
      <c r="K335" s="139" t="s">
        <v>902</v>
      </c>
      <c r="L335" s="32"/>
      <c r="M335" s="144" t="s">
        <v>1</v>
      </c>
      <c r="N335" s="145" t="s">
        <v>42</v>
      </c>
      <c r="P335" s="146">
        <f>O335*H335</f>
        <v>0</v>
      </c>
      <c r="Q335" s="146">
        <v>0.14401</v>
      </c>
      <c r="R335" s="146">
        <f>Q335*H335</f>
        <v>0.28802</v>
      </c>
      <c r="S335" s="146">
        <v>0</v>
      </c>
      <c r="T335" s="147">
        <f>S335*H335</f>
        <v>0</v>
      </c>
      <c r="AR335" s="148" t="s">
        <v>249</v>
      </c>
      <c r="AT335" s="148" t="s">
        <v>342</v>
      </c>
      <c r="AU335" s="148" t="s">
        <v>86</v>
      </c>
      <c r="AY335" s="17" t="s">
        <v>339</v>
      </c>
      <c r="BE335" s="149">
        <f>IF(N335="základní",J335,0)</f>
        <v>0</v>
      </c>
      <c r="BF335" s="149">
        <f>IF(N335="snížená",J335,0)</f>
        <v>0</v>
      </c>
      <c r="BG335" s="149">
        <f>IF(N335="zákl. přenesená",J335,0)</f>
        <v>0</v>
      </c>
      <c r="BH335" s="149">
        <f>IF(N335="sníž. přenesená",J335,0)</f>
        <v>0</v>
      </c>
      <c r="BI335" s="149">
        <f>IF(N335="nulová",J335,0)</f>
        <v>0</v>
      </c>
      <c r="BJ335" s="17" t="s">
        <v>84</v>
      </c>
      <c r="BK335" s="149">
        <f>ROUND(I335*H335,2)</f>
        <v>0</v>
      </c>
      <c r="BL335" s="17" t="s">
        <v>249</v>
      </c>
      <c r="BM335" s="148" t="s">
        <v>3853</v>
      </c>
    </row>
    <row r="336" spans="2:65" s="1" customFormat="1" x14ac:dyDescent="0.2">
      <c r="B336" s="32"/>
      <c r="D336" s="150" t="s">
        <v>348</v>
      </c>
      <c r="F336" s="151" t="s">
        <v>3854</v>
      </c>
      <c r="I336" s="152"/>
      <c r="L336" s="32"/>
      <c r="M336" s="153"/>
      <c r="T336" s="56"/>
      <c r="AT336" s="17" t="s">
        <v>348</v>
      </c>
      <c r="AU336" s="17" t="s">
        <v>86</v>
      </c>
    </row>
    <row r="337" spans="2:65" s="12" customFormat="1" x14ac:dyDescent="0.2">
      <c r="B337" s="155"/>
      <c r="D337" s="150" t="s">
        <v>376</v>
      </c>
      <c r="E337" s="156" t="s">
        <v>1</v>
      </c>
      <c r="F337" s="157" t="s">
        <v>3855</v>
      </c>
      <c r="H337" s="158">
        <v>2</v>
      </c>
      <c r="I337" s="159"/>
      <c r="L337" s="155"/>
      <c r="M337" s="160"/>
      <c r="T337" s="161"/>
      <c r="AT337" s="156" t="s">
        <v>376</v>
      </c>
      <c r="AU337" s="156" t="s">
        <v>86</v>
      </c>
      <c r="AV337" s="12" t="s">
        <v>86</v>
      </c>
      <c r="AW337" s="12" t="s">
        <v>34</v>
      </c>
      <c r="AX337" s="12" t="s">
        <v>77</v>
      </c>
      <c r="AY337" s="156" t="s">
        <v>339</v>
      </c>
    </row>
    <row r="338" spans="2:65" s="13" customFormat="1" x14ac:dyDescent="0.2">
      <c r="B338" s="162"/>
      <c r="D338" s="150" t="s">
        <v>376</v>
      </c>
      <c r="E338" s="163" t="s">
        <v>1</v>
      </c>
      <c r="F338" s="164" t="s">
        <v>398</v>
      </c>
      <c r="H338" s="165">
        <v>2</v>
      </c>
      <c r="I338" s="166"/>
      <c r="L338" s="162"/>
      <c r="M338" s="167"/>
      <c r="T338" s="168"/>
      <c r="AT338" s="163" t="s">
        <v>376</v>
      </c>
      <c r="AU338" s="163" t="s">
        <v>86</v>
      </c>
      <c r="AV338" s="13" t="s">
        <v>249</v>
      </c>
      <c r="AW338" s="13" t="s">
        <v>34</v>
      </c>
      <c r="AX338" s="13" t="s">
        <v>84</v>
      </c>
      <c r="AY338" s="163" t="s">
        <v>339</v>
      </c>
    </row>
    <row r="339" spans="2:65" s="1" customFormat="1" ht="16.5" customHeight="1" x14ac:dyDescent="0.2">
      <c r="B339" s="136"/>
      <c r="C339" s="137" t="s">
        <v>587</v>
      </c>
      <c r="D339" s="137" t="s">
        <v>342</v>
      </c>
      <c r="E339" s="138" t="s">
        <v>3856</v>
      </c>
      <c r="F339" s="139" t="s">
        <v>3857</v>
      </c>
      <c r="G339" s="140" t="s">
        <v>345</v>
      </c>
      <c r="H339" s="141">
        <v>8</v>
      </c>
      <c r="I339" s="142"/>
      <c r="J339" s="143">
        <f>ROUND(I339*H339,2)</f>
        <v>0</v>
      </c>
      <c r="K339" s="139" t="s">
        <v>902</v>
      </c>
      <c r="L339" s="32"/>
      <c r="M339" s="144" t="s">
        <v>1</v>
      </c>
      <c r="N339" s="145" t="s">
        <v>42</v>
      </c>
      <c r="P339" s="146">
        <f>O339*H339</f>
        <v>0</v>
      </c>
      <c r="Q339" s="146">
        <v>0.20716000000000001</v>
      </c>
      <c r="R339" s="146">
        <f>Q339*H339</f>
        <v>1.6572800000000001</v>
      </c>
      <c r="S339" s="146">
        <v>0</v>
      </c>
      <c r="T339" s="147">
        <f>S339*H339</f>
        <v>0</v>
      </c>
      <c r="AR339" s="148" t="s">
        <v>1902</v>
      </c>
      <c r="AT339" s="148" t="s">
        <v>342</v>
      </c>
      <c r="AU339" s="148" t="s">
        <v>86</v>
      </c>
      <c r="AY339" s="17" t="s">
        <v>339</v>
      </c>
      <c r="BE339" s="149">
        <f>IF(N339="základní",J339,0)</f>
        <v>0</v>
      </c>
      <c r="BF339" s="149">
        <f>IF(N339="snížená",J339,0)</f>
        <v>0</v>
      </c>
      <c r="BG339" s="149">
        <f>IF(N339="zákl. přenesená",J339,0)</f>
        <v>0</v>
      </c>
      <c r="BH339" s="149">
        <f>IF(N339="sníž. přenesená",J339,0)</f>
        <v>0</v>
      </c>
      <c r="BI339" s="149">
        <f>IF(N339="nulová",J339,0)</f>
        <v>0</v>
      </c>
      <c r="BJ339" s="17" t="s">
        <v>84</v>
      </c>
      <c r="BK339" s="149">
        <f>ROUND(I339*H339,2)</f>
        <v>0</v>
      </c>
      <c r="BL339" s="17" t="s">
        <v>1902</v>
      </c>
      <c r="BM339" s="148" t="s">
        <v>3858</v>
      </c>
    </row>
    <row r="340" spans="2:65" s="1" customFormat="1" x14ac:dyDescent="0.2">
      <c r="B340" s="32"/>
      <c r="D340" s="150" t="s">
        <v>348</v>
      </c>
      <c r="F340" s="151" t="s">
        <v>3859</v>
      </c>
      <c r="I340" s="152"/>
      <c r="L340" s="32"/>
      <c r="M340" s="153"/>
      <c r="T340" s="56"/>
      <c r="AT340" s="17" t="s">
        <v>348</v>
      </c>
      <c r="AU340" s="17" t="s">
        <v>86</v>
      </c>
    </row>
    <row r="341" spans="2:65" s="12" customFormat="1" x14ac:dyDescent="0.2">
      <c r="B341" s="155"/>
      <c r="D341" s="150" t="s">
        <v>376</v>
      </c>
      <c r="E341" s="156" t="s">
        <v>1</v>
      </c>
      <c r="F341" s="157" t="s">
        <v>3860</v>
      </c>
      <c r="H341" s="158">
        <v>8</v>
      </c>
      <c r="I341" s="159"/>
      <c r="L341" s="155"/>
      <c r="M341" s="160"/>
      <c r="T341" s="161"/>
      <c r="AT341" s="156" t="s">
        <v>376</v>
      </c>
      <c r="AU341" s="156" t="s">
        <v>86</v>
      </c>
      <c r="AV341" s="12" t="s">
        <v>86</v>
      </c>
      <c r="AW341" s="12" t="s">
        <v>34</v>
      </c>
      <c r="AX341" s="12" t="s">
        <v>77</v>
      </c>
      <c r="AY341" s="156" t="s">
        <v>339</v>
      </c>
    </row>
    <row r="342" spans="2:65" s="13" customFormat="1" x14ac:dyDescent="0.2">
      <c r="B342" s="162"/>
      <c r="D342" s="150" t="s">
        <v>376</v>
      </c>
      <c r="E342" s="163" t="s">
        <v>1</v>
      </c>
      <c r="F342" s="164" t="s">
        <v>398</v>
      </c>
      <c r="H342" s="165">
        <v>8</v>
      </c>
      <c r="I342" s="166"/>
      <c r="L342" s="162"/>
      <c r="M342" s="167"/>
      <c r="T342" s="168"/>
      <c r="AT342" s="163" t="s">
        <v>376</v>
      </c>
      <c r="AU342" s="163" t="s">
        <v>86</v>
      </c>
      <c r="AV342" s="13" t="s">
        <v>249</v>
      </c>
      <c r="AW342" s="13" t="s">
        <v>34</v>
      </c>
      <c r="AX342" s="13" t="s">
        <v>84</v>
      </c>
      <c r="AY342" s="163" t="s">
        <v>339</v>
      </c>
    </row>
    <row r="343" spans="2:65" s="1" customFormat="1" ht="16.5" customHeight="1" x14ac:dyDescent="0.2">
      <c r="B343" s="136"/>
      <c r="C343" s="137" t="s">
        <v>592</v>
      </c>
      <c r="D343" s="137" t="s">
        <v>342</v>
      </c>
      <c r="E343" s="138" t="s">
        <v>3861</v>
      </c>
      <c r="F343" s="139" t="s">
        <v>3862</v>
      </c>
      <c r="G343" s="140" t="s">
        <v>345</v>
      </c>
      <c r="H343" s="141">
        <v>2</v>
      </c>
      <c r="I343" s="142"/>
      <c r="J343" s="143">
        <f>ROUND(I343*H343,2)</f>
        <v>0</v>
      </c>
      <c r="K343" s="139" t="s">
        <v>902</v>
      </c>
      <c r="L343" s="32"/>
      <c r="M343" s="144" t="s">
        <v>1</v>
      </c>
      <c r="N343" s="145" t="s">
        <v>42</v>
      </c>
      <c r="P343" s="146">
        <f>O343*H343</f>
        <v>0</v>
      </c>
      <c r="Q343" s="146">
        <v>2.7699999999999999E-3</v>
      </c>
      <c r="R343" s="146">
        <f>Q343*H343</f>
        <v>5.5399999999999998E-3</v>
      </c>
      <c r="S343" s="146">
        <v>0</v>
      </c>
      <c r="T343" s="147">
        <f>S343*H343</f>
        <v>0</v>
      </c>
      <c r="AR343" s="148" t="s">
        <v>1902</v>
      </c>
      <c r="AT343" s="148" t="s">
        <v>342</v>
      </c>
      <c r="AU343" s="148" t="s">
        <v>86</v>
      </c>
      <c r="AY343" s="17" t="s">
        <v>339</v>
      </c>
      <c r="BE343" s="149">
        <f>IF(N343="základní",J343,0)</f>
        <v>0</v>
      </c>
      <c r="BF343" s="149">
        <f>IF(N343="snížená",J343,0)</f>
        <v>0</v>
      </c>
      <c r="BG343" s="149">
        <f>IF(N343="zákl. přenesená",J343,0)</f>
        <v>0</v>
      </c>
      <c r="BH343" s="149">
        <f>IF(N343="sníž. přenesená",J343,0)</f>
        <v>0</v>
      </c>
      <c r="BI343" s="149">
        <f>IF(N343="nulová",J343,0)</f>
        <v>0</v>
      </c>
      <c r="BJ343" s="17" t="s">
        <v>84</v>
      </c>
      <c r="BK343" s="149">
        <f>ROUND(I343*H343,2)</f>
        <v>0</v>
      </c>
      <c r="BL343" s="17" t="s">
        <v>1902</v>
      </c>
      <c r="BM343" s="148" t="s">
        <v>3863</v>
      </c>
    </row>
    <row r="344" spans="2:65" s="1" customFormat="1" x14ac:dyDescent="0.2">
      <c r="B344" s="32"/>
      <c r="D344" s="150" t="s">
        <v>348</v>
      </c>
      <c r="F344" s="151" t="s">
        <v>3864</v>
      </c>
      <c r="I344" s="152"/>
      <c r="L344" s="32"/>
      <c r="M344" s="153"/>
      <c r="T344" s="56"/>
      <c r="AT344" s="17" t="s">
        <v>348</v>
      </c>
      <c r="AU344" s="17" t="s">
        <v>86</v>
      </c>
    </row>
    <row r="345" spans="2:65" s="1" customFormat="1" ht="19.2" x14ac:dyDescent="0.2">
      <c r="B345" s="32"/>
      <c r="D345" s="150" t="s">
        <v>350</v>
      </c>
      <c r="F345" s="154" t="s">
        <v>3865</v>
      </c>
      <c r="I345" s="152"/>
      <c r="L345" s="32"/>
      <c r="M345" s="153"/>
      <c r="T345" s="56"/>
      <c r="AT345" s="17" t="s">
        <v>350</v>
      </c>
      <c r="AU345" s="17" t="s">
        <v>86</v>
      </c>
    </row>
    <row r="346" spans="2:65" s="12" customFormat="1" x14ac:dyDescent="0.2">
      <c r="B346" s="155"/>
      <c r="D346" s="150" t="s">
        <v>376</v>
      </c>
      <c r="E346" s="156" t="s">
        <v>1</v>
      </c>
      <c r="F346" s="157" t="s">
        <v>3855</v>
      </c>
      <c r="H346" s="158">
        <v>2</v>
      </c>
      <c r="I346" s="159"/>
      <c r="L346" s="155"/>
      <c r="M346" s="160"/>
      <c r="T346" s="161"/>
      <c r="AT346" s="156" t="s">
        <v>376</v>
      </c>
      <c r="AU346" s="156" t="s">
        <v>86</v>
      </c>
      <c r="AV346" s="12" t="s">
        <v>86</v>
      </c>
      <c r="AW346" s="12" t="s">
        <v>34</v>
      </c>
      <c r="AX346" s="12" t="s">
        <v>77</v>
      </c>
      <c r="AY346" s="156" t="s">
        <v>339</v>
      </c>
    </row>
    <row r="347" spans="2:65" s="13" customFormat="1" x14ac:dyDescent="0.2">
      <c r="B347" s="162"/>
      <c r="D347" s="150" t="s">
        <v>376</v>
      </c>
      <c r="E347" s="163" t="s">
        <v>1</v>
      </c>
      <c r="F347" s="164" t="s">
        <v>398</v>
      </c>
      <c r="H347" s="165">
        <v>2</v>
      </c>
      <c r="I347" s="166"/>
      <c r="L347" s="162"/>
      <c r="M347" s="167"/>
      <c r="T347" s="168"/>
      <c r="AT347" s="163" t="s">
        <v>376</v>
      </c>
      <c r="AU347" s="163" t="s">
        <v>86</v>
      </c>
      <c r="AV347" s="13" t="s">
        <v>249</v>
      </c>
      <c r="AW347" s="13" t="s">
        <v>34</v>
      </c>
      <c r="AX347" s="13" t="s">
        <v>84</v>
      </c>
      <c r="AY347" s="163" t="s">
        <v>339</v>
      </c>
    </row>
    <row r="348" spans="2:65" s="1" customFormat="1" ht="16.5" customHeight="1" x14ac:dyDescent="0.2">
      <c r="B348" s="136"/>
      <c r="C348" s="137" t="s">
        <v>595</v>
      </c>
      <c r="D348" s="137" t="s">
        <v>342</v>
      </c>
      <c r="E348" s="138" t="s">
        <v>3866</v>
      </c>
      <c r="F348" s="139" t="s">
        <v>3867</v>
      </c>
      <c r="G348" s="140" t="s">
        <v>345</v>
      </c>
      <c r="H348" s="141">
        <v>8</v>
      </c>
      <c r="I348" s="142"/>
      <c r="J348" s="143">
        <f>ROUND(I348*H348,2)</f>
        <v>0</v>
      </c>
      <c r="K348" s="139" t="s">
        <v>902</v>
      </c>
      <c r="L348" s="32"/>
      <c r="M348" s="144" t="s">
        <v>1</v>
      </c>
      <c r="N348" s="145" t="s">
        <v>42</v>
      </c>
      <c r="P348" s="146">
        <f>O348*H348</f>
        <v>0</v>
      </c>
      <c r="Q348" s="146">
        <v>3.3400000000000001E-3</v>
      </c>
      <c r="R348" s="146">
        <f>Q348*H348</f>
        <v>2.6720000000000001E-2</v>
      </c>
      <c r="S348" s="146">
        <v>0</v>
      </c>
      <c r="T348" s="147">
        <f>S348*H348</f>
        <v>0</v>
      </c>
      <c r="AR348" s="148" t="s">
        <v>249</v>
      </c>
      <c r="AT348" s="148" t="s">
        <v>342</v>
      </c>
      <c r="AU348" s="148" t="s">
        <v>86</v>
      </c>
      <c r="AY348" s="17" t="s">
        <v>339</v>
      </c>
      <c r="BE348" s="149">
        <f>IF(N348="základní",J348,0)</f>
        <v>0</v>
      </c>
      <c r="BF348" s="149">
        <f>IF(N348="snížená",J348,0)</f>
        <v>0</v>
      </c>
      <c r="BG348" s="149">
        <f>IF(N348="zákl. přenesená",J348,0)</f>
        <v>0</v>
      </c>
      <c r="BH348" s="149">
        <f>IF(N348="sníž. přenesená",J348,0)</f>
        <v>0</v>
      </c>
      <c r="BI348" s="149">
        <f>IF(N348="nulová",J348,0)</f>
        <v>0</v>
      </c>
      <c r="BJ348" s="17" t="s">
        <v>84</v>
      </c>
      <c r="BK348" s="149">
        <f>ROUND(I348*H348,2)</f>
        <v>0</v>
      </c>
      <c r="BL348" s="17" t="s">
        <v>249</v>
      </c>
      <c r="BM348" s="148" t="s">
        <v>3868</v>
      </c>
    </row>
    <row r="349" spans="2:65" s="1" customFormat="1" x14ac:dyDescent="0.2">
      <c r="B349" s="32"/>
      <c r="D349" s="150" t="s">
        <v>348</v>
      </c>
      <c r="F349" s="151" t="s">
        <v>3869</v>
      </c>
      <c r="I349" s="152"/>
      <c r="L349" s="32"/>
      <c r="M349" s="153"/>
      <c r="T349" s="56"/>
      <c r="AT349" s="17" t="s">
        <v>348</v>
      </c>
      <c r="AU349" s="17" t="s">
        <v>86</v>
      </c>
    </row>
    <row r="350" spans="2:65" s="1" customFormat="1" ht="19.2" x14ac:dyDescent="0.2">
      <c r="B350" s="32"/>
      <c r="D350" s="150" t="s">
        <v>350</v>
      </c>
      <c r="F350" s="154" t="s">
        <v>3865</v>
      </c>
      <c r="I350" s="152"/>
      <c r="L350" s="32"/>
      <c r="M350" s="153"/>
      <c r="T350" s="56"/>
      <c r="AT350" s="17" t="s">
        <v>350</v>
      </c>
      <c r="AU350" s="17" t="s">
        <v>86</v>
      </c>
    </row>
    <row r="351" spans="2:65" s="12" customFormat="1" x14ac:dyDescent="0.2">
      <c r="B351" s="155"/>
      <c r="D351" s="150" t="s">
        <v>376</v>
      </c>
      <c r="E351" s="156" t="s">
        <v>1</v>
      </c>
      <c r="F351" s="157" t="s">
        <v>3860</v>
      </c>
      <c r="H351" s="158">
        <v>8</v>
      </c>
      <c r="I351" s="159"/>
      <c r="L351" s="155"/>
      <c r="M351" s="160"/>
      <c r="T351" s="161"/>
      <c r="AT351" s="156" t="s">
        <v>376</v>
      </c>
      <c r="AU351" s="156" t="s">
        <v>86</v>
      </c>
      <c r="AV351" s="12" t="s">
        <v>86</v>
      </c>
      <c r="AW351" s="12" t="s">
        <v>34</v>
      </c>
      <c r="AX351" s="12" t="s">
        <v>77</v>
      </c>
      <c r="AY351" s="156" t="s">
        <v>339</v>
      </c>
    </row>
    <row r="352" spans="2:65" s="13" customFormat="1" x14ac:dyDescent="0.2">
      <c r="B352" s="162"/>
      <c r="D352" s="150" t="s">
        <v>376</v>
      </c>
      <c r="E352" s="163" t="s">
        <v>1</v>
      </c>
      <c r="F352" s="164" t="s">
        <v>398</v>
      </c>
      <c r="H352" s="165">
        <v>8</v>
      </c>
      <c r="I352" s="166"/>
      <c r="L352" s="162"/>
      <c r="M352" s="167"/>
      <c r="T352" s="168"/>
      <c r="AT352" s="163" t="s">
        <v>376</v>
      </c>
      <c r="AU352" s="163" t="s">
        <v>86</v>
      </c>
      <c r="AV352" s="13" t="s">
        <v>249</v>
      </c>
      <c r="AW352" s="13" t="s">
        <v>34</v>
      </c>
      <c r="AX352" s="13" t="s">
        <v>84</v>
      </c>
      <c r="AY352" s="163" t="s">
        <v>339</v>
      </c>
    </row>
    <row r="353" spans="2:65" s="1" customFormat="1" ht="16.5" customHeight="1" x14ac:dyDescent="0.2">
      <c r="B353" s="136"/>
      <c r="C353" s="137" t="s">
        <v>600</v>
      </c>
      <c r="D353" s="137" t="s">
        <v>342</v>
      </c>
      <c r="E353" s="138" t="s">
        <v>3870</v>
      </c>
      <c r="F353" s="139" t="s">
        <v>3871</v>
      </c>
      <c r="G353" s="140" t="s">
        <v>345</v>
      </c>
      <c r="H353" s="141">
        <v>2</v>
      </c>
      <c r="I353" s="142"/>
      <c r="J353" s="143">
        <f>ROUND(I353*H353,2)</f>
        <v>0</v>
      </c>
      <c r="K353" s="139" t="s">
        <v>902</v>
      </c>
      <c r="L353" s="32"/>
      <c r="M353" s="144" t="s">
        <v>1</v>
      </c>
      <c r="N353" s="145" t="s">
        <v>42</v>
      </c>
      <c r="P353" s="146">
        <f>O353*H353</f>
        <v>0</v>
      </c>
      <c r="Q353" s="146">
        <v>0</v>
      </c>
      <c r="R353" s="146">
        <f>Q353*H353</f>
        <v>0</v>
      </c>
      <c r="S353" s="146">
        <v>0</v>
      </c>
      <c r="T353" s="147">
        <f>S353*H353</f>
        <v>0</v>
      </c>
      <c r="AR353" s="148" t="s">
        <v>1902</v>
      </c>
      <c r="AT353" s="148" t="s">
        <v>342</v>
      </c>
      <c r="AU353" s="148" t="s">
        <v>86</v>
      </c>
      <c r="AY353" s="17" t="s">
        <v>339</v>
      </c>
      <c r="BE353" s="149">
        <f>IF(N353="základní",J353,0)</f>
        <v>0</v>
      </c>
      <c r="BF353" s="149">
        <f>IF(N353="snížená",J353,0)</f>
        <v>0</v>
      </c>
      <c r="BG353" s="149">
        <f>IF(N353="zákl. přenesená",J353,0)</f>
        <v>0</v>
      </c>
      <c r="BH353" s="149">
        <f>IF(N353="sníž. přenesená",J353,0)</f>
        <v>0</v>
      </c>
      <c r="BI353" s="149">
        <f>IF(N353="nulová",J353,0)</f>
        <v>0</v>
      </c>
      <c r="BJ353" s="17" t="s">
        <v>84</v>
      </c>
      <c r="BK353" s="149">
        <f>ROUND(I353*H353,2)</f>
        <v>0</v>
      </c>
      <c r="BL353" s="17" t="s">
        <v>1902</v>
      </c>
      <c r="BM353" s="148" t="s">
        <v>3872</v>
      </c>
    </row>
    <row r="354" spans="2:65" s="1" customFormat="1" x14ac:dyDescent="0.2">
      <c r="B354" s="32"/>
      <c r="D354" s="150" t="s">
        <v>348</v>
      </c>
      <c r="F354" s="151" t="s">
        <v>3873</v>
      </c>
      <c r="I354" s="152"/>
      <c r="L354" s="32"/>
      <c r="M354" s="153"/>
      <c r="T354" s="56"/>
      <c r="AT354" s="17" t="s">
        <v>348</v>
      </c>
      <c r="AU354" s="17" t="s">
        <v>86</v>
      </c>
    </row>
    <row r="355" spans="2:65" s="12" customFormat="1" x14ac:dyDescent="0.2">
      <c r="B355" s="155"/>
      <c r="D355" s="150" t="s">
        <v>376</v>
      </c>
      <c r="E355" s="156" t="s">
        <v>1</v>
      </c>
      <c r="F355" s="157" t="s">
        <v>3874</v>
      </c>
      <c r="H355" s="158">
        <v>2</v>
      </c>
      <c r="I355" s="159"/>
      <c r="L355" s="155"/>
      <c r="M355" s="160"/>
      <c r="T355" s="161"/>
      <c r="AT355" s="156" t="s">
        <v>376</v>
      </c>
      <c r="AU355" s="156" t="s">
        <v>86</v>
      </c>
      <c r="AV355" s="12" t="s">
        <v>86</v>
      </c>
      <c r="AW355" s="12" t="s">
        <v>34</v>
      </c>
      <c r="AX355" s="12" t="s">
        <v>77</v>
      </c>
      <c r="AY355" s="156" t="s">
        <v>339</v>
      </c>
    </row>
    <row r="356" spans="2:65" s="13" customFormat="1" x14ac:dyDescent="0.2">
      <c r="B356" s="162"/>
      <c r="D356" s="150" t="s">
        <v>376</v>
      </c>
      <c r="E356" s="163" t="s">
        <v>1</v>
      </c>
      <c r="F356" s="164" t="s">
        <v>398</v>
      </c>
      <c r="H356" s="165">
        <v>2</v>
      </c>
      <c r="I356" s="166"/>
      <c r="L356" s="162"/>
      <c r="M356" s="167"/>
      <c r="T356" s="168"/>
      <c r="AT356" s="163" t="s">
        <v>376</v>
      </c>
      <c r="AU356" s="163" t="s">
        <v>86</v>
      </c>
      <c r="AV356" s="13" t="s">
        <v>249</v>
      </c>
      <c r="AW356" s="13" t="s">
        <v>34</v>
      </c>
      <c r="AX356" s="13" t="s">
        <v>84</v>
      </c>
      <c r="AY356" s="163" t="s">
        <v>339</v>
      </c>
    </row>
    <row r="357" spans="2:65" s="1" customFormat="1" ht="16.5" customHeight="1" x14ac:dyDescent="0.2">
      <c r="B357" s="136"/>
      <c r="C357" s="137" t="s">
        <v>603</v>
      </c>
      <c r="D357" s="137" t="s">
        <v>342</v>
      </c>
      <c r="E357" s="138" t="s">
        <v>3875</v>
      </c>
      <c r="F357" s="139" t="s">
        <v>3876</v>
      </c>
      <c r="G357" s="140" t="s">
        <v>345</v>
      </c>
      <c r="H357" s="141">
        <v>8</v>
      </c>
      <c r="I357" s="142"/>
      <c r="J357" s="143">
        <f>ROUND(I357*H357,2)</f>
        <v>0</v>
      </c>
      <c r="K357" s="139" t="s">
        <v>902</v>
      </c>
      <c r="L357" s="32"/>
      <c r="M357" s="144" t="s">
        <v>1</v>
      </c>
      <c r="N357" s="145" t="s">
        <v>42</v>
      </c>
      <c r="P357" s="146">
        <f>O357*H357</f>
        <v>0</v>
      </c>
      <c r="Q357" s="146">
        <v>0</v>
      </c>
      <c r="R357" s="146">
        <f>Q357*H357</f>
        <v>0</v>
      </c>
      <c r="S357" s="146">
        <v>0</v>
      </c>
      <c r="T357" s="147">
        <f>S357*H357</f>
        <v>0</v>
      </c>
      <c r="AR357" s="148" t="s">
        <v>1902</v>
      </c>
      <c r="AT357" s="148" t="s">
        <v>342</v>
      </c>
      <c r="AU357" s="148" t="s">
        <v>86</v>
      </c>
      <c r="AY357" s="17" t="s">
        <v>339</v>
      </c>
      <c r="BE357" s="149">
        <f>IF(N357="základní",J357,0)</f>
        <v>0</v>
      </c>
      <c r="BF357" s="149">
        <f>IF(N357="snížená",J357,0)</f>
        <v>0</v>
      </c>
      <c r="BG357" s="149">
        <f>IF(N357="zákl. přenesená",J357,0)</f>
        <v>0</v>
      </c>
      <c r="BH357" s="149">
        <f>IF(N357="sníž. přenesená",J357,0)</f>
        <v>0</v>
      </c>
      <c r="BI357" s="149">
        <f>IF(N357="nulová",J357,0)</f>
        <v>0</v>
      </c>
      <c r="BJ357" s="17" t="s">
        <v>84</v>
      </c>
      <c r="BK357" s="149">
        <f>ROUND(I357*H357,2)</f>
        <v>0</v>
      </c>
      <c r="BL357" s="17" t="s">
        <v>1902</v>
      </c>
      <c r="BM357" s="148" t="s">
        <v>3877</v>
      </c>
    </row>
    <row r="358" spans="2:65" s="1" customFormat="1" ht="19.2" x14ac:dyDescent="0.2">
      <c r="B358" s="32"/>
      <c r="D358" s="150" t="s">
        <v>348</v>
      </c>
      <c r="F358" s="151" t="s">
        <v>3878</v>
      </c>
      <c r="I358" s="152"/>
      <c r="L358" s="32"/>
      <c r="M358" s="153"/>
      <c r="T358" s="56"/>
      <c r="AT358" s="17" t="s">
        <v>348</v>
      </c>
      <c r="AU358" s="17" t="s">
        <v>86</v>
      </c>
    </row>
    <row r="359" spans="2:65" s="12" customFormat="1" x14ac:dyDescent="0.2">
      <c r="B359" s="155"/>
      <c r="D359" s="150" t="s">
        <v>376</v>
      </c>
      <c r="E359" s="156" t="s">
        <v>1</v>
      </c>
      <c r="F359" s="157" t="s">
        <v>3879</v>
      </c>
      <c r="H359" s="158">
        <v>8</v>
      </c>
      <c r="I359" s="159"/>
      <c r="L359" s="155"/>
      <c r="M359" s="160"/>
      <c r="T359" s="161"/>
      <c r="AT359" s="156" t="s">
        <v>376</v>
      </c>
      <c r="AU359" s="156" t="s">
        <v>86</v>
      </c>
      <c r="AV359" s="12" t="s">
        <v>86</v>
      </c>
      <c r="AW359" s="12" t="s">
        <v>34</v>
      </c>
      <c r="AX359" s="12" t="s">
        <v>77</v>
      </c>
      <c r="AY359" s="156" t="s">
        <v>339</v>
      </c>
    </row>
    <row r="360" spans="2:65" s="13" customFormat="1" x14ac:dyDescent="0.2">
      <c r="B360" s="162"/>
      <c r="D360" s="150" t="s">
        <v>376</v>
      </c>
      <c r="E360" s="163" t="s">
        <v>1</v>
      </c>
      <c r="F360" s="164" t="s">
        <v>398</v>
      </c>
      <c r="H360" s="165">
        <v>8</v>
      </c>
      <c r="I360" s="166"/>
      <c r="L360" s="162"/>
      <c r="M360" s="167"/>
      <c r="T360" s="168"/>
      <c r="AT360" s="163" t="s">
        <v>376</v>
      </c>
      <c r="AU360" s="163" t="s">
        <v>86</v>
      </c>
      <c r="AV360" s="13" t="s">
        <v>249</v>
      </c>
      <c r="AW360" s="13" t="s">
        <v>34</v>
      </c>
      <c r="AX360" s="13" t="s">
        <v>84</v>
      </c>
      <c r="AY360" s="163" t="s">
        <v>339</v>
      </c>
    </row>
    <row r="361" spans="2:65" s="11" customFormat="1" ht="22.8" customHeight="1" x14ac:dyDescent="0.25">
      <c r="B361" s="124"/>
      <c r="D361" s="125" t="s">
        <v>76</v>
      </c>
      <c r="E361" s="134" t="s">
        <v>249</v>
      </c>
      <c r="F361" s="134" t="s">
        <v>2233</v>
      </c>
      <c r="I361" s="127"/>
      <c r="J361" s="135">
        <f>BK361</f>
        <v>0</v>
      </c>
      <c r="L361" s="124"/>
      <c r="M361" s="129"/>
      <c r="P361" s="130">
        <f>SUM(P362:P392)</f>
        <v>0</v>
      </c>
      <c r="R361" s="130">
        <f>SUM(R362:R392)</f>
        <v>165.41258160000001</v>
      </c>
      <c r="T361" s="131">
        <f>SUM(T362:T392)</f>
        <v>0</v>
      </c>
      <c r="AR361" s="125" t="s">
        <v>84</v>
      </c>
      <c r="AT361" s="132" t="s">
        <v>76</v>
      </c>
      <c r="AU361" s="132" t="s">
        <v>84</v>
      </c>
      <c r="AY361" s="125" t="s">
        <v>339</v>
      </c>
      <c r="BK361" s="133">
        <f>SUM(BK362:BK392)</f>
        <v>0</v>
      </c>
    </row>
    <row r="362" spans="2:65" s="1" customFormat="1" ht="16.5" customHeight="1" x14ac:dyDescent="0.2">
      <c r="B362" s="136"/>
      <c r="C362" s="137" t="s">
        <v>606</v>
      </c>
      <c r="D362" s="137" t="s">
        <v>342</v>
      </c>
      <c r="E362" s="138" t="s">
        <v>3880</v>
      </c>
      <c r="F362" s="139" t="s">
        <v>3881</v>
      </c>
      <c r="G362" s="140" t="s">
        <v>381</v>
      </c>
      <c r="H362" s="141">
        <v>0.48</v>
      </c>
      <c r="I362" s="142"/>
      <c r="J362" s="143">
        <f>ROUND(I362*H362,2)</f>
        <v>0</v>
      </c>
      <c r="K362" s="139" t="s">
        <v>902</v>
      </c>
      <c r="L362" s="32"/>
      <c r="M362" s="144" t="s">
        <v>1</v>
      </c>
      <c r="N362" s="145" t="s">
        <v>42</v>
      </c>
      <c r="P362" s="146">
        <f>O362*H362</f>
        <v>0</v>
      </c>
      <c r="Q362" s="146">
        <v>1.453E-2</v>
      </c>
      <c r="R362" s="146">
        <f>Q362*H362</f>
        <v>6.9743999999999995E-3</v>
      </c>
      <c r="S362" s="146">
        <v>0</v>
      </c>
      <c r="T362" s="147">
        <f>S362*H362</f>
        <v>0</v>
      </c>
      <c r="AR362" s="148" t="s">
        <v>249</v>
      </c>
      <c r="AT362" s="148" t="s">
        <v>342</v>
      </c>
      <c r="AU362" s="148" t="s">
        <v>86</v>
      </c>
      <c r="AY362" s="17" t="s">
        <v>339</v>
      </c>
      <c r="BE362" s="149">
        <f>IF(N362="základní",J362,0)</f>
        <v>0</v>
      </c>
      <c r="BF362" s="149">
        <f>IF(N362="snížená",J362,0)</f>
        <v>0</v>
      </c>
      <c r="BG362" s="149">
        <f>IF(N362="zákl. přenesená",J362,0)</f>
        <v>0</v>
      </c>
      <c r="BH362" s="149">
        <f>IF(N362="sníž. přenesená",J362,0)</f>
        <v>0</v>
      </c>
      <c r="BI362" s="149">
        <f>IF(N362="nulová",J362,0)</f>
        <v>0</v>
      </c>
      <c r="BJ362" s="17" t="s">
        <v>84</v>
      </c>
      <c r="BK362" s="149">
        <f>ROUND(I362*H362,2)</f>
        <v>0</v>
      </c>
      <c r="BL362" s="17" t="s">
        <v>249</v>
      </c>
      <c r="BM362" s="148" t="s">
        <v>3882</v>
      </c>
    </row>
    <row r="363" spans="2:65" s="1" customFormat="1" x14ac:dyDescent="0.2">
      <c r="B363" s="32"/>
      <c r="D363" s="150" t="s">
        <v>348</v>
      </c>
      <c r="F363" s="151" t="s">
        <v>3883</v>
      </c>
      <c r="I363" s="152"/>
      <c r="L363" s="32"/>
      <c r="M363" s="153"/>
      <c r="T363" s="56"/>
      <c r="AT363" s="17" t="s">
        <v>348</v>
      </c>
      <c r="AU363" s="17" t="s">
        <v>86</v>
      </c>
    </row>
    <row r="364" spans="2:65" s="12" customFormat="1" x14ac:dyDescent="0.2">
      <c r="B364" s="155"/>
      <c r="D364" s="150" t="s">
        <v>376</v>
      </c>
      <c r="E364" s="156" t="s">
        <v>1</v>
      </c>
      <c r="F364" s="157" t="s">
        <v>3884</v>
      </c>
      <c r="H364" s="158">
        <v>0.48</v>
      </c>
      <c r="I364" s="159"/>
      <c r="L364" s="155"/>
      <c r="M364" s="160"/>
      <c r="T364" s="161"/>
      <c r="AT364" s="156" t="s">
        <v>376</v>
      </c>
      <c r="AU364" s="156" t="s">
        <v>86</v>
      </c>
      <c r="AV364" s="12" t="s">
        <v>86</v>
      </c>
      <c r="AW364" s="12" t="s">
        <v>34</v>
      </c>
      <c r="AX364" s="12" t="s">
        <v>77</v>
      </c>
      <c r="AY364" s="156" t="s">
        <v>339</v>
      </c>
    </row>
    <row r="365" spans="2:65" s="13" customFormat="1" x14ac:dyDescent="0.2">
      <c r="B365" s="162"/>
      <c r="D365" s="150" t="s">
        <v>376</v>
      </c>
      <c r="E365" s="163" t="s">
        <v>1</v>
      </c>
      <c r="F365" s="164" t="s">
        <v>398</v>
      </c>
      <c r="H365" s="165">
        <v>0.48</v>
      </c>
      <c r="I365" s="166"/>
      <c r="L365" s="162"/>
      <c r="M365" s="167"/>
      <c r="T365" s="168"/>
      <c r="AT365" s="163" t="s">
        <v>376</v>
      </c>
      <c r="AU365" s="163" t="s">
        <v>86</v>
      </c>
      <c r="AV365" s="13" t="s">
        <v>249</v>
      </c>
      <c r="AW365" s="13" t="s">
        <v>34</v>
      </c>
      <c r="AX365" s="13" t="s">
        <v>84</v>
      </c>
      <c r="AY365" s="163" t="s">
        <v>339</v>
      </c>
    </row>
    <row r="366" spans="2:65" s="1" customFormat="1" ht="16.5" customHeight="1" x14ac:dyDescent="0.2">
      <c r="B366" s="136"/>
      <c r="C366" s="137" t="s">
        <v>609</v>
      </c>
      <c r="D366" s="137" t="s">
        <v>342</v>
      </c>
      <c r="E366" s="138" t="s">
        <v>3885</v>
      </c>
      <c r="F366" s="139" t="s">
        <v>3886</v>
      </c>
      <c r="G366" s="140" t="s">
        <v>381</v>
      </c>
      <c r="H366" s="141">
        <v>0.48</v>
      </c>
      <c r="I366" s="142"/>
      <c r="J366" s="143">
        <f>ROUND(I366*H366,2)</f>
        <v>0</v>
      </c>
      <c r="K366" s="139" t="s">
        <v>902</v>
      </c>
      <c r="L366" s="32"/>
      <c r="M366" s="144" t="s">
        <v>1</v>
      </c>
      <c r="N366" s="145" t="s">
        <v>42</v>
      </c>
      <c r="P366" s="146">
        <f>O366*H366</f>
        <v>0</v>
      </c>
      <c r="Q366" s="146">
        <v>1.5140000000000001E-2</v>
      </c>
      <c r="R366" s="146">
        <f>Q366*H366</f>
        <v>7.2671999999999997E-3</v>
      </c>
      <c r="S366" s="146">
        <v>0</v>
      </c>
      <c r="T366" s="147">
        <f>S366*H366</f>
        <v>0</v>
      </c>
      <c r="AR366" s="148" t="s">
        <v>249</v>
      </c>
      <c r="AT366" s="148" t="s">
        <v>342</v>
      </c>
      <c r="AU366" s="148" t="s">
        <v>86</v>
      </c>
      <c r="AY366" s="17" t="s">
        <v>339</v>
      </c>
      <c r="BE366" s="149">
        <f>IF(N366="základní",J366,0)</f>
        <v>0</v>
      </c>
      <c r="BF366" s="149">
        <f>IF(N366="snížená",J366,0)</f>
        <v>0</v>
      </c>
      <c r="BG366" s="149">
        <f>IF(N366="zákl. přenesená",J366,0)</f>
        <v>0</v>
      </c>
      <c r="BH366" s="149">
        <f>IF(N366="sníž. přenesená",J366,0)</f>
        <v>0</v>
      </c>
      <c r="BI366" s="149">
        <f>IF(N366="nulová",J366,0)</f>
        <v>0</v>
      </c>
      <c r="BJ366" s="17" t="s">
        <v>84</v>
      </c>
      <c r="BK366" s="149">
        <f>ROUND(I366*H366,2)</f>
        <v>0</v>
      </c>
      <c r="BL366" s="17" t="s">
        <v>249</v>
      </c>
      <c r="BM366" s="148" t="s">
        <v>3887</v>
      </c>
    </row>
    <row r="367" spans="2:65" s="1" customFormat="1" x14ac:dyDescent="0.2">
      <c r="B367" s="32"/>
      <c r="D367" s="150" t="s">
        <v>348</v>
      </c>
      <c r="F367" s="151" t="s">
        <v>3888</v>
      </c>
      <c r="I367" s="152"/>
      <c r="L367" s="32"/>
      <c r="M367" s="153"/>
      <c r="T367" s="56"/>
      <c r="AT367" s="17" t="s">
        <v>348</v>
      </c>
      <c r="AU367" s="17" t="s">
        <v>86</v>
      </c>
    </row>
    <row r="368" spans="2:65" s="12" customFormat="1" x14ac:dyDescent="0.2">
      <c r="B368" s="155"/>
      <c r="D368" s="150" t="s">
        <v>376</v>
      </c>
      <c r="E368" s="156" t="s">
        <v>1</v>
      </c>
      <c r="F368" s="157" t="s">
        <v>3884</v>
      </c>
      <c r="H368" s="158">
        <v>0.48</v>
      </c>
      <c r="I368" s="159"/>
      <c r="L368" s="155"/>
      <c r="M368" s="160"/>
      <c r="T368" s="161"/>
      <c r="AT368" s="156" t="s">
        <v>376</v>
      </c>
      <c r="AU368" s="156" t="s">
        <v>86</v>
      </c>
      <c r="AV368" s="12" t="s">
        <v>86</v>
      </c>
      <c r="AW368" s="12" t="s">
        <v>34</v>
      </c>
      <c r="AX368" s="12" t="s">
        <v>77</v>
      </c>
      <c r="AY368" s="156" t="s">
        <v>339</v>
      </c>
    </row>
    <row r="369" spans="2:65" s="13" customFormat="1" x14ac:dyDescent="0.2">
      <c r="B369" s="162"/>
      <c r="D369" s="150" t="s">
        <v>376</v>
      </c>
      <c r="E369" s="163" t="s">
        <v>1</v>
      </c>
      <c r="F369" s="164" t="s">
        <v>398</v>
      </c>
      <c r="H369" s="165">
        <v>0.48</v>
      </c>
      <c r="I369" s="166"/>
      <c r="L369" s="162"/>
      <c r="M369" s="167"/>
      <c r="T369" s="168"/>
      <c r="AT369" s="163" t="s">
        <v>376</v>
      </c>
      <c r="AU369" s="163" t="s">
        <v>86</v>
      </c>
      <c r="AV369" s="13" t="s">
        <v>249</v>
      </c>
      <c r="AW369" s="13" t="s">
        <v>34</v>
      </c>
      <c r="AX369" s="13" t="s">
        <v>84</v>
      </c>
      <c r="AY369" s="163" t="s">
        <v>339</v>
      </c>
    </row>
    <row r="370" spans="2:65" s="1" customFormat="1" ht="16.5" customHeight="1" x14ac:dyDescent="0.2">
      <c r="B370" s="136"/>
      <c r="C370" s="137" t="s">
        <v>612</v>
      </c>
      <c r="D370" s="137" t="s">
        <v>342</v>
      </c>
      <c r="E370" s="138" t="s">
        <v>3889</v>
      </c>
      <c r="F370" s="139" t="s">
        <v>3890</v>
      </c>
      <c r="G370" s="140" t="s">
        <v>373</v>
      </c>
      <c r="H370" s="141">
        <v>24.683</v>
      </c>
      <c r="I370" s="142"/>
      <c r="J370" s="143">
        <f>ROUND(I370*H370,2)</f>
        <v>0</v>
      </c>
      <c r="K370" s="139" t="s">
        <v>902</v>
      </c>
      <c r="L370" s="32"/>
      <c r="M370" s="144" t="s">
        <v>1</v>
      </c>
      <c r="N370" s="145" t="s">
        <v>42</v>
      </c>
      <c r="P370" s="146">
        <f>O370*H370</f>
        <v>0</v>
      </c>
      <c r="Q370" s="146">
        <v>2.052</v>
      </c>
      <c r="R370" s="146">
        <f>Q370*H370</f>
        <v>50.649515999999998</v>
      </c>
      <c r="S370" s="146">
        <v>0</v>
      </c>
      <c r="T370" s="147">
        <f>S370*H370</f>
        <v>0</v>
      </c>
      <c r="AR370" s="148" t="s">
        <v>1902</v>
      </c>
      <c r="AT370" s="148" t="s">
        <v>342</v>
      </c>
      <c r="AU370" s="148" t="s">
        <v>86</v>
      </c>
      <c r="AY370" s="17" t="s">
        <v>339</v>
      </c>
      <c r="BE370" s="149">
        <f>IF(N370="základní",J370,0)</f>
        <v>0</v>
      </c>
      <c r="BF370" s="149">
        <f>IF(N370="snížená",J370,0)</f>
        <v>0</v>
      </c>
      <c r="BG370" s="149">
        <f>IF(N370="zákl. přenesená",J370,0)</f>
        <v>0</v>
      </c>
      <c r="BH370" s="149">
        <f>IF(N370="sníž. přenesená",J370,0)</f>
        <v>0</v>
      </c>
      <c r="BI370" s="149">
        <f>IF(N370="nulová",J370,0)</f>
        <v>0</v>
      </c>
      <c r="BJ370" s="17" t="s">
        <v>84</v>
      </c>
      <c r="BK370" s="149">
        <f>ROUND(I370*H370,2)</f>
        <v>0</v>
      </c>
      <c r="BL370" s="17" t="s">
        <v>1902</v>
      </c>
      <c r="BM370" s="148" t="s">
        <v>3891</v>
      </c>
    </row>
    <row r="371" spans="2:65" s="1" customFormat="1" x14ac:dyDescent="0.2">
      <c r="B371" s="32"/>
      <c r="D371" s="150" t="s">
        <v>348</v>
      </c>
      <c r="F371" s="151" t="s">
        <v>3892</v>
      </c>
      <c r="I371" s="152"/>
      <c r="L371" s="32"/>
      <c r="M371" s="153"/>
      <c r="T371" s="56"/>
      <c r="AT371" s="17" t="s">
        <v>348</v>
      </c>
      <c r="AU371" s="17" t="s">
        <v>86</v>
      </c>
    </row>
    <row r="372" spans="2:65" s="12" customFormat="1" x14ac:dyDescent="0.2">
      <c r="B372" s="155"/>
      <c r="D372" s="150" t="s">
        <v>376</v>
      </c>
      <c r="E372" s="156" t="s">
        <v>1</v>
      </c>
      <c r="F372" s="157" t="s">
        <v>3893</v>
      </c>
      <c r="H372" s="158">
        <v>11.79</v>
      </c>
      <c r="I372" s="159"/>
      <c r="L372" s="155"/>
      <c r="M372" s="160"/>
      <c r="T372" s="161"/>
      <c r="AT372" s="156" t="s">
        <v>376</v>
      </c>
      <c r="AU372" s="156" t="s">
        <v>86</v>
      </c>
      <c r="AV372" s="12" t="s">
        <v>86</v>
      </c>
      <c r="AW372" s="12" t="s">
        <v>34</v>
      </c>
      <c r="AX372" s="12" t="s">
        <v>77</v>
      </c>
      <c r="AY372" s="156" t="s">
        <v>339</v>
      </c>
    </row>
    <row r="373" spans="2:65" s="12" customFormat="1" x14ac:dyDescent="0.2">
      <c r="B373" s="155"/>
      <c r="D373" s="150" t="s">
        <v>376</v>
      </c>
      <c r="E373" s="156" t="s">
        <v>1</v>
      </c>
      <c r="F373" s="157" t="s">
        <v>3894</v>
      </c>
      <c r="H373" s="158">
        <v>12.893000000000001</v>
      </c>
      <c r="I373" s="159"/>
      <c r="L373" s="155"/>
      <c r="M373" s="160"/>
      <c r="T373" s="161"/>
      <c r="AT373" s="156" t="s">
        <v>376</v>
      </c>
      <c r="AU373" s="156" t="s">
        <v>86</v>
      </c>
      <c r="AV373" s="12" t="s">
        <v>86</v>
      </c>
      <c r="AW373" s="12" t="s">
        <v>34</v>
      </c>
      <c r="AX373" s="12" t="s">
        <v>77</v>
      </c>
      <c r="AY373" s="156" t="s">
        <v>339</v>
      </c>
    </row>
    <row r="374" spans="2:65" s="13" customFormat="1" x14ac:dyDescent="0.2">
      <c r="B374" s="162"/>
      <c r="D374" s="150" t="s">
        <v>376</v>
      </c>
      <c r="E374" s="163" t="s">
        <v>1</v>
      </c>
      <c r="F374" s="164" t="s">
        <v>398</v>
      </c>
      <c r="H374" s="165">
        <v>24.683</v>
      </c>
      <c r="I374" s="166"/>
      <c r="L374" s="162"/>
      <c r="M374" s="167"/>
      <c r="T374" s="168"/>
      <c r="AT374" s="163" t="s">
        <v>376</v>
      </c>
      <c r="AU374" s="163" t="s">
        <v>86</v>
      </c>
      <c r="AV374" s="13" t="s">
        <v>249</v>
      </c>
      <c r="AW374" s="13" t="s">
        <v>34</v>
      </c>
      <c r="AX374" s="13" t="s">
        <v>84</v>
      </c>
      <c r="AY374" s="163" t="s">
        <v>339</v>
      </c>
    </row>
    <row r="375" spans="2:65" s="1" customFormat="1" ht="16.5" customHeight="1" x14ac:dyDescent="0.2">
      <c r="B375" s="136"/>
      <c r="C375" s="137" t="s">
        <v>618</v>
      </c>
      <c r="D375" s="137" t="s">
        <v>342</v>
      </c>
      <c r="E375" s="138" t="s">
        <v>3895</v>
      </c>
      <c r="F375" s="139" t="s">
        <v>3896</v>
      </c>
      <c r="G375" s="140" t="s">
        <v>358</v>
      </c>
      <c r="H375" s="141">
        <v>20</v>
      </c>
      <c r="I375" s="142"/>
      <c r="J375" s="143">
        <f>ROUND(I375*H375,2)</f>
        <v>0</v>
      </c>
      <c r="K375" s="139" t="s">
        <v>902</v>
      </c>
      <c r="L375" s="32"/>
      <c r="M375" s="144" t="s">
        <v>1</v>
      </c>
      <c r="N375" s="145" t="s">
        <v>42</v>
      </c>
      <c r="P375" s="146">
        <f>O375*H375</f>
        <v>0</v>
      </c>
      <c r="Q375" s="146">
        <v>0.13095999999999999</v>
      </c>
      <c r="R375" s="146">
        <f>Q375*H375</f>
        <v>2.6191999999999998</v>
      </c>
      <c r="S375" s="146">
        <v>0</v>
      </c>
      <c r="T375" s="147">
        <f>S375*H375</f>
        <v>0</v>
      </c>
      <c r="AR375" s="148" t="s">
        <v>249</v>
      </c>
      <c r="AT375" s="148" t="s">
        <v>342</v>
      </c>
      <c r="AU375" s="148" t="s">
        <v>86</v>
      </c>
      <c r="AY375" s="17" t="s">
        <v>339</v>
      </c>
      <c r="BE375" s="149">
        <f>IF(N375="základní",J375,0)</f>
        <v>0</v>
      </c>
      <c r="BF375" s="149">
        <f>IF(N375="snížená",J375,0)</f>
        <v>0</v>
      </c>
      <c r="BG375" s="149">
        <f>IF(N375="zákl. přenesená",J375,0)</f>
        <v>0</v>
      </c>
      <c r="BH375" s="149">
        <f>IF(N375="sníž. přenesená",J375,0)</f>
        <v>0</v>
      </c>
      <c r="BI375" s="149">
        <f>IF(N375="nulová",J375,0)</f>
        <v>0</v>
      </c>
      <c r="BJ375" s="17" t="s">
        <v>84</v>
      </c>
      <c r="BK375" s="149">
        <f>ROUND(I375*H375,2)</f>
        <v>0</v>
      </c>
      <c r="BL375" s="17" t="s">
        <v>249</v>
      </c>
      <c r="BM375" s="148" t="s">
        <v>3897</v>
      </c>
    </row>
    <row r="376" spans="2:65" s="1" customFormat="1" ht="19.2" x14ac:dyDescent="0.2">
      <c r="B376" s="32"/>
      <c r="D376" s="150" t="s">
        <v>348</v>
      </c>
      <c r="F376" s="151" t="s">
        <v>3898</v>
      </c>
      <c r="I376" s="152"/>
      <c r="L376" s="32"/>
      <c r="M376" s="153"/>
      <c r="T376" s="56"/>
      <c r="AT376" s="17" t="s">
        <v>348</v>
      </c>
      <c r="AU376" s="17" t="s">
        <v>86</v>
      </c>
    </row>
    <row r="377" spans="2:65" s="12" customFormat="1" x14ac:dyDescent="0.2">
      <c r="B377" s="155"/>
      <c r="D377" s="150" t="s">
        <v>376</v>
      </c>
      <c r="E377" s="156" t="s">
        <v>1</v>
      </c>
      <c r="F377" s="157" t="s">
        <v>3899</v>
      </c>
      <c r="H377" s="158">
        <v>20</v>
      </c>
      <c r="I377" s="159"/>
      <c r="L377" s="155"/>
      <c r="M377" s="160"/>
      <c r="T377" s="161"/>
      <c r="AT377" s="156" t="s">
        <v>376</v>
      </c>
      <c r="AU377" s="156" t="s">
        <v>86</v>
      </c>
      <c r="AV377" s="12" t="s">
        <v>86</v>
      </c>
      <c r="AW377" s="12" t="s">
        <v>34</v>
      </c>
      <c r="AX377" s="12" t="s">
        <v>77</v>
      </c>
      <c r="AY377" s="156" t="s">
        <v>339</v>
      </c>
    </row>
    <row r="378" spans="2:65" s="13" customFormat="1" x14ac:dyDescent="0.2">
      <c r="B378" s="162"/>
      <c r="D378" s="150" t="s">
        <v>376</v>
      </c>
      <c r="E378" s="163" t="s">
        <v>1</v>
      </c>
      <c r="F378" s="164" t="s">
        <v>398</v>
      </c>
      <c r="H378" s="165">
        <v>20</v>
      </c>
      <c r="I378" s="166"/>
      <c r="L378" s="162"/>
      <c r="M378" s="167"/>
      <c r="T378" s="168"/>
      <c r="AT378" s="163" t="s">
        <v>376</v>
      </c>
      <c r="AU378" s="163" t="s">
        <v>86</v>
      </c>
      <c r="AV378" s="13" t="s">
        <v>249</v>
      </c>
      <c r="AW378" s="13" t="s">
        <v>34</v>
      </c>
      <c r="AX378" s="13" t="s">
        <v>84</v>
      </c>
      <c r="AY378" s="163" t="s">
        <v>339</v>
      </c>
    </row>
    <row r="379" spans="2:65" s="1" customFormat="1" ht="16.5" customHeight="1" x14ac:dyDescent="0.2">
      <c r="B379" s="136"/>
      <c r="C379" s="169" t="s">
        <v>788</v>
      </c>
      <c r="D379" s="169" t="s">
        <v>490</v>
      </c>
      <c r="E379" s="170" t="s">
        <v>3900</v>
      </c>
      <c r="F379" s="171" t="s">
        <v>3901</v>
      </c>
      <c r="G379" s="172" t="s">
        <v>345</v>
      </c>
      <c r="H379" s="173">
        <v>70</v>
      </c>
      <c r="I379" s="174"/>
      <c r="J379" s="175">
        <f>ROUND(I379*H379,2)</f>
        <v>0</v>
      </c>
      <c r="K379" s="171" t="s">
        <v>1</v>
      </c>
      <c r="L379" s="176"/>
      <c r="M379" s="177" t="s">
        <v>1</v>
      </c>
      <c r="N379" s="178" t="s">
        <v>42</v>
      </c>
      <c r="P379" s="146">
        <f>O379*H379</f>
        <v>0</v>
      </c>
      <c r="Q379" s="146">
        <v>9.4999999999999998E-3</v>
      </c>
      <c r="R379" s="146">
        <f>Q379*H379</f>
        <v>0.66500000000000004</v>
      </c>
      <c r="S379" s="146">
        <v>0</v>
      </c>
      <c r="T379" s="147">
        <f>S379*H379</f>
        <v>0</v>
      </c>
      <c r="AR379" s="148" t="s">
        <v>385</v>
      </c>
      <c r="AT379" s="148" t="s">
        <v>490</v>
      </c>
      <c r="AU379" s="148" t="s">
        <v>86</v>
      </c>
      <c r="AY379" s="17" t="s">
        <v>339</v>
      </c>
      <c r="BE379" s="149">
        <f>IF(N379="základní",J379,0)</f>
        <v>0</v>
      </c>
      <c r="BF379" s="149">
        <f>IF(N379="snížená",J379,0)</f>
        <v>0</v>
      </c>
      <c r="BG379" s="149">
        <f>IF(N379="zákl. přenesená",J379,0)</f>
        <v>0</v>
      </c>
      <c r="BH379" s="149">
        <f>IF(N379="sníž. přenesená",J379,0)</f>
        <v>0</v>
      </c>
      <c r="BI379" s="149">
        <f>IF(N379="nulová",J379,0)</f>
        <v>0</v>
      </c>
      <c r="BJ379" s="17" t="s">
        <v>84</v>
      </c>
      <c r="BK379" s="149">
        <f>ROUND(I379*H379,2)</f>
        <v>0</v>
      </c>
      <c r="BL379" s="17" t="s">
        <v>249</v>
      </c>
      <c r="BM379" s="148" t="s">
        <v>3902</v>
      </c>
    </row>
    <row r="380" spans="2:65" s="1" customFormat="1" x14ac:dyDescent="0.2">
      <c r="B380" s="32"/>
      <c r="D380" s="150" t="s">
        <v>348</v>
      </c>
      <c r="F380" s="151" t="s">
        <v>3901</v>
      </c>
      <c r="I380" s="152"/>
      <c r="L380" s="32"/>
      <c r="M380" s="153"/>
      <c r="T380" s="56"/>
      <c r="AT380" s="17" t="s">
        <v>348</v>
      </c>
      <c r="AU380" s="17" t="s">
        <v>86</v>
      </c>
    </row>
    <row r="381" spans="2:65" s="12" customFormat="1" x14ac:dyDescent="0.2">
      <c r="B381" s="155"/>
      <c r="D381" s="150" t="s">
        <v>376</v>
      </c>
      <c r="E381" s="156" t="s">
        <v>1</v>
      </c>
      <c r="F381" s="157" t="s">
        <v>851</v>
      </c>
      <c r="H381" s="158">
        <v>70</v>
      </c>
      <c r="I381" s="159"/>
      <c r="L381" s="155"/>
      <c r="M381" s="160"/>
      <c r="T381" s="161"/>
      <c r="AT381" s="156" t="s">
        <v>376</v>
      </c>
      <c r="AU381" s="156" t="s">
        <v>86</v>
      </c>
      <c r="AV381" s="12" t="s">
        <v>86</v>
      </c>
      <c r="AW381" s="12" t="s">
        <v>34</v>
      </c>
      <c r="AX381" s="12" t="s">
        <v>77</v>
      </c>
      <c r="AY381" s="156" t="s">
        <v>339</v>
      </c>
    </row>
    <row r="382" spans="2:65" s="13" customFormat="1" x14ac:dyDescent="0.2">
      <c r="B382" s="162"/>
      <c r="D382" s="150" t="s">
        <v>376</v>
      </c>
      <c r="E382" s="163" t="s">
        <v>1</v>
      </c>
      <c r="F382" s="164" t="s">
        <v>398</v>
      </c>
      <c r="H382" s="165">
        <v>70</v>
      </c>
      <c r="I382" s="166"/>
      <c r="L382" s="162"/>
      <c r="M382" s="167"/>
      <c r="T382" s="168"/>
      <c r="AT382" s="163" t="s">
        <v>376</v>
      </c>
      <c r="AU382" s="163" t="s">
        <v>86</v>
      </c>
      <c r="AV382" s="13" t="s">
        <v>249</v>
      </c>
      <c r="AW382" s="13" t="s">
        <v>34</v>
      </c>
      <c r="AX382" s="13" t="s">
        <v>84</v>
      </c>
      <c r="AY382" s="163" t="s">
        <v>339</v>
      </c>
    </row>
    <row r="383" spans="2:65" s="1" customFormat="1" ht="16.5" customHeight="1" x14ac:dyDescent="0.2">
      <c r="B383" s="136"/>
      <c r="C383" s="137" t="s">
        <v>792</v>
      </c>
      <c r="D383" s="137" t="s">
        <v>342</v>
      </c>
      <c r="E383" s="138" t="s">
        <v>3903</v>
      </c>
      <c r="F383" s="139" t="s">
        <v>3904</v>
      </c>
      <c r="G383" s="140" t="s">
        <v>381</v>
      </c>
      <c r="H383" s="141">
        <v>11.2</v>
      </c>
      <c r="I383" s="142"/>
      <c r="J383" s="143">
        <f>ROUND(I383*H383,2)</f>
        <v>0</v>
      </c>
      <c r="K383" s="139" t="s">
        <v>902</v>
      </c>
      <c r="L383" s="32"/>
      <c r="M383" s="144" t="s">
        <v>1</v>
      </c>
      <c r="N383" s="145" t="s">
        <v>42</v>
      </c>
      <c r="P383" s="146">
        <f>O383*H383</f>
        <v>0</v>
      </c>
      <c r="Q383" s="146">
        <v>0.24787000000000001</v>
      </c>
      <c r="R383" s="146">
        <f>Q383*H383</f>
        <v>2.7761439999999999</v>
      </c>
      <c r="S383" s="146">
        <v>0</v>
      </c>
      <c r="T383" s="147">
        <f>S383*H383</f>
        <v>0</v>
      </c>
      <c r="AR383" s="148" t="s">
        <v>249</v>
      </c>
      <c r="AT383" s="148" t="s">
        <v>342</v>
      </c>
      <c r="AU383" s="148" t="s">
        <v>86</v>
      </c>
      <c r="AY383" s="17" t="s">
        <v>339</v>
      </c>
      <c r="BE383" s="149">
        <f>IF(N383="základní",J383,0)</f>
        <v>0</v>
      </c>
      <c r="BF383" s="149">
        <f>IF(N383="snížená",J383,0)</f>
        <v>0</v>
      </c>
      <c r="BG383" s="149">
        <f>IF(N383="zákl. přenesená",J383,0)</f>
        <v>0</v>
      </c>
      <c r="BH383" s="149">
        <f>IF(N383="sníž. přenesená",J383,0)</f>
        <v>0</v>
      </c>
      <c r="BI383" s="149">
        <f>IF(N383="nulová",J383,0)</f>
        <v>0</v>
      </c>
      <c r="BJ383" s="17" t="s">
        <v>84</v>
      </c>
      <c r="BK383" s="149">
        <f>ROUND(I383*H383,2)</f>
        <v>0</v>
      </c>
      <c r="BL383" s="17" t="s">
        <v>249</v>
      </c>
      <c r="BM383" s="148" t="s">
        <v>3905</v>
      </c>
    </row>
    <row r="384" spans="2:65" s="1" customFormat="1" x14ac:dyDescent="0.2">
      <c r="B384" s="32"/>
      <c r="D384" s="150" t="s">
        <v>348</v>
      </c>
      <c r="F384" s="151" t="s">
        <v>3906</v>
      </c>
      <c r="I384" s="152"/>
      <c r="L384" s="32"/>
      <c r="M384" s="153"/>
      <c r="T384" s="56"/>
      <c r="AT384" s="17" t="s">
        <v>348</v>
      </c>
      <c r="AU384" s="17" t="s">
        <v>86</v>
      </c>
    </row>
    <row r="385" spans="2:65" s="12" customFormat="1" x14ac:dyDescent="0.2">
      <c r="B385" s="155"/>
      <c r="D385" s="150" t="s">
        <v>376</v>
      </c>
      <c r="E385" s="156" t="s">
        <v>1</v>
      </c>
      <c r="F385" s="157" t="s">
        <v>3907</v>
      </c>
      <c r="H385" s="158">
        <v>5.6879999999999997</v>
      </c>
      <c r="I385" s="159"/>
      <c r="L385" s="155"/>
      <c r="M385" s="160"/>
      <c r="T385" s="161"/>
      <c r="AT385" s="156" t="s">
        <v>376</v>
      </c>
      <c r="AU385" s="156" t="s">
        <v>86</v>
      </c>
      <c r="AV385" s="12" t="s">
        <v>86</v>
      </c>
      <c r="AW385" s="12" t="s">
        <v>34</v>
      </c>
      <c r="AX385" s="12" t="s">
        <v>77</v>
      </c>
      <c r="AY385" s="156" t="s">
        <v>339</v>
      </c>
    </row>
    <row r="386" spans="2:65" s="12" customFormat="1" x14ac:dyDescent="0.2">
      <c r="B386" s="155"/>
      <c r="D386" s="150" t="s">
        <v>376</v>
      </c>
      <c r="E386" s="156" t="s">
        <v>1</v>
      </c>
      <c r="F386" s="157" t="s">
        <v>3908</v>
      </c>
      <c r="H386" s="158">
        <v>5.5119999999999996</v>
      </c>
      <c r="I386" s="159"/>
      <c r="L386" s="155"/>
      <c r="M386" s="160"/>
      <c r="T386" s="161"/>
      <c r="AT386" s="156" t="s">
        <v>376</v>
      </c>
      <c r="AU386" s="156" t="s">
        <v>86</v>
      </c>
      <c r="AV386" s="12" t="s">
        <v>86</v>
      </c>
      <c r="AW386" s="12" t="s">
        <v>34</v>
      </c>
      <c r="AX386" s="12" t="s">
        <v>77</v>
      </c>
      <c r="AY386" s="156" t="s">
        <v>339</v>
      </c>
    </row>
    <row r="387" spans="2:65" s="13" customFormat="1" x14ac:dyDescent="0.2">
      <c r="B387" s="162"/>
      <c r="D387" s="150" t="s">
        <v>376</v>
      </c>
      <c r="E387" s="163" t="s">
        <v>1</v>
      </c>
      <c r="F387" s="164" t="s">
        <v>398</v>
      </c>
      <c r="H387" s="165">
        <v>11.2</v>
      </c>
      <c r="I387" s="166"/>
      <c r="L387" s="162"/>
      <c r="M387" s="167"/>
      <c r="T387" s="168"/>
      <c r="AT387" s="163" t="s">
        <v>376</v>
      </c>
      <c r="AU387" s="163" t="s">
        <v>86</v>
      </c>
      <c r="AV387" s="13" t="s">
        <v>249</v>
      </c>
      <c r="AW387" s="13" t="s">
        <v>34</v>
      </c>
      <c r="AX387" s="13" t="s">
        <v>84</v>
      </c>
      <c r="AY387" s="163" t="s">
        <v>339</v>
      </c>
    </row>
    <row r="388" spans="2:65" s="1" customFormat="1" ht="21.75" customHeight="1" x14ac:dyDescent="0.2">
      <c r="B388" s="136"/>
      <c r="C388" s="137" t="s">
        <v>796</v>
      </c>
      <c r="D388" s="137" t="s">
        <v>342</v>
      </c>
      <c r="E388" s="138" t="s">
        <v>2332</v>
      </c>
      <c r="F388" s="139" t="s">
        <v>2333</v>
      </c>
      <c r="G388" s="140" t="s">
        <v>381</v>
      </c>
      <c r="H388" s="141">
        <v>105.4</v>
      </c>
      <c r="I388" s="142"/>
      <c r="J388" s="143">
        <f>ROUND(I388*H388,2)</f>
        <v>0</v>
      </c>
      <c r="K388" s="139" t="s">
        <v>902</v>
      </c>
      <c r="L388" s="32"/>
      <c r="M388" s="144" t="s">
        <v>1</v>
      </c>
      <c r="N388" s="145" t="s">
        <v>42</v>
      </c>
      <c r="P388" s="146">
        <f>O388*H388</f>
        <v>0</v>
      </c>
      <c r="Q388" s="146">
        <v>1.0311999999999999</v>
      </c>
      <c r="R388" s="146">
        <f>Q388*H388</f>
        <v>108.68848</v>
      </c>
      <c r="S388" s="146">
        <v>0</v>
      </c>
      <c r="T388" s="147">
        <f>S388*H388</f>
        <v>0</v>
      </c>
      <c r="AR388" s="148" t="s">
        <v>249</v>
      </c>
      <c r="AT388" s="148" t="s">
        <v>342</v>
      </c>
      <c r="AU388" s="148" t="s">
        <v>86</v>
      </c>
      <c r="AY388" s="17" t="s">
        <v>339</v>
      </c>
      <c r="BE388" s="149">
        <f>IF(N388="základní",J388,0)</f>
        <v>0</v>
      </c>
      <c r="BF388" s="149">
        <f>IF(N388="snížená",J388,0)</f>
        <v>0</v>
      </c>
      <c r="BG388" s="149">
        <f>IF(N388="zákl. přenesená",J388,0)</f>
        <v>0</v>
      </c>
      <c r="BH388" s="149">
        <f>IF(N388="sníž. přenesená",J388,0)</f>
        <v>0</v>
      </c>
      <c r="BI388" s="149">
        <f>IF(N388="nulová",J388,0)</f>
        <v>0</v>
      </c>
      <c r="BJ388" s="17" t="s">
        <v>84</v>
      </c>
      <c r="BK388" s="149">
        <f>ROUND(I388*H388,2)</f>
        <v>0</v>
      </c>
      <c r="BL388" s="17" t="s">
        <v>249</v>
      </c>
      <c r="BM388" s="148" t="s">
        <v>3909</v>
      </c>
    </row>
    <row r="389" spans="2:65" s="1" customFormat="1" ht="19.2" x14ac:dyDescent="0.2">
      <c r="B389" s="32"/>
      <c r="D389" s="150" t="s">
        <v>348</v>
      </c>
      <c r="F389" s="151" t="s">
        <v>2335</v>
      </c>
      <c r="I389" s="152"/>
      <c r="L389" s="32"/>
      <c r="M389" s="153"/>
      <c r="T389" s="56"/>
      <c r="AT389" s="17" t="s">
        <v>348</v>
      </c>
      <c r="AU389" s="17" t="s">
        <v>86</v>
      </c>
    </row>
    <row r="390" spans="2:65" s="12" customFormat="1" x14ac:dyDescent="0.2">
      <c r="B390" s="155"/>
      <c r="D390" s="150" t="s">
        <v>376</v>
      </c>
      <c r="E390" s="156" t="s">
        <v>1</v>
      </c>
      <c r="F390" s="157" t="s">
        <v>3910</v>
      </c>
      <c r="H390" s="158">
        <v>36.4</v>
      </c>
      <c r="I390" s="159"/>
      <c r="L390" s="155"/>
      <c r="M390" s="160"/>
      <c r="T390" s="161"/>
      <c r="AT390" s="156" t="s">
        <v>376</v>
      </c>
      <c r="AU390" s="156" t="s">
        <v>86</v>
      </c>
      <c r="AV390" s="12" t="s">
        <v>86</v>
      </c>
      <c r="AW390" s="12" t="s">
        <v>34</v>
      </c>
      <c r="AX390" s="12" t="s">
        <v>77</v>
      </c>
      <c r="AY390" s="156" t="s">
        <v>339</v>
      </c>
    </row>
    <row r="391" spans="2:65" s="12" customFormat="1" x14ac:dyDescent="0.2">
      <c r="B391" s="155"/>
      <c r="D391" s="150" t="s">
        <v>376</v>
      </c>
      <c r="E391" s="156" t="s">
        <v>1</v>
      </c>
      <c r="F391" s="157" t="s">
        <v>3911</v>
      </c>
      <c r="H391" s="158">
        <v>69</v>
      </c>
      <c r="I391" s="159"/>
      <c r="L391" s="155"/>
      <c r="M391" s="160"/>
      <c r="T391" s="161"/>
      <c r="AT391" s="156" t="s">
        <v>376</v>
      </c>
      <c r="AU391" s="156" t="s">
        <v>86</v>
      </c>
      <c r="AV391" s="12" t="s">
        <v>86</v>
      </c>
      <c r="AW391" s="12" t="s">
        <v>34</v>
      </c>
      <c r="AX391" s="12" t="s">
        <v>77</v>
      </c>
      <c r="AY391" s="156" t="s">
        <v>339</v>
      </c>
    </row>
    <row r="392" spans="2:65" s="13" customFormat="1" x14ac:dyDescent="0.2">
      <c r="B392" s="162"/>
      <c r="D392" s="150" t="s">
        <v>376</v>
      </c>
      <c r="E392" s="163" t="s">
        <v>1</v>
      </c>
      <c r="F392" s="164" t="s">
        <v>398</v>
      </c>
      <c r="H392" s="165">
        <v>105.4</v>
      </c>
      <c r="I392" s="166"/>
      <c r="L392" s="162"/>
      <c r="M392" s="167"/>
      <c r="T392" s="168"/>
      <c r="AT392" s="163" t="s">
        <v>376</v>
      </c>
      <c r="AU392" s="163" t="s">
        <v>86</v>
      </c>
      <c r="AV392" s="13" t="s">
        <v>249</v>
      </c>
      <c r="AW392" s="13" t="s">
        <v>34</v>
      </c>
      <c r="AX392" s="13" t="s">
        <v>84</v>
      </c>
      <c r="AY392" s="163" t="s">
        <v>339</v>
      </c>
    </row>
    <row r="393" spans="2:65" s="11" customFormat="1" ht="22.8" customHeight="1" x14ac:dyDescent="0.25">
      <c r="B393" s="124"/>
      <c r="D393" s="125" t="s">
        <v>76</v>
      </c>
      <c r="E393" s="134" t="s">
        <v>340</v>
      </c>
      <c r="F393" s="134" t="s">
        <v>341</v>
      </c>
      <c r="I393" s="127"/>
      <c r="J393" s="135">
        <f>BK393</f>
        <v>0</v>
      </c>
      <c r="L393" s="124"/>
      <c r="M393" s="129"/>
      <c r="P393" s="130">
        <f>SUM(P394:P427)</f>
        <v>0</v>
      </c>
      <c r="R393" s="130">
        <f>SUM(R394:R427)</f>
        <v>7.2449999999999992</v>
      </c>
      <c r="T393" s="131">
        <f>SUM(T394:T427)</f>
        <v>0</v>
      </c>
      <c r="AR393" s="125" t="s">
        <v>84</v>
      </c>
      <c r="AT393" s="132" t="s">
        <v>76</v>
      </c>
      <c r="AU393" s="132" t="s">
        <v>84</v>
      </c>
      <c r="AY393" s="125" t="s">
        <v>339</v>
      </c>
      <c r="BK393" s="133">
        <f>SUM(BK394:BK427)</f>
        <v>0</v>
      </c>
    </row>
    <row r="394" spans="2:65" s="1" customFormat="1" ht="16.5" customHeight="1" x14ac:dyDescent="0.2">
      <c r="B394" s="136"/>
      <c r="C394" s="137" t="s">
        <v>802</v>
      </c>
      <c r="D394" s="137" t="s">
        <v>342</v>
      </c>
      <c r="E394" s="138" t="s">
        <v>3912</v>
      </c>
      <c r="F394" s="139" t="s">
        <v>3913</v>
      </c>
      <c r="G394" s="140" t="s">
        <v>381</v>
      </c>
      <c r="H394" s="141">
        <v>63</v>
      </c>
      <c r="I394" s="142"/>
      <c r="J394" s="143">
        <f>ROUND(I394*H394,2)</f>
        <v>0</v>
      </c>
      <c r="K394" s="139" t="s">
        <v>902</v>
      </c>
      <c r="L394" s="32"/>
      <c r="M394" s="144" t="s">
        <v>1</v>
      </c>
      <c r="N394" s="145" t="s">
        <v>42</v>
      </c>
      <c r="P394" s="146">
        <f>O394*H394</f>
        <v>0</v>
      </c>
      <c r="Q394" s="146">
        <v>0</v>
      </c>
      <c r="R394" s="146">
        <f>Q394*H394</f>
        <v>0</v>
      </c>
      <c r="S394" s="146">
        <v>0</v>
      </c>
      <c r="T394" s="147">
        <f>S394*H394</f>
        <v>0</v>
      </c>
      <c r="AR394" s="148" t="s">
        <v>249</v>
      </c>
      <c r="AT394" s="148" t="s">
        <v>342</v>
      </c>
      <c r="AU394" s="148" t="s">
        <v>86</v>
      </c>
      <c r="AY394" s="17" t="s">
        <v>339</v>
      </c>
      <c r="BE394" s="149">
        <f>IF(N394="základní",J394,0)</f>
        <v>0</v>
      </c>
      <c r="BF394" s="149">
        <f>IF(N394="snížená",J394,0)</f>
        <v>0</v>
      </c>
      <c r="BG394" s="149">
        <f>IF(N394="zákl. přenesená",J394,0)</f>
        <v>0</v>
      </c>
      <c r="BH394" s="149">
        <f>IF(N394="sníž. přenesená",J394,0)</f>
        <v>0</v>
      </c>
      <c r="BI394" s="149">
        <f>IF(N394="nulová",J394,0)</f>
        <v>0</v>
      </c>
      <c r="BJ394" s="17" t="s">
        <v>84</v>
      </c>
      <c r="BK394" s="149">
        <f>ROUND(I394*H394,2)</f>
        <v>0</v>
      </c>
      <c r="BL394" s="17" t="s">
        <v>249</v>
      </c>
      <c r="BM394" s="148" t="s">
        <v>3914</v>
      </c>
    </row>
    <row r="395" spans="2:65" s="1" customFormat="1" x14ac:dyDescent="0.2">
      <c r="B395" s="32"/>
      <c r="D395" s="150" t="s">
        <v>348</v>
      </c>
      <c r="F395" s="151" t="s">
        <v>3915</v>
      </c>
      <c r="I395" s="152"/>
      <c r="L395" s="32"/>
      <c r="M395" s="153"/>
      <c r="T395" s="56"/>
      <c r="AT395" s="17" t="s">
        <v>348</v>
      </c>
      <c r="AU395" s="17" t="s">
        <v>86</v>
      </c>
    </row>
    <row r="396" spans="2:65" s="12" customFormat="1" x14ac:dyDescent="0.2">
      <c r="B396" s="155"/>
      <c r="D396" s="150" t="s">
        <v>376</v>
      </c>
      <c r="E396" s="156" t="s">
        <v>1</v>
      </c>
      <c r="F396" s="157" t="s">
        <v>3916</v>
      </c>
      <c r="H396" s="158">
        <v>63</v>
      </c>
      <c r="I396" s="159"/>
      <c r="L396" s="155"/>
      <c r="M396" s="160"/>
      <c r="T396" s="161"/>
      <c r="AT396" s="156" t="s">
        <v>376</v>
      </c>
      <c r="AU396" s="156" t="s">
        <v>86</v>
      </c>
      <c r="AV396" s="12" t="s">
        <v>86</v>
      </c>
      <c r="AW396" s="12" t="s">
        <v>34</v>
      </c>
      <c r="AX396" s="12" t="s">
        <v>77</v>
      </c>
      <c r="AY396" s="156" t="s">
        <v>339</v>
      </c>
    </row>
    <row r="397" spans="2:65" s="13" customFormat="1" x14ac:dyDescent="0.2">
      <c r="B397" s="162"/>
      <c r="D397" s="150" t="s">
        <v>376</v>
      </c>
      <c r="E397" s="163" t="s">
        <v>1</v>
      </c>
      <c r="F397" s="164" t="s">
        <v>398</v>
      </c>
      <c r="H397" s="165">
        <v>63</v>
      </c>
      <c r="I397" s="166"/>
      <c r="L397" s="162"/>
      <c r="M397" s="167"/>
      <c r="T397" s="168"/>
      <c r="AT397" s="163" t="s">
        <v>376</v>
      </c>
      <c r="AU397" s="163" t="s">
        <v>86</v>
      </c>
      <c r="AV397" s="13" t="s">
        <v>249</v>
      </c>
      <c r="AW397" s="13" t="s">
        <v>34</v>
      </c>
      <c r="AX397" s="13" t="s">
        <v>84</v>
      </c>
      <c r="AY397" s="163" t="s">
        <v>339</v>
      </c>
    </row>
    <row r="398" spans="2:65" s="1" customFormat="1" ht="16.5" customHeight="1" x14ac:dyDescent="0.2">
      <c r="B398" s="136"/>
      <c r="C398" s="137" t="s">
        <v>805</v>
      </c>
      <c r="D398" s="137" t="s">
        <v>342</v>
      </c>
      <c r="E398" s="138" t="s">
        <v>3917</v>
      </c>
      <c r="F398" s="139" t="s">
        <v>3918</v>
      </c>
      <c r="G398" s="140" t="s">
        <v>381</v>
      </c>
      <c r="H398" s="141">
        <v>63</v>
      </c>
      <c r="I398" s="142"/>
      <c r="J398" s="143">
        <f>ROUND(I398*H398,2)</f>
        <v>0</v>
      </c>
      <c r="K398" s="139" t="s">
        <v>902</v>
      </c>
      <c r="L398" s="32"/>
      <c r="M398" s="144" t="s">
        <v>1</v>
      </c>
      <c r="N398" s="145" t="s">
        <v>42</v>
      </c>
      <c r="P398" s="146">
        <f>O398*H398</f>
        <v>0</v>
      </c>
      <c r="Q398" s="146">
        <v>0</v>
      </c>
      <c r="R398" s="146">
        <f>Q398*H398</f>
        <v>0</v>
      </c>
      <c r="S398" s="146">
        <v>0</v>
      </c>
      <c r="T398" s="147">
        <f>S398*H398</f>
        <v>0</v>
      </c>
      <c r="AR398" s="148" t="s">
        <v>249</v>
      </c>
      <c r="AT398" s="148" t="s">
        <v>342</v>
      </c>
      <c r="AU398" s="148" t="s">
        <v>86</v>
      </c>
      <c r="AY398" s="17" t="s">
        <v>339</v>
      </c>
      <c r="BE398" s="149">
        <f>IF(N398="základní",J398,0)</f>
        <v>0</v>
      </c>
      <c r="BF398" s="149">
        <f>IF(N398="snížená",J398,0)</f>
        <v>0</v>
      </c>
      <c r="BG398" s="149">
        <f>IF(N398="zákl. přenesená",J398,0)</f>
        <v>0</v>
      </c>
      <c r="BH398" s="149">
        <f>IF(N398="sníž. přenesená",J398,0)</f>
        <v>0</v>
      </c>
      <c r="BI398" s="149">
        <f>IF(N398="nulová",J398,0)</f>
        <v>0</v>
      </c>
      <c r="BJ398" s="17" t="s">
        <v>84</v>
      </c>
      <c r="BK398" s="149">
        <f>ROUND(I398*H398,2)</f>
        <v>0</v>
      </c>
      <c r="BL398" s="17" t="s">
        <v>249</v>
      </c>
      <c r="BM398" s="148" t="s">
        <v>3919</v>
      </c>
    </row>
    <row r="399" spans="2:65" s="1" customFormat="1" x14ac:dyDescent="0.2">
      <c r="B399" s="32"/>
      <c r="D399" s="150" t="s">
        <v>348</v>
      </c>
      <c r="F399" s="151" t="s">
        <v>3920</v>
      </c>
      <c r="I399" s="152"/>
      <c r="L399" s="32"/>
      <c r="M399" s="153"/>
      <c r="T399" s="56"/>
      <c r="AT399" s="17" t="s">
        <v>348</v>
      </c>
      <c r="AU399" s="17" t="s">
        <v>86</v>
      </c>
    </row>
    <row r="400" spans="2:65" s="12" customFormat="1" x14ac:dyDescent="0.2">
      <c r="B400" s="155"/>
      <c r="D400" s="150" t="s">
        <v>376</v>
      </c>
      <c r="E400" s="156" t="s">
        <v>1</v>
      </c>
      <c r="F400" s="157" t="s">
        <v>3916</v>
      </c>
      <c r="H400" s="158">
        <v>63</v>
      </c>
      <c r="I400" s="159"/>
      <c r="L400" s="155"/>
      <c r="M400" s="160"/>
      <c r="T400" s="161"/>
      <c r="AT400" s="156" t="s">
        <v>376</v>
      </c>
      <c r="AU400" s="156" t="s">
        <v>86</v>
      </c>
      <c r="AV400" s="12" t="s">
        <v>86</v>
      </c>
      <c r="AW400" s="12" t="s">
        <v>34</v>
      </c>
      <c r="AX400" s="12" t="s">
        <v>77</v>
      </c>
      <c r="AY400" s="156" t="s">
        <v>339</v>
      </c>
    </row>
    <row r="401" spans="2:65" s="13" customFormat="1" x14ac:dyDescent="0.2">
      <c r="B401" s="162"/>
      <c r="D401" s="150" t="s">
        <v>376</v>
      </c>
      <c r="E401" s="163" t="s">
        <v>1</v>
      </c>
      <c r="F401" s="164" t="s">
        <v>398</v>
      </c>
      <c r="H401" s="165">
        <v>63</v>
      </c>
      <c r="I401" s="166"/>
      <c r="L401" s="162"/>
      <c r="M401" s="167"/>
      <c r="T401" s="168"/>
      <c r="AT401" s="163" t="s">
        <v>376</v>
      </c>
      <c r="AU401" s="163" t="s">
        <v>86</v>
      </c>
      <c r="AV401" s="13" t="s">
        <v>249</v>
      </c>
      <c r="AW401" s="13" t="s">
        <v>34</v>
      </c>
      <c r="AX401" s="13" t="s">
        <v>84</v>
      </c>
      <c r="AY401" s="163" t="s">
        <v>339</v>
      </c>
    </row>
    <row r="402" spans="2:65" s="1" customFormat="1" ht="16.5" customHeight="1" x14ac:dyDescent="0.2">
      <c r="B402" s="136"/>
      <c r="C402" s="137" t="s">
        <v>809</v>
      </c>
      <c r="D402" s="137" t="s">
        <v>342</v>
      </c>
      <c r="E402" s="138" t="s">
        <v>3921</v>
      </c>
      <c r="F402" s="139" t="s">
        <v>3922</v>
      </c>
      <c r="G402" s="140" t="s">
        <v>381</v>
      </c>
      <c r="H402" s="141">
        <v>52.5</v>
      </c>
      <c r="I402" s="142"/>
      <c r="J402" s="143">
        <f>ROUND(I402*H402,2)</f>
        <v>0</v>
      </c>
      <c r="K402" s="139" t="s">
        <v>902</v>
      </c>
      <c r="L402" s="32"/>
      <c r="M402" s="144" t="s">
        <v>1</v>
      </c>
      <c r="N402" s="145" t="s">
        <v>42</v>
      </c>
      <c r="P402" s="146">
        <f>O402*H402</f>
        <v>0</v>
      </c>
      <c r="Q402" s="146">
        <v>0</v>
      </c>
      <c r="R402" s="146">
        <f>Q402*H402</f>
        <v>0</v>
      </c>
      <c r="S402" s="146">
        <v>0</v>
      </c>
      <c r="T402" s="147">
        <f>S402*H402</f>
        <v>0</v>
      </c>
      <c r="AR402" s="148" t="s">
        <v>249</v>
      </c>
      <c r="AT402" s="148" t="s">
        <v>342</v>
      </c>
      <c r="AU402" s="148" t="s">
        <v>86</v>
      </c>
      <c r="AY402" s="17" t="s">
        <v>339</v>
      </c>
      <c r="BE402" s="149">
        <f>IF(N402="základní",J402,0)</f>
        <v>0</v>
      </c>
      <c r="BF402" s="149">
        <f>IF(N402="snížená",J402,0)</f>
        <v>0</v>
      </c>
      <c r="BG402" s="149">
        <f>IF(N402="zákl. přenesená",J402,0)</f>
        <v>0</v>
      </c>
      <c r="BH402" s="149">
        <f>IF(N402="sníž. přenesená",J402,0)</f>
        <v>0</v>
      </c>
      <c r="BI402" s="149">
        <f>IF(N402="nulová",J402,0)</f>
        <v>0</v>
      </c>
      <c r="BJ402" s="17" t="s">
        <v>84</v>
      </c>
      <c r="BK402" s="149">
        <f>ROUND(I402*H402,2)</f>
        <v>0</v>
      </c>
      <c r="BL402" s="17" t="s">
        <v>249</v>
      </c>
      <c r="BM402" s="148" t="s">
        <v>3923</v>
      </c>
    </row>
    <row r="403" spans="2:65" s="1" customFormat="1" ht="19.2" x14ac:dyDescent="0.2">
      <c r="B403" s="32"/>
      <c r="D403" s="150" t="s">
        <v>348</v>
      </c>
      <c r="F403" s="151" t="s">
        <v>3924</v>
      </c>
      <c r="I403" s="152"/>
      <c r="L403" s="32"/>
      <c r="M403" s="153"/>
      <c r="T403" s="56"/>
      <c r="AT403" s="17" t="s">
        <v>348</v>
      </c>
      <c r="AU403" s="17" t="s">
        <v>86</v>
      </c>
    </row>
    <row r="404" spans="2:65" s="12" customFormat="1" x14ac:dyDescent="0.2">
      <c r="B404" s="155"/>
      <c r="D404" s="150" t="s">
        <v>376</v>
      </c>
      <c r="E404" s="156" t="s">
        <v>1</v>
      </c>
      <c r="F404" s="157" t="s">
        <v>3662</v>
      </c>
      <c r="H404" s="158">
        <v>52.5</v>
      </c>
      <c r="I404" s="159"/>
      <c r="L404" s="155"/>
      <c r="M404" s="160"/>
      <c r="T404" s="161"/>
      <c r="AT404" s="156" t="s">
        <v>376</v>
      </c>
      <c r="AU404" s="156" t="s">
        <v>86</v>
      </c>
      <c r="AV404" s="12" t="s">
        <v>86</v>
      </c>
      <c r="AW404" s="12" t="s">
        <v>34</v>
      </c>
      <c r="AX404" s="12" t="s">
        <v>77</v>
      </c>
      <c r="AY404" s="156" t="s">
        <v>339</v>
      </c>
    </row>
    <row r="405" spans="2:65" s="13" customFormat="1" x14ac:dyDescent="0.2">
      <c r="B405" s="162"/>
      <c r="D405" s="150" t="s">
        <v>376</v>
      </c>
      <c r="E405" s="163" t="s">
        <v>1</v>
      </c>
      <c r="F405" s="164" t="s">
        <v>398</v>
      </c>
      <c r="H405" s="165">
        <v>52.5</v>
      </c>
      <c r="I405" s="166"/>
      <c r="L405" s="162"/>
      <c r="M405" s="167"/>
      <c r="T405" s="168"/>
      <c r="AT405" s="163" t="s">
        <v>376</v>
      </c>
      <c r="AU405" s="163" t="s">
        <v>86</v>
      </c>
      <c r="AV405" s="13" t="s">
        <v>249</v>
      </c>
      <c r="AW405" s="13" t="s">
        <v>34</v>
      </c>
      <c r="AX405" s="13" t="s">
        <v>84</v>
      </c>
      <c r="AY405" s="163" t="s">
        <v>339</v>
      </c>
    </row>
    <row r="406" spans="2:65" s="1" customFormat="1" ht="16.5" customHeight="1" x14ac:dyDescent="0.2">
      <c r="B406" s="136"/>
      <c r="C406" s="137" t="s">
        <v>812</v>
      </c>
      <c r="D406" s="137" t="s">
        <v>342</v>
      </c>
      <c r="E406" s="138" t="s">
        <v>3925</v>
      </c>
      <c r="F406" s="139" t="s">
        <v>3926</v>
      </c>
      <c r="G406" s="140" t="s">
        <v>381</v>
      </c>
      <c r="H406" s="141">
        <v>21</v>
      </c>
      <c r="I406" s="142"/>
      <c r="J406" s="143">
        <f>ROUND(I406*H406,2)</f>
        <v>0</v>
      </c>
      <c r="K406" s="139" t="s">
        <v>902</v>
      </c>
      <c r="L406" s="32"/>
      <c r="M406" s="144" t="s">
        <v>1</v>
      </c>
      <c r="N406" s="145" t="s">
        <v>42</v>
      </c>
      <c r="P406" s="146">
        <f>O406*H406</f>
        <v>0</v>
      </c>
      <c r="Q406" s="146">
        <v>0.34499999999999997</v>
      </c>
      <c r="R406" s="146">
        <f>Q406*H406</f>
        <v>7.2449999999999992</v>
      </c>
      <c r="S406" s="146">
        <v>0</v>
      </c>
      <c r="T406" s="147">
        <f>S406*H406</f>
        <v>0</v>
      </c>
      <c r="AR406" s="148" t="s">
        <v>249</v>
      </c>
      <c r="AT406" s="148" t="s">
        <v>342</v>
      </c>
      <c r="AU406" s="148" t="s">
        <v>86</v>
      </c>
      <c r="AY406" s="17" t="s">
        <v>339</v>
      </c>
      <c r="BE406" s="149">
        <f>IF(N406="základní",J406,0)</f>
        <v>0</v>
      </c>
      <c r="BF406" s="149">
        <f>IF(N406="snížená",J406,0)</f>
        <v>0</v>
      </c>
      <c r="BG406" s="149">
        <f>IF(N406="zákl. přenesená",J406,0)</f>
        <v>0</v>
      </c>
      <c r="BH406" s="149">
        <f>IF(N406="sníž. přenesená",J406,0)</f>
        <v>0</v>
      </c>
      <c r="BI406" s="149">
        <f>IF(N406="nulová",J406,0)</f>
        <v>0</v>
      </c>
      <c r="BJ406" s="17" t="s">
        <v>84</v>
      </c>
      <c r="BK406" s="149">
        <f>ROUND(I406*H406,2)</f>
        <v>0</v>
      </c>
      <c r="BL406" s="17" t="s">
        <v>249</v>
      </c>
      <c r="BM406" s="148" t="s">
        <v>3927</v>
      </c>
    </row>
    <row r="407" spans="2:65" s="1" customFormat="1" x14ac:dyDescent="0.2">
      <c r="B407" s="32"/>
      <c r="D407" s="150" t="s">
        <v>348</v>
      </c>
      <c r="F407" s="151" t="s">
        <v>3928</v>
      </c>
      <c r="I407" s="152"/>
      <c r="L407" s="32"/>
      <c r="M407" s="153"/>
      <c r="T407" s="56"/>
      <c r="AT407" s="17" t="s">
        <v>348</v>
      </c>
      <c r="AU407" s="17" t="s">
        <v>86</v>
      </c>
    </row>
    <row r="408" spans="2:65" s="12" customFormat="1" x14ac:dyDescent="0.2">
      <c r="B408" s="155"/>
      <c r="D408" s="150" t="s">
        <v>376</v>
      </c>
      <c r="E408" s="156" t="s">
        <v>1</v>
      </c>
      <c r="F408" s="157" t="s">
        <v>3929</v>
      </c>
      <c r="H408" s="158">
        <v>21</v>
      </c>
      <c r="I408" s="159"/>
      <c r="L408" s="155"/>
      <c r="M408" s="160"/>
      <c r="T408" s="161"/>
      <c r="AT408" s="156" t="s">
        <v>376</v>
      </c>
      <c r="AU408" s="156" t="s">
        <v>86</v>
      </c>
      <c r="AV408" s="12" t="s">
        <v>86</v>
      </c>
      <c r="AW408" s="12" t="s">
        <v>34</v>
      </c>
      <c r="AX408" s="12" t="s">
        <v>77</v>
      </c>
      <c r="AY408" s="156" t="s">
        <v>339</v>
      </c>
    </row>
    <row r="409" spans="2:65" s="13" customFormat="1" x14ac:dyDescent="0.2">
      <c r="B409" s="162"/>
      <c r="D409" s="150" t="s">
        <v>376</v>
      </c>
      <c r="E409" s="163" t="s">
        <v>1</v>
      </c>
      <c r="F409" s="164" t="s">
        <v>398</v>
      </c>
      <c r="H409" s="165">
        <v>21</v>
      </c>
      <c r="I409" s="166"/>
      <c r="L409" s="162"/>
      <c r="M409" s="167"/>
      <c r="T409" s="168"/>
      <c r="AT409" s="163" t="s">
        <v>376</v>
      </c>
      <c r="AU409" s="163" t="s">
        <v>86</v>
      </c>
      <c r="AV409" s="13" t="s">
        <v>249</v>
      </c>
      <c r="AW409" s="13" t="s">
        <v>34</v>
      </c>
      <c r="AX409" s="13" t="s">
        <v>84</v>
      </c>
      <c r="AY409" s="163" t="s">
        <v>339</v>
      </c>
    </row>
    <row r="410" spans="2:65" s="1" customFormat="1" ht="16.5" customHeight="1" x14ac:dyDescent="0.2">
      <c r="B410" s="136"/>
      <c r="C410" s="137" t="s">
        <v>815</v>
      </c>
      <c r="D410" s="137" t="s">
        <v>342</v>
      </c>
      <c r="E410" s="138" t="s">
        <v>3930</v>
      </c>
      <c r="F410" s="139" t="s">
        <v>3931</v>
      </c>
      <c r="G410" s="140" t="s">
        <v>381</v>
      </c>
      <c r="H410" s="141">
        <v>63</v>
      </c>
      <c r="I410" s="142"/>
      <c r="J410" s="143">
        <f>ROUND(I410*H410,2)</f>
        <v>0</v>
      </c>
      <c r="K410" s="139" t="s">
        <v>902</v>
      </c>
      <c r="L410" s="32"/>
      <c r="M410" s="144" t="s">
        <v>1</v>
      </c>
      <c r="N410" s="145" t="s">
        <v>42</v>
      </c>
      <c r="P410" s="146">
        <f>O410*H410</f>
        <v>0</v>
      </c>
      <c r="Q410" s="146">
        <v>0</v>
      </c>
      <c r="R410" s="146">
        <f>Q410*H410</f>
        <v>0</v>
      </c>
      <c r="S410" s="146">
        <v>0</v>
      </c>
      <c r="T410" s="147">
        <f>S410*H410</f>
        <v>0</v>
      </c>
      <c r="AR410" s="148" t="s">
        <v>249</v>
      </c>
      <c r="AT410" s="148" t="s">
        <v>342</v>
      </c>
      <c r="AU410" s="148" t="s">
        <v>86</v>
      </c>
      <c r="AY410" s="17" t="s">
        <v>339</v>
      </c>
      <c r="BE410" s="149">
        <f>IF(N410="základní",J410,0)</f>
        <v>0</v>
      </c>
      <c r="BF410" s="149">
        <f>IF(N410="snížená",J410,0)</f>
        <v>0</v>
      </c>
      <c r="BG410" s="149">
        <f>IF(N410="zákl. přenesená",J410,0)</f>
        <v>0</v>
      </c>
      <c r="BH410" s="149">
        <f>IF(N410="sníž. přenesená",J410,0)</f>
        <v>0</v>
      </c>
      <c r="BI410" s="149">
        <f>IF(N410="nulová",J410,0)</f>
        <v>0</v>
      </c>
      <c r="BJ410" s="17" t="s">
        <v>84</v>
      </c>
      <c r="BK410" s="149">
        <f>ROUND(I410*H410,2)</f>
        <v>0</v>
      </c>
      <c r="BL410" s="17" t="s">
        <v>249</v>
      </c>
      <c r="BM410" s="148" t="s">
        <v>3932</v>
      </c>
    </row>
    <row r="411" spans="2:65" s="1" customFormat="1" x14ac:dyDescent="0.2">
      <c r="B411" s="32"/>
      <c r="D411" s="150" t="s">
        <v>348</v>
      </c>
      <c r="F411" s="151" t="s">
        <v>3933</v>
      </c>
      <c r="I411" s="152"/>
      <c r="L411" s="32"/>
      <c r="M411" s="153"/>
      <c r="T411" s="56"/>
      <c r="AT411" s="17" t="s">
        <v>348</v>
      </c>
      <c r="AU411" s="17" t="s">
        <v>86</v>
      </c>
    </row>
    <row r="412" spans="2:65" s="12" customFormat="1" x14ac:dyDescent="0.2">
      <c r="B412" s="155"/>
      <c r="D412" s="150" t="s">
        <v>376</v>
      </c>
      <c r="E412" s="156" t="s">
        <v>1</v>
      </c>
      <c r="F412" s="157" t="s">
        <v>3934</v>
      </c>
      <c r="H412" s="158">
        <v>63</v>
      </c>
      <c r="I412" s="159"/>
      <c r="L412" s="155"/>
      <c r="M412" s="160"/>
      <c r="T412" s="161"/>
      <c r="AT412" s="156" t="s">
        <v>376</v>
      </c>
      <c r="AU412" s="156" t="s">
        <v>86</v>
      </c>
      <c r="AV412" s="12" t="s">
        <v>86</v>
      </c>
      <c r="AW412" s="12" t="s">
        <v>34</v>
      </c>
      <c r="AX412" s="12" t="s">
        <v>77</v>
      </c>
      <c r="AY412" s="156" t="s">
        <v>339</v>
      </c>
    </row>
    <row r="413" spans="2:65" s="13" customFormat="1" x14ac:dyDescent="0.2">
      <c r="B413" s="162"/>
      <c r="D413" s="150" t="s">
        <v>376</v>
      </c>
      <c r="E413" s="163" t="s">
        <v>1</v>
      </c>
      <c r="F413" s="164" t="s">
        <v>398</v>
      </c>
      <c r="H413" s="165">
        <v>63</v>
      </c>
      <c r="I413" s="166"/>
      <c r="L413" s="162"/>
      <c r="M413" s="167"/>
      <c r="T413" s="168"/>
      <c r="AT413" s="163" t="s">
        <v>376</v>
      </c>
      <c r="AU413" s="163" t="s">
        <v>86</v>
      </c>
      <c r="AV413" s="13" t="s">
        <v>249</v>
      </c>
      <c r="AW413" s="13" t="s">
        <v>34</v>
      </c>
      <c r="AX413" s="13" t="s">
        <v>84</v>
      </c>
      <c r="AY413" s="163" t="s">
        <v>339</v>
      </c>
    </row>
    <row r="414" spans="2:65" s="1" customFormat="1" ht="16.5" customHeight="1" x14ac:dyDescent="0.2">
      <c r="B414" s="136"/>
      <c r="C414" s="137" t="s">
        <v>821</v>
      </c>
      <c r="D414" s="137" t="s">
        <v>342</v>
      </c>
      <c r="E414" s="138" t="s">
        <v>3935</v>
      </c>
      <c r="F414" s="139" t="s">
        <v>3936</v>
      </c>
      <c r="G414" s="140" t="s">
        <v>381</v>
      </c>
      <c r="H414" s="141">
        <v>63</v>
      </c>
      <c r="I414" s="142"/>
      <c r="J414" s="143">
        <f>ROUND(I414*H414,2)</f>
        <v>0</v>
      </c>
      <c r="K414" s="139" t="s">
        <v>902</v>
      </c>
      <c r="L414" s="32"/>
      <c r="M414" s="144" t="s">
        <v>1</v>
      </c>
      <c r="N414" s="145" t="s">
        <v>42</v>
      </c>
      <c r="P414" s="146">
        <f>O414*H414</f>
        <v>0</v>
      </c>
      <c r="Q414" s="146">
        <v>0</v>
      </c>
      <c r="R414" s="146">
        <f>Q414*H414</f>
        <v>0</v>
      </c>
      <c r="S414" s="146">
        <v>0</v>
      </c>
      <c r="T414" s="147">
        <f>S414*H414</f>
        <v>0</v>
      </c>
      <c r="AR414" s="148" t="s">
        <v>249</v>
      </c>
      <c r="AT414" s="148" t="s">
        <v>342</v>
      </c>
      <c r="AU414" s="148" t="s">
        <v>86</v>
      </c>
      <c r="AY414" s="17" t="s">
        <v>339</v>
      </c>
      <c r="BE414" s="149">
        <f>IF(N414="základní",J414,0)</f>
        <v>0</v>
      </c>
      <c r="BF414" s="149">
        <f>IF(N414="snížená",J414,0)</f>
        <v>0</v>
      </c>
      <c r="BG414" s="149">
        <f>IF(N414="zákl. přenesená",J414,0)</f>
        <v>0</v>
      </c>
      <c r="BH414" s="149">
        <f>IF(N414="sníž. přenesená",J414,0)</f>
        <v>0</v>
      </c>
      <c r="BI414" s="149">
        <f>IF(N414="nulová",J414,0)</f>
        <v>0</v>
      </c>
      <c r="BJ414" s="17" t="s">
        <v>84</v>
      </c>
      <c r="BK414" s="149">
        <f>ROUND(I414*H414,2)</f>
        <v>0</v>
      </c>
      <c r="BL414" s="17" t="s">
        <v>249</v>
      </c>
      <c r="BM414" s="148" t="s">
        <v>3937</v>
      </c>
    </row>
    <row r="415" spans="2:65" s="1" customFormat="1" x14ac:dyDescent="0.2">
      <c r="B415" s="32"/>
      <c r="D415" s="150" t="s">
        <v>348</v>
      </c>
      <c r="F415" s="151" t="s">
        <v>3938</v>
      </c>
      <c r="I415" s="152"/>
      <c r="L415" s="32"/>
      <c r="M415" s="153"/>
      <c r="T415" s="56"/>
      <c r="AT415" s="17" t="s">
        <v>348</v>
      </c>
      <c r="AU415" s="17" t="s">
        <v>86</v>
      </c>
    </row>
    <row r="416" spans="2:65" s="12" customFormat="1" x14ac:dyDescent="0.2">
      <c r="B416" s="155"/>
      <c r="D416" s="150" t="s">
        <v>376</v>
      </c>
      <c r="E416" s="156" t="s">
        <v>1</v>
      </c>
      <c r="F416" s="157" t="s">
        <v>3939</v>
      </c>
      <c r="H416" s="158">
        <v>63</v>
      </c>
      <c r="I416" s="159"/>
      <c r="L416" s="155"/>
      <c r="M416" s="160"/>
      <c r="T416" s="161"/>
      <c r="AT416" s="156" t="s">
        <v>376</v>
      </c>
      <c r="AU416" s="156" t="s">
        <v>86</v>
      </c>
      <c r="AV416" s="12" t="s">
        <v>86</v>
      </c>
      <c r="AW416" s="12" t="s">
        <v>34</v>
      </c>
      <c r="AX416" s="12" t="s">
        <v>77</v>
      </c>
      <c r="AY416" s="156" t="s">
        <v>339</v>
      </c>
    </row>
    <row r="417" spans="2:65" s="13" customFormat="1" x14ac:dyDescent="0.2">
      <c r="B417" s="162"/>
      <c r="D417" s="150" t="s">
        <v>376</v>
      </c>
      <c r="E417" s="163" t="s">
        <v>1</v>
      </c>
      <c r="F417" s="164" t="s">
        <v>398</v>
      </c>
      <c r="H417" s="165">
        <v>63</v>
      </c>
      <c r="I417" s="166"/>
      <c r="L417" s="162"/>
      <c r="M417" s="167"/>
      <c r="T417" s="168"/>
      <c r="AT417" s="163" t="s">
        <v>376</v>
      </c>
      <c r="AU417" s="163" t="s">
        <v>86</v>
      </c>
      <c r="AV417" s="13" t="s">
        <v>249</v>
      </c>
      <c r="AW417" s="13" t="s">
        <v>34</v>
      </c>
      <c r="AX417" s="13" t="s">
        <v>84</v>
      </c>
      <c r="AY417" s="163" t="s">
        <v>339</v>
      </c>
    </row>
    <row r="418" spans="2:65" s="1" customFormat="1" ht="16.5" customHeight="1" x14ac:dyDescent="0.2">
      <c r="B418" s="136"/>
      <c r="C418" s="137" t="s">
        <v>826</v>
      </c>
      <c r="D418" s="137" t="s">
        <v>342</v>
      </c>
      <c r="E418" s="138" t="s">
        <v>3940</v>
      </c>
      <c r="F418" s="139" t="s">
        <v>3941</v>
      </c>
      <c r="G418" s="140" t="s">
        <v>381</v>
      </c>
      <c r="H418" s="141">
        <v>52.5</v>
      </c>
      <c r="I418" s="142"/>
      <c r="J418" s="143">
        <f>ROUND(I418*H418,2)</f>
        <v>0</v>
      </c>
      <c r="K418" s="139" t="s">
        <v>902</v>
      </c>
      <c r="L418" s="32"/>
      <c r="M418" s="144" t="s">
        <v>1</v>
      </c>
      <c r="N418" s="145" t="s">
        <v>42</v>
      </c>
      <c r="P418" s="146">
        <f>O418*H418</f>
        <v>0</v>
      </c>
      <c r="Q418" s="146">
        <v>0</v>
      </c>
      <c r="R418" s="146">
        <f>Q418*H418</f>
        <v>0</v>
      </c>
      <c r="S418" s="146">
        <v>0</v>
      </c>
      <c r="T418" s="147">
        <f>S418*H418</f>
        <v>0</v>
      </c>
      <c r="AR418" s="148" t="s">
        <v>249</v>
      </c>
      <c r="AT418" s="148" t="s">
        <v>342</v>
      </c>
      <c r="AU418" s="148" t="s">
        <v>86</v>
      </c>
      <c r="AY418" s="17" t="s">
        <v>339</v>
      </c>
      <c r="BE418" s="149">
        <f>IF(N418="základní",J418,0)</f>
        <v>0</v>
      </c>
      <c r="BF418" s="149">
        <f>IF(N418="snížená",J418,0)</f>
        <v>0</v>
      </c>
      <c r="BG418" s="149">
        <f>IF(N418="zákl. přenesená",J418,0)</f>
        <v>0</v>
      </c>
      <c r="BH418" s="149">
        <f>IF(N418="sníž. přenesená",J418,0)</f>
        <v>0</v>
      </c>
      <c r="BI418" s="149">
        <f>IF(N418="nulová",J418,0)</f>
        <v>0</v>
      </c>
      <c r="BJ418" s="17" t="s">
        <v>84</v>
      </c>
      <c r="BK418" s="149">
        <f>ROUND(I418*H418,2)</f>
        <v>0</v>
      </c>
      <c r="BL418" s="17" t="s">
        <v>249</v>
      </c>
      <c r="BM418" s="148" t="s">
        <v>3942</v>
      </c>
    </row>
    <row r="419" spans="2:65" s="1" customFormat="1" ht="19.2" x14ac:dyDescent="0.2">
      <c r="B419" s="32"/>
      <c r="D419" s="150" t="s">
        <v>348</v>
      </c>
      <c r="F419" s="151" t="s">
        <v>3943</v>
      </c>
      <c r="I419" s="152"/>
      <c r="L419" s="32"/>
      <c r="M419" s="153"/>
      <c r="T419" s="56"/>
      <c r="AT419" s="17" t="s">
        <v>348</v>
      </c>
      <c r="AU419" s="17" t="s">
        <v>86</v>
      </c>
    </row>
    <row r="420" spans="2:65" s="12" customFormat="1" x14ac:dyDescent="0.2">
      <c r="B420" s="155"/>
      <c r="D420" s="150" t="s">
        <v>376</v>
      </c>
      <c r="E420" s="156" t="s">
        <v>1</v>
      </c>
      <c r="F420" s="157" t="s">
        <v>3944</v>
      </c>
      <c r="H420" s="158">
        <v>52.5</v>
      </c>
      <c r="I420" s="159"/>
      <c r="L420" s="155"/>
      <c r="M420" s="160"/>
      <c r="T420" s="161"/>
      <c r="AT420" s="156" t="s">
        <v>376</v>
      </c>
      <c r="AU420" s="156" t="s">
        <v>86</v>
      </c>
      <c r="AV420" s="12" t="s">
        <v>86</v>
      </c>
      <c r="AW420" s="12" t="s">
        <v>34</v>
      </c>
      <c r="AX420" s="12" t="s">
        <v>77</v>
      </c>
      <c r="AY420" s="156" t="s">
        <v>339</v>
      </c>
    </row>
    <row r="421" spans="2:65" s="13" customFormat="1" x14ac:dyDescent="0.2">
      <c r="B421" s="162"/>
      <c r="D421" s="150" t="s">
        <v>376</v>
      </c>
      <c r="E421" s="163" t="s">
        <v>1</v>
      </c>
      <c r="F421" s="164" t="s">
        <v>398</v>
      </c>
      <c r="H421" s="165">
        <v>52.5</v>
      </c>
      <c r="I421" s="166"/>
      <c r="L421" s="162"/>
      <c r="M421" s="167"/>
      <c r="T421" s="168"/>
      <c r="AT421" s="163" t="s">
        <v>376</v>
      </c>
      <c r="AU421" s="163" t="s">
        <v>86</v>
      </c>
      <c r="AV421" s="13" t="s">
        <v>249</v>
      </c>
      <c r="AW421" s="13" t="s">
        <v>34</v>
      </c>
      <c r="AX421" s="13" t="s">
        <v>84</v>
      </c>
      <c r="AY421" s="163" t="s">
        <v>339</v>
      </c>
    </row>
    <row r="422" spans="2:65" s="1" customFormat="1" ht="16.5" customHeight="1" x14ac:dyDescent="0.2">
      <c r="B422" s="136"/>
      <c r="C422" s="137" t="s">
        <v>829</v>
      </c>
      <c r="D422" s="137" t="s">
        <v>342</v>
      </c>
      <c r="E422" s="138" t="s">
        <v>3945</v>
      </c>
      <c r="F422" s="139" t="s">
        <v>3946</v>
      </c>
      <c r="G422" s="140" t="s">
        <v>345</v>
      </c>
      <c r="H422" s="141">
        <v>1</v>
      </c>
      <c r="I422" s="142"/>
      <c r="J422" s="143">
        <f>ROUND(I422*H422,2)</f>
        <v>0</v>
      </c>
      <c r="K422" s="139" t="s">
        <v>1</v>
      </c>
      <c r="L422" s="32"/>
      <c r="M422" s="144" t="s">
        <v>1</v>
      </c>
      <c r="N422" s="145" t="s">
        <v>42</v>
      </c>
      <c r="P422" s="146">
        <f>O422*H422</f>
        <v>0</v>
      </c>
      <c r="Q422" s="146">
        <v>0</v>
      </c>
      <c r="R422" s="146">
        <f>Q422*H422</f>
        <v>0</v>
      </c>
      <c r="S422" s="146">
        <v>0</v>
      </c>
      <c r="T422" s="147">
        <f>S422*H422</f>
        <v>0</v>
      </c>
      <c r="AR422" s="148" t="s">
        <v>249</v>
      </c>
      <c r="AT422" s="148" t="s">
        <v>342</v>
      </c>
      <c r="AU422" s="148" t="s">
        <v>86</v>
      </c>
      <c r="AY422" s="17" t="s">
        <v>339</v>
      </c>
      <c r="BE422" s="149">
        <f>IF(N422="základní",J422,0)</f>
        <v>0</v>
      </c>
      <c r="BF422" s="149">
        <f>IF(N422="snížená",J422,0)</f>
        <v>0</v>
      </c>
      <c r="BG422" s="149">
        <f>IF(N422="zákl. přenesená",J422,0)</f>
        <v>0</v>
      </c>
      <c r="BH422" s="149">
        <f>IF(N422="sníž. přenesená",J422,0)</f>
        <v>0</v>
      </c>
      <c r="BI422" s="149">
        <f>IF(N422="nulová",J422,0)</f>
        <v>0</v>
      </c>
      <c r="BJ422" s="17" t="s">
        <v>84</v>
      </c>
      <c r="BK422" s="149">
        <f>ROUND(I422*H422,2)</f>
        <v>0</v>
      </c>
      <c r="BL422" s="17" t="s">
        <v>249</v>
      </c>
      <c r="BM422" s="148" t="s">
        <v>3947</v>
      </c>
    </row>
    <row r="423" spans="2:65" s="1" customFormat="1" ht="19.2" x14ac:dyDescent="0.2">
      <c r="B423" s="32"/>
      <c r="D423" s="150" t="s">
        <v>348</v>
      </c>
      <c r="F423" s="151" t="s">
        <v>3948</v>
      </c>
      <c r="I423" s="152"/>
      <c r="L423" s="32"/>
      <c r="M423" s="153"/>
      <c r="T423" s="56"/>
      <c r="AT423" s="17" t="s">
        <v>348</v>
      </c>
      <c r="AU423" s="17" t="s">
        <v>86</v>
      </c>
    </row>
    <row r="424" spans="2:65" s="12" customFormat="1" x14ac:dyDescent="0.2">
      <c r="B424" s="155"/>
      <c r="D424" s="150" t="s">
        <v>376</v>
      </c>
      <c r="E424" s="156" t="s">
        <v>1</v>
      </c>
      <c r="F424" s="157" t="s">
        <v>84</v>
      </c>
      <c r="H424" s="158">
        <v>1</v>
      </c>
      <c r="I424" s="159"/>
      <c r="L424" s="155"/>
      <c r="M424" s="160"/>
      <c r="T424" s="161"/>
      <c r="AT424" s="156" t="s">
        <v>376</v>
      </c>
      <c r="AU424" s="156" t="s">
        <v>86</v>
      </c>
      <c r="AV424" s="12" t="s">
        <v>86</v>
      </c>
      <c r="AW424" s="12" t="s">
        <v>34</v>
      </c>
      <c r="AX424" s="12" t="s">
        <v>77</v>
      </c>
      <c r="AY424" s="156" t="s">
        <v>339</v>
      </c>
    </row>
    <row r="425" spans="2:65" s="13" customFormat="1" x14ac:dyDescent="0.2">
      <c r="B425" s="162"/>
      <c r="D425" s="150" t="s">
        <v>376</v>
      </c>
      <c r="E425" s="163" t="s">
        <v>1</v>
      </c>
      <c r="F425" s="164" t="s">
        <v>398</v>
      </c>
      <c r="H425" s="165">
        <v>1</v>
      </c>
      <c r="I425" s="166"/>
      <c r="L425" s="162"/>
      <c r="M425" s="167"/>
      <c r="T425" s="168"/>
      <c r="AT425" s="163" t="s">
        <v>376</v>
      </c>
      <c r="AU425" s="163" t="s">
        <v>86</v>
      </c>
      <c r="AV425" s="13" t="s">
        <v>249</v>
      </c>
      <c r="AW425" s="13" t="s">
        <v>34</v>
      </c>
      <c r="AX425" s="13" t="s">
        <v>84</v>
      </c>
      <c r="AY425" s="163" t="s">
        <v>339</v>
      </c>
    </row>
    <row r="426" spans="2:65" s="1" customFormat="1" ht="16.5" customHeight="1" x14ac:dyDescent="0.2">
      <c r="B426" s="136"/>
      <c r="C426" s="169" t="s">
        <v>832</v>
      </c>
      <c r="D426" s="169" t="s">
        <v>490</v>
      </c>
      <c r="E426" s="170" t="s">
        <v>3949</v>
      </c>
      <c r="F426" s="171" t="s">
        <v>3950</v>
      </c>
      <c r="G426" s="172" t="s">
        <v>345</v>
      </c>
      <c r="H426" s="173">
        <v>1</v>
      </c>
      <c r="I426" s="174"/>
      <c r="J426" s="175">
        <f>ROUND(I426*H426,2)</f>
        <v>0</v>
      </c>
      <c r="K426" s="171" t="s">
        <v>1</v>
      </c>
      <c r="L426" s="176"/>
      <c r="M426" s="177" t="s">
        <v>1</v>
      </c>
      <c r="N426" s="178" t="s">
        <v>42</v>
      </c>
      <c r="P426" s="146">
        <f>O426*H426</f>
        <v>0</v>
      </c>
      <c r="Q426" s="146">
        <v>0</v>
      </c>
      <c r="R426" s="146">
        <f>Q426*H426</f>
        <v>0</v>
      </c>
      <c r="S426" s="146">
        <v>0</v>
      </c>
      <c r="T426" s="147">
        <f>S426*H426</f>
        <v>0</v>
      </c>
      <c r="AR426" s="148" t="s">
        <v>385</v>
      </c>
      <c r="AT426" s="148" t="s">
        <v>490</v>
      </c>
      <c r="AU426" s="148" t="s">
        <v>86</v>
      </c>
      <c r="AY426" s="17" t="s">
        <v>339</v>
      </c>
      <c r="BE426" s="149">
        <f>IF(N426="základní",J426,0)</f>
        <v>0</v>
      </c>
      <c r="BF426" s="149">
        <f>IF(N426="snížená",J426,0)</f>
        <v>0</v>
      </c>
      <c r="BG426" s="149">
        <f>IF(N426="zákl. přenesená",J426,0)</f>
        <v>0</v>
      </c>
      <c r="BH426" s="149">
        <f>IF(N426="sníž. přenesená",J426,0)</f>
        <v>0</v>
      </c>
      <c r="BI426" s="149">
        <f>IF(N426="nulová",J426,0)</f>
        <v>0</v>
      </c>
      <c r="BJ426" s="17" t="s">
        <v>84</v>
      </c>
      <c r="BK426" s="149">
        <f>ROUND(I426*H426,2)</f>
        <v>0</v>
      </c>
      <c r="BL426" s="17" t="s">
        <v>249</v>
      </c>
      <c r="BM426" s="148" t="s">
        <v>3951</v>
      </c>
    </row>
    <row r="427" spans="2:65" s="1" customFormat="1" x14ac:dyDescent="0.2">
      <c r="B427" s="32"/>
      <c r="D427" s="150" t="s">
        <v>348</v>
      </c>
      <c r="F427" s="151" t="s">
        <v>3950</v>
      </c>
      <c r="I427" s="152"/>
      <c r="L427" s="32"/>
      <c r="M427" s="153"/>
      <c r="T427" s="56"/>
      <c r="AT427" s="17" t="s">
        <v>348</v>
      </c>
      <c r="AU427" s="17" t="s">
        <v>86</v>
      </c>
    </row>
    <row r="428" spans="2:65" s="11" customFormat="1" ht="22.8" customHeight="1" x14ac:dyDescent="0.25">
      <c r="B428" s="124"/>
      <c r="D428" s="125" t="s">
        <v>76</v>
      </c>
      <c r="E428" s="134" t="s">
        <v>370</v>
      </c>
      <c r="F428" s="134" t="s">
        <v>2379</v>
      </c>
      <c r="I428" s="127"/>
      <c r="J428" s="135">
        <f>BK428</f>
        <v>0</v>
      </c>
      <c r="L428" s="124"/>
      <c r="M428" s="129"/>
      <c r="P428" s="130">
        <f>SUM(P429:P433)</f>
        <v>0</v>
      </c>
      <c r="R428" s="130">
        <f>SUM(R429:R433)</f>
        <v>1.0152E-2</v>
      </c>
      <c r="T428" s="131">
        <f>SUM(T429:T433)</f>
        <v>0</v>
      </c>
      <c r="AR428" s="125" t="s">
        <v>84</v>
      </c>
      <c r="AT428" s="132" t="s">
        <v>76</v>
      </c>
      <c r="AU428" s="132" t="s">
        <v>84</v>
      </c>
      <c r="AY428" s="125" t="s">
        <v>339</v>
      </c>
      <c r="BK428" s="133">
        <f>SUM(BK429:BK433)</f>
        <v>0</v>
      </c>
    </row>
    <row r="429" spans="2:65" s="1" customFormat="1" ht="16.5" customHeight="1" x14ac:dyDescent="0.2">
      <c r="B429" s="136"/>
      <c r="C429" s="137" t="s">
        <v>837</v>
      </c>
      <c r="D429" s="137" t="s">
        <v>342</v>
      </c>
      <c r="E429" s="138" t="s">
        <v>3952</v>
      </c>
      <c r="F429" s="139" t="s">
        <v>3953</v>
      </c>
      <c r="G429" s="140" t="s">
        <v>358</v>
      </c>
      <c r="H429" s="141">
        <v>21.6</v>
      </c>
      <c r="I429" s="142"/>
      <c r="J429" s="143">
        <f>ROUND(I429*H429,2)</f>
        <v>0</v>
      </c>
      <c r="K429" s="139" t="s">
        <v>902</v>
      </c>
      <c r="L429" s="32"/>
      <c r="M429" s="144" t="s">
        <v>1</v>
      </c>
      <c r="N429" s="145" t="s">
        <v>42</v>
      </c>
      <c r="P429" s="146">
        <f>O429*H429</f>
        <v>0</v>
      </c>
      <c r="Q429" s="146">
        <v>4.6999999999999999E-4</v>
      </c>
      <c r="R429" s="146">
        <f>Q429*H429</f>
        <v>1.0152E-2</v>
      </c>
      <c r="S429" s="146">
        <v>0</v>
      </c>
      <c r="T429" s="147">
        <f>S429*H429</f>
        <v>0</v>
      </c>
      <c r="AR429" s="148" t="s">
        <v>249</v>
      </c>
      <c r="AT429" s="148" t="s">
        <v>342</v>
      </c>
      <c r="AU429" s="148" t="s">
        <v>86</v>
      </c>
      <c r="AY429" s="17" t="s">
        <v>339</v>
      </c>
      <c r="BE429" s="149">
        <f>IF(N429="základní",J429,0)</f>
        <v>0</v>
      </c>
      <c r="BF429" s="149">
        <f>IF(N429="snížená",J429,0)</f>
        <v>0</v>
      </c>
      <c r="BG429" s="149">
        <f>IF(N429="zákl. přenesená",J429,0)</f>
        <v>0</v>
      </c>
      <c r="BH429" s="149">
        <f>IF(N429="sníž. přenesená",J429,0)</f>
        <v>0</v>
      </c>
      <c r="BI429" s="149">
        <f>IF(N429="nulová",J429,0)</f>
        <v>0</v>
      </c>
      <c r="BJ429" s="17" t="s">
        <v>84</v>
      </c>
      <c r="BK429" s="149">
        <f>ROUND(I429*H429,2)</f>
        <v>0</v>
      </c>
      <c r="BL429" s="17" t="s">
        <v>249</v>
      </c>
      <c r="BM429" s="148" t="s">
        <v>3954</v>
      </c>
    </row>
    <row r="430" spans="2:65" s="1" customFormat="1" ht="19.2" x14ac:dyDescent="0.2">
      <c r="B430" s="32"/>
      <c r="D430" s="150" t="s">
        <v>348</v>
      </c>
      <c r="F430" s="151" t="s">
        <v>3955</v>
      </c>
      <c r="I430" s="152"/>
      <c r="L430" s="32"/>
      <c r="M430" s="153"/>
      <c r="T430" s="56"/>
      <c r="AT430" s="17" t="s">
        <v>348</v>
      </c>
      <c r="AU430" s="17" t="s">
        <v>86</v>
      </c>
    </row>
    <row r="431" spans="2:65" s="12" customFormat="1" x14ac:dyDescent="0.2">
      <c r="B431" s="155"/>
      <c r="D431" s="150" t="s">
        <v>376</v>
      </c>
      <c r="E431" s="156" t="s">
        <v>1</v>
      </c>
      <c r="F431" s="157" t="s">
        <v>3956</v>
      </c>
      <c r="H431" s="158">
        <v>10.8</v>
      </c>
      <c r="I431" s="159"/>
      <c r="L431" s="155"/>
      <c r="M431" s="160"/>
      <c r="T431" s="161"/>
      <c r="AT431" s="156" t="s">
        <v>376</v>
      </c>
      <c r="AU431" s="156" t="s">
        <v>86</v>
      </c>
      <c r="AV431" s="12" t="s">
        <v>86</v>
      </c>
      <c r="AW431" s="12" t="s">
        <v>34</v>
      </c>
      <c r="AX431" s="12" t="s">
        <v>77</v>
      </c>
      <c r="AY431" s="156" t="s">
        <v>339</v>
      </c>
    </row>
    <row r="432" spans="2:65" s="12" customFormat="1" x14ac:dyDescent="0.2">
      <c r="B432" s="155"/>
      <c r="D432" s="150" t="s">
        <v>376</v>
      </c>
      <c r="E432" s="156" t="s">
        <v>1</v>
      </c>
      <c r="F432" s="157" t="s">
        <v>3957</v>
      </c>
      <c r="H432" s="158">
        <v>10.8</v>
      </c>
      <c r="I432" s="159"/>
      <c r="L432" s="155"/>
      <c r="M432" s="160"/>
      <c r="T432" s="161"/>
      <c r="AT432" s="156" t="s">
        <v>376</v>
      </c>
      <c r="AU432" s="156" t="s">
        <v>86</v>
      </c>
      <c r="AV432" s="12" t="s">
        <v>86</v>
      </c>
      <c r="AW432" s="12" t="s">
        <v>34</v>
      </c>
      <c r="AX432" s="12" t="s">
        <v>77</v>
      </c>
      <c r="AY432" s="156" t="s">
        <v>339</v>
      </c>
    </row>
    <row r="433" spans="2:65" s="13" customFormat="1" x14ac:dyDescent="0.2">
      <c r="B433" s="162"/>
      <c r="D433" s="150" t="s">
        <v>376</v>
      </c>
      <c r="E433" s="163" t="s">
        <v>1</v>
      </c>
      <c r="F433" s="164" t="s">
        <v>398</v>
      </c>
      <c r="H433" s="165">
        <v>21.6</v>
      </c>
      <c r="I433" s="166"/>
      <c r="L433" s="162"/>
      <c r="M433" s="167"/>
      <c r="T433" s="168"/>
      <c r="AT433" s="163" t="s">
        <v>376</v>
      </c>
      <c r="AU433" s="163" t="s">
        <v>86</v>
      </c>
      <c r="AV433" s="13" t="s">
        <v>249</v>
      </c>
      <c r="AW433" s="13" t="s">
        <v>34</v>
      </c>
      <c r="AX433" s="13" t="s">
        <v>84</v>
      </c>
      <c r="AY433" s="163" t="s">
        <v>339</v>
      </c>
    </row>
    <row r="434" spans="2:65" s="11" customFormat="1" ht="22.8" customHeight="1" x14ac:dyDescent="0.25">
      <c r="B434" s="124"/>
      <c r="D434" s="125" t="s">
        <v>76</v>
      </c>
      <c r="E434" s="134" t="s">
        <v>391</v>
      </c>
      <c r="F434" s="134" t="s">
        <v>2387</v>
      </c>
      <c r="I434" s="127"/>
      <c r="J434" s="135">
        <f>BK434</f>
        <v>0</v>
      </c>
      <c r="L434" s="124"/>
      <c r="M434" s="129"/>
      <c r="P434" s="130">
        <f>SUM(P435:P513)</f>
        <v>0</v>
      </c>
      <c r="R434" s="130">
        <f>SUM(R435:R513)</f>
        <v>27.641883699999998</v>
      </c>
      <c r="T434" s="131">
        <f>SUM(T435:T513)</f>
        <v>269.87027999999998</v>
      </c>
      <c r="AR434" s="125" t="s">
        <v>84</v>
      </c>
      <c r="AT434" s="132" t="s">
        <v>76</v>
      </c>
      <c r="AU434" s="132" t="s">
        <v>84</v>
      </c>
      <c r="AY434" s="125" t="s">
        <v>339</v>
      </c>
      <c r="BK434" s="133">
        <f>SUM(BK435:BK513)</f>
        <v>0</v>
      </c>
    </row>
    <row r="435" spans="2:65" s="1" customFormat="1" ht="16.5" customHeight="1" x14ac:dyDescent="0.2">
      <c r="B435" s="136"/>
      <c r="C435" s="137" t="s">
        <v>842</v>
      </c>
      <c r="D435" s="137" t="s">
        <v>342</v>
      </c>
      <c r="E435" s="138" t="s">
        <v>2388</v>
      </c>
      <c r="F435" s="139" t="s">
        <v>2389</v>
      </c>
      <c r="G435" s="140" t="s">
        <v>358</v>
      </c>
      <c r="H435" s="141">
        <v>20</v>
      </c>
      <c r="I435" s="142"/>
      <c r="J435" s="143">
        <f>ROUND(I435*H435,2)</f>
        <v>0</v>
      </c>
      <c r="K435" s="139" t="s">
        <v>902</v>
      </c>
      <c r="L435" s="32"/>
      <c r="M435" s="144" t="s">
        <v>1</v>
      </c>
      <c r="N435" s="145" t="s">
        <v>42</v>
      </c>
      <c r="P435" s="146">
        <f>O435*H435</f>
        <v>0</v>
      </c>
      <c r="Q435" s="146">
        <v>1.17E-3</v>
      </c>
      <c r="R435" s="146">
        <f>Q435*H435</f>
        <v>2.3400000000000001E-2</v>
      </c>
      <c r="S435" s="146">
        <v>0</v>
      </c>
      <c r="T435" s="147">
        <f>S435*H435</f>
        <v>0</v>
      </c>
      <c r="AR435" s="148" t="s">
        <v>1902</v>
      </c>
      <c r="AT435" s="148" t="s">
        <v>342</v>
      </c>
      <c r="AU435" s="148" t="s">
        <v>86</v>
      </c>
      <c r="AY435" s="17" t="s">
        <v>339</v>
      </c>
      <c r="BE435" s="149">
        <f>IF(N435="základní",J435,0)</f>
        <v>0</v>
      </c>
      <c r="BF435" s="149">
        <f>IF(N435="snížená",J435,0)</f>
        <v>0</v>
      </c>
      <c r="BG435" s="149">
        <f>IF(N435="zákl. přenesená",J435,0)</f>
        <v>0</v>
      </c>
      <c r="BH435" s="149">
        <f>IF(N435="sníž. přenesená",J435,0)</f>
        <v>0</v>
      </c>
      <c r="BI435" s="149">
        <f>IF(N435="nulová",J435,0)</f>
        <v>0</v>
      </c>
      <c r="BJ435" s="17" t="s">
        <v>84</v>
      </c>
      <c r="BK435" s="149">
        <f>ROUND(I435*H435,2)</f>
        <v>0</v>
      </c>
      <c r="BL435" s="17" t="s">
        <v>1902</v>
      </c>
      <c r="BM435" s="148" t="s">
        <v>3958</v>
      </c>
    </row>
    <row r="436" spans="2:65" s="1" customFormat="1" x14ac:dyDescent="0.2">
      <c r="B436" s="32"/>
      <c r="D436" s="150" t="s">
        <v>348</v>
      </c>
      <c r="F436" s="151" t="s">
        <v>2391</v>
      </c>
      <c r="I436" s="152"/>
      <c r="L436" s="32"/>
      <c r="M436" s="153"/>
      <c r="T436" s="56"/>
      <c r="AT436" s="17" t="s">
        <v>348</v>
      </c>
      <c r="AU436" s="17" t="s">
        <v>86</v>
      </c>
    </row>
    <row r="437" spans="2:65" s="12" customFormat="1" x14ac:dyDescent="0.2">
      <c r="B437" s="155"/>
      <c r="D437" s="150" t="s">
        <v>376</v>
      </c>
      <c r="E437" s="156" t="s">
        <v>1</v>
      </c>
      <c r="F437" s="157" t="s">
        <v>3959</v>
      </c>
      <c r="H437" s="158">
        <v>20</v>
      </c>
      <c r="I437" s="159"/>
      <c r="L437" s="155"/>
      <c r="M437" s="160"/>
      <c r="T437" s="161"/>
      <c r="AT437" s="156" t="s">
        <v>376</v>
      </c>
      <c r="AU437" s="156" t="s">
        <v>86</v>
      </c>
      <c r="AV437" s="12" t="s">
        <v>86</v>
      </c>
      <c r="AW437" s="12" t="s">
        <v>34</v>
      </c>
      <c r="AX437" s="12" t="s">
        <v>77</v>
      </c>
      <c r="AY437" s="156" t="s">
        <v>339</v>
      </c>
    </row>
    <row r="438" spans="2:65" s="13" customFormat="1" x14ac:dyDescent="0.2">
      <c r="B438" s="162"/>
      <c r="D438" s="150" t="s">
        <v>376</v>
      </c>
      <c r="E438" s="163" t="s">
        <v>1</v>
      </c>
      <c r="F438" s="164" t="s">
        <v>398</v>
      </c>
      <c r="H438" s="165">
        <v>20</v>
      </c>
      <c r="I438" s="166"/>
      <c r="L438" s="162"/>
      <c r="M438" s="167"/>
      <c r="T438" s="168"/>
      <c r="AT438" s="163" t="s">
        <v>376</v>
      </c>
      <c r="AU438" s="163" t="s">
        <v>86</v>
      </c>
      <c r="AV438" s="13" t="s">
        <v>249</v>
      </c>
      <c r="AW438" s="13" t="s">
        <v>34</v>
      </c>
      <c r="AX438" s="13" t="s">
        <v>84</v>
      </c>
      <c r="AY438" s="163" t="s">
        <v>339</v>
      </c>
    </row>
    <row r="439" spans="2:65" s="1" customFormat="1" ht="16.5" customHeight="1" x14ac:dyDescent="0.2">
      <c r="B439" s="136"/>
      <c r="C439" s="137" t="s">
        <v>845</v>
      </c>
      <c r="D439" s="137" t="s">
        <v>342</v>
      </c>
      <c r="E439" s="138" t="s">
        <v>2399</v>
      </c>
      <c r="F439" s="139" t="s">
        <v>2400</v>
      </c>
      <c r="G439" s="140" t="s">
        <v>358</v>
      </c>
      <c r="H439" s="141">
        <v>20</v>
      </c>
      <c r="I439" s="142"/>
      <c r="J439" s="143">
        <f>ROUND(I439*H439,2)</f>
        <v>0</v>
      </c>
      <c r="K439" s="139" t="s">
        <v>902</v>
      </c>
      <c r="L439" s="32"/>
      <c r="M439" s="144" t="s">
        <v>1</v>
      </c>
      <c r="N439" s="145" t="s">
        <v>42</v>
      </c>
      <c r="P439" s="146">
        <f>O439*H439</f>
        <v>0</v>
      </c>
      <c r="Q439" s="146">
        <v>5.8E-4</v>
      </c>
      <c r="R439" s="146">
        <f>Q439*H439</f>
        <v>1.1599999999999999E-2</v>
      </c>
      <c r="S439" s="146">
        <v>0</v>
      </c>
      <c r="T439" s="147">
        <f>S439*H439</f>
        <v>0</v>
      </c>
      <c r="AR439" s="148" t="s">
        <v>1902</v>
      </c>
      <c r="AT439" s="148" t="s">
        <v>342</v>
      </c>
      <c r="AU439" s="148" t="s">
        <v>86</v>
      </c>
      <c r="AY439" s="17" t="s">
        <v>339</v>
      </c>
      <c r="BE439" s="149">
        <f>IF(N439="základní",J439,0)</f>
        <v>0</v>
      </c>
      <c r="BF439" s="149">
        <f>IF(N439="snížená",J439,0)</f>
        <v>0</v>
      </c>
      <c r="BG439" s="149">
        <f>IF(N439="zákl. přenesená",J439,0)</f>
        <v>0</v>
      </c>
      <c r="BH439" s="149">
        <f>IF(N439="sníž. přenesená",J439,0)</f>
        <v>0</v>
      </c>
      <c r="BI439" s="149">
        <f>IF(N439="nulová",J439,0)</f>
        <v>0</v>
      </c>
      <c r="BJ439" s="17" t="s">
        <v>84</v>
      </c>
      <c r="BK439" s="149">
        <f>ROUND(I439*H439,2)</f>
        <v>0</v>
      </c>
      <c r="BL439" s="17" t="s">
        <v>1902</v>
      </c>
      <c r="BM439" s="148" t="s">
        <v>3960</v>
      </c>
    </row>
    <row r="440" spans="2:65" s="1" customFormat="1" x14ac:dyDescent="0.2">
      <c r="B440" s="32"/>
      <c r="D440" s="150" t="s">
        <v>348</v>
      </c>
      <c r="F440" s="151" t="s">
        <v>2402</v>
      </c>
      <c r="I440" s="152"/>
      <c r="L440" s="32"/>
      <c r="M440" s="153"/>
      <c r="T440" s="56"/>
      <c r="AT440" s="17" t="s">
        <v>348</v>
      </c>
      <c r="AU440" s="17" t="s">
        <v>86</v>
      </c>
    </row>
    <row r="441" spans="2:65" s="12" customFormat="1" x14ac:dyDescent="0.2">
      <c r="B441" s="155"/>
      <c r="D441" s="150" t="s">
        <v>376</v>
      </c>
      <c r="E441" s="156" t="s">
        <v>1</v>
      </c>
      <c r="F441" s="157" t="s">
        <v>3961</v>
      </c>
      <c r="H441" s="158">
        <v>20</v>
      </c>
      <c r="I441" s="159"/>
      <c r="L441" s="155"/>
      <c r="M441" s="160"/>
      <c r="T441" s="161"/>
      <c r="AT441" s="156" t="s">
        <v>376</v>
      </c>
      <c r="AU441" s="156" t="s">
        <v>86</v>
      </c>
      <c r="AV441" s="12" t="s">
        <v>86</v>
      </c>
      <c r="AW441" s="12" t="s">
        <v>34</v>
      </c>
      <c r="AX441" s="12" t="s">
        <v>77</v>
      </c>
      <c r="AY441" s="156" t="s">
        <v>339</v>
      </c>
    </row>
    <row r="442" spans="2:65" s="13" customFormat="1" x14ac:dyDescent="0.2">
      <c r="B442" s="162"/>
      <c r="D442" s="150" t="s">
        <v>376</v>
      </c>
      <c r="E442" s="163" t="s">
        <v>1</v>
      </c>
      <c r="F442" s="164" t="s">
        <v>398</v>
      </c>
      <c r="H442" s="165">
        <v>20</v>
      </c>
      <c r="I442" s="166"/>
      <c r="L442" s="162"/>
      <c r="M442" s="167"/>
      <c r="T442" s="168"/>
      <c r="AT442" s="163" t="s">
        <v>376</v>
      </c>
      <c r="AU442" s="163" t="s">
        <v>86</v>
      </c>
      <c r="AV442" s="13" t="s">
        <v>249</v>
      </c>
      <c r="AW442" s="13" t="s">
        <v>34</v>
      </c>
      <c r="AX442" s="13" t="s">
        <v>84</v>
      </c>
      <c r="AY442" s="163" t="s">
        <v>339</v>
      </c>
    </row>
    <row r="443" spans="2:65" s="1" customFormat="1" ht="16.5" customHeight="1" x14ac:dyDescent="0.2">
      <c r="B443" s="136"/>
      <c r="C443" s="169" t="s">
        <v>851</v>
      </c>
      <c r="D443" s="169" t="s">
        <v>490</v>
      </c>
      <c r="E443" s="170" t="s">
        <v>3962</v>
      </c>
      <c r="F443" s="171" t="s">
        <v>3963</v>
      </c>
      <c r="G443" s="172" t="s">
        <v>493</v>
      </c>
      <c r="H443" s="173">
        <v>0.11</v>
      </c>
      <c r="I443" s="174"/>
      <c r="J443" s="175">
        <f>ROUND(I443*H443,2)</f>
        <v>0</v>
      </c>
      <c r="K443" s="171" t="s">
        <v>902</v>
      </c>
      <c r="L443" s="176"/>
      <c r="M443" s="177" t="s">
        <v>1</v>
      </c>
      <c r="N443" s="178" t="s">
        <v>42</v>
      </c>
      <c r="P443" s="146">
        <f>O443*H443</f>
        <v>0</v>
      </c>
      <c r="Q443" s="146">
        <v>1</v>
      </c>
      <c r="R443" s="146">
        <f>Q443*H443</f>
        <v>0.11</v>
      </c>
      <c r="S443" s="146">
        <v>0</v>
      </c>
      <c r="T443" s="147">
        <f>S443*H443</f>
        <v>0</v>
      </c>
      <c r="AR443" s="148" t="s">
        <v>385</v>
      </c>
      <c r="AT443" s="148" t="s">
        <v>490</v>
      </c>
      <c r="AU443" s="148" t="s">
        <v>86</v>
      </c>
      <c r="AY443" s="17" t="s">
        <v>339</v>
      </c>
      <c r="BE443" s="149">
        <f>IF(N443="základní",J443,0)</f>
        <v>0</v>
      </c>
      <c r="BF443" s="149">
        <f>IF(N443="snížená",J443,0)</f>
        <v>0</v>
      </c>
      <c r="BG443" s="149">
        <f>IF(N443="zákl. přenesená",J443,0)</f>
        <v>0</v>
      </c>
      <c r="BH443" s="149">
        <f>IF(N443="sníž. přenesená",J443,0)</f>
        <v>0</v>
      </c>
      <c r="BI443" s="149">
        <f>IF(N443="nulová",J443,0)</f>
        <v>0</v>
      </c>
      <c r="BJ443" s="17" t="s">
        <v>84</v>
      </c>
      <c r="BK443" s="149">
        <f>ROUND(I443*H443,2)</f>
        <v>0</v>
      </c>
      <c r="BL443" s="17" t="s">
        <v>249</v>
      </c>
      <c r="BM443" s="148" t="s">
        <v>3964</v>
      </c>
    </row>
    <row r="444" spans="2:65" s="1" customFormat="1" x14ac:dyDescent="0.2">
      <c r="B444" s="32"/>
      <c r="D444" s="150" t="s">
        <v>348</v>
      </c>
      <c r="F444" s="151" t="s">
        <v>3963</v>
      </c>
      <c r="I444" s="152"/>
      <c r="L444" s="32"/>
      <c r="M444" s="153"/>
      <c r="T444" s="56"/>
      <c r="AT444" s="17" t="s">
        <v>348</v>
      </c>
      <c r="AU444" s="17" t="s">
        <v>86</v>
      </c>
    </row>
    <row r="445" spans="2:65" s="1" customFormat="1" ht="19.2" x14ac:dyDescent="0.2">
      <c r="B445" s="32"/>
      <c r="D445" s="150" t="s">
        <v>350</v>
      </c>
      <c r="F445" s="154" t="s">
        <v>3965</v>
      </c>
      <c r="I445" s="152"/>
      <c r="L445" s="32"/>
      <c r="M445" s="153"/>
      <c r="T445" s="56"/>
      <c r="AT445" s="17" t="s">
        <v>350</v>
      </c>
      <c r="AU445" s="17" t="s">
        <v>86</v>
      </c>
    </row>
    <row r="446" spans="2:65" s="12" customFormat="1" x14ac:dyDescent="0.2">
      <c r="B446" s="155"/>
      <c r="D446" s="150" t="s">
        <v>376</v>
      </c>
      <c r="E446" s="156" t="s">
        <v>1</v>
      </c>
      <c r="F446" s="157" t="s">
        <v>3966</v>
      </c>
      <c r="H446" s="158">
        <v>0.11</v>
      </c>
      <c r="I446" s="159"/>
      <c r="L446" s="155"/>
      <c r="M446" s="160"/>
      <c r="T446" s="161"/>
      <c r="AT446" s="156" t="s">
        <v>376</v>
      </c>
      <c r="AU446" s="156" t="s">
        <v>86</v>
      </c>
      <c r="AV446" s="12" t="s">
        <v>86</v>
      </c>
      <c r="AW446" s="12" t="s">
        <v>34</v>
      </c>
      <c r="AX446" s="12" t="s">
        <v>77</v>
      </c>
      <c r="AY446" s="156" t="s">
        <v>339</v>
      </c>
    </row>
    <row r="447" spans="2:65" s="13" customFormat="1" x14ac:dyDescent="0.2">
      <c r="B447" s="162"/>
      <c r="D447" s="150" t="s">
        <v>376</v>
      </c>
      <c r="E447" s="163" t="s">
        <v>1</v>
      </c>
      <c r="F447" s="164" t="s">
        <v>398</v>
      </c>
      <c r="H447" s="165">
        <v>0.11</v>
      </c>
      <c r="I447" s="166"/>
      <c r="L447" s="162"/>
      <c r="M447" s="167"/>
      <c r="T447" s="168"/>
      <c r="AT447" s="163" t="s">
        <v>376</v>
      </c>
      <c r="AU447" s="163" t="s">
        <v>86</v>
      </c>
      <c r="AV447" s="13" t="s">
        <v>249</v>
      </c>
      <c r="AW447" s="13" t="s">
        <v>34</v>
      </c>
      <c r="AX447" s="13" t="s">
        <v>84</v>
      </c>
      <c r="AY447" s="163" t="s">
        <v>339</v>
      </c>
    </row>
    <row r="448" spans="2:65" s="1" customFormat="1" ht="16.5" customHeight="1" x14ac:dyDescent="0.2">
      <c r="B448" s="136"/>
      <c r="C448" s="169" t="s">
        <v>854</v>
      </c>
      <c r="D448" s="169" t="s">
        <v>490</v>
      </c>
      <c r="E448" s="170" t="s">
        <v>3967</v>
      </c>
      <c r="F448" s="171" t="s">
        <v>3968</v>
      </c>
      <c r="G448" s="172" t="s">
        <v>493</v>
      </c>
      <c r="H448" s="173">
        <v>0.248</v>
      </c>
      <c r="I448" s="174"/>
      <c r="J448" s="175">
        <f>ROUND(I448*H448,2)</f>
        <v>0</v>
      </c>
      <c r="K448" s="171" t="s">
        <v>902</v>
      </c>
      <c r="L448" s="176"/>
      <c r="M448" s="177" t="s">
        <v>1</v>
      </c>
      <c r="N448" s="178" t="s">
        <v>42</v>
      </c>
      <c r="P448" s="146">
        <f>O448*H448</f>
        <v>0</v>
      </c>
      <c r="Q448" s="146">
        <v>1</v>
      </c>
      <c r="R448" s="146">
        <f>Q448*H448</f>
        <v>0.248</v>
      </c>
      <c r="S448" s="146">
        <v>0</v>
      </c>
      <c r="T448" s="147">
        <f>S448*H448</f>
        <v>0</v>
      </c>
      <c r="AR448" s="148" t="s">
        <v>385</v>
      </c>
      <c r="AT448" s="148" t="s">
        <v>490</v>
      </c>
      <c r="AU448" s="148" t="s">
        <v>86</v>
      </c>
      <c r="AY448" s="17" t="s">
        <v>339</v>
      </c>
      <c r="BE448" s="149">
        <f>IF(N448="základní",J448,0)</f>
        <v>0</v>
      </c>
      <c r="BF448" s="149">
        <f>IF(N448="snížená",J448,0)</f>
        <v>0</v>
      </c>
      <c r="BG448" s="149">
        <f>IF(N448="zákl. přenesená",J448,0)</f>
        <v>0</v>
      </c>
      <c r="BH448" s="149">
        <f>IF(N448="sníž. přenesená",J448,0)</f>
        <v>0</v>
      </c>
      <c r="BI448" s="149">
        <f>IF(N448="nulová",J448,0)</f>
        <v>0</v>
      </c>
      <c r="BJ448" s="17" t="s">
        <v>84</v>
      </c>
      <c r="BK448" s="149">
        <f>ROUND(I448*H448,2)</f>
        <v>0</v>
      </c>
      <c r="BL448" s="17" t="s">
        <v>249</v>
      </c>
      <c r="BM448" s="148" t="s">
        <v>3969</v>
      </c>
    </row>
    <row r="449" spans="2:65" s="1" customFormat="1" x14ac:dyDescent="0.2">
      <c r="B449" s="32"/>
      <c r="D449" s="150" t="s">
        <v>348</v>
      </c>
      <c r="F449" s="151" t="s">
        <v>3968</v>
      </c>
      <c r="I449" s="152"/>
      <c r="L449" s="32"/>
      <c r="M449" s="153"/>
      <c r="T449" s="56"/>
      <c r="AT449" s="17" t="s">
        <v>348</v>
      </c>
      <c r="AU449" s="17" t="s">
        <v>86</v>
      </c>
    </row>
    <row r="450" spans="2:65" s="1" customFormat="1" ht="19.2" x14ac:dyDescent="0.2">
      <c r="B450" s="32"/>
      <c r="D450" s="150" t="s">
        <v>350</v>
      </c>
      <c r="F450" s="154" t="s">
        <v>3970</v>
      </c>
      <c r="I450" s="152"/>
      <c r="L450" s="32"/>
      <c r="M450" s="153"/>
      <c r="T450" s="56"/>
      <c r="AT450" s="17" t="s">
        <v>350</v>
      </c>
      <c r="AU450" s="17" t="s">
        <v>86</v>
      </c>
    </row>
    <row r="451" spans="2:65" s="12" customFormat="1" x14ac:dyDescent="0.2">
      <c r="B451" s="155"/>
      <c r="D451" s="150" t="s">
        <v>376</v>
      </c>
      <c r="E451" s="156" t="s">
        <v>1</v>
      </c>
      <c r="F451" s="157" t="s">
        <v>3971</v>
      </c>
      <c r="H451" s="158">
        <v>0.20699999999999999</v>
      </c>
      <c r="I451" s="159"/>
      <c r="L451" s="155"/>
      <c r="M451" s="160"/>
      <c r="T451" s="161"/>
      <c r="AT451" s="156" t="s">
        <v>376</v>
      </c>
      <c r="AU451" s="156" t="s">
        <v>86</v>
      </c>
      <c r="AV451" s="12" t="s">
        <v>86</v>
      </c>
      <c r="AW451" s="12" t="s">
        <v>34</v>
      </c>
      <c r="AX451" s="12" t="s">
        <v>77</v>
      </c>
      <c r="AY451" s="156" t="s">
        <v>339</v>
      </c>
    </row>
    <row r="452" spans="2:65" s="12" customFormat="1" x14ac:dyDescent="0.2">
      <c r="B452" s="155"/>
      <c r="D452" s="150" t="s">
        <v>376</v>
      </c>
      <c r="E452" s="156" t="s">
        <v>1</v>
      </c>
      <c r="F452" s="157" t="s">
        <v>3972</v>
      </c>
      <c r="H452" s="158">
        <v>4.1000000000000002E-2</v>
      </c>
      <c r="I452" s="159"/>
      <c r="L452" s="155"/>
      <c r="M452" s="160"/>
      <c r="T452" s="161"/>
      <c r="AT452" s="156" t="s">
        <v>376</v>
      </c>
      <c r="AU452" s="156" t="s">
        <v>86</v>
      </c>
      <c r="AV452" s="12" t="s">
        <v>86</v>
      </c>
      <c r="AW452" s="12" t="s">
        <v>34</v>
      </c>
      <c r="AX452" s="12" t="s">
        <v>77</v>
      </c>
      <c r="AY452" s="156" t="s">
        <v>339</v>
      </c>
    </row>
    <row r="453" spans="2:65" s="13" customFormat="1" x14ac:dyDescent="0.2">
      <c r="B453" s="162"/>
      <c r="D453" s="150" t="s">
        <v>376</v>
      </c>
      <c r="E453" s="163" t="s">
        <v>1</v>
      </c>
      <c r="F453" s="164" t="s">
        <v>398</v>
      </c>
      <c r="H453" s="165">
        <v>0.248</v>
      </c>
      <c r="I453" s="166"/>
      <c r="L453" s="162"/>
      <c r="M453" s="167"/>
      <c r="T453" s="168"/>
      <c r="AT453" s="163" t="s">
        <v>376</v>
      </c>
      <c r="AU453" s="163" t="s">
        <v>86</v>
      </c>
      <c r="AV453" s="13" t="s">
        <v>249</v>
      </c>
      <c r="AW453" s="13" t="s">
        <v>34</v>
      </c>
      <c r="AX453" s="13" t="s">
        <v>84</v>
      </c>
      <c r="AY453" s="163" t="s">
        <v>339</v>
      </c>
    </row>
    <row r="454" spans="2:65" s="1" customFormat="1" ht="16.5" customHeight="1" x14ac:dyDescent="0.2">
      <c r="B454" s="136"/>
      <c r="C454" s="169" t="s">
        <v>856</v>
      </c>
      <c r="D454" s="169" t="s">
        <v>490</v>
      </c>
      <c r="E454" s="170" t="s">
        <v>3973</v>
      </c>
      <c r="F454" s="171" t="s">
        <v>3974</v>
      </c>
      <c r="G454" s="172" t="s">
        <v>493</v>
      </c>
      <c r="H454" s="173">
        <v>0.13200000000000001</v>
      </c>
      <c r="I454" s="174"/>
      <c r="J454" s="175">
        <f>ROUND(I454*H454,2)</f>
        <v>0</v>
      </c>
      <c r="K454" s="171" t="s">
        <v>1</v>
      </c>
      <c r="L454" s="176"/>
      <c r="M454" s="177" t="s">
        <v>1</v>
      </c>
      <c r="N454" s="178" t="s">
        <v>42</v>
      </c>
      <c r="P454" s="146">
        <f>O454*H454</f>
        <v>0</v>
      </c>
      <c r="Q454" s="146">
        <v>1</v>
      </c>
      <c r="R454" s="146">
        <f>Q454*H454</f>
        <v>0.13200000000000001</v>
      </c>
      <c r="S454" s="146">
        <v>0</v>
      </c>
      <c r="T454" s="147">
        <f>S454*H454</f>
        <v>0</v>
      </c>
      <c r="AR454" s="148" t="s">
        <v>385</v>
      </c>
      <c r="AT454" s="148" t="s">
        <v>490</v>
      </c>
      <c r="AU454" s="148" t="s">
        <v>86</v>
      </c>
      <c r="AY454" s="17" t="s">
        <v>339</v>
      </c>
      <c r="BE454" s="149">
        <f>IF(N454="základní",J454,0)</f>
        <v>0</v>
      </c>
      <c r="BF454" s="149">
        <f>IF(N454="snížená",J454,0)</f>
        <v>0</v>
      </c>
      <c r="BG454" s="149">
        <f>IF(N454="zákl. přenesená",J454,0)</f>
        <v>0</v>
      </c>
      <c r="BH454" s="149">
        <f>IF(N454="sníž. přenesená",J454,0)</f>
        <v>0</v>
      </c>
      <c r="BI454" s="149">
        <f>IF(N454="nulová",J454,0)</f>
        <v>0</v>
      </c>
      <c r="BJ454" s="17" t="s">
        <v>84</v>
      </c>
      <c r="BK454" s="149">
        <f>ROUND(I454*H454,2)</f>
        <v>0</v>
      </c>
      <c r="BL454" s="17" t="s">
        <v>249</v>
      </c>
      <c r="BM454" s="148" t="s">
        <v>3975</v>
      </c>
    </row>
    <row r="455" spans="2:65" s="1" customFormat="1" x14ac:dyDescent="0.2">
      <c r="B455" s="32"/>
      <c r="D455" s="150" t="s">
        <v>348</v>
      </c>
      <c r="F455" s="151" t="s">
        <v>3974</v>
      </c>
      <c r="I455" s="152"/>
      <c r="L455" s="32"/>
      <c r="M455" s="153"/>
      <c r="T455" s="56"/>
      <c r="AT455" s="17" t="s">
        <v>348</v>
      </c>
      <c r="AU455" s="17" t="s">
        <v>86</v>
      </c>
    </row>
    <row r="456" spans="2:65" s="12" customFormat="1" x14ac:dyDescent="0.2">
      <c r="B456" s="155"/>
      <c r="D456" s="150" t="s">
        <v>376</v>
      </c>
      <c r="E456" s="156" t="s">
        <v>1</v>
      </c>
      <c r="F456" s="157" t="s">
        <v>3976</v>
      </c>
      <c r="H456" s="158">
        <v>0.13200000000000001</v>
      </c>
      <c r="I456" s="159"/>
      <c r="L456" s="155"/>
      <c r="M456" s="160"/>
      <c r="T456" s="161"/>
      <c r="AT456" s="156" t="s">
        <v>376</v>
      </c>
      <c r="AU456" s="156" t="s">
        <v>86</v>
      </c>
      <c r="AV456" s="12" t="s">
        <v>86</v>
      </c>
      <c r="AW456" s="12" t="s">
        <v>34</v>
      </c>
      <c r="AX456" s="12" t="s">
        <v>77</v>
      </c>
      <c r="AY456" s="156" t="s">
        <v>339</v>
      </c>
    </row>
    <row r="457" spans="2:65" s="13" customFormat="1" x14ac:dyDescent="0.2">
      <c r="B457" s="162"/>
      <c r="D457" s="150" t="s">
        <v>376</v>
      </c>
      <c r="E457" s="163" t="s">
        <v>1</v>
      </c>
      <c r="F457" s="164" t="s">
        <v>398</v>
      </c>
      <c r="H457" s="165">
        <v>0.13200000000000001</v>
      </c>
      <c r="I457" s="166"/>
      <c r="L457" s="162"/>
      <c r="M457" s="167"/>
      <c r="T457" s="168"/>
      <c r="AT457" s="163" t="s">
        <v>376</v>
      </c>
      <c r="AU457" s="163" t="s">
        <v>86</v>
      </c>
      <c r="AV457" s="13" t="s">
        <v>249</v>
      </c>
      <c r="AW457" s="13" t="s">
        <v>34</v>
      </c>
      <c r="AX457" s="13" t="s">
        <v>84</v>
      </c>
      <c r="AY457" s="163" t="s">
        <v>339</v>
      </c>
    </row>
    <row r="458" spans="2:65" s="1" customFormat="1" ht="16.5" customHeight="1" x14ac:dyDescent="0.2">
      <c r="B458" s="136"/>
      <c r="C458" s="169" t="s">
        <v>861</v>
      </c>
      <c r="D458" s="169" t="s">
        <v>490</v>
      </c>
      <c r="E458" s="170" t="s">
        <v>3977</v>
      </c>
      <c r="F458" s="171" t="s">
        <v>3978</v>
      </c>
      <c r="G458" s="172" t="s">
        <v>493</v>
      </c>
      <c r="H458" s="173">
        <v>0.498</v>
      </c>
      <c r="I458" s="174"/>
      <c r="J458" s="175">
        <f>ROUND(I458*H458,2)</f>
        <v>0</v>
      </c>
      <c r="K458" s="171" t="s">
        <v>902</v>
      </c>
      <c r="L458" s="176"/>
      <c r="M458" s="177" t="s">
        <v>1</v>
      </c>
      <c r="N458" s="178" t="s">
        <v>42</v>
      </c>
      <c r="P458" s="146">
        <f>O458*H458</f>
        <v>0</v>
      </c>
      <c r="Q458" s="146">
        <v>1</v>
      </c>
      <c r="R458" s="146">
        <f>Q458*H458</f>
        <v>0.498</v>
      </c>
      <c r="S458" s="146">
        <v>0</v>
      </c>
      <c r="T458" s="147">
        <f>S458*H458</f>
        <v>0</v>
      </c>
      <c r="AR458" s="148" t="s">
        <v>385</v>
      </c>
      <c r="AT458" s="148" t="s">
        <v>490</v>
      </c>
      <c r="AU458" s="148" t="s">
        <v>86</v>
      </c>
      <c r="AY458" s="17" t="s">
        <v>339</v>
      </c>
      <c r="BE458" s="149">
        <f>IF(N458="základní",J458,0)</f>
        <v>0</v>
      </c>
      <c r="BF458" s="149">
        <f>IF(N458="snížená",J458,0)</f>
        <v>0</v>
      </c>
      <c r="BG458" s="149">
        <f>IF(N458="zákl. přenesená",J458,0)</f>
        <v>0</v>
      </c>
      <c r="BH458" s="149">
        <f>IF(N458="sníž. přenesená",J458,0)</f>
        <v>0</v>
      </c>
      <c r="BI458" s="149">
        <f>IF(N458="nulová",J458,0)</f>
        <v>0</v>
      </c>
      <c r="BJ458" s="17" t="s">
        <v>84</v>
      </c>
      <c r="BK458" s="149">
        <f>ROUND(I458*H458,2)</f>
        <v>0</v>
      </c>
      <c r="BL458" s="17" t="s">
        <v>249</v>
      </c>
      <c r="BM458" s="148" t="s">
        <v>3979</v>
      </c>
    </row>
    <row r="459" spans="2:65" s="1" customFormat="1" x14ac:dyDescent="0.2">
      <c r="B459" s="32"/>
      <c r="D459" s="150" t="s">
        <v>348</v>
      </c>
      <c r="F459" s="151" t="s">
        <v>3978</v>
      </c>
      <c r="I459" s="152"/>
      <c r="L459" s="32"/>
      <c r="M459" s="153"/>
      <c r="T459" s="56"/>
      <c r="AT459" s="17" t="s">
        <v>348</v>
      </c>
      <c r="AU459" s="17" t="s">
        <v>86</v>
      </c>
    </row>
    <row r="460" spans="2:65" s="12" customFormat="1" x14ac:dyDescent="0.2">
      <c r="B460" s="155"/>
      <c r="D460" s="150" t="s">
        <v>376</v>
      </c>
      <c r="E460" s="156" t="s">
        <v>1</v>
      </c>
      <c r="F460" s="157" t="s">
        <v>3980</v>
      </c>
      <c r="H460" s="158">
        <v>0.498</v>
      </c>
      <c r="I460" s="159"/>
      <c r="L460" s="155"/>
      <c r="M460" s="160"/>
      <c r="T460" s="161"/>
      <c r="AT460" s="156" t="s">
        <v>376</v>
      </c>
      <c r="AU460" s="156" t="s">
        <v>86</v>
      </c>
      <c r="AV460" s="12" t="s">
        <v>86</v>
      </c>
      <c r="AW460" s="12" t="s">
        <v>34</v>
      </c>
      <c r="AX460" s="12" t="s">
        <v>77</v>
      </c>
      <c r="AY460" s="156" t="s">
        <v>339</v>
      </c>
    </row>
    <row r="461" spans="2:65" s="13" customFormat="1" x14ac:dyDescent="0.2">
      <c r="B461" s="162"/>
      <c r="D461" s="150" t="s">
        <v>376</v>
      </c>
      <c r="E461" s="163" t="s">
        <v>1</v>
      </c>
      <c r="F461" s="164" t="s">
        <v>398</v>
      </c>
      <c r="H461" s="165">
        <v>0.498</v>
      </c>
      <c r="I461" s="166"/>
      <c r="L461" s="162"/>
      <c r="M461" s="167"/>
      <c r="T461" s="168"/>
      <c r="AT461" s="163" t="s">
        <v>376</v>
      </c>
      <c r="AU461" s="163" t="s">
        <v>86</v>
      </c>
      <c r="AV461" s="13" t="s">
        <v>249</v>
      </c>
      <c r="AW461" s="13" t="s">
        <v>34</v>
      </c>
      <c r="AX461" s="13" t="s">
        <v>84</v>
      </c>
      <c r="AY461" s="163" t="s">
        <v>339</v>
      </c>
    </row>
    <row r="462" spans="2:65" s="1" customFormat="1" ht="16.5" customHeight="1" x14ac:dyDescent="0.2">
      <c r="B462" s="136"/>
      <c r="C462" s="169" t="s">
        <v>864</v>
      </c>
      <c r="D462" s="169" t="s">
        <v>490</v>
      </c>
      <c r="E462" s="170" t="s">
        <v>2445</v>
      </c>
      <c r="F462" s="171" t="s">
        <v>2446</v>
      </c>
      <c r="G462" s="172" t="s">
        <v>493</v>
      </c>
      <c r="H462" s="173">
        <v>7.9000000000000001E-2</v>
      </c>
      <c r="I462" s="174"/>
      <c r="J462" s="175">
        <f>ROUND(I462*H462,2)</f>
        <v>0</v>
      </c>
      <c r="K462" s="171" t="s">
        <v>902</v>
      </c>
      <c r="L462" s="176"/>
      <c r="M462" s="177" t="s">
        <v>1</v>
      </c>
      <c r="N462" s="178" t="s">
        <v>42</v>
      </c>
      <c r="P462" s="146">
        <f>O462*H462</f>
        <v>0</v>
      </c>
      <c r="Q462" s="146">
        <v>1</v>
      </c>
      <c r="R462" s="146">
        <f>Q462*H462</f>
        <v>7.9000000000000001E-2</v>
      </c>
      <c r="S462" s="146">
        <v>0</v>
      </c>
      <c r="T462" s="147">
        <f>S462*H462</f>
        <v>0</v>
      </c>
      <c r="AR462" s="148" t="s">
        <v>385</v>
      </c>
      <c r="AT462" s="148" t="s">
        <v>490</v>
      </c>
      <c r="AU462" s="148" t="s">
        <v>86</v>
      </c>
      <c r="AY462" s="17" t="s">
        <v>339</v>
      </c>
      <c r="BE462" s="149">
        <f>IF(N462="základní",J462,0)</f>
        <v>0</v>
      </c>
      <c r="BF462" s="149">
        <f>IF(N462="snížená",J462,0)</f>
        <v>0</v>
      </c>
      <c r="BG462" s="149">
        <f>IF(N462="zákl. přenesená",J462,0)</f>
        <v>0</v>
      </c>
      <c r="BH462" s="149">
        <f>IF(N462="sníž. přenesená",J462,0)</f>
        <v>0</v>
      </c>
      <c r="BI462" s="149">
        <f>IF(N462="nulová",J462,0)</f>
        <v>0</v>
      </c>
      <c r="BJ462" s="17" t="s">
        <v>84</v>
      </c>
      <c r="BK462" s="149">
        <f>ROUND(I462*H462,2)</f>
        <v>0</v>
      </c>
      <c r="BL462" s="17" t="s">
        <v>249</v>
      </c>
      <c r="BM462" s="148" t="s">
        <v>3981</v>
      </c>
    </row>
    <row r="463" spans="2:65" s="1" customFormat="1" x14ac:dyDescent="0.2">
      <c r="B463" s="32"/>
      <c r="D463" s="150" t="s">
        <v>348</v>
      </c>
      <c r="F463" s="151" t="s">
        <v>2446</v>
      </c>
      <c r="I463" s="152"/>
      <c r="L463" s="32"/>
      <c r="M463" s="153"/>
      <c r="T463" s="56"/>
      <c r="AT463" s="17" t="s">
        <v>348</v>
      </c>
      <c r="AU463" s="17" t="s">
        <v>86</v>
      </c>
    </row>
    <row r="464" spans="2:65" s="12" customFormat="1" x14ac:dyDescent="0.2">
      <c r="B464" s="155"/>
      <c r="D464" s="150" t="s">
        <v>376</v>
      </c>
      <c r="E464" s="156" t="s">
        <v>1</v>
      </c>
      <c r="F464" s="157" t="s">
        <v>3982</v>
      </c>
      <c r="H464" s="158">
        <v>7.9000000000000001E-2</v>
      </c>
      <c r="I464" s="159"/>
      <c r="L464" s="155"/>
      <c r="M464" s="160"/>
      <c r="T464" s="161"/>
      <c r="AT464" s="156" t="s">
        <v>376</v>
      </c>
      <c r="AU464" s="156" t="s">
        <v>86</v>
      </c>
      <c r="AV464" s="12" t="s">
        <v>86</v>
      </c>
      <c r="AW464" s="12" t="s">
        <v>34</v>
      </c>
      <c r="AX464" s="12" t="s">
        <v>77</v>
      </c>
      <c r="AY464" s="156" t="s">
        <v>339</v>
      </c>
    </row>
    <row r="465" spans="2:65" s="13" customFormat="1" x14ac:dyDescent="0.2">
      <c r="B465" s="162"/>
      <c r="D465" s="150" t="s">
        <v>376</v>
      </c>
      <c r="E465" s="163" t="s">
        <v>1</v>
      </c>
      <c r="F465" s="164" t="s">
        <v>398</v>
      </c>
      <c r="H465" s="165">
        <v>7.9000000000000001E-2</v>
      </c>
      <c r="I465" s="166"/>
      <c r="L465" s="162"/>
      <c r="M465" s="167"/>
      <c r="T465" s="168"/>
      <c r="AT465" s="163" t="s">
        <v>376</v>
      </c>
      <c r="AU465" s="163" t="s">
        <v>86</v>
      </c>
      <c r="AV465" s="13" t="s">
        <v>249</v>
      </c>
      <c r="AW465" s="13" t="s">
        <v>34</v>
      </c>
      <c r="AX465" s="13" t="s">
        <v>84</v>
      </c>
      <c r="AY465" s="163" t="s">
        <v>339</v>
      </c>
    </row>
    <row r="466" spans="2:65" s="1" customFormat="1" ht="16.5" customHeight="1" x14ac:dyDescent="0.2">
      <c r="B466" s="136"/>
      <c r="C466" s="137" t="s">
        <v>870</v>
      </c>
      <c r="D466" s="137" t="s">
        <v>342</v>
      </c>
      <c r="E466" s="138" t="s">
        <v>3983</v>
      </c>
      <c r="F466" s="139" t="s">
        <v>3984</v>
      </c>
      <c r="G466" s="140" t="s">
        <v>381</v>
      </c>
      <c r="H466" s="141">
        <v>37.200000000000003</v>
      </c>
      <c r="I466" s="142"/>
      <c r="J466" s="143">
        <f>ROUND(I466*H466,2)</f>
        <v>0</v>
      </c>
      <c r="K466" s="139" t="s">
        <v>902</v>
      </c>
      <c r="L466" s="32"/>
      <c r="M466" s="144" t="s">
        <v>1</v>
      </c>
      <c r="N466" s="145" t="s">
        <v>42</v>
      </c>
      <c r="P466" s="146">
        <f>O466*H466</f>
        <v>0</v>
      </c>
      <c r="Q466" s="146">
        <v>2.6199999999999999E-3</v>
      </c>
      <c r="R466" s="146">
        <f>Q466*H466</f>
        <v>9.7464000000000009E-2</v>
      </c>
      <c r="S466" s="146">
        <v>0</v>
      </c>
      <c r="T466" s="147">
        <f>S466*H466</f>
        <v>0</v>
      </c>
      <c r="AR466" s="148" t="s">
        <v>249</v>
      </c>
      <c r="AT466" s="148" t="s">
        <v>342</v>
      </c>
      <c r="AU466" s="148" t="s">
        <v>86</v>
      </c>
      <c r="AY466" s="17" t="s">
        <v>339</v>
      </c>
      <c r="BE466" s="149">
        <f>IF(N466="základní",J466,0)</f>
        <v>0</v>
      </c>
      <c r="BF466" s="149">
        <f>IF(N466="snížená",J466,0)</f>
        <v>0</v>
      </c>
      <c r="BG466" s="149">
        <f>IF(N466="zákl. přenesená",J466,0)</f>
        <v>0</v>
      </c>
      <c r="BH466" s="149">
        <f>IF(N466="sníž. přenesená",J466,0)</f>
        <v>0</v>
      </c>
      <c r="BI466" s="149">
        <f>IF(N466="nulová",J466,0)</f>
        <v>0</v>
      </c>
      <c r="BJ466" s="17" t="s">
        <v>84</v>
      </c>
      <c r="BK466" s="149">
        <f>ROUND(I466*H466,2)</f>
        <v>0</v>
      </c>
      <c r="BL466" s="17" t="s">
        <v>249</v>
      </c>
      <c r="BM466" s="148" t="s">
        <v>3985</v>
      </c>
    </row>
    <row r="467" spans="2:65" s="1" customFormat="1" x14ac:dyDescent="0.2">
      <c r="B467" s="32"/>
      <c r="D467" s="150" t="s">
        <v>348</v>
      </c>
      <c r="F467" s="151" t="s">
        <v>3986</v>
      </c>
      <c r="I467" s="152"/>
      <c r="L467" s="32"/>
      <c r="M467" s="153"/>
      <c r="T467" s="56"/>
      <c r="AT467" s="17" t="s">
        <v>348</v>
      </c>
      <c r="AU467" s="17" t="s">
        <v>86</v>
      </c>
    </row>
    <row r="468" spans="2:65" s="15" customFormat="1" x14ac:dyDescent="0.2">
      <c r="B468" s="189"/>
      <c r="D468" s="150" t="s">
        <v>376</v>
      </c>
      <c r="E468" s="190" t="s">
        <v>1</v>
      </c>
      <c r="F468" s="191" t="s">
        <v>3987</v>
      </c>
      <c r="H468" s="190" t="s">
        <v>1</v>
      </c>
      <c r="I468" s="192"/>
      <c r="L468" s="189"/>
      <c r="M468" s="193"/>
      <c r="T468" s="194"/>
      <c r="AT468" s="190" t="s">
        <v>376</v>
      </c>
      <c r="AU468" s="190" t="s">
        <v>86</v>
      </c>
      <c r="AV468" s="15" t="s">
        <v>84</v>
      </c>
      <c r="AW468" s="15" t="s">
        <v>34</v>
      </c>
      <c r="AX468" s="15" t="s">
        <v>77</v>
      </c>
      <c r="AY468" s="190" t="s">
        <v>339</v>
      </c>
    </row>
    <row r="469" spans="2:65" s="12" customFormat="1" x14ac:dyDescent="0.2">
      <c r="B469" s="155"/>
      <c r="D469" s="150" t="s">
        <v>376</v>
      </c>
      <c r="E469" s="156" t="s">
        <v>1</v>
      </c>
      <c r="F469" s="157" t="s">
        <v>3988</v>
      </c>
      <c r="H469" s="158">
        <v>37.200000000000003</v>
      </c>
      <c r="I469" s="159"/>
      <c r="L469" s="155"/>
      <c r="M469" s="160"/>
      <c r="T469" s="161"/>
      <c r="AT469" s="156" t="s">
        <v>376</v>
      </c>
      <c r="AU469" s="156" t="s">
        <v>86</v>
      </c>
      <c r="AV469" s="12" t="s">
        <v>86</v>
      </c>
      <c r="AW469" s="12" t="s">
        <v>34</v>
      </c>
      <c r="AX469" s="12" t="s">
        <v>77</v>
      </c>
      <c r="AY469" s="156" t="s">
        <v>339</v>
      </c>
    </row>
    <row r="470" spans="2:65" s="13" customFormat="1" x14ac:dyDescent="0.2">
      <c r="B470" s="162"/>
      <c r="D470" s="150" t="s">
        <v>376</v>
      </c>
      <c r="E470" s="163" t="s">
        <v>1</v>
      </c>
      <c r="F470" s="164" t="s">
        <v>398</v>
      </c>
      <c r="H470" s="165">
        <v>37.200000000000003</v>
      </c>
      <c r="I470" s="166"/>
      <c r="L470" s="162"/>
      <c r="M470" s="167"/>
      <c r="T470" s="168"/>
      <c r="AT470" s="163" t="s">
        <v>376</v>
      </c>
      <c r="AU470" s="163" t="s">
        <v>86</v>
      </c>
      <c r="AV470" s="13" t="s">
        <v>249</v>
      </c>
      <c r="AW470" s="13" t="s">
        <v>34</v>
      </c>
      <c r="AX470" s="13" t="s">
        <v>84</v>
      </c>
      <c r="AY470" s="163" t="s">
        <v>339</v>
      </c>
    </row>
    <row r="471" spans="2:65" s="1" customFormat="1" ht="16.5" customHeight="1" x14ac:dyDescent="0.2">
      <c r="B471" s="136"/>
      <c r="C471" s="137" t="s">
        <v>873</v>
      </c>
      <c r="D471" s="137" t="s">
        <v>342</v>
      </c>
      <c r="E471" s="138" t="s">
        <v>3989</v>
      </c>
      <c r="F471" s="139" t="s">
        <v>3990</v>
      </c>
      <c r="G471" s="140" t="s">
        <v>381</v>
      </c>
      <c r="H471" s="141">
        <v>37.200000000000003</v>
      </c>
      <c r="I471" s="142"/>
      <c r="J471" s="143">
        <f>ROUND(I471*H471,2)</f>
        <v>0</v>
      </c>
      <c r="K471" s="139" t="s">
        <v>902</v>
      </c>
      <c r="L471" s="32"/>
      <c r="M471" s="144" t="s">
        <v>1</v>
      </c>
      <c r="N471" s="145" t="s">
        <v>42</v>
      </c>
      <c r="P471" s="146">
        <f>O471*H471</f>
        <v>0</v>
      </c>
      <c r="Q471" s="146">
        <v>0</v>
      </c>
      <c r="R471" s="146">
        <f>Q471*H471</f>
        <v>0</v>
      </c>
      <c r="S471" s="146">
        <v>0</v>
      </c>
      <c r="T471" s="147">
        <f>S471*H471</f>
        <v>0</v>
      </c>
      <c r="AR471" s="148" t="s">
        <v>249</v>
      </c>
      <c r="AT471" s="148" t="s">
        <v>342</v>
      </c>
      <c r="AU471" s="148" t="s">
        <v>86</v>
      </c>
      <c r="AY471" s="17" t="s">
        <v>339</v>
      </c>
      <c r="BE471" s="149">
        <f>IF(N471="základní",J471,0)</f>
        <v>0</v>
      </c>
      <c r="BF471" s="149">
        <f>IF(N471="snížená",J471,0)</f>
        <v>0</v>
      </c>
      <c r="BG471" s="149">
        <f>IF(N471="zákl. přenesená",J471,0)</f>
        <v>0</v>
      </c>
      <c r="BH471" s="149">
        <f>IF(N471="sníž. přenesená",J471,0)</f>
        <v>0</v>
      </c>
      <c r="BI471" s="149">
        <f>IF(N471="nulová",J471,0)</f>
        <v>0</v>
      </c>
      <c r="BJ471" s="17" t="s">
        <v>84</v>
      </c>
      <c r="BK471" s="149">
        <f>ROUND(I471*H471,2)</f>
        <v>0</v>
      </c>
      <c r="BL471" s="17" t="s">
        <v>249</v>
      </c>
      <c r="BM471" s="148" t="s">
        <v>3991</v>
      </c>
    </row>
    <row r="472" spans="2:65" s="1" customFormat="1" x14ac:dyDescent="0.2">
      <c r="B472" s="32"/>
      <c r="D472" s="150" t="s">
        <v>348</v>
      </c>
      <c r="F472" s="151" t="s">
        <v>3992</v>
      </c>
      <c r="I472" s="152"/>
      <c r="L472" s="32"/>
      <c r="M472" s="153"/>
      <c r="T472" s="56"/>
      <c r="AT472" s="17" t="s">
        <v>348</v>
      </c>
      <c r="AU472" s="17" t="s">
        <v>86</v>
      </c>
    </row>
    <row r="473" spans="2:65" s="1" customFormat="1" ht="16.5" customHeight="1" x14ac:dyDescent="0.2">
      <c r="B473" s="136"/>
      <c r="C473" s="169" t="s">
        <v>875</v>
      </c>
      <c r="D473" s="169" t="s">
        <v>490</v>
      </c>
      <c r="E473" s="170" t="s">
        <v>3993</v>
      </c>
      <c r="F473" s="171" t="s">
        <v>3994</v>
      </c>
      <c r="G473" s="172" t="s">
        <v>493</v>
      </c>
      <c r="H473" s="173">
        <v>13.391999999999999</v>
      </c>
      <c r="I473" s="174"/>
      <c r="J473" s="175">
        <f>ROUND(I473*H473,2)</f>
        <v>0</v>
      </c>
      <c r="K473" s="171" t="s">
        <v>902</v>
      </c>
      <c r="L473" s="176"/>
      <c r="M473" s="177" t="s">
        <v>1</v>
      </c>
      <c r="N473" s="178" t="s">
        <v>42</v>
      </c>
      <c r="P473" s="146">
        <f>O473*H473</f>
        <v>0</v>
      </c>
      <c r="Q473" s="146">
        <v>1</v>
      </c>
      <c r="R473" s="146">
        <f>Q473*H473</f>
        <v>13.391999999999999</v>
      </c>
      <c r="S473" s="146">
        <v>0</v>
      </c>
      <c r="T473" s="147">
        <f>S473*H473</f>
        <v>0</v>
      </c>
      <c r="AR473" s="148" t="s">
        <v>385</v>
      </c>
      <c r="AT473" s="148" t="s">
        <v>490</v>
      </c>
      <c r="AU473" s="148" t="s">
        <v>86</v>
      </c>
      <c r="AY473" s="17" t="s">
        <v>339</v>
      </c>
      <c r="BE473" s="149">
        <f>IF(N473="základní",J473,0)</f>
        <v>0</v>
      </c>
      <c r="BF473" s="149">
        <f>IF(N473="snížená",J473,0)</f>
        <v>0</v>
      </c>
      <c r="BG473" s="149">
        <f>IF(N473="zákl. přenesená",J473,0)</f>
        <v>0</v>
      </c>
      <c r="BH473" s="149">
        <f>IF(N473="sníž. přenesená",J473,0)</f>
        <v>0</v>
      </c>
      <c r="BI473" s="149">
        <f>IF(N473="nulová",J473,0)</f>
        <v>0</v>
      </c>
      <c r="BJ473" s="17" t="s">
        <v>84</v>
      </c>
      <c r="BK473" s="149">
        <f>ROUND(I473*H473,2)</f>
        <v>0</v>
      </c>
      <c r="BL473" s="17" t="s">
        <v>249</v>
      </c>
      <c r="BM473" s="148" t="s">
        <v>3995</v>
      </c>
    </row>
    <row r="474" spans="2:65" s="1" customFormat="1" x14ac:dyDescent="0.2">
      <c r="B474" s="32"/>
      <c r="D474" s="150" t="s">
        <v>348</v>
      </c>
      <c r="F474" s="151" t="s">
        <v>3994</v>
      </c>
      <c r="I474" s="152"/>
      <c r="L474" s="32"/>
      <c r="M474" s="153"/>
      <c r="T474" s="56"/>
      <c r="AT474" s="17" t="s">
        <v>348</v>
      </c>
      <c r="AU474" s="17" t="s">
        <v>86</v>
      </c>
    </row>
    <row r="475" spans="2:65" s="12" customFormat="1" x14ac:dyDescent="0.2">
      <c r="B475" s="155"/>
      <c r="D475" s="150" t="s">
        <v>376</v>
      </c>
      <c r="E475" s="156" t="s">
        <v>1</v>
      </c>
      <c r="F475" s="157" t="s">
        <v>3996</v>
      </c>
      <c r="H475" s="158">
        <v>13.391999999999999</v>
      </c>
      <c r="I475" s="159"/>
      <c r="L475" s="155"/>
      <c r="M475" s="160"/>
      <c r="T475" s="161"/>
      <c r="AT475" s="156" t="s">
        <v>376</v>
      </c>
      <c r="AU475" s="156" t="s">
        <v>86</v>
      </c>
      <c r="AV475" s="12" t="s">
        <v>86</v>
      </c>
      <c r="AW475" s="12" t="s">
        <v>34</v>
      </c>
      <c r="AX475" s="12" t="s">
        <v>77</v>
      </c>
      <c r="AY475" s="156" t="s">
        <v>339</v>
      </c>
    </row>
    <row r="476" spans="2:65" s="13" customFormat="1" x14ac:dyDescent="0.2">
      <c r="B476" s="162"/>
      <c r="D476" s="150" t="s">
        <v>376</v>
      </c>
      <c r="E476" s="163" t="s">
        <v>1</v>
      </c>
      <c r="F476" s="164" t="s">
        <v>398</v>
      </c>
      <c r="H476" s="165">
        <v>13.391999999999999</v>
      </c>
      <c r="I476" s="166"/>
      <c r="L476" s="162"/>
      <c r="M476" s="167"/>
      <c r="T476" s="168"/>
      <c r="AT476" s="163" t="s">
        <v>376</v>
      </c>
      <c r="AU476" s="163" t="s">
        <v>86</v>
      </c>
      <c r="AV476" s="13" t="s">
        <v>249</v>
      </c>
      <c r="AW476" s="13" t="s">
        <v>34</v>
      </c>
      <c r="AX476" s="13" t="s">
        <v>84</v>
      </c>
      <c r="AY476" s="163" t="s">
        <v>339</v>
      </c>
    </row>
    <row r="477" spans="2:65" s="1" customFormat="1" ht="16.5" customHeight="1" x14ac:dyDescent="0.2">
      <c r="B477" s="136"/>
      <c r="C477" s="137" t="s">
        <v>878</v>
      </c>
      <c r="D477" s="137" t="s">
        <v>342</v>
      </c>
      <c r="E477" s="138" t="s">
        <v>3997</v>
      </c>
      <c r="F477" s="139" t="s">
        <v>3998</v>
      </c>
      <c r="G477" s="140" t="s">
        <v>381</v>
      </c>
      <c r="H477" s="141">
        <v>37.200000000000003</v>
      </c>
      <c r="I477" s="142"/>
      <c r="J477" s="143">
        <f>ROUND(I477*H477,2)</f>
        <v>0</v>
      </c>
      <c r="K477" s="139" t="s">
        <v>902</v>
      </c>
      <c r="L477" s="32"/>
      <c r="M477" s="144" t="s">
        <v>1</v>
      </c>
      <c r="N477" s="145" t="s">
        <v>42</v>
      </c>
      <c r="P477" s="146">
        <f>O477*H477</f>
        <v>0</v>
      </c>
      <c r="Q477" s="146">
        <v>4.6999999999999999E-4</v>
      </c>
      <c r="R477" s="146">
        <f>Q477*H477</f>
        <v>1.7484E-2</v>
      </c>
      <c r="S477" s="146">
        <v>0</v>
      </c>
      <c r="T477" s="147">
        <f>S477*H477</f>
        <v>0</v>
      </c>
      <c r="AR477" s="148" t="s">
        <v>249</v>
      </c>
      <c r="AT477" s="148" t="s">
        <v>342</v>
      </c>
      <c r="AU477" s="148" t="s">
        <v>86</v>
      </c>
      <c r="AY477" s="17" t="s">
        <v>339</v>
      </c>
      <c r="BE477" s="149">
        <f>IF(N477="základní",J477,0)</f>
        <v>0</v>
      </c>
      <c r="BF477" s="149">
        <f>IF(N477="snížená",J477,0)</f>
        <v>0</v>
      </c>
      <c r="BG477" s="149">
        <f>IF(N477="zákl. přenesená",J477,0)</f>
        <v>0</v>
      </c>
      <c r="BH477" s="149">
        <f>IF(N477="sníž. přenesená",J477,0)</f>
        <v>0</v>
      </c>
      <c r="BI477" s="149">
        <f>IF(N477="nulová",J477,0)</f>
        <v>0</v>
      </c>
      <c r="BJ477" s="17" t="s">
        <v>84</v>
      </c>
      <c r="BK477" s="149">
        <f>ROUND(I477*H477,2)</f>
        <v>0</v>
      </c>
      <c r="BL477" s="17" t="s">
        <v>249</v>
      </c>
      <c r="BM477" s="148" t="s">
        <v>3999</v>
      </c>
    </row>
    <row r="478" spans="2:65" s="1" customFormat="1" x14ac:dyDescent="0.2">
      <c r="B478" s="32"/>
      <c r="D478" s="150" t="s">
        <v>348</v>
      </c>
      <c r="F478" s="151" t="s">
        <v>4000</v>
      </c>
      <c r="I478" s="152"/>
      <c r="L478" s="32"/>
      <c r="M478" s="153"/>
      <c r="T478" s="56"/>
      <c r="AT478" s="17" t="s">
        <v>348</v>
      </c>
      <c r="AU478" s="17" t="s">
        <v>86</v>
      </c>
    </row>
    <row r="479" spans="2:65" s="1" customFormat="1" ht="21.75" customHeight="1" x14ac:dyDescent="0.2">
      <c r="B479" s="136"/>
      <c r="C479" s="137" t="s">
        <v>881</v>
      </c>
      <c r="D479" s="137" t="s">
        <v>342</v>
      </c>
      <c r="E479" s="138" t="s">
        <v>4001</v>
      </c>
      <c r="F479" s="139" t="s">
        <v>4002</v>
      </c>
      <c r="G479" s="140" t="s">
        <v>358</v>
      </c>
      <c r="H479" s="141">
        <v>5</v>
      </c>
      <c r="I479" s="142"/>
      <c r="J479" s="143">
        <f>ROUND(I479*H479,2)</f>
        <v>0</v>
      </c>
      <c r="K479" s="139" t="s">
        <v>902</v>
      </c>
      <c r="L479" s="32"/>
      <c r="M479" s="144" t="s">
        <v>1</v>
      </c>
      <c r="N479" s="145" t="s">
        <v>42</v>
      </c>
      <c r="P479" s="146">
        <f>O479*H479</f>
        <v>0</v>
      </c>
      <c r="Q479" s="146">
        <v>6.0999999999999997E-4</v>
      </c>
      <c r="R479" s="146">
        <f>Q479*H479</f>
        <v>3.0499999999999998E-3</v>
      </c>
      <c r="S479" s="146">
        <v>0</v>
      </c>
      <c r="T479" s="147">
        <f>S479*H479</f>
        <v>0</v>
      </c>
      <c r="AR479" s="148" t="s">
        <v>249</v>
      </c>
      <c r="AT479" s="148" t="s">
        <v>342</v>
      </c>
      <c r="AU479" s="148" t="s">
        <v>86</v>
      </c>
      <c r="AY479" s="17" t="s">
        <v>339</v>
      </c>
      <c r="BE479" s="149">
        <f>IF(N479="základní",J479,0)</f>
        <v>0</v>
      </c>
      <c r="BF479" s="149">
        <f>IF(N479="snížená",J479,0)</f>
        <v>0</v>
      </c>
      <c r="BG479" s="149">
        <f>IF(N479="zákl. přenesená",J479,0)</f>
        <v>0</v>
      </c>
      <c r="BH479" s="149">
        <f>IF(N479="sníž. přenesená",J479,0)</f>
        <v>0</v>
      </c>
      <c r="BI479" s="149">
        <f>IF(N479="nulová",J479,0)</f>
        <v>0</v>
      </c>
      <c r="BJ479" s="17" t="s">
        <v>84</v>
      </c>
      <c r="BK479" s="149">
        <f>ROUND(I479*H479,2)</f>
        <v>0</v>
      </c>
      <c r="BL479" s="17" t="s">
        <v>249</v>
      </c>
      <c r="BM479" s="148" t="s">
        <v>4003</v>
      </c>
    </row>
    <row r="480" spans="2:65" s="1" customFormat="1" ht="19.2" x14ac:dyDescent="0.2">
      <c r="B480" s="32"/>
      <c r="D480" s="150" t="s">
        <v>348</v>
      </c>
      <c r="F480" s="151" t="s">
        <v>4004</v>
      </c>
      <c r="I480" s="152"/>
      <c r="L480" s="32"/>
      <c r="M480" s="153"/>
      <c r="T480" s="56"/>
      <c r="AT480" s="17" t="s">
        <v>348</v>
      </c>
      <c r="AU480" s="17" t="s">
        <v>86</v>
      </c>
    </row>
    <row r="481" spans="2:65" s="12" customFormat="1" x14ac:dyDescent="0.2">
      <c r="B481" s="155"/>
      <c r="D481" s="150" t="s">
        <v>376</v>
      </c>
      <c r="E481" s="156" t="s">
        <v>1</v>
      </c>
      <c r="F481" s="157" t="s">
        <v>4005</v>
      </c>
      <c r="H481" s="158">
        <v>5</v>
      </c>
      <c r="I481" s="159"/>
      <c r="L481" s="155"/>
      <c r="M481" s="160"/>
      <c r="T481" s="161"/>
      <c r="AT481" s="156" t="s">
        <v>376</v>
      </c>
      <c r="AU481" s="156" t="s">
        <v>86</v>
      </c>
      <c r="AV481" s="12" t="s">
        <v>86</v>
      </c>
      <c r="AW481" s="12" t="s">
        <v>34</v>
      </c>
      <c r="AX481" s="12" t="s">
        <v>77</v>
      </c>
      <c r="AY481" s="156" t="s">
        <v>339</v>
      </c>
    </row>
    <row r="482" spans="2:65" s="13" customFormat="1" x14ac:dyDescent="0.2">
      <c r="B482" s="162"/>
      <c r="D482" s="150" t="s">
        <v>376</v>
      </c>
      <c r="E482" s="163" t="s">
        <v>1</v>
      </c>
      <c r="F482" s="164" t="s">
        <v>398</v>
      </c>
      <c r="H482" s="165">
        <v>5</v>
      </c>
      <c r="I482" s="166"/>
      <c r="L482" s="162"/>
      <c r="M482" s="167"/>
      <c r="T482" s="168"/>
      <c r="AT482" s="163" t="s">
        <v>376</v>
      </c>
      <c r="AU482" s="163" t="s">
        <v>86</v>
      </c>
      <c r="AV482" s="13" t="s">
        <v>249</v>
      </c>
      <c r="AW482" s="13" t="s">
        <v>34</v>
      </c>
      <c r="AX482" s="13" t="s">
        <v>84</v>
      </c>
      <c r="AY482" s="163" t="s">
        <v>339</v>
      </c>
    </row>
    <row r="483" spans="2:65" s="1" customFormat="1" ht="16.5" customHeight="1" x14ac:dyDescent="0.2">
      <c r="B483" s="136"/>
      <c r="C483" s="137" t="s">
        <v>884</v>
      </c>
      <c r="D483" s="137" t="s">
        <v>342</v>
      </c>
      <c r="E483" s="138" t="s">
        <v>4006</v>
      </c>
      <c r="F483" s="139" t="s">
        <v>4007</v>
      </c>
      <c r="G483" s="140" t="s">
        <v>358</v>
      </c>
      <c r="H483" s="141">
        <v>5</v>
      </c>
      <c r="I483" s="142"/>
      <c r="J483" s="143">
        <f>ROUND(I483*H483,2)</f>
        <v>0</v>
      </c>
      <c r="K483" s="139" t="s">
        <v>902</v>
      </c>
      <c r="L483" s="32"/>
      <c r="M483" s="144" t="s">
        <v>1</v>
      </c>
      <c r="N483" s="145" t="s">
        <v>42</v>
      </c>
      <c r="P483" s="146">
        <f>O483*H483</f>
        <v>0</v>
      </c>
      <c r="Q483" s="146">
        <v>1.0000000000000001E-5</v>
      </c>
      <c r="R483" s="146">
        <f>Q483*H483</f>
        <v>5.0000000000000002E-5</v>
      </c>
      <c r="S483" s="146">
        <v>0</v>
      </c>
      <c r="T483" s="147">
        <f>S483*H483</f>
        <v>0</v>
      </c>
      <c r="AR483" s="148" t="s">
        <v>249</v>
      </c>
      <c r="AT483" s="148" t="s">
        <v>342</v>
      </c>
      <c r="AU483" s="148" t="s">
        <v>86</v>
      </c>
      <c r="AY483" s="17" t="s">
        <v>339</v>
      </c>
      <c r="BE483" s="149">
        <f>IF(N483="základní",J483,0)</f>
        <v>0</v>
      </c>
      <c r="BF483" s="149">
        <f>IF(N483="snížená",J483,0)</f>
        <v>0</v>
      </c>
      <c r="BG483" s="149">
        <f>IF(N483="zákl. přenesená",J483,0)</f>
        <v>0</v>
      </c>
      <c r="BH483" s="149">
        <f>IF(N483="sníž. přenesená",J483,0)</f>
        <v>0</v>
      </c>
      <c r="BI483" s="149">
        <f>IF(N483="nulová",J483,0)</f>
        <v>0</v>
      </c>
      <c r="BJ483" s="17" t="s">
        <v>84</v>
      </c>
      <c r="BK483" s="149">
        <f>ROUND(I483*H483,2)</f>
        <v>0</v>
      </c>
      <c r="BL483" s="17" t="s">
        <v>249</v>
      </c>
      <c r="BM483" s="148" t="s">
        <v>4008</v>
      </c>
    </row>
    <row r="484" spans="2:65" s="1" customFormat="1" x14ac:dyDescent="0.2">
      <c r="B484" s="32"/>
      <c r="D484" s="150" t="s">
        <v>348</v>
      </c>
      <c r="F484" s="151" t="s">
        <v>4009</v>
      </c>
      <c r="I484" s="152"/>
      <c r="L484" s="32"/>
      <c r="M484" s="153"/>
      <c r="T484" s="56"/>
      <c r="AT484" s="17" t="s">
        <v>348</v>
      </c>
      <c r="AU484" s="17" t="s">
        <v>86</v>
      </c>
    </row>
    <row r="485" spans="2:65" s="12" customFormat="1" x14ac:dyDescent="0.2">
      <c r="B485" s="155"/>
      <c r="D485" s="150" t="s">
        <v>376</v>
      </c>
      <c r="E485" s="156" t="s">
        <v>1</v>
      </c>
      <c r="F485" s="157" t="s">
        <v>4005</v>
      </c>
      <c r="H485" s="158">
        <v>5</v>
      </c>
      <c r="I485" s="159"/>
      <c r="L485" s="155"/>
      <c r="M485" s="160"/>
      <c r="T485" s="161"/>
      <c r="AT485" s="156" t="s">
        <v>376</v>
      </c>
      <c r="AU485" s="156" t="s">
        <v>86</v>
      </c>
      <c r="AV485" s="12" t="s">
        <v>86</v>
      </c>
      <c r="AW485" s="12" t="s">
        <v>34</v>
      </c>
      <c r="AX485" s="12" t="s">
        <v>77</v>
      </c>
      <c r="AY485" s="156" t="s">
        <v>339</v>
      </c>
    </row>
    <row r="486" spans="2:65" s="13" customFormat="1" x14ac:dyDescent="0.2">
      <c r="B486" s="162"/>
      <c r="D486" s="150" t="s">
        <v>376</v>
      </c>
      <c r="E486" s="163" t="s">
        <v>1</v>
      </c>
      <c r="F486" s="164" t="s">
        <v>398</v>
      </c>
      <c r="H486" s="165">
        <v>5</v>
      </c>
      <c r="I486" s="166"/>
      <c r="L486" s="162"/>
      <c r="M486" s="167"/>
      <c r="T486" s="168"/>
      <c r="AT486" s="163" t="s">
        <v>376</v>
      </c>
      <c r="AU486" s="163" t="s">
        <v>86</v>
      </c>
      <c r="AV486" s="13" t="s">
        <v>249</v>
      </c>
      <c r="AW486" s="13" t="s">
        <v>34</v>
      </c>
      <c r="AX486" s="13" t="s">
        <v>84</v>
      </c>
      <c r="AY486" s="163" t="s">
        <v>339</v>
      </c>
    </row>
    <row r="487" spans="2:65" s="1" customFormat="1" ht="16.5" customHeight="1" x14ac:dyDescent="0.2">
      <c r="B487" s="136"/>
      <c r="C487" s="137" t="s">
        <v>887</v>
      </c>
      <c r="D487" s="137" t="s">
        <v>342</v>
      </c>
      <c r="E487" s="138" t="s">
        <v>4010</v>
      </c>
      <c r="F487" s="139" t="s">
        <v>4011</v>
      </c>
      <c r="G487" s="140" t="s">
        <v>345</v>
      </c>
      <c r="H487" s="141">
        <v>48</v>
      </c>
      <c r="I487" s="142"/>
      <c r="J487" s="143">
        <f>ROUND(I487*H487,2)</f>
        <v>0</v>
      </c>
      <c r="K487" s="139" t="s">
        <v>902</v>
      </c>
      <c r="L487" s="32"/>
      <c r="M487" s="144" t="s">
        <v>1</v>
      </c>
      <c r="N487" s="145" t="s">
        <v>42</v>
      </c>
      <c r="P487" s="146">
        <f>O487*H487</f>
        <v>0</v>
      </c>
      <c r="Q487" s="146">
        <v>2.0000000000000002E-5</v>
      </c>
      <c r="R487" s="146">
        <f>Q487*H487</f>
        <v>9.6000000000000013E-4</v>
      </c>
      <c r="S487" s="146">
        <v>0</v>
      </c>
      <c r="T487" s="147">
        <f>S487*H487</f>
        <v>0</v>
      </c>
      <c r="AR487" s="148" t="s">
        <v>249</v>
      </c>
      <c r="AT487" s="148" t="s">
        <v>342</v>
      </c>
      <c r="AU487" s="148" t="s">
        <v>86</v>
      </c>
      <c r="AY487" s="17" t="s">
        <v>339</v>
      </c>
      <c r="BE487" s="149">
        <f>IF(N487="základní",J487,0)</f>
        <v>0</v>
      </c>
      <c r="BF487" s="149">
        <f>IF(N487="snížená",J487,0)</f>
        <v>0</v>
      </c>
      <c r="BG487" s="149">
        <f>IF(N487="zákl. přenesená",J487,0)</f>
        <v>0</v>
      </c>
      <c r="BH487" s="149">
        <f>IF(N487="sníž. přenesená",J487,0)</f>
        <v>0</v>
      </c>
      <c r="BI487" s="149">
        <f>IF(N487="nulová",J487,0)</f>
        <v>0</v>
      </c>
      <c r="BJ487" s="17" t="s">
        <v>84</v>
      </c>
      <c r="BK487" s="149">
        <f>ROUND(I487*H487,2)</f>
        <v>0</v>
      </c>
      <c r="BL487" s="17" t="s">
        <v>249</v>
      </c>
      <c r="BM487" s="148" t="s">
        <v>4012</v>
      </c>
    </row>
    <row r="488" spans="2:65" s="1" customFormat="1" x14ac:dyDescent="0.2">
      <c r="B488" s="32"/>
      <c r="D488" s="150" t="s">
        <v>348</v>
      </c>
      <c r="F488" s="151" t="s">
        <v>4013</v>
      </c>
      <c r="I488" s="152"/>
      <c r="L488" s="32"/>
      <c r="M488" s="153"/>
      <c r="T488" s="56"/>
      <c r="AT488" s="17" t="s">
        <v>348</v>
      </c>
      <c r="AU488" s="17" t="s">
        <v>86</v>
      </c>
    </row>
    <row r="489" spans="2:65" s="12" customFormat="1" x14ac:dyDescent="0.2">
      <c r="B489" s="155"/>
      <c r="D489" s="150" t="s">
        <v>376</v>
      </c>
      <c r="E489" s="156" t="s">
        <v>1</v>
      </c>
      <c r="F489" s="157" t="s">
        <v>4014</v>
      </c>
      <c r="H489" s="158">
        <v>48</v>
      </c>
      <c r="I489" s="159"/>
      <c r="L489" s="155"/>
      <c r="M489" s="160"/>
      <c r="T489" s="161"/>
      <c r="AT489" s="156" t="s">
        <v>376</v>
      </c>
      <c r="AU489" s="156" t="s">
        <v>86</v>
      </c>
      <c r="AV489" s="12" t="s">
        <v>86</v>
      </c>
      <c r="AW489" s="12" t="s">
        <v>34</v>
      </c>
      <c r="AX489" s="12" t="s">
        <v>84</v>
      </c>
      <c r="AY489" s="156" t="s">
        <v>339</v>
      </c>
    </row>
    <row r="490" spans="2:65" s="1" customFormat="1" ht="16.5" customHeight="1" x14ac:dyDescent="0.2">
      <c r="B490" s="136"/>
      <c r="C490" s="137" t="s">
        <v>890</v>
      </c>
      <c r="D490" s="137" t="s">
        <v>342</v>
      </c>
      <c r="E490" s="138" t="s">
        <v>2571</v>
      </c>
      <c r="F490" s="139" t="s">
        <v>2572</v>
      </c>
      <c r="G490" s="140" t="s">
        <v>381</v>
      </c>
      <c r="H490" s="141">
        <v>104.1</v>
      </c>
      <c r="I490" s="142"/>
      <c r="J490" s="143">
        <f>ROUND(I490*H490,2)</f>
        <v>0</v>
      </c>
      <c r="K490" s="139" t="s">
        <v>902</v>
      </c>
      <c r="L490" s="32"/>
      <c r="M490" s="144" t="s">
        <v>1</v>
      </c>
      <c r="N490" s="145" t="s">
        <v>42</v>
      </c>
      <c r="P490" s="146">
        <f>O490*H490</f>
        <v>0</v>
      </c>
      <c r="Q490" s="146">
        <v>0</v>
      </c>
      <c r="R490" s="146">
        <f>Q490*H490</f>
        <v>0</v>
      </c>
      <c r="S490" s="146">
        <v>0</v>
      </c>
      <c r="T490" s="147">
        <f>S490*H490</f>
        <v>0</v>
      </c>
      <c r="AR490" s="148" t="s">
        <v>249</v>
      </c>
      <c r="AT490" s="148" t="s">
        <v>342</v>
      </c>
      <c r="AU490" s="148" t="s">
        <v>86</v>
      </c>
      <c r="AY490" s="17" t="s">
        <v>339</v>
      </c>
      <c r="BE490" s="149">
        <f>IF(N490="základní",J490,0)</f>
        <v>0</v>
      </c>
      <c r="BF490" s="149">
        <f>IF(N490="snížená",J490,0)</f>
        <v>0</v>
      </c>
      <c r="BG490" s="149">
        <f>IF(N490="zákl. přenesená",J490,0)</f>
        <v>0</v>
      </c>
      <c r="BH490" s="149">
        <f>IF(N490="sníž. přenesená",J490,0)</f>
        <v>0</v>
      </c>
      <c r="BI490" s="149">
        <f>IF(N490="nulová",J490,0)</f>
        <v>0</v>
      </c>
      <c r="BJ490" s="17" t="s">
        <v>84</v>
      </c>
      <c r="BK490" s="149">
        <f>ROUND(I490*H490,2)</f>
        <v>0</v>
      </c>
      <c r="BL490" s="17" t="s">
        <v>249</v>
      </c>
      <c r="BM490" s="148" t="s">
        <v>4015</v>
      </c>
    </row>
    <row r="491" spans="2:65" s="1" customFormat="1" x14ac:dyDescent="0.2">
      <c r="B491" s="32"/>
      <c r="D491" s="150" t="s">
        <v>348</v>
      </c>
      <c r="F491" s="151" t="s">
        <v>2574</v>
      </c>
      <c r="I491" s="152"/>
      <c r="L491" s="32"/>
      <c r="M491" s="153"/>
      <c r="T491" s="56"/>
      <c r="AT491" s="17" t="s">
        <v>348</v>
      </c>
      <c r="AU491" s="17" t="s">
        <v>86</v>
      </c>
    </row>
    <row r="492" spans="2:65" s="12" customFormat="1" x14ac:dyDescent="0.2">
      <c r="B492" s="155"/>
      <c r="D492" s="150" t="s">
        <v>376</v>
      </c>
      <c r="E492" s="156" t="s">
        <v>1</v>
      </c>
      <c r="F492" s="157" t="s">
        <v>4016</v>
      </c>
      <c r="H492" s="158">
        <v>35.1</v>
      </c>
      <c r="I492" s="159"/>
      <c r="L492" s="155"/>
      <c r="M492" s="160"/>
      <c r="T492" s="161"/>
      <c r="AT492" s="156" t="s">
        <v>376</v>
      </c>
      <c r="AU492" s="156" t="s">
        <v>86</v>
      </c>
      <c r="AV492" s="12" t="s">
        <v>86</v>
      </c>
      <c r="AW492" s="12" t="s">
        <v>34</v>
      </c>
      <c r="AX492" s="12" t="s">
        <v>77</v>
      </c>
      <c r="AY492" s="156" t="s">
        <v>339</v>
      </c>
    </row>
    <row r="493" spans="2:65" s="12" customFormat="1" x14ac:dyDescent="0.2">
      <c r="B493" s="155"/>
      <c r="D493" s="150" t="s">
        <v>376</v>
      </c>
      <c r="E493" s="156" t="s">
        <v>1</v>
      </c>
      <c r="F493" s="157" t="s">
        <v>3911</v>
      </c>
      <c r="H493" s="158">
        <v>69</v>
      </c>
      <c r="I493" s="159"/>
      <c r="L493" s="155"/>
      <c r="M493" s="160"/>
      <c r="T493" s="161"/>
      <c r="AT493" s="156" t="s">
        <v>376</v>
      </c>
      <c r="AU493" s="156" t="s">
        <v>86</v>
      </c>
      <c r="AV493" s="12" t="s">
        <v>86</v>
      </c>
      <c r="AW493" s="12" t="s">
        <v>34</v>
      </c>
      <c r="AX493" s="12" t="s">
        <v>77</v>
      </c>
      <c r="AY493" s="156" t="s">
        <v>339</v>
      </c>
    </row>
    <row r="494" spans="2:65" s="13" customFormat="1" x14ac:dyDescent="0.2">
      <c r="B494" s="162"/>
      <c r="D494" s="150" t="s">
        <v>376</v>
      </c>
      <c r="E494" s="163" t="s">
        <v>1</v>
      </c>
      <c r="F494" s="164" t="s">
        <v>398</v>
      </c>
      <c r="H494" s="165">
        <v>104.1</v>
      </c>
      <c r="I494" s="166"/>
      <c r="L494" s="162"/>
      <c r="M494" s="167"/>
      <c r="T494" s="168"/>
      <c r="AT494" s="163" t="s">
        <v>376</v>
      </c>
      <c r="AU494" s="163" t="s">
        <v>86</v>
      </c>
      <c r="AV494" s="13" t="s">
        <v>249</v>
      </c>
      <c r="AW494" s="13" t="s">
        <v>34</v>
      </c>
      <c r="AX494" s="13" t="s">
        <v>84</v>
      </c>
      <c r="AY494" s="163" t="s">
        <v>339</v>
      </c>
    </row>
    <row r="495" spans="2:65" s="1" customFormat="1" ht="16.5" customHeight="1" x14ac:dyDescent="0.2">
      <c r="B495" s="136"/>
      <c r="C495" s="137" t="s">
        <v>893</v>
      </c>
      <c r="D495" s="137" t="s">
        <v>342</v>
      </c>
      <c r="E495" s="138" t="s">
        <v>2471</v>
      </c>
      <c r="F495" s="139" t="s">
        <v>2472</v>
      </c>
      <c r="G495" s="140" t="s">
        <v>4017</v>
      </c>
      <c r="H495" s="141">
        <v>2</v>
      </c>
      <c r="I495" s="142"/>
      <c r="J495" s="143">
        <f>ROUND(I495*H495,2)</f>
        <v>0</v>
      </c>
      <c r="K495" s="139" t="s">
        <v>902</v>
      </c>
      <c r="L495" s="32"/>
      <c r="M495" s="144" t="s">
        <v>1</v>
      </c>
      <c r="N495" s="145" t="s">
        <v>42</v>
      </c>
      <c r="P495" s="146">
        <f>O495*H495</f>
        <v>0</v>
      </c>
      <c r="Q495" s="146">
        <v>6.4900000000000001E-3</v>
      </c>
      <c r="R495" s="146">
        <f>Q495*H495</f>
        <v>1.298E-2</v>
      </c>
      <c r="S495" s="146">
        <v>0</v>
      </c>
      <c r="T495" s="147">
        <f>S495*H495</f>
        <v>0</v>
      </c>
      <c r="AR495" s="148" t="s">
        <v>249</v>
      </c>
      <c r="AT495" s="148" t="s">
        <v>342</v>
      </c>
      <c r="AU495" s="148" t="s">
        <v>86</v>
      </c>
      <c r="AY495" s="17" t="s">
        <v>339</v>
      </c>
      <c r="BE495" s="149">
        <f>IF(N495="základní",J495,0)</f>
        <v>0</v>
      </c>
      <c r="BF495" s="149">
        <f>IF(N495="snížená",J495,0)</f>
        <v>0</v>
      </c>
      <c r="BG495" s="149">
        <f>IF(N495="zákl. přenesená",J495,0)</f>
        <v>0</v>
      </c>
      <c r="BH495" s="149">
        <f>IF(N495="sníž. přenesená",J495,0)</f>
        <v>0</v>
      </c>
      <c r="BI495" s="149">
        <f>IF(N495="nulová",J495,0)</f>
        <v>0</v>
      </c>
      <c r="BJ495" s="17" t="s">
        <v>84</v>
      </c>
      <c r="BK495" s="149">
        <f>ROUND(I495*H495,2)</f>
        <v>0</v>
      </c>
      <c r="BL495" s="17" t="s">
        <v>249</v>
      </c>
      <c r="BM495" s="148" t="s">
        <v>4018</v>
      </c>
    </row>
    <row r="496" spans="2:65" s="1" customFormat="1" x14ac:dyDescent="0.2">
      <c r="B496" s="32"/>
      <c r="D496" s="150" t="s">
        <v>348</v>
      </c>
      <c r="F496" s="151" t="s">
        <v>2474</v>
      </c>
      <c r="I496" s="152"/>
      <c r="L496" s="32"/>
      <c r="M496" s="153"/>
      <c r="T496" s="56"/>
      <c r="AT496" s="17" t="s">
        <v>348</v>
      </c>
      <c r="AU496" s="17" t="s">
        <v>86</v>
      </c>
    </row>
    <row r="497" spans="2:65" s="1" customFormat="1" ht="16.5" customHeight="1" x14ac:dyDescent="0.2">
      <c r="B497" s="136"/>
      <c r="C497" s="137" t="s">
        <v>896</v>
      </c>
      <c r="D497" s="137" t="s">
        <v>342</v>
      </c>
      <c r="E497" s="138" t="s">
        <v>4019</v>
      </c>
      <c r="F497" s="139" t="s">
        <v>4020</v>
      </c>
      <c r="G497" s="140" t="s">
        <v>373</v>
      </c>
      <c r="H497" s="141">
        <v>94.117999999999995</v>
      </c>
      <c r="I497" s="142"/>
      <c r="J497" s="143">
        <f>ROUND(I497*H497,2)</f>
        <v>0</v>
      </c>
      <c r="K497" s="139" t="s">
        <v>902</v>
      </c>
      <c r="L497" s="32"/>
      <c r="M497" s="144" t="s">
        <v>1</v>
      </c>
      <c r="N497" s="145" t="s">
        <v>42</v>
      </c>
      <c r="P497" s="146">
        <f>O497*H497</f>
        <v>0</v>
      </c>
      <c r="Q497" s="146">
        <v>0.12</v>
      </c>
      <c r="R497" s="146">
        <f>Q497*H497</f>
        <v>11.29416</v>
      </c>
      <c r="S497" s="146">
        <v>2.4900000000000002</v>
      </c>
      <c r="T497" s="147">
        <f>S497*H497</f>
        <v>234.35382000000001</v>
      </c>
      <c r="AR497" s="148" t="s">
        <v>249</v>
      </c>
      <c r="AT497" s="148" t="s">
        <v>342</v>
      </c>
      <c r="AU497" s="148" t="s">
        <v>86</v>
      </c>
      <c r="AY497" s="17" t="s">
        <v>339</v>
      </c>
      <c r="BE497" s="149">
        <f>IF(N497="základní",J497,0)</f>
        <v>0</v>
      </c>
      <c r="BF497" s="149">
        <f>IF(N497="snížená",J497,0)</f>
        <v>0</v>
      </c>
      <c r="BG497" s="149">
        <f>IF(N497="zákl. přenesená",J497,0)</f>
        <v>0</v>
      </c>
      <c r="BH497" s="149">
        <f>IF(N497="sníž. přenesená",J497,0)</f>
        <v>0</v>
      </c>
      <c r="BI497" s="149">
        <f>IF(N497="nulová",J497,0)</f>
        <v>0</v>
      </c>
      <c r="BJ497" s="17" t="s">
        <v>84</v>
      </c>
      <c r="BK497" s="149">
        <f>ROUND(I497*H497,2)</f>
        <v>0</v>
      </c>
      <c r="BL497" s="17" t="s">
        <v>249</v>
      </c>
      <c r="BM497" s="148" t="s">
        <v>4021</v>
      </c>
    </row>
    <row r="498" spans="2:65" s="1" customFormat="1" x14ac:dyDescent="0.2">
      <c r="B498" s="32"/>
      <c r="D498" s="150" t="s">
        <v>348</v>
      </c>
      <c r="F498" s="151" t="s">
        <v>4022</v>
      </c>
      <c r="I498" s="152"/>
      <c r="L498" s="32"/>
      <c r="M498" s="153"/>
      <c r="T498" s="56"/>
      <c r="AT498" s="17" t="s">
        <v>348</v>
      </c>
      <c r="AU498" s="17" t="s">
        <v>86</v>
      </c>
    </row>
    <row r="499" spans="2:65" s="12" customFormat="1" x14ac:dyDescent="0.2">
      <c r="B499" s="155"/>
      <c r="D499" s="150" t="s">
        <v>376</v>
      </c>
      <c r="E499" s="156" t="s">
        <v>1</v>
      </c>
      <c r="F499" s="157" t="s">
        <v>4023</v>
      </c>
      <c r="H499" s="158">
        <v>79.180000000000007</v>
      </c>
      <c r="I499" s="159"/>
      <c r="L499" s="155"/>
      <c r="M499" s="160"/>
      <c r="T499" s="161"/>
      <c r="AT499" s="156" t="s">
        <v>376</v>
      </c>
      <c r="AU499" s="156" t="s">
        <v>86</v>
      </c>
      <c r="AV499" s="12" t="s">
        <v>86</v>
      </c>
      <c r="AW499" s="12" t="s">
        <v>34</v>
      </c>
      <c r="AX499" s="12" t="s">
        <v>77</v>
      </c>
      <c r="AY499" s="156" t="s">
        <v>339</v>
      </c>
    </row>
    <row r="500" spans="2:65" s="12" customFormat="1" x14ac:dyDescent="0.2">
      <c r="B500" s="155"/>
      <c r="D500" s="150" t="s">
        <v>376</v>
      </c>
      <c r="E500" s="156" t="s">
        <v>1</v>
      </c>
      <c r="F500" s="157" t="s">
        <v>4024</v>
      </c>
      <c r="H500" s="158">
        <v>3.99</v>
      </c>
      <c r="I500" s="159"/>
      <c r="L500" s="155"/>
      <c r="M500" s="160"/>
      <c r="T500" s="161"/>
      <c r="AT500" s="156" t="s">
        <v>376</v>
      </c>
      <c r="AU500" s="156" t="s">
        <v>86</v>
      </c>
      <c r="AV500" s="12" t="s">
        <v>86</v>
      </c>
      <c r="AW500" s="12" t="s">
        <v>34</v>
      </c>
      <c r="AX500" s="12" t="s">
        <v>77</v>
      </c>
      <c r="AY500" s="156" t="s">
        <v>339</v>
      </c>
    </row>
    <row r="501" spans="2:65" s="12" customFormat="1" x14ac:dyDescent="0.2">
      <c r="B501" s="155"/>
      <c r="D501" s="150" t="s">
        <v>376</v>
      </c>
      <c r="E501" s="156" t="s">
        <v>1</v>
      </c>
      <c r="F501" s="157" t="s">
        <v>4025</v>
      </c>
      <c r="H501" s="158">
        <v>1.6</v>
      </c>
      <c r="I501" s="159"/>
      <c r="L501" s="155"/>
      <c r="M501" s="160"/>
      <c r="T501" s="161"/>
      <c r="AT501" s="156" t="s">
        <v>376</v>
      </c>
      <c r="AU501" s="156" t="s">
        <v>86</v>
      </c>
      <c r="AV501" s="12" t="s">
        <v>86</v>
      </c>
      <c r="AW501" s="12" t="s">
        <v>34</v>
      </c>
      <c r="AX501" s="12" t="s">
        <v>77</v>
      </c>
      <c r="AY501" s="156" t="s">
        <v>339</v>
      </c>
    </row>
    <row r="502" spans="2:65" s="12" customFormat="1" x14ac:dyDescent="0.2">
      <c r="B502" s="155"/>
      <c r="D502" s="150" t="s">
        <v>376</v>
      </c>
      <c r="E502" s="156" t="s">
        <v>1</v>
      </c>
      <c r="F502" s="157" t="s">
        <v>4026</v>
      </c>
      <c r="H502" s="158">
        <v>3.3</v>
      </c>
      <c r="I502" s="159"/>
      <c r="L502" s="155"/>
      <c r="M502" s="160"/>
      <c r="T502" s="161"/>
      <c r="AT502" s="156" t="s">
        <v>376</v>
      </c>
      <c r="AU502" s="156" t="s">
        <v>86</v>
      </c>
      <c r="AV502" s="12" t="s">
        <v>86</v>
      </c>
      <c r="AW502" s="12" t="s">
        <v>34</v>
      </c>
      <c r="AX502" s="12" t="s">
        <v>77</v>
      </c>
      <c r="AY502" s="156" t="s">
        <v>339</v>
      </c>
    </row>
    <row r="503" spans="2:65" s="12" customFormat="1" x14ac:dyDescent="0.2">
      <c r="B503" s="155"/>
      <c r="D503" s="150" t="s">
        <v>376</v>
      </c>
      <c r="E503" s="156" t="s">
        <v>1</v>
      </c>
      <c r="F503" s="157" t="s">
        <v>4027</v>
      </c>
      <c r="H503" s="158">
        <v>6.048</v>
      </c>
      <c r="I503" s="159"/>
      <c r="L503" s="155"/>
      <c r="M503" s="160"/>
      <c r="T503" s="161"/>
      <c r="AT503" s="156" t="s">
        <v>376</v>
      </c>
      <c r="AU503" s="156" t="s">
        <v>86</v>
      </c>
      <c r="AV503" s="12" t="s">
        <v>86</v>
      </c>
      <c r="AW503" s="12" t="s">
        <v>34</v>
      </c>
      <c r="AX503" s="12" t="s">
        <v>77</v>
      </c>
      <c r="AY503" s="156" t="s">
        <v>339</v>
      </c>
    </row>
    <row r="504" spans="2:65" s="13" customFormat="1" x14ac:dyDescent="0.2">
      <c r="B504" s="162"/>
      <c r="D504" s="150" t="s">
        <v>376</v>
      </c>
      <c r="E504" s="163" t="s">
        <v>1</v>
      </c>
      <c r="F504" s="164" t="s">
        <v>398</v>
      </c>
      <c r="H504" s="165">
        <v>94.117999999999995</v>
      </c>
      <c r="I504" s="166"/>
      <c r="L504" s="162"/>
      <c r="M504" s="167"/>
      <c r="T504" s="168"/>
      <c r="AT504" s="163" t="s">
        <v>376</v>
      </c>
      <c r="AU504" s="163" t="s">
        <v>86</v>
      </c>
      <c r="AV504" s="13" t="s">
        <v>249</v>
      </c>
      <c r="AW504" s="13" t="s">
        <v>34</v>
      </c>
      <c r="AX504" s="13" t="s">
        <v>84</v>
      </c>
      <c r="AY504" s="163" t="s">
        <v>339</v>
      </c>
    </row>
    <row r="505" spans="2:65" s="1" customFormat="1" ht="16.5" customHeight="1" x14ac:dyDescent="0.2">
      <c r="B505" s="136"/>
      <c r="C505" s="137" t="s">
        <v>1435</v>
      </c>
      <c r="D505" s="137" t="s">
        <v>342</v>
      </c>
      <c r="E505" s="138" t="s">
        <v>4028</v>
      </c>
      <c r="F505" s="139" t="s">
        <v>4029</v>
      </c>
      <c r="G505" s="140" t="s">
        <v>373</v>
      </c>
      <c r="H505" s="141">
        <v>12.654</v>
      </c>
      <c r="I505" s="142"/>
      <c r="J505" s="143">
        <f>ROUND(I505*H505,2)</f>
        <v>0</v>
      </c>
      <c r="K505" s="139" t="s">
        <v>902</v>
      </c>
      <c r="L505" s="32"/>
      <c r="M505" s="144" t="s">
        <v>1</v>
      </c>
      <c r="N505" s="145" t="s">
        <v>42</v>
      </c>
      <c r="P505" s="146">
        <f>O505*H505</f>
        <v>0</v>
      </c>
      <c r="Q505" s="146">
        <v>0.12</v>
      </c>
      <c r="R505" s="146">
        <f>Q505*H505</f>
        <v>1.5184799999999998</v>
      </c>
      <c r="S505" s="146">
        <v>2.4900000000000002</v>
      </c>
      <c r="T505" s="147">
        <f>S505*H505</f>
        <v>31.508460000000003</v>
      </c>
      <c r="AR505" s="148" t="s">
        <v>249</v>
      </c>
      <c r="AT505" s="148" t="s">
        <v>342</v>
      </c>
      <c r="AU505" s="148" t="s">
        <v>86</v>
      </c>
      <c r="AY505" s="17" t="s">
        <v>339</v>
      </c>
      <c r="BE505" s="149">
        <f>IF(N505="základní",J505,0)</f>
        <v>0</v>
      </c>
      <c r="BF505" s="149">
        <f>IF(N505="snížená",J505,0)</f>
        <v>0</v>
      </c>
      <c r="BG505" s="149">
        <f>IF(N505="zákl. přenesená",J505,0)</f>
        <v>0</v>
      </c>
      <c r="BH505" s="149">
        <f>IF(N505="sníž. přenesená",J505,0)</f>
        <v>0</v>
      </c>
      <c r="BI505" s="149">
        <f>IF(N505="nulová",J505,0)</f>
        <v>0</v>
      </c>
      <c r="BJ505" s="17" t="s">
        <v>84</v>
      </c>
      <c r="BK505" s="149">
        <f>ROUND(I505*H505,2)</f>
        <v>0</v>
      </c>
      <c r="BL505" s="17" t="s">
        <v>249</v>
      </c>
      <c r="BM505" s="148" t="s">
        <v>4030</v>
      </c>
    </row>
    <row r="506" spans="2:65" s="1" customFormat="1" x14ac:dyDescent="0.2">
      <c r="B506" s="32"/>
      <c r="D506" s="150" t="s">
        <v>348</v>
      </c>
      <c r="F506" s="151" t="s">
        <v>4031</v>
      </c>
      <c r="I506" s="152"/>
      <c r="L506" s="32"/>
      <c r="M506" s="153"/>
      <c r="T506" s="56"/>
      <c r="AT506" s="17" t="s">
        <v>348</v>
      </c>
      <c r="AU506" s="17" t="s">
        <v>86</v>
      </c>
    </row>
    <row r="507" spans="2:65" s="12" customFormat="1" x14ac:dyDescent="0.2">
      <c r="B507" s="155"/>
      <c r="D507" s="150" t="s">
        <v>376</v>
      </c>
      <c r="E507" s="156" t="s">
        <v>1</v>
      </c>
      <c r="F507" s="157" t="s">
        <v>4032</v>
      </c>
      <c r="H507" s="158">
        <v>12.654</v>
      </c>
      <c r="I507" s="159"/>
      <c r="L507" s="155"/>
      <c r="M507" s="160"/>
      <c r="T507" s="161"/>
      <c r="AT507" s="156" t="s">
        <v>376</v>
      </c>
      <c r="AU507" s="156" t="s">
        <v>86</v>
      </c>
      <c r="AV507" s="12" t="s">
        <v>86</v>
      </c>
      <c r="AW507" s="12" t="s">
        <v>34</v>
      </c>
      <c r="AX507" s="12" t="s">
        <v>77</v>
      </c>
      <c r="AY507" s="156" t="s">
        <v>339</v>
      </c>
    </row>
    <row r="508" spans="2:65" s="13" customFormat="1" x14ac:dyDescent="0.2">
      <c r="B508" s="162"/>
      <c r="D508" s="150" t="s">
        <v>376</v>
      </c>
      <c r="E508" s="163" t="s">
        <v>1</v>
      </c>
      <c r="F508" s="164" t="s">
        <v>398</v>
      </c>
      <c r="H508" s="165">
        <v>12.654</v>
      </c>
      <c r="I508" s="166"/>
      <c r="L508" s="162"/>
      <c r="M508" s="167"/>
      <c r="T508" s="168"/>
      <c r="AT508" s="163" t="s">
        <v>376</v>
      </c>
      <c r="AU508" s="163" t="s">
        <v>86</v>
      </c>
      <c r="AV508" s="13" t="s">
        <v>249</v>
      </c>
      <c r="AW508" s="13" t="s">
        <v>34</v>
      </c>
      <c r="AX508" s="13" t="s">
        <v>84</v>
      </c>
      <c r="AY508" s="163" t="s">
        <v>339</v>
      </c>
    </row>
    <row r="509" spans="2:65" s="1" customFormat="1" ht="16.5" customHeight="1" x14ac:dyDescent="0.2">
      <c r="B509" s="136"/>
      <c r="C509" s="137" t="s">
        <v>1440</v>
      </c>
      <c r="D509" s="137" t="s">
        <v>342</v>
      </c>
      <c r="E509" s="138" t="s">
        <v>4033</v>
      </c>
      <c r="F509" s="139" t="s">
        <v>4034</v>
      </c>
      <c r="G509" s="140" t="s">
        <v>3707</v>
      </c>
      <c r="H509" s="141">
        <v>1.67</v>
      </c>
      <c r="I509" s="142"/>
      <c r="J509" s="143">
        <f>ROUND(I509*H509,2)</f>
        <v>0</v>
      </c>
      <c r="K509" s="139" t="s">
        <v>902</v>
      </c>
      <c r="L509" s="32"/>
      <c r="M509" s="144" t="s">
        <v>1</v>
      </c>
      <c r="N509" s="145" t="s">
        <v>42</v>
      </c>
      <c r="P509" s="146">
        <f>O509*H509</f>
        <v>0</v>
      </c>
      <c r="Q509" s="146">
        <v>0.12171</v>
      </c>
      <c r="R509" s="146">
        <f>Q509*H509</f>
        <v>0.20325569999999998</v>
      </c>
      <c r="S509" s="146">
        <v>2.4</v>
      </c>
      <c r="T509" s="147">
        <f>S509*H509</f>
        <v>4.008</v>
      </c>
      <c r="AR509" s="148" t="s">
        <v>249</v>
      </c>
      <c r="AT509" s="148" t="s">
        <v>342</v>
      </c>
      <c r="AU509" s="148" t="s">
        <v>86</v>
      </c>
      <c r="AY509" s="17" t="s">
        <v>339</v>
      </c>
      <c r="BE509" s="149">
        <f>IF(N509="základní",J509,0)</f>
        <v>0</v>
      </c>
      <c r="BF509" s="149">
        <f>IF(N509="snížená",J509,0)</f>
        <v>0</v>
      </c>
      <c r="BG509" s="149">
        <f>IF(N509="zákl. přenesená",J509,0)</f>
        <v>0</v>
      </c>
      <c r="BH509" s="149">
        <f>IF(N509="sníž. přenesená",J509,0)</f>
        <v>0</v>
      </c>
      <c r="BI509" s="149">
        <f>IF(N509="nulová",J509,0)</f>
        <v>0</v>
      </c>
      <c r="BJ509" s="17" t="s">
        <v>84</v>
      </c>
      <c r="BK509" s="149">
        <f>ROUND(I509*H509,2)</f>
        <v>0</v>
      </c>
      <c r="BL509" s="17" t="s">
        <v>249</v>
      </c>
      <c r="BM509" s="148" t="s">
        <v>4035</v>
      </c>
    </row>
    <row r="510" spans="2:65" s="1" customFormat="1" x14ac:dyDescent="0.2">
      <c r="B510" s="32"/>
      <c r="D510" s="150" t="s">
        <v>348</v>
      </c>
      <c r="F510" s="151" t="s">
        <v>4036</v>
      </c>
      <c r="I510" s="152"/>
      <c r="L510" s="32"/>
      <c r="M510" s="153"/>
      <c r="T510" s="56"/>
      <c r="AT510" s="17" t="s">
        <v>348</v>
      </c>
      <c r="AU510" s="17" t="s">
        <v>86</v>
      </c>
    </row>
    <row r="511" spans="2:65" s="12" customFormat="1" x14ac:dyDescent="0.2">
      <c r="B511" s="155"/>
      <c r="D511" s="150" t="s">
        <v>376</v>
      </c>
      <c r="E511" s="156" t="s">
        <v>1</v>
      </c>
      <c r="F511" s="157" t="s">
        <v>4037</v>
      </c>
      <c r="H511" s="158">
        <v>0.92</v>
      </c>
      <c r="I511" s="159"/>
      <c r="L511" s="155"/>
      <c r="M511" s="160"/>
      <c r="T511" s="161"/>
      <c r="AT511" s="156" t="s">
        <v>376</v>
      </c>
      <c r="AU511" s="156" t="s">
        <v>86</v>
      </c>
      <c r="AV511" s="12" t="s">
        <v>86</v>
      </c>
      <c r="AW511" s="12" t="s">
        <v>34</v>
      </c>
      <c r="AX511" s="12" t="s">
        <v>77</v>
      </c>
      <c r="AY511" s="156" t="s">
        <v>339</v>
      </c>
    </row>
    <row r="512" spans="2:65" s="12" customFormat="1" x14ac:dyDescent="0.2">
      <c r="B512" s="155"/>
      <c r="D512" s="150" t="s">
        <v>376</v>
      </c>
      <c r="E512" s="156" t="s">
        <v>1</v>
      </c>
      <c r="F512" s="157" t="s">
        <v>4038</v>
      </c>
      <c r="H512" s="158">
        <v>0.75</v>
      </c>
      <c r="I512" s="159"/>
      <c r="L512" s="155"/>
      <c r="M512" s="160"/>
      <c r="T512" s="161"/>
      <c r="AT512" s="156" t="s">
        <v>376</v>
      </c>
      <c r="AU512" s="156" t="s">
        <v>86</v>
      </c>
      <c r="AV512" s="12" t="s">
        <v>86</v>
      </c>
      <c r="AW512" s="12" t="s">
        <v>34</v>
      </c>
      <c r="AX512" s="12" t="s">
        <v>77</v>
      </c>
      <c r="AY512" s="156" t="s">
        <v>339</v>
      </c>
    </row>
    <row r="513" spans="2:65" s="13" customFormat="1" x14ac:dyDescent="0.2">
      <c r="B513" s="162"/>
      <c r="D513" s="150" t="s">
        <v>376</v>
      </c>
      <c r="E513" s="163" t="s">
        <v>1</v>
      </c>
      <c r="F513" s="164" t="s">
        <v>398</v>
      </c>
      <c r="H513" s="165">
        <v>1.67</v>
      </c>
      <c r="I513" s="166"/>
      <c r="L513" s="162"/>
      <c r="M513" s="167"/>
      <c r="T513" s="168"/>
      <c r="AT513" s="163" t="s">
        <v>376</v>
      </c>
      <c r="AU513" s="163" t="s">
        <v>86</v>
      </c>
      <c r="AV513" s="13" t="s">
        <v>249</v>
      </c>
      <c r="AW513" s="13" t="s">
        <v>34</v>
      </c>
      <c r="AX513" s="13" t="s">
        <v>84</v>
      </c>
      <c r="AY513" s="163" t="s">
        <v>339</v>
      </c>
    </row>
    <row r="514" spans="2:65" s="11" customFormat="1" ht="22.8" customHeight="1" x14ac:dyDescent="0.25">
      <c r="B514" s="124"/>
      <c r="D514" s="125" t="s">
        <v>76</v>
      </c>
      <c r="E514" s="134" t="s">
        <v>2661</v>
      </c>
      <c r="F514" s="134" t="s">
        <v>2662</v>
      </c>
      <c r="I514" s="127"/>
      <c r="J514" s="135">
        <f>BK514</f>
        <v>0</v>
      </c>
      <c r="L514" s="124"/>
      <c r="M514" s="129"/>
      <c r="P514" s="130">
        <f>SUM(P515:P518)</f>
        <v>0</v>
      </c>
      <c r="R514" s="130">
        <f>SUM(R515:R518)</f>
        <v>0</v>
      </c>
      <c r="T514" s="131">
        <f>SUM(T515:T518)</f>
        <v>0</v>
      </c>
      <c r="AR514" s="125" t="s">
        <v>84</v>
      </c>
      <c r="AT514" s="132" t="s">
        <v>76</v>
      </c>
      <c r="AU514" s="132" t="s">
        <v>84</v>
      </c>
      <c r="AY514" s="125" t="s">
        <v>339</v>
      </c>
      <c r="BK514" s="133">
        <f>SUM(BK515:BK518)</f>
        <v>0</v>
      </c>
    </row>
    <row r="515" spans="2:65" s="1" customFormat="1" ht="16.5" customHeight="1" x14ac:dyDescent="0.2">
      <c r="B515" s="136"/>
      <c r="C515" s="137" t="s">
        <v>1445</v>
      </c>
      <c r="D515" s="137" t="s">
        <v>342</v>
      </c>
      <c r="E515" s="138" t="s">
        <v>4039</v>
      </c>
      <c r="F515" s="139" t="s">
        <v>4040</v>
      </c>
      <c r="G515" s="140" t="s">
        <v>493</v>
      </c>
      <c r="H515" s="141">
        <v>560.52200000000005</v>
      </c>
      <c r="I515" s="142"/>
      <c r="J515" s="143">
        <f>ROUND(I515*H515,2)</f>
        <v>0</v>
      </c>
      <c r="K515" s="139" t="s">
        <v>902</v>
      </c>
      <c r="L515" s="32"/>
      <c r="M515" s="144" t="s">
        <v>1</v>
      </c>
      <c r="N515" s="145" t="s">
        <v>42</v>
      </c>
      <c r="P515" s="146">
        <f>O515*H515</f>
        <v>0</v>
      </c>
      <c r="Q515" s="146">
        <v>0</v>
      </c>
      <c r="R515" s="146">
        <f>Q515*H515</f>
        <v>0</v>
      </c>
      <c r="S515" s="146">
        <v>0</v>
      </c>
      <c r="T515" s="147">
        <f>S515*H515</f>
        <v>0</v>
      </c>
      <c r="AR515" s="148" t="s">
        <v>249</v>
      </c>
      <c r="AT515" s="148" t="s">
        <v>342</v>
      </c>
      <c r="AU515" s="148" t="s">
        <v>86</v>
      </c>
      <c r="AY515" s="17" t="s">
        <v>339</v>
      </c>
      <c r="BE515" s="149">
        <f>IF(N515="základní",J515,0)</f>
        <v>0</v>
      </c>
      <c r="BF515" s="149">
        <f>IF(N515="snížená",J515,0)</f>
        <v>0</v>
      </c>
      <c r="BG515" s="149">
        <f>IF(N515="zákl. přenesená",J515,0)</f>
        <v>0</v>
      </c>
      <c r="BH515" s="149">
        <f>IF(N515="sníž. přenesená",J515,0)</f>
        <v>0</v>
      </c>
      <c r="BI515" s="149">
        <f>IF(N515="nulová",J515,0)</f>
        <v>0</v>
      </c>
      <c r="BJ515" s="17" t="s">
        <v>84</v>
      </c>
      <c r="BK515" s="149">
        <f>ROUND(I515*H515,2)</f>
        <v>0</v>
      </c>
      <c r="BL515" s="17" t="s">
        <v>249</v>
      </c>
      <c r="BM515" s="148" t="s">
        <v>4041</v>
      </c>
    </row>
    <row r="516" spans="2:65" s="1" customFormat="1" ht="19.2" x14ac:dyDescent="0.2">
      <c r="B516" s="32"/>
      <c r="D516" s="150" t="s">
        <v>348</v>
      </c>
      <c r="F516" s="151" t="s">
        <v>4042</v>
      </c>
      <c r="I516" s="152"/>
      <c r="L516" s="32"/>
      <c r="M516" s="153"/>
      <c r="T516" s="56"/>
      <c r="AT516" s="17" t="s">
        <v>348</v>
      </c>
      <c r="AU516" s="17" t="s">
        <v>86</v>
      </c>
    </row>
    <row r="517" spans="2:65" s="1" customFormat="1" ht="21.75" customHeight="1" x14ac:dyDescent="0.2">
      <c r="B517" s="136"/>
      <c r="C517" s="137" t="s">
        <v>1449</v>
      </c>
      <c r="D517" s="137" t="s">
        <v>342</v>
      </c>
      <c r="E517" s="138" t="s">
        <v>4043</v>
      </c>
      <c r="F517" s="139" t="s">
        <v>4044</v>
      </c>
      <c r="G517" s="140" t="s">
        <v>493</v>
      </c>
      <c r="H517" s="141">
        <v>7.2450000000000001</v>
      </c>
      <c r="I517" s="142"/>
      <c r="J517" s="143">
        <f>ROUND(I517*H517,2)</f>
        <v>0</v>
      </c>
      <c r="K517" s="139" t="s">
        <v>902</v>
      </c>
      <c r="L517" s="32"/>
      <c r="M517" s="144" t="s">
        <v>1</v>
      </c>
      <c r="N517" s="145" t="s">
        <v>42</v>
      </c>
      <c r="P517" s="146">
        <f>O517*H517</f>
        <v>0</v>
      </c>
      <c r="Q517" s="146">
        <v>0</v>
      </c>
      <c r="R517" s="146">
        <f>Q517*H517</f>
        <v>0</v>
      </c>
      <c r="S517" s="146">
        <v>0</v>
      </c>
      <c r="T517" s="147">
        <f>S517*H517</f>
        <v>0</v>
      </c>
      <c r="AR517" s="148" t="s">
        <v>249</v>
      </c>
      <c r="AT517" s="148" t="s">
        <v>342</v>
      </c>
      <c r="AU517" s="148" t="s">
        <v>86</v>
      </c>
      <c r="AY517" s="17" t="s">
        <v>339</v>
      </c>
      <c r="BE517" s="149">
        <f>IF(N517="základní",J517,0)</f>
        <v>0</v>
      </c>
      <c r="BF517" s="149">
        <f>IF(N517="snížená",J517,0)</f>
        <v>0</v>
      </c>
      <c r="BG517" s="149">
        <f>IF(N517="zákl. přenesená",J517,0)</f>
        <v>0</v>
      </c>
      <c r="BH517" s="149">
        <f>IF(N517="sníž. přenesená",J517,0)</f>
        <v>0</v>
      </c>
      <c r="BI517" s="149">
        <f>IF(N517="nulová",J517,0)</f>
        <v>0</v>
      </c>
      <c r="BJ517" s="17" t="s">
        <v>84</v>
      </c>
      <c r="BK517" s="149">
        <f>ROUND(I517*H517,2)</f>
        <v>0</v>
      </c>
      <c r="BL517" s="17" t="s">
        <v>249</v>
      </c>
      <c r="BM517" s="148" t="s">
        <v>4045</v>
      </c>
    </row>
    <row r="518" spans="2:65" s="1" customFormat="1" ht="19.2" x14ac:dyDescent="0.2">
      <c r="B518" s="32"/>
      <c r="D518" s="150" t="s">
        <v>348</v>
      </c>
      <c r="F518" s="151" t="s">
        <v>4046</v>
      </c>
      <c r="I518" s="152"/>
      <c r="L518" s="32"/>
      <c r="M518" s="153"/>
      <c r="T518" s="56"/>
      <c r="AT518" s="17" t="s">
        <v>348</v>
      </c>
      <c r="AU518" s="17" t="s">
        <v>86</v>
      </c>
    </row>
    <row r="519" spans="2:65" s="11" customFormat="1" ht="22.8" customHeight="1" x14ac:dyDescent="0.25">
      <c r="B519" s="124"/>
      <c r="D519" s="125" t="s">
        <v>76</v>
      </c>
      <c r="E519" s="134" t="s">
        <v>2614</v>
      </c>
      <c r="F519" s="134" t="s">
        <v>3443</v>
      </c>
      <c r="I519" s="127"/>
      <c r="J519" s="135">
        <f>BK519</f>
        <v>0</v>
      </c>
      <c r="L519" s="124"/>
      <c r="M519" s="129"/>
      <c r="P519" s="130">
        <f>SUM(P520:P549)</f>
        <v>0</v>
      </c>
      <c r="R519" s="130">
        <f>SUM(R520:R549)</f>
        <v>0</v>
      </c>
      <c r="T519" s="131">
        <f>SUM(T520:T549)</f>
        <v>0</v>
      </c>
      <c r="AR519" s="125" t="s">
        <v>84</v>
      </c>
      <c r="AT519" s="132" t="s">
        <v>76</v>
      </c>
      <c r="AU519" s="132" t="s">
        <v>84</v>
      </c>
      <c r="AY519" s="125" t="s">
        <v>339</v>
      </c>
      <c r="BK519" s="133">
        <f>SUM(BK520:BK549)</f>
        <v>0</v>
      </c>
    </row>
    <row r="520" spans="2:65" s="1" customFormat="1" ht="24.15" customHeight="1" x14ac:dyDescent="0.2">
      <c r="B520" s="136"/>
      <c r="C520" s="137" t="s">
        <v>1454</v>
      </c>
      <c r="D520" s="137" t="s">
        <v>342</v>
      </c>
      <c r="E520" s="138" t="s">
        <v>2626</v>
      </c>
      <c r="F520" s="139" t="s">
        <v>2627</v>
      </c>
      <c r="G520" s="140" t="s">
        <v>493</v>
      </c>
      <c r="H520" s="141">
        <v>4.008</v>
      </c>
      <c r="I520" s="142"/>
      <c r="J520" s="143">
        <f>ROUND(I520*H520,2)</f>
        <v>0</v>
      </c>
      <c r="K520" s="139" t="s">
        <v>902</v>
      </c>
      <c r="L520" s="32"/>
      <c r="M520" s="144" t="s">
        <v>1</v>
      </c>
      <c r="N520" s="145" t="s">
        <v>42</v>
      </c>
      <c r="P520" s="146">
        <f>O520*H520</f>
        <v>0</v>
      </c>
      <c r="Q520" s="146">
        <v>0</v>
      </c>
      <c r="R520" s="146">
        <f>Q520*H520</f>
        <v>0</v>
      </c>
      <c r="S520" s="146">
        <v>0</v>
      </c>
      <c r="T520" s="147">
        <f>S520*H520</f>
        <v>0</v>
      </c>
      <c r="AR520" s="148" t="s">
        <v>249</v>
      </c>
      <c r="AT520" s="148" t="s">
        <v>342</v>
      </c>
      <c r="AU520" s="148" t="s">
        <v>86</v>
      </c>
      <c r="AY520" s="17" t="s">
        <v>339</v>
      </c>
      <c r="BE520" s="149">
        <f>IF(N520="základní",J520,0)</f>
        <v>0</v>
      </c>
      <c r="BF520" s="149">
        <f>IF(N520="snížená",J520,0)</f>
        <v>0</v>
      </c>
      <c r="BG520" s="149">
        <f>IF(N520="zákl. přenesená",J520,0)</f>
        <v>0</v>
      </c>
      <c r="BH520" s="149">
        <f>IF(N520="sníž. přenesená",J520,0)</f>
        <v>0</v>
      </c>
      <c r="BI520" s="149">
        <f>IF(N520="nulová",J520,0)</f>
        <v>0</v>
      </c>
      <c r="BJ520" s="17" t="s">
        <v>84</v>
      </c>
      <c r="BK520" s="149">
        <f>ROUND(I520*H520,2)</f>
        <v>0</v>
      </c>
      <c r="BL520" s="17" t="s">
        <v>249</v>
      </c>
      <c r="BM520" s="148" t="s">
        <v>4047</v>
      </c>
    </row>
    <row r="521" spans="2:65" s="1" customFormat="1" ht="19.2" x14ac:dyDescent="0.2">
      <c r="B521" s="32"/>
      <c r="D521" s="150" t="s">
        <v>348</v>
      </c>
      <c r="F521" s="151" t="s">
        <v>2629</v>
      </c>
      <c r="I521" s="152"/>
      <c r="L521" s="32"/>
      <c r="M521" s="153"/>
      <c r="T521" s="56"/>
      <c r="AT521" s="17" t="s">
        <v>348</v>
      </c>
      <c r="AU521" s="17" t="s">
        <v>86</v>
      </c>
    </row>
    <row r="522" spans="2:65" s="12" customFormat="1" x14ac:dyDescent="0.2">
      <c r="B522" s="155"/>
      <c r="D522" s="150" t="s">
        <v>376</v>
      </c>
      <c r="E522" s="156" t="s">
        <v>1</v>
      </c>
      <c r="F522" s="157" t="s">
        <v>4048</v>
      </c>
      <c r="H522" s="158">
        <v>4.008</v>
      </c>
      <c r="I522" s="159"/>
      <c r="L522" s="155"/>
      <c r="M522" s="160"/>
      <c r="T522" s="161"/>
      <c r="AT522" s="156" t="s">
        <v>376</v>
      </c>
      <c r="AU522" s="156" t="s">
        <v>86</v>
      </c>
      <c r="AV522" s="12" t="s">
        <v>86</v>
      </c>
      <c r="AW522" s="12" t="s">
        <v>34</v>
      </c>
      <c r="AX522" s="12" t="s">
        <v>77</v>
      </c>
      <c r="AY522" s="156" t="s">
        <v>339</v>
      </c>
    </row>
    <row r="523" spans="2:65" s="13" customFormat="1" x14ac:dyDescent="0.2">
      <c r="B523" s="162"/>
      <c r="D523" s="150" t="s">
        <v>376</v>
      </c>
      <c r="E523" s="163" t="s">
        <v>1</v>
      </c>
      <c r="F523" s="164" t="s">
        <v>398</v>
      </c>
      <c r="H523" s="165">
        <v>4.008</v>
      </c>
      <c r="I523" s="166"/>
      <c r="L523" s="162"/>
      <c r="M523" s="167"/>
      <c r="T523" s="168"/>
      <c r="AT523" s="163" t="s">
        <v>376</v>
      </c>
      <c r="AU523" s="163" t="s">
        <v>86</v>
      </c>
      <c r="AV523" s="13" t="s">
        <v>249</v>
      </c>
      <c r="AW523" s="13" t="s">
        <v>34</v>
      </c>
      <c r="AX523" s="13" t="s">
        <v>84</v>
      </c>
      <c r="AY523" s="163" t="s">
        <v>339</v>
      </c>
    </row>
    <row r="524" spans="2:65" s="1" customFormat="1" ht="24.15" customHeight="1" x14ac:dyDescent="0.2">
      <c r="B524" s="136"/>
      <c r="C524" s="137" t="s">
        <v>1456</v>
      </c>
      <c r="D524" s="137" t="s">
        <v>342</v>
      </c>
      <c r="E524" s="138" t="s">
        <v>2632</v>
      </c>
      <c r="F524" s="139" t="s">
        <v>2633</v>
      </c>
      <c r="G524" s="140" t="s">
        <v>493</v>
      </c>
      <c r="H524" s="141">
        <v>855.47400000000005</v>
      </c>
      <c r="I524" s="142"/>
      <c r="J524" s="143">
        <f>ROUND(I524*H524,2)</f>
        <v>0</v>
      </c>
      <c r="K524" s="139" t="s">
        <v>902</v>
      </c>
      <c r="L524" s="32"/>
      <c r="M524" s="144" t="s">
        <v>1</v>
      </c>
      <c r="N524" s="145" t="s">
        <v>42</v>
      </c>
      <c r="P524" s="146">
        <f>O524*H524</f>
        <v>0</v>
      </c>
      <c r="Q524" s="146">
        <v>0</v>
      </c>
      <c r="R524" s="146">
        <f>Q524*H524</f>
        <v>0</v>
      </c>
      <c r="S524" s="146">
        <v>0</v>
      </c>
      <c r="T524" s="147">
        <f>S524*H524</f>
        <v>0</v>
      </c>
      <c r="AR524" s="148" t="s">
        <v>249</v>
      </c>
      <c r="AT524" s="148" t="s">
        <v>342</v>
      </c>
      <c r="AU524" s="148" t="s">
        <v>86</v>
      </c>
      <c r="AY524" s="17" t="s">
        <v>339</v>
      </c>
      <c r="BE524" s="149">
        <f>IF(N524="základní",J524,0)</f>
        <v>0</v>
      </c>
      <c r="BF524" s="149">
        <f>IF(N524="snížená",J524,0)</f>
        <v>0</v>
      </c>
      <c r="BG524" s="149">
        <f>IF(N524="zákl. přenesená",J524,0)</f>
        <v>0</v>
      </c>
      <c r="BH524" s="149">
        <f>IF(N524="sníž. přenesená",J524,0)</f>
        <v>0</v>
      </c>
      <c r="BI524" s="149">
        <f>IF(N524="nulová",J524,0)</f>
        <v>0</v>
      </c>
      <c r="BJ524" s="17" t="s">
        <v>84</v>
      </c>
      <c r="BK524" s="149">
        <f>ROUND(I524*H524,2)</f>
        <v>0</v>
      </c>
      <c r="BL524" s="17" t="s">
        <v>249</v>
      </c>
      <c r="BM524" s="148" t="s">
        <v>4049</v>
      </c>
    </row>
    <row r="525" spans="2:65" s="1" customFormat="1" ht="19.2" x14ac:dyDescent="0.2">
      <c r="B525" s="32"/>
      <c r="D525" s="150" t="s">
        <v>348</v>
      </c>
      <c r="F525" s="151" t="s">
        <v>2633</v>
      </c>
      <c r="I525" s="152"/>
      <c r="L525" s="32"/>
      <c r="M525" s="153"/>
      <c r="T525" s="56"/>
      <c r="AT525" s="17" t="s">
        <v>348</v>
      </c>
      <c r="AU525" s="17" t="s">
        <v>86</v>
      </c>
    </row>
    <row r="526" spans="2:65" s="12" customFormat="1" x14ac:dyDescent="0.2">
      <c r="B526" s="155"/>
      <c r="D526" s="150" t="s">
        <v>376</v>
      </c>
      <c r="E526" s="156" t="s">
        <v>1</v>
      </c>
      <c r="F526" s="157" t="s">
        <v>4050</v>
      </c>
      <c r="H526" s="158">
        <v>589.61199999999997</v>
      </c>
      <c r="I526" s="159"/>
      <c r="L526" s="155"/>
      <c r="M526" s="160"/>
      <c r="T526" s="161"/>
      <c r="AT526" s="156" t="s">
        <v>376</v>
      </c>
      <c r="AU526" s="156" t="s">
        <v>86</v>
      </c>
      <c r="AV526" s="12" t="s">
        <v>86</v>
      </c>
      <c r="AW526" s="12" t="s">
        <v>34</v>
      </c>
      <c r="AX526" s="12" t="s">
        <v>77</v>
      </c>
      <c r="AY526" s="156" t="s">
        <v>339</v>
      </c>
    </row>
    <row r="527" spans="2:65" s="12" customFormat="1" x14ac:dyDescent="0.2">
      <c r="B527" s="155"/>
      <c r="D527" s="150" t="s">
        <v>376</v>
      </c>
      <c r="E527" s="156" t="s">
        <v>1</v>
      </c>
      <c r="F527" s="157" t="s">
        <v>4051</v>
      </c>
      <c r="H527" s="158">
        <v>234.35400000000001</v>
      </c>
      <c r="I527" s="159"/>
      <c r="L527" s="155"/>
      <c r="M527" s="160"/>
      <c r="T527" s="161"/>
      <c r="AT527" s="156" t="s">
        <v>376</v>
      </c>
      <c r="AU527" s="156" t="s">
        <v>86</v>
      </c>
      <c r="AV527" s="12" t="s">
        <v>86</v>
      </c>
      <c r="AW527" s="12" t="s">
        <v>34</v>
      </c>
      <c r="AX527" s="12" t="s">
        <v>77</v>
      </c>
      <c r="AY527" s="156" t="s">
        <v>339</v>
      </c>
    </row>
    <row r="528" spans="2:65" s="12" customFormat="1" x14ac:dyDescent="0.2">
      <c r="B528" s="155"/>
      <c r="D528" s="150" t="s">
        <v>376</v>
      </c>
      <c r="E528" s="156" t="s">
        <v>1</v>
      </c>
      <c r="F528" s="157" t="s">
        <v>4052</v>
      </c>
      <c r="H528" s="158">
        <v>31.507999999999999</v>
      </c>
      <c r="I528" s="159"/>
      <c r="L528" s="155"/>
      <c r="M528" s="160"/>
      <c r="T528" s="161"/>
      <c r="AT528" s="156" t="s">
        <v>376</v>
      </c>
      <c r="AU528" s="156" t="s">
        <v>86</v>
      </c>
      <c r="AV528" s="12" t="s">
        <v>86</v>
      </c>
      <c r="AW528" s="12" t="s">
        <v>34</v>
      </c>
      <c r="AX528" s="12" t="s">
        <v>77</v>
      </c>
      <c r="AY528" s="156" t="s">
        <v>339</v>
      </c>
    </row>
    <row r="529" spans="2:65" s="13" customFormat="1" x14ac:dyDescent="0.2">
      <c r="B529" s="162"/>
      <c r="D529" s="150" t="s">
        <v>376</v>
      </c>
      <c r="E529" s="163" t="s">
        <v>1</v>
      </c>
      <c r="F529" s="164" t="s">
        <v>398</v>
      </c>
      <c r="H529" s="165">
        <v>855.47400000000005</v>
      </c>
      <c r="I529" s="166"/>
      <c r="L529" s="162"/>
      <c r="M529" s="167"/>
      <c r="T529" s="168"/>
      <c r="AT529" s="163" t="s">
        <v>376</v>
      </c>
      <c r="AU529" s="163" t="s">
        <v>86</v>
      </c>
      <c r="AV529" s="13" t="s">
        <v>249</v>
      </c>
      <c r="AW529" s="13" t="s">
        <v>34</v>
      </c>
      <c r="AX529" s="13" t="s">
        <v>84</v>
      </c>
      <c r="AY529" s="163" t="s">
        <v>339</v>
      </c>
    </row>
    <row r="530" spans="2:65" s="1" customFormat="1" ht="16.5" customHeight="1" x14ac:dyDescent="0.2">
      <c r="B530" s="136"/>
      <c r="C530" s="137" t="s">
        <v>1460</v>
      </c>
      <c r="D530" s="137" t="s">
        <v>342</v>
      </c>
      <c r="E530" s="138" t="s">
        <v>2642</v>
      </c>
      <c r="F530" s="139" t="s">
        <v>2643</v>
      </c>
      <c r="G530" s="140" t="s">
        <v>493</v>
      </c>
      <c r="H530" s="141">
        <v>272.16199999999998</v>
      </c>
      <c r="I530" s="142"/>
      <c r="J530" s="143">
        <f>ROUND(I530*H530,2)</f>
        <v>0</v>
      </c>
      <c r="K530" s="139" t="s">
        <v>902</v>
      </c>
      <c r="L530" s="32"/>
      <c r="M530" s="144" t="s">
        <v>1</v>
      </c>
      <c r="N530" s="145" t="s">
        <v>42</v>
      </c>
      <c r="P530" s="146">
        <f>O530*H530</f>
        <v>0</v>
      </c>
      <c r="Q530" s="146">
        <v>0</v>
      </c>
      <c r="R530" s="146">
        <f>Q530*H530</f>
        <v>0</v>
      </c>
      <c r="S530" s="146">
        <v>0</v>
      </c>
      <c r="T530" s="147">
        <f>S530*H530</f>
        <v>0</v>
      </c>
      <c r="AR530" s="148" t="s">
        <v>249</v>
      </c>
      <c r="AT530" s="148" t="s">
        <v>342</v>
      </c>
      <c r="AU530" s="148" t="s">
        <v>86</v>
      </c>
      <c r="AY530" s="17" t="s">
        <v>339</v>
      </c>
      <c r="BE530" s="149">
        <f>IF(N530="základní",J530,0)</f>
        <v>0</v>
      </c>
      <c r="BF530" s="149">
        <f>IF(N530="snížená",J530,0)</f>
        <v>0</v>
      </c>
      <c r="BG530" s="149">
        <f>IF(N530="zákl. přenesená",J530,0)</f>
        <v>0</v>
      </c>
      <c r="BH530" s="149">
        <f>IF(N530="sníž. přenesená",J530,0)</f>
        <v>0</v>
      </c>
      <c r="BI530" s="149">
        <f>IF(N530="nulová",J530,0)</f>
        <v>0</v>
      </c>
      <c r="BJ530" s="17" t="s">
        <v>84</v>
      </c>
      <c r="BK530" s="149">
        <f>ROUND(I530*H530,2)</f>
        <v>0</v>
      </c>
      <c r="BL530" s="17" t="s">
        <v>249</v>
      </c>
      <c r="BM530" s="148" t="s">
        <v>4053</v>
      </c>
    </row>
    <row r="531" spans="2:65" s="1" customFormat="1" x14ac:dyDescent="0.2">
      <c r="B531" s="32"/>
      <c r="D531" s="150" t="s">
        <v>348</v>
      </c>
      <c r="F531" s="151" t="s">
        <v>2645</v>
      </c>
      <c r="I531" s="152"/>
      <c r="L531" s="32"/>
      <c r="M531" s="153"/>
      <c r="T531" s="56"/>
      <c r="AT531" s="17" t="s">
        <v>348</v>
      </c>
      <c r="AU531" s="17" t="s">
        <v>86</v>
      </c>
    </row>
    <row r="532" spans="2:65" s="12" customFormat="1" x14ac:dyDescent="0.2">
      <c r="B532" s="155"/>
      <c r="D532" s="150" t="s">
        <v>376</v>
      </c>
      <c r="E532" s="156" t="s">
        <v>1</v>
      </c>
      <c r="F532" s="157" t="s">
        <v>4051</v>
      </c>
      <c r="H532" s="158">
        <v>234.35400000000001</v>
      </c>
      <c r="I532" s="159"/>
      <c r="L532" s="155"/>
      <c r="M532" s="160"/>
      <c r="T532" s="161"/>
      <c r="AT532" s="156" t="s">
        <v>376</v>
      </c>
      <c r="AU532" s="156" t="s">
        <v>86</v>
      </c>
      <c r="AV532" s="12" t="s">
        <v>86</v>
      </c>
      <c r="AW532" s="12" t="s">
        <v>34</v>
      </c>
      <c r="AX532" s="12" t="s">
        <v>77</v>
      </c>
      <c r="AY532" s="156" t="s">
        <v>339</v>
      </c>
    </row>
    <row r="533" spans="2:65" s="12" customFormat="1" x14ac:dyDescent="0.2">
      <c r="B533" s="155"/>
      <c r="D533" s="150" t="s">
        <v>376</v>
      </c>
      <c r="E533" s="156" t="s">
        <v>1</v>
      </c>
      <c r="F533" s="157" t="s">
        <v>4052</v>
      </c>
      <c r="H533" s="158">
        <v>31.507999999999999</v>
      </c>
      <c r="I533" s="159"/>
      <c r="L533" s="155"/>
      <c r="M533" s="160"/>
      <c r="T533" s="161"/>
      <c r="AT533" s="156" t="s">
        <v>376</v>
      </c>
      <c r="AU533" s="156" t="s">
        <v>86</v>
      </c>
      <c r="AV533" s="12" t="s">
        <v>86</v>
      </c>
      <c r="AW533" s="12" t="s">
        <v>34</v>
      </c>
      <c r="AX533" s="12" t="s">
        <v>77</v>
      </c>
      <c r="AY533" s="156" t="s">
        <v>339</v>
      </c>
    </row>
    <row r="534" spans="2:65" s="12" customFormat="1" x14ac:dyDescent="0.2">
      <c r="B534" s="155"/>
      <c r="D534" s="150" t="s">
        <v>376</v>
      </c>
      <c r="E534" s="156" t="s">
        <v>1</v>
      </c>
      <c r="F534" s="157" t="s">
        <v>4054</v>
      </c>
      <c r="H534" s="158">
        <v>6.3</v>
      </c>
      <c r="I534" s="159"/>
      <c r="L534" s="155"/>
      <c r="M534" s="160"/>
      <c r="T534" s="161"/>
      <c r="AT534" s="156" t="s">
        <v>376</v>
      </c>
      <c r="AU534" s="156" t="s">
        <v>86</v>
      </c>
      <c r="AV534" s="12" t="s">
        <v>86</v>
      </c>
      <c r="AW534" s="12" t="s">
        <v>34</v>
      </c>
      <c r="AX534" s="12" t="s">
        <v>77</v>
      </c>
      <c r="AY534" s="156" t="s">
        <v>339</v>
      </c>
    </row>
    <row r="535" spans="2:65" s="13" customFormat="1" x14ac:dyDescent="0.2">
      <c r="B535" s="162"/>
      <c r="D535" s="150" t="s">
        <v>376</v>
      </c>
      <c r="E535" s="163" t="s">
        <v>1</v>
      </c>
      <c r="F535" s="164" t="s">
        <v>398</v>
      </c>
      <c r="H535" s="165">
        <v>272.16200000000003</v>
      </c>
      <c r="I535" s="166"/>
      <c r="L535" s="162"/>
      <c r="M535" s="167"/>
      <c r="T535" s="168"/>
      <c r="AT535" s="163" t="s">
        <v>376</v>
      </c>
      <c r="AU535" s="163" t="s">
        <v>86</v>
      </c>
      <c r="AV535" s="13" t="s">
        <v>249</v>
      </c>
      <c r="AW535" s="13" t="s">
        <v>34</v>
      </c>
      <c r="AX535" s="13" t="s">
        <v>84</v>
      </c>
      <c r="AY535" s="163" t="s">
        <v>339</v>
      </c>
    </row>
    <row r="536" spans="2:65" s="1" customFormat="1" ht="16.5" customHeight="1" x14ac:dyDescent="0.2">
      <c r="B536" s="136"/>
      <c r="C536" s="137" t="s">
        <v>1464</v>
      </c>
      <c r="D536" s="137" t="s">
        <v>342</v>
      </c>
      <c r="E536" s="138" t="s">
        <v>2646</v>
      </c>
      <c r="F536" s="139" t="s">
        <v>2647</v>
      </c>
      <c r="G536" s="140" t="s">
        <v>493</v>
      </c>
      <c r="H536" s="141">
        <v>3810.268</v>
      </c>
      <c r="I536" s="142"/>
      <c r="J536" s="143">
        <f>ROUND(I536*H536,2)</f>
        <v>0</v>
      </c>
      <c r="K536" s="139" t="s">
        <v>902</v>
      </c>
      <c r="L536" s="32"/>
      <c r="M536" s="144" t="s">
        <v>1</v>
      </c>
      <c r="N536" s="145" t="s">
        <v>42</v>
      </c>
      <c r="P536" s="146">
        <f>O536*H536</f>
        <v>0</v>
      </c>
      <c r="Q536" s="146">
        <v>0</v>
      </c>
      <c r="R536" s="146">
        <f>Q536*H536</f>
        <v>0</v>
      </c>
      <c r="S536" s="146">
        <v>0</v>
      </c>
      <c r="T536" s="147">
        <f>S536*H536</f>
        <v>0</v>
      </c>
      <c r="AR536" s="148" t="s">
        <v>249</v>
      </c>
      <c r="AT536" s="148" t="s">
        <v>342</v>
      </c>
      <c r="AU536" s="148" t="s">
        <v>86</v>
      </c>
      <c r="AY536" s="17" t="s">
        <v>339</v>
      </c>
      <c r="BE536" s="149">
        <f>IF(N536="základní",J536,0)</f>
        <v>0</v>
      </c>
      <c r="BF536" s="149">
        <f>IF(N536="snížená",J536,0)</f>
        <v>0</v>
      </c>
      <c r="BG536" s="149">
        <f>IF(N536="zákl. přenesená",J536,0)</f>
        <v>0</v>
      </c>
      <c r="BH536" s="149">
        <f>IF(N536="sníž. přenesená",J536,0)</f>
        <v>0</v>
      </c>
      <c r="BI536" s="149">
        <f>IF(N536="nulová",J536,0)</f>
        <v>0</v>
      </c>
      <c r="BJ536" s="17" t="s">
        <v>84</v>
      </c>
      <c r="BK536" s="149">
        <f>ROUND(I536*H536,2)</f>
        <v>0</v>
      </c>
      <c r="BL536" s="17" t="s">
        <v>249</v>
      </c>
      <c r="BM536" s="148" t="s">
        <v>4055</v>
      </c>
    </row>
    <row r="537" spans="2:65" s="1" customFormat="1" ht="19.2" x14ac:dyDescent="0.2">
      <c r="B537" s="32"/>
      <c r="D537" s="150" t="s">
        <v>348</v>
      </c>
      <c r="F537" s="151" t="s">
        <v>2649</v>
      </c>
      <c r="I537" s="152"/>
      <c r="L537" s="32"/>
      <c r="M537" s="153"/>
      <c r="T537" s="56"/>
      <c r="AT537" s="17" t="s">
        <v>348</v>
      </c>
      <c r="AU537" s="17" t="s">
        <v>86</v>
      </c>
    </row>
    <row r="538" spans="2:65" s="12" customFormat="1" x14ac:dyDescent="0.2">
      <c r="B538" s="155"/>
      <c r="D538" s="150" t="s">
        <v>376</v>
      </c>
      <c r="E538" s="156" t="s">
        <v>1</v>
      </c>
      <c r="F538" s="157" t="s">
        <v>4056</v>
      </c>
      <c r="H538" s="158">
        <v>3810.268</v>
      </c>
      <c r="I538" s="159"/>
      <c r="L538" s="155"/>
      <c r="M538" s="160"/>
      <c r="T538" s="161"/>
      <c r="AT538" s="156" t="s">
        <v>376</v>
      </c>
      <c r="AU538" s="156" t="s">
        <v>86</v>
      </c>
      <c r="AV538" s="12" t="s">
        <v>86</v>
      </c>
      <c r="AW538" s="12" t="s">
        <v>34</v>
      </c>
      <c r="AX538" s="12" t="s">
        <v>77</v>
      </c>
      <c r="AY538" s="156" t="s">
        <v>339</v>
      </c>
    </row>
    <row r="539" spans="2:65" s="13" customFormat="1" x14ac:dyDescent="0.2">
      <c r="B539" s="162"/>
      <c r="D539" s="150" t="s">
        <v>376</v>
      </c>
      <c r="E539" s="163" t="s">
        <v>1</v>
      </c>
      <c r="F539" s="164" t="s">
        <v>398</v>
      </c>
      <c r="H539" s="165">
        <v>3810.268</v>
      </c>
      <c r="I539" s="166"/>
      <c r="L539" s="162"/>
      <c r="M539" s="167"/>
      <c r="T539" s="168"/>
      <c r="AT539" s="163" t="s">
        <v>376</v>
      </c>
      <c r="AU539" s="163" t="s">
        <v>86</v>
      </c>
      <c r="AV539" s="13" t="s">
        <v>249</v>
      </c>
      <c r="AW539" s="13" t="s">
        <v>34</v>
      </c>
      <c r="AX539" s="13" t="s">
        <v>84</v>
      </c>
      <c r="AY539" s="163" t="s">
        <v>339</v>
      </c>
    </row>
    <row r="540" spans="2:65" s="1" customFormat="1" ht="16.5" customHeight="1" x14ac:dyDescent="0.2">
      <c r="B540" s="136"/>
      <c r="C540" s="137" t="s">
        <v>1466</v>
      </c>
      <c r="D540" s="137" t="s">
        <v>342</v>
      </c>
      <c r="E540" s="138" t="s">
        <v>2651</v>
      </c>
      <c r="F540" s="139" t="s">
        <v>2652</v>
      </c>
      <c r="G540" s="140" t="s">
        <v>493</v>
      </c>
      <c r="H540" s="141">
        <v>272.16199999999998</v>
      </c>
      <c r="I540" s="142"/>
      <c r="J540" s="143">
        <f>ROUND(I540*H540,2)</f>
        <v>0</v>
      </c>
      <c r="K540" s="139" t="s">
        <v>902</v>
      </c>
      <c r="L540" s="32"/>
      <c r="M540" s="144" t="s">
        <v>1</v>
      </c>
      <c r="N540" s="145" t="s">
        <v>42</v>
      </c>
      <c r="P540" s="146">
        <f>O540*H540</f>
        <v>0</v>
      </c>
      <c r="Q540" s="146">
        <v>0</v>
      </c>
      <c r="R540" s="146">
        <f>Q540*H540</f>
        <v>0</v>
      </c>
      <c r="S540" s="146">
        <v>0</v>
      </c>
      <c r="T540" s="147">
        <f>S540*H540</f>
        <v>0</v>
      </c>
      <c r="AR540" s="148" t="s">
        <v>249</v>
      </c>
      <c r="AT540" s="148" t="s">
        <v>342</v>
      </c>
      <c r="AU540" s="148" t="s">
        <v>86</v>
      </c>
      <c r="AY540" s="17" t="s">
        <v>339</v>
      </c>
      <c r="BE540" s="149">
        <f>IF(N540="základní",J540,0)</f>
        <v>0</v>
      </c>
      <c r="BF540" s="149">
        <f>IF(N540="snížená",J540,0)</f>
        <v>0</v>
      </c>
      <c r="BG540" s="149">
        <f>IF(N540="zákl. přenesená",J540,0)</f>
        <v>0</v>
      </c>
      <c r="BH540" s="149">
        <f>IF(N540="sníž. přenesená",J540,0)</f>
        <v>0</v>
      </c>
      <c r="BI540" s="149">
        <f>IF(N540="nulová",J540,0)</f>
        <v>0</v>
      </c>
      <c r="BJ540" s="17" t="s">
        <v>84</v>
      </c>
      <c r="BK540" s="149">
        <f>ROUND(I540*H540,2)</f>
        <v>0</v>
      </c>
      <c r="BL540" s="17" t="s">
        <v>249</v>
      </c>
      <c r="BM540" s="148" t="s">
        <v>4057</v>
      </c>
    </row>
    <row r="541" spans="2:65" s="1" customFormat="1" x14ac:dyDescent="0.2">
      <c r="B541" s="32"/>
      <c r="D541" s="150" t="s">
        <v>348</v>
      </c>
      <c r="F541" s="151" t="s">
        <v>2654</v>
      </c>
      <c r="I541" s="152"/>
      <c r="L541" s="32"/>
      <c r="M541" s="153"/>
      <c r="T541" s="56"/>
      <c r="AT541" s="17" t="s">
        <v>348</v>
      </c>
      <c r="AU541" s="17" t="s">
        <v>86</v>
      </c>
    </row>
    <row r="542" spans="2:65" s="1" customFormat="1" ht="21.75" customHeight="1" x14ac:dyDescent="0.2">
      <c r="B542" s="136"/>
      <c r="C542" s="137" t="s">
        <v>1469</v>
      </c>
      <c r="D542" s="137" t="s">
        <v>342</v>
      </c>
      <c r="E542" s="138" t="s">
        <v>4058</v>
      </c>
      <c r="F542" s="139" t="s">
        <v>4059</v>
      </c>
      <c r="G542" s="140" t="s">
        <v>493</v>
      </c>
      <c r="H542" s="141">
        <v>3.15</v>
      </c>
      <c r="I542" s="142"/>
      <c r="J542" s="143">
        <f>ROUND(I542*H542,2)</f>
        <v>0</v>
      </c>
      <c r="K542" s="139" t="s">
        <v>902</v>
      </c>
      <c r="L542" s="32"/>
      <c r="M542" s="144" t="s">
        <v>1</v>
      </c>
      <c r="N542" s="145" t="s">
        <v>42</v>
      </c>
      <c r="P542" s="146">
        <f>O542*H542</f>
        <v>0</v>
      </c>
      <c r="Q542" s="146">
        <v>0</v>
      </c>
      <c r="R542" s="146">
        <f>Q542*H542</f>
        <v>0</v>
      </c>
      <c r="S542" s="146">
        <v>0</v>
      </c>
      <c r="T542" s="147">
        <f>S542*H542</f>
        <v>0</v>
      </c>
      <c r="AR542" s="148" t="s">
        <v>249</v>
      </c>
      <c r="AT542" s="148" t="s">
        <v>342</v>
      </c>
      <c r="AU542" s="148" t="s">
        <v>86</v>
      </c>
      <c r="AY542" s="17" t="s">
        <v>339</v>
      </c>
      <c r="BE542" s="149">
        <f>IF(N542="základní",J542,0)</f>
        <v>0</v>
      </c>
      <c r="BF542" s="149">
        <f>IF(N542="snížená",J542,0)</f>
        <v>0</v>
      </c>
      <c r="BG542" s="149">
        <f>IF(N542="zákl. přenesená",J542,0)</f>
        <v>0</v>
      </c>
      <c r="BH542" s="149">
        <f>IF(N542="sníž. přenesená",J542,0)</f>
        <v>0</v>
      </c>
      <c r="BI542" s="149">
        <f>IF(N542="nulová",J542,0)</f>
        <v>0</v>
      </c>
      <c r="BJ542" s="17" t="s">
        <v>84</v>
      </c>
      <c r="BK542" s="149">
        <f>ROUND(I542*H542,2)</f>
        <v>0</v>
      </c>
      <c r="BL542" s="17" t="s">
        <v>249</v>
      </c>
      <c r="BM542" s="148" t="s">
        <v>4060</v>
      </c>
    </row>
    <row r="543" spans="2:65" s="1" customFormat="1" ht="19.2" x14ac:dyDescent="0.2">
      <c r="B543" s="32"/>
      <c r="D543" s="150" t="s">
        <v>348</v>
      </c>
      <c r="F543" s="151" t="s">
        <v>4061</v>
      </c>
      <c r="I543" s="152"/>
      <c r="L543" s="32"/>
      <c r="M543" s="153"/>
      <c r="T543" s="56"/>
      <c r="AT543" s="17" t="s">
        <v>348</v>
      </c>
      <c r="AU543" s="17" t="s">
        <v>86</v>
      </c>
    </row>
    <row r="544" spans="2:65" s="12" customFormat="1" x14ac:dyDescent="0.2">
      <c r="B544" s="155"/>
      <c r="D544" s="150" t="s">
        <v>376</v>
      </c>
      <c r="E544" s="156" t="s">
        <v>1</v>
      </c>
      <c r="F544" s="157" t="s">
        <v>4062</v>
      </c>
      <c r="H544" s="158">
        <v>3.15</v>
      </c>
      <c r="I544" s="159"/>
      <c r="L544" s="155"/>
      <c r="M544" s="160"/>
      <c r="T544" s="161"/>
      <c r="AT544" s="156" t="s">
        <v>376</v>
      </c>
      <c r="AU544" s="156" t="s">
        <v>86</v>
      </c>
      <c r="AV544" s="12" t="s">
        <v>86</v>
      </c>
      <c r="AW544" s="12" t="s">
        <v>34</v>
      </c>
      <c r="AX544" s="12" t="s">
        <v>77</v>
      </c>
      <c r="AY544" s="156" t="s">
        <v>339</v>
      </c>
    </row>
    <row r="545" spans="2:65" s="13" customFormat="1" x14ac:dyDescent="0.2">
      <c r="B545" s="162"/>
      <c r="D545" s="150" t="s">
        <v>376</v>
      </c>
      <c r="E545" s="163" t="s">
        <v>1</v>
      </c>
      <c r="F545" s="164" t="s">
        <v>398</v>
      </c>
      <c r="H545" s="165">
        <v>3.15</v>
      </c>
      <c r="I545" s="166"/>
      <c r="L545" s="162"/>
      <c r="M545" s="167"/>
      <c r="T545" s="168"/>
      <c r="AT545" s="163" t="s">
        <v>376</v>
      </c>
      <c r="AU545" s="163" t="s">
        <v>86</v>
      </c>
      <c r="AV545" s="13" t="s">
        <v>249</v>
      </c>
      <c r="AW545" s="13" t="s">
        <v>34</v>
      </c>
      <c r="AX545" s="13" t="s">
        <v>84</v>
      </c>
      <c r="AY545" s="163" t="s">
        <v>339</v>
      </c>
    </row>
    <row r="546" spans="2:65" s="1" customFormat="1" ht="21.75" customHeight="1" x14ac:dyDescent="0.2">
      <c r="B546" s="136"/>
      <c r="C546" s="137" t="s">
        <v>1472</v>
      </c>
      <c r="D546" s="137" t="s">
        <v>342</v>
      </c>
      <c r="E546" s="138" t="s">
        <v>4063</v>
      </c>
      <c r="F546" s="139" t="s">
        <v>4064</v>
      </c>
      <c r="G546" s="140" t="s">
        <v>493</v>
      </c>
      <c r="H546" s="141">
        <v>3.15</v>
      </c>
      <c r="I546" s="142"/>
      <c r="J546" s="143">
        <f>ROUND(I546*H546,2)</f>
        <v>0</v>
      </c>
      <c r="K546" s="139" t="s">
        <v>902</v>
      </c>
      <c r="L546" s="32"/>
      <c r="M546" s="144" t="s">
        <v>1</v>
      </c>
      <c r="N546" s="145" t="s">
        <v>42</v>
      </c>
      <c r="P546" s="146">
        <f>O546*H546</f>
        <v>0</v>
      </c>
      <c r="Q546" s="146">
        <v>0</v>
      </c>
      <c r="R546" s="146">
        <f>Q546*H546</f>
        <v>0</v>
      </c>
      <c r="S546" s="146">
        <v>0</v>
      </c>
      <c r="T546" s="147">
        <f>S546*H546</f>
        <v>0</v>
      </c>
      <c r="AR546" s="148" t="s">
        <v>249</v>
      </c>
      <c r="AT546" s="148" t="s">
        <v>342</v>
      </c>
      <c r="AU546" s="148" t="s">
        <v>86</v>
      </c>
      <c r="AY546" s="17" t="s">
        <v>339</v>
      </c>
      <c r="BE546" s="149">
        <f>IF(N546="základní",J546,0)</f>
        <v>0</v>
      </c>
      <c r="BF546" s="149">
        <f>IF(N546="snížená",J546,0)</f>
        <v>0</v>
      </c>
      <c r="BG546" s="149">
        <f>IF(N546="zákl. přenesená",J546,0)</f>
        <v>0</v>
      </c>
      <c r="BH546" s="149">
        <f>IF(N546="sníž. přenesená",J546,0)</f>
        <v>0</v>
      </c>
      <c r="BI546" s="149">
        <f>IF(N546="nulová",J546,0)</f>
        <v>0</v>
      </c>
      <c r="BJ546" s="17" t="s">
        <v>84</v>
      </c>
      <c r="BK546" s="149">
        <f>ROUND(I546*H546,2)</f>
        <v>0</v>
      </c>
      <c r="BL546" s="17" t="s">
        <v>249</v>
      </c>
      <c r="BM546" s="148" t="s">
        <v>4065</v>
      </c>
    </row>
    <row r="547" spans="2:65" s="1" customFormat="1" ht="19.2" x14ac:dyDescent="0.2">
      <c r="B547" s="32"/>
      <c r="D547" s="150" t="s">
        <v>348</v>
      </c>
      <c r="F547" s="151" t="s">
        <v>4066</v>
      </c>
      <c r="I547" s="152"/>
      <c r="L547" s="32"/>
      <c r="M547" s="153"/>
      <c r="T547" s="56"/>
      <c r="AT547" s="17" t="s">
        <v>348</v>
      </c>
      <c r="AU547" s="17" t="s">
        <v>86</v>
      </c>
    </row>
    <row r="548" spans="2:65" s="12" customFormat="1" x14ac:dyDescent="0.2">
      <c r="B548" s="155"/>
      <c r="D548" s="150" t="s">
        <v>376</v>
      </c>
      <c r="E548" s="156" t="s">
        <v>1</v>
      </c>
      <c r="F548" s="157" t="s">
        <v>4062</v>
      </c>
      <c r="H548" s="158">
        <v>3.15</v>
      </c>
      <c r="I548" s="159"/>
      <c r="L548" s="155"/>
      <c r="M548" s="160"/>
      <c r="T548" s="161"/>
      <c r="AT548" s="156" t="s">
        <v>376</v>
      </c>
      <c r="AU548" s="156" t="s">
        <v>86</v>
      </c>
      <c r="AV548" s="12" t="s">
        <v>86</v>
      </c>
      <c r="AW548" s="12" t="s">
        <v>34</v>
      </c>
      <c r="AX548" s="12" t="s">
        <v>77</v>
      </c>
      <c r="AY548" s="156" t="s">
        <v>339</v>
      </c>
    </row>
    <row r="549" spans="2:65" s="13" customFormat="1" x14ac:dyDescent="0.2">
      <c r="B549" s="162"/>
      <c r="D549" s="150" t="s">
        <v>376</v>
      </c>
      <c r="E549" s="163" t="s">
        <v>1</v>
      </c>
      <c r="F549" s="164" t="s">
        <v>398</v>
      </c>
      <c r="H549" s="165">
        <v>3.15</v>
      </c>
      <c r="I549" s="166"/>
      <c r="L549" s="162"/>
      <c r="M549" s="167"/>
      <c r="T549" s="168"/>
      <c r="AT549" s="163" t="s">
        <v>376</v>
      </c>
      <c r="AU549" s="163" t="s">
        <v>86</v>
      </c>
      <c r="AV549" s="13" t="s">
        <v>249</v>
      </c>
      <c r="AW549" s="13" t="s">
        <v>34</v>
      </c>
      <c r="AX549" s="13" t="s">
        <v>84</v>
      </c>
      <c r="AY549" s="163" t="s">
        <v>339</v>
      </c>
    </row>
    <row r="550" spans="2:65" s="11" customFormat="1" ht="25.95" customHeight="1" x14ac:dyDescent="0.25">
      <c r="B550" s="124"/>
      <c r="D550" s="125" t="s">
        <v>76</v>
      </c>
      <c r="E550" s="126" t="s">
        <v>2667</v>
      </c>
      <c r="F550" s="126" t="s">
        <v>2668</v>
      </c>
      <c r="I550" s="127"/>
      <c r="J550" s="128">
        <f>BK550</f>
        <v>0</v>
      </c>
      <c r="L550" s="124"/>
      <c r="M550" s="129"/>
      <c r="P550" s="130">
        <f>P551+P656</f>
        <v>0</v>
      </c>
      <c r="R550" s="130">
        <f>R551+R656</f>
        <v>2.9216360999999997</v>
      </c>
      <c r="T550" s="131">
        <f>T551+T656</f>
        <v>0</v>
      </c>
      <c r="AR550" s="125" t="s">
        <v>86</v>
      </c>
      <c r="AT550" s="132" t="s">
        <v>76</v>
      </c>
      <c r="AU550" s="132" t="s">
        <v>77</v>
      </c>
      <c r="AY550" s="125" t="s">
        <v>339</v>
      </c>
      <c r="BK550" s="133">
        <f>BK551+BK656</f>
        <v>0</v>
      </c>
    </row>
    <row r="551" spans="2:65" s="11" customFormat="1" ht="22.8" customHeight="1" x14ac:dyDescent="0.25">
      <c r="B551" s="124"/>
      <c r="D551" s="125" t="s">
        <v>76</v>
      </c>
      <c r="E551" s="134" t="s">
        <v>2669</v>
      </c>
      <c r="F551" s="134" t="s">
        <v>2670</v>
      </c>
      <c r="I551" s="127"/>
      <c r="J551" s="135">
        <f>BK551</f>
        <v>0</v>
      </c>
      <c r="L551" s="124"/>
      <c r="M551" s="129"/>
      <c r="P551" s="130">
        <f>SUM(P552:P655)</f>
        <v>0</v>
      </c>
      <c r="R551" s="130">
        <f>SUM(R552:R655)</f>
        <v>1.2021031999999998</v>
      </c>
      <c r="T551" s="131">
        <f>SUM(T552:T655)</f>
        <v>0</v>
      </c>
      <c r="AR551" s="125" t="s">
        <v>86</v>
      </c>
      <c r="AT551" s="132" t="s">
        <v>76</v>
      </c>
      <c r="AU551" s="132" t="s">
        <v>84</v>
      </c>
      <c r="AY551" s="125" t="s">
        <v>339</v>
      </c>
      <c r="BK551" s="133">
        <f>SUM(BK552:BK655)</f>
        <v>0</v>
      </c>
    </row>
    <row r="552" spans="2:65" s="1" customFormat="1" ht="16.5" customHeight="1" x14ac:dyDescent="0.2">
      <c r="B552" s="136"/>
      <c r="C552" s="137" t="s">
        <v>1475</v>
      </c>
      <c r="D552" s="137" t="s">
        <v>342</v>
      </c>
      <c r="E552" s="138" t="s">
        <v>2671</v>
      </c>
      <c r="F552" s="139" t="s">
        <v>2672</v>
      </c>
      <c r="G552" s="140" t="s">
        <v>381</v>
      </c>
      <c r="H552" s="141">
        <v>69</v>
      </c>
      <c r="I552" s="142"/>
      <c r="J552" s="143">
        <f>ROUND(I552*H552,2)</f>
        <v>0</v>
      </c>
      <c r="K552" s="139" t="s">
        <v>902</v>
      </c>
      <c r="L552" s="32"/>
      <c r="M552" s="144" t="s">
        <v>1</v>
      </c>
      <c r="N552" s="145" t="s">
        <v>42</v>
      </c>
      <c r="P552" s="146">
        <f>O552*H552</f>
        <v>0</v>
      </c>
      <c r="Q552" s="146">
        <v>0</v>
      </c>
      <c r="R552" s="146">
        <f>Q552*H552</f>
        <v>0</v>
      </c>
      <c r="S552" s="146">
        <v>0</v>
      </c>
      <c r="T552" s="147">
        <f>S552*H552</f>
        <v>0</v>
      </c>
      <c r="AR552" s="148" t="s">
        <v>1902</v>
      </c>
      <c r="AT552" s="148" t="s">
        <v>342</v>
      </c>
      <c r="AU552" s="148" t="s">
        <v>86</v>
      </c>
      <c r="AY552" s="17" t="s">
        <v>339</v>
      </c>
      <c r="BE552" s="149">
        <f>IF(N552="základní",J552,0)</f>
        <v>0</v>
      </c>
      <c r="BF552" s="149">
        <f>IF(N552="snížená",J552,0)</f>
        <v>0</v>
      </c>
      <c r="BG552" s="149">
        <f>IF(N552="zákl. přenesená",J552,0)</f>
        <v>0</v>
      </c>
      <c r="BH552" s="149">
        <f>IF(N552="sníž. přenesená",J552,0)</f>
        <v>0</v>
      </c>
      <c r="BI552" s="149">
        <f>IF(N552="nulová",J552,0)</f>
        <v>0</v>
      </c>
      <c r="BJ552" s="17" t="s">
        <v>84</v>
      </c>
      <c r="BK552" s="149">
        <f>ROUND(I552*H552,2)</f>
        <v>0</v>
      </c>
      <c r="BL552" s="17" t="s">
        <v>1902</v>
      </c>
      <c r="BM552" s="148" t="s">
        <v>4067</v>
      </c>
    </row>
    <row r="553" spans="2:65" s="1" customFormat="1" x14ac:dyDescent="0.2">
      <c r="B553" s="32"/>
      <c r="D553" s="150" t="s">
        <v>348</v>
      </c>
      <c r="F553" s="151" t="s">
        <v>2674</v>
      </c>
      <c r="I553" s="152"/>
      <c r="L553" s="32"/>
      <c r="M553" s="153"/>
      <c r="T553" s="56"/>
      <c r="AT553" s="17" t="s">
        <v>348</v>
      </c>
      <c r="AU553" s="17" t="s">
        <v>86</v>
      </c>
    </row>
    <row r="554" spans="2:65" s="12" customFormat="1" x14ac:dyDescent="0.2">
      <c r="B554" s="155"/>
      <c r="D554" s="150" t="s">
        <v>376</v>
      </c>
      <c r="E554" s="156" t="s">
        <v>1</v>
      </c>
      <c r="F554" s="157" t="s">
        <v>4068</v>
      </c>
      <c r="H554" s="158">
        <v>45.6</v>
      </c>
      <c r="I554" s="159"/>
      <c r="L554" s="155"/>
      <c r="M554" s="160"/>
      <c r="T554" s="161"/>
      <c r="AT554" s="156" t="s">
        <v>376</v>
      </c>
      <c r="AU554" s="156" t="s">
        <v>86</v>
      </c>
      <c r="AV554" s="12" t="s">
        <v>86</v>
      </c>
      <c r="AW554" s="12" t="s">
        <v>34</v>
      </c>
      <c r="AX554" s="12" t="s">
        <v>77</v>
      </c>
      <c r="AY554" s="156" t="s">
        <v>339</v>
      </c>
    </row>
    <row r="555" spans="2:65" s="12" customFormat="1" x14ac:dyDescent="0.2">
      <c r="B555" s="155"/>
      <c r="D555" s="150" t="s">
        <v>376</v>
      </c>
      <c r="E555" s="156" t="s">
        <v>1</v>
      </c>
      <c r="F555" s="157" t="s">
        <v>4069</v>
      </c>
      <c r="H555" s="158">
        <v>11.4</v>
      </c>
      <c r="I555" s="159"/>
      <c r="L555" s="155"/>
      <c r="M555" s="160"/>
      <c r="T555" s="161"/>
      <c r="AT555" s="156" t="s">
        <v>376</v>
      </c>
      <c r="AU555" s="156" t="s">
        <v>86</v>
      </c>
      <c r="AV555" s="12" t="s">
        <v>86</v>
      </c>
      <c r="AW555" s="12" t="s">
        <v>34</v>
      </c>
      <c r="AX555" s="12" t="s">
        <v>77</v>
      </c>
      <c r="AY555" s="156" t="s">
        <v>339</v>
      </c>
    </row>
    <row r="556" spans="2:65" s="12" customFormat="1" x14ac:dyDescent="0.2">
      <c r="B556" s="155"/>
      <c r="D556" s="150" t="s">
        <v>376</v>
      </c>
      <c r="E556" s="156" t="s">
        <v>1</v>
      </c>
      <c r="F556" s="157" t="s">
        <v>4070</v>
      </c>
      <c r="H556" s="158">
        <v>12</v>
      </c>
      <c r="I556" s="159"/>
      <c r="L556" s="155"/>
      <c r="M556" s="160"/>
      <c r="T556" s="161"/>
      <c r="AT556" s="156" t="s">
        <v>376</v>
      </c>
      <c r="AU556" s="156" t="s">
        <v>86</v>
      </c>
      <c r="AV556" s="12" t="s">
        <v>86</v>
      </c>
      <c r="AW556" s="12" t="s">
        <v>34</v>
      </c>
      <c r="AX556" s="12" t="s">
        <v>77</v>
      </c>
      <c r="AY556" s="156" t="s">
        <v>339</v>
      </c>
    </row>
    <row r="557" spans="2:65" s="13" customFormat="1" x14ac:dyDescent="0.2">
      <c r="B557" s="162"/>
      <c r="D557" s="150" t="s">
        <v>376</v>
      </c>
      <c r="E557" s="163" t="s">
        <v>1</v>
      </c>
      <c r="F557" s="164" t="s">
        <v>398</v>
      </c>
      <c r="H557" s="165">
        <v>69</v>
      </c>
      <c r="I557" s="166"/>
      <c r="L557" s="162"/>
      <c r="M557" s="167"/>
      <c r="T557" s="168"/>
      <c r="AT557" s="163" t="s">
        <v>376</v>
      </c>
      <c r="AU557" s="163" t="s">
        <v>86</v>
      </c>
      <c r="AV557" s="13" t="s">
        <v>249</v>
      </c>
      <c r="AW557" s="13" t="s">
        <v>34</v>
      </c>
      <c r="AX557" s="13" t="s">
        <v>84</v>
      </c>
      <c r="AY557" s="163" t="s">
        <v>339</v>
      </c>
    </row>
    <row r="558" spans="2:65" s="1" customFormat="1" ht="16.5" customHeight="1" x14ac:dyDescent="0.2">
      <c r="B558" s="136"/>
      <c r="C558" s="137" t="s">
        <v>1477</v>
      </c>
      <c r="D558" s="137" t="s">
        <v>342</v>
      </c>
      <c r="E558" s="138" t="s">
        <v>2715</v>
      </c>
      <c r="F558" s="139" t="s">
        <v>2716</v>
      </c>
      <c r="G558" s="140" t="s">
        <v>381</v>
      </c>
      <c r="H558" s="141">
        <v>138</v>
      </c>
      <c r="I558" s="142"/>
      <c r="J558" s="143">
        <f>ROUND(I558*H558,2)</f>
        <v>0</v>
      </c>
      <c r="K558" s="139" t="s">
        <v>902</v>
      </c>
      <c r="L558" s="32"/>
      <c r="M558" s="144" t="s">
        <v>1</v>
      </c>
      <c r="N558" s="145" t="s">
        <v>42</v>
      </c>
      <c r="P558" s="146">
        <f>O558*H558</f>
        <v>0</v>
      </c>
      <c r="Q558" s="146">
        <v>0</v>
      </c>
      <c r="R558" s="146">
        <f>Q558*H558</f>
        <v>0</v>
      </c>
      <c r="S558" s="146">
        <v>0</v>
      </c>
      <c r="T558" s="147">
        <f>S558*H558</f>
        <v>0</v>
      </c>
      <c r="AR558" s="148" t="s">
        <v>1902</v>
      </c>
      <c r="AT558" s="148" t="s">
        <v>342</v>
      </c>
      <c r="AU558" s="148" t="s">
        <v>86</v>
      </c>
      <c r="AY558" s="17" t="s">
        <v>339</v>
      </c>
      <c r="BE558" s="149">
        <f>IF(N558="základní",J558,0)</f>
        <v>0</v>
      </c>
      <c r="BF558" s="149">
        <f>IF(N558="snížená",J558,0)</f>
        <v>0</v>
      </c>
      <c r="BG558" s="149">
        <f>IF(N558="zákl. přenesená",J558,0)</f>
        <v>0</v>
      </c>
      <c r="BH558" s="149">
        <f>IF(N558="sníž. přenesená",J558,0)</f>
        <v>0</v>
      </c>
      <c r="BI558" s="149">
        <f>IF(N558="nulová",J558,0)</f>
        <v>0</v>
      </c>
      <c r="BJ558" s="17" t="s">
        <v>84</v>
      </c>
      <c r="BK558" s="149">
        <f>ROUND(I558*H558,2)</f>
        <v>0</v>
      </c>
      <c r="BL558" s="17" t="s">
        <v>1902</v>
      </c>
      <c r="BM558" s="148" t="s">
        <v>4071</v>
      </c>
    </row>
    <row r="559" spans="2:65" s="1" customFormat="1" x14ac:dyDescent="0.2">
      <c r="B559" s="32"/>
      <c r="D559" s="150" t="s">
        <v>348</v>
      </c>
      <c r="F559" s="151" t="s">
        <v>2718</v>
      </c>
      <c r="I559" s="152"/>
      <c r="L559" s="32"/>
      <c r="M559" s="153"/>
      <c r="T559" s="56"/>
      <c r="AT559" s="17" t="s">
        <v>348</v>
      </c>
      <c r="AU559" s="17" t="s">
        <v>86</v>
      </c>
    </row>
    <row r="560" spans="2:65" s="12" customFormat="1" x14ac:dyDescent="0.2">
      <c r="B560" s="155"/>
      <c r="D560" s="150" t="s">
        <v>376</v>
      </c>
      <c r="E560" s="156" t="s">
        <v>1</v>
      </c>
      <c r="F560" s="157" t="s">
        <v>4072</v>
      </c>
      <c r="H560" s="158">
        <v>138</v>
      </c>
      <c r="I560" s="159"/>
      <c r="L560" s="155"/>
      <c r="M560" s="160"/>
      <c r="T560" s="161"/>
      <c r="AT560" s="156" t="s">
        <v>376</v>
      </c>
      <c r="AU560" s="156" t="s">
        <v>86</v>
      </c>
      <c r="AV560" s="12" t="s">
        <v>86</v>
      </c>
      <c r="AW560" s="12" t="s">
        <v>34</v>
      </c>
      <c r="AX560" s="12" t="s">
        <v>77</v>
      </c>
      <c r="AY560" s="156" t="s">
        <v>339</v>
      </c>
    </row>
    <row r="561" spans="2:65" s="13" customFormat="1" x14ac:dyDescent="0.2">
      <c r="B561" s="162"/>
      <c r="D561" s="150" t="s">
        <v>376</v>
      </c>
      <c r="E561" s="163" t="s">
        <v>1</v>
      </c>
      <c r="F561" s="164" t="s">
        <v>398</v>
      </c>
      <c r="H561" s="165">
        <v>138</v>
      </c>
      <c r="I561" s="166"/>
      <c r="L561" s="162"/>
      <c r="M561" s="167"/>
      <c r="T561" s="168"/>
      <c r="AT561" s="163" t="s">
        <v>376</v>
      </c>
      <c r="AU561" s="163" t="s">
        <v>86</v>
      </c>
      <c r="AV561" s="13" t="s">
        <v>249</v>
      </c>
      <c r="AW561" s="13" t="s">
        <v>34</v>
      </c>
      <c r="AX561" s="13" t="s">
        <v>84</v>
      </c>
      <c r="AY561" s="163" t="s">
        <v>339</v>
      </c>
    </row>
    <row r="562" spans="2:65" s="1" customFormat="1" ht="16.5" customHeight="1" x14ac:dyDescent="0.2">
      <c r="B562" s="136"/>
      <c r="C562" s="137" t="s">
        <v>1479</v>
      </c>
      <c r="D562" s="137" t="s">
        <v>342</v>
      </c>
      <c r="E562" s="138" t="s">
        <v>2683</v>
      </c>
      <c r="F562" s="139" t="s">
        <v>2684</v>
      </c>
      <c r="G562" s="140" t="s">
        <v>381</v>
      </c>
      <c r="H562" s="141">
        <v>240.286</v>
      </c>
      <c r="I562" s="142"/>
      <c r="J562" s="143">
        <f>ROUND(I562*H562,2)</f>
        <v>0</v>
      </c>
      <c r="K562" s="139" t="s">
        <v>902</v>
      </c>
      <c r="L562" s="32"/>
      <c r="M562" s="144" t="s">
        <v>1</v>
      </c>
      <c r="N562" s="145" t="s">
        <v>42</v>
      </c>
      <c r="P562" s="146">
        <f>O562*H562</f>
        <v>0</v>
      </c>
      <c r="Q562" s="146">
        <v>0</v>
      </c>
      <c r="R562" s="146">
        <f>Q562*H562</f>
        <v>0</v>
      </c>
      <c r="S562" s="146">
        <v>0</v>
      </c>
      <c r="T562" s="147">
        <f>S562*H562</f>
        <v>0</v>
      </c>
      <c r="AR562" s="148" t="s">
        <v>249</v>
      </c>
      <c r="AT562" s="148" t="s">
        <v>342</v>
      </c>
      <c r="AU562" s="148" t="s">
        <v>86</v>
      </c>
      <c r="AY562" s="17" t="s">
        <v>339</v>
      </c>
      <c r="BE562" s="149">
        <f>IF(N562="základní",J562,0)</f>
        <v>0</v>
      </c>
      <c r="BF562" s="149">
        <f>IF(N562="snížená",J562,0)</f>
        <v>0</v>
      </c>
      <c r="BG562" s="149">
        <f>IF(N562="zákl. přenesená",J562,0)</f>
        <v>0</v>
      </c>
      <c r="BH562" s="149">
        <f>IF(N562="sníž. přenesená",J562,0)</f>
        <v>0</v>
      </c>
      <c r="BI562" s="149">
        <f>IF(N562="nulová",J562,0)</f>
        <v>0</v>
      </c>
      <c r="BJ562" s="17" t="s">
        <v>84</v>
      </c>
      <c r="BK562" s="149">
        <f>ROUND(I562*H562,2)</f>
        <v>0</v>
      </c>
      <c r="BL562" s="17" t="s">
        <v>249</v>
      </c>
      <c r="BM562" s="148" t="s">
        <v>4073</v>
      </c>
    </row>
    <row r="563" spans="2:65" s="1" customFormat="1" x14ac:dyDescent="0.2">
      <c r="B563" s="32"/>
      <c r="D563" s="150" t="s">
        <v>348</v>
      </c>
      <c r="F563" s="151" t="s">
        <v>2686</v>
      </c>
      <c r="I563" s="152"/>
      <c r="L563" s="32"/>
      <c r="M563" s="153"/>
      <c r="T563" s="56"/>
      <c r="AT563" s="17" t="s">
        <v>348</v>
      </c>
      <c r="AU563" s="17" t="s">
        <v>86</v>
      </c>
    </row>
    <row r="564" spans="2:65" s="12" customFormat="1" ht="20.399999999999999" x14ac:dyDescent="0.2">
      <c r="B564" s="155"/>
      <c r="D564" s="150" t="s">
        <v>376</v>
      </c>
      <c r="E564" s="156" t="s">
        <v>1</v>
      </c>
      <c r="F564" s="157" t="s">
        <v>4074</v>
      </c>
      <c r="H564" s="158">
        <v>39.052999999999997</v>
      </c>
      <c r="I564" s="159"/>
      <c r="L564" s="155"/>
      <c r="M564" s="160"/>
      <c r="T564" s="161"/>
      <c r="AT564" s="156" t="s">
        <v>376</v>
      </c>
      <c r="AU564" s="156" t="s">
        <v>86</v>
      </c>
      <c r="AV564" s="12" t="s">
        <v>86</v>
      </c>
      <c r="AW564" s="12" t="s">
        <v>34</v>
      </c>
      <c r="AX564" s="12" t="s">
        <v>77</v>
      </c>
      <c r="AY564" s="156" t="s">
        <v>339</v>
      </c>
    </row>
    <row r="565" spans="2:65" s="12" customFormat="1" ht="20.399999999999999" x14ac:dyDescent="0.2">
      <c r="B565" s="155"/>
      <c r="D565" s="150" t="s">
        <v>376</v>
      </c>
      <c r="E565" s="156" t="s">
        <v>1</v>
      </c>
      <c r="F565" s="157" t="s">
        <v>4075</v>
      </c>
      <c r="H565" s="158">
        <v>60.633000000000003</v>
      </c>
      <c r="I565" s="159"/>
      <c r="L565" s="155"/>
      <c r="M565" s="160"/>
      <c r="T565" s="161"/>
      <c r="AT565" s="156" t="s">
        <v>376</v>
      </c>
      <c r="AU565" s="156" t="s">
        <v>86</v>
      </c>
      <c r="AV565" s="12" t="s">
        <v>86</v>
      </c>
      <c r="AW565" s="12" t="s">
        <v>34</v>
      </c>
      <c r="AX565" s="12" t="s">
        <v>77</v>
      </c>
      <c r="AY565" s="156" t="s">
        <v>339</v>
      </c>
    </row>
    <row r="566" spans="2:65" s="12" customFormat="1" x14ac:dyDescent="0.2">
      <c r="B566" s="155"/>
      <c r="D566" s="150" t="s">
        <v>376</v>
      </c>
      <c r="E566" s="156" t="s">
        <v>1</v>
      </c>
      <c r="F566" s="157" t="s">
        <v>4076</v>
      </c>
      <c r="H566" s="158">
        <v>83.6</v>
      </c>
      <c r="I566" s="159"/>
      <c r="L566" s="155"/>
      <c r="M566" s="160"/>
      <c r="T566" s="161"/>
      <c r="AT566" s="156" t="s">
        <v>376</v>
      </c>
      <c r="AU566" s="156" t="s">
        <v>86</v>
      </c>
      <c r="AV566" s="12" t="s">
        <v>86</v>
      </c>
      <c r="AW566" s="12" t="s">
        <v>34</v>
      </c>
      <c r="AX566" s="12" t="s">
        <v>77</v>
      </c>
      <c r="AY566" s="156" t="s">
        <v>339</v>
      </c>
    </row>
    <row r="567" spans="2:65" s="12" customFormat="1" x14ac:dyDescent="0.2">
      <c r="B567" s="155"/>
      <c r="D567" s="150" t="s">
        <v>376</v>
      </c>
      <c r="E567" s="156" t="s">
        <v>1</v>
      </c>
      <c r="F567" s="157" t="s">
        <v>4077</v>
      </c>
      <c r="H567" s="158">
        <v>11.4</v>
      </c>
      <c r="I567" s="159"/>
      <c r="L567" s="155"/>
      <c r="M567" s="160"/>
      <c r="T567" s="161"/>
      <c r="AT567" s="156" t="s">
        <v>376</v>
      </c>
      <c r="AU567" s="156" t="s">
        <v>86</v>
      </c>
      <c r="AV567" s="12" t="s">
        <v>86</v>
      </c>
      <c r="AW567" s="12" t="s">
        <v>34</v>
      </c>
      <c r="AX567" s="12" t="s">
        <v>77</v>
      </c>
      <c r="AY567" s="156" t="s">
        <v>339</v>
      </c>
    </row>
    <row r="568" spans="2:65" s="12" customFormat="1" x14ac:dyDescent="0.2">
      <c r="B568" s="155"/>
      <c r="D568" s="150" t="s">
        <v>376</v>
      </c>
      <c r="E568" s="156" t="s">
        <v>1</v>
      </c>
      <c r="F568" s="157" t="s">
        <v>4078</v>
      </c>
      <c r="H568" s="158">
        <v>45.6</v>
      </c>
      <c r="I568" s="159"/>
      <c r="L568" s="155"/>
      <c r="M568" s="160"/>
      <c r="T568" s="161"/>
      <c r="AT568" s="156" t="s">
        <v>376</v>
      </c>
      <c r="AU568" s="156" t="s">
        <v>86</v>
      </c>
      <c r="AV568" s="12" t="s">
        <v>86</v>
      </c>
      <c r="AW568" s="12" t="s">
        <v>34</v>
      </c>
      <c r="AX568" s="12" t="s">
        <v>77</v>
      </c>
      <c r="AY568" s="156" t="s">
        <v>339</v>
      </c>
    </row>
    <row r="569" spans="2:65" s="13" customFormat="1" x14ac:dyDescent="0.2">
      <c r="B569" s="162"/>
      <c r="D569" s="150" t="s">
        <v>376</v>
      </c>
      <c r="E569" s="163" t="s">
        <v>1</v>
      </c>
      <c r="F569" s="164" t="s">
        <v>398</v>
      </c>
      <c r="H569" s="165">
        <v>240.286</v>
      </c>
      <c r="I569" s="166"/>
      <c r="L569" s="162"/>
      <c r="M569" s="167"/>
      <c r="T569" s="168"/>
      <c r="AT569" s="163" t="s">
        <v>376</v>
      </c>
      <c r="AU569" s="163" t="s">
        <v>86</v>
      </c>
      <c r="AV569" s="13" t="s">
        <v>249</v>
      </c>
      <c r="AW569" s="13" t="s">
        <v>34</v>
      </c>
      <c r="AX569" s="13" t="s">
        <v>84</v>
      </c>
      <c r="AY569" s="163" t="s">
        <v>339</v>
      </c>
    </row>
    <row r="570" spans="2:65" s="1" customFormat="1" ht="16.5" customHeight="1" x14ac:dyDescent="0.2">
      <c r="B570" s="136"/>
      <c r="C570" s="169" t="s">
        <v>1482</v>
      </c>
      <c r="D570" s="169" t="s">
        <v>490</v>
      </c>
      <c r="E570" s="170" t="s">
        <v>2701</v>
      </c>
      <c r="F570" s="171" t="s">
        <v>2702</v>
      </c>
      <c r="G570" s="172" t="s">
        <v>493</v>
      </c>
      <c r="H570" s="173">
        <v>0.124</v>
      </c>
      <c r="I570" s="174"/>
      <c r="J570" s="175">
        <f>ROUND(I570*H570,2)</f>
        <v>0</v>
      </c>
      <c r="K570" s="171" t="s">
        <v>902</v>
      </c>
      <c r="L570" s="176"/>
      <c r="M570" s="177" t="s">
        <v>1</v>
      </c>
      <c r="N570" s="178" t="s">
        <v>42</v>
      </c>
      <c r="P570" s="146">
        <f>O570*H570</f>
        <v>0</v>
      </c>
      <c r="Q570" s="146">
        <v>1</v>
      </c>
      <c r="R570" s="146">
        <f>Q570*H570</f>
        <v>0.124</v>
      </c>
      <c r="S570" s="146">
        <v>0</v>
      </c>
      <c r="T570" s="147">
        <f>S570*H570</f>
        <v>0</v>
      </c>
      <c r="AR570" s="148" t="s">
        <v>385</v>
      </c>
      <c r="AT570" s="148" t="s">
        <v>490</v>
      </c>
      <c r="AU570" s="148" t="s">
        <v>86</v>
      </c>
      <c r="AY570" s="17" t="s">
        <v>339</v>
      </c>
      <c r="BE570" s="149">
        <f>IF(N570="základní",J570,0)</f>
        <v>0</v>
      </c>
      <c r="BF570" s="149">
        <f>IF(N570="snížená",J570,0)</f>
        <v>0</v>
      </c>
      <c r="BG570" s="149">
        <f>IF(N570="zákl. přenesená",J570,0)</f>
        <v>0</v>
      </c>
      <c r="BH570" s="149">
        <f>IF(N570="sníž. přenesená",J570,0)</f>
        <v>0</v>
      </c>
      <c r="BI570" s="149">
        <f>IF(N570="nulová",J570,0)</f>
        <v>0</v>
      </c>
      <c r="BJ570" s="17" t="s">
        <v>84</v>
      </c>
      <c r="BK570" s="149">
        <f>ROUND(I570*H570,2)</f>
        <v>0</v>
      </c>
      <c r="BL570" s="17" t="s">
        <v>249</v>
      </c>
      <c r="BM570" s="148" t="s">
        <v>4079</v>
      </c>
    </row>
    <row r="571" spans="2:65" s="1" customFormat="1" x14ac:dyDescent="0.2">
      <c r="B571" s="32"/>
      <c r="D571" s="150" t="s">
        <v>348</v>
      </c>
      <c r="F571" s="151" t="s">
        <v>2702</v>
      </c>
      <c r="I571" s="152"/>
      <c r="L571" s="32"/>
      <c r="M571" s="153"/>
      <c r="T571" s="56"/>
      <c r="AT571" s="17" t="s">
        <v>348</v>
      </c>
      <c r="AU571" s="17" t="s">
        <v>86</v>
      </c>
    </row>
    <row r="572" spans="2:65" s="12" customFormat="1" x14ac:dyDescent="0.2">
      <c r="B572" s="155"/>
      <c r="D572" s="150" t="s">
        <v>376</v>
      </c>
      <c r="E572" s="156" t="s">
        <v>1</v>
      </c>
      <c r="F572" s="157" t="s">
        <v>4080</v>
      </c>
      <c r="H572" s="158">
        <v>0.124</v>
      </c>
      <c r="I572" s="159"/>
      <c r="L572" s="155"/>
      <c r="M572" s="160"/>
      <c r="T572" s="161"/>
      <c r="AT572" s="156" t="s">
        <v>376</v>
      </c>
      <c r="AU572" s="156" t="s">
        <v>86</v>
      </c>
      <c r="AV572" s="12" t="s">
        <v>86</v>
      </c>
      <c r="AW572" s="12" t="s">
        <v>34</v>
      </c>
      <c r="AX572" s="12" t="s">
        <v>77</v>
      </c>
      <c r="AY572" s="156" t="s">
        <v>339</v>
      </c>
    </row>
    <row r="573" spans="2:65" s="13" customFormat="1" x14ac:dyDescent="0.2">
      <c r="B573" s="162"/>
      <c r="D573" s="150" t="s">
        <v>376</v>
      </c>
      <c r="E573" s="163" t="s">
        <v>1</v>
      </c>
      <c r="F573" s="164" t="s">
        <v>398</v>
      </c>
      <c r="H573" s="165">
        <v>0.124</v>
      </c>
      <c r="I573" s="166"/>
      <c r="L573" s="162"/>
      <c r="M573" s="167"/>
      <c r="T573" s="168"/>
      <c r="AT573" s="163" t="s">
        <v>376</v>
      </c>
      <c r="AU573" s="163" t="s">
        <v>86</v>
      </c>
      <c r="AV573" s="13" t="s">
        <v>249</v>
      </c>
      <c r="AW573" s="13" t="s">
        <v>34</v>
      </c>
      <c r="AX573" s="13" t="s">
        <v>84</v>
      </c>
      <c r="AY573" s="163" t="s">
        <v>339</v>
      </c>
    </row>
    <row r="574" spans="2:65" s="1" customFormat="1" ht="16.5" customHeight="1" x14ac:dyDescent="0.2">
      <c r="B574" s="136"/>
      <c r="C574" s="137" t="s">
        <v>1485</v>
      </c>
      <c r="D574" s="137" t="s">
        <v>342</v>
      </c>
      <c r="E574" s="138" t="s">
        <v>3493</v>
      </c>
      <c r="F574" s="139" t="s">
        <v>3494</v>
      </c>
      <c r="G574" s="140" t="s">
        <v>381</v>
      </c>
      <c r="H574" s="141">
        <v>480.572</v>
      </c>
      <c r="I574" s="142"/>
      <c r="J574" s="143">
        <f>ROUND(I574*H574,2)</f>
        <v>0</v>
      </c>
      <c r="K574" s="139" t="s">
        <v>902</v>
      </c>
      <c r="L574" s="32"/>
      <c r="M574" s="144" t="s">
        <v>1</v>
      </c>
      <c r="N574" s="145" t="s">
        <v>42</v>
      </c>
      <c r="P574" s="146">
        <f>O574*H574</f>
        <v>0</v>
      </c>
      <c r="Q574" s="146">
        <v>0</v>
      </c>
      <c r="R574" s="146">
        <f>Q574*H574</f>
        <v>0</v>
      </c>
      <c r="S574" s="146">
        <v>0</v>
      </c>
      <c r="T574" s="147">
        <f>S574*H574</f>
        <v>0</v>
      </c>
      <c r="AR574" s="148" t="s">
        <v>249</v>
      </c>
      <c r="AT574" s="148" t="s">
        <v>342</v>
      </c>
      <c r="AU574" s="148" t="s">
        <v>86</v>
      </c>
      <c r="AY574" s="17" t="s">
        <v>339</v>
      </c>
      <c r="BE574" s="149">
        <f>IF(N574="základní",J574,0)</f>
        <v>0</v>
      </c>
      <c r="BF574" s="149">
        <f>IF(N574="snížená",J574,0)</f>
        <v>0</v>
      </c>
      <c r="BG574" s="149">
        <f>IF(N574="zákl. přenesená",J574,0)</f>
        <v>0</v>
      </c>
      <c r="BH574" s="149">
        <f>IF(N574="sníž. přenesená",J574,0)</f>
        <v>0</v>
      </c>
      <c r="BI574" s="149">
        <f>IF(N574="nulová",J574,0)</f>
        <v>0</v>
      </c>
      <c r="BJ574" s="17" t="s">
        <v>84</v>
      </c>
      <c r="BK574" s="149">
        <f>ROUND(I574*H574,2)</f>
        <v>0</v>
      </c>
      <c r="BL574" s="17" t="s">
        <v>249</v>
      </c>
      <c r="BM574" s="148" t="s">
        <v>4081</v>
      </c>
    </row>
    <row r="575" spans="2:65" s="1" customFormat="1" x14ac:dyDescent="0.2">
      <c r="B575" s="32"/>
      <c r="D575" s="150" t="s">
        <v>348</v>
      </c>
      <c r="F575" s="151" t="s">
        <v>3496</v>
      </c>
      <c r="I575" s="152"/>
      <c r="L575" s="32"/>
      <c r="M575" s="153"/>
      <c r="T575" s="56"/>
      <c r="AT575" s="17" t="s">
        <v>348</v>
      </c>
      <c r="AU575" s="17" t="s">
        <v>86</v>
      </c>
    </row>
    <row r="576" spans="2:65" s="12" customFormat="1" x14ac:dyDescent="0.2">
      <c r="B576" s="155"/>
      <c r="D576" s="150" t="s">
        <v>376</v>
      </c>
      <c r="E576" s="156" t="s">
        <v>1</v>
      </c>
      <c r="F576" s="157" t="s">
        <v>4082</v>
      </c>
      <c r="H576" s="158">
        <v>480.572</v>
      </c>
      <c r="I576" s="159"/>
      <c r="L576" s="155"/>
      <c r="M576" s="160"/>
      <c r="T576" s="161"/>
      <c r="AT576" s="156" t="s">
        <v>376</v>
      </c>
      <c r="AU576" s="156" t="s">
        <v>86</v>
      </c>
      <c r="AV576" s="12" t="s">
        <v>86</v>
      </c>
      <c r="AW576" s="12" t="s">
        <v>34</v>
      </c>
      <c r="AX576" s="12" t="s">
        <v>77</v>
      </c>
      <c r="AY576" s="156" t="s">
        <v>339</v>
      </c>
    </row>
    <row r="577" spans="2:65" s="13" customFormat="1" x14ac:dyDescent="0.2">
      <c r="B577" s="162"/>
      <c r="D577" s="150" t="s">
        <v>376</v>
      </c>
      <c r="E577" s="163" t="s">
        <v>1</v>
      </c>
      <c r="F577" s="164" t="s">
        <v>398</v>
      </c>
      <c r="H577" s="165">
        <v>480.572</v>
      </c>
      <c r="I577" s="166"/>
      <c r="L577" s="162"/>
      <c r="M577" s="167"/>
      <c r="T577" s="168"/>
      <c r="AT577" s="163" t="s">
        <v>376</v>
      </c>
      <c r="AU577" s="163" t="s">
        <v>86</v>
      </c>
      <c r="AV577" s="13" t="s">
        <v>249</v>
      </c>
      <c r="AW577" s="13" t="s">
        <v>34</v>
      </c>
      <c r="AX577" s="13" t="s">
        <v>84</v>
      </c>
      <c r="AY577" s="163" t="s">
        <v>339</v>
      </c>
    </row>
    <row r="578" spans="2:65" s="1" customFormat="1" ht="16.5" customHeight="1" x14ac:dyDescent="0.2">
      <c r="B578" s="136"/>
      <c r="C578" s="169" t="s">
        <v>1488</v>
      </c>
      <c r="D578" s="169" t="s">
        <v>490</v>
      </c>
      <c r="E578" s="170" t="s">
        <v>911</v>
      </c>
      <c r="F578" s="171" t="s">
        <v>912</v>
      </c>
      <c r="G578" s="172" t="s">
        <v>493</v>
      </c>
      <c r="H578" s="173">
        <v>0.309</v>
      </c>
      <c r="I578" s="174"/>
      <c r="J578" s="175">
        <f>ROUND(I578*H578,2)</f>
        <v>0</v>
      </c>
      <c r="K578" s="171" t="s">
        <v>902</v>
      </c>
      <c r="L578" s="176"/>
      <c r="M578" s="177" t="s">
        <v>1</v>
      </c>
      <c r="N578" s="178" t="s">
        <v>42</v>
      </c>
      <c r="P578" s="146">
        <f>O578*H578</f>
        <v>0</v>
      </c>
      <c r="Q578" s="146">
        <v>1</v>
      </c>
      <c r="R578" s="146">
        <f>Q578*H578</f>
        <v>0.309</v>
      </c>
      <c r="S578" s="146">
        <v>0</v>
      </c>
      <c r="T578" s="147">
        <f>S578*H578</f>
        <v>0</v>
      </c>
      <c r="AR578" s="148" t="s">
        <v>385</v>
      </c>
      <c r="AT578" s="148" t="s">
        <v>490</v>
      </c>
      <c r="AU578" s="148" t="s">
        <v>86</v>
      </c>
      <c r="AY578" s="17" t="s">
        <v>339</v>
      </c>
      <c r="BE578" s="149">
        <f>IF(N578="základní",J578,0)</f>
        <v>0</v>
      </c>
      <c r="BF578" s="149">
        <f>IF(N578="snížená",J578,0)</f>
        <v>0</v>
      </c>
      <c r="BG578" s="149">
        <f>IF(N578="zákl. přenesená",J578,0)</f>
        <v>0</v>
      </c>
      <c r="BH578" s="149">
        <f>IF(N578="sníž. přenesená",J578,0)</f>
        <v>0</v>
      </c>
      <c r="BI578" s="149">
        <f>IF(N578="nulová",J578,0)</f>
        <v>0</v>
      </c>
      <c r="BJ578" s="17" t="s">
        <v>84</v>
      </c>
      <c r="BK578" s="149">
        <f>ROUND(I578*H578,2)</f>
        <v>0</v>
      </c>
      <c r="BL578" s="17" t="s">
        <v>249</v>
      </c>
      <c r="BM578" s="148" t="s">
        <v>4083</v>
      </c>
    </row>
    <row r="579" spans="2:65" s="1" customFormat="1" x14ac:dyDescent="0.2">
      <c r="B579" s="32"/>
      <c r="D579" s="150" t="s">
        <v>348</v>
      </c>
      <c r="F579" s="151" t="s">
        <v>912</v>
      </c>
      <c r="I579" s="152"/>
      <c r="L579" s="32"/>
      <c r="M579" s="153"/>
      <c r="T579" s="56"/>
      <c r="AT579" s="17" t="s">
        <v>348</v>
      </c>
      <c r="AU579" s="17" t="s">
        <v>86</v>
      </c>
    </row>
    <row r="580" spans="2:65" s="12" customFormat="1" x14ac:dyDescent="0.2">
      <c r="B580" s="155"/>
      <c r="D580" s="150" t="s">
        <v>376</v>
      </c>
      <c r="E580" s="156" t="s">
        <v>1</v>
      </c>
      <c r="F580" s="157" t="s">
        <v>4084</v>
      </c>
      <c r="H580" s="158">
        <v>0.309</v>
      </c>
      <c r="I580" s="159"/>
      <c r="L580" s="155"/>
      <c r="M580" s="160"/>
      <c r="T580" s="161"/>
      <c r="AT580" s="156" t="s">
        <v>376</v>
      </c>
      <c r="AU580" s="156" t="s">
        <v>86</v>
      </c>
      <c r="AV580" s="12" t="s">
        <v>86</v>
      </c>
      <c r="AW580" s="12" t="s">
        <v>34</v>
      </c>
      <c r="AX580" s="12" t="s">
        <v>77</v>
      </c>
      <c r="AY580" s="156" t="s">
        <v>339</v>
      </c>
    </row>
    <row r="581" spans="2:65" s="13" customFormat="1" x14ac:dyDescent="0.2">
      <c r="B581" s="162"/>
      <c r="D581" s="150" t="s">
        <v>376</v>
      </c>
      <c r="E581" s="163" t="s">
        <v>1</v>
      </c>
      <c r="F581" s="164" t="s">
        <v>398</v>
      </c>
      <c r="H581" s="165">
        <v>0.309</v>
      </c>
      <c r="I581" s="166"/>
      <c r="L581" s="162"/>
      <c r="M581" s="167"/>
      <c r="T581" s="168"/>
      <c r="AT581" s="163" t="s">
        <v>376</v>
      </c>
      <c r="AU581" s="163" t="s">
        <v>86</v>
      </c>
      <c r="AV581" s="13" t="s">
        <v>249</v>
      </c>
      <c r="AW581" s="13" t="s">
        <v>34</v>
      </c>
      <c r="AX581" s="13" t="s">
        <v>84</v>
      </c>
      <c r="AY581" s="163" t="s">
        <v>339</v>
      </c>
    </row>
    <row r="582" spans="2:65" s="1" customFormat="1" ht="16.5" customHeight="1" x14ac:dyDescent="0.2">
      <c r="B582" s="136"/>
      <c r="C582" s="137" t="s">
        <v>1491</v>
      </c>
      <c r="D582" s="137" t="s">
        <v>342</v>
      </c>
      <c r="E582" s="138" t="s">
        <v>2725</v>
      </c>
      <c r="F582" s="139" t="s">
        <v>2726</v>
      </c>
      <c r="G582" s="140" t="s">
        <v>381</v>
      </c>
      <c r="H582" s="141">
        <v>50.8</v>
      </c>
      <c r="I582" s="142"/>
      <c r="J582" s="143">
        <f>ROUND(I582*H582,2)</f>
        <v>0</v>
      </c>
      <c r="K582" s="139" t="s">
        <v>902</v>
      </c>
      <c r="L582" s="32"/>
      <c r="M582" s="144" t="s">
        <v>1</v>
      </c>
      <c r="N582" s="145" t="s">
        <v>42</v>
      </c>
      <c r="P582" s="146">
        <f>O582*H582</f>
        <v>0</v>
      </c>
      <c r="Q582" s="146">
        <v>4.0000000000000002E-4</v>
      </c>
      <c r="R582" s="146">
        <f>Q582*H582</f>
        <v>2.0320000000000001E-2</v>
      </c>
      <c r="S582" s="146">
        <v>0</v>
      </c>
      <c r="T582" s="147">
        <f>S582*H582</f>
        <v>0</v>
      </c>
      <c r="AR582" s="148" t="s">
        <v>428</v>
      </c>
      <c r="AT582" s="148" t="s">
        <v>342</v>
      </c>
      <c r="AU582" s="148" t="s">
        <v>86</v>
      </c>
      <c r="AY582" s="17" t="s">
        <v>339</v>
      </c>
      <c r="BE582" s="149">
        <f>IF(N582="základní",J582,0)</f>
        <v>0</v>
      </c>
      <c r="BF582" s="149">
        <f>IF(N582="snížená",J582,0)</f>
        <v>0</v>
      </c>
      <c r="BG582" s="149">
        <f>IF(N582="zákl. přenesená",J582,0)</f>
        <v>0</v>
      </c>
      <c r="BH582" s="149">
        <f>IF(N582="sníž. přenesená",J582,0)</f>
        <v>0</v>
      </c>
      <c r="BI582" s="149">
        <f>IF(N582="nulová",J582,0)</f>
        <v>0</v>
      </c>
      <c r="BJ582" s="17" t="s">
        <v>84</v>
      </c>
      <c r="BK582" s="149">
        <f>ROUND(I582*H582,2)</f>
        <v>0</v>
      </c>
      <c r="BL582" s="17" t="s">
        <v>428</v>
      </c>
      <c r="BM582" s="148" t="s">
        <v>4085</v>
      </c>
    </row>
    <row r="583" spans="2:65" s="1" customFormat="1" x14ac:dyDescent="0.2">
      <c r="B583" s="32"/>
      <c r="D583" s="150" t="s">
        <v>348</v>
      </c>
      <c r="F583" s="151" t="s">
        <v>2728</v>
      </c>
      <c r="I583" s="152"/>
      <c r="L583" s="32"/>
      <c r="M583" s="153"/>
      <c r="T583" s="56"/>
      <c r="AT583" s="17" t="s">
        <v>348</v>
      </c>
      <c r="AU583" s="17" t="s">
        <v>86</v>
      </c>
    </row>
    <row r="584" spans="2:65" s="1" customFormat="1" ht="19.2" x14ac:dyDescent="0.2">
      <c r="B584" s="32"/>
      <c r="D584" s="150" t="s">
        <v>350</v>
      </c>
      <c r="F584" s="154" t="s">
        <v>4086</v>
      </c>
      <c r="I584" s="152"/>
      <c r="L584" s="32"/>
      <c r="M584" s="153"/>
      <c r="T584" s="56"/>
      <c r="AT584" s="17" t="s">
        <v>350</v>
      </c>
      <c r="AU584" s="17" t="s">
        <v>86</v>
      </c>
    </row>
    <row r="585" spans="2:65" s="12" customFormat="1" x14ac:dyDescent="0.2">
      <c r="B585" s="155"/>
      <c r="D585" s="150" t="s">
        <v>376</v>
      </c>
      <c r="E585" s="156" t="s">
        <v>1</v>
      </c>
      <c r="F585" s="157" t="s">
        <v>4087</v>
      </c>
      <c r="H585" s="158">
        <v>2.7</v>
      </c>
      <c r="I585" s="159"/>
      <c r="L585" s="155"/>
      <c r="M585" s="160"/>
      <c r="T585" s="161"/>
      <c r="AT585" s="156" t="s">
        <v>376</v>
      </c>
      <c r="AU585" s="156" t="s">
        <v>86</v>
      </c>
      <c r="AV585" s="12" t="s">
        <v>86</v>
      </c>
      <c r="AW585" s="12" t="s">
        <v>34</v>
      </c>
      <c r="AX585" s="12" t="s">
        <v>77</v>
      </c>
      <c r="AY585" s="156" t="s">
        <v>339</v>
      </c>
    </row>
    <row r="586" spans="2:65" s="12" customFormat="1" x14ac:dyDescent="0.2">
      <c r="B586" s="155"/>
      <c r="D586" s="150" t="s">
        <v>376</v>
      </c>
      <c r="E586" s="156" t="s">
        <v>1</v>
      </c>
      <c r="F586" s="157" t="s">
        <v>4088</v>
      </c>
      <c r="H586" s="158">
        <v>2.5</v>
      </c>
      <c r="I586" s="159"/>
      <c r="L586" s="155"/>
      <c r="M586" s="160"/>
      <c r="T586" s="161"/>
      <c r="AT586" s="156" t="s">
        <v>376</v>
      </c>
      <c r="AU586" s="156" t="s">
        <v>86</v>
      </c>
      <c r="AV586" s="12" t="s">
        <v>86</v>
      </c>
      <c r="AW586" s="12" t="s">
        <v>34</v>
      </c>
      <c r="AX586" s="12" t="s">
        <v>77</v>
      </c>
      <c r="AY586" s="156" t="s">
        <v>339</v>
      </c>
    </row>
    <row r="587" spans="2:65" s="12" customFormat="1" x14ac:dyDescent="0.2">
      <c r="B587" s="155"/>
      <c r="D587" s="150" t="s">
        <v>376</v>
      </c>
      <c r="E587" s="156" t="s">
        <v>1</v>
      </c>
      <c r="F587" s="157" t="s">
        <v>4089</v>
      </c>
      <c r="H587" s="158">
        <v>45.6</v>
      </c>
      <c r="I587" s="159"/>
      <c r="L587" s="155"/>
      <c r="M587" s="160"/>
      <c r="T587" s="161"/>
      <c r="AT587" s="156" t="s">
        <v>376</v>
      </c>
      <c r="AU587" s="156" t="s">
        <v>86</v>
      </c>
      <c r="AV587" s="12" t="s">
        <v>86</v>
      </c>
      <c r="AW587" s="12" t="s">
        <v>34</v>
      </c>
      <c r="AX587" s="12" t="s">
        <v>77</v>
      </c>
      <c r="AY587" s="156" t="s">
        <v>339</v>
      </c>
    </row>
    <row r="588" spans="2:65" s="13" customFormat="1" x14ac:dyDescent="0.2">
      <c r="B588" s="162"/>
      <c r="D588" s="150" t="s">
        <v>376</v>
      </c>
      <c r="E588" s="163" t="s">
        <v>1</v>
      </c>
      <c r="F588" s="164" t="s">
        <v>398</v>
      </c>
      <c r="H588" s="165">
        <v>50.800000000000004</v>
      </c>
      <c r="I588" s="166"/>
      <c r="L588" s="162"/>
      <c r="M588" s="167"/>
      <c r="T588" s="168"/>
      <c r="AT588" s="163" t="s">
        <v>376</v>
      </c>
      <c r="AU588" s="163" t="s">
        <v>86</v>
      </c>
      <c r="AV588" s="13" t="s">
        <v>249</v>
      </c>
      <c r="AW588" s="13" t="s">
        <v>34</v>
      </c>
      <c r="AX588" s="13" t="s">
        <v>84</v>
      </c>
      <c r="AY588" s="163" t="s">
        <v>339</v>
      </c>
    </row>
    <row r="589" spans="2:65" s="1" customFormat="1" ht="16.5" customHeight="1" x14ac:dyDescent="0.2">
      <c r="B589" s="136"/>
      <c r="C589" s="137" t="s">
        <v>1494</v>
      </c>
      <c r="D589" s="137" t="s">
        <v>342</v>
      </c>
      <c r="E589" s="138" t="s">
        <v>2729</v>
      </c>
      <c r="F589" s="139" t="s">
        <v>2730</v>
      </c>
      <c r="G589" s="140" t="s">
        <v>381</v>
      </c>
      <c r="H589" s="141">
        <v>25</v>
      </c>
      <c r="I589" s="142"/>
      <c r="J589" s="143">
        <f>ROUND(I589*H589,2)</f>
        <v>0</v>
      </c>
      <c r="K589" s="139" t="s">
        <v>902</v>
      </c>
      <c r="L589" s="32"/>
      <c r="M589" s="144" t="s">
        <v>1</v>
      </c>
      <c r="N589" s="145" t="s">
        <v>42</v>
      </c>
      <c r="P589" s="146">
        <f>O589*H589</f>
        <v>0</v>
      </c>
      <c r="Q589" s="146">
        <v>4.0000000000000002E-4</v>
      </c>
      <c r="R589" s="146">
        <f>Q589*H589</f>
        <v>0.01</v>
      </c>
      <c r="S589" s="146">
        <v>0</v>
      </c>
      <c r="T589" s="147">
        <f>S589*H589</f>
        <v>0</v>
      </c>
      <c r="AR589" s="148" t="s">
        <v>428</v>
      </c>
      <c r="AT589" s="148" t="s">
        <v>342</v>
      </c>
      <c r="AU589" s="148" t="s">
        <v>86</v>
      </c>
      <c r="AY589" s="17" t="s">
        <v>339</v>
      </c>
      <c r="BE589" s="149">
        <f>IF(N589="základní",J589,0)</f>
        <v>0</v>
      </c>
      <c r="BF589" s="149">
        <f>IF(N589="snížená",J589,0)</f>
        <v>0</v>
      </c>
      <c r="BG589" s="149">
        <f>IF(N589="zákl. přenesená",J589,0)</f>
        <v>0</v>
      </c>
      <c r="BH589" s="149">
        <f>IF(N589="sníž. přenesená",J589,0)</f>
        <v>0</v>
      </c>
      <c r="BI589" s="149">
        <f>IF(N589="nulová",J589,0)</f>
        <v>0</v>
      </c>
      <c r="BJ589" s="17" t="s">
        <v>84</v>
      </c>
      <c r="BK589" s="149">
        <f>ROUND(I589*H589,2)</f>
        <v>0</v>
      </c>
      <c r="BL589" s="17" t="s">
        <v>428</v>
      </c>
      <c r="BM589" s="148" t="s">
        <v>4090</v>
      </c>
    </row>
    <row r="590" spans="2:65" s="1" customFormat="1" x14ac:dyDescent="0.2">
      <c r="B590" s="32"/>
      <c r="D590" s="150" t="s">
        <v>348</v>
      </c>
      <c r="F590" s="151" t="s">
        <v>2732</v>
      </c>
      <c r="I590" s="152"/>
      <c r="L590" s="32"/>
      <c r="M590" s="153"/>
      <c r="T590" s="56"/>
      <c r="AT590" s="17" t="s">
        <v>348</v>
      </c>
      <c r="AU590" s="17" t="s">
        <v>86</v>
      </c>
    </row>
    <row r="591" spans="2:65" s="1" customFormat="1" ht="19.2" x14ac:dyDescent="0.2">
      <c r="B591" s="32"/>
      <c r="D591" s="150" t="s">
        <v>350</v>
      </c>
      <c r="F591" s="154" t="s">
        <v>4091</v>
      </c>
      <c r="I591" s="152"/>
      <c r="L591" s="32"/>
      <c r="M591" s="153"/>
      <c r="T591" s="56"/>
      <c r="AT591" s="17" t="s">
        <v>350</v>
      </c>
      <c r="AU591" s="17" t="s">
        <v>86</v>
      </c>
    </row>
    <row r="592" spans="2:65" s="12" customFormat="1" x14ac:dyDescent="0.2">
      <c r="B592" s="155"/>
      <c r="D592" s="150" t="s">
        <v>376</v>
      </c>
      <c r="E592" s="156" t="s">
        <v>1</v>
      </c>
      <c r="F592" s="157" t="s">
        <v>4087</v>
      </c>
      <c r="H592" s="158">
        <v>2.7</v>
      </c>
      <c r="I592" s="159"/>
      <c r="L592" s="155"/>
      <c r="M592" s="160"/>
      <c r="T592" s="161"/>
      <c r="AT592" s="156" t="s">
        <v>376</v>
      </c>
      <c r="AU592" s="156" t="s">
        <v>86</v>
      </c>
      <c r="AV592" s="12" t="s">
        <v>86</v>
      </c>
      <c r="AW592" s="12" t="s">
        <v>34</v>
      </c>
      <c r="AX592" s="12" t="s">
        <v>77</v>
      </c>
      <c r="AY592" s="156" t="s">
        <v>339</v>
      </c>
    </row>
    <row r="593" spans="2:65" s="12" customFormat="1" x14ac:dyDescent="0.2">
      <c r="B593" s="155"/>
      <c r="D593" s="150" t="s">
        <v>376</v>
      </c>
      <c r="E593" s="156" t="s">
        <v>1</v>
      </c>
      <c r="F593" s="157" t="s">
        <v>4092</v>
      </c>
      <c r="H593" s="158">
        <v>3.3</v>
      </c>
      <c r="I593" s="159"/>
      <c r="L593" s="155"/>
      <c r="M593" s="160"/>
      <c r="T593" s="161"/>
      <c r="AT593" s="156" t="s">
        <v>376</v>
      </c>
      <c r="AU593" s="156" t="s">
        <v>86</v>
      </c>
      <c r="AV593" s="12" t="s">
        <v>86</v>
      </c>
      <c r="AW593" s="12" t="s">
        <v>34</v>
      </c>
      <c r="AX593" s="12" t="s">
        <v>77</v>
      </c>
      <c r="AY593" s="156" t="s">
        <v>339</v>
      </c>
    </row>
    <row r="594" spans="2:65" s="12" customFormat="1" x14ac:dyDescent="0.2">
      <c r="B594" s="155"/>
      <c r="D594" s="150" t="s">
        <v>376</v>
      </c>
      <c r="E594" s="156" t="s">
        <v>1</v>
      </c>
      <c r="F594" s="157" t="s">
        <v>4093</v>
      </c>
      <c r="H594" s="158">
        <v>19</v>
      </c>
      <c r="I594" s="159"/>
      <c r="L594" s="155"/>
      <c r="M594" s="160"/>
      <c r="T594" s="161"/>
      <c r="AT594" s="156" t="s">
        <v>376</v>
      </c>
      <c r="AU594" s="156" t="s">
        <v>86</v>
      </c>
      <c r="AV594" s="12" t="s">
        <v>86</v>
      </c>
      <c r="AW594" s="12" t="s">
        <v>34</v>
      </c>
      <c r="AX594" s="12" t="s">
        <v>77</v>
      </c>
      <c r="AY594" s="156" t="s">
        <v>339</v>
      </c>
    </row>
    <row r="595" spans="2:65" s="13" customFormat="1" x14ac:dyDescent="0.2">
      <c r="B595" s="162"/>
      <c r="D595" s="150" t="s">
        <v>376</v>
      </c>
      <c r="E595" s="163" t="s">
        <v>1</v>
      </c>
      <c r="F595" s="164" t="s">
        <v>398</v>
      </c>
      <c r="H595" s="165">
        <v>25</v>
      </c>
      <c r="I595" s="166"/>
      <c r="L595" s="162"/>
      <c r="M595" s="167"/>
      <c r="T595" s="168"/>
      <c r="AT595" s="163" t="s">
        <v>376</v>
      </c>
      <c r="AU595" s="163" t="s">
        <v>86</v>
      </c>
      <c r="AV595" s="13" t="s">
        <v>249</v>
      </c>
      <c r="AW595" s="13" t="s">
        <v>34</v>
      </c>
      <c r="AX595" s="13" t="s">
        <v>84</v>
      </c>
      <c r="AY595" s="163" t="s">
        <v>339</v>
      </c>
    </row>
    <row r="596" spans="2:65" s="1" customFormat="1" ht="21.75" customHeight="1" x14ac:dyDescent="0.2">
      <c r="B596" s="136"/>
      <c r="C596" s="169" t="s">
        <v>1500</v>
      </c>
      <c r="D596" s="169" t="s">
        <v>490</v>
      </c>
      <c r="E596" s="170" t="s">
        <v>4094</v>
      </c>
      <c r="F596" s="171" t="s">
        <v>4095</v>
      </c>
      <c r="G596" s="172" t="s">
        <v>381</v>
      </c>
      <c r="H596" s="173">
        <v>83.38</v>
      </c>
      <c r="I596" s="174"/>
      <c r="J596" s="175">
        <f>ROUND(I596*H596,2)</f>
        <v>0</v>
      </c>
      <c r="K596" s="171" t="s">
        <v>1</v>
      </c>
      <c r="L596" s="176"/>
      <c r="M596" s="177" t="s">
        <v>1</v>
      </c>
      <c r="N596" s="178" t="s">
        <v>42</v>
      </c>
      <c r="P596" s="146">
        <f>O596*H596</f>
        <v>0</v>
      </c>
      <c r="Q596" s="146">
        <v>5.4000000000000003E-3</v>
      </c>
      <c r="R596" s="146">
        <f>Q596*H596</f>
        <v>0.45025199999999999</v>
      </c>
      <c r="S596" s="146">
        <v>0</v>
      </c>
      <c r="T596" s="147">
        <f>S596*H596</f>
        <v>0</v>
      </c>
      <c r="AR596" s="148" t="s">
        <v>513</v>
      </c>
      <c r="AT596" s="148" t="s">
        <v>490</v>
      </c>
      <c r="AU596" s="148" t="s">
        <v>86</v>
      </c>
      <c r="AY596" s="17" t="s">
        <v>339</v>
      </c>
      <c r="BE596" s="149">
        <f>IF(N596="základní",J596,0)</f>
        <v>0</v>
      </c>
      <c r="BF596" s="149">
        <f>IF(N596="snížená",J596,0)</f>
        <v>0</v>
      </c>
      <c r="BG596" s="149">
        <f>IF(N596="zákl. přenesená",J596,0)</f>
        <v>0</v>
      </c>
      <c r="BH596" s="149">
        <f>IF(N596="sníž. přenesená",J596,0)</f>
        <v>0</v>
      </c>
      <c r="BI596" s="149">
        <f>IF(N596="nulová",J596,0)</f>
        <v>0</v>
      </c>
      <c r="BJ596" s="17" t="s">
        <v>84</v>
      </c>
      <c r="BK596" s="149">
        <f>ROUND(I596*H596,2)</f>
        <v>0</v>
      </c>
      <c r="BL596" s="17" t="s">
        <v>428</v>
      </c>
      <c r="BM596" s="148" t="s">
        <v>4096</v>
      </c>
    </row>
    <row r="597" spans="2:65" s="1" customFormat="1" x14ac:dyDescent="0.2">
      <c r="B597" s="32"/>
      <c r="D597" s="150" t="s">
        <v>348</v>
      </c>
      <c r="F597" s="151" t="s">
        <v>4095</v>
      </c>
      <c r="I597" s="152"/>
      <c r="L597" s="32"/>
      <c r="M597" s="153"/>
      <c r="T597" s="56"/>
      <c r="AT597" s="17" t="s">
        <v>348</v>
      </c>
      <c r="AU597" s="17" t="s">
        <v>86</v>
      </c>
    </row>
    <row r="598" spans="2:65" s="1" customFormat="1" ht="19.2" x14ac:dyDescent="0.2">
      <c r="B598" s="32"/>
      <c r="D598" s="150" t="s">
        <v>350</v>
      </c>
      <c r="F598" s="154" t="s">
        <v>4097</v>
      </c>
      <c r="I598" s="152"/>
      <c r="L598" s="32"/>
      <c r="M598" s="153"/>
      <c r="T598" s="56"/>
      <c r="AT598" s="17" t="s">
        <v>350</v>
      </c>
      <c r="AU598" s="17" t="s">
        <v>86</v>
      </c>
    </row>
    <row r="599" spans="2:65" s="12" customFormat="1" x14ac:dyDescent="0.2">
      <c r="B599" s="155"/>
      <c r="D599" s="150" t="s">
        <v>376</v>
      </c>
      <c r="E599" s="156" t="s">
        <v>1</v>
      </c>
      <c r="F599" s="157" t="s">
        <v>4098</v>
      </c>
      <c r="H599" s="158">
        <v>11.2</v>
      </c>
      <c r="I599" s="159"/>
      <c r="L599" s="155"/>
      <c r="M599" s="160"/>
      <c r="T599" s="161"/>
      <c r="AT599" s="156" t="s">
        <v>376</v>
      </c>
      <c r="AU599" s="156" t="s">
        <v>86</v>
      </c>
      <c r="AV599" s="12" t="s">
        <v>86</v>
      </c>
      <c r="AW599" s="12" t="s">
        <v>34</v>
      </c>
      <c r="AX599" s="12" t="s">
        <v>77</v>
      </c>
      <c r="AY599" s="156" t="s">
        <v>339</v>
      </c>
    </row>
    <row r="600" spans="2:65" s="15" customFormat="1" x14ac:dyDescent="0.2">
      <c r="B600" s="189"/>
      <c r="D600" s="150" t="s">
        <v>376</v>
      </c>
      <c r="E600" s="190" t="s">
        <v>1</v>
      </c>
      <c r="F600" s="191" t="s">
        <v>4099</v>
      </c>
      <c r="H600" s="190" t="s">
        <v>1</v>
      </c>
      <c r="I600" s="192"/>
      <c r="L600" s="189"/>
      <c r="M600" s="193"/>
      <c r="T600" s="194"/>
      <c r="AT600" s="190" t="s">
        <v>376</v>
      </c>
      <c r="AU600" s="190" t="s">
        <v>86</v>
      </c>
      <c r="AV600" s="15" t="s">
        <v>84</v>
      </c>
      <c r="AW600" s="15" t="s">
        <v>34</v>
      </c>
      <c r="AX600" s="15" t="s">
        <v>77</v>
      </c>
      <c r="AY600" s="190" t="s">
        <v>339</v>
      </c>
    </row>
    <row r="601" spans="2:65" s="12" customFormat="1" x14ac:dyDescent="0.2">
      <c r="B601" s="155"/>
      <c r="D601" s="150" t="s">
        <v>376</v>
      </c>
      <c r="E601" s="156" t="s">
        <v>1</v>
      </c>
      <c r="F601" s="157" t="s">
        <v>4100</v>
      </c>
      <c r="H601" s="158">
        <v>64.599999999999994</v>
      </c>
      <c r="I601" s="159"/>
      <c r="L601" s="155"/>
      <c r="M601" s="160"/>
      <c r="T601" s="161"/>
      <c r="AT601" s="156" t="s">
        <v>376</v>
      </c>
      <c r="AU601" s="156" t="s">
        <v>86</v>
      </c>
      <c r="AV601" s="12" t="s">
        <v>86</v>
      </c>
      <c r="AW601" s="12" t="s">
        <v>34</v>
      </c>
      <c r="AX601" s="12" t="s">
        <v>77</v>
      </c>
      <c r="AY601" s="156" t="s">
        <v>339</v>
      </c>
    </row>
    <row r="602" spans="2:65" s="13" customFormat="1" x14ac:dyDescent="0.2">
      <c r="B602" s="162"/>
      <c r="D602" s="150" t="s">
        <v>376</v>
      </c>
      <c r="E602" s="163" t="s">
        <v>1</v>
      </c>
      <c r="F602" s="164" t="s">
        <v>398</v>
      </c>
      <c r="H602" s="165">
        <v>75.8</v>
      </c>
      <c r="I602" s="166"/>
      <c r="L602" s="162"/>
      <c r="M602" s="167"/>
      <c r="T602" s="168"/>
      <c r="AT602" s="163" t="s">
        <v>376</v>
      </c>
      <c r="AU602" s="163" t="s">
        <v>86</v>
      </c>
      <c r="AV602" s="13" t="s">
        <v>249</v>
      </c>
      <c r="AW602" s="13" t="s">
        <v>34</v>
      </c>
      <c r="AX602" s="13" t="s">
        <v>84</v>
      </c>
      <c r="AY602" s="163" t="s">
        <v>339</v>
      </c>
    </row>
    <row r="603" spans="2:65" s="12" customFormat="1" x14ac:dyDescent="0.2">
      <c r="B603" s="155"/>
      <c r="D603" s="150" t="s">
        <v>376</v>
      </c>
      <c r="F603" s="157" t="s">
        <v>4101</v>
      </c>
      <c r="H603" s="158">
        <v>83.38</v>
      </c>
      <c r="I603" s="159"/>
      <c r="L603" s="155"/>
      <c r="M603" s="160"/>
      <c r="T603" s="161"/>
      <c r="AT603" s="156" t="s">
        <v>376</v>
      </c>
      <c r="AU603" s="156" t="s">
        <v>86</v>
      </c>
      <c r="AV603" s="12" t="s">
        <v>86</v>
      </c>
      <c r="AW603" s="12" t="s">
        <v>3</v>
      </c>
      <c r="AX603" s="12" t="s">
        <v>84</v>
      </c>
      <c r="AY603" s="156" t="s">
        <v>339</v>
      </c>
    </row>
    <row r="604" spans="2:65" s="1" customFormat="1" ht="16.5" customHeight="1" x14ac:dyDescent="0.2">
      <c r="B604" s="136"/>
      <c r="C604" s="137" t="s">
        <v>1503</v>
      </c>
      <c r="D604" s="137" t="s">
        <v>342</v>
      </c>
      <c r="E604" s="138" t="s">
        <v>4102</v>
      </c>
      <c r="F604" s="139" t="s">
        <v>4103</v>
      </c>
      <c r="G604" s="140" t="s">
        <v>381</v>
      </c>
      <c r="H604" s="141">
        <v>5.2</v>
      </c>
      <c r="I604" s="142"/>
      <c r="J604" s="143">
        <f>ROUND(I604*H604,2)</f>
        <v>0</v>
      </c>
      <c r="K604" s="139" t="s">
        <v>902</v>
      </c>
      <c r="L604" s="32"/>
      <c r="M604" s="144" t="s">
        <v>1</v>
      </c>
      <c r="N604" s="145" t="s">
        <v>42</v>
      </c>
      <c r="P604" s="146">
        <f>O604*H604</f>
        <v>0</v>
      </c>
      <c r="Q604" s="146">
        <v>0</v>
      </c>
      <c r="R604" s="146">
        <f>Q604*H604</f>
        <v>0</v>
      </c>
      <c r="S604" s="146">
        <v>0</v>
      </c>
      <c r="T604" s="147">
        <f>S604*H604</f>
        <v>0</v>
      </c>
      <c r="AR604" s="148" t="s">
        <v>1902</v>
      </c>
      <c r="AT604" s="148" t="s">
        <v>342</v>
      </c>
      <c r="AU604" s="148" t="s">
        <v>86</v>
      </c>
      <c r="AY604" s="17" t="s">
        <v>339</v>
      </c>
      <c r="BE604" s="149">
        <f>IF(N604="základní",J604,0)</f>
        <v>0</v>
      </c>
      <c r="BF604" s="149">
        <f>IF(N604="snížená",J604,0)</f>
        <v>0</v>
      </c>
      <c r="BG604" s="149">
        <f>IF(N604="zákl. přenesená",J604,0)</f>
        <v>0</v>
      </c>
      <c r="BH604" s="149">
        <f>IF(N604="sníž. přenesená",J604,0)</f>
        <v>0</v>
      </c>
      <c r="BI604" s="149">
        <f>IF(N604="nulová",J604,0)</f>
        <v>0</v>
      </c>
      <c r="BJ604" s="17" t="s">
        <v>84</v>
      </c>
      <c r="BK604" s="149">
        <f>ROUND(I604*H604,2)</f>
        <v>0</v>
      </c>
      <c r="BL604" s="17" t="s">
        <v>1902</v>
      </c>
      <c r="BM604" s="148" t="s">
        <v>4104</v>
      </c>
    </row>
    <row r="605" spans="2:65" s="1" customFormat="1" x14ac:dyDescent="0.2">
      <c r="B605" s="32"/>
      <c r="D605" s="150" t="s">
        <v>348</v>
      </c>
      <c r="F605" s="151" t="s">
        <v>4105</v>
      </c>
      <c r="I605" s="152"/>
      <c r="L605" s="32"/>
      <c r="M605" s="153"/>
      <c r="T605" s="56"/>
      <c r="AT605" s="17" t="s">
        <v>348</v>
      </c>
      <c r="AU605" s="17" t="s">
        <v>86</v>
      </c>
    </row>
    <row r="606" spans="2:65" s="12" customFormat="1" x14ac:dyDescent="0.2">
      <c r="B606" s="155"/>
      <c r="D606" s="150" t="s">
        <v>376</v>
      </c>
      <c r="E606" s="156" t="s">
        <v>1</v>
      </c>
      <c r="F606" s="157" t="s">
        <v>4106</v>
      </c>
      <c r="H606" s="158">
        <v>5.2</v>
      </c>
      <c r="I606" s="159"/>
      <c r="L606" s="155"/>
      <c r="M606" s="160"/>
      <c r="T606" s="161"/>
      <c r="AT606" s="156" t="s">
        <v>376</v>
      </c>
      <c r="AU606" s="156" t="s">
        <v>86</v>
      </c>
      <c r="AV606" s="12" t="s">
        <v>86</v>
      </c>
      <c r="AW606" s="12" t="s">
        <v>34</v>
      </c>
      <c r="AX606" s="12" t="s">
        <v>77</v>
      </c>
      <c r="AY606" s="156" t="s">
        <v>339</v>
      </c>
    </row>
    <row r="607" spans="2:65" s="13" customFormat="1" x14ac:dyDescent="0.2">
      <c r="B607" s="162"/>
      <c r="D607" s="150" t="s">
        <v>376</v>
      </c>
      <c r="E607" s="163" t="s">
        <v>1</v>
      </c>
      <c r="F607" s="164" t="s">
        <v>398</v>
      </c>
      <c r="H607" s="165">
        <v>5.2</v>
      </c>
      <c r="I607" s="166"/>
      <c r="L607" s="162"/>
      <c r="M607" s="167"/>
      <c r="T607" s="168"/>
      <c r="AT607" s="163" t="s">
        <v>376</v>
      </c>
      <c r="AU607" s="163" t="s">
        <v>86</v>
      </c>
      <c r="AV607" s="13" t="s">
        <v>249</v>
      </c>
      <c r="AW607" s="13" t="s">
        <v>34</v>
      </c>
      <c r="AX607" s="13" t="s">
        <v>84</v>
      </c>
      <c r="AY607" s="163" t="s">
        <v>339</v>
      </c>
    </row>
    <row r="608" spans="2:65" s="1" customFormat="1" ht="16.5" customHeight="1" x14ac:dyDescent="0.2">
      <c r="B608" s="136"/>
      <c r="C608" s="137" t="s">
        <v>1509</v>
      </c>
      <c r="D608" s="137" t="s">
        <v>342</v>
      </c>
      <c r="E608" s="138" t="s">
        <v>2738</v>
      </c>
      <c r="F608" s="139" t="s">
        <v>2739</v>
      </c>
      <c r="G608" s="140" t="s">
        <v>381</v>
      </c>
      <c r="H608" s="141">
        <v>50.8</v>
      </c>
      <c r="I608" s="142"/>
      <c r="J608" s="143">
        <f>ROUND(I608*H608,2)</f>
        <v>0</v>
      </c>
      <c r="K608" s="139" t="s">
        <v>902</v>
      </c>
      <c r="L608" s="32"/>
      <c r="M608" s="144" t="s">
        <v>1</v>
      </c>
      <c r="N608" s="145" t="s">
        <v>42</v>
      </c>
      <c r="P608" s="146">
        <f>O608*H608</f>
        <v>0</v>
      </c>
      <c r="Q608" s="146">
        <v>0</v>
      </c>
      <c r="R608" s="146">
        <f>Q608*H608</f>
        <v>0</v>
      </c>
      <c r="S608" s="146">
        <v>0</v>
      </c>
      <c r="T608" s="147">
        <f>S608*H608</f>
        <v>0</v>
      </c>
      <c r="AR608" s="148" t="s">
        <v>428</v>
      </c>
      <c r="AT608" s="148" t="s">
        <v>342</v>
      </c>
      <c r="AU608" s="148" t="s">
        <v>86</v>
      </c>
      <c r="AY608" s="17" t="s">
        <v>339</v>
      </c>
      <c r="BE608" s="149">
        <f>IF(N608="základní",J608,0)</f>
        <v>0</v>
      </c>
      <c r="BF608" s="149">
        <f>IF(N608="snížená",J608,0)</f>
        <v>0</v>
      </c>
      <c r="BG608" s="149">
        <f>IF(N608="zákl. přenesená",J608,0)</f>
        <v>0</v>
      </c>
      <c r="BH608" s="149">
        <f>IF(N608="sníž. přenesená",J608,0)</f>
        <v>0</v>
      </c>
      <c r="BI608" s="149">
        <f>IF(N608="nulová",J608,0)</f>
        <v>0</v>
      </c>
      <c r="BJ608" s="17" t="s">
        <v>84</v>
      </c>
      <c r="BK608" s="149">
        <f>ROUND(I608*H608,2)</f>
        <v>0</v>
      </c>
      <c r="BL608" s="17" t="s">
        <v>428</v>
      </c>
      <c r="BM608" s="148" t="s">
        <v>4107</v>
      </c>
    </row>
    <row r="609" spans="2:65" s="1" customFormat="1" x14ac:dyDescent="0.2">
      <c r="B609" s="32"/>
      <c r="D609" s="150" t="s">
        <v>348</v>
      </c>
      <c r="F609" s="151" t="s">
        <v>2741</v>
      </c>
      <c r="I609" s="152"/>
      <c r="L609" s="32"/>
      <c r="M609" s="153"/>
      <c r="T609" s="56"/>
      <c r="AT609" s="17" t="s">
        <v>348</v>
      </c>
      <c r="AU609" s="17" t="s">
        <v>86</v>
      </c>
    </row>
    <row r="610" spans="2:65" s="12" customFormat="1" x14ac:dyDescent="0.2">
      <c r="B610" s="155"/>
      <c r="D610" s="150" t="s">
        <v>376</v>
      </c>
      <c r="E610" s="156" t="s">
        <v>1</v>
      </c>
      <c r="F610" s="157" t="s">
        <v>4106</v>
      </c>
      <c r="H610" s="158">
        <v>5.2</v>
      </c>
      <c r="I610" s="159"/>
      <c r="L610" s="155"/>
      <c r="M610" s="160"/>
      <c r="T610" s="161"/>
      <c r="AT610" s="156" t="s">
        <v>376</v>
      </c>
      <c r="AU610" s="156" t="s">
        <v>86</v>
      </c>
      <c r="AV610" s="12" t="s">
        <v>86</v>
      </c>
      <c r="AW610" s="12" t="s">
        <v>34</v>
      </c>
      <c r="AX610" s="12" t="s">
        <v>77</v>
      </c>
      <c r="AY610" s="156" t="s">
        <v>339</v>
      </c>
    </row>
    <row r="611" spans="2:65" s="12" customFormat="1" x14ac:dyDescent="0.2">
      <c r="B611" s="155"/>
      <c r="D611" s="150" t="s">
        <v>376</v>
      </c>
      <c r="E611" s="156" t="s">
        <v>1</v>
      </c>
      <c r="F611" s="157" t="s">
        <v>4089</v>
      </c>
      <c r="H611" s="158">
        <v>45.6</v>
      </c>
      <c r="I611" s="159"/>
      <c r="L611" s="155"/>
      <c r="M611" s="160"/>
      <c r="T611" s="161"/>
      <c r="AT611" s="156" t="s">
        <v>376</v>
      </c>
      <c r="AU611" s="156" t="s">
        <v>86</v>
      </c>
      <c r="AV611" s="12" t="s">
        <v>86</v>
      </c>
      <c r="AW611" s="12" t="s">
        <v>34</v>
      </c>
      <c r="AX611" s="12" t="s">
        <v>77</v>
      </c>
      <c r="AY611" s="156" t="s">
        <v>339</v>
      </c>
    </row>
    <row r="612" spans="2:65" s="13" customFormat="1" x14ac:dyDescent="0.2">
      <c r="B612" s="162"/>
      <c r="D612" s="150" t="s">
        <v>376</v>
      </c>
      <c r="E612" s="163" t="s">
        <v>1</v>
      </c>
      <c r="F612" s="164" t="s">
        <v>398</v>
      </c>
      <c r="H612" s="165">
        <v>50.800000000000004</v>
      </c>
      <c r="I612" s="166"/>
      <c r="L612" s="162"/>
      <c r="M612" s="167"/>
      <c r="T612" s="168"/>
      <c r="AT612" s="163" t="s">
        <v>376</v>
      </c>
      <c r="AU612" s="163" t="s">
        <v>86</v>
      </c>
      <c r="AV612" s="13" t="s">
        <v>249</v>
      </c>
      <c r="AW612" s="13" t="s">
        <v>34</v>
      </c>
      <c r="AX612" s="13" t="s">
        <v>84</v>
      </c>
      <c r="AY612" s="163" t="s">
        <v>339</v>
      </c>
    </row>
    <row r="613" spans="2:65" s="1" customFormat="1" ht="16.5" customHeight="1" x14ac:dyDescent="0.2">
      <c r="B613" s="136"/>
      <c r="C613" s="137" t="s">
        <v>1512</v>
      </c>
      <c r="D613" s="137" t="s">
        <v>342</v>
      </c>
      <c r="E613" s="138" t="s">
        <v>2749</v>
      </c>
      <c r="F613" s="139" t="s">
        <v>2750</v>
      </c>
      <c r="G613" s="140" t="s">
        <v>358</v>
      </c>
      <c r="H613" s="141">
        <v>22.4</v>
      </c>
      <c r="I613" s="142"/>
      <c r="J613" s="143">
        <f>ROUND(I613*H613,2)</f>
        <v>0</v>
      </c>
      <c r="K613" s="139" t="s">
        <v>902</v>
      </c>
      <c r="L613" s="32"/>
      <c r="M613" s="144" t="s">
        <v>1</v>
      </c>
      <c r="N613" s="145" t="s">
        <v>42</v>
      </c>
      <c r="P613" s="146">
        <f>O613*H613</f>
        <v>0</v>
      </c>
      <c r="Q613" s="146">
        <v>3.1E-4</v>
      </c>
      <c r="R613" s="146">
        <f>Q613*H613</f>
        <v>6.9439999999999997E-3</v>
      </c>
      <c r="S613" s="146">
        <v>0</v>
      </c>
      <c r="T613" s="147">
        <f>S613*H613</f>
        <v>0</v>
      </c>
      <c r="AR613" s="148" t="s">
        <v>428</v>
      </c>
      <c r="AT613" s="148" t="s">
        <v>342</v>
      </c>
      <c r="AU613" s="148" t="s">
        <v>86</v>
      </c>
      <c r="AY613" s="17" t="s">
        <v>339</v>
      </c>
      <c r="BE613" s="149">
        <f>IF(N613="základní",J613,0)</f>
        <v>0</v>
      </c>
      <c r="BF613" s="149">
        <f>IF(N613="snížená",J613,0)</f>
        <v>0</v>
      </c>
      <c r="BG613" s="149">
        <f>IF(N613="zákl. přenesená",J613,0)</f>
        <v>0</v>
      </c>
      <c r="BH613" s="149">
        <f>IF(N613="sníž. přenesená",J613,0)</f>
        <v>0</v>
      </c>
      <c r="BI613" s="149">
        <f>IF(N613="nulová",J613,0)</f>
        <v>0</v>
      </c>
      <c r="BJ613" s="17" t="s">
        <v>84</v>
      </c>
      <c r="BK613" s="149">
        <f>ROUND(I613*H613,2)</f>
        <v>0</v>
      </c>
      <c r="BL613" s="17" t="s">
        <v>428</v>
      </c>
      <c r="BM613" s="148" t="s">
        <v>4108</v>
      </c>
    </row>
    <row r="614" spans="2:65" s="1" customFormat="1" x14ac:dyDescent="0.2">
      <c r="B614" s="32"/>
      <c r="D614" s="150" t="s">
        <v>348</v>
      </c>
      <c r="F614" s="151" t="s">
        <v>2752</v>
      </c>
      <c r="I614" s="152"/>
      <c r="L614" s="32"/>
      <c r="M614" s="153"/>
      <c r="T614" s="56"/>
      <c r="AT614" s="17" t="s">
        <v>348</v>
      </c>
      <c r="AU614" s="17" t="s">
        <v>86</v>
      </c>
    </row>
    <row r="615" spans="2:65" s="12" customFormat="1" x14ac:dyDescent="0.2">
      <c r="B615" s="155"/>
      <c r="D615" s="150" t="s">
        <v>376</v>
      </c>
      <c r="E615" s="156" t="s">
        <v>1</v>
      </c>
      <c r="F615" s="157" t="s">
        <v>4109</v>
      </c>
      <c r="H615" s="158">
        <v>10.8</v>
      </c>
      <c r="I615" s="159"/>
      <c r="L615" s="155"/>
      <c r="M615" s="160"/>
      <c r="T615" s="161"/>
      <c r="AT615" s="156" t="s">
        <v>376</v>
      </c>
      <c r="AU615" s="156" t="s">
        <v>86</v>
      </c>
      <c r="AV615" s="12" t="s">
        <v>86</v>
      </c>
      <c r="AW615" s="12" t="s">
        <v>34</v>
      </c>
      <c r="AX615" s="12" t="s">
        <v>77</v>
      </c>
      <c r="AY615" s="156" t="s">
        <v>339</v>
      </c>
    </row>
    <row r="616" spans="2:65" s="12" customFormat="1" x14ac:dyDescent="0.2">
      <c r="B616" s="155"/>
      <c r="D616" s="150" t="s">
        <v>376</v>
      </c>
      <c r="E616" s="156" t="s">
        <v>1</v>
      </c>
      <c r="F616" s="157" t="s">
        <v>4110</v>
      </c>
      <c r="H616" s="158">
        <v>11.6</v>
      </c>
      <c r="I616" s="159"/>
      <c r="L616" s="155"/>
      <c r="M616" s="160"/>
      <c r="T616" s="161"/>
      <c r="AT616" s="156" t="s">
        <v>376</v>
      </c>
      <c r="AU616" s="156" t="s">
        <v>86</v>
      </c>
      <c r="AV616" s="12" t="s">
        <v>86</v>
      </c>
      <c r="AW616" s="12" t="s">
        <v>34</v>
      </c>
      <c r="AX616" s="12" t="s">
        <v>77</v>
      </c>
      <c r="AY616" s="156" t="s">
        <v>339</v>
      </c>
    </row>
    <row r="617" spans="2:65" s="13" customFormat="1" x14ac:dyDescent="0.2">
      <c r="B617" s="162"/>
      <c r="D617" s="150" t="s">
        <v>376</v>
      </c>
      <c r="E617" s="163" t="s">
        <v>1</v>
      </c>
      <c r="F617" s="164" t="s">
        <v>398</v>
      </c>
      <c r="H617" s="165">
        <v>22.4</v>
      </c>
      <c r="I617" s="166"/>
      <c r="L617" s="162"/>
      <c r="M617" s="167"/>
      <c r="T617" s="168"/>
      <c r="AT617" s="163" t="s">
        <v>376</v>
      </c>
      <c r="AU617" s="163" t="s">
        <v>86</v>
      </c>
      <c r="AV617" s="13" t="s">
        <v>249</v>
      </c>
      <c r="AW617" s="13" t="s">
        <v>34</v>
      </c>
      <c r="AX617" s="13" t="s">
        <v>84</v>
      </c>
      <c r="AY617" s="163" t="s">
        <v>339</v>
      </c>
    </row>
    <row r="618" spans="2:65" s="1" customFormat="1" ht="16.5" customHeight="1" x14ac:dyDescent="0.2">
      <c r="B618" s="136"/>
      <c r="C618" s="137" t="s">
        <v>1518</v>
      </c>
      <c r="D618" s="137" t="s">
        <v>342</v>
      </c>
      <c r="E618" s="138" t="s">
        <v>4111</v>
      </c>
      <c r="F618" s="139" t="s">
        <v>4112</v>
      </c>
      <c r="G618" s="140" t="s">
        <v>381</v>
      </c>
      <c r="H618" s="141">
        <v>6</v>
      </c>
      <c r="I618" s="142"/>
      <c r="J618" s="143">
        <f>ROUND(I618*H618,2)</f>
        <v>0</v>
      </c>
      <c r="K618" s="139" t="s">
        <v>902</v>
      </c>
      <c r="L618" s="32"/>
      <c r="M618" s="144" t="s">
        <v>1</v>
      </c>
      <c r="N618" s="145" t="s">
        <v>42</v>
      </c>
      <c r="P618" s="146">
        <f>O618*H618</f>
        <v>0</v>
      </c>
      <c r="Q618" s="146">
        <v>0</v>
      </c>
      <c r="R618" s="146">
        <f>Q618*H618</f>
        <v>0</v>
      </c>
      <c r="S618" s="146">
        <v>0</v>
      </c>
      <c r="T618" s="147">
        <f>S618*H618</f>
        <v>0</v>
      </c>
      <c r="AR618" s="148" t="s">
        <v>1902</v>
      </c>
      <c r="AT618" s="148" t="s">
        <v>342</v>
      </c>
      <c r="AU618" s="148" t="s">
        <v>86</v>
      </c>
      <c r="AY618" s="17" t="s">
        <v>339</v>
      </c>
      <c r="BE618" s="149">
        <f>IF(N618="základní",J618,0)</f>
        <v>0</v>
      </c>
      <c r="BF618" s="149">
        <f>IF(N618="snížená",J618,0)</f>
        <v>0</v>
      </c>
      <c r="BG618" s="149">
        <f>IF(N618="zákl. přenesená",J618,0)</f>
        <v>0</v>
      </c>
      <c r="BH618" s="149">
        <f>IF(N618="sníž. přenesená",J618,0)</f>
        <v>0</v>
      </c>
      <c r="BI618" s="149">
        <f>IF(N618="nulová",J618,0)</f>
        <v>0</v>
      </c>
      <c r="BJ618" s="17" t="s">
        <v>84</v>
      </c>
      <c r="BK618" s="149">
        <f>ROUND(I618*H618,2)</f>
        <v>0</v>
      </c>
      <c r="BL618" s="17" t="s">
        <v>1902</v>
      </c>
      <c r="BM618" s="148" t="s">
        <v>4113</v>
      </c>
    </row>
    <row r="619" spans="2:65" s="1" customFormat="1" x14ac:dyDescent="0.2">
      <c r="B619" s="32"/>
      <c r="D619" s="150" t="s">
        <v>348</v>
      </c>
      <c r="F619" s="151" t="s">
        <v>4114</v>
      </c>
      <c r="I619" s="152"/>
      <c r="L619" s="32"/>
      <c r="M619" s="153"/>
      <c r="T619" s="56"/>
      <c r="AT619" s="17" t="s">
        <v>348</v>
      </c>
      <c r="AU619" s="17" t="s">
        <v>86</v>
      </c>
    </row>
    <row r="620" spans="2:65" s="12" customFormat="1" x14ac:dyDescent="0.2">
      <c r="B620" s="155"/>
      <c r="D620" s="150" t="s">
        <v>376</v>
      </c>
      <c r="E620" s="156" t="s">
        <v>1</v>
      </c>
      <c r="F620" s="157" t="s">
        <v>4115</v>
      </c>
      <c r="H620" s="158">
        <v>6</v>
      </c>
      <c r="I620" s="159"/>
      <c r="L620" s="155"/>
      <c r="M620" s="160"/>
      <c r="T620" s="161"/>
      <c r="AT620" s="156" t="s">
        <v>376</v>
      </c>
      <c r="AU620" s="156" t="s">
        <v>86</v>
      </c>
      <c r="AV620" s="12" t="s">
        <v>86</v>
      </c>
      <c r="AW620" s="12" t="s">
        <v>34</v>
      </c>
      <c r="AX620" s="12" t="s">
        <v>77</v>
      </c>
      <c r="AY620" s="156" t="s">
        <v>339</v>
      </c>
    </row>
    <row r="621" spans="2:65" s="13" customFormat="1" x14ac:dyDescent="0.2">
      <c r="B621" s="162"/>
      <c r="D621" s="150" t="s">
        <v>376</v>
      </c>
      <c r="E621" s="163" t="s">
        <v>1</v>
      </c>
      <c r="F621" s="164" t="s">
        <v>398</v>
      </c>
      <c r="H621" s="165">
        <v>6</v>
      </c>
      <c r="I621" s="166"/>
      <c r="L621" s="162"/>
      <c r="M621" s="167"/>
      <c r="T621" s="168"/>
      <c r="AT621" s="163" t="s">
        <v>376</v>
      </c>
      <c r="AU621" s="163" t="s">
        <v>86</v>
      </c>
      <c r="AV621" s="13" t="s">
        <v>249</v>
      </c>
      <c r="AW621" s="13" t="s">
        <v>34</v>
      </c>
      <c r="AX621" s="13" t="s">
        <v>84</v>
      </c>
      <c r="AY621" s="163" t="s">
        <v>339</v>
      </c>
    </row>
    <row r="622" spans="2:65" s="1" customFormat="1" ht="16.5" customHeight="1" x14ac:dyDescent="0.2">
      <c r="B622" s="136"/>
      <c r="C622" s="137" t="s">
        <v>1523</v>
      </c>
      <c r="D622" s="137" t="s">
        <v>342</v>
      </c>
      <c r="E622" s="138" t="s">
        <v>2742</v>
      </c>
      <c r="F622" s="139" t="s">
        <v>2743</v>
      </c>
      <c r="G622" s="140" t="s">
        <v>381</v>
      </c>
      <c r="H622" s="141">
        <v>25</v>
      </c>
      <c r="I622" s="142"/>
      <c r="J622" s="143">
        <f>ROUND(I622*H622,2)</f>
        <v>0</v>
      </c>
      <c r="K622" s="139" t="s">
        <v>902</v>
      </c>
      <c r="L622" s="32"/>
      <c r="M622" s="144" t="s">
        <v>1</v>
      </c>
      <c r="N622" s="145" t="s">
        <v>42</v>
      </c>
      <c r="P622" s="146">
        <f>O622*H622</f>
        <v>0</v>
      </c>
      <c r="Q622" s="146">
        <v>0</v>
      </c>
      <c r="R622" s="146">
        <f>Q622*H622</f>
        <v>0</v>
      </c>
      <c r="S622" s="146">
        <v>0</v>
      </c>
      <c r="T622" s="147">
        <f>S622*H622</f>
        <v>0</v>
      </c>
      <c r="AR622" s="148" t="s">
        <v>428</v>
      </c>
      <c r="AT622" s="148" t="s">
        <v>342</v>
      </c>
      <c r="AU622" s="148" t="s">
        <v>86</v>
      </c>
      <c r="AY622" s="17" t="s">
        <v>339</v>
      </c>
      <c r="BE622" s="149">
        <f>IF(N622="základní",J622,0)</f>
        <v>0</v>
      </c>
      <c r="BF622" s="149">
        <f>IF(N622="snížená",J622,0)</f>
        <v>0</v>
      </c>
      <c r="BG622" s="149">
        <f>IF(N622="zákl. přenesená",J622,0)</f>
        <v>0</v>
      </c>
      <c r="BH622" s="149">
        <f>IF(N622="sníž. přenesená",J622,0)</f>
        <v>0</v>
      </c>
      <c r="BI622" s="149">
        <f>IF(N622="nulová",J622,0)</f>
        <v>0</v>
      </c>
      <c r="BJ622" s="17" t="s">
        <v>84</v>
      </c>
      <c r="BK622" s="149">
        <f>ROUND(I622*H622,2)</f>
        <v>0</v>
      </c>
      <c r="BL622" s="17" t="s">
        <v>428</v>
      </c>
      <c r="BM622" s="148" t="s">
        <v>4116</v>
      </c>
    </row>
    <row r="623" spans="2:65" s="1" customFormat="1" x14ac:dyDescent="0.2">
      <c r="B623" s="32"/>
      <c r="D623" s="150" t="s">
        <v>348</v>
      </c>
      <c r="F623" s="151" t="s">
        <v>2745</v>
      </c>
      <c r="I623" s="152"/>
      <c r="L623" s="32"/>
      <c r="M623" s="153"/>
      <c r="T623" s="56"/>
      <c r="AT623" s="17" t="s">
        <v>348</v>
      </c>
      <c r="AU623" s="17" t="s">
        <v>86</v>
      </c>
    </row>
    <row r="624" spans="2:65" s="12" customFormat="1" x14ac:dyDescent="0.2">
      <c r="B624" s="155"/>
      <c r="D624" s="150" t="s">
        <v>376</v>
      </c>
      <c r="E624" s="156" t="s">
        <v>1</v>
      </c>
      <c r="F624" s="157" t="s">
        <v>4115</v>
      </c>
      <c r="H624" s="158">
        <v>6</v>
      </c>
      <c r="I624" s="159"/>
      <c r="L624" s="155"/>
      <c r="M624" s="160"/>
      <c r="T624" s="161"/>
      <c r="AT624" s="156" t="s">
        <v>376</v>
      </c>
      <c r="AU624" s="156" t="s">
        <v>86</v>
      </c>
      <c r="AV624" s="12" t="s">
        <v>86</v>
      </c>
      <c r="AW624" s="12" t="s">
        <v>34</v>
      </c>
      <c r="AX624" s="12" t="s">
        <v>77</v>
      </c>
      <c r="AY624" s="156" t="s">
        <v>339</v>
      </c>
    </row>
    <row r="625" spans="2:65" s="12" customFormat="1" x14ac:dyDescent="0.2">
      <c r="B625" s="155"/>
      <c r="D625" s="150" t="s">
        <v>376</v>
      </c>
      <c r="E625" s="156" t="s">
        <v>1</v>
      </c>
      <c r="F625" s="157" t="s">
        <v>4093</v>
      </c>
      <c r="H625" s="158">
        <v>19</v>
      </c>
      <c r="I625" s="159"/>
      <c r="L625" s="155"/>
      <c r="M625" s="160"/>
      <c r="T625" s="161"/>
      <c r="AT625" s="156" t="s">
        <v>376</v>
      </c>
      <c r="AU625" s="156" t="s">
        <v>86</v>
      </c>
      <c r="AV625" s="12" t="s">
        <v>86</v>
      </c>
      <c r="AW625" s="12" t="s">
        <v>34</v>
      </c>
      <c r="AX625" s="12" t="s">
        <v>77</v>
      </c>
      <c r="AY625" s="156" t="s">
        <v>339</v>
      </c>
    </row>
    <row r="626" spans="2:65" s="13" customFormat="1" x14ac:dyDescent="0.2">
      <c r="B626" s="162"/>
      <c r="D626" s="150" t="s">
        <v>376</v>
      </c>
      <c r="E626" s="163" t="s">
        <v>1</v>
      </c>
      <c r="F626" s="164" t="s">
        <v>398</v>
      </c>
      <c r="H626" s="165">
        <v>25</v>
      </c>
      <c r="I626" s="166"/>
      <c r="L626" s="162"/>
      <c r="M626" s="167"/>
      <c r="T626" s="168"/>
      <c r="AT626" s="163" t="s">
        <v>376</v>
      </c>
      <c r="AU626" s="163" t="s">
        <v>86</v>
      </c>
      <c r="AV626" s="13" t="s">
        <v>249</v>
      </c>
      <c r="AW626" s="13" t="s">
        <v>34</v>
      </c>
      <c r="AX626" s="13" t="s">
        <v>84</v>
      </c>
      <c r="AY626" s="163" t="s">
        <v>339</v>
      </c>
    </row>
    <row r="627" spans="2:65" s="1" customFormat="1" ht="16.5" customHeight="1" x14ac:dyDescent="0.2">
      <c r="B627" s="136"/>
      <c r="C627" s="169" t="s">
        <v>1526</v>
      </c>
      <c r="D627" s="169" t="s">
        <v>490</v>
      </c>
      <c r="E627" s="170" t="s">
        <v>4117</v>
      </c>
      <c r="F627" s="171" t="s">
        <v>4118</v>
      </c>
      <c r="G627" s="172" t="s">
        <v>345</v>
      </c>
      <c r="H627" s="173">
        <v>76</v>
      </c>
      <c r="I627" s="174"/>
      <c r="J627" s="175">
        <f>ROUND(I627*H627,2)</f>
        <v>0</v>
      </c>
      <c r="K627" s="171" t="s">
        <v>1</v>
      </c>
      <c r="L627" s="176"/>
      <c r="M627" s="177" t="s">
        <v>1</v>
      </c>
      <c r="N627" s="178" t="s">
        <v>42</v>
      </c>
      <c r="P627" s="146">
        <f>O627*H627</f>
        <v>0</v>
      </c>
      <c r="Q627" s="146">
        <v>1.9499999999999999E-3</v>
      </c>
      <c r="R627" s="146">
        <f>Q627*H627</f>
        <v>0.1482</v>
      </c>
      <c r="S627" s="146">
        <v>0</v>
      </c>
      <c r="T627" s="147">
        <f>S627*H627</f>
        <v>0</v>
      </c>
      <c r="AR627" s="148" t="s">
        <v>513</v>
      </c>
      <c r="AT627" s="148" t="s">
        <v>490</v>
      </c>
      <c r="AU627" s="148" t="s">
        <v>86</v>
      </c>
      <c r="AY627" s="17" t="s">
        <v>339</v>
      </c>
      <c r="BE627" s="149">
        <f>IF(N627="základní",J627,0)</f>
        <v>0</v>
      </c>
      <c r="BF627" s="149">
        <f>IF(N627="snížená",J627,0)</f>
        <v>0</v>
      </c>
      <c r="BG627" s="149">
        <f>IF(N627="zákl. přenesená",J627,0)</f>
        <v>0</v>
      </c>
      <c r="BH627" s="149">
        <f>IF(N627="sníž. přenesená",J627,0)</f>
        <v>0</v>
      </c>
      <c r="BI627" s="149">
        <f>IF(N627="nulová",J627,0)</f>
        <v>0</v>
      </c>
      <c r="BJ627" s="17" t="s">
        <v>84</v>
      </c>
      <c r="BK627" s="149">
        <f>ROUND(I627*H627,2)</f>
        <v>0</v>
      </c>
      <c r="BL627" s="17" t="s">
        <v>428</v>
      </c>
      <c r="BM627" s="148" t="s">
        <v>4119</v>
      </c>
    </row>
    <row r="628" spans="2:65" s="1" customFormat="1" x14ac:dyDescent="0.2">
      <c r="B628" s="32"/>
      <c r="D628" s="150" t="s">
        <v>348</v>
      </c>
      <c r="F628" s="151" t="s">
        <v>4118</v>
      </c>
      <c r="I628" s="152"/>
      <c r="L628" s="32"/>
      <c r="M628" s="153"/>
      <c r="T628" s="56"/>
      <c r="AT628" s="17" t="s">
        <v>348</v>
      </c>
      <c r="AU628" s="17" t="s">
        <v>86</v>
      </c>
    </row>
    <row r="629" spans="2:65" s="1" customFormat="1" ht="28.8" x14ac:dyDescent="0.2">
      <c r="B629" s="32"/>
      <c r="D629" s="150" t="s">
        <v>350</v>
      </c>
      <c r="F629" s="154" t="s">
        <v>4120</v>
      </c>
      <c r="I629" s="152"/>
      <c r="L629" s="32"/>
      <c r="M629" s="153"/>
      <c r="T629" s="56"/>
      <c r="AT629" s="17" t="s">
        <v>350</v>
      </c>
      <c r="AU629" s="17" t="s">
        <v>86</v>
      </c>
    </row>
    <row r="630" spans="2:65" s="12" customFormat="1" x14ac:dyDescent="0.2">
      <c r="B630" s="155"/>
      <c r="D630" s="150" t="s">
        <v>376</v>
      </c>
      <c r="E630" s="156" t="s">
        <v>1</v>
      </c>
      <c r="F630" s="157" t="s">
        <v>4121</v>
      </c>
      <c r="H630" s="158">
        <v>76</v>
      </c>
      <c r="I630" s="159"/>
      <c r="L630" s="155"/>
      <c r="M630" s="160"/>
      <c r="T630" s="161"/>
      <c r="AT630" s="156" t="s">
        <v>376</v>
      </c>
      <c r="AU630" s="156" t="s">
        <v>86</v>
      </c>
      <c r="AV630" s="12" t="s">
        <v>86</v>
      </c>
      <c r="AW630" s="12" t="s">
        <v>34</v>
      </c>
      <c r="AX630" s="12" t="s">
        <v>77</v>
      </c>
      <c r="AY630" s="156" t="s">
        <v>339</v>
      </c>
    </row>
    <row r="631" spans="2:65" s="13" customFormat="1" x14ac:dyDescent="0.2">
      <c r="B631" s="162"/>
      <c r="D631" s="150" t="s">
        <v>376</v>
      </c>
      <c r="E631" s="163" t="s">
        <v>1</v>
      </c>
      <c r="F631" s="164" t="s">
        <v>398</v>
      </c>
      <c r="H631" s="165">
        <v>76</v>
      </c>
      <c r="I631" s="166"/>
      <c r="L631" s="162"/>
      <c r="M631" s="167"/>
      <c r="T631" s="168"/>
      <c r="AT631" s="163" t="s">
        <v>376</v>
      </c>
      <c r="AU631" s="163" t="s">
        <v>86</v>
      </c>
      <c r="AV631" s="13" t="s">
        <v>249</v>
      </c>
      <c r="AW631" s="13" t="s">
        <v>34</v>
      </c>
      <c r="AX631" s="13" t="s">
        <v>84</v>
      </c>
      <c r="AY631" s="163" t="s">
        <v>339</v>
      </c>
    </row>
    <row r="632" spans="2:65" s="1" customFormat="1" ht="16.5" customHeight="1" x14ac:dyDescent="0.2">
      <c r="B632" s="136"/>
      <c r="C632" s="169" t="s">
        <v>1528</v>
      </c>
      <c r="D632" s="169" t="s">
        <v>490</v>
      </c>
      <c r="E632" s="170" t="s">
        <v>4122</v>
      </c>
      <c r="F632" s="171" t="s">
        <v>4123</v>
      </c>
      <c r="G632" s="172" t="s">
        <v>358</v>
      </c>
      <c r="H632" s="173">
        <v>23.52</v>
      </c>
      <c r="I632" s="174"/>
      <c r="J632" s="175">
        <f>ROUND(I632*H632,2)</f>
        <v>0</v>
      </c>
      <c r="K632" s="171" t="s">
        <v>1</v>
      </c>
      <c r="L632" s="176"/>
      <c r="M632" s="177" t="s">
        <v>1</v>
      </c>
      <c r="N632" s="178" t="s">
        <v>42</v>
      </c>
      <c r="P632" s="146">
        <f>O632*H632</f>
        <v>0</v>
      </c>
      <c r="Q632" s="146">
        <v>1.2600000000000001E-3</v>
      </c>
      <c r="R632" s="146">
        <f>Q632*H632</f>
        <v>2.96352E-2</v>
      </c>
      <c r="S632" s="146">
        <v>0</v>
      </c>
      <c r="T632" s="147">
        <f>S632*H632</f>
        <v>0</v>
      </c>
      <c r="AR632" s="148" t="s">
        <v>513</v>
      </c>
      <c r="AT632" s="148" t="s">
        <v>490</v>
      </c>
      <c r="AU632" s="148" t="s">
        <v>86</v>
      </c>
      <c r="AY632" s="17" t="s">
        <v>339</v>
      </c>
      <c r="BE632" s="149">
        <f>IF(N632="základní",J632,0)</f>
        <v>0</v>
      </c>
      <c r="BF632" s="149">
        <f>IF(N632="snížená",J632,0)</f>
        <v>0</v>
      </c>
      <c r="BG632" s="149">
        <f>IF(N632="zákl. přenesená",J632,0)</f>
        <v>0</v>
      </c>
      <c r="BH632" s="149">
        <f>IF(N632="sníž. přenesená",J632,0)</f>
        <v>0</v>
      </c>
      <c r="BI632" s="149">
        <f>IF(N632="nulová",J632,0)</f>
        <v>0</v>
      </c>
      <c r="BJ632" s="17" t="s">
        <v>84</v>
      </c>
      <c r="BK632" s="149">
        <f>ROUND(I632*H632,2)</f>
        <v>0</v>
      </c>
      <c r="BL632" s="17" t="s">
        <v>428</v>
      </c>
      <c r="BM632" s="148" t="s">
        <v>4124</v>
      </c>
    </row>
    <row r="633" spans="2:65" s="1" customFormat="1" x14ac:dyDescent="0.2">
      <c r="B633" s="32"/>
      <c r="D633" s="150" t="s">
        <v>348</v>
      </c>
      <c r="F633" s="151" t="s">
        <v>4123</v>
      </c>
      <c r="I633" s="152"/>
      <c r="L633" s="32"/>
      <c r="M633" s="153"/>
      <c r="T633" s="56"/>
      <c r="AT633" s="17" t="s">
        <v>348</v>
      </c>
      <c r="AU633" s="17" t="s">
        <v>86</v>
      </c>
    </row>
    <row r="634" spans="2:65" s="12" customFormat="1" x14ac:dyDescent="0.2">
      <c r="B634" s="155"/>
      <c r="D634" s="150" t="s">
        <v>376</v>
      </c>
      <c r="E634" s="156" t="s">
        <v>1</v>
      </c>
      <c r="F634" s="157" t="s">
        <v>4125</v>
      </c>
      <c r="H634" s="158">
        <v>23.52</v>
      </c>
      <c r="I634" s="159"/>
      <c r="L634" s="155"/>
      <c r="M634" s="160"/>
      <c r="T634" s="161"/>
      <c r="AT634" s="156" t="s">
        <v>376</v>
      </c>
      <c r="AU634" s="156" t="s">
        <v>86</v>
      </c>
      <c r="AV634" s="12" t="s">
        <v>86</v>
      </c>
      <c r="AW634" s="12" t="s">
        <v>34</v>
      </c>
      <c r="AX634" s="12" t="s">
        <v>77</v>
      </c>
      <c r="AY634" s="156" t="s">
        <v>339</v>
      </c>
    </row>
    <row r="635" spans="2:65" s="13" customFormat="1" x14ac:dyDescent="0.2">
      <c r="B635" s="162"/>
      <c r="D635" s="150" t="s">
        <v>376</v>
      </c>
      <c r="E635" s="163" t="s">
        <v>1</v>
      </c>
      <c r="F635" s="164" t="s">
        <v>398</v>
      </c>
      <c r="H635" s="165">
        <v>23.52</v>
      </c>
      <c r="I635" s="166"/>
      <c r="L635" s="162"/>
      <c r="M635" s="167"/>
      <c r="T635" s="168"/>
      <c r="AT635" s="163" t="s">
        <v>376</v>
      </c>
      <c r="AU635" s="163" t="s">
        <v>86</v>
      </c>
      <c r="AV635" s="13" t="s">
        <v>249</v>
      </c>
      <c r="AW635" s="13" t="s">
        <v>34</v>
      </c>
      <c r="AX635" s="13" t="s">
        <v>84</v>
      </c>
      <c r="AY635" s="163" t="s">
        <v>339</v>
      </c>
    </row>
    <row r="636" spans="2:65" s="1" customFormat="1" ht="16.5" customHeight="1" x14ac:dyDescent="0.2">
      <c r="B636" s="136"/>
      <c r="C636" s="137" t="s">
        <v>1533</v>
      </c>
      <c r="D636" s="137" t="s">
        <v>342</v>
      </c>
      <c r="E636" s="138" t="s">
        <v>4102</v>
      </c>
      <c r="F636" s="139" t="s">
        <v>4103</v>
      </c>
      <c r="G636" s="140" t="s">
        <v>381</v>
      </c>
      <c r="H636" s="141">
        <v>5.2</v>
      </c>
      <c r="I636" s="142"/>
      <c r="J636" s="143">
        <f>ROUND(I636*H636,2)</f>
        <v>0</v>
      </c>
      <c r="K636" s="139" t="s">
        <v>902</v>
      </c>
      <c r="L636" s="32"/>
      <c r="M636" s="144" t="s">
        <v>1</v>
      </c>
      <c r="N636" s="145" t="s">
        <v>42</v>
      </c>
      <c r="P636" s="146">
        <f>O636*H636</f>
        <v>0</v>
      </c>
      <c r="Q636" s="146">
        <v>0</v>
      </c>
      <c r="R636" s="146">
        <f>Q636*H636</f>
        <v>0</v>
      </c>
      <c r="S636" s="146">
        <v>0</v>
      </c>
      <c r="T636" s="147">
        <f>S636*H636</f>
        <v>0</v>
      </c>
      <c r="AR636" s="148" t="s">
        <v>1902</v>
      </c>
      <c r="AT636" s="148" t="s">
        <v>342</v>
      </c>
      <c r="AU636" s="148" t="s">
        <v>86</v>
      </c>
      <c r="AY636" s="17" t="s">
        <v>339</v>
      </c>
      <c r="BE636" s="149">
        <f>IF(N636="základní",J636,0)</f>
        <v>0</v>
      </c>
      <c r="BF636" s="149">
        <f>IF(N636="snížená",J636,0)</f>
        <v>0</v>
      </c>
      <c r="BG636" s="149">
        <f>IF(N636="zákl. přenesená",J636,0)</f>
        <v>0</v>
      </c>
      <c r="BH636" s="149">
        <f>IF(N636="sníž. přenesená",J636,0)</f>
        <v>0</v>
      </c>
      <c r="BI636" s="149">
        <f>IF(N636="nulová",J636,0)</f>
        <v>0</v>
      </c>
      <c r="BJ636" s="17" t="s">
        <v>84</v>
      </c>
      <c r="BK636" s="149">
        <f>ROUND(I636*H636,2)</f>
        <v>0</v>
      </c>
      <c r="BL636" s="17" t="s">
        <v>1902</v>
      </c>
      <c r="BM636" s="148" t="s">
        <v>4126</v>
      </c>
    </row>
    <row r="637" spans="2:65" s="1" customFormat="1" x14ac:dyDescent="0.2">
      <c r="B637" s="32"/>
      <c r="D637" s="150" t="s">
        <v>348</v>
      </c>
      <c r="F637" s="151" t="s">
        <v>4105</v>
      </c>
      <c r="I637" s="152"/>
      <c r="L637" s="32"/>
      <c r="M637" s="153"/>
      <c r="T637" s="56"/>
      <c r="AT637" s="17" t="s">
        <v>348</v>
      </c>
      <c r="AU637" s="17" t="s">
        <v>86</v>
      </c>
    </row>
    <row r="638" spans="2:65" s="12" customFormat="1" x14ac:dyDescent="0.2">
      <c r="B638" s="155"/>
      <c r="D638" s="150" t="s">
        <v>376</v>
      </c>
      <c r="E638" s="156" t="s">
        <v>1</v>
      </c>
      <c r="F638" s="157" t="s">
        <v>4106</v>
      </c>
      <c r="H638" s="158">
        <v>5.2</v>
      </c>
      <c r="I638" s="159"/>
      <c r="L638" s="155"/>
      <c r="M638" s="160"/>
      <c r="T638" s="161"/>
      <c r="AT638" s="156" t="s">
        <v>376</v>
      </c>
      <c r="AU638" s="156" t="s">
        <v>86</v>
      </c>
      <c r="AV638" s="12" t="s">
        <v>86</v>
      </c>
      <c r="AW638" s="12" t="s">
        <v>34</v>
      </c>
      <c r="AX638" s="12" t="s">
        <v>77</v>
      </c>
      <c r="AY638" s="156" t="s">
        <v>339</v>
      </c>
    </row>
    <row r="639" spans="2:65" s="13" customFormat="1" x14ac:dyDescent="0.2">
      <c r="B639" s="162"/>
      <c r="D639" s="150" t="s">
        <v>376</v>
      </c>
      <c r="E639" s="163" t="s">
        <v>1</v>
      </c>
      <c r="F639" s="164" t="s">
        <v>398</v>
      </c>
      <c r="H639" s="165">
        <v>5.2</v>
      </c>
      <c r="I639" s="166"/>
      <c r="L639" s="162"/>
      <c r="M639" s="167"/>
      <c r="T639" s="168"/>
      <c r="AT639" s="163" t="s">
        <v>376</v>
      </c>
      <c r="AU639" s="163" t="s">
        <v>86</v>
      </c>
      <c r="AV639" s="13" t="s">
        <v>249</v>
      </c>
      <c r="AW639" s="13" t="s">
        <v>34</v>
      </c>
      <c r="AX639" s="13" t="s">
        <v>84</v>
      </c>
      <c r="AY639" s="163" t="s">
        <v>339</v>
      </c>
    </row>
    <row r="640" spans="2:65" s="1" customFormat="1" ht="16.5" customHeight="1" x14ac:dyDescent="0.2">
      <c r="B640" s="136"/>
      <c r="C640" s="169" t="s">
        <v>1538</v>
      </c>
      <c r="D640" s="169" t="s">
        <v>490</v>
      </c>
      <c r="E640" s="170" t="s">
        <v>4127</v>
      </c>
      <c r="F640" s="171" t="s">
        <v>4128</v>
      </c>
      <c r="G640" s="172" t="s">
        <v>381</v>
      </c>
      <c r="H640" s="173">
        <v>12.32</v>
      </c>
      <c r="I640" s="174"/>
      <c r="J640" s="175">
        <f>ROUND(I640*H640,2)</f>
        <v>0</v>
      </c>
      <c r="K640" s="171" t="s">
        <v>902</v>
      </c>
      <c r="L640" s="176"/>
      <c r="M640" s="177" t="s">
        <v>1</v>
      </c>
      <c r="N640" s="178" t="s">
        <v>42</v>
      </c>
      <c r="P640" s="146">
        <f>O640*H640</f>
        <v>0</v>
      </c>
      <c r="Q640" s="146">
        <v>2.9999999999999997E-4</v>
      </c>
      <c r="R640" s="146">
        <f>Q640*H640</f>
        <v>3.6959999999999996E-3</v>
      </c>
      <c r="S640" s="146">
        <v>0</v>
      </c>
      <c r="T640" s="147">
        <f>S640*H640</f>
        <v>0</v>
      </c>
      <c r="AR640" s="148" t="s">
        <v>513</v>
      </c>
      <c r="AT640" s="148" t="s">
        <v>490</v>
      </c>
      <c r="AU640" s="148" t="s">
        <v>86</v>
      </c>
      <c r="AY640" s="17" t="s">
        <v>339</v>
      </c>
      <c r="BE640" s="149">
        <f>IF(N640="základní",J640,0)</f>
        <v>0</v>
      </c>
      <c r="BF640" s="149">
        <f>IF(N640="snížená",J640,0)</f>
        <v>0</v>
      </c>
      <c r="BG640" s="149">
        <f>IF(N640="zákl. přenesená",J640,0)</f>
        <v>0</v>
      </c>
      <c r="BH640" s="149">
        <f>IF(N640="sníž. přenesená",J640,0)</f>
        <v>0</v>
      </c>
      <c r="BI640" s="149">
        <f>IF(N640="nulová",J640,0)</f>
        <v>0</v>
      </c>
      <c r="BJ640" s="17" t="s">
        <v>84</v>
      </c>
      <c r="BK640" s="149">
        <f>ROUND(I640*H640,2)</f>
        <v>0</v>
      </c>
      <c r="BL640" s="17" t="s">
        <v>428</v>
      </c>
      <c r="BM640" s="148" t="s">
        <v>4129</v>
      </c>
    </row>
    <row r="641" spans="2:65" s="1" customFormat="1" x14ac:dyDescent="0.2">
      <c r="B641" s="32"/>
      <c r="D641" s="150" t="s">
        <v>348</v>
      </c>
      <c r="F641" s="151" t="s">
        <v>4128</v>
      </c>
      <c r="I641" s="152"/>
      <c r="L641" s="32"/>
      <c r="M641" s="153"/>
      <c r="T641" s="56"/>
      <c r="AT641" s="17" t="s">
        <v>348</v>
      </c>
      <c r="AU641" s="17" t="s">
        <v>86</v>
      </c>
    </row>
    <row r="642" spans="2:65" s="1" customFormat="1" ht="19.2" x14ac:dyDescent="0.2">
      <c r="B642" s="32"/>
      <c r="D642" s="150" t="s">
        <v>350</v>
      </c>
      <c r="F642" s="154" t="s">
        <v>4130</v>
      </c>
      <c r="I642" s="152"/>
      <c r="L642" s="32"/>
      <c r="M642" s="153"/>
      <c r="T642" s="56"/>
      <c r="AT642" s="17" t="s">
        <v>350</v>
      </c>
      <c r="AU642" s="17" t="s">
        <v>86</v>
      </c>
    </row>
    <row r="643" spans="2:65" s="12" customFormat="1" x14ac:dyDescent="0.2">
      <c r="B643" s="155"/>
      <c r="D643" s="150" t="s">
        <v>376</v>
      </c>
      <c r="E643" s="156" t="s">
        <v>1</v>
      </c>
      <c r="F643" s="157" t="s">
        <v>4098</v>
      </c>
      <c r="H643" s="158">
        <v>11.2</v>
      </c>
      <c r="I643" s="159"/>
      <c r="L643" s="155"/>
      <c r="M643" s="160"/>
      <c r="T643" s="161"/>
      <c r="AT643" s="156" t="s">
        <v>376</v>
      </c>
      <c r="AU643" s="156" t="s">
        <v>86</v>
      </c>
      <c r="AV643" s="12" t="s">
        <v>86</v>
      </c>
      <c r="AW643" s="12" t="s">
        <v>34</v>
      </c>
      <c r="AX643" s="12" t="s">
        <v>77</v>
      </c>
      <c r="AY643" s="156" t="s">
        <v>339</v>
      </c>
    </row>
    <row r="644" spans="2:65" s="13" customFormat="1" x14ac:dyDescent="0.2">
      <c r="B644" s="162"/>
      <c r="D644" s="150" t="s">
        <v>376</v>
      </c>
      <c r="E644" s="163" t="s">
        <v>1</v>
      </c>
      <c r="F644" s="164" t="s">
        <v>398</v>
      </c>
      <c r="H644" s="165">
        <v>11.2</v>
      </c>
      <c r="I644" s="166"/>
      <c r="L644" s="162"/>
      <c r="M644" s="167"/>
      <c r="T644" s="168"/>
      <c r="AT644" s="163" t="s">
        <v>376</v>
      </c>
      <c r="AU644" s="163" t="s">
        <v>86</v>
      </c>
      <c r="AV644" s="13" t="s">
        <v>249</v>
      </c>
      <c r="AW644" s="13" t="s">
        <v>34</v>
      </c>
      <c r="AX644" s="13" t="s">
        <v>84</v>
      </c>
      <c r="AY644" s="163" t="s">
        <v>339</v>
      </c>
    </row>
    <row r="645" spans="2:65" s="12" customFormat="1" x14ac:dyDescent="0.2">
      <c r="B645" s="155"/>
      <c r="D645" s="150" t="s">
        <v>376</v>
      </c>
      <c r="F645" s="157" t="s">
        <v>4131</v>
      </c>
      <c r="H645" s="158">
        <v>12.32</v>
      </c>
      <c r="I645" s="159"/>
      <c r="L645" s="155"/>
      <c r="M645" s="160"/>
      <c r="T645" s="161"/>
      <c r="AT645" s="156" t="s">
        <v>376</v>
      </c>
      <c r="AU645" s="156" t="s">
        <v>86</v>
      </c>
      <c r="AV645" s="12" t="s">
        <v>86</v>
      </c>
      <c r="AW645" s="12" t="s">
        <v>3</v>
      </c>
      <c r="AX645" s="12" t="s">
        <v>84</v>
      </c>
      <c r="AY645" s="156" t="s">
        <v>339</v>
      </c>
    </row>
    <row r="646" spans="2:65" s="1" customFormat="1" ht="16.5" customHeight="1" x14ac:dyDescent="0.2">
      <c r="B646" s="136"/>
      <c r="C646" s="169" t="s">
        <v>1542</v>
      </c>
      <c r="D646" s="169" t="s">
        <v>490</v>
      </c>
      <c r="E646" s="170" t="s">
        <v>2746</v>
      </c>
      <c r="F646" s="171" t="s">
        <v>2747</v>
      </c>
      <c r="G646" s="172" t="s">
        <v>381</v>
      </c>
      <c r="H646" s="173">
        <v>83.38</v>
      </c>
      <c r="I646" s="174"/>
      <c r="J646" s="175">
        <f>ROUND(I646*H646,2)</f>
        <v>0</v>
      </c>
      <c r="K646" s="171" t="s">
        <v>902</v>
      </c>
      <c r="L646" s="176"/>
      <c r="M646" s="177" t="s">
        <v>1</v>
      </c>
      <c r="N646" s="178" t="s">
        <v>42</v>
      </c>
      <c r="P646" s="146">
        <f>O646*H646</f>
        <v>0</v>
      </c>
      <c r="Q646" s="146">
        <v>1.1999999999999999E-3</v>
      </c>
      <c r="R646" s="146">
        <f>Q646*H646</f>
        <v>0.10005599999999999</v>
      </c>
      <c r="S646" s="146">
        <v>0</v>
      </c>
      <c r="T646" s="147">
        <f>S646*H646</f>
        <v>0</v>
      </c>
      <c r="AR646" s="148" t="s">
        <v>513</v>
      </c>
      <c r="AT646" s="148" t="s">
        <v>490</v>
      </c>
      <c r="AU646" s="148" t="s">
        <v>86</v>
      </c>
      <c r="AY646" s="17" t="s">
        <v>339</v>
      </c>
      <c r="BE646" s="149">
        <f>IF(N646="základní",J646,0)</f>
        <v>0</v>
      </c>
      <c r="BF646" s="149">
        <f>IF(N646="snížená",J646,0)</f>
        <v>0</v>
      </c>
      <c r="BG646" s="149">
        <f>IF(N646="zákl. přenesená",J646,0)</f>
        <v>0</v>
      </c>
      <c r="BH646" s="149">
        <f>IF(N646="sníž. přenesená",J646,0)</f>
        <v>0</v>
      </c>
      <c r="BI646" s="149">
        <f>IF(N646="nulová",J646,0)</f>
        <v>0</v>
      </c>
      <c r="BJ646" s="17" t="s">
        <v>84</v>
      </c>
      <c r="BK646" s="149">
        <f>ROUND(I646*H646,2)</f>
        <v>0</v>
      </c>
      <c r="BL646" s="17" t="s">
        <v>428</v>
      </c>
      <c r="BM646" s="148" t="s">
        <v>4132</v>
      </c>
    </row>
    <row r="647" spans="2:65" s="1" customFormat="1" x14ac:dyDescent="0.2">
      <c r="B647" s="32"/>
      <c r="D647" s="150" t="s">
        <v>348</v>
      </c>
      <c r="F647" s="151" t="s">
        <v>2747</v>
      </c>
      <c r="I647" s="152"/>
      <c r="L647" s="32"/>
      <c r="M647" s="153"/>
      <c r="T647" s="56"/>
      <c r="AT647" s="17" t="s">
        <v>348</v>
      </c>
      <c r="AU647" s="17" t="s">
        <v>86</v>
      </c>
    </row>
    <row r="648" spans="2:65" s="1" customFormat="1" ht="19.2" x14ac:dyDescent="0.2">
      <c r="B648" s="32"/>
      <c r="D648" s="150" t="s">
        <v>350</v>
      </c>
      <c r="F648" s="154" t="s">
        <v>4133</v>
      </c>
      <c r="I648" s="152"/>
      <c r="L648" s="32"/>
      <c r="M648" s="153"/>
      <c r="T648" s="56"/>
      <c r="AT648" s="17" t="s">
        <v>350</v>
      </c>
      <c r="AU648" s="17" t="s">
        <v>86</v>
      </c>
    </row>
    <row r="649" spans="2:65" s="12" customFormat="1" x14ac:dyDescent="0.2">
      <c r="B649" s="155"/>
      <c r="D649" s="150" t="s">
        <v>376</v>
      </c>
      <c r="E649" s="156" t="s">
        <v>1</v>
      </c>
      <c r="F649" s="157" t="s">
        <v>4098</v>
      </c>
      <c r="H649" s="158">
        <v>11.2</v>
      </c>
      <c r="I649" s="159"/>
      <c r="L649" s="155"/>
      <c r="M649" s="160"/>
      <c r="T649" s="161"/>
      <c r="AT649" s="156" t="s">
        <v>376</v>
      </c>
      <c r="AU649" s="156" t="s">
        <v>86</v>
      </c>
      <c r="AV649" s="12" t="s">
        <v>86</v>
      </c>
      <c r="AW649" s="12" t="s">
        <v>34</v>
      </c>
      <c r="AX649" s="12" t="s">
        <v>77</v>
      </c>
      <c r="AY649" s="156" t="s">
        <v>339</v>
      </c>
    </row>
    <row r="650" spans="2:65" s="15" customFormat="1" x14ac:dyDescent="0.2">
      <c r="B650" s="189"/>
      <c r="D650" s="150" t="s">
        <v>376</v>
      </c>
      <c r="E650" s="190" t="s">
        <v>1</v>
      </c>
      <c r="F650" s="191" t="s">
        <v>4099</v>
      </c>
      <c r="H650" s="190" t="s">
        <v>1</v>
      </c>
      <c r="I650" s="192"/>
      <c r="L650" s="189"/>
      <c r="M650" s="193"/>
      <c r="T650" s="194"/>
      <c r="AT650" s="190" t="s">
        <v>376</v>
      </c>
      <c r="AU650" s="190" t="s">
        <v>86</v>
      </c>
      <c r="AV650" s="15" t="s">
        <v>84</v>
      </c>
      <c r="AW650" s="15" t="s">
        <v>34</v>
      </c>
      <c r="AX650" s="15" t="s">
        <v>77</v>
      </c>
      <c r="AY650" s="190" t="s">
        <v>339</v>
      </c>
    </row>
    <row r="651" spans="2:65" s="12" customFormat="1" x14ac:dyDescent="0.2">
      <c r="B651" s="155"/>
      <c r="D651" s="150" t="s">
        <v>376</v>
      </c>
      <c r="E651" s="156" t="s">
        <v>1</v>
      </c>
      <c r="F651" s="157" t="s">
        <v>4100</v>
      </c>
      <c r="H651" s="158">
        <v>64.599999999999994</v>
      </c>
      <c r="I651" s="159"/>
      <c r="L651" s="155"/>
      <c r="M651" s="160"/>
      <c r="T651" s="161"/>
      <c r="AT651" s="156" t="s">
        <v>376</v>
      </c>
      <c r="AU651" s="156" t="s">
        <v>86</v>
      </c>
      <c r="AV651" s="12" t="s">
        <v>86</v>
      </c>
      <c r="AW651" s="12" t="s">
        <v>34</v>
      </c>
      <c r="AX651" s="12" t="s">
        <v>77</v>
      </c>
      <c r="AY651" s="156" t="s">
        <v>339</v>
      </c>
    </row>
    <row r="652" spans="2:65" s="13" customFormat="1" x14ac:dyDescent="0.2">
      <c r="B652" s="162"/>
      <c r="D652" s="150" t="s">
        <v>376</v>
      </c>
      <c r="E652" s="163" t="s">
        <v>1</v>
      </c>
      <c r="F652" s="164" t="s">
        <v>398</v>
      </c>
      <c r="H652" s="165">
        <v>75.8</v>
      </c>
      <c r="I652" s="166"/>
      <c r="L652" s="162"/>
      <c r="M652" s="167"/>
      <c r="T652" s="168"/>
      <c r="AT652" s="163" t="s">
        <v>376</v>
      </c>
      <c r="AU652" s="163" t="s">
        <v>86</v>
      </c>
      <c r="AV652" s="13" t="s">
        <v>249</v>
      </c>
      <c r="AW652" s="13" t="s">
        <v>34</v>
      </c>
      <c r="AX652" s="13" t="s">
        <v>84</v>
      </c>
      <c r="AY652" s="163" t="s">
        <v>339</v>
      </c>
    </row>
    <row r="653" spans="2:65" s="12" customFormat="1" x14ac:dyDescent="0.2">
      <c r="B653" s="155"/>
      <c r="D653" s="150" t="s">
        <v>376</v>
      </c>
      <c r="F653" s="157" t="s">
        <v>4101</v>
      </c>
      <c r="H653" s="158">
        <v>83.38</v>
      </c>
      <c r="I653" s="159"/>
      <c r="L653" s="155"/>
      <c r="M653" s="160"/>
      <c r="T653" s="161"/>
      <c r="AT653" s="156" t="s">
        <v>376</v>
      </c>
      <c r="AU653" s="156" t="s">
        <v>86</v>
      </c>
      <c r="AV653" s="12" t="s">
        <v>86</v>
      </c>
      <c r="AW653" s="12" t="s">
        <v>3</v>
      </c>
      <c r="AX653" s="12" t="s">
        <v>84</v>
      </c>
      <c r="AY653" s="156" t="s">
        <v>339</v>
      </c>
    </row>
    <row r="654" spans="2:65" s="1" customFormat="1" ht="16.5" customHeight="1" x14ac:dyDescent="0.2">
      <c r="B654" s="136"/>
      <c r="C654" s="137" t="s">
        <v>1548</v>
      </c>
      <c r="D654" s="137" t="s">
        <v>342</v>
      </c>
      <c r="E654" s="138" t="s">
        <v>4134</v>
      </c>
      <c r="F654" s="139" t="s">
        <v>4135</v>
      </c>
      <c r="G654" s="140" t="s">
        <v>493</v>
      </c>
      <c r="H654" s="141">
        <v>1.202</v>
      </c>
      <c r="I654" s="142"/>
      <c r="J654" s="143">
        <f>ROUND(I654*H654,2)</f>
        <v>0</v>
      </c>
      <c r="K654" s="139" t="s">
        <v>902</v>
      </c>
      <c r="L654" s="32"/>
      <c r="M654" s="144" t="s">
        <v>1</v>
      </c>
      <c r="N654" s="145" t="s">
        <v>42</v>
      </c>
      <c r="P654" s="146">
        <f>O654*H654</f>
        <v>0</v>
      </c>
      <c r="Q654" s="146">
        <v>0</v>
      </c>
      <c r="R654" s="146">
        <f>Q654*H654</f>
        <v>0</v>
      </c>
      <c r="S654" s="146">
        <v>0</v>
      </c>
      <c r="T654" s="147">
        <f>S654*H654</f>
        <v>0</v>
      </c>
      <c r="AR654" s="148" t="s">
        <v>428</v>
      </c>
      <c r="AT654" s="148" t="s">
        <v>342</v>
      </c>
      <c r="AU654" s="148" t="s">
        <v>86</v>
      </c>
      <c r="AY654" s="17" t="s">
        <v>339</v>
      </c>
      <c r="BE654" s="149">
        <f>IF(N654="základní",J654,0)</f>
        <v>0</v>
      </c>
      <c r="BF654" s="149">
        <f>IF(N654="snížená",J654,0)</f>
        <v>0</v>
      </c>
      <c r="BG654" s="149">
        <f>IF(N654="zákl. přenesená",J654,0)</f>
        <v>0</v>
      </c>
      <c r="BH654" s="149">
        <f>IF(N654="sníž. přenesená",J654,0)</f>
        <v>0</v>
      </c>
      <c r="BI654" s="149">
        <f>IF(N654="nulová",J654,0)</f>
        <v>0</v>
      </c>
      <c r="BJ654" s="17" t="s">
        <v>84</v>
      </c>
      <c r="BK654" s="149">
        <f>ROUND(I654*H654,2)</f>
        <v>0</v>
      </c>
      <c r="BL654" s="17" t="s">
        <v>428</v>
      </c>
      <c r="BM654" s="148" t="s">
        <v>4136</v>
      </c>
    </row>
    <row r="655" spans="2:65" s="1" customFormat="1" ht="19.2" x14ac:dyDescent="0.2">
      <c r="B655" s="32"/>
      <c r="D655" s="150" t="s">
        <v>348</v>
      </c>
      <c r="F655" s="151" t="s">
        <v>4137</v>
      </c>
      <c r="I655" s="152"/>
      <c r="L655" s="32"/>
      <c r="M655" s="153"/>
      <c r="T655" s="56"/>
      <c r="AT655" s="17" t="s">
        <v>348</v>
      </c>
      <c r="AU655" s="17" t="s">
        <v>86</v>
      </c>
    </row>
    <row r="656" spans="2:65" s="11" customFormat="1" ht="22.8" customHeight="1" x14ac:dyDescent="0.25">
      <c r="B656" s="124"/>
      <c r="D656" s="125" t="s">
        <v>76</v>
      </c>
      <c r="E656" s="134" t="s">
        <v>2833</v>
      </c>
      <c r="F656" s="134" t="s">
        <v>2834</v>
      </c>
      <c r="I656" s="127"/>
      <c r="J656" s="135">
        <f>BK656</f>
        <v>0</v>
      </c>
      <c r="L656" s="124"/>
      <c r="M656" s="129"/>
      <c r="P656" s="130">
        <f>SUM(P657:P706)</f>
        <v>0</v>
      </c>
      <c r="R656" s="130">
        <f>SUM(R657:R706)</f>
        <v>1.7195328999999999</v>
      </c>
      <c r="T656" s="131">
        <f>SUM(T657:T706)</f>
        <v>0</v>
      </c>
      <c r="AR656" s="125" t="s">
        <v>86</v>
      </c>
      <c r="AT656" s="132" t="s">
        <v>76</v>
      </c>
      <c r="AU656" s="132" t="s">
        <v>84</v>
      </c>
      <c r="AY656" s="125" t="s">
        <v>339</v>
      </c>
      <c r="BK656" s="133">
        <f>SUM(BK657:BK706)</f>
        <v>0</v>
      </c>
    </row>
    <row r="657" spans="2:65" s="1" customFormat="1" ht="16.5" customHeight="1" x14ac:dyDescent="0.2">
      <c r="B657" s="136"/>
      <c r="C657" s="137" t="s">
        <v>1551</v>
      </c>
      <c r="D657" s="137" t="s">
        <v>342</v>
      </c>
      <c r="E657" s="138" t="s">
        <v>4138</v>
      </c>
      <c r="F657" s="139" t="s">
        <v>4139</v>
      </c>
      <c r="G657" s="140" t="s">
        <v>381</v>
      </c>
      <c r="H657" s="141">
        <v>32.914999999999999</v>
      </c>
      <c r="I657" s="142"/>
      <c r="J657" s="143">
        <f>ROUND(I657*H657,2)</f>
        <v>0</v>
      </c>
      <c r="K657" s="139" t="s">
        <v>902</v>
      </c>
      <c r="L657" s="32"/>
      <c r="M657" s="144" t="s">
        <v>1</v>
      </c>
      <c r="N657" s="145" t="s">
        <v>42</v>
      </c>
      <c r="P657" s="146">
        <f>O657*H657</f>
        <v>0</v>
      </c>
      <c r="Q657" s="146">
        <v>0</v>
      </c>
      <c r="R657" s="146">
        <f>Q657*H657</f>
        <v>0</v>
      </c>
      <c r="S657" s="146">
        <v>0</v>
      </c>
      <c r="T657" s="147">
        <f>S657*H657</f>
        <v>0</v>
      </c>
      <c r="AR657" s="148" t="s">
        <v>428</v>
      </c>
      <c r="AT657" s="148" t="s">
        <v>342</v>
      </c>
      <c r="AU657" s="148" t="s">
        <v>86</v>
      </c>
      <c r="AY657" s="17" t="s">
        <v>339</v>
      </c>
      <c r="BE657" s="149">
        <f>IF(N657="základní",J657,0)</f>
        <v>0</v>
      </c>
      <c r="BF657" s="149">
        <f>IF(N657="snížená",J657,0)</f>
        <v>0</v>
      </c>
      <c r="BG657" s="149">
        <f>IF(N657="zákl. přenesená",J657,0)</f>
        <v>0</v>
      </c>
      <c r="BH657" s="149">
        <f>IF(N657="sníž. přenesená",J657,0)</f>
        <v>0</v>
      </c>
      <c r="BI657" s="149">
        <f>IF(N657="nulová",J657,0)</f>
        <v>0</v>
      </c>
      <c r="BJ657" s="17" t="s">
        <v>84</v>
      </c>
      <c r="BK657" s="149">
        <f>ROUND(I657*H657,2)</f>
        <v>0</v>
      </c>
      <c r="BL657" s="17" t="s">
        <v>428</v>
      </c>
      <c r="BM657" s="148" t="s">
        <v>4140</v>
      </c>
    </row>
    <row r="658" spans="2:65" s="1" customFormat="1" x14ac:dyDescent="0.2">
      <c r="B658" s="32"/>
      <c r="D658" s="150" t="s">
        <v>348</v>
      </c>
      <c r="F658" s="151" t="s">
        <v>4141</v>
      </c>
      <c r="I658" s="152"/>
      <c r="L658" s="32"/>
      <c r="M658" s="153"/>
      <c r="T658" s="56"/>
      <c r="AT658" s="17" t="s">
        <v>348</v>
      </c>
      <c r="AU658" s="17" t="s">
        <v>86</v>
      </c>
    </row>
    <row r="659" spans="2:65" s="15" customFormat="1" x14ac:dyDescent="0.2">
      <c r="B659" s="189"/>
      <c r="D659" s="150" t="s">
        <v>376</v>
      </c>
      <c r="E659" s="190" t="s">
        <v>1</v>
      </c>
      <c r="F659" s="191" t="s">
        <v>4142</v>
      </c>
      <c r="H659" s="190" t="s">
        <v>1</v>
      </c>
      <c r="I659" s="192"/>
      <c r="L659" s="189"/>
      <c r="M659" s="193"/>
      <c r="T659" s="194"/>
      <c r="AT659" s="190" t="s">
        <v>376</v>
      </c>
      <c r="AU659" s="190" t="s">
        <v>86</v>
      </c>
      <c r="AV659" s="15" t="s">
        <v>84</v>
      </c>
      <c r="AW659" s="15" t="s">
        <v>34</v>
      </c>
      <c r="AX659" s="15" t="s">
        <v>77</v>
      </c>
      <c r="AY659" s="190" t="s">
        <v>339</v>
      </c>
    </row>
    <row r="660" spans="2:65" s="15" customFormat="1" x14ac:dyDescent="0.2">
      <c r="B660" s="189"/>
      <c r="D660" s="150" t="s">
        <v>376</v>
      </c>
      <c r="E660" s="190" t="s">
        <v>1</v>
      </c>
      <c r="F660" s="191" t="s">
        <v>4143</v>
      </c>
      <c r="H660" s="190" t="s">
        <v>1</v>
      </c>
      <c r="I660" s="192"/>
      <c r="L660" s="189"/>
      <c r="M660" s="193"/>
      <c r="T660" s="194"/>
      <c r="AT660" s="190" t="s">
        <v>376</v>
      </c>
      <c r="AU660" s="190" t="s">
        <v>86</v>
      </c>
      <c r="AV660" s="15" t="s">
        <v>84</v>
      </c>
      <c r="AW660" s="15" t="s">
        <v>34</v>
      </c>
      <c r="AX660" s="15" t="s">
        <v>77</v>
      </c>
      <c r="AY660" s="190" t="s">
        <v>339</v>
      </c>
    </row>
    <row r="661" spans="2:65" s="12" customFormat="1" x14ac:dyDescent="0.2">
      <c r="B661" s="155"/>
      <c r="D661" s="150" t="s">
        <v>376</v>
      </c>
      <c r="E661" s="156" t="s">
        <v>1</v>
      </c>
      <c r="F661" s="157" t="s">
        <v>4144</v>
      </c>
      <c r="H661" s="158">
        <v>32.914999999999999</v>
      </c>
      <c r="I661" s="159"/>
      <c r="L661" s="155"/>
      <c r="M661" s="160"/>
      <c r="T661" s="161"/>
      <c r="AT661" s="156" t="s">
        <v>376</v>
      </c>
      <c r="AU661" s="156" t="s">
        <v>86</v>
      </c>
      <c r="AV661" s="12" t="s">
        <v>86</v>
      </c>
      <c r="AW661" s="12" t="s">
        <v>34</v>
      </c>
      <c r="AX661" s="12" t="s">
        <v>77</v>
      </c>
      <c r="AY661" s="156" t="s">
        <v>339</v>
      </c>
    </row>
    <row r="662" spans="2:65" s="13" customFormat="1" x14ac:dyDescent="0.2">
      <c r="B662" s="162"/>
      <c r="D662" s="150" t="s">
        <v>376</v>
      </c>
      <c r="E662" s="163" t="s">
        <v>1</v>
      </c>
      <c r="F662" s="164" t="s">
        <v>398</v>
      </c>
      <c r="H662" s="165">
        <v>32.914999999999999</v>
      </c>
      <c r="I662" s="166"/>
      <c r="L662" s="162"/>
      <c r="M662" s="167"/>
      <c r="T662" s="168"/>
      <c r="AT662" s="163" t="s">
        <v>376</v>
      </c>
      <c r="AU662" s="163" t="s">
        <v>86</v>
      </c>
      <c r="AV662" s="13" t="s">
        <v>249</v>
      </c>
      <c r="AW662" s="13" t="s">
        <v>34</v>
      </c>
      <c r="AX662" s="13" t="s">
        <v>84</v>
      </c>
      <c r="AY662" s="163" t="s">
        <v>339</v>
      </c>
    </row>
    <row r="663" spans="2:65" s="1" customFormat="1" ht="16.5" customHeight="1" x14ac:dyDescent="0.2">
      <c r="B663" s="136"/>
      <c r="C663" s="169" t="s">
        <v>1554</v>
      </c>
      <c r="D663" s="169" t="s">
        <v>490</v>
      </c>
      <c r="E663" s="170" t="s">
        <v>4145</v>
      </c>
      <c r="F663" s="171" t="s">
        <v>4146</v>
      </c>
      <c r="G663" s="172" t="s">
        <v>493</v>
      </c>
      <c r="H663" s="173">
        <v>1.6459999999999999</v>
      </c>
      <c r="I663" s="174"/>
      <c r="J663" s="175">
        <f>ROUND(I663*H663,2)</f>
        <v>0</v>
      </c>
      <c r="K663" s="171" t="s">
        <v>1</v>
      </c>
      <c r="L663" s="176"/>
      <c r="M663" s="177" t="s">
        <v>1</v>
      </c>
      <c r="N663" s="178" t="s">
        <v>42</v>
      </c>
      <c r="P663" s="146">
        <f>O663*H663</f>
        <v>0</v>
      </c>
      <c r="Q663" s="146">
        <v>1</v>
      </c>
      <c r="R663" s="146">
        <f>Q663*H663</f>
        <v>1.6459999999999999</v>
      </c>
      <c r="S663" s="146">
        <v>0</v>
      </c>
      <c r="T663" s="147">
        <f>S663*H663</f>
        <v>0</v>
      </c>
      <c r="AR663" s="148" t="s">
        <v>513</v>
      </c>
      <c r="AT663" s="148" t="s">
        <v>490</v>
      </c>
      <c r="AU663" s="148" t="s">
        <v>86</v>
      </c>
      <c r="AY663" s="17" t="s">
        <v>339</v>
      </c>
      <c r="BE663" s="149">
        <f>IF(N663="základní",J663,0)</f>
        <v>0</v>
      </c>
      <c r="BF663" s="149">
        <f>IF(N663="snížená",J663,0)</f>
        <v>0</v>
      </c>
      <c r="BG663" s="149">
        <f>IF(N663="zákl. přenesená",J663,0)</f>
        <v>0</v>
      </c>
      <c r="BH663" s="149">
        <f>IF(N663="sníž. přenesená",J663,0)</f>
        <v>0</v>
      </c>
      <c r="BI663" s="149">
        <f>IF(N663="nulová",J663,0)</f>
        <v>0</v>
      </c>
      <c r="BJ663" s="17" t="s">
        <v>84</v>
      </c>
      <c r="BK663" s="149">
        <f>ROUND(I663*H663,2)</f>
        <v>0</v>
      </c>
      <c r="BL663" s="17" t="s">
        <v>428</v>
      </c>
      <c r="BM663" s="148" t="s">
        <v>4147</v>
      </c>
    </row>
    <row r="664" spans="2:65" s="1" customFormat="1" x14ac:dyDescent="0.2">
      <c r="B664" s="32"/>
      <c r="D664" s="150" t="s">
        <v>348</v>
      </c>
      <c r="F664" s="151" t="s">
        <v>4146</v>
      </c>
      <c r="I664" s="152"/>
      <c r="L664" s="32"/>
      <c r="M664" s="153"/>
      <c r="T664" s="56"/>
      <c r="AT664" s="17" t="s">
        <v>348</v>
      </c>
      <c r="AU664" s="17" t="s">
        <v>86</v>
      </c>
    </row>
    <row r="665" spans="2:65" s="1" customFormat="1" ht="19.2" x14ac:dyDescent="0.2">
      <c r="B665" s="32"/>
      <c r="D665" s="150" t="s">
        <v>350</v>
      </c>
      <c r="F665" s="154" t="s">
        <v>4148</v>
      </c>
      <c r="I665" s="152"/>
      <c r="L665" s="32"/>
      <c r="M665" s="153"/>
      <c r="T665" s="56"/>
      <c r="AT665" s="17" t="s">
        <v>350</v>
      </c>
      <c r="AU665" s="17" t="s">
        <v>86</v>
      </c>
    </row>
    <row r="666" spans="2:65" s="12" customFormat="1" x14ac:dyDescent="0.2">
      <c r="B666" s="155"/>
      <c r="D666" s="150" t="s">
        <v>376</v>
      </c>
      <c r="E666" s="156" t="s">
        <v>1</v>
      </c>
      <c r="F666" s="157" t="s">
        <v>4149</v>
      </c>
      <c r="H666" s="158">
        <v>1.6459999999999999</v>
      </c>
      <c r="I666" s="159"/>
      <c r="L666" s="155"/>
      <c r="M666" s="160"/>
      <c r="T666" s="161"/>
      <c r="AT666" s="156" t="s">
        <v>376</v>
      </c>
      <c r="AU666" s="156" t="s">
        <v>86</v>
      </c>
      <c r="AV666" s="12" t="s">
        <v>86</v>
      </c>
      <c r="AW666" s="12" t="s">
        <v>34</v>
      </c>
      <c r="AX666" s="12" t="s">
        <v>77</v>
      </c>
      <c r="AY666" s="156" t="s">
        <v>339</v>
      </c>
    </row>
    <row r="667" spans="2:65" s="13" customFormat="1" x14ac:dyDescent="0.2">
      <c r="B667" s="162"/>
      <c r="D667" s="150" t="s">
        <v>376</v>
      </c>
      <c r="E667" s="163" t="s">
        <v>1</v>
      </c>
      <c r="F667" s="164" t="s">
        <v>398</v>
      </c>
      <c r="H667" s="165">
        <v>1.6459999999999999</v>
      </c>
      <c r="I667" s="166"/>
      <c r="L667" s="162"/>
      <c r="M667" s="167"/>
      <c r="T667" s="168"/>
      <c r="AT667" s="163" t="s">
        <v>376</v>
      </c>
      <c r="AU667" s="163" t="s">
        <v>86</v>
      </c>
      <c r="AV667" s="13" t="s">
        <v>249</v>
      </c>
      <c r="AW667" s="13" t="s">
        <v>34</v>
      </c>
      <c r="AX667" s="13" t="s">
        <v>84</v>
      </c>
      <c r="AY667" s="163" t="s">
        <v>339</v>
      </c>
    </row>
    <row r="668" spans="2:65" s="1" customFormat="1" ht="16.5" customHeight="1" x14ac:dyDescent="0.2">
      <c r="B668" s="136"/>
      <c r="C668" s="137" t="s">
        <v>1556</v>
      </c>
      <c r="D668" s="137" t="s">
        <v>342</v>
      </c>
      <c r="E668" s="138" t="s">
        <v>2900</v>
      </c>
      <c r="F668" s="139" t="s">
        <v>2901</v>
      </c>
      <c r="G668" s="140" t="s">
        <v>381</v>
      </c>
      <c r="H668" s="141">
        <v>32.914999999999999</v>
      </c>
      <c r="I668" s="142"/>
      <c r="J668" s="143">
        <f>ROUND(I668*H668,2)</f>
        <v>0</v>
      </c>
      <c r="K668" s="139" t="s">
        <v>902</v>
      </c>
      <c r="L668" s="32"/>
      <c r="M668" s="144" t="s">
        <v>1</v>
      </c>
      <c r="N668" s="145" t="s">
        <v>42</v>
      </c>
      <c r="P668" s="146">
        <f>O668*H668</f>
        <v>0</v>
      </c>
      <c r="Q668" s="146">
        <v>8.5999999999999998E-4</v>
      </c>
      <c r="R668" s="146">
        <f>Q668*H668</f>
        <v>2.8306899999999999E-2</v>
      </c>
      <c r="S668" s="146">
        <v>0</v>
      </c>
      <c r="T668" s="147">
        <f>S668*H668</f>
        <v>0</v>
      </c>
      <c r="AR668" s="148" t="s">
        <v>428</v>
      </c>
      <c r="AT668" s="148" t="s">
        <v>342</v>
      </c>
      <c r="AU668" s="148" t="s">
        <v>86</v>
      </c>
      <c r="AY668" s="17" t="s">
        <v>339</v>
      </c>
      <c r="BE668" s="149">
        <f>IF(N668="základní",J668,0)</f>
        <v>0</v>
      </c>
      <c r="BF668" s="149">
        <f>IF(N668="snížená",J668,0)</f>
        <v>0</v>
      </c>
      <c r="BG668" s="149">
        <f>IF(N668="zákl. přenesená",J668,0)</f>
        <v>0</v>
      </c>
      <c r="BH668" s="149">
        <f>IF(N668="sníž. přenesená",J668,0)</f>
        <v>0</v>
      </c>
      <c r="BI668" s="149">
        <f>IF(N668="nulová",J668,0)</f>
        <v>0</v>
      </c>
      <c r="BJ668" s="17" t="s">
        <v>84</v>
      </c>
      <c r="BK668" s="149">
        <f>ROUND(I668*H668,2)</f>
        <v>0</v>
      </c>
      <c r="BL668" s="17" t="s">
        <v>428</v>
      </c>
      <c r="BM668" s="148" t="s">
        <v>4150</v>
      </c>
    </row>
    <row r="669" spans="2:65" s="1" customFormat="1" x14ac:dyDescent="0.2">
      <c r="B669" s="32"/>
      <c r="D669" s="150" t="s">
        <v>348</v>
      </c>
      <c r="F669" s="151" t="s">
        <v>2903</v>
      </c>
      <c r="I669" s="152"/>
      <c r="L669" s="32"/>
      <c r="M669" s="153"/>
      <c r="T669" s="56"/>
      <c r="AT669" s="17" t="s">
        <v>348</v>
      </c>
      <c r="AU669" s="17" t="s">
        <v>86</v>
      </c>
    </row>
    <row r="670" spans="2:65" s="15" customFormat="1" x14ac:dyDescent="0.2">
      <c r="B670" s="189"/>
      <c r="D670" s="150" t="s">
        <v>376</v>
      </c>
      <c r="E670" s="190" t="s">
        <v>1</v>
      </c>
      <c r="F670" s="191" t="s">
        <v>4151</v>
      </c>
      <c r="H670" s="190" t="s">
        <v>1</v>
      </c>
      <c r="I670" s="192"/>
      <c r="L670" s="189"/>
      <c r="M670" s="193"/>
      <c r="T670" s="194"/>
      <c r="AT670" s="190" t="s">
        <v>376</v>
      </c>
      <c r="AU670" s="190" t="s">
        <v>86</v>
      </c>
      <c r="AV670" s="15" t="s">
        <v>84</v>
      </c>
      <c r="AW670" s="15" t="s">
        <v>34</v>
      </c>
      <c r="AX670" s="15" t="s">
        <v>77</v>
      </c>
      <c r="AY670" s="190" t="s">
        <v>339</v>
      </c>
    </row>
    <row r="671" spans="2:65" s="15" customFormat="1" x14ac:dyDescent="0.2">
      <c r="B671" s="189"/>
      <c r="D671" s="150" t="s">
        <v>376</v>
      </c>
      <c r="E671" s="190" t="s">
        <v>1</v>
      </c>
      <c r="F671" s="191" t="s">
        <v>4143</v>
      </c>
      <c r="H671" s="190" t="s">
        <v>1</v>
      </c>
      <c r="I671" s="192"/>
      <c r="L671" s="189"/>
      <c r="M671" s="193"/>
      <c r="T671" s="194"/>
      <c r="AT671" s="190" t="s">
        <v>376</v>
      </c>
      <c r="AU671" s="190" t="s">
        <v>86</v>
      </c>
      <c r="AV671" s="15" t="s">
        <v>84</v>
      </c>
      <c r="AW671" s="15" t="s">
        <v>34</v>
      </c>
      <c r="AX671" s="15" t="s">
        <v>77</v>
      </c>
      <c r="AY671" s="190" t="s">
        <v>339</v>
      </c>
    </row>
    <row r="672" spans="2:65" s="12" customFormat="1" x14ac:dyDescent="0.2">
      <c r="B672" s="155"/>
      <c r="D672" s="150" t="s">
        <v>376</v>
      </c>
      <c r="E672" s="156" t="s">
        <v>1</v>
      </c>
      <c r="F672" s="157" t="s">
        <v>4144</v>
      </c>
      <c r="H672" s="158">
        <v>32.914999999999999</v>
      </c>
      <c r="I672" s="159"/>
      <c r="L672" s="155"/>
      <c r="M672" s="160"/>
      <c r="T672" s="161"/>
      <c r="AT672" s="156" t="s">
        <v>376</v>
      </c>
      <c r="AU672" s="156" t="s">
        <v>86</v>
      </c>
      <c r="AV672" s="12" t="s">
        <v>86</v>
      </c>
      <c r="AW672" s="12" t="s">
        <v>34</v>
      </c>
      <c r="AX672" s="12" t="s">
        <v>77</v>
      </c>
      <c r="AY672" s="156" t="s">
        <v>339</v>
      </c>
    </row>
    <row r="673" spans="2:65" s="13" customFormat="1" x14ac:dyDescent="0.2">
      <c r="B673" s="162"/>
      <c r="D673" s="150" t="s">
        <v>376</v>
      </c>
      <c r="E673" s="163" t="s">
        <v>1</v>
      </c>
      <c r="F673" s="164" t="s">
        <v>398</v>
      </c>
      <c r="H673" s="165">
        <v>32.914999999999999</v>
      </c>
      <c r="I673" s="166"/>
      <c r="L673" s="162"/>
      <c r="M673" s="167"/>
      <c r="T673" s="168"/>
      <c r="AT673" s="163" t="s">
        <v>376</v>
      </c>
      <c r="AU673" s="163" t="s">
        <v>86</v>
      </c>
      <c r="AV673" s="13" t="s">
        <v>249</v>
      </c>
      <c r="AW673" s="13" t="s">
        <v>34</v>
      </c>
      <c r="AX673" s="13" t="s">
        <v>84</v>
      </c>
      <c r="AY673" s="163" t="s">
        <v>339</v>
      </c>
    </row>
    <row r="674" spans="2:65" s="1" customFormat="1" ht="16.5" customHeight="1" x14ac:dyDescent="0.2">
      <c r="B674" s="136"/>
      <c r="C674" s="169" t="s">
        <v>1559</v>
      </c>
      <c r="D674" s="169" t="s">
        <v>490</v>
      </c>
      <c r="E674" s="170" t="s">
        <v>2904</v>
      </c>
      <c r="F674" s="171" t="s">
        <v>2905</v>
      </c>
      <c r="G674" s="172" t="s">
        <v>970</v>
      </c>
      <c r="H674" s="173">
        <v>35.350999999999999</v>
      </c>
      <c r="I674" s="174"/>
      <c r="J674" s="175">
        <f>ROUND(I674*H674,2)</f>
        <v>0</v>
      </c>
      <c r="K674" s="171" t="s">
        <v>902</v>
      </c>
      <c r="L674" s="176"/>
      <c r="M674" s="177" t="s">
        <v>1</v>
      </c>
      <c r="N674" s="178" t="s">
        <v>42</v>
      </c>
      <c r="P674" s="146">
        <f>O674*H674</f>
        <v>0</v>
      </c>
      <c r="Q674" s="146">
        <v>1E-3</v>
      </c>
      <c r="R674" s="146">
        <f>Q674*H674</f>
        <v>3.5351E-2</v>
      </c>
      <c r="S674" s="146">
        <v>0</v>
      </c>
      <c r="T674" s="147">
        <f>S674*H674</f>
        <v>0</v>
      </c>
      <c r="AR674" s="148" t="s">
        <v>513</v>
      </c>
      <c r="AT674" s="148" t="s">
        <v>490</v>
      </c>
      <c r="AU674" s="148" t="s">
        <v>86</v>
      </c>
      <c r="AY674" s="17" t="s">
        <v>339</v>
      </c>
      <c r="BE674" s="149">
        <f>IF(N674="základní",J674,0)</f>
        <v>0</v>
      </c>
      <c r="BF674" s="149">
        <f>IF(N674="snížená",J674,0)</f>
        <v>0</v>
      </c>
      <c r="BG674" s="149">
        <f>IF(N674="zákl. přenesená",J674,0)</f>
        <v>0</v>
      </c>
      <c r="BH674" s="149">
        <f>IF(N674="sníž. přenesená",J674,0)</f>
        <v>0</v>
      </c>
      <c r="BI674" s="149">
        <f>IF(N674="nulová",J674,0)</f>
        <v>0</v>
      </c>
      <c r="BJ674" s="17" t="s">
        <v>84</v>
      </c>
      <c r="BK674" s="149">
        <f>ROUND(I674*H674,2)</f>
        <v>0</v>
      </c>
      <c r="BL674" s="17" t="s">
        <v>428</v>
      </c>
      <c r="BM674" s="148" t="s">
        <v>4152</v>
      </c>
    </row>
    <row r="675" spans="2:65" s="1" customFormat="1" x14ac:dyDescent="0.2">
      <c r="B675" s="32"/>
      <c r="D675" s="150" t="s">
        <v>348</v>
      </c>
      <c r="F675" s="151" t="s">
        <v>2905</v>
      </c>
      <c r="I675" s="152"/>
      <c r="L675" s="32"/>
      <c r="M675" s="153"/>
      <c r="T675" s="56"/>
      <c r="AT675" s="17" t="s">
        <v>348</v>
      </c>
      <c r="AU675" s="17" t="s">
        <v>86</v>
      </c>
    </row>
    <row r="676" spans="2:65" s="12" customFormat="1" x14ac:dyDescent="0.2">
      <c r="B676" s="155"/>
      <c r="D676" s="150" t="s">
        <v>376</v>
      </c>
      <c r="E676" s="156" t="s">
        <v>1</v>
      </c>
      <c r="F676" s="157" t="s">
        <v>4144</v>
      </c>
      <c r="H676" s="158">
        <v>32.914999999999999</v>
      </c>
      <c r="I676" s="159"/>
      <c r="L676" s="155"/>
      <c r="M676" s="160"/>
      <c r="T676" s="161"/>
      <c r="AT676" s="156" t="s">
        <v>376</v>
      </c>
      <c r="AU676" s="156" t="s">
        <v>86</v>
      </c>
      <c r="AV676" s="12" t="s">
        <v>86</v>
      </c>
      <c r="AW676" s="12" t="s">
        <v>34</v>
      </c>
      <c r="AX676" s="12" t="s">
        <v>77</v>
      </c>
      <c r="AY676" s="156" t="s">
        <v>339</v>
      </c>
    </row>
    <row r="677" spans="2:65" s="13" customFormat="1" x14ac:dyDescent="0.2">
      <c r="B677" s="162"/>
      <c r="D677" s="150" t="s">
        <v>376</v>
      </c>
      <c r="E677" s="163" t="s">
        <v>1</v>
      </c>
      <c r="F677" s="164" t="s">
        <v>398</v>
      </c>
      <c r="H677" s="165">
        <v>32.914999999999999</v>
      </c>
      <c r="I677" s="166"/>
      <c r="L677" s="162"/>
      <c r="M677" s="167"/>
      <c r="T677" s="168"/>
      <c r="AT677" s="163" t="s">
        <v>376</v>
      </c>
      <c r="AU677" s="163" t="s">
        <v>86</v>
      </c>
      <c r="AV677" s="13" t="s">
        <v>249</v>
      </c>
      <c r="AW677" s="13" t="s">
        <v>34</v>
      </c>
      <c r="AX677" s="13" t="s">
        <v>84</v>
      </c>
      <c r="AY677" s="163" t="s">
        <v>339</v>
      </c>
    </row>
    <row r="678" spans="2:65" s="12" customFormat="1" x14ac:dyDescent="0.2">
      <c r="B678" s="155"/>
      <c r="D678" s="150" t="s">
        <v>376</v>
      </c>
      <c r="F678" s="157" t="s">
        <v>4153</v>
      </c>
      <c r="H678" s="158">
        <v>35.350999999999999</v>
      </c>
      <c r="I678" s="159"/>
      <c r="L678" s="155"/>
      <c r="M678" s="160"/>
      <c r="T678" s="161"/>
      <c r="AT678" s="156" t="s">
        <v>376</v>
      </c>
      <c r="AU678" s="156" t="s">
        <v>86</v>
      </c>
      <c r="AV678" s="12" t="s">
        <v>86</v>
      </c>
      <c r="AW678" s="12" t="s">
        <v>3</v>
      </c>
      <c r="AX678" s="12" t="s">
        <v>84</v>
      </c>
      <c r="AY678" s="156" t="s">
        <v>339</v>
      </c>
    </row>
    <row r="679" spans="2:65" s="1" customFormat="1" ht="16.5" customHeight="1" x14ac:dyDescent="0.2">
      <c r="B679" s="136"/>
      <c r="C679" s="137" t="s">
        <v>1563</v>
      </c>
      <c r="D679" s="137" t="s">
        <v>342</v>
      </c>
      <c r="E679" s="138" t="s">
        <v>4154</v>
      </c>
      <c r="F679" s="139" t="s">
        <v>4155</v>
      </c>
      <c r="G679" s="140" t="s">
        <v>381</v>
      </c>
      <c r="H679" s="141">
        <v>32.914999999999999</v>
      </c>
      <c r="I679" s="142"/>
      <c r="J679" s="143">
        <f>ROUND(I679*H679,2)</f>
        <v>0</v>
      </c>
      <c r="K679" s="139" t="s">
        <v>902</v>
      </c>
      <c r="L679" s="32"/>
      <c r="M679" s="144" t="s">
        <v>1</v>
      </c>
      <c r="N679" s="145" t="s">
        <v>42</v>
      </c>
      <c r="P679" s="146">
        <f>O679*H679</f>
        <v>0</v>
      </c>
      <c r="Q679" s="146">
        <v>0</v>
      </c>
      <c r="R679" s="146">
        <f>Q679*H679</f>
        <v>0</v>
      </c>
      <c r="S679" s="146">
        <v>0</v>
      </c>
      <c r="T679" s="147">
        <f>S679*H679</f>
        <v>0</v>
      </c>
      <c r="AR679" s="148" t="s">
        <v>428</v>
      </c>
      <c r="AT679" s="148" t="s">
        <v>342</v>
      </c>
      <c r="AU679" s="148" t="s">
        <v>86</v>
      </c>
      <c r="AY679" s="17" t="s">
        <v>339</v>
      </c>
      <c r="BE679" s="149">
        <f>IF(N679="základní",J679,0)</f>
        <v>0</v>
      </c>
      <c r="BF679" s="149">
        <f>IF(N679="snížená",J679,0)</f>
        <v>0</v>
      </c>
      <c r="BG679" s="149">
        <f>IF(N679="zákl. přenesená",J679,0)</f>
        <v>0</v>
      </c>
      <c r="BH679" s="149">
        <f>IF(N679="sníž. přenesená",J679,0)</f>
        <v>0</v>
      </c>
      <c r="BI679" s="149">
        <f>IF(N679="nulová",J679,0)</f>
        <v>0</v>
      </c>
      <c r="BJ679" s="17" t="s">
        <v>84</v>
      </c>
      <c r="BK679" s="149">
        <f>ROUND(I679*H679,2)</f>
        <v>0</v>
      </c>
      <c r="BL679" s="17" t="s">
        <v>428</v>
      </c>
      <c r="BM679" s="148" t="s">
        <v>4156</v>
      </c>
    </row>
    <row r="680" spans="2:65" s="1" customFormat="1" x14ac:dyDescent="0.2">
      <c r="B680" s="32"/>
      <c r="D680" s="150" t="s">
        <v>348</v>
      </c>
      <c r="F680" s="151" t="s">
        <v>4157</v>
      </c>
      <c r="I680" s="152"/>
      <c r="L680" s="32"/>
      <c r="M680" s="153"/>
      <c r="T680" s="56"/>
      <c r="AT680" s="17" t="s">
        <v>348</v>
      </c>
      <c r="AU680" s="17" t="s">
        <v>86</v>
      </c>
    </row>
    <row r="681" spans="2:65" s="15" customFormat="1" x14ac:dyDescent="0.2">
      <c r="B681" s="189"/>
      <c r="D681" s="150" t="s">
        <v>376</v>
      </c>
      <c r="E681" s="190" t="s">
        <v>1</v>
      </c>
      <c r="F681" s="191" t="s">
        <v>4142</v>
      </c>
      <c r="H681" s="190" t="s">
        <v>1</v>
      </c>
      <c r="I681" s="192"/>
      <c r="L681" s="189"/>
      <c r="M681" s="193"/>
      <c r="T681" s="194"/>
      <c r="AT681" s="190" t="s">
        <v>376</v>
      </c>
      <c r="AU681" s="190" t="s">
        <v>86</v>
      </c>
      <c r="AV681" s="15" t="s">
        <v>84</v>
      </c>
      <c r="AW681" s="15" t="s">
        <v>34</v>
      </c>
      <c r="AX681" s="15" t="s">
        <v>77</v>
      </c>
      <c r="AY681" s="190" t="s">
        <v>339</v>
      </c>
    </row>
    <row r="682" spans="2:65" s="15" customFormat="1" x14ac:dyDescent="0.2">
      <c r="B682" s="189"/>
      <c r="D682" s="150" t="s">
        <v>376</v>
      </c>
      <c r="E682" s="190" t="s">
        <v>1</v>
      </c>
      <c r="F682" s="191" t="s">
        <v>4143</v>
      </c>
      <c r="H682" s="190" t="s">
        <v>1</v>
      </c>
      <c r="I682" s="192"/>
      <c r="L682" s="189"/>
      <c r="M682" s="193"/>
      <c r="T682" s="194"/>
      <c r="AT682" s="190" t="s">
        <v>376</v>
      </c>
      <c r="AU682" s="190" t="s">
        <v>86</v>
      </c>
      <c r="AV682" s="15" t="s">
        <v>84</v>
      </c>
      <c r="AW682" s="15" t="s">
        <v>34</v>
      </c>
      <c r="AX682" s="15" t="s">
        <v>77</v>
      </c>
      <c r="AY682" s="190" t="s">
        <v>339</v>
      </c>
    </row>
    <row r="683" spans="2:65" s="12" customFormat="1" x14ac:dyDescent="0.2">
      <c r="B683" s="155"/>
      <c r="D683" s="150" t="s">
        <v>376</v>
      </c>
      <c r="E683" s="156" t="s">
        <v>1</v>
      </c>
      <c r="F683" s="157" t="s">
        <v>4144</v>
      </c>
      <c r="H683" s="158">
        <v>32.914999999999999</v>
      </c>
      <c r="I683" s="159"/>
      <c r="L683" s="155"/>
      <c r="M683" s="160"/>
      <c r="T683" s="161"/>
      <c r="AT683" s="156" t="s">
        <v>376</v>
      </c>
      <c r="AU683" s="156" t="s">
        <v>86</v>
      </c>
      <c r="AV683" s="12" t="s">
        <v>86</v>
      </c>
      <c r="AW683" s="12" t="s">
        <v>34</v>
      </c>
      <c r="AX683" s="12" t="s">
        <v>77</v>
      </c>
      <c r="AY683" s="156" t="s">
        <v>339</v>
      </c>
    </row>
    <row r="684" spans="2:65" s="13" customFormat="1" x14ac:dyDescent="0.2">
      <c r="B684" s="162"/>
      <c r="D684" s="150" t="s">
        <v>376</v>
      </c>
      <c r="E684" s="163" t="s">
        <v>1</v>
      </c>
      <c r="F684" s="164" t="s">
        <v>398</v>
      </c>
      <c r="H684" s="165">
        <v>32.914999999999999</v>
      </c>
      <c r="I684" s="166"/>
      <c r="L684" s="162"/>
      <c r="M684" s="167"/>
      <c r="T684" s="168"/>
      <c r="AT684" s="163" t="s">
        <v>376</v>
      </c>
      <c r="AU684" s="163" t="s">
        <v>86</v>
      </c>
      <c r="AV684" s="13" t="s">
        <v>249</v>
      </c>
      <c r="AW684" s="13" t="s">
        <v>34</v>
      </c>
      <c r="AX684" s="13" t="s">
        <v>84</v>
      </c>
      <c r="AY684" s="163" t="s">
        <v>339</v>
      </c>
    </row>
    <row r="685" spans="2:65" s="1" customFormat="1" ht="16.5" customHeight="1" x14ac:dyDescent="0.2">
      <c r="B685" s="136"/>
      <c r="C685" s="137" t="s">
        <v>1565</v>
      </c>
      <c r="D685" s="137" t="s">
        <v>342</v>
      </c>
      <c r="E685" s="138" t="s">
        <v>4158</v>
      </c>
      <c r="F685" s="139" t="s">
        <v>4159</v>
      </c>
      <c r="G685" s="140" t="s">
        <v>381</v>
      </c>
      <c r="H685" s="141">
        <v>32.914999999999999</v>
      </c>
      <c r="I685" s="142"/>
      <c r="J685" s="143">
        <f>ROUND(I685*H685,2)</f>
        <v>0</v>
      </c>
      <c r="K685" s="139" t="s">
        <v>902</v>
      </c>
      <c r="L685" s="32"/>
      <c r="M685" s="144" t="s">
        <v>1</v>
      </c>
      <c r="N685" s="145" t="s">
        <v>42</v>
      </c>
      <c r="P685" s="146">
        <f>O685*H685</f>
        <v>0</v>
      </c>
      <c r="Q685" s="146">
        <v>0</v>
      </c>
      <c r="R685" s="146">
        <f>Q685*H685</f>
        <v>0</v>
      </c>
      <c r="S685" s="146">
        <v>0</v>
      </c>
      <c r="T685" s="147">
        <f>S685*H685</f>
        <v>0</v>
      </c>
      <c r="AR685" s="148" t="s">
        <v>428</v>
      </c>
      <c r="AT685" s="148" t="s">
        <v>342</v>
      </c>
      <c r="AU685" s="148" t="s">
        <v>86</v>
      </c>
      <c r="AY685" s="17" t="s">
        <v>339</v>
      </c>
      <c r="BE685" s="149">
        <f>IF(N685="základní",J685,0)</f>
        <v>0</v>
      </c>
      <c r="BF685" s="149">
        <f>IF(N685="snížená",J685,0)</f>
        <v>0</v>
      </c>
      <c r="BG685" s="149">
        <f>IF(N685="zákl. přenesená",J685,0)</f>
        <v>0</v>
      </c>
      <c r="BH685" s="149">
        <f>IF(N685="sníž. přenesená",J685,0)</f>
        <v>0</v>
      </c>
      <c r="BI685" s="149">
        <f>IF(N685="nulová",J685,0)</f>
        <v>0</v>
      </c>
      <c r="BJ685" s="17" t="s">
        <v>84</v>
      </c>
      <c r="BK685" s="149">
        <f>ROUND(I685*H685,2)</f>
        <v>0</v>
      </c>
      <c r="BL685" s="17" t="s">
        <v>428</v>
      </c>
      <c r="BM685" s="148" t="s">
        <v>4160</v>
      </c>
    </row>
    <row r="686" spans="2:65" s="1" customFormat="1" x14ac:dyDescent="0.2">
      <c r="B686" s="32"/>
      <c r="D686" s="150" t="s">
        <v>348</v>
      </c>
      <c r="F686" s="151" t="s">
        <v>4161</v>
      </c>
      <c r="I686" s="152"/>
      <c r="L686" s="32"/>
      <c r="M686" s="153"/>
      <c r="T686" s="56"/>
      <c r="AT686" s="17" t="s">
        <v>348</v>
      </c>
      <c r="AU686" s="17" t="s">
        <v>86</v>
      </c>
    </row>
    <row r="687" spans="2:65" s="15" customFormat="1" x14ac:dyDescent="0.2">
      <c r="B687" s="189"/>
      <c r="D687" s="150" t="s">
        <v>376</v>
      </c>
      <c r="E687" s="190" t="s">
        <v>1</v>
      </c>
      <c r="F687" s="191" t="s">
        <v>4142</v>
      </c>
      <c r="H687" s="190" t="s">
        <v>1</v>
      </c>
      <c r="I687" s="192"/>
      <c r="L687" s="189"/>
      <c r="M687" s="193"/>
      <c r="T687" s="194"/>
      <c r="AT687" s="190" t="s">
        <v>376</v>
      </c>
      <c r="AU687" s="190" t="s">
        <v>86</v>
      </c>
      <c r="AV687" s="15" t="s">
        <v>84</v>
      </c>
      <c r="AW687" s="15" t="s">
        <v>34</v>
      </c>
      <c r="AX687" s="15" t="s">
        <v>77</v>
      </c>
      <c r="AY687" s="190" t="s">
        <v>339</v>
      </c>
    </row>
    <row r="688" spans="2:65" s="15" customFormat="1" x14ac:dyDescent="0.2">
      <c r="B688" s="189"/>
      <c r="D688" s="150" t="s">
        <v>376</v>
      </c>
      <c r="E688" s="190" t="s">
        <v>1</v>
      </c>
      <c r="F688" s="191" t="s">
        <v>4143</v>
      </c>
      <c r="H688" s="190" t="s">
        <v>1</v>
      </c>
      <c r="I688" s="192"/>
      <c r="L688" s="189"/>
      <c r="M688" s="193"/>
      <c r="T688" s="194"/>
      <c r="AT688" s="190" t="s">
        <v>376</v>
      </c>
      <c r="AU688" s="190" t="s">
        <v>86</v>
      </c>
      <c r="AV688" s="15" t="s">
        <v>84</v>
      </c>
      <c r="AW688" s="15" t="s">
        <v>34</v>
      </c>
      <c r="AX688" s="15" t="s">
        <v>77</v>
      </c>
      <c r="AY688" s="190" t="s">
        <v>339</v>
      </c>
    </row>
    <row r="689" spans="2:65" s="12" customFormat="1" x14ac:dyDescent="0.2">
      <c r="B689" s="155"/>
      <c r="D689" s="150" t="s">
        <v>376</v>
      </c>
      <c r="E689" s="156" t="s">
        <v>1</v>
      </c>
      <c r="F689" s="157" t="s">
        <v>4144</v>
      </c>
      <c r="H689" s="158">
        <v>32.914999999999999</v>
      </c>
      <c r="I689" s="159"/>
      <c r="L689" s="155"/>
      <c r="M689" s="160"/>
      <c r="T689" s="161"/>
      <c r="AT689" s="156" t="s">
        <v>376</v>
      </c>
      <c r="AU689" s="156" t="s">
        <v>86</v>
      </c>
      <c r="AV689" s="12" t="s">
        <v>86</v>
      </c>
      <c r="AW689" s="12" t="s">
        <v>34</v>
      </c>
      <c r="AX689" s="12" t="s">
        <v>77</v>
      </c>
      <c r="AY689" s="156" t="s">
        <v>339</v>
      </c>
    </row>
    <row r="690" spans="2:65" s="13" customFormat="1" x14ac:dyDescent="0.2">
      <c r="B690" s="162"/>
      <c r="D690" s="150" t="s">
        <v>376</v>
      </c>
      <c r="E690" s="163" t="s">
        <v>1</v>
      </c>
      <c r="F690" s="164" t="s">
        <v>398</v>
      </c>
      <c r="H690" s="165">
        <v>32.914999999999999</v>
      </c>
      <c r="I690" s="166"/>
      <c r="L690" s="162"/>
      <c r="M690" s="167"/>
      <c r="T690" s="168"/>
      <c r="AT690" s="163" t="s">
        <v>376</v>
      </c>
      <c r="AU690" s="163" t="s">
        <v>86</v>
      </c>
      <c r="AV690" s="13" t="s">
        <v>249</v>
      </c>
      <c r="AW690" s="13" t="s">
        <v>34</v>
      </c>
      <c r="AX690" s="13" t="s">
        <v>84</v>
      </c>
      <c r="AY690" s="163" t="s">
        <v>339</v>
      </c>
    </row>
    <row r="691" spans="2:65" s="1" customFormat="1" ht="16.5" customHeight="1" x14ac:dyDescent="0.2">
      <c r="B691" s="136"/>
      <c r="C691" s="137" t="s">
        <v>1568</v>
      </c>
      <c r="D691" s="137" t="s">
        <v>342</v>
      </c>
      <c r="E691" s="138" t="s">
        <v>4162</v>
      </c>
      <c r="F691" s="139" t="s">
        <v>4163</v>
      </c>
      <c r="G691" s="140" t="s">
        <v>381</v>
      </c>
      <c r="H691" s="141">
        <v>32.914999999999999</v>
      </c>
      <c r="I691" s="142"/>
      <c r="J691" s="143">
        <f>ROUND(I691*H691,2)</f>
        <v>0</v>
      </c>
      <c r="K691" s="139" t="s">
        <v>902</v>
      </c>
      <c r="L691" s="32"/>
      <c r="M691" s="144" t="s">
        <v>1</v>
      </c>
      <c r="N691" s="145" t="s">
        <v>42</v>
      </c>
      <c r="P691" s="146">
        <f>O691*H691</f>
        <v>0</v>
      </c>
      <c r="Q691" s="146">
        <v>0</v>
      </c>
      <c r="R691" s="146">
        <f>Q691*H691</f>
        <v>0</v>
      </c>
      <c r="S691" s="146">
        <v>0</v>
      </c>
      <c r="T691" s="147">
        <f>S691*H691</f>
        <v>0</v>
      </c>
      <c r="AR691" s="148" t="s">
        <v>428</v>
      </c>
      <c r="AT691" s="148" t="s">
        <v>342</v>
      </c>
      <c r="AU691" s="148" t="s">
        <v>86</v>
      </c>
      <c r="AY691" s="17" t="s">
        <v>339</v>
      </c>
      <c r="BE691" s="149">
        <f>IF(N691="základní",J691,0)</f>
        <v>0</v>
      </c>
      <c r="BF691" s="149">
        <f>IF(N691="snížená",J691,0)</f>
        <v>0</v>
      </c>
      <c r="BG691" s="149">
        <f>IF(N691="zákl. přenesená",J691,0)</f>
        <v>0</v>
      </c>
      <c r="BH691" s="149">
        <f>IF(N691="sníž. přenesená",J691,0)</f>
        <v>0</v>
      </c>
      <c r="BI691" s="149">
        <f>IF(N691="nulová",J691,0)</f>
        <v>0</v>
      </c>
      <c r="BJ691" s="17" t="s">
        <v>84</v>
      </c>
      <c r="BK691" s="149">
        <f>ROUND(I691*H691,2)</f>
        <v>0</v>
      </c>
      <c r="BL691" s="17" t="s">
        <v>428</v>
      </c>
      <c r="BM691" s="148" t="s">
        <v>4164</v>
      </c>
    </row>
    <row r="692" spans="2:65" s="1" customFormat="1" x14ac:dyDescent="0.2">
      <c r="B692" s="32"/>
      <c r="D692" s="150" t="s">
        <v>348</v>
      </c>
      <c r="F692" s="151" t="s">
        <v>4165</v>
      </c>
      <c r="I692" s="152"/>
      <c r="L692" s="32"/>
      <c r="M692" s="153"/>
      <c r="T692" s="56"/>
      <c r="AT692" s="17" t="s">
        <v>348</v>
      </c>
      <c r="AU692" s="17" t="s">
        <v>86</v>
      </c>
    </row>
    <row r="693" spans="2:65" s="15" customFormat="1" x14ac:dyDescent="0.2">
      <c r="B693" s="189"/>
      <c r="D693" s="150" t="s">
        <v>376</v>
      </c>
      <c r="E693" s="190" t="s">
        <v>1</v>
      </c>
      <c r="F693" s="191" t="s">
        <v>4142</v>
      </c>
      <c r="H693" s="190" t="s">
        <v>1</v>
      </c>
      <c r="I693" s="192"/>
      <c r="L693" s="189"/>
      <c r="M693" s="193"/>
      <c r="T693" s="194"/>
      <c r="AT693" s="190" t="s">
        <v>376</v>
      </c>
      <c r="AU693" s="190" t="s">
        <v>86</v>
      </c>
      <c r="AV693" s="15" t="s">
        <v>84</v>
      </c>
      <c r="AW693" s="15" t="s">
        <v>34</v>
      </c>
      <c r="AX693" s="15" t="s">
        <v>77</v>
      </c>
      <c r="AY693" s="190" t="s">
        <v>339</v>
      </c>
    </row>
    <row r="694" spans="2:65" s="15" customFormat="1" x14ac:dyDescent="0.2">
      <c r="B694" s="189"/>
      <c r="D694" s="150" t="s">
        <v>376</v>
      </c>
      <c r="E694" s="190" t="s">
        <v>1</v>
      </c>
      <c r="F694" s="191" t="s">
        <v>4143</v>
      </c>
      <c r="H694" s="190" t="s">
        <v>1</v>
      </c>
      <c r="I694" s="192"/>
      <c r="L694" s="189"/>
      <c r="M694" s="193"/>
      <c r="T694" s="194"/>
      <c r="AT694" s="190" t="s">
        <v>376</v>
      </c>
      <c r="AU694" s="190" t="s">
        <v>86</v>
      </c>
      <c r="AV694" s="15" t="s">
        <v>84</v>
      </c>
      <c r="AW694" s="15" t="s">
        <v>34</v>
      </c>
      <c r="AX694" s="15" t="s">
        <v>77</v>
      </c>
      <c r="AY694" s="190" t="s">
        <v>339</v>
      </c>
    </row>
    <row r="695" spans="2:65" s="12" customFormat="1" x14ac:dyDescent="0.2">
      <c r="B695" s="155"/>
      <c r="D695" s="150" t="s">
        <v>376</v>
      </c>
      <c r="E695" s="156" t="s">
        <v>1</v>
      </c>
      <c r="F695" s="157" t="s">
        <v>4144</v>
      </c>
      <c r="H695" s="158">
        <v>32.914999999999999</v>
      </c>
      <c r="I695" s="159"/>
      <c r="L695" s="155"/>
      <c r="M695" s="160"/>
      <c r="T695" s="161"/>
      <c r="AT695" s="156" t="s">
        <v>376</v>
      </c>
      <c r="AU695" s="156" t="s">
        <v>86</v>
      </c>
      <c r="AV695" s="12" t="s">
        <v>86</v>
      </c>
      <c r="AW695" s="12" t="s">
        <v>34</v>
      </c>
      <c r="AX695" s="12" t="s">
        <v>77</v>
      </c>
      <c r="AY695" s="156" t="s">
        <v>339</v>
      </c>
    </row>
    <row r="696" spans="2:65" s="13" customFormat="1" x14ac:dyDescent="0.2">
      <c r="B696" s="162"/>
      <c r="D696" s="150" t="s">
        <v>376</v>
      </c>
      <c r="E696" s="163" t="s">
        <v>1</v>
      </c>
      <c r="F696" s="164" t="s">
        <v>398</v>
      </c>
      <c r="H696" s="165">
        <v>32.914999999999999</v>
      </c>
      <c r="I696" s="166"/>
      <c r="L696" s="162"/>
      <c r="M696" s="167"/>
      <c r="T696" s="168"/>
      <c r="AT696" s="163" t="s">
        <v>376</v>
      </c>
      <c r="AU696" s="163" t="s">
        <v>86</v>
      </c>
      <c r="AV696" s="13" t="s">
        <v>249</v>
      </c>
      <c r="AW696" s="13" t="s">
        <v>34</v>
      </c>
      <c r="AX696" s="13" t="s">
        <v>84</v>
      </c>
      <c r="AY696" s="163" t="s">
        <v>339</v>
      </c>
    </row>
    <row r="697" spans="2:65" s="1" customFormat="1" ht="16.5" customHeight="1" x14ac:dyDescent="0.2">
      <c r="B697" s="136"/>
      <c r="C697" s="137" t="s">
        <v>1571</v>
      </c>
      <c r="D697" s="137" t="s">
        <v>342</v>
      </c>
      <c r="E697" s="138" t="s">
        <v>4166</v>
      </c>
      <c r="F697" s="139" t="s">
        <v>4167</v>
      </c>
      <c r="G697" s="140" t="s">
        <v>381</v>
      </c>
      <c r="H697" s="141">
        <v>8.2289999999999992</v>
      </c>
      <c r="I697" s="142"/>
      <c r="J697" s="143">
        <f>ROUND(I697*H697,2)</f>
        <v>0</v>
      </c>
      <c r="K697" s="139" t="s">
        <v>902</v>
      </c>
      <c r="L697" s="32"/>
      <c r="M697" s="144" t="s">
        <v>1</v>
      </c>
      <c r="N697" s="145" t="s">
        <v>42</v>
      </c>
      <c r="P697" s="146">
        <f>O697*H697</f>
        <v>0</v>
      </c>
      <c r="Q697" s="146">
        <v>0</v>
      </c>
      <c r="R697" s="146">
        <f>Q697*H697</f>
        <v>0</v>
      </c>
      <c r="S697" s="146">
        <v>0</v>
      </c>
      <c r="T697" s="147">
        <f>S697*H697</f>
        <v>0</v>
      </c>
      <c r="AR697" s="148" t="s">
        <v>428</v>
      </c>
      <c r="AT697" s="148" t="s">
        <v>342</v>
      </c>
      <c r="AU697" s="148" t="s">
        <v>86</v>
      </c>
      <c r="AY697" s="17" t="s">
        <v>339</v>
      </c>
      <c r="BE697" s="149">
        <f>IF(N697="základní",J697,0)</f>
        <v>0</v>
      </c>
      <c r="BF697" s="149">
        <f>IF(N697="snížená",J697,0)</f>
        <v>0</v>
      </c>
      <c r="BG697" s="149">
        <f>IF(N697="zákl. přenesená",J697,0)</f>
        <v>0</v>
      </c>
      <c r="BH697" s="149">
        <f>IF(N697="sníž. přenesená",J697,0)</f>
        <v>0</v>
      </c>
      <c r="BI697" s="149">
        <f>IF(N697="nulová",J697,0)</f>
        <v>0</v>
      </c>
      <c r="BJ697" s="17" t="s">
        <v>84</v>
      </c>
      <c r="BK697" s="149">
        <f>ROUND(I697*H697,2)</f>
        <v>0</v>
      </c>
      <c r="BL697" s="17" t="s">
        <v>428</v>
      </c>
      <c r="BM697" s="148" t="s">
        <v>4168</v>
      </c>
    </row>
    <row r="698" spans="2:65" s="1" customFormat="1" ht="19.2" x14ac:dyDescent="0.2">
      <c r="B698" s="32"/>
      <c r="D698" s="150" t="s">
        <v>348</v>
      </c>
      <c r="F698" s="151" t="s">
        <v>4169</v>
      </c>
      <c r="I698" s="152"/>
      <c r="L698" s="32"/>
      <c r="M698" s="153"/>
      <c r="T698" s="56"/>
      <c r="AT698" s="17" t="s">
        <v>348</v>
      </c>
      <c r="AU698" s="17" t="s">
        <v>86</v>
      </c>
    </row>
    <row r="699" spans="2:65" s="1" customFormat="1" ht="19.2" x14ac:dyDescent="0.2">
      <c r="B699" s="32"/>
      <c r="D699" s="150" t="s">
        <v>350</v>
      </c>
      <c r="F699" s="154" t="s">
        <v>4170</v>
      </c>
      <c r="I699" s="152"/>
      <c r="L699" s="32"/>
      <c r="M699" s="153"/>
      <c r="T699" s="56"/>
      <c r="AT699" s="17" t="s">
        <v>350</v>
      </c>
      <c r="AU699" s="17" t="s">
        <v>86</v>
      </c>
    </row>
    <row r="700" spans="2:65" s="12" customFormat="1" x14ac:dyDescent="0.2">
      <c r="B700" s="155"/>
      <c r="D700" s="150" t="s">
        <v>376</v>
      </c>
      <c r="E700" s="156" t="s">
        <v>1</v>
      </c>
      <c r="F700" s="157" t="s">
        <v>4171</v>
      </c>
      <c r="H700" s="158">
        <v>8.2289999999999992</v>
      </c>
      <c r="I700" s="159"/>
      <c r="L700" s="155"/>
      <c r="M700" s="160"/>
      <c r="T700" s="161"/>
      <c r="AT700" s="156" t="s">
        <v>376</v>
      </c>
      <c r="AU700" s="156" t="s">
        <v>86</v>
      </c>
      <c r="AV700" s="12" t="s">
        <v>86</v>
      </c>
      <c r="AW700" s="12" t="s">
        <v>34</v>
      </c>
      <c r="AX700" s="12" t="s">
        <v>77</v>
      </c>
      <c r="AY700" s="156" t="s">
        <v>339</v>
      </c>
    </row>
    <row r="701" spans="2:65" s="13" customFormat="1" x14ac:dyDescent="0.2">
      <c r="B701" s="162"/>
      <c r="D701" s="150" t="s">
        <v>376</v>
      </c>
      <c r="E701" s="163" t="s">
        <v>1</v>
      </c>
      <c r="F701" s="164" t="s">
        <v>398</v>
      </c>
      <c r="H701" s="165">
        <v>8.2289999999999992</v>
      </c>
      <c r="I701" s="166"/>
      <c r="L701" s="162"/>
      <c r="M701" s="167"/>
      <c r="T701" s="168"/>
      <c r="AT701" s="163" t="s">
        <v>376</v>
      </c>
      <c r="AU701" s="163" t="s">
        <v>86</v>
      </c>
      <c r="AV701" s="13" t="s">
        <v>249</v>
      </c>
      <c r="AW701" s="13" t="s">
        <v>34</v>
      </c>
      <c r="AX701" s="13" t="s">
        <v>84</v>
      </c>
      <c r="AY701" s="163" t="s">
        <v>339</v>
      </c>
    </row>
    <row r="702" spans="2:65" s="1" customFormat="1" ht="16.5" customHeight="1" x14ac:dyDescent="0.2">
      <c r="B702" s="136"/>
      <c r="C702" s="169" t="s">
        <v>1577</v>
      </c>
      <c r="D702" s="169" t="s">
        <v>490</v>
      </c>
      <c r="E702" s="170" t="s">
        <v>4172</v>
      </c>
      <c r="F702" s="171" t="s">
        <v>4173</v>
      </c>
      <c r="G702" s="172" t="s">
        <v>970</v>
      </c>
      <c r="H702" s="173">
        <v>9.875</v>
      </c>
      <c r="I702" s="174"/>
      <c r="J702" s="175">
        <f>ROUND(I702*H702,2)</f>
        <v>0</v>
      </c>
      <c r="K702" s="171" t="s">
        <v>1</v>
      </c>
      <c r="L702" s="176"/>
      <c r="M702" s="177" t="s">
        <v>1</v>
      </c>
      <c r="N702" s="178" t="s">
        <v>42</v>
      </c>
      <c r="P702" s="146">
        <f>O702*H702</f>
        <v>0</v>
      </c>
      <c r="Q702" s="146">
        <v>1E-3</v>
      </c>
      <c r="R702" s="146">
        <f>Q702*H702</f>
        <v>9.8750000000000001E-3</v>
      </c>
      <c r="S702" s="146">
        <v>0</v>
      </c>
      <c r="T702" s="147">
        <f>S702*H702</f>
        <v>0</v>
      </c>
      <c r="AR702" s="148" t="s">
        <v>513</v>
      </c>
      <c r="AT702" s="148" t="s">
        <v>490</v>
      </c>
      <c r="AU702" s="148" t="s">
        <v>86</v>
      </c>
      <c r="AY702" s="17" t="s">
        <v>339</v>
      </c>
      <c r="BE702" s="149">
        <f>IF(N702="základní",J702,0)</f>
        <v>0</v>
      </c>
      <c r="BF702" s="149">
        <f>IF(N702="snížená",J702,0)</f>
        <v>0</v>
      </c>
      <c r="BG702" s="149">
        <f>IF(N702="zákl. přenesená",J702,0)</f>
        <v>0</v>
      </c>
      <c r="BH702" s="149">
        <f>IF(N702="sníž. přenesená",J702,0)</f>
        <v>0</v>
      </c>
      <c r="BI702" s="149">
        <f>IF(N702="nulová",J702,0)</f>
        <v>0</v>
      </c>
      <c r="BJ702" s="17" t="s">
        <v>84</v>
      </c>
      <c r="BK702" s="149">
        <f>ROUND(I702*H702,2)</f>
        <v>0</v>
      </c>
      <c r="BL702" s="17" t="s">
        <v>428</v>
      </c>
      <c r="BM702" s="148" t="s">
        <v>4174</v>
      </c>
    </row>
    <row r="703" spans="2:65" s="1" customFormat="1" x14ac:dyDescent="0.2">
      <c r="B703" s="32"/>
      <c r="D703" s="150" t="s">
        <v>348</v>
      </c>
      <c r="F703" s="151" t="s">
        <v>4173</v>
      </c>
      <c r="I703" s="152"/>
      <c r="L703" s="32"/>
      <c r="M703" s="153"/>
      <c r="T703" s="56"/>
      <c r="AT703" s="17" t="s">
        <v>348</v>
      </c>
      <c r="AU703" s="17" t="s">
        <v>86</v>
      </c>
    </row>
    <row r="704" spans="2:65" s="1" customFormat="1" ht="38.4" x14ac:dyDescent="0.2">
      <c r="B704" s="32"/>
      <c r="D704" s="150" t="s">
        <v>350</v>
      </c>
      <c r="F704" s="154" t="s">
        <v>4175</v>
      </c>
      <c r="I704" s="152"/>
      <c r="L704" s="32"/>
      <c r="M704" s="153"/>
      <c r="T704" s="56"/>
      <c r="AT704" s="17" t="s">
        <v>350</v>
      </c>
      <c r="AU704" s="17" t="s">
        <v>86</v>
      </c>
    </row>
    <row r="705" spans="2:51" s="12" customFormat="1" x14ac:dyDescent="0.2">
      <c r="B705" s="155"/>
      <c r="D705" s="150" t="s">
        <v>376</v>
      </c>
      <c r="E705" s="156" t="s">
        <v>1</v>
      </c>
      <c r="F705" s="157" t="s">
        <v>4176</v>
      </c>
      <c r="H705" s="158">
        <v>9.875</v>
      </c>
      <c r="I705" s="159"/>
      <c r="L705" s="155"/>
      <c r="M705" s="160"/>
      <c r="T705" s="161"/>
      <c r="AT705" s="156" t="s">
        <v>376</v>
      </c>
      <c r="AU705" s="156" t="s">
        <v>86</v>
      </c>
      <c r="AV705" s="12" t="s">
        <v>86</v>
      </c>
      <c r="AW705" s="12" t="s">
        <v>34</v>
      </c>
      <c r="AX705" s="12" t="s">
        <v>77</v>
      </c>
      <c r="AY705" s="156" t="s">
        <v>339</v>
      </c>
    </row>
    <row r="706" spans="2:51" s="13" customFormat="1" x14ac:dyDescent="0.2">
      <c r="B706" s="162"/>
      <c r="D706" s="150" t="s">
        <v>376</v>
      </c>
      <c r="E706" s="163" t="s">
        <v>1</v>
      </c>
      <c r="F706" s="164" t="s">
        <v>398</v>
      </c>
      <c r="H706" s="165">
        <v>9.875</v>
      </c>
      <c r="I706" s="166"/>
      <c r="L706" s="162"/>
      <c r="M706" s="195"/>
      <c r="N706" s="196"/>
      <c r="O706" s="196"/>
      <c r="P706" s="196"/>
      <c r="Q706" s="196"/>
      <c r="R706" s="196"/>
      <c r="S706" s="196"/>
      <c r="T706" s="197"/>
      <c r="AT706" s="163" t="s">
        <v>376</v>
      </c>
      <c r="AU706" s="163" t="s">
        <v>86</v>
      </c>
      <c r="AV706" s="13" t="s">
        <v>249</v>
      </c>
      <c r="AW706" s="13" t="s">
        <v>34</v>
      </c>
      <c r="AX706" s="13" t="s">
        <v>84</v>
      </c>
      <c r="AY706" s="163" t="s">
        <v>339</v>
      </c>
    </row>
    <row r="707" spans="2:51" s="1" customFormat="1" ht="6.9" customHeight="1" x14ac:dyDescent="0.2">
      <c r="B707" s="44"/>
      <c r="C707" s="45"/>
      <c r="D707" s="45"/>
      <c r="E707" s="45"/>
      <c r="F707" s="45"/>
      <c r="G707" s="45"/>
      <c r="H707" s="45"/>
      <c r="I707" s="45"/>
      <c r="J707" s="45"/>
      <c r="K707" s="45"/>
      <c r="L707" s="32"/>
    </row>
  </sheetData>
  <autoFilter ref="C136:K706" xr:uid="{00000000-0009-0000-0000-00000D000000}"/>
  <mergeCells count="15">
    <mergeCell ref="E123:H123"/>
    <mergeCell ref="E127:H127"/>
    <mergeCell ref="E125:H125"/>
    <mergeCell ref="E129:H129"/>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2:BM229"/>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150</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3.2" x14ac:dyDescent="0.2">
      <c r="B8" s="20"/>
      <c r="D8" s="27" t="s">
        <v>312</v>
      </c>
      <c r="L8" s="20"/>
    </row>
    <row r="9" spans="2:46" ht="16.5" customHeight="1" x14ac:dyDescent="0.2">
      <c r="B9" s="20"/>
      <c r="E9" s="278" t="s">
        <v>1953</v>
      </c>
      <c r="F9" s="256"/>
      <c r="G9" s="256"/>
      <c r="H9" s="256"/>
      <c r="L9" s="20"/>
    </row>
    <row r="10" spans="2:46" ht="12" customHeight="1" x14ac:dyDescent="0.2">
      <c r="B10" s="20"/>
      <c r="D10" s="27" t="s">
        <v>314</v>
      </c>
      <c r="L10" s="20"/>
    </row>
    <row r="11" spans="2:46" s="1" customFormat="1" ht="16.5" customHeight="1" x14ac:dyDescent="0.2">
      <c r="B11" s="32"/>
      <c r="E11" s="260" t="s">
        <v>4177</v>
      </c>
      <c r="F11" s="277"/>
      <c r="G11" s="277"/>
      <c r="H11" s="277"/>
      <c r="L11" s="32"/>
    </row>
    <row r="12" spans="2:46" s="1" customFormat="1" ht="12" customHeight="1" x14ac:dyDescent="0.2">
      <c r="B12" s="32"/>
      <c r="D12" s="27" t="s">
        <v>625</v>
      </c>
      <c r="L12" s="32"/>
    </row>
    <row r="13" spans="2:46" s="1" customFormat="1" ht="16.5" customHeight="1" x14ac:dyDescent="0.2">
      <c r="B13" s="32"/>
      <c r="E13" s="248" t="s">
        <v>4178</v>
      </c>
      <c r="F13" s="277"/>
      <c r="G13" s="277"/>
      <c r="H13" s="277"/>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8"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80" t="str">
        <f>'Rekapitulace stavby'!E14</f>
        <v>Vyplň údaj</v>
      </c>
      <c r="F22" s="266"/>
      <c r="G22" s="266"/>
      <c r="H22" s="266"/>
      <c r="I22" s="27" t="s">
        <v>28</v>
      </c>
      <c r="J22" s="28" t="str">
        <f>'Rekapitulace stavby'!AN14</f>
        <v>Vyplň údaj</v>
      </c>
      <c r="L22" s="32"/>
    </row>
    <row r="23" spans="2:12" s="1" customFormat="1" ht="6.9" customHeight="1" x14ac:dyDescent="0.2">
      <c r="B23" s="32"/>
      <c r="L23" s="32"/>
    </row>
    <row r="24" spans="2:12" s="1" customFormat="1" ht="12" customHeight="1" x14ac:dyDescent="0.2">
      <c r="B24" s="32"/>
      <c r="D24" s="27" t="s">
        <v>32</v>
      </c>
      <c r="I24" s="27" t="s">
        <v>25</v>
      </c>
      <c r="J24" s="25" t="s">
        <v>1</v>
      </c>
      <c r="L24" s="32"/>
    </row>
    <row r="25" spans="2:12" s="1" customFormat="1" ht="18" customHeight="1" x14ac:dyDescent="0.2">
      <c r="B25" s="32"/>
      <c r="E25" s="25" t="s">
        <v>4179</v>
      </c>
      <c r="I25" s="27" t="s">
        <v>28</v>
      </c>
      <c r="J25" s="25" t="s">
        <v>1</v>
      </c>
      <c r="L25" s="32"/>
    </row>
    <row r="26" spans="2:12" s="1" customFormat="1" ht="6.9" customHeight="1" x14ac:dyDescent="0.2">
      <c r="B26" s="32"/>
      <c r="L26" s="32"/>
    </row>
    <row r="27" spans="2:12" s="1" customFormat="1" ht="12" customHeight="1" x14ac:dyDescent="0.2">
      <c r="B27" s="32"/>
      <c r="D27" s="27" t="s">
        <v>35</v>
      </c>
      <c r="I27" s="27" t="s">
        <v>25</v>
      </c>
      <c r="J27" s="25" t="s">
        <v>1</v>
      </c>
      <c r="L27" s="32"/>
    </row>
    <row r="28" spans="2:12" s="1" customFormat="1" ht="18" customHeight="1" x14ac:dyDescent="0.2">
      <c r="B28" s="32"/>
      <c r="E28" s="25" t="s">
        <v>4180</v>
      </c>
      <c r="I28" s="27" t="s">
        <v>28</v>
      </c>
      <c r="J28" s="25" t="s">
        <v>1</v>
      </c>
      <c r="L28" s="32"/>
    </row>
    <row r="29" spans="2:12" s="1" customFormat="1" ht="6.9" customHeight="1" x14ac:dyDescent="0.2">
      <c r="B29" s="32"/>
      <c r="L29" s="32"/>
    </row>
    <row r="30" spans="2:12" s="1" customFormat="1" ht="12" customHeight="1" x14ac:dyDescent="0.2">
      <c r="B30" s="32"/>
      <c r="D30" s="27" t="s">
        <v>36</v>
      </c>
      <c r="L30" s="32"/>
    </row>
    <row r="31" spans="2:12" s="7" customFormat="1" ht="16.5" customHeight="1" x14ac:dyDescent="0.2">
      <c r="B31" s="94"/>
      <c r="E31" s="270" t="s">
        <v>1</v>
      </c>
      <c r="F31" s="270"/>
      <c r="G31" s="270"/>
      <c r="H31" s="270"/>
      <c r="L31" s="94"/>
    </row>
    <row r="32" spans="2:12" s="1" customFormat="1" ht="6.9" customHeight="1" x14ac:dyDescent="0.2">
      <c r="B32" s="32"/>
      <c r="L32" s="32"/>
    </row>
    <row r="33" spans="2:12" s="1" customFormat="1" ht="6.9" customHeight="1" x14ac:dyDescent="0.2">
      <c r="B33" s="32"/>
      <c r="D33" s="53"/>
      <c r="E33" s="53"/>
      <c r="F33" s="53"/>
      <c r="G33" s="53"/>
      <c r="H33" s="53"/>
      <c r="I33" s="53"/>
      <c r="J33" s="53"/>
      <c r="K33" s="53"/>
      <c r="L33" s="32"/>
    </row>
    <row r="34" spans="2:12" s="1" customFormat="1" ht="25.35" customHeight="1" x14ac:dyDescent="0.2">
      <c r="B34" s="32"/>
      <c r="D34" s="95" t="s">
        <v>37</v>
      </c>
      <c r="J34" s="66">
        <f>ROUND(J127, 2)</f>
        <v>0</v>
      </c>
      <c r="L34" s="32"/>
    </row>
    <row r="35" spans="2:12" s="1" customFormat="1" ht="6.9" customHeight="1" x14ac:dyDescent="0.2">
      <c r="B35" s="32"/>
      <c r="D35" s="53"/>
      <c r="E35" s="53"/>
      <c r="F35" s="53"/>
      <c r="G35" s="53"/>
      <c r="H35" s="53"/>
      <c r="I35" s="53"/>
      <c r="J35" s="53"/>
      <c r="K35" s="53"/>
      <c r="L35" s="32"/>
    </row>
    <row r="36" spans="2:12" s="1" customFormat="1" ht="14.4" customHeight="1" x14ac:dyDescent="0.2">
      <c r="B36" s="32"/>
      <c r="F36" s="35" t="s">
        <v>39</v>
      </c>
      <c r="I36" s="35" t="s">
        <v>38</v>
      </c>
      <c r="J36" s="35" t="s">
        <v>40</v>
      </c>
      <c r="L36" s="32"/>
    </row>
    <row r="37" spans="2:12" s="1" customFormat="1" ht="14.4" customHeight="1" x14ac:dyDescent="0.2">
      <c r="B37" s="32"/>
      <c r="D37" s="55" t="s">
        <v>41</v>
      </c>
      <c r="E37" s="27" t="s">
        <v>42</v>
      </c>
      <c r="F37" s="86">
        <f>ROUND((SUM(BE127:BE228)),  2)</f>
        <v>0</v>
      </c>
      <c r="I37" s="96">
        <v>0.21</v>
      </c>
      <c r="J37" s="86">
        <f>ROUND(((SUM(BE127:BE228))*I37),  2)</f>
        <v>0</v>
      </c>
      <c r="L37" s="32"/>
    </row>
    <row r="38" spans="2:12" s="1" customFormat="1" ht="14.4" customHeight="1" x14ac:dyDescent="0.2">
      <c r="B38" s="32"/>
      <c r="E38" s="27" t="s">
        <v>43</v>
      </c>
      <c r="F38" s="86">
        <f>ROUND((SUM(BF127:BF228)),  2)</f>
        <v>0</v>
      </c>
      <c r="I38" s="96">
        <v>0.12</v>
      </c>
      <c r="J38" s="86">
        <f>ROUND(((SUM(BF127:BF228))*I38),  2)</f>
        <v>0</v>
      </c>
      <c r="L38" s="32"/>
    </row>
    <row r="39" spans="2:12" s="1" customFormat="1" ht="14.4" hidden="1" customHeight="1" x14ac:dyDescent="0.2">
      <c r="B39" s="32"/>
      <c r="E39" s="27" t="s">
        <v>44</v>
      </c>
      <c r="F39" s="86">
        <f>ROUND((SUM(BG127:BG228)),  2)</f>
        <v>0</v>
      </c>
      <c r="I39" s="96">
        <v>0.21</v>
      </c>
      <c r="J39" s="86">
        <f>0</f>
        <v>0</v>
      </c>
      <c r="L39" s="32"/>
    </row>
    <row r="40" spans="2:12" s="1" customFormat="1" ht="14.4" hidden="1" customHeight="1" x14ac:dyDescent="0.2">
      <c r="B40" s="32"/>
      <c r="E40" s="27" t="s">
        <v>45</v>
      </c>
      <c r="F40" s="86">
        <f>ROUND((SUM(BH127:BH228)),  2)</f>
        <v>0</v>
      </c>
      <c r="I40" s="96">
        <v>0.12</v>
      </c>
      <c r="J40" s="86">
        <f>0</f>
        <v>0</v>
      </c>
      <c r="L40" s="32"/>
    </row>
    <row r="41" spans="2:12" s="1" customFormat="1" ht="14.4" hidden="1" customHeight="1" x14ac:dyDescent="0.2">
      <c r="B41" s="32"/>
      <c r="E41" s="27" t="s">
        <v>46</v>
      </c>
      <c r="F41" s="86">
        <f>ROUND((SUM(BI127:BI228)),  2)</f>
        <v>0</v>
      </c>
      <c r="I41" s="96">
        <v>0</v>
      </c>
      <c r="J41" s="86">
        <f>0</f>
        <v>0</v>
      </c>
      <c r="L41" s="32"/>
    </row>
    <row r="42" spans="2:12" s="1" customFormat="1" ht="6.9"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 customHeight="1" x14ac:dyDescent="0.2">
      <c r="B44" s="32"/>
      <c r="L44" s="32"/>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ht="16.5" customHeight="1" x14ac:dyDescent="0.2">
      <c r="B87" s="20"/>
      <c r="E87" s="278" t="s">
        <v>1953</v>
      </c>
      <c r="F87" s="256"/>
      <c r="G87" s="256"/>
      <c r="H87" s="256"/>
      <c r="L87" s="20"/>
    </row>
    <row r="88" spans="2:12" ht="12" customHeight="1" x14ac:dyDescent="0.2">
      <c r="B88" s="20"/>
      <c r="C88" s="27" t="s">
        <v>314</v>
      </c>
      <c r="L88" s="20"/>
    </row>
    <row r="89" spans="2:12" s="1" customFormat="1" ht="16.5" customHeight="1" x14ac:dyDescent="0.2">
      <c r="B89" s="32"/>
      <c r="E89" s="260" t="s">
        <v>4177</v>
      </c>
      <c r="F89" s="277"/>
      <c r="G89" s="277"/>
      <c r="H89" s="277"/>
      <c r="L89" s="32"/>
    </row>
    <row r="90" spans="2:12" s="1" customFormat="1" ht="12" customHeight="1" x14ac:dyDescent="0.2">
      <c r="B90" s="32"/>
      <c r="C90" s="27" t="s">
        <v>625</v>
      </c>
      <c r="L90" s="32"/>
    </row>
    <row r="91" spans="2:12" s="1" customFormat="1" ht="16.5" customHeight="1" x14ac:dyDescent="0.2">
      <c r="B91" s="32"/>
      <c r="E91" s="248" t="str">
        <f>E13</f>
        <v>SO 02.4.1 - Úprava železničního svršku a spodku</v>
      </c>
      <c r="F91" s="277"/>
      <c r="G91" s="277"/>
      <c r="H91" s="277"/>
      <c r="L91" s="32"/>
    </row>
    <row r="92" spans="2:12" s="1" customFormat="1" ht="6.9"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 customHeight="1" x14ac:dyDescent="0.2">
      <c r="B94" s="32"/>
      <c r="L94" s="32"/>
    </row>
    <row r="95" spans="2:12" s="1" customFormat="1" ht="25.65" customHeight="1" x14ac:dyDescent="0.2">
      <c r="B95" s="32"/>
      <c r="C95" s="27" t="s">
        <v>24</v>
      </c>
      <c r="F95" s="25" t="str">
        <f>E19</f>
        <v>Správa železnic, státní organizace, OŘ Ostrava</v>
      </c>
      <c r="I95" s="27" t="s">
        <v>32</v>
      </c>
      <c r="J95" s="30" t="str">
        <f>E25</f>
        <v>Dopravní projektování, spol. s.r.o.</v>
      </c>
      <c r="L95" s="32"/>
    </row>
    <row r="96" spans="2:12" s="1" customFormat="1" ht="15.15" customHeight="1" x14ac:dyDescent="0.2">
      <c r="B96" s="32"/>
      <c r="C96" s="27" t="s">
        <v>30</v>
      </c>
      <c r="F96" s="25" t="str">
        <f>IF(E22="","",E22)</f>
        <v>Vyplň údaj</v>
      </c>
      <c r="I96" s="27" t="s">
        <v>35</v>
      </c>
      <c r="J96" s="30" t="str">
        <f>E28</f>
        <v>Ing.Libor Habrnál</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8" customHeight="1" x14ac:dyDescent="0.2">
      <c r="B100" s="32"/>
      <c r="C100" s="107" t="s">
        <v>319</v>
      </c>
      <c r="J100" s="66">
        <f>J127</f>
        <v>0</v>
      </c>
      <c r="L100" s="32"/>
      <c r="AU100" s="17" t="s">
        <v>320</v>
      </c>
    </row>
    <row r="101" spans="2:47" s="8" customFormat="1" ht="24.9" customHeight="1" x14ac:dyDescent="0.2">
      <c r="B101" s="108"/>
      <c r="D101" s="109" t="s">
        <v>321</v>
      </c>
      <c r="E101" s="110"/>
      <c r="F101" s="110"/>
      <c r="G101" s="110"/>
      <c r="H101" s="110"/>
      <c r="I101" s="110"/>
      <c r="J101" s="111">
        <f>J128</f>
        <v>0</v>
      </c>
      <c r="L101" s="108"/>
    </row>
    <row r="102" spans="2:47" s="9" customFormat="1" ht="19.95" customHeight="1" x14ac:dyDescent="0.2">
      <c r="B102" s="112"/>
      <c r="D102" s="113" t="s">
        <v>322</v>
      </c>
      <c r="E102" s="114"/>
      <c r="F102" s="114"/>
      <c r="G102" s="114"/>
      <c r="H102" s="114"/>
      <c r="I102" s="114"/>
      <c r="J102" s="115">
        <f>J129</f>
        <v>0</v>
      </c>
      <c r="L102" s="112"/>
    </row>
    <row r="103" spans="2:47" s="8" customFormat="1" ht="24.9" customHeight="1" x14ac:dyDescent="0.2">
      <c r="B103" s="108"/>
      <c r="D103" s="109" t="s">
        <v>323</v>
      </c>
      <c r="E103" s="110"/>
      <c r="F103" s="110"/>
      <c r="G103" s="110"/>
      <c r="H103" s="110"/>
      <c r="I103" s="110"/>
      <c r="J103" s="111">
        <f>J187</f>
        <v>0</v>
      </c>
      <c r="L103" s="108"/>
    </row>
    <row r="104" spans="2:47" s="1" customFormat="1" ht="21.75" customHeight="1" x14ac:dyDescent="0.2">
      <c r="B104" s="32"/>
      <c r="L104" s="32"/>
    </row>
    <row r="105" spans="2:47" s="1" customFormat="1" ht="6.9" customHeight="1" x14ac:dyDescent="0.2">
      <c r="B105" s="44"/>
      <c r="C105" s="45"/>
      <c r="D105" s="45"/>
      <c r="E105" s="45"/>
      <c r="F105" s="45"/>
      <c r="G105" s="45"/>
      <c r="H105" s="45"/>
      <c r="I105" s="45"/>
      <c r="J105" s="45"/>
      <c r="K105" s="45"/>
      <c r="L105" s="32"/>
    </row>
    <row r="109" spans="2:47" s="1" customFormat="1" ht="6.9" customHeight="1" x14ac:dyDescent="0.2">
      <c r="B109" s="46"/>
      <c r="C109" s="47"/>
      <c r="D109" s="47"/>
      <c r="E109" s="47"/>
      <c r="F109" s="47"/>
      <c r="G109" s="47"/>
      <c r="H109" s="47"/>
      <c r="I109" s="47"/>
      <c r="J109" s="47"/>
      <c r="K109" s="47"/>
      <c r="L109" s="32"/>
    </row>
    <row r="110" spans="2:47" s="1" customFormat="1" ht="24.9" customHeight="1" x14ac:dyDescent="0.2">
      <c r="B110" s="32"/>
      <c r="C110" s="21" t="s">
        <v>324</v>
      </c>
      <c r="L110" s="32"/>
    </row>
    <row r="111" spans="2:47" s="1" customFormat="1" ht="6.9" customHeight="1" x14ac:dyDescent="0.2">
      <c r="B111" s="32"/>
      <c r="L111" s="32"/>
    </row>
    <row r="112" spans="2:47" s="1" customFormat="1" ht="12" customHeight="1" x14ac:dyDescent="0.2">
      <c r="B112" s="32"/>
      <c r="C112" s="27" t="s">
        <v>16</v>
      </c>
      <c r="L112" s="32"/>
    </row>
    <row r="113" spans="2:63" s="1" customFormat="1" ht="16.5" customHeight="1" x14ac:dyDescent="0.2">
      <c r="B113" s="32"/>
      <c r="E113" s="278" t="str">
        <f>E7</f>
        <v>Prostá rekonstrukce trati v úseku Milotice nad Opavou – Brantice – 2.etapa</v>
      </c>
      <c r="F113" s="279"/>
      <c r="G113" s="279"/>
      <c r="H113" s="279"/>
      <c r="L113" s="32"/>
    </row>
    <row r="114" spans="2:63" ht="12" customHeight="1" x14ac:dyDescent="0.2">
      <c r="B114" s="20"/>
      <c r="C114" s="27" t="s">
        <v>312</v>
      </c>
      <c r="L114" s="20"/>
    </row>
    <row r="115" spans="2:63" ht="16.5" customHeight="1" x14ac:dyDescent="0.2">
      <c r="B115" s="20"/>
      <c r="E115" s="278" t="s">
        <v>1953</v>
      </c>
      <c r="F115" s="256"/>
      <c r="G115" s="256"/>
      <c r="H115" s="256"/>
      <c r="L115" s="20"/>
    </row>
    <row r="116" spans="2:63" ht="12" customHeight="1" x14ac:dyDescent="0.2">
      <c r="B116" s="20"/>
      <c r="C116" s="27" t="s">
        <v>314</v>
      </c>
      <c r="L116" s="20"/>
    </row>
    <row r="117" spans="2:63" s="1" customFormat="1" ht="16.5" customHeight="1" x14ac:dyDescent="0.2">
      <c r="B117" s="32"/>
      <c r="E117" s="260" t="s">
        <v>4177</v>
      </c>
      <c r="F117" s="277"/>
      <c r="G117" s="277"/>
      <c r="H117" s="277"/>
      <c r="L117" s="32"/>
    </row>
    <row r="118" spans="2:63" s="1" customFormat="1" ht="12" customHeight="1" x14ac:dyDescent="0.2">
      <c r="B118" s="32"/>
      <c r="C118" s="27" t="s">
        <v>625</v>
      </c>
      <c r="L118" s="32"/>
    </row>
    <row r="119" spans="2:63" s="1" customFormat="1" ht="16.5" customHeight="1" x14ac:dyDescent="0.2">
      <c r="B119" s="32"/>
      <c r="E119" s="248" t="str">
        <f>E13</f>
        <v>SO 02.4.1 - Úprava železničního svršku a spodku</v>
      </c>
      <c r="F119" s="277"/>
      <c r="G119" s="277"/>
      <c r="H119" s="277"/>
      <c r="L119" s="32"/>
    </row>
    <row r="120" spans="2:63" s="1" customFormat="1" ht="6.9" customHeight="1" x14ac:dyDescent="0.2">
      <c r="B120" s="32"/>
      <c r="L120" s="32"/>
    </row>
    <row r="121" spans="2:63" s="1" customFormat="1" ht="12" customHeight="1" x14ac:dyDescent="0.2">
      <c r="B121" s="32"/>
      <c r="C121" s="27" t="s">
        <v>20</v>
      </c>
      <c r="F121" s="25" t="str">
        <f>F16</f>
        <v>PS Krnov</v>
      </c>
      <c r="I121" s="27" t="s">
        <v>22</v>
      </c>
      <c r="J121" s="52" t="str">
        <f>IF(J16="","",J16)</f>
        <v>22. 5. 2025</v>
      </c>
      <c r="L121" s="32"/>
    </row>
    <row r="122" spans="2:63" s="1" customFormat="1" ht="6.9" customHeight="1" x14ac:dyDescent="0.2">
      <c r="B122" s="32"/>
      <c r="L122" s="32"/>
    </row>
    <row r="123" spans="2:63" s="1" customFormat="1" ht="25.65" customHeight="1" x14ac:dyDescent="0.2">
      <c r="B123" s="32"/>
      <c r="C123" s="27" t="s">
        <v>24</v>
      </c>
      <c r="F123" s="25" t="str">
        <f>E19</f>
        <v>Správa železnic, státní organizace, OŘ Ostrava</v>
      </c>
      <c r="I123" s="27" t="s">
        <v>32</v>
      </c>
      <c r="J123" s="30" t="str">
        <f>E25</f>
        <v>Dopravní projektování, spol. s.r.o.</v>
      </c>
      <c r="L123" s="32"/>
    </row>
    <row r="124" spans="2:63" s="1" customFormat="1" ht="15.15" customHeight="1" x14ac:dyDescent="0.2">
      <c r="B124" s="32"/>
      <c r="C124" s="27" t="s">
        <v>30</v>
      </c>
      <c r="F124" s="25" t="str">
        <f>IF(E22="","",E22)</f>
        <v>Vyplň údaj</v>
      </c>
      <c r="I124" s="27" t="s">
        <v>35</v>
      </c>
      <c r="J124" s="30" t="str">
        <f>E28</f>
        <v>Ing.Libor Habrnál</v>
      </c>
      <c r="L124" s="32"/>
    </row>
    <row r="125" spans="2:63" s="1" customFormat="1" ht="10.35" customHeight="1" x14ac:dyDescent="0.2">
      <c r="B125" s="32"/>
      <c r="L125" s="32"/>
    </row>
    <row r="126" spans="2:63" s="10" customFormat="1" ht="29.25" customHeight="1" x14ac:dyDescent="0.2">
      <c r="B126" s="116"/>
      <c r="C126" s="117" t="s">
        <v>325</v>
      </c>
      <c r="D126" s="118" t="s">
        <v>62</v>
      </c>
      <c r="E126" s="118" t="s">
        <v>58</v>
      </c>
      <c r="F126" s="118" t="s">
        <v>59</v>
      </c>
      <c r="G126" s="118" t="s">
        <v>326</v>
      </c>
      <c r="H126" s="118" t="s">
        <v>327</v>
      </c>
      <c r="I126" s="118" t="s">
        <v>328</v>
      </c>
      <c r="J126" s="118" t="s">
        <v>318</v>
      </c>
      <c r="K126" s="119" t="s">
        <v>329</v>
      </c>
      <c r="L126" s="116"/>
      <c r="M126" s="59" t="s">
        <v>1</v>
      </c>
      <c r="N126" s="60" t="s">
        <v>41</v>
      </c>
      <c r="O126" s="60" t="s">
        <v>330</v>
      </c>
      <c r="P126" s="60" t="s">
        <v>331</v>
      </c>
      <c r="Q126" s="60" t="s">
        <v>332</v>
      </c>
      <c r="R126" s="60" t="s">
        <v>333</v>
      </c>
      <c r="S126" s="60" t="s">
        <v>334</v>
      </c>
      <c r="T126" s="61" t="s">
        <v>335</v>
      </c>
    </row>
    <row r="127" spans="2:63" s="1" customFormat="1" ht="22.8" customHeight="1" x14ac:dyDescent="0.3">
      <c r="B127" s="32"/>
      <c r="C127" s="64" t="s">
        <v>336</v>
      </c>
      <c r="J127" s="120">
        <f>BK127</f>
        <v>0</v>
      </c>
      <c r="L127" s="32"/>
      <c r="M127" s="62"/>
      <c r="N127" s="53"/>
      <c r="O127" s="53"/>
      <c r="P127" s="121">
        <f>P128+P187</f>
        <v>0</v>
      </c>
      <c r="Q127" s="53"/>
      <c r="R127" s="121">
        <f>R128+R187</f>
        <v>235.51999999999998</v>
      </c>
      <c r="S127" s="53"/>
      <c r="T127" s="122">
        <f>T128+T187</f>
        <v>0</v>
      </c>
      <c r="AT127" s="17" t="s">
        <v>76</v>
      </c>
      <c r="AU127" s="17" t="s">
        <v>320</v>
      </c>
      <c r="BK127" s="123">
        <f>BK128+BK187</f>
        <v>0</v>
      </c>
    </row>
    <row r="128" spans="2:63" s="11" customFormat="1" ht="25.95" customHeight="1" x14ac:dyDescent="0.25">
      <c r="B128" s="124"/>
      <c r="D128" s="125" t="s">
        <v>76</v>
      </c>
      <c r="E128" s="126" t="s">
        <v>337</v>
      </c>
      <c r="F128" s="126" t="s">
        <v>338</v>
      </c>
      <c r="I128" s="127"/>
      <c r="J128" s="128">
        <f>BK128</f>
        <v>0</v>
      </c>
      <c r="L128" s="124"/>
      <c r="M128" s="129"/>
      <c r="P128" s="130">
        <f>P129</f>
        <v>0</v>
      </c>
      <c r="R128" s="130">
        <f>R129</f>
        <v>235.51999999999998</v>
      </c>
      <c r="T128" s="131">
        <f>T129</f>
        <v>0</v>
      </c>
      <c r="AR128" s="125" t="s">
        <v>84</v>
      </c>
      <c r="AT128" s="132" t="s">
        <v>76</v>
      </c>
      <c r="AU128" s="132" t="s">
        <v>77</v>
      </c>
      <c r="AY128" s="125" t="s">
        <v>339</v>
      </c>
      <c r="BK128" s="133">
        <f>BK129</f>
        <v>0</v>
      </c>
    </row>
    <row r="129" spans="2:65" s="11" customFormat="1" ht="22.8" customHeight="1" x14ac:dyDescent="0.25">
      <c r="B129" s="124"/>
      <c r="D129" s="125" t="s">
        <v>76</v>
      </c>
      <c r="E129" s="134" t="s">
        <v>340</v>
      </c>
      <c r="F129" s="134" t="s">
        <v>341</v>
      </c>
      <c r="I129" s="127"/>
      <c r="J129" s="135">
        <f>BK129</f>
        <v>0</v>
      </c>
      <c r="L129" s="124"/>
      <c r="M129" s="129"/>
      <c r="P129" s="130">
        <f>SUM(P130:P186)</f>
        <v>0</v>
      </c>
      <c r="R129" s="130">
        <f>SUM(R130:R186)</f>
        <v>235.51999999999998</v>
      </c>
      <c r="T129" s="131">
        <f>SUM(T130:T186)</f>
        <v>0</v>
      </c>
      <c r="AR129" s="125" t="s">
        <v>84</v>
      </c>
      <c r="AT129" s="132" t="s">
        <v>76</v>
      </c>
      <c r="AU129" s="132" t="s">
        <v>84</v>
      </c>
      <c r="AY129" s="125" t="s">
        <v>339</v>
      </c>
      <c r="BK129" s="133">
        <f>SUM(BK130:BK186)</f>
        <v>0</v>
      </c>
    </row>
    <row r="130" spans="2:65" s="1" customFormat="1" ht="16.5" customHeight="1" x14ac:dyDescent="0.2">
      <c r="B130" s="136"/>
      <c r="C130" s="137" t="s">
        <v>84</v>
      </c>
      <c r="D130" s="137" t="s">
        <v>342</v>
      </c>
      <c r="E130" s="138" t="s">
        <v>4181</v>
      </c>
      <c r="F130" s="139" t="s">
        <v>4182</v>
      </c>
      <c r="G130" s="140" t="s">
        <v>381</v>
      </c>
      <c r="H130" s="141">
        <v>25.1</v>
      </c>
      <c r="I130" s="142"/>
      <c r="J130" s="143">
        <f>ROUND(I130*H130,2)</f>
        <v>0</v>
      </c>
      <c r="K130" s="139" t="s">
        <v>346</v>
      </c>
      <c r="L130" s="32"/>
      <c r="M130" s="144" t="s">
        <v>1</v>
      </c>
      <c r="N130" s="145" t="s">
        <v>42</v>
      </c>
      <c r="P130" s="146">
        <f>O130*H130</f>
        <v>0</v>
      </c>
      <c r="Q130" s="146">
        <v>0</v>
      </c>
      <c r="R130" s="146">
        <f>Q130*H130</f>
        <v>0</v>
      </c>
      <c r="S130" s="146">
        <v>0</v>
      </c>
      <c r="T130" s="147">
        <f>S130*H130</f>
        <v>0</v>
      </c>
      <c r="AR130" s="148" t="s">
        <v>249</v>
      </c>
      <c r="AT130" s="148" t="s">
        <v>342</v>
      </c>
      <c r="AU130" s="148" t="s">
        <v>86</v>
      </c>
      <c r="AY130" s="17" t="s">
        <v>339</v>
      </c>
      <c r="BE130" s="149">
        <f>IF(N130="základní",J130,0)</f>
        <v>0</v>
      </c>
      <c r="BF130" s="149">
        <f>IF(N130="snížená",J130,0)</f>
        <v>0</v>
      </c>
      <c r="BG130" s="149">
        <f>IF(N130="zákl. přenesená",J130,0)</f>
        <v>0</v>
      </c>
      <c r="BH130" s="149">
        <f>IF(N130="sníž. přenesená",J130,0)</f>
        <v>0</v>
      </c>
      <c r="BI130" s="149">
        <f>IF(N130="nulová",J130,0)</f>
        <v>0</v>
      </c>
      <c r="BJ130" s="17" t="s">
        <v>84</v>
      </c>
      <c r="BK130" s="149">
        <f>ROUND(I130*H130,2)</f>
        <v>0</v>
      </c>
      <c r="BL130" s="17" t="s">
        <v>249</v>
      </c>
      <c r="BM130" s="148" t="s">
        <v>4183</v>
      </c>
    </row>
    <row r="131" spans="2:65" s="1" customFormat="1" ht="28.8" x14ac:dyDescent="0.2">
      <c r="B131" s="32"/>
      <c r="D131" s="150" t="s">
        <v>348</v>
      </c>
      <c r="F131" s="151" t="s">
        <v>4184</v>
      </c>
      <c r="I131" s="152"/>
      <c r="L131" s="32"/>
      <c r="M131" s="153"/>
      <c r="T131" s="56"/>
      <c r="AT131" s="17" t="s">
        <v>348</v>
      </c>
      <c r="AU131" s="17" t="s">
        <v>86</v>
      </c>
    </row>
    <row r="132" spans="2:65" s="12" customFormat="1" x14ac:dyDescent="0.2">
      <c r="B132" s="155"/>
      <c r="D132" s="150" t="s">
        <v>376</v>
      </c>
      <c r="E132" s="156" t="s">
        <v>1</v>
      </c>
      <c r="F132" s="157" t="s">
        <v>4185</v>
      </c>
      <c r="H132" s="158">
        <v>10.085000000000001</v>
      </c>
      <c r="I132" s="159"/>
      <c r="L132" s="155"/>
      <c r="M132" s="160"/>
      <c r="T132" s="161"/>
      <c r="AT132" s="156" t="s">
        <v>376</v>
      </c>
      <c r="AU132" s="156" t="s">
        <v>86</v>
      </c>
      <c r="AV132" s="12" t="s">
        <v>86</v>
      </c>
      <c r="AW132" s="12" t="s">
        <v>34</v>
      </c>
      <c r="AX132" s="12" t="s">
        <v>77</v>
      </c>
      <c r="AY132" s="156" t="s">
        <v>339</v>
      </c>
    </row>
    <row r="133" spans="2:65" s="12" customFormat="1" x14ac:dyDescent="0.2">
      <c r="B133" s="155"/>
      <c r="D133" s="150" t="s">
        <v>376</v>
      </c>
      <c r="E133" s="156" t="s">
        <v>1</v>
      </c>
      <c r="F133" s="157" t="s">
        <v>4186</v>
      </c>
      <c r="H133" s="158">
        <v>15.015000000000001</v>
      </c>
      <c r="I133" s="159"/>
      <c r="L133" s="155"/>
      <c r="M133" s="160"/>
      <c r="T133" s="161"/>
      <c r="AT133" s="156" t="s">
        <v>376</v>
      </c>
      <c r="AU133" s="156" t="s">
        <v>86</v>
      </c>
      <c r="AV133" s="12" t="s">
        <v>86</v>
      </c>
      <c r="AW133" s="12" t="s">
        <v>34</v>
      </c>
      <c r="AX133" s="12" t="s">
        <v>77</v>
      </c>
      <c r="AY133" s="156" t="s">
        <v>339</v>
      </c>
    </row>
    <row r="134" spans="2:65" s="13" customFormat="1" x14ac:dyDescent="0.2">
      <c r="B134" s="162"/>
      <c r="D134" s="150" t="s">
        <v>376</v>
      </c>
      <c r="E134" s="163" t="s">
        <v>1</v>
      </c>
      <c r="F134" s="164" t="s">
        <v>398</v>
      </c>
      <c r="H134" s="165">
        <v>25.1</v>
      </c>
      <c r="I134" s="166"/>
      <c r="L134" s="162"/>
      <c r="M134" s="167"/>
      <c r="T134" s="168"/>
      <c r="AT134" s="163" t="s">
        <v>376</v>
      </c>
      <c r="AU134" s="163" t="s">
        <v>86</v>
      </c>
      <c r="AV134" s="13" t="s">
        <v>249</v>
      </c>
      <c r="AW134" s="13" t="s">
        <v>34</v>
      </c>
      <c r="AX134" s="13" t="s">
        <v>84</v>
      </c>
      <c r="AY134" s="163" t="s">
        <v>339</v>
      </c>
    </row>
    <row r="135" spans="2:65" s="1" customFormat="1" ht="16.5" customHeight="1" x14ac:dyDescent="0.2">
      <c r="B135" s="136"/>
      <c r="C135" s="137" t="s">
        <v>86</v>
      </c>
      <c r="D135" s="137" t="s">
        <v>342</v>
      </c>
      <c r="E135" s="138" t="s">
        <v>1427</v>
      </c>
      <c r="F135" s="139" t="s">
        <v>1428</v>
      </c>
      <c r="G135" s="140" t="s">
        <v>373</v>
      </c>
      <c r="H135" s="141">
        <v>4.0229999999999997</v>
      </c>
      <c r="I135" s="142"/>
      <c r="J135" s="143">
        <f>ROUND(I135*H135,2)</f>
        <v>0</v>
      </c>
      <c r="K135" s="139" t="s">
        <v>346</v>
      </c>
      <c r="L135" s="32"/>
      <c r="M135" s="144" t="s">
        <v>1</v>
      </c>
      <c r="N135" s="145" t="s">
        <v>42</v>
      </c>
      <c r="P135" s="146">
        <f>O135*H135</f>
        <v>0</v>
      </c>
      <c r="Q135" s="146">
        <v>0</v>
      </c>
      <c r="R135" s="146">
        <f>Q135*H135</f>
        <v>0</v>
      </c>
      <c r="S135" s="146">
        <v>0</v>
      </c>
      <c r="T135" s="147">
        <f>S135*H135</f>
        <v>0</v>
      </c>
      <c r="AR135" s="148" t="s">
        <v>249</v>
      </c>
      <c r="AT135" s="148" t="s">
        <v>342</v>
      </c>
      <c r="AU135" s="148" t="s">
        <v>86</v>
      </c>
      <c r="AY135" s="17" t="s">
        <v>339</v>
      </c>
      <c r="BE135" s="149">
        <f>IF(N135="základní",J135,0)</f>
        <v>0</v>
      </c>
      <c r="BF135" s="149">
        <f>IF(N135="snížená",J135,0)</f>
        <v>0</v>
      </c>
      <c r="BG135" s="149">
        <f>IF(N135="zákl. přenesená",J135,0)</f>
        <v>0</v>
      </c>
      <c r="BH135" s="149">
        <f>IF(N135="sníž. přenesená",J135,0)</f>
        <v>0</v>
      </c>
      <c r="BI135" s="149">
        <f>IF(N135="nulová",J135,0)</f>
        <v>0</v>
      </c>
      <c r="BJ135" s="17" t="s">
        <v>84</v>
      </c>
      <c r="BK135" s="149">
        <f>ROUND(I135*H135,2)</f>
        <v>0</v>
      </c>
      <c r="BL135" s="17" t="s">
        <v>249</v>
      </c>
      <c r="BM135" s="148" t="s">
        <v>4187</v>
      </c>
    </row>
    <row r="136" spans="2:65" s="1" customFormat="1" ht="28.8" x14ac:dyDescent="0.2">
      <c r="B136" s="32"/>
      <c r="D136" s="150" t="s">
        <v>348</v>
      </c>
      <c r="F136" s="151" t="s">
        <v>1430</v>
      </c>
      <c r="I136" s="152"/>
      <c r="L136" s="32"/>
      <c r="M136" s="153"/>
      <c r="T136" s="56"/>
      <c r="AT136" s="17" t="s">
        <v>348</v>
      </c>
      <c r="AU136" s="17" t="s">
        <v>86</v>
      </c>
    </row>
    <row r="137" spans="2:65" s="12" customFormat="1" x14ac:dyDescent="0.2">
      <c r="B137" s="155"/>
      <c r="D137" s="150" t="s">
        <v>376</v>
      </c>
      <c r="E137" s="156" t="s">
        <v>1</v>
      </c>
      <c r="F137" s="157" t="s">
        <v>4188</v>
      </c>
      <c r="H137" s="158">
        <v>2.5209999999999999</v>
      </c>
      <c r="I137" s="159"/>
      <c r="L137" s="155"/>
      <c r="M137" s="160"/>
      <c r="T137" s="161"/>
      <c r="AT137" s="156" t="s">
        <v>376</v>
      </c>
      <c r="AU137" s="156" t="s">
        <v>86</v>
      </c>
      <c r="AV137" s="12" t="s">
        <v>86</v>
      </c>
      <c r="AW137" s="12" t="s">
        <v>34</v>
      </c>
      <c r="AX137" s="12" t="s">
        <v>77</v>
      </c>
      <c r="AY137" s="156" t="s">
        <v>339</v>
      </c>
    </row>
    <row r="138" spans="2:65" s="12" customFormat="1" x14ac:dyDescent="0.2">
      <c r="B138" s="155"/>
      <c r="D138" s="150" t="s">
        <v>376</v>
      </c>
      <c r="E138" s="156" t="s">
        <v>1</v>
      </c>
      <c r="F138" s="157" t="s">
        <v>4189</v>
      </c>
      <c r="H138" s="158">
        <v>1.502</v>
      </c>
      <c r="I138" s="159"/>
      <c r="L138" s="155"/>
      <c r="M138" s="160"/>
      <c r="T138" s="161"/>
      <c r="AT138" s="156" t="s">
        <v>376</v>
      </c>
      <c r="AU138" s="156" t="s">
        <v>86</v>
      </c>
      <c r="AV138" s="12" t="s">
        <v>86</v>
      </c>
      <c r="AW138" s="12" t="s">
        <v>34</v>
      </c>
      <c r="AX138" s="12" t="s">
        <v>77</v>
      </c>
      <c r="AY138" s="156" t="s">
        <v>339</v>
      </c>
    </row>
    <row r="139" spans="2:65" s="13" customFormat="1" x14ac:dyDescent="0.2">
      <c r="B139" s="162"/>
      <c r="D139" s="150" t="s">
        <v>376</v>
      </c>
      <c r="E139" s="163" t="s">
        <v>1</v>
      </c>
      <c r="F139" s="164" t="s">
        <v>398</v>
      </c>
      <c r="H139" s="165">
        <v>4.0229999999999997</v>
      </c>
      <c r="I139" s="166"/>
      <c r="L139" s="162"/>
      <c r="M139" s="167"/>
      <c r="T139" s="168"/>
      <c r="AT139" s="163" t="s">
        <v>376</v>
      </c>
      <c r="AU139" s="163" t="s">
        <v>86</v>
      </c>
      <c r="AV139" s="13" t="s">
        <v>249</v>
      </c>
      <c r="AW139" s="13" t="s">
        <v>34</v>
      </c>
      <c r="AX139" s="13" t="s">
        <v>84</v>
      </c>
      <c r="AY139" s="163" t="s">
        <v>339</v>
      </c>
    </row>
    <row r="140" spans="2:65" s="1" customFormat="1" ht="16.5" customHeight="1" x14ac:dyDescent="0.2">
      <c r="B140" s="136"/>
      <c r="C140" s="137" t="s">
        <v>97</v>
      </c>
      <c r="D140" s="137" t="s">
        <v>342</v>
      </c>
      <c r="E140" s="138" t="s">
        <v>4190</v>
      </c>
      <c r="F140" s="139" t="s">
        <v>4191</v>
      </c>
      <c r="G140" s="140" t="s">
        <v>345</v>
      </c>
      <c r="H140" s="141">
        <v>2</v>
      </c>
      <c r="I140" s="142"/>
      <c r="J140" s="143">
        <f>ROUND(I140*H140,2)</f>
        <v>0</v>
      </c>
      <c r="K140" s="139" t="s">
        <v>346</v>
      </c>
      <c r="L140" s="32"/>
      <c r="M140" s="144" t="s">
        <v>1</v>
      </c>
      <c r="N140" s="145" t="s">
        <v>42</v>
      </c>
      <c r="P140" s="146">
        <f>O140*H140</f>
        <v>0</v>
      </c>
      <c r="Q140" s="146">
        <v>0</v>
      </c>
      <c r="R140" s="146">
        <f>Q140*H140</f>
        <v>0</v>
      </c>
      <c r="S140" s="146">
        <v>0</v>
      </c>
      <c r="T140" s="147">
        <f>S140*H140</f>
        <v>0</v>
      </c>
      <c r="AR140" s="148" t="s">
        <v>249</v>
      </c>
      <c r="AT140" s="148" t="s">
        <v>342</v>
      </c>
      <c r="AU140" s="148" t="s">
        <v>86</v>
      </c>
      <c r="AY140" s="17" t="s">
        <v>339</v>
      </c>
      <c r="BE140" s="149">
        <f>IF(N140="základní",J140,0)</f>
        <v>0</v>
      </c>
      <c r="BF140" s="149">
        <f>IF(N140="snížená",J140,0)</f>
        <v>0</v>
      </c>
      <c r="BG140" s="149">
        <f>IF(N140="zákl. přenesená",J140,0)</f>
        <v>0</v>
      </c>
      <c r="BH140" s="149">
        <f>IF(N140="sníž. přenesená",J140,0)</f>
        <v>0</v>
      </c>
      <c r="BI140" s="149">
        <f>IF(N140="nulová",J140,0)</f>
        <v>0</v>
      </c>
      <c r="BJ140" s="17" t="s">
        <v>84</v>
      </c>
      <c r="BK140" s="149">
        <f>ROUND(I140*H140,2)</f>
        <v>0</v>
      </c>
      <c r="BL140" s="17" t="s">
        <v>249</v>
      </c>
      <c r="BM140" s="148" t="s">
        <v>4192</v>
      </c>
    </row>
    <row r="141" spans="2:65" s="1" customFormat="1" ht="28.8" x14ac:dyDescent="0.2">
      <c r="B141" s="32"/>
      <c r="D141" s="150" t="s">
        <v>348</v>
      </c>
      <c r="F141" s="151" t="s">
        <v>4193</v>
      </c>
      <c r="I141" s="152"/>
      <c r="L141" s="32"/>
      <c r="M141" s="153"/>
      <c r="T141" s="56"/>
      <c r="AT141" s="17" t="s">
        <v>348</v>
      </c>
      <c r="AU141" s="17" t="s">
        <v>86</v>
      </c>
    </row>
    <row r="142" spans="2:65" s="12" customFormat="1" x14ac:dyDescent="0.2">
      <c r="B142" s="155"/>
      <c r="D142" s="150" t="s">
        <v>376</v>
      </c>
      <c r="E142" s="156" t="s">
        <v>1</v>
      </c>
      <c r="F142" s="157" t="s">
        <v>4194</v>
      </c>
      <c r="H142" s="158">
        <v>2</v>
      </c>
      <c r="I142" s="159"/>
      <c r="L142" s="155"/>
      <c r="M142" s="160"/>
      <c r="T142" s="161"/>
      <c r="AT142" s="156" t="s">
        <v>376</v>
      </c>
      <c r="AU142" s="156" t="s">
        <v>86</v>
      </c>
      <c r="AV142" s="12" t="s">
        <v>86</v>
      </c>
      <c r="AW142" s="12" t="s">
        <v>34</v>
      </c>
      <c r="AX142" s="12" t="s">
        <v>77</v>
      </c>
      <c r="AY142" s="156" t="s">
        <v>339</v>
      </c>
    </row>
    <row r="143" spans="2:65" s="13" customFormat="1" x14ac:dyDescent="0.2">
      <c r="B143" s="162"/>
      <c r="D143" s="150" t="s">
        <v>376</v>
      </c>
      <c r="E143" s="163" t="s">
        <v>1</v>
      </c>
      <c r="F143" s="164" t="s">
        <v>398</v>
      </c>
      <c r="H143" s="165">
        <v>2</v>
      </c>
      <c r="I143" s="166"/>
      <c r="L143" s="162"/>
      <c r="M143" s="167"/>
      <c r="T143" s="168"/>
      <c r="AT143" s="163" t="s">
        <v>376</v>
      </c>
      <c r="AU143" s="163" t="s">
        <v>86</v>
      </c>
      <c r="AV143" s="13" t="s">
        <v>249</v>
      </c>
      <c r="AW143" s="13" t="s">
        <v>34</v>
      </c>
      <c r="AX143" s="13" t="s">
        <v>84</v>
      </c>
      <c r="AY143" s="163" t="s">
        <v>339</v>
      </c>
    </row>
    <row r="144" spans="2:65" s="1" customFormat="1" ht="16.5" customHeight="1" x14ac:dyDescent="0.2">
      <c r="B144" s="136"/>
      <c r="C144" s="137" t="s">
        <v>249</v>
      </c>
      <c r="D144" s="137" t="s">
        <v>342</v>
      </c>
      <c r="E144" s="138" t="s">
        <v>4195</v>
      </c>
      <c r="F144" s="139" t="s">
        <v>4196</v>
      </c>
      <c r="G144" s="140" t="s">
        <v>345</v>
      </c>
      <c r="H144" s="141">
        <v>1</v>
      </c>
      <c r="I144" s="142"/>
      <c r="J144" s="143">
        <f>ROUND(I144*H144,2)</f>
        <v>0</v>
      </c>
      <c r="K144" s="139" t="s">
        <v>346</v>
      </c>
      <c r="L144" s="32"/>
      <c r="M144" s="144" t="s">
        <v>1</v>
      </c>
      <c r="N144" s="145" t="s">
        <v>42</v>
      </c>
      <c r="P144" s="146">
        <f>O144*H144</f>
        <v>0</v>
      </c>
      <c r="Q144" s="146">
        <v>0</v>
      </c>
      <c r="R144" s="146">
        <f>Q144*H144</f>
        <v>0</v>
      </c>
      <c r="S144" s="146">
        <v>0</v>
      </c>
      <c r="T144" s="147">
        <f>S144*H144</f>
        <v>0</v>
      </c>
      <c r="AR144" s="148" t="s">
        <v>249</v>
      </c>
      <c r="AT144" s="148" t="s">
        <v>342</v>
      </c>
      <c r="AU144" s="148" t="s">
        <v>86</v>
      </c>
      <c r="AY144" s="17" t="s">
        <v>339</v>
      </c>
      <c r="BE144" s="149">
        <f>IF(N144="základní",J144,0)</f>
        <v>0</v>
      </c>
      <c r="BF144" s="149">
        <f>IF(N144="snížená",J144,0)</f>
        <v>0</v>
      </c>
      <c r="BG144" s="149">
        <f>IF(N144="zákl. přenesená",J144,0)</f>
        <v>0</v>
      </c>
      <c r="BH144" s="149">
        <f>IF(N144="sníž. přenesená",J144,0)</f>
        <v>0</v>
      </c>
      <c r="BI144" s="149">
        <f>IF(N144="nulová",J144,0)</f>
        <v>0</v>
      </c>
      <c r="BJ144" s="17" t="s">
        <v>84</v>
      </c>
      <c r="BK144" s="149">
        <f>ROUND(I144*H144,2)</f>
        <v>0</v>
      </c>
      <c r="BL144" s="17" t="s">
        <v>249</v>
      </c>
      <c r="BM144" s="148" t="s">
        <v>4197</v>
      </c>
    </row>
    <row r="145" spans="2:65" s="1" customFormat="1" ht="28.8" x14ac:dyDescent="0.2">
      <c r="B145" s="32"/>
      <c r="D145" s="150" t="s">
        <v>348</v>
      </c>
      <c r="F145" s="151" t="s">
        <v>4198</v>
      </c>
      <c r="I145" s="152"/>
      <c r="L145" s="32"/>
      <c r="M145" s="153"/>
      <c r="T145" s="56"/>
      <c r="AT145" s="17" t="s">
        <v>348</v>
      </c>
      <c r="AU145" s="17" t="s">
        <v>86</v>
      </c>
    </row>
    <row r="146" spans="2:65" s="12" customFormat="1" x14ac:dyDescent="0.2">
      <c r="B146" s="155"/>
      <c r="D146" s="150" t="s">
        <v>376</v>
      </c>
      <c r="E146" s="156" t="s">
        <v>1</v>
      </c>
      <c r="F146" s="157" t="s">
        <v>4199</v>
      </c>
      <c r="H146" s="158">
        <v>1</v>
      </c>
      <c r="I146" s="159"/>
      <c r="L146" s="155"/>
      <c r="M146" s="160"/>
      <c r="T146" s="161"/>
      <c r="AT146" s="156" t="s">
        <v>376</v>
      </c>
      <c r="AU146" s="156" t="s">
        <v>86</v>
      </c>
      <c r="AV146" s="12" t="s">
        <v>86</v>
      </c>
      <c r="AW146" s="12" t="s">
        <v>34</v>
      </c>
      <c r="AX146" s="12" t="s">
        <v>77</v>
      </c>
      <c r="AY146" s="156" t="s">
        <v>339</v>
      </c>
    </row>
    <row r="147" spans="2:65" s="13" customFormat="1" x14ac:dyDescent="0.2">
      <c r="B147" s="162"/>
      <c r="D147" s="150" t="s">
        <v>376</v>
      </c>
      <c r="E147" s="163" t="s">
        <v>1</v>
      </c>
      <c r="F147" s="164" t="s">
        <v>398</v>
      </c>
      <c r="H147" s="165">
        <v>1</v>
      </c>
      <c r="I147" s="166"/>
      <c r="L147" s="162"/>
      <c r="M147" s="167"/>
      <c r="T147" s="168"/>
      <c r="AT147" s="163" t="s">
        <v>376</v>
      </c>
      <c r="AU147" s="163" t="s">
        <v>86</v>
      </c>
      <c r="AV147" s="13" t="s">
        <v>249</v>
      </c>
      <c r="AW147" s="13" t="s">
        <v>34</v>
      </c>
      <c r="AX147" s="13" t="s">
        <v>84</v>
      </c>
      <c r="AY147" s="163" t="s">
        <v>339</v>
      </c>
    </row>
    <row r="148" spans="2:65" s="1" customFormat="1" ht="16.5" customHeight="1" x14ac:dyDescent="0.2">
      <c r="B148" s="136"/>
      <c r="C148" s="137" t="s">
        <v>340</v>
      </c>
      <c r="D148" s="137" t="s">
        <v>342</v>
      </c>
      <c r="E148" s="138" t="s">
        <v>4200</v>
      </c>
      <c r="F148" s="139" t="s">
        <v>4201</v>
      </c>
      <c r="G148" s="140" t="s">
        <v>381</v>
      </c>
      <c r="H148" s="141">
        <v>152.363</v>
      </c>
      <c r="I148" s="142"/>
      <c r="J148" s="143">
        <f>ROUND(I148*H148,2)</f>
        <v>0</v>
      </c>
      <c r="K148" s="139" t="s">
        <v>346</v>
      </c>
      <c r="L148" s="32"/>
      <c r="M148" s="144" t="s">
        <v>1</v>
      </c>
      <c r="N148" s="145" t="s">
        <v>42</v>
      </c>
      <c r="P148" s="146">
        <f>O148*H148</f>
        <v>0</v>
      </c>
      <c r="Q148" s="146">
        <v>0</v>
      </c>
      <c r="R148" s="146">
        <f>Q148*H148</f>
        <v>0</v>
      </c>
      <c r="S148" s="146">
        <v>0</v>
      </c>
      <c r="T148" s="147">
        <f>S148*H148</f>
        <v>0</v>
      </c>
      <c r="AR148" s="148" t="s">
        <v>249</v>
      </c>
      <c r="AT148" s="148" t="s">
        <v>342</v>
      </c>
      <c r="AU148" s="148" t="s">
        <v>86</v>
      </c>
      <c r="AY148" s="17" t="s">
        <v>339</v>
      </c>
      <c r="BE148" s="149">
        <f>IF(N148="základní",J148,0)</f>
        <v>0</v>
      </c>
      <c r="BF148" s="149">
        <f>IF(N148="snížená",J148,0)</f>
        <v>0</v>
      </c>
      <c r="BG148" s="149">
        <f>IF(N148="zákl. přenesená",J148,0)</f>
        <v>0</v>
      </c>
      <c r="BH148" s="149">
        <f>IF(N148="sníž. přenesená",J148,0)</f>
        <v>0</v>
      </c>
      <c r="BI148" s="149">
        <f>IF(N148="nulová",J148,0)</f>
        <v>0</v>
      </c>
      <c r="BJ148" s="17" t="s">
        <v>84</v>
      </c>
      <c r="BK148" s="149">
        <f>ROUND(I148*H148,2)</f>
        <v>0</v>
      </c>
      <c r="BL148" s="17" t="s">
        <v>249</v>
      </c>
      <c r="BM148" s="148" t="s">
        <v>4202</v>
      </c>
    </row>
    <row r="149" spans="2:65" s="1" customFormat="1" ht="19.2" x14ac:dyDescent="0.2">
      <c r="B149" s="32"/>
      <c r="D149" s="150" t="s">
        <v>348</v>
      </c>
      <c r="F149" s="151" t="s">
        <v>4203</v>
      </c>
      <c r="I149" s="152"/>
      <c r="L149" s="32"/>
      <c r="M149" s="153"/>
      <c r="T149" s="56"/>
      <c r="AT149" s="17" t="s">
        <v>348</v>
      </c>
      <c r="AU149" s="17" t="s">
        <v>86</v>
      </c>
    </row>
    <row r="150" spans="2:65" s="1" customFormat="1" ht="19.2" x14ac:dyDescent="0.2">
      <c r="B150" s="32"/>
      <c r="D150" s="150" t="s">
        <v>350</v>
      </c>
      <c r="F150" s="154" t="s">
        <v>4204</v>
      </c>
      <c r="I150" s="152"/>
      <c r="L150" s="32"/>
      <c r="M150" s="153"/>
      <c r="T150" s="56"/>
      <c r="AT150" s="17" t="s">
        <v>350</v>
      </c>
      <c r="AU150" s="17" t="s">
        <v>86</v>
      </c>
    </row>
    <row r="151" spans="2:65" s="15" customFormat="1" x14ac:dyDescent="0.2">
      <c r="B151" s="189"/>
      <c r="D151" s="150" t="s">
        <v>376</v>
      </c>
      <c r="E151" s="190" t="s">
        <v>1</v>
      </c>
      <c r="F151" s="191" t="s">
        <v>4205</v>
      </c>
      <c r="H151" s="190" t="s">
        <v>1</v>
      </c>
      <c r="I151" s="192"/>
      <c r="L151" s="189"/>
      <c r="M151" s="193"/>
      <c r="T151" s="194"/>
      <c r="AT151" s="190" t="s">
        <v>376</v>
      </c>
      <c r="AU151" s="190" t="s">
        <v>86</v>
      </c>
      <c r="AV151" s="15" t="s">
        <v>84</v>
      </c>
      <c r="AW151" s="15" t="s">
        <v>34</v>
      </c>
      <c r="AX151" s="15" t="s">
        <v>77</v>
      </c>
      <c r="AY151" s="190" t="s">
        <v>339</v>
      </c>
    </row>
    <row r="152" spans="2:65" s="15" customFormat="1" x14ac:dyDescent="0.2">
      <c r="B152" s="189"/>
      <c r="D152" s="150" t="s">
        <v>376</v>
      </c>
      <c r="E152" s="190" t="s">
        <v>1</v>
      </c>
      <c r="F152" s="191" t="s">
        <v>4206</v>
      </c>
      <c r="H152" s="190" t="s">
        <v>1</v>
      </c>
      <c r="I152" s="192"/>
      <c r="L152" s="189"/>
      <c r="M152" s="193"/>
      <c r="T152" s="194"/>
      <c r="AT152" s="190" t="s">
        <v>376</v>
      </c>
      <c r="AU152" s="190" t="s">
        <v>86</v>
      </c>
      <c r="AV152" s="15" t="s">
        <v>84</v>
      </c>
      <c r="AW152" s="15" t="s">
        <v>34</v>
      </c>
      <c r="AX152" s="15" t="s">
        <v>77</v>
      </c>
      <c r="AY152" s="190" t="s">
        <v>339</v>
      </c>
    </row>
    <row r="153" spans="2:65" s="12" customFormat="1" x14ac:dyDescent="0.2">
      <c r="B153" s="155"/>
      <c r="D153" s="150" t="s">
        <v>376</v>
      </c>
      <c r="E153" s="156" t="s">
        <v>1</v>
      </c>
      <c r="F153" s="157" t="s">
        <v>4207</v>
      </c>
      <c r="H153" s="158">
        <v>152.363</v>
      </c>
      <c r="I153" s="159"/>
      <c r="L153" s="155"/>
      <c r="M153" s="160"/>
      <c r="T153" s="161"/>
      <c r="AT153" s="156" t="s">
        <v>376</v>
      </c>
      <c r="AU153" s="156" t="s">
        <v>86</v>
      </c>
      <c r="AV153" s="12" t="s">
        <v>86</v>
      </c>
      <c r="AW153" s="12" t="s">
        <v>34</v>
      </c>
      <c r="AX153" s="12" t="s">
        <v>77</v>
      </c>
      <c r="AY153" s="156" t="s">
        <v>339</v>
      </c>
    </row>
    <row r="154" spans="2:65" s="13" customFormat="1" x14ac:dyDescent="0.2">
      <c r="B154" s="162"/>
      <c r="D154" s="150" t="s">
        <v>376</v>
      </c>
      <c r="E154" s="163" t="s">
        <v>1</v>
      </c>
      <c r="F154" s="164" t="s">
        <v>398</v>
      </c>
      <c r="H154" s="165">
        <v>152.363</v>
      </c>
      <c r="I154" s="166"/>
      <c r="L154" s="162"/>
      <c r="M154" s="167"/>
      <c r="T154" s="168"/>
      <c r="AT154" s="163" t="s">
        <v>376</v>
      </c>
      <c r="AU154" s="163" t="s">
        <v>86</v>
      </c>
      <c r="AV154" s="13" t="s">
        <v>249</v>
      </c>
      <c r="AW154" s="13" t="s">
        <v>34</v>
      </c>
      <c r="AX154" s="13" t="s">
        <v>84</v>
      </c>
      <c r="AY154" s="163" t="s">
        <v>339</v>
      </c>
    </row>
    <row r="155" spans="2:65" s="1" customFormat="1" ht="16.5" customHeight="1" x14ac:dyDescent="0.2">
      <c r="B155" s="136"/>
      <c r="C155" s="137" t="s">
        <v>370</v>
      </c>
      <c r="D155" s="137" t="s">
        <v>342</v>
      </c>
      <c r="E155" s="138" t="s">
        <v>816</v>
      </c>
      <c r="F155" s="139" t="s">
        <v>817</v>
      </c>
      <c r="G155" s="140" t="s">
        <v>381</v>
      </c>
      <c r="H155" s="141">
        <v>179.25</v>
      </c>
      <c r="I155" s="142"/>
      <c r="J155" s="143">
        <f>ROUND(I155*H155,2)</f>
        <v>0</v>
      </c>
      <c r="K155" s="139" t="s">
        <v>346</v>
      </c>
      <c r="L155" s="32"/>
      <c r="M155" s="144" t="s">
        <v>1</v>
      </c>
      <c r="N155" s="145" t="s">
        <v>42</v>
      </c>
      <c r="P155" s="146">
        <f>O155*H155</f>
        <v>0</v>
      </c>
      <c r="Q155" s="146">
        <v>0</v>
      </c>
      <c r="R155" s="146">
        <f>Q155*H155</f>
        <v>0</v>
      </c>
      <c r="S155" s="146">
        <v>0</v>
      </c>
      <c r="T155" s="147">
        <f>S155*H155</f>
        <v>0</v>
      </c>
      <c r="AR155" s="148" t="s">
        <v>249</v>
      </c>
      <c r="AT155" s="148" t="s">
        <v>342</v>
      </c>
      <c r="AU155" s="148" t="s">
        <v>86</v>
      </c>
      <c r="AY155" s="17" t="s">
        <v>339</v>
      </c>
      <c r="BE155" s="149">
        <f>IF(N155="základní",J155,0)</f>
        <v>0</v>
      </c>
      <c r="BF155" s="149">
        <f>IF(N155="snížená",J155,0)</f>
        <v>0</v>
      </c>
      <c r="BG155" s="149">
        <f>IF(N155="zákl. přenesená",J155,0)</f>
        <v>0</v>
      </c>
      <c r="BH155" s="149">
        <f>IF(N155="sníž. přenesená",J155,0)</f>
        <v>0</v>
      </c>
      <c r="BI155" s="149">
        <f>IF(N155="nulová",J155,0)</f>
        <v>0</v>
      </c>
      <c r="BJ155" s="17" t="s">
        <v>84</v>
      </c>
      <c r="BK155" s="149">
        <f>ROUND(I155*H155,2)</f>
        <v>0</v>
      </c>
      <c r="BL155" s="17" t="s">
        <v>249</v>
      </c>
      <c r="BM155" s="148" t="s">
        <v>4208</v>
      </c>
    </row>
    <row r="156" spans="2:65" s="1" customFormat="1" ht="19.2" x14ac:dyDescent="0.2">
      <c r="B156" s="32"/>
      <c r="D156" s="150" t="s">
        <v>348</v>
      </c>
      <c r="F156" s="151" t="s">
        <v>819</v>
      </c>
      <c r="I156" s="152"/>
      <c r="L156" s="32"/>
      <c r="M156" s="153"/>
      <c r="T156" s="56"/>
      <c r="AT156" s="17" t="s">
        <v>348</v>
      </c>
      <c r="AU156" s="17" t="s">
        <v>86</v>
      </c>
    </row>
    <row r="157" spans="2:65" s="1" customFormat="1" ht="19.2" x14ac:dyDescent="0.2">
      <c r="B157" s="32"/>
      <c r="D157" s="150" t="s">
        <v>350</v>
      </c>
      <c r="F157" s="154" t="s">
        <v>4209</v>
      </c>
      <c r="I157" s="152"/>
      <c r="L157" s="32"/>
      <c r="M157" s="153"/>
      <c r="T157" s="56"/>
      <c r="AT157" s="17" t="s">
        <v>350</v>
      </c>
      <c r="AU157" s="17" t="s">
        <v>86</v>
      </c>
    </row>
    <row r="158" spans="2:65" s="15" customFormat="1" x14ac:dyDescent="0.2">
      <c r="B158" s="189"/>
      <c r="D158" s="150" t="s">
        <v>376</v>
      </c>
      <c r="E158" s="190" t="s">
        <v>1</v>
      </c>
      <c r="F158" s="191" t="s">
        <v>4210</v>
      </c>
      <c r="H158" s="190" t="s">
        <v>1</v>
      </c>
      <c r="I158" s="192"/>
      <c r="L158" s="189"/>
      <c r="M158" s="193"/>
      <c r="T158" s="194"/>
      <c r="AT158" s="190" t="s">
        <v>376</v>
      </c>
      <c r="AU158" s="190" t="s">
        <v>86</v>
      </c>
      <c r="AV158" s="15" t="s">
        <v>84</v>
      </c>
      <c r="AW158" s="15" t="s">
        <v>34</v>
      </c>
      <c r="AX158" s="15" t="s">
        <v>77</v>
      </c>
      <c r="AY158" s="190" t="s">
        <v>339</v>
      </c>
    </row>
    <row r="159" spans="2:65" s="12" customFormat="1" x14ac:dyDescent="0.2">
      <c r="B159" s="155"/>
      <c r="D159" s="150" t="s">
        <v>376</v>
      </c>
      <c r="E159" s="156" t="s">
        <v>1</v>
      </c>
      <c r="F159" s="157" t="s">
        <v>4211</v>
      </c>
      <c r="H159" s="158">
        <v>179.25</v>
      </c>
      <c r="I159" s="159"/>
      <c r="L159" s="155"/>
      <c r="M159" s="160"/>
      <c r="T159" s="161"/>
      <c r="AT159" s="156" t="s">
        <v>376</v>
      </c>
      <c r="AU159" s="156" t="s">
        <v>86</v>
      </c>
      <c r="AV159" s="12" t="s">
        <v>86</v>
      </c>
      <c r="AW159" s="12" t="s">
        <v>34</v>
      </c>
      <c r="AX159" s="12" t="s">
        <v>77</v>
      </c>
      <c r="AY159" s="156" t="s">
        <v>339</v>
      </c>
    </row>
    <row r="160" spans="2:65" s="13" customFormat="1" x14ac:dyDescent="0.2">
      <c r="B160" s="162"/>
      <c r="D160" s="150" t="s">
        <v>376</v>
      </c>
      <c r="E160" s="163" t="s">
        <v>1</v>
      </c>
      <c r="F160" s="164" t="s">
        <v>398</v>
      </c>
      <c r="H160" s="165">
        <v>179.25</v>
      </c>
      <c r="I160" s="166"/>
      <c r="L160" s="162"/>
      <c r="M160" s="167"/>
      <c r="T160" s="168"/>
      <c r="AT160" s="163" t="s">
        <v>376</v>
      </c>
      <c r="AU160" s="163" t="s">
        <v>86</v>
      </c>
      <c r="AV160" s="13" t="s">
        <v>249</v>
      </c>
      <c r="AW160" s="13" t="s">
        <v>34</v>
      </c>
      <c r="AX160" s="13" t="s">
        <v>84</v>
      </c>
      <c r="AY160" s="163" t="s">
        <v>339</v>
      </c>
    </row>
    <row r="161" spans="2:65" s="1" customFormat="1" ht="16.5" customHeight="1" x14ac:dyDescent="0.2">
      <c r="B161" s="136"/>
      <c r="C161" s="137" t="s">
        <v>378</v>
      </c>
      <c r="D161" s="137" t="s">
        <v>342</v>
      </c>
      <c r="E161" s="138" t="s">
        <v>1023</v>
      </c>
      <c r="F161" s="139" t="s">
        <v>1024</v>
      </c>
      <c r="G161" s="140" t="s">
        <v>373</v>
      </c>
      <c r="H161" s="141">
        <v>127.71599999999999</v>
      </c>
      <c r="I161" s="142"/>
      <c r="J161" s="143">
        <f>ROUND(I161*H161,2)</f>
        <v>0</v>
      </c>
      <c r="K161" s="139" t="s">
        <v>346</v>
      </c>
      <c r="L161" s="32"/>
      <c r="M161" s="144" t="s">
        <v>1</v>
      </c>
      <c r="N161" s="145" t="s">
        <v>42</v>
      </c>
      <c r="P161" s="146">
        <f>O161*H161</f>
        <v>0</v>
      </c>
      <c r="Q161" s="146">
        <v>0</v>
      </c>
      <c r="R161" s="146">
        <f>Q161*H161</f>
        <v>0</v>
      </c>
      <c r="S161" s="146">
        <v>0</v>
      </c>
      <c r="T161" s="147">
        <f>S161*H161</f>
        <v>0</v>
      </c>
      <c r="AR161" s="148" t="s">
        <v>249</v>
      </c>
      <c r="AT161" s="148" t="s">
        <v>342</v>
      </c>
      <c r="AU161" s="148" t="s">
        <v>86</v>
      </c>
      <c r="AY161" s="17" t="s">
        <v>339</v>
      </c>
      <c r="BE161" s="149">
        <f>IF(N161="základní",J161,0)</f>
        <v>0</v>
      </c>
      <c r="BF161" s="149">
        <f>IF(N161="snížená",J161,0)</f>
        <v>0</v>
      </c>
      <c r="BG161" s="149">
        <f>IF(N161="zákl. přenesená",J161,0)</f>
        <v>0</v>
      </c>
      <c r="BH161" s="149">
        <f>IF(N161="sníž. přenesená",J161,0)</f>
        <v>0</v>
      </c>
      <c r="BI161" s="149">
        <f>IF(N161="nulová",J161,0)</f>
        <v>0</v>
      </c>
      <c r="BJ161" s="17" t="s">
        <v>84</v>
      </c>
      <c r="BK161" s="149">
        <f>ROUND(I161*H161,2)</f>
        <v>0</v>
      </c>
      <c r="BL161" s="17" t="s">
        <v>249</v>
      </c>
      <c r="BM161" s="148" t="s">
        <v>4212</v>
      </c>
    </row>
    <row r="162" spans="2:65" s="1" customFormat="1" ht="19.2" x14ac:dyDescent="0.2">
      <c r="B162" s="32"/>
      <c r="D162" s="150" t="s">
        <v>348</v>
      </c>
      <c r="F162" s="151" t="s">
        <v>1026</v>
      </c>
      <c r="I162" s="152"/>
      <c r="L162" s="32"/>
      <c r="M162" s="153"/>
      <c r="T162" s="56"/>
      <c r="AT162" s="17" t="s">
        <v>348</v>
      </c>
      <c r="AU162" s="17" t="s">
        <v>86</v>
      </c>
    </row>
    <row r="163" spans="2:65" s="15" customFormat="1" x14ac:dyDescent="0.2">
      <c r="B163" s="189"/>
      <c r="D163" s="150" t="s">
        <v>376</v>
      </c>
      <c r="E163" s="190" t="s">
        <v>1</v>
      </c>
      <c r="F163" s="191" t="s">
        <v>4213</v>
      </c>
      <c r="H163" s="190" t="s">
        <v>1</v>
      </c>
      <c r="I163" s="192"/>
      <c r="L163" s="189"/>
      <c r="M163" s="193"/>
      <c r="T163" s="194"/>
      <c r="AT163" s="190" t="s">
        <v>376</v>
      </c>
      <c r="AU163" s="190" t="s">
        <v>86</v>
      </c>
      <c r="AV163" s="15" t="s">
        <v>84</v>
      </c>
      <c r="AW163" s="15" t="s">
        <v>34</v>
      </c>
      <c r="AX163" s="15" t="s">
        <v>77</v>
      </c>
      <c r="AY163" s="190" t="s">
        <v>339</v>
      </c>
    </row>
    <row r="164" spans="2:65" s="12" customFormat="1" x14ac:dyDescent="0.2">
      <c r="B164" s="155"/>
      <c r="D164" s="150" t="s">
        <v>376</v>
      </c>
      <c r="E164" s="156" t="s">
        <v>1</v>
      </c>
      <c r="F164" s="157" t="s">
        <v>4214</v>
      </c>
      <c r="H164" s="158">
        <v>38.091000000000001</v>
      </c>
      <c r="I164" s="159"/>
      <c r="L164" s="155"/>
      <c r="M164" s="160"/>
      <c r="T164" s="161"/>
      <c r="AT164" s="156" t="s">
        <v>376</v>
      </c>
      <c r="AU164" s="156" t="s">
        <v>86</v>
      </c>
      <c r="AV164" s="12" t="s">
        <v>86</v>
      </c>
      <c r="AW164" s="12" t="s">
        <v>34</v>
      </c>
      <c r="AX164" s="12" t="s">
        <v>77</v>
      </c>
      <c r="AY164" s="156" t="s">
        <v>339</v>
      </c>
    </row>
    <row r="165" spans="2:65" s="15" customFormat="1" x14ac:dyDescent="0.2">
      <c r="B165" s="189"/>
      <c r="D165" s="150" t="s">
        <v>376</v>
      </c>
      <c r="E165" s="190" t="s">
        <v>1</v>
      </c>
      <c r="F165" s="191" t="s">
        <v>4215</v>
      </c>
      <c r="H165" s="190" t="s">
        <v>1</v>
      </c>
      <c r="I165" s="192"/>
      <c r="L165" s="189"/>
      <c r="M165" s="193"/>
      <c r="T165" s="194"/>
      <c r="AT165" s="190" t="s">
        <v>376</v>
      </c>
      <c r="AU165" s="190" t="s">
        <v>86</v>
      </c>
      <c r="AV165" s="15" t="s">
        <v>84</v>
      </c>
      <c r="AW165" s="15" t="s">
        <v>34</v>
      </c>
      <c r="AX165" s="15" t="s">
        <v>77</v>
      </c>
      <c r="AY165" s="190" t="s">
        <v>339</v>
      </c>
    </row>
    <row r="166" spans="2:65" s="12" customFormat="1" x14ac:dyDescent="0.2">
      <c r="B166" s="155"/>
      <c r="D166" s="150" t="s">
        <v>376</v>
      </c>
      <c r="E166" s="156" t="s">
        <v>1</v>
      </c>
      <c r="F166" s="157" t="s">
        <v>4216</v>
      </c>
      <c r="H166" s="158">
        <v>89.625</v>
      </c>
      <c r="I166" s="159"/>
      <c r="L166" s="155"/>
      <c r="M166" s="160"/>
      <c r="T166" s="161"/>
      <c r="AT166" s="156" t="s">
        <v>376</v>
      </c>
      <c r="AU166" s="156" t="s">
        <v>86</v>
      </c>
      <c r="AV166" s="12" t="s">
        <v>86</v>
      </c>
      <c r="AW166" s="12" t="s">
        <v>34</v>
      </c>
      <c r="AX166" s="12" t="s">
        <v>77</v>
      </c>
      <c r="AY166" s="156" t="s">
        <v>339</v>
      </c>
    </row>
    <row r="167" spans="2:65" s="13" customFormat="1" x14ac:dyDescent="0.2">
      <c r="B167" s="162"/>
      <c r="D167" s="150" t="s">
        <v>376</v>
      </c>
      <c r="E167" s="163" t="s">
        <v>1</v>
      </c>
      <c r="F167" s="164" t="s">
        <v>398</v>
      </c>
      <c r="H167" s="165">
        <v>127.71600000000001</v>
      </c>
      <c r="I167" s="166"/>
      <c r="L167" s="162"/>
      <c r="M167" s="167"/>
      <c r="T167" s="168"/>
      <c r="AT167" s="163" t="s">
        <v>376</v>
      </c>
      <c r="AU167" s="163" t="s">
        <v>86</v>
      </c>
      <c r="AV167" s="13" t="s">
        <v>249</v>
      </c>
      <c r="AW167" s="13" t="s">
        <v>34</v>
      </c>
      <c r="AX167" s="13" t="s">
        <v>84</v>
      </c>
      <c r="AY167" s="163" t="s">
        <v>339</v>
      </c>
    </row>
    <row r="168" spans="2:65" s="1" customFormat="1" ht="16.5" customHeight="1" x14ac:dyDescent="0.2">
      <c r="B168" s="136"/>
      <c r="C168" s="137" t="s">
        <v>385</v>
      </c>
      <c r="D168" s="137" t="s">
        <v>342</v>
      </c>
      <c r="E168" s="138" t="s">
        <v>846</v>
      </c>
      <c r="F168" s="139" t="s">
        <v>847</v>
      </c>
      <c r="G168" s="140" t="s">
        <v>381</v>
      </c>
      <c r="H168" s="141">
        <v>150.6</v>
      </c>
      <c r="I168" s="142"/>
      <c r="J168" s="143">
        <f>ROUND(I168*H168,2)</f>
        <v>0</v>
      </c>
      <c r="K168" s="139" t="s">
        <v>346</v>
      </c>
      <c r="L168" s="32"/>
      <c r="M168" s="144" t="s">
        <v>1</v>
      </c>
      <c r="N168" s="145" t="s">
        <v>42</v>
      </c>
      <c r="P168" s="146">
        <f>O168*H168</f>
        <v>0</v>
      </c>
      <c r="Q168" s="146">
        <v>0</v>
      </c>
      <c r="R168" s="146">
        <f>Q168*H168</f>
        <v>0</v>
      </c>
      <c r="S168" s="146">
        <v>0</v>
      </c>
      <c r="T168" s="147">
        <f>S168*H168</f>
        <v>0</v>
      </c>
      <c r="AR168" s="148" t="s">
        <v>249</v>
      </c>
      <c r="AT168" s="148" t="s">
        <v>342</v>
      </c>
      <c r="AU168" s="148" t="s">
        <v>86</v>
      </c>
      <c r="AY168" s="17" t="s">
        <v>339</v>
      </c>
      <c r="BE168" s="149">
        <f>IF(N168="základní",J168,0)</f>
        <v>0</v>
      </c>
      <c r="BF168" s="149">
        <f>IF(N168="snížená",J168,0)</f>
        <v>0</v>
      </c>
      <c r="BG168" s="149">
        <f>IF(N168="zákl. přenesená",J168,0)</f>
        <v>0</v>
      </c>
      <c r="BH168" s="149">
        <f>IF(N168="sníž. přenesená",J168,0)</f>
        <v>0</v>
      </c>
      <c r="BI168" s="149">
        <f>IF(N168="nulová",J168,0)</f>
        <v>0</v>
      </c>
      <c r="BJ168" s="17" t="s">
        <v>84</v>
      </c>
      <c r="BK168" s="149">
        <f>ROUND(I168*H168,2)</f>
        <v>0</v>
      </c>
      <c r="BL168" s="17" t="s">
        <v>249</v>
      </c>
      <c r="BM168" s="148" t="s">
        <v>4217</v>
      </c>
    </row>
    <row r="169" spans="2:65" s="1" customFormat="1" ht="19.2" x14ac:dyDescent="0.2">
      <c r="B169" s="32"/>
      <c r="D169" s="150" t="s">
        <v>348</v>
      </c>
      <c r="F169" s="151" t="s">
        <v>849</v>
      </c>
      <c r="I169" s="152"/>
      <c r="L169" s="32"/>
      <c r="M169" s="153"/>
      <c r="T169" s="56"/>
      <c r="AT169" s="17" t="s">
        <v>348</v>
      </c>
      <c r="AU169" s="17" t="s">
        <v>86</v>
      </c>
    </row>
    <row r="170" spans="2:65" s="12" customFormat="1" x14ac:dyDescent="0.2">
      <c r="B170" s="155"/>
      <c r="D170" s="150" t="s">
        <v>376</v>
      </c>
      <c r="E170" s="156" t="s">
        <v>1</v>
      </c>
      <c r="F170" s="157" t="s">
        <v>4218</v>
      </c>
      <c r="H170" s="158">
        <v>150.6</v>
      </c>
      <c r="I170" s="159"/>
      <c r="L170" s="155"/>
      <c r="M170" s="160"/>
      <c r="T170" s="161"/>
      <c r="AT170" s="156" t="s">
        <v>376</v>
      </c>
      <c r="AU170" s="156" t="s">
        <v>86</v>
      </c>
      <c r="AV170" s="12" t="s">
        <v>86</v>
      </c>
      <c r="AW170" s="12" t="s">
        <v>34</v>
      </c>
      <c r="AX170" s="12" t="s">
        <v>77</v>
      </c>
      <c r="AY170" s="156" t="s">
        <v>339</v>
      </c>
    </row>
    <row r="171" spans="2:65" s="13" customFormat="1" x14ac:dyDescent="0.2">
      <c r="B171" s="162"/>
      <c r="D171" s="150" t="s">
        <v>376</v>
      </c>
      <c r="E171" s="163" t="s">
        <v>1</v>
      </c>
      <c r="F171" s="164" t="s">
        <v>398</v>
      </c>
      <c r="H171" s="165">
        <v>150.6</v>
      </c>
      <c r="I171" s="166"/>
      <c r="L171" s="162"/>
      <c r="M171" s="167"/>
      <c r="T171" s="168"/>
      <c r="AT171" s="163" t="s">
        <v>376</v>
      </c>
      <c r="AU171" s="163" t="s">
        <v>86</v>
      </c>
      <c r="AV171" s="13" t="s">
        <v>249</v>
      </c>
      <c r="AW171" s="13" t="s">
        <v>34</v>
      </c>
      <c r="AX171" s="13" t="s">
        <v>84</v>
      </c>
      <c r="AY171" s="163" t="s">
        <v>339</v>
      </c>
    </row>
    <row r="172" spans="2:65" s="1" customFormat="1" ht="16.5" customHeight="1" x14ac:dyDescent="0.2">
      <c r="B172" s="136"/>
      <c r="C172" s="169" t="s">
        <v>391</v>
      </c>
      <c r="D172" s="169" t="s">
        <v>490</v>
      </c>
      <c r="E172" s="170" t="s">
        <v>822</v>
      </c>
      <c r="F172" s="171" t="s">
        <v>823</v>
      </c>
      <c r="G172" s="172" t="s">
        <v>493</v>
      </c>
      <c r="H172" s="173">
        <v>68.563000000000002</v>
      </c>
      <c r="I172" s="174"/>
      <c r="J172" s="175">
        <f>ROUND(I172*H172,2)</f>
        <v>0</v>
      </c>
      <c r="K172" s="171" t="s">
        <v>346</v>
      </c>
      <c r="L172" s="176"/>
      <c r="M172" s="177" t="s">
        <v>1</v>
      </c>
      <c r="N172" s="178" t="s">
        <v>42</v>
      </c>
      <c r="P172" s="146">
        <f>O172*H172</f>
        <v>0</v>
      </c>
      <c r="Q172" s="146">
        <v>1</v>
      </c>
      <c r="R172" s="146">
        <f>Q172*H172</f>
        <v>68.563000000000002</v>
      </c>
      <c r="S172" s="146">
        <v>0</v>
      </c>
      <c r="T172" s="147">
        <f>S172*H172</f>
        <v>0</v>
      </c>
      <c r="AR172" s="148" t="s">
        <v>385</v>
      </c>
      <c r="AT172" s="148" t="s">
        <v>490</v>
      </c>
      <c r="AU172" s="148" t="s">
        <v>86</v>
      </c>
      <c r="AY172" s="17" t="s">
        <v>339</v>
      </c>
      <c r="BE172" s="149">
        <f>IF(N172="základní",J172,0)</f>
        <v>0</v>
      </c>
      <c r="BF172" s="149">
        <f>IF(N172="snížená",J172,0)</f>
        <v>0</v>
      </c>
      <c r="BG172" s="149">
        <f>IF(N172="zákl. přenesená",J172,0)</f>
        <v>0</v>
      </c>
      <c r="BH172" s="149">
        <f>IF(N172="sníž. přenesená",J172,0)</f>
        <v>0</v>
      </c>
      <c r="BI172" s="149">
        <f>IF(N172="nulová",J172,0)</f>
        <v>0</v>
      </c>
      <c r="BJ172" s="17" t="s">
        <v>84</v>
      </c>
      <c r="BK172" s="149">
        <f>ROUND(I172*H172,2)</f>
        <v>0</v>
      </c>
      <c r="BL172" s="17" t="s">
        <v>249</v>
      </c>
      <c r="BM172" s="148" t="s">
        <v>4219</v>
      </c>
    </row>
    <row r="173" spans="2:65" s="1" customFormat="1" x14ac:dyDescent="0.2">
      <c r="B173" s="32"/>
      <c r="D173" s="150" t="s">
        <v>348</v>
      </c>
      <c r="F173" s="151" t="s">
        <v>823</v>
      </c>
      <c r="I173" s="152"/>
      <c r="L173" s="32"/>
      <c r="M173" s="153"/>
      <c r="T173" s="56"/>
      <c r="AT173" s="17" t="s">
        <v>348</v>
      </c>
      <c r="AU173" s="17" t="s">
        <v>86</v>
      </c>
    </row>
    <row r="174" spans="2:65" s="15" customFormat="1" x14ac:dyDescent="0.2">
      <c r="B174" s="189"/>
      <c r="D174" s="150" t="s">
        <v>376</v>
      </c>
      <c r="E174" s="190" t="s">
        <v>1</v>
      </c>
      <c r="F174" s="191" t="s">
        <v>4213</v>
      </c>
      <c r="H174" s="190" t="s">
        <v>1</v>
      </c>
      <c r="I174" s="192"/>
      <c r="L174" s="189"/>
      <c r="M174" s="193"/>
      <c r="T174" s="194"/>
      <c r="AT174" s="190" t="s">
        <v>376</v>
      </c>
      <c r="AU174" s="190" t="s">
        <v>86</v>
      </c>
      <c r="AV174" s="15" t="s">
        <v>84</v>
      </c>
      <c r="AW174" s="15" t="s">
        <v>34</v>
      </c>
      <c r="AX174" s="15" t="s">
        <v>77</v>
      </c>
      <c r="AY174" s="190" t="s">
        <v>339</v>
      </c>
    </row>
    <row r="175" spans="2:65" s="12" customFormat="1" x14ac:dyDescent="0.2">
      <c r="B175" s="155"/>
      <c r="D175" s="150" t="s">
        <v>376</v>
      </c>
      <c r="E175" s="156" t="s">
        <v>1</v>
      </c>
      <c r="F175" s="157" t="s">
        <v>4220</v>
      </c>
      <c r="H175" s="158">
        <v>68.563000000000002</v>
      </c>
      <c r="I175" s="159"/>
      <c r="L175" s="155"/>
      <c r="M175" s="160"/>
      <c r="T175" s="161"/>
      <c r="AT175" s="156" t="s">
        <v>376</v>
      </c>
      <c r="AU175" s="156" t="s">
        <v>86</v>
      </c>
      <c r="AV175" s="12" t="s">
        <v>86</v>
      </c>
      <c r="AW175" s="12" t="s">
        <v>34</v>
      </c>
      <c r="AX175" s="12" t="s">
        <v>77</v>
      </c>
      <c r="AY175" s="156" t="s">
        <v>339</v>
      </c>
    </row>
    <row r="176" spans="2:65" s="13" customFormat="1" x14ac:dyDescent="0.2">
      <c r="B176" s="162"/>
      <c r="D176" s="150" t="s">
        <v>376</v>
      </c>
      <c r="E176" s="163" t="s">
        <v>1</v>
      </c>
      <c r="F176" s="164" t="s">
        <v>398</v>
      </c>
      <c r="H176" s="165">
        <v>68.563000000000002</v>
      </c>
      <c r="I176" s="166"/>
      <c r="L176" s="162"/>
      <c r="M176" s="167"/>
      <c r="T176" s="168"/>
      <c r="AT176" s="163" t="s">
        <v>376</v>
      </c>
      <c r="AU176" s="163" t="s">
        <v>86</v>
      </c>
      <c r="AV176" s="13" t="s">
        <v>249</v>
      </c>
      <c r="AW176" s="13" t="s">
        <v>34</v>
      </c>
      <c r="AX176" s="13" t="s">
        <v>84</v>
      </c>
      <c r="AY176" s="163" t="s">
        <v>339</v>
      </c>
    </row>
    <row r="177" spans="2:65" s="1" customFormat="1" ht="16.5" customHeight="1" x14ac:dyDescent="0.2">
      <c r="B177" s="136"/>
      <c r="C177" s="169" t="s">
        <v>399</v>
      </c>
      <c r="D177" s="169" t="s">
        <v>490</v>
      </c>
      <c r="E177" s="170" t="s">
        <v>1436</v>
      </c>
      <c r="F177" s="171" t="s">
        <v>1437</v>
      </c>
      <c r="G177" s="172" t="s">
        <v>493</v>
      </c>
      <c r="H177" s="173">
        <v>5.6319999999999997</v>
      </c>
      <c r="I177" s="174"/>
      <c r="J177" s="175">
        <f>ROUND(I177*H177,2)</f>
        <v>0</v>
      </c>
      <c r="K177" s="171" t="s">
        <v>346</v>
      </c>
      <c r="L177" s="176"/>
      <c r="M177" s="177" t="s">
        <v>1</v>
      </c>
      <c r="N177" s="178" t="s">
        <v>42</v>
      </c>
      <c r="P177" s="146">
        <f>O177*H177</f>
        <v>0</v>
      </c>
      <c r="Q177" s="146">
        <v>1</v>
      </c>
      <c r="R177" s="146">
        <f>Q177*H177</f>
        <v>5.6319999999999997</v>
      </c>
      <c r="S177" s="146">
        <v>0</v>
      </c>
      <c r="T177" s="147">
        <f>S177*H177</f>
        <v>0</v>
      </c>
      <c r="AR177" s="148" t="s">
        <v>385</v>
      </c>
      <c r="AT177" s="148" t="s">
        <v>490</v>
      </c>
      <c r="AU177" s="148" t="s">
        <v>86</v>
      </c>
      <c r="AY177" s="17" t="s">
        <v>339</v>
      </c>
      <c r="BE177" s="149">
        <f>IF(N177="základní",J177,0)</f>
        <v>0</v>
      </c>
      <c r="BF177" s="149">
        <f>IF(N177="snížená",J177,0)</f>
        <v>0</v>
      </c>
      <c r="BG177" s="149">
        <f>IF(N177="zákl. přenesená",J177,0)</f>
        <v>0</v>
      </c>
      <c r="BH177" s="149">
        <f>IF(N177="sníž. přenesená",J177,0)</f>
        <v>0</v>
      </c>
      <c r="BI177" s="149">
        <f>IF(N177="nulová",J177,0)</f>
        <v>0</v>
      </c>
      <c r="BJ177" s="17" t="s">
        <v>84</v>
      </c>
      <c r="BK177" s="149">
        <f>ROUND(I177*H177,2)</f>
        <v>0</v>
      </c>
      <c r="BL177" s="17" t="s">
        <v>249</v>
      </c>
      <c r="BM177" s="148" t="s">
        <v>4221</v>
      </c>
    </row>
    <row r="178" spans="2:65" s="1" customFormat="1" x14ac:dyDescent="0.2">
      <c r="B178" s="32"/>
      <c r="D178" s="150" t="s">
        <v>348</v>
      </c>
      <c r="F178" s="151" t="s">
        <v>1437</v>
      </c>
      <c r="I178" s="152"/>
      <c r="L178" s="32"/>
      <c r="M178" s="153"/>
      <c r="T178" s="56"/>
      <c r="AT178" s="17" t="s">
        <v>348</v>
      </c>
      <c r="AU178" s="17" t="s">
        <v>86</v>
      </c>
    </row>
    <row r="179" spans="2:65" s="12" customFormat="1" x14ac:dyDescent="0.2">
      <c r="B179" s="155"/>
      <c r="D179" s="150" t="s">
        <v>376</v>
      </c>
      <c r="E179" s="156" t="s">
        <v>1</v>
      </c>
      <c r="F179" s="157" t="s">
        <v>4222</v>
      </c>
      <c r="H179" s="158">
        <v>3.53</v>
      </c>
      <c r="I179" s="159"/>
      <c r="L179" s="155"/>
      <c r="M179" s="160"/>
      <c r="T179" s="161"/>
      <c r="AT179" s="156" t="s">
        <v>376</v>
      </c>
      <c r="AU179" s="156" t="s">
        <v>86</v>
      </c>
      <c r="AV179" s="12" t="s">
        <v>86</v>
      </c>
      <c r="AW179" s="12" t="s">
        <v>34</v>
      </c>
      <c r="AX179" s="12" t="s">
        <v>77</v>
      </c>
      <c r="AY179" s="156" t="s">
        <v>339</v>
      </c>
    </row>
    <row r="180" spans="2:65" s="12" customFormat="1" x14ac:dyDescent="0.2">
      <c r="B180" s="155"/>
      <c r="D180" s="150" t="s">
        <v>376</v>
      </c>
      <c r="E180" s="156" t="s">
        <v>1</v>
      </c>
      <c r="F180" s="157" t="s">
        <v>4223</v>
      </c>
      <c r="H180" s="158">
        <v>2.1019999999999999</v>
      </c>
      <c r="I180" s="159"/>
      <c r="L180" s="155"/>
      <c r="M180" s="160"/>
      <c r="T180" s="161"/>
      <c r="AT180" s="156" t="s">
        <v>376</v>
      </c>
      <c r="AU180" s="156" t="s">
        <v>86</v>
      </c>
      <c r="AV180" s="12" t="s">
        <v>86</v>
      </c>
      <c r="AW180" s="12" t="s">
        <v>34</v>
      </c>
      <c r="AX180" s="12" t="s">
        <v>77</v>
      </c>
      <c r="AY180" s="156" t="s">
        <v>339</v>
      </c>
    </row>
    <row r="181" spans="2:65" s="13" customFormat="1" x14ac:dyDescent="0.2">
      <c r="B181" s="162"/>
      <c r="D181" s="150" t="s">
        <v>376</v>
      </c>
      <c r="E181" s="163" t="s">
        <v>1</v>
      </c>
      <c r="F181" s="164" t="s">
        <v>398</v>
      </c>
      <c r="H181" s="165">
        <v>5.6319999999999997</v>
      </c>
      <c r="I181" s="166"/>
      <c r="L181" s="162"/>
      <c r="M181" s="167"/>
      <c r="T181" s="168"/>
      <c r="AT181" s="163" t="s">
        <v>376</v>
      </c>
      <c r="AU181" s="163" t="s">
        <v>86</v>
      </c>
      <c r="AV181" s="13" t="s">
        <v>249</v>
      </c>
      <c r="AW181" s="13" t="s">
        <v>34</v>
      </c>
      <c r="AX181" s="13" t="s">
        <v>84</v>
      </c>
      <c r="AY181" s="163" t="s">
        <v>339</v>
      </c>
    </row>
    <row r="182" spans="2:65" s="1" customFormat="1" ht="16.5" customHeight="1" x14ac:dyDescent="0.2">
      <c r="B182" s="136"/>
      <c r="C182" s="169" t="s">
        <v>405</v>
      </c>
      <c r="D182" s="169" t="s">
        <v>490</v>
      </c>
      <c r="E182" s="170" t="s">
        <v>4224</v>
      </c>
      <c r="F182" s="171" t="s">
        <v>4225</v>
      </c>
      <c r="G182" s="172" t="s">
        <v>493</v>
      </c>
      <c r="H182" s="173">
        <v>161.32499999999999</v>
      </c>
      <c r="I182" s="174"/>
      <c r="J182" s="175">
        <f>ROUND(I182*H182,2)</f>
        <v>0</v>
      </c>
      <c r="K182" s="171" t="s">
        <v>346</v>
      </c>
      <c r="L182" s="176"/>
      <c r="M182" s="177" t="s">
        <v>1</v>
      </c>
      <c r="N182" s="178" t="s">
        <v>42</v>
      </c>
      <c r="P182" s="146">
        <f>O182*H182</f>
        <v>0</v>
      </c>
      <c r="Q182" s="146">
        <v>1</v>
      </c>
      <c r="R182" s="146">
        <f>Q182*H182</f>
        <v>161.32499999999999</v>
      </c>
      <c r="S182" s="146">
        <v>0</v>
      </c>
      <c r="T182" s="147">
        <f>S182*H182</f>
        <v>0</v>
      </c>
      <c r="AR182" s="148" t="s">
        <v>385</v>
      </c>
      <c r="AT182" s="148" t="s">
        <v>490</v>
      </c>
      <c r="AU182" s="148" t="s">
        <v>86</v>
      </c>
      <c r="AY182" s="17" t="s">
        <v>339</v>
      </c>
      <c r="BE182" s="149">
        <f>IF(N182="základní",J182,0)</f>
        <v>0</v>
      </c>
      <c r="BF182" s="149">
        <f>IF(N182="snížená",J182,0)</f>
        <v>0</v>
      </c>
      <c r="BG182" s="149">
        <f>IF(N182="zákl. přenesená",J182,0)</f>
        <v>0</v>
      </c>
      <c r="BH182" s="149">
        <f>IF(N182="sníž. přenesená",J182,0)</f>
        <v>0</v>
      </c>
      <c r="BI182" s="149">
        <f>IF(N182="nulová",J182,0)</f>
        <v>0</v>
      </c>
      <c r="BJ182" s="17" t="s">
        <v>84</v>
      </c>
      <c r="BK182" s="149">
        <f>ROUND(I182*H182,2)</f>
        <v>0</v>
      </c>
      <c r="BL182" s="17" t="s">
        <v>249</v>
      </c>
      <c r="BM182" s="148" t="s">
        <v>4226</v>
      </c>
    </row>
    <row r="183" spans="2:65" s="1" customFormat="1" x14ac:dyDescent="0.2">
      <c r="B183" s="32"/>
      <c r="D183" s="150" t="s">
        <v>348</v>
      </c>
      <c r="F183" s="151" t="s">
        <v>4225</v>
      </c>
      <c r="I183" s="152"/>
      <c r="L183" s="32"/>
      <c r="M183" s="153"/>
      <c r="T183" s="56"/>
      <c r="AT183" s="17" t="s">
        <v>348</v>
      </c>
      <c r="AU183" s="17" t="s">
        <v>86</v>
      </c>
    </row>
    <row r="184" spans="2:65" s="15" customFormat="1" x14ac:dyDescent="0.2">
      <c r="B184" s="189"/>
      <c r="D184" s="150" t="s">
        <v>376</v>
      </c>
      <c r="E184" s="190" t="s">
        <v>1</v>
      </c>
      <c r="F184" s="191" t="s">
        <v>4215</v>
      </c>
      <c r="H184" s="190" t="s">
        <v>1</v>
      </c>
      <c r="I184" s="192"/>
      <c r="L184" s="189"/>
      <c r="M184" s="193"/>
      <c r="T184" s="194"/>
      <c r="AT184" s="190" t="s">
        <v>376</v>
      </c>
      <c r="AU184" s="190" t="s">
        <v>86</v>
      </c>
      <c r="AV184" s="15" t="s">
        <v>84</v>
      </c>
      <c r="AW184" s="15" t="s">
        <v>34</v>
      </c>
      <c r="AX184" s="15" t="s">
        <v>77</v>
      </c>
      <c r="AY184" s="190" t="s">
        <v>339</v>
      </c>
    </row>
    <row r="185" spans="2:65" s="12" customFormat="1" x14ac:dyDescent="0.2">
      <c r="B185" s="155"/>
      <c r="D185" s="150" t="s">
        <v>376</v>
      </c>
      <c r="E185" s="156" t="s">
        <v>1</v>
      </c>
      <c r="F185" s="157" t="s">
        <v>4227</v>
      </c>
      <c r="H185" s="158">
        <v>161.32499999999999</v>
      </c>
      <c r="I185" s="159"/>
      <c r="L185" s="155"/>
      <c r="M185" s="160"/>
      <c r="T185" s="161"/>
      <c r="AT185" s="156" t="s">
        <v>376</v>
      </c>
      <c r="AU185" s="156" t="s">
        <v>86</v>
      </c>
      <c r="AV185" s="12" t="s">
        <v>86</v>
      </c>
      <c r="AW185" s="12" t="s">
        <v>34</v>
      </c>
      <c r="AX185" s="12" t="s">
        <v>77</v>
      </c>
      <c r="AY185" s="156" t="s">
        <v>339</v>
      </c>
    </row>
    <row r="186" spans="2:65" s="13" customFormat="1" x14ac:dyDescent="0.2">
      <c r="B186" s="162"/>
      <c r="D186" s="150" t="s">
        <v>376</v>
      </c>
      <c r="E186" s="163" t="s">
        <v>1</v>
      </c>
      <c r="F186" s="164" t="s">
        <v>398</v>
      </c>
      <c r="H186" s="165">
        <v>161.32499999999999</v>
      </c>
      <c r="I186" s="166"/>
      <c r="L186" s="162"/>
      <c r="M186" s="167"/>
      <c r="T186" s="168"/>
      <c r="AT186" s="163" t="s">
        <v>376</v>
      </c>
      <c r="AU186" s="163" t="s">
        <v>86</v>
      </c>
      <c r="AV186" s="13" t="s">
        <v>249</v>
      </c>
      <c r="AW186" s="13" t="s">
        <v>34</v>
      </c>
      <c r="AX186" s="13" t="s">
        <v>84</v>
      </c>
      <c r="AY186" s="163" t="s">
        <v>339</v>
      </c>
    </row>
    <row r="187" spans="2:65" s="11" customFormat="1" ht="25.95" customHeight="1" x14ac:dyDescent="0.25">
      <c r="B187" s="124"/>
      <c r="D187" s="125" t="s">
        <v>76</v>
      </c>
      <c r="E187" s="126" t="s">
        <v>525</v>
      </c>
      <c r="F187" s="126" t="s">
        <v>526</v>
      </c>
      <c r="I187" s="127"/>
      <c r="J187" s="128">
        <f>BK187</f>
        <v>0</v>
      </c>
      <c r="L187" s="124"/>
      <c r="M187" s="129"/>
      <c r="P187" s="130">
        <f>SUM(P188:P228)</f>
        <v>0</v>
      </c>
      <c r="R187" s="130">
        <f>SUM(R188:R228)</f>
        <v>0</v>
      </c>
      <c r="T187" s="131">
        <f>SUM(T188:T228)</f>
        <v>0</v>
      </c>
      <c r="AR187" s="125" t="s">
        <v>249</v>
      </c>
      <c r="AT187" s="132" t="s">
        <v>76</v>
      </c>
      <c r="AU187" s="132" t="s">
        <v>77</v>
      </c>
      <c r="AY187" s="125" t="s">
        <v>339</v>
      </c>
      <c r="BK187" s="133">
        <f>SUM(BK188:BK228)</f>
        <v>0</v>
      </c>
    </row>
    <row r="188" spans="2:65" s="1" customFormat="1" ht="24.15" customHeight="1" x14ac:dyDescent="0.2">
      <c r="B188" s="136"/>
      <c r="C188" s="137" t="s">
        <v>8</v>
      </c>
      <c r="D188" s="137" t="s">
        <v>342</v>
      </c>
      <c r="E188" s="138" t="s">
        <v>568</v>
      </c>
      <c r="F188" s="139" t="s">
        <v>569</v>
      </c>
      <c r="G188" s="140" t="s">
        <v>493</v>
      </c>
      <c r="H188" s="141">
        <v>490.95100000000002</v>
      </c>
      <c r="I188" s="142"/>
      <c r="J188" s="143">
        <f>ROUND(I188*H188,2)</f>
        <v>0</v>
      </c>
      <c r="K188" s="139" t="s">
        <v>346</v>
      </c>
      <c r="L188" s="32"/>
      <c r="M188" s="144" t="s">
        <v>1</v>
      </c>
      <c r="N188" s="145" t="s">
        <v>42</v>
      </c>
      <c r="P188" s="146">
        <f>O188*H188</f>
        <v>0</v>
      </c>
      <c r="Q188" s="146">
        <v>0</v>
      </c>
      <c r="R188" s="146">
        <f>Q188*H188</f>
        <v>0</v>
      </c>
      <c r="S188" s="146">
        <v>0</v>
      </c>
      <c r="T188" s="147">
        <f>S188*H188</f>
        <v>0</v>
      </c>
      <c r="AR188" s="148" t="s">
        <v>1902</v>
      </c>
      <c r="AT188" s="148" t="s">
        <v>342</v>
      </c>
      <c r="AU188" s="148" t="s">
        <v>84</v>
      </c>
      <c r="AY188" s="17" t="s">
        <v>339</v>
      </c>
      <c r="BE188" s="149">
        <f>IF(N188="základní",J188,0)</f>
        <v>0</v>
      </c>
      <c r="BF188" s="149">
        <f>IF(N188="snížená",J188,0)</f>
        <v>0</v>
      </c>
      <c r="BG188" s="149">
        <f>IF(N188="zákl. přenesená",J188,0)</f>
        <v>0</v>
      </c>
      <c r="BH188" s="149">
        <f>IF(N188="sníž. přenesená",J188,0)</f>
        <v>0</v>
      </c>
      <c r="BI188" s="149">
        <f>IF(N188="nulová",J188,0)</f>
        <v>0</v>
      </c>
      <c r="BJ188" s="17" t="s">
        <v>84</v>
      </c>
      <c r="BK188" s="149">
        <f>ROUND(I188*H188,2)</f>
        <v>0</v>
      </c>
      <c r="BL188" s="17" t="s">
        <v>1902</v>
      </c>
      <c r="BM188" s="148" t="s">
        <v>4228</v>
      </c>
    </row>
    <row r="189" spans="2:65" s="1" customFormat="1" ht="38.4" x14ac:dyDescent="0.2">
      <c r="B189" s="32"/>
      <c r="D189" s="150" t="s">
        <v>348</v>
      </c>
      <c r="F189" s="151" t="s">
        <v>571</v>
      </c>
      <c r="I189" s="152"/>
      <c r="L189" s="32"/>
      <c r="M189" s="153"/>
      <c r="T189" s="56"/>
      <c r="AT189" s="17" t="s">
        <v>348</v>
      </c>
      <c r="AU189" s="17" t="s">
        <v>84</v>
      </c>
    </row>
    <row r="190" spans="2:65" s="1" customFormat="1" ht="19.2" x14ac:dyDescent="0.2">
      <c r="B190" s="32"/>
      <c r="D190" s="150" t="s">
        <v>350</v>
      </c>
      <c r="F190" s="154" t="s">
        <v>4229</v>
      </c>
      <c r="I190" s="152"/>
      <c r="L190" s="32"/>
      <c r="M190" s="153"/>
      <c r="T190" s="56"/>
      <c r="AT190" s="17" t="s">
        <v>350</v>
      </c>
      <c r="AU190" s="17" t="s">
        <v>84</v>
      </c>
    </row>
    <row r="191" spans="2:65" s="15" customFormat="1" x14ac:dyDescent="0.2">
      <c r="B191" s="189"/>
      <c r="D191" s="150" t="s">
        <v>376</v>
      </c>
      <c r="E191" s="190" t="s">
        <v>1</v>
      </c>
      <c r="F191" s="191" t="s">
        <v>4230</v>
      </c>
      <c r="H191" s="190" t="s">
        <v>1</v>
      </c>
      <c r="I191" s="192"/>
      <c r="L191" s="189"/>
      <c r="M191" s="193"/>
      <c r="T191" s="194"/>
      <c r="AT191" s="190" t="s">
        <v>376</v>
      </c>
      <c r="AU191" s="190" t="s">
        <v>84</v>
      </c>
      <c r="AV191" s="15" t="s">
        <v>84</v>
      </c>
      <c r="AW191" s="15" t="s">
        <v>34</v>
      </c>
      <c r="AX191" s="15" t="s">
        <v>77</v>
      </c>
      <c r="AY191" s="190" t="s">
        <v>339</v>
      </c>
    </row>
    <row r="192" spans="2:65" s="12" customFormat="1" x14ac:dyDescent="0.2">
      <c r="B192" s="155"/>
      <c r="D192" s="150" t="s">
        <v>376</v>
      </c>
      <c r="E192" s="156" t="s">
        <v>1</v>
      </c>
      <c r="F192" s="157" t="s">
        <v>4231</v>
      </c>
      <c r="H192" s="158">
        <v>76.180999999999997</v>
      </c>
      <c r="I192" s="159"/>
      <c r="L192" s="155"/>
      <c r="M192" s="160"/>
      <c r="T192" s="161"/>
      <c r="AT192" s="156" t="s">
        <v>376</v>
      </c>
      <c r="AU192" s="156" t="s">
        <v>84</v>
      </c>
      <c r="AV192" s="12" t="s">
        <v>86</v>
      </c>
      <c r="AW192" s="12" t="s">
        <v>34</v>
      </c>
      <c r="AX192" s="12" t="s">
        <v>77</v>
      </c>
      <c r="AY192" s="156" t="s">
        <v>339</v>
      </c>
    </row>
    <row r="193" spans="2:65" s="12" customFormat="1" x14ac:dyDescent="0.2">
      <c r="B193" s="155"/>
      <c r="D193" s="150" t="s">
        <v>376</v>
      </c>
      <c r="E193" s="156" t="s">
        <v>1</v>
      </c>
      <c r="F193" s="157" t="s">
        <v>4232</v>
      </c>
      <c r="H193" s="158">
        <v>179.25</v>
      </c>
      <c r="I193" s="159"/>
      <c r="L193" s="155"/>
      <c r="M193" s="160"/>
      <c r="T193" s="161"/>
      <c r="AT193" s="156" t="s">
        <v>376</v>
      </c>
      <c r="AU193" s="156" t="s">
        <v>84</v>
      </c>
      <c r="AV193" s="12" t="s">
        <v>86</v>
      </c>
      <c r="AW193" s="12" t="s">
        <v>34</v>
      </c>
      <c r="AX193" s="12" t="s">
        <v>77</v>
      </c>
      <c r="AY193" s="156" t="s">
        <v>339</v>
      </c>
    </row>
    <row r="194" spans="2:65" s="15" customFormat="1" x14ac:dyDescent="0.2">
      <c r="B194" s="189"/>
      <c r="D194" s="150" t="s">
        <v>376</v>
      </c>
      <c r="E194" s="190" t="s">
        <v>1</v>
      </c>
      <c r="F194" s="191" t="s">
        <v>4233</v>
      </c>
      <c r="H194" s="190" t="s">
        <v>1</v>
      </c>
      <c r="I194" s="192"/>
      <c r="L194" s="189"/>
      <c r="M194" s="193"/>
      <c r="T194" s="194"/>
      <c r="AT194" s="190" t="s">
        <v>376</v>
      </c>
      <c r="AU194" s="190" t="s">
        <v>84</v>
      </c>
      <c r="AV194" s="15" t="s">
        <v>84</v>
      </c>
      <c r="AW194" s="15" t="s">
        <v>34</v>
      </c>
      <c r="AX194" s="15" t="s">
        <v>77</v>
      </c>
      <c r="AY194" s="190" t="s">
        <v>339</v>
      </c>
    </row>
    <row r="195" spans="2:65" s="12" customFormat="1" x14ac:dyDescent="0.2">
      <c r="B195" s="155"/>
      <c r="D195" s="150" t="s">
        <v>376</v>
      </c>
      <c r="E195" s="156" t="s">
        <v>1</v>
      </c>
      <c r="F195" s="157" t="s">
        <v>4234</v>
      </c>
      <c r="H195" s="158">
        <v>68.563000000000002</v>
      </c>
      <c r="I195" s="159"/>
      <c r="L195" s="155"/>
      <c r="M195" s="160"/>
      <c r="T195" s="161"/>
      <c r="AT195" s="156" t="s">
        <v>376</v>
      </c>
      <c r="AU195" s="156" t="s">
        <v>84</v>
      </c>
      <c r="AV195" s="12" t="s">
        <v>86</v>
      </c>
      <c r="AW195" s="12" t="s">
        <v>34</v>
      </c>
      <c r="AX195" s="12" t="s">
        <v>77</v>
      </c>
      <c r="AY195" s="156" t="s">
        <v>339</v>
      </c>
    </row>
    <row r="196" spans="2:65" s="12" customFormat="1" x14ac:dyDescent="0.2">
      <c r="B196" s="155"/>
      <c r="D196" s="150" t="s">
        <v>376</v>
      </c>
      <c r="E196" s="156" t="s">
        <v>1</v>
      </c>
      <c r="F196" s="157" t="s">
        <v>4235</v>
      </c>
      <c r="H196" s="158">
        <v>161.32499999999999</v>
      </c>
      <c r="I196" s="159"/>
      <c r="L196" s="155"/>
      <c r="M196" s="160"/>
      <c r="T196" s="161"/>
      <c r="AT196" s="156" t="s">
        <v>376</v>
      </c>
      <c r="AU196" s="156" t="s">
        <v>84</v>
      </c>
      <c r="AV196" s="12" t="s">
        <v>86</v>
      </c>
      <c r="AW196" s="12" t="s">
        <v>34</v>
      </c>
      <c r="AX196" s="12" t="s">
        <v>77</v>
      </c>
      <c r="AY196" s="156" t="s">
        <v>339</v>
      </c>
    </row>
    <row r="197" spans="2:65" s="12" customFormat="1" x14ac:dyDescent="0.2">
      <c r="B197" s="155"/>
      <c r="D197" s="150" t="s">
        <v>376</v>
      </c>
      <c r="E197" s="156" t="s">
        <v>1</v>
      </c>
      <c r="F197" s="157" t="s">
        <v>4222</v>
      </c>
      <c r="H197" s="158">
        <v>3.53</v>
      </c>
      <c r="I197" s="159"/>
      <c r="L197" s="155"/>
      <c r="M197" s="160"/>
      <c r="T197" s="161"/>
      <c r="AT197" s="156" t="s">
        <v>376</v>
      </c>
      <c r="AU197" s="156" t="s">
        <v>84</v>
      </c>
      <c r="AV197" s="12" t="s">
        <v>86</v>
      </c>
      <c r="AW197" s="12" t="s">
        <v>34</v>
      </c>
      <c r="AX197" s="12" t="s">
        <v>77</v>
      </c>
      <c r="AY197" s="156" t="s">
        <v>339</v>
      </c>
    </row>
    <row r="198" spans="2:65" s="12" customFormat="1" x14ac:dyDescent="0.2">
      <c r="B198" s="155"/>
      <c r="D198" s="150" t="s">
        <v>376</v>
      </c>
      <c r="E198" s="156" t="s">
        <v>1</v>
      </c>
      <c r="F198" s="157" t="s">
        <v>4223</v>
      </c>
      <c r="H198" s="158">
        <v>2.1019999999999999</v>
      </c>
      <c r="I198" s="159"/>
      <c r="L198" s="155"/>
      <c r="M198" s="160"/>
      <c r="T198" s="161"/>
      <c r="AT198" s="156" t="s">
        <v>376</v>
      </c>
      <c r="AU198" s="156" t="s">
        <v>84</v>
      </c>
      <c r="AV198" s="12" t="s">
        <v>86</v>
      </c>
      <c r="AW198" s="12" t="s">
        <v>34</v>
      </c>
      <c r="AX198" s="12" t="s">
        <v>77</v>
      </c>
      <c r="AY198" s="156" t="s">
        <v>339</v>
      </c>
    </row>
    <row r="199" spans="2:65" s="13" customFormat="1" x14ac:dyDescent="0.2">
      <c r="B199" s="162"/>
      <c r="D199" s="150" t="s">
        <v>376</v>
      </c>
      <c r="E199" s="163" t="s">
        <v>1</v>
      </c>
      <c r="F199" s="164" t="s">
        <v>398</v>
      </c>
      <c r="H199" s="165">
        <v>490.95099999999991</v>
      </c>
      <c r="I199" s="166"/>
      <c r="L199" s="162"/>
      <c r="M199" s="167"/>
      <c r="T199" s="168"/>
      <c r="AT199" s="163" t="s">
        <v>376</v>
      </c>
      <c r="AU199" s="163" t="s">
        <v>84</v>
      </c>
      <c r="AV199" s="13" t="s">
        <v>249</v>
      </c>
      <c r="AW199" s="13" t="s">
        <v>34</v>
      </c>
      <c r="AX199" s="13" t="s">
        <v>84</v>
      </c>
      <c r="AY199" s="163" t="s">
        <v>339</v>
      </c>
    </row>
    <row r="200" spans="2:65" s="1" customFormat="1" ht="24.15" customHeight="1" x14ac:dyDescent="0.2">
      <c r="B200" s="136"/>
      <c r="C200" s="137" t="s">
        <v>415</v>
      </c>
      <c r="D200" s="137" t="s">
        <v>342</v>
      </c>
      <c r="E200" s="138" t="s">
        <v>583</v>
      </c>
      <c r="F200" s="139" t="s">
        <v>584</v>
      </c>
      <c r="G200" s="140" t="s">
        <v>493</v>
      </c>
      <c r="H200" s="141">
        <v>726.471</v>
      </c>
      <c r="I200" s="142"/>
      <c r="J200" s="143">
        <f>ROUND(I200*H200,2)</f>
        <v>0</v>
      </c>
      <c r="K200" s="139" t="s">
        <v>346</v>
      </c>
      <c r="L200" s="32"/>
      <c r="M200" s="144" t="s">
        <v>1</v>
      </c>
      <c r="N200" s="145" t="s">
        <v>42</v>
      </c>
      <c r="P200" s="146">
        <f>O200*H200</f>
        <v>0</v>
      </c>
      <c r="Q200" s="146">
        <v>0</v>
      </c>
      <c r="R200" s="146">
        <f>Q200*H200</f>
        <v>0</v>
      </c>
      <c r="S200" s="146">
        <v>0</v>
      </c>
      <c r="T200" s="147">
        <f>S200*H200</f>
        <v>0</v>
      </c>
      <c r="AR200" s="148" t="s">
        <v>1902</v>
      </c>
      <c r="AT200" s="148" t="s">
        <v>342</v>
      </c>
      <c r="AU200" s="148" t="s">
        <v>84</v>
      </c>
      <c r="AY200" s="17" t="s">
        <v>339</v>
      </c>
      <c r="BE200" s="149">
        <f>IF(N200="základní",J200,0)</f>
        <v>0</v>
      </c>
      <c r="BF200" s="149">
        <f>IF(N200="snížená",J200,0)</f>
        <v>0</v>
      </c>
      <c r="BG200" s="149">
        <f>IF(N200="zákl. přenesená",J200,0)</f>
        <v>0</v>
      </c>
      <c r="BH200" s="149">
        <f>IF(N200="sníž. přenesená",J200,0)</f>
        <v>0</v>
      </c>
      <c r="BI200" s="149">
        <f>IF(N200="nulová",J200,0)</f>
        <v>0</v>
      </c>
      <c r="BJ200" s="17" t="s">
        <v>84</v>
      </c>
      <c r="BK200" s="149">
        <f>ROUND(I200*H200,2)</f>
        <v>0</v>
      </c>
      <c r="BL200" s="17" t="s">
        <v>1902</v>
      </c>
      <c r="BM200" s="148" t="s">
        <v>4236</v>
      </c>
    </row>
    <row r="201" spans="2:65" s="1" customFormat="1" ht="38.4" x14ac:dyDescent="0.2">
      <c r="B201" s="32"/>
      <c r="D201" s="150" t="s">
        <v>348</v>
      </c>
      <c r="F201" s="151" t="s">
        <v>586</v>
      </c>
      <c r="I201" s="152"/>
      <c r="L201" s="32"/>
      <c r="M201" s="153"/>
      <c r="T201" s="56"/>
      <c r="AT201" s="17" t="s">
        <v>348</v>
      </c>
      <c r="AU201" s="17" t="s">
        <v>84</v>
      </c>
    </row>
    <row r="202" spans="2:65" s="1" customFormat="1" ht="19.2" x14ac:dyDescent="0.2">
      <c r="B202" s="32"/>
      <c r="D202" s="150" t="s">
        <v>350</v>
      </c>
      <c r="F202" s="154" t="s">
        <v>4229</v>
      </c>
      <c r="I202" s="152"/>
      <c r="L202" s="32"/>
      <c r="M202" s="153"/>
      <c r="T202" s="56"/>
      <c r="AT202" s="17" t="s">
        <v>350</v>
      </c>
      <c r="AU202" s="17" t="s">
        <v>84</v>
      </c>
    </row>
    <row r="203" spans="2:65" s="15" customFormat="1" x14ac:dyDescent="0.2">
      <c r="B203" s="189"/>
      <c r="D203" s="150" t="s">
        <v>376</v>
      </c>
      <c r="E203" s="190" t="s">
        <v>1</v>
      </c>
      <c r="F203" s="191" t="s">
        <v>4237</v>
      </c>
      <c r="H203" s="190" t="s">
        <v>1</v>
      </c>
      <c r="I203" s="192"/>
      <c r="L203" s="189"/>
      <c r="M203" s="193"/>
      <c r="T203" s="194"/>
      <c r="AT203" s="190" t="s">
        <v>376</v>
      </c>
      <c r="AU203" s="190" t="s">
        <v>84</v>
      </c>
      <c r="AV203" s="15" t="s">
        <v>84</v>
      </c>
      <c r="AW203" s="15" t="s">
        <v>34</v>
      </c>
      <c r="AX203" s="15" t="s">
        <v>77</v>
      </c>
      <c r="AY203" s="190" t="s">
        <v>339</v>
      </c>
    </row>
    <row r="204" spans="2:65" s="12" customFormat="1" x14ac:dyDescent="0.2">
      <c r="B204" s="155"/>
      <c r="D204" s="150" t="s">
        <v>376</v>
      </c>
      <c r="E204" s="156" t="s">
        <v>1</v>
      </c>
      <c r="F204" s="157" t="s">
        <v>4238</v>
      </c>
      <c r="H204" s="158">
        <v>76.180999999999997</v>
      </c>
      <c r="I204" s="159"/>
      <c r="L204" s="155"/>
      <c r="M204" s="160"/>
      <c r="T204" s="161"/>
      <c r="AT204" s="156" t="s">
        <v>376</v>
      </c>
      <c r="AU204" s="156" t="s">
        <v>84</v>
      </c>
      <c r="AV204" s="12" t="s">
        <v>86</v>
      </c>
      <c r="AW204" s="12" t="s">
        <v>34</v>
      </c>
      <c r="AX204" s="12" t="s">
        <v>77</v>
      </c>
      <c r="AY204" s="156" t="s">
        <v>339</v>
      </c>
    </row>
    <row r="205" spans="2:65" s="12" customFormat="1" x14ac:dyDescent="0.2">
      <c r="B205" s="155"/>
      <c r="D205" s="150" t="s">
        <v>376</v>
      </c>
      <c r="E205" s="156" t="s">
        <v>1</v>
      </c>
      <c r="F205" s="157" t="s">
        <v>4239</v>
      </c>
      <c r="H205" s="158">
        <v>179.25</v>
      </c>
      <c r="I205" s="159"/>
      <c r="L205" s="155"/>
      <c r="M205" s="160"/>
      <c r="T205" s="161"/>
      <c r="AT205" s="156" t="s">
        <v>376</v>
      </c>
      <c r="AU205" s="156" t="s">
        <v>84</v>
      </c>
      <c r="AV205" s="12" t="s">
        <v>86</v>
      </c>
      <c r="AW205" s="12" t="s">
        <v>34</v>
      </c>
      <c r="AX205" s="12" t="s">
        <v>77</v>
      </c>
      <c r="AY205" s="156" t="s">
        <v>339</v>
      </c>
    </row>
    <row r="206" spans="2:65" s="15" customFormat="1" x14ac:dyDescent="0.2">
      <c r="B206" s="189"/>
      <c r="D206" s="150" t="s">
        <v>376</v>
      </c>
      <c r="E206" s="190" t="s">
        <v>1</v>
      </c>
      <c r="F206" s="191" t="s">
        <v>4240</v>
      </c>
      <c r="H206" s="190" t="s">
        <v>1</v>
      </c>
      <c r="I206" s="192"/>
      <c r="L206" s="189"/>
      <c r="M206" s="193"/>
      <c r="T206" s="194"/>
      <c r="AT206" s="190" t="s">
        <v>376</v>
      </c>
      <c r="AU206" s="190" t="s">
        <v>84</v>
      </c>
      <c r="AV206" s="15" t="s">
        <v>84</v>
      </c>
      <c r="AW206" s="15" t="s">
        <v>34</v>
      </c>
      <c r="AX206" s="15" t="s">
        <v>77</v>
      </c>
      <c r="AY206" s="190" t="s">
        <v>339</v>
      </c>
    </row>
    <row r="207" spans="2:65" s="12" customFormat="1" x14ac:dyDescent="0.2">
      <c r="B207" s="155"/>
      <c r="D207" s="150" t="s">
        <v>376</v>
      </c>
      <c r="E207" s="156" t="s">
        <v>1</v>
      </c>
      <c r="F207" s="157" t="s">
        <v>4241</v>
      </c>
      <c r="H207" s="158">
        <v>137.126</v>
      </c>
      <c r="I207" s="159"/>
      <c r="L207" s="155"/>
      <c r="M207" s="160"/>
      <c r="T207" s="161"/>
      <c r="AT207" s="156" t="s">
        <v>376</v>
      </c>
      <c r="AU207" s="156" t="s">
        <v>84</v>
      </c>
      <c r="AV207" s="12" t="s">
        <v>86</v>
      </c>
      <c r="AW207" s="12" t="s">
        <v>34</v>
      </c>
      <c r="AX207" s="12" t="s">
        <v>77</v>
      </c>
      <c r="AY207" s="156" t="s">
        <v>339</v>
      </c>
    </row>
    <row r="208" spans="2:65" s="12" customFormat="1" x14ac:dyDescent="0.2">
      <c r="B208" s="155"/>
      <c r="D208" s="150" t="s">
        <v>376</v>
      </c>
      <c r="E208" s="156" t="s">
        <v>1</v>
      </c>
      <c r="F208" s="157" t="s">
        <v>4242</v>
      </c>
      <c r="H208" s="158">
        <v>322.64999999999998</v>
      </c>
      <c r="I208" s="159"/>
      <c r="L208" s="155"/>
      <c r="M208" s="160"/>
      <c r="T208" s="161"/>
      <c r="AT208" s="156" t="s">
        <v>376</v>
      </c>
      <c r="AU208" s="156" t="s">
        <v>84</v>
      </c>
      <c r="AV208" s="12" t="s">
        <v>86</v>
      </c>
      <c r="AW208" s="12" t="s">
        <v>34</v>
      </c>
      <c r="AX208" s="12" t="s">
        <v>77</v>
      </c>
      <c r="AY208" s="156" t="s">
        <v>339</v>
      </c>
    </row>
    <row r="209" spans="2:65" s="12" customFormat="1" x14ac:dyDescent="0.2">
      <c r="B209" s="155"/>
      <c r="D209" s="150" t="s">
        <v>376</v>
      </c>
      <c r="E209" s="156" t="s">
        <v>1</v>
      </c>
      <c r="F209" s="157" t="s">
        <v>4243</v>
      </c>
      <c r="H209" s="158">
        <v>7.06</v>
      </c>
      <c r="I209" s="159"/>
      <c r="L209" s="155"/>
      <c r="M209" s="160"/>
      <c r="T209" s="161"/>
      <c r="AT209" s="156" t="s">
        <v>376</v>
      </c>
      <c r="AU209" s="156" t="s">
        <v>84</v>
      </c>
      <c r="AV209" s="12" t="s">
        <v>86</v>
      </c>
      <c r="AW209" s="12" t="s">
        <v>34</v>
      </c>
      <c r="AX209" s="12" t="s">
        <v>77</v>
      </c>
      <c r="AY209" s="156" t="s">
        <v>339</v>
      </c>
    </row>
    <row r="210" spans="2:65" s="12" customFormat="1" x14ac:dyDescent="0.2">
      <c r="B210" s="155"/>
      <c r="D210" s="150" t="s">
        <v>376</v>
      </c>
      <c r="E210" s="156" t="s">
        <v>1</v>
      </c>
      <c r="F210" s="157" t="s">
        <v>4244</v>
      </c>
      <c r="H210" s="158">
        <v>4.2039999999999997</v>
      </c>
      <c r="I210" s="159"/>
      <c r="L210" s="155"/>
      <c r="M210" s="160"/>
      <c r="T210" s="161"/>
      <c r="AT210" s="156" t="s">
        <v>376</v>
      </c>
      <c r="AU210" s="156" t="s">
        <v>84</v>
      </c>
      <c r="AV210" s="12" t="s">
        <v>86</v>
      </c>
      <c r="AW210" s="12" t="s">
        <v>34</v>
      </c>
      <c r="AX210" s="12" t="s">
        <v>77</v>
      </c>
      <c r="AY210" s="156" t="s">
        <v>339</v>
      </c>
    </row>
    <row r="211" spans="2:65" s="13" customFormat="1" x14ac:dyDescent="0.2">
      <c r="B211" s="162"/>
      <c r="D211" s="150" t="s">
        <v>376</v>
      </c>
      <c r="E211" s="163" t="s">
        <v>1</v>
      </c>
      <c r="F211" s="164" t="s">
        <v>398</v>
      </c>
      <c r="H211" s="165">
        <v>726.47099999999989</v>
      </c>
      <c r="I211" s="166"/>
      <c r="L211" s="162"/>
      <c r="M211" s="167"/>
      <c r="T211" s="168"/>
      <c r="AT211" s="163" t="s">
        <v>376</v>
      </c>
      <c r="AU211" s="163" t="s">
        <v>84</v>
      </c>
      <c r="AV211" s="13" t="s">
        <v>249</v>
      </c>
      <c r="AW211" s="13" t="s">
        <v>34</v>
      </c>
      <c r="AX211" s="13" t="s">
        <v>84</v>
      </c>
      <c r="AY211" s="163" t="s">
        <v>339</v>
      </c>
    </row>
    <row r="212" spans="2:65" s="1" customFormat="1" ht="16.5" customHeight="1" x14ac:dyDescent="0.2">
      <c r="B212" s="136"/>
      <c r="C212" s="137" t="s">
        <v>421</v>
      </c>
      <c r="D212" s="137" t="s">
        <v>342</v>
      </c>
      <c r="E212" s="138" t="s">
        <v>613</v>
      </c>
      <c r="F212" s="139" t="s">
        <v>614</v>
      </c>
      <c r="G212" s="140" t="s">
        <v>493</v>
      </c>
      <c r="H212" s="141">
        <v>490.95100000000002</v>
      </c>
      <c r="I212" s="142"/>
      <c r="J212" s="143">
        <f>ROUND(I212*H212,2)</f>
        <v>0</v>
      </c>
      <c r="K212" s="139" t="s">
        <v>346</v>
      </c>
      <c r="L212" s="32"/>
      <c r="M212" s="144" t="s">
        <v>1</v>
      </c>
      <c r="N212" s="145" t="s">
        <v>42</v>
      </c>
      <c r="P212" s="146">
        <f>O212*H212</f>
        <v>0</v>
      </c>
      <c r="Q212" s="146">
        <v>0</v>
      </c>
      <c r="R212" s="146">
        <f>Q212*H212</f>
        <v>0</v>
      </c>
      <c r="S212" s="146">
        <v>0</v>
      </c>
      <c r="T212" s="147">
        <f>S212*H212</f>
        <v>0</v>
      </c>
      <c r="AR212" s="148" t="s">
        <v>1902</v>
      </c>
      <c r="AT212" s="148" t="s">
        <v>342</v>
      </c>
      <c r="AU212" s="148" t="s">
        <v>84</v>
      </c>
      <c r="AY212" s="17" t="s">
        <v>339</v>
      </c>
      <c r="BE212" s="149">
        <f>IF(N212="základní",J212,0)</f>
        <v>0</v>
      </c>
      <c r="BF212" s="149">
        <f>IF(N212="snížená",J212,0)</f>
        <v>0</v>
      </c>
      <c r="BG212" s="149">
        <f>IF(N212="zákl. přenesená",J212,0)</f>
        <v>0</v>
      </c>
      <c r="BH212" s="149">
        <f>IF(N212="sníž. přenesená",J212,0)</f>
        <v>0</v>
      </c>
      <c r="BI212" s="149">
        <f>IF(N212="nulová",J212,0)</f>
        <v>0</v>
      </c>
      <c r="BJ212" s="17" t="s">
        <v>84</v>
      </c>
      <c r="BK212" s="149">
        <f>ROUND(I212*H212,2)</f>
        <v>0</v>
      </c>
      <c r="BL212" s="17" t="s">
        <v>1902</v>
      </c>
      <c r="BM212" s="148" t="s">
        <v>4245</v>
      </c>
    </row>
    <row r="213" spans="2:65" s="1" customFormat="1" ht="28.8" x14ac:dyDescent="0.2">
      <c r="B213" s="32"/>
      <c r="D213" s="150" t="s">
        <v>348</v>
      </c>
      <c r="F213" s="151" t="s">
        <v>616</v>
      </c>
      <c r="I213" s="152"/>
      <c r="L213" s="32"/>
      <c r="M213" s="153"/>
      <c r="T213" s="56"/>
      <c r="AT213" s="17" t="s">
        <v>348</v>
      </c>
      <c r="AU213" s="17" t="s">
        <v>84</v>
      </c>
    </row>
    <row r="214" spans="2:65" s="15" customFormat="1" x14ac:dyDescent="0.2">
      <c r="B214" s="189"/>
      <c r="D214" s="150" t="s">
        <v>376</v>
      </c>
      <c r="E214" s="190" t="s">
        <v>1</v>
      </c>
      <c r="F214" s="191" t="s">
        <v>4230</v>
      </c>
      <c r="H214" s="190" t="s">
        <v>1</v>
      </c>
      <c r="I214" s="192"/>
      <c r="L214" s="189"/>
      <c r="M214" s="193"/>
      <c r="T214" s="194"/>
      <c r="AT214" s="190" t="s">
        <v>376</v>
      </c>
      <c r="AU214" s="190" t="s">
        <v>84</v>
      </c>
      <c r="AV214" s="15" t="s">
        <v>84</v>
      </c>
      <c r="AW214" s="15" t="s">
        <v>34</v>
      </c>
      <c r="AX214" s="15" t="s">
        <v>77</v>
      </c>
      <c r="AY214" s="190" t="s">
        <v>339</v>
      </c>
    </row>
    <row r="215" spans="2:65" s="12" customFormat="1" x14ac:dyDescent="0.2">
      <c r="B215" s="155"/>
      <c r="D215" s="150" t="s">
        <v>376</v>
      </c>
      <c r="E215" s="156" t="s">
        <v>1</v>
      </c>
      <c r="F215" s="157" t="s">
        <v>4231</v>
      </c>
      <c r="H215" s="158">
        <v>76.180999999999997</v>
      </c>
      <c r="I215" s="159"/>
      <c r="L215" s="155"/>
      <c r="M215" s="160"/>
      <c r="T215" s="161"/>
      <c r="AT215" s="156" t="s">
        <v>376</v>
      </c>
      <c r="AU215" s="156" t="s">
        <v>84</v>
      </c>
      <c r="AV215" s="12" t="s">
        <v>86</v>
      </c>
      <c r="AW215" s="12" t="s">
        <v>34</v>
      </c>
      <c r="AX215" s="12" t="s">
        <v>77</v>
      </c>
      <c r="AY215" s="156" t="s">
        <v>339</v>
      </c>
    </row>
    <row r="216" spans="2:65" s="12" customFormat="1" x14ac:dyDescent="0.2">
      <c r="B216" s="155"/>
      <c r="D216" s="150" t="s">
        <v>376</v>
      </c>
      <c r="E216" s="156" t="s">
        <v>1</v>
      </c>
      <c r="F216" s="157" t="s">
        <v>4232</v>
      </c>
      <c r="H216" s="158">
        <v>179.25</v>
      </c>
      <c r="I216" s="159"/>
      <c r="L216" s="155"/>
      <c r="M216" s="160"/>
      <c r="T216" s="161"/>
      <c r="AT216" s="156" t="s">
        <v>376</v>
      </c>
      <c r="AU216" s="156" t="s">
        <v>84</v>
      </c>
      <c r="AV216" s="12" t="s">
        <v>86</v>
      </c>
      <c r="AW216" s="12" t="s">
        <v>34</v>
      </c>
      <c r="AX216" s="12" t="s">
        <v>77</v>
      </c>
      <c r="AY216" s="156" t="s">
        <v>339</v>
      </c>
    </row>
    <row r="217" spans="2:65" s="15" customFormat="1" x14ac:dyDescent="0.2">
      <c r="B217" s="189"/>
      <c r="D217" s="150" t="s">
        <v>376</v>
      </c>
      <c r="E217" s="190" t="s">
        <v>1</v>
      </c>
      <c r="F217" s="191" t="s">
        <v>4246</v>
      </c>
      <c r="H217" s="190" t="s">
        <v>1</v>
      </c>
      <c r="I217" s="192"/>
      <c r="L217" s="189"/>
      <c r="M217" s="193"/>
      <c r="T217" s="194"/>
      <c r="AT217" s="190" t="s">
        <v>376</v>
      </c>
      <c r="AU217" s="190" t="s">
        <v>84</v>
      </c>
      <c r="AV217" s="15" t="s">
        <v>84</v>
      </c>
      <c r="AW217" s="15" t="s">
        <v>34</v>
      </c>
      <c r="AX217" s="15" t="s">
        <v>77</v>
      </c>
      <c r="AY217" s="190" t="s">
        <v>339</v>
      </c>
    </row>
    <row r="218" spans="2:65" s="12" customFormat="1" x14ac:dyDescent="0.2">
      <c r="B218" s="155"/>
      <c r="D218" s="150" t="s">
        <v>376</v>
      </c>
      <c r="E218" s="156" t="s">
        <v>1</v>
      </c>
      <c r="F218" s="157" t="s">
        <v>4234</v>
      </c>
      <c r="H218" s="158">
        <v>68.563000000000002</v>
      </c>
      <c r="I218" s="159"/>
      <c r="L218" s="155"/>
      <c r="M218" s="160"/>
      <c r="T218" s="161"/>
      <c r="AT218" s="156" t="s">
        <v>376</v>
      </c>
      <c r="AU218" s="156" t="s">
        <v>84</v>
      </c>
      <c r="AV218" s="12" t="s">
        <v>86</v>
      </c>
      <c r="AW218" s="12" t="s">
        <v>34</v>
      </c>
      <c r="AX218" s="12" t="s">
        <v>77</v>
      </c>
      <c r="AY218" s="156" t="s">
        <v>339</v>
      </c>
    </row>
    <row r="219" spans="2:65" s="12" customFormat="1" x14ac:dyDescent="0.2">
      <c r="B219" s="155"/>
      <c r="D219" s="150" t="s">
        <v>376</v>
      </c>
      <c r="E219" s="156" t="s">
        <v>1</v>
      </c>
      <c r="F219" s="157" t="s">
        <v>4235</v>
      </c>
      <c r="H219" s="158">
        <v>161.32499999999999</v>
      </c>
      <c r="I219" s="159"/>
      <c r="L219" s="155"/>
      <c r="M219" s="160"/>
      <c r="T219" s="161"/>
      <c r="AT219" s="156" t="s">
        <v>376</v>
      </c>
      <c r="AU219" s="156" t="s">
        <v>84</v>
      </c>
      <c r="AV219" s="12" t="s">
        <v>86</v>
      </c>
      <c r="AW219" s="12" t="s">
        <v>34</v>
      </c>
      <c r="AX219" s="12" t="s">
        <v>77</v>
      </c>
      <c r="AY219" s="156" t="s">
        <v>339</v>
      </c>
    </row>
    <row r="220" spans="2:65" s="12" customFormat="1" x14ac:dyDescent="0.2">
      <c r="B220" s="155"/>
      <c r="D220" s="150" t="s">
        <v>376</v>
      </c>
      <c r="E220" s="156" t="s">
        <v>1</v>
      </c>
      <c r="F220" s="157" t="s">
        <v>4222</v>
      </c>
      <c r="H220" s="158">
        <v>3.53</v>
      </c>
      <c r="I220" s="159"/>
      <c r="L220" s="155"/>
      <c r="M220" s="160"/>
      <c r="T220" s="161"/>
      <c r="AT220" s="156" t="s">
        <v>376</v>
      </c>
      <c r="AU220" s="156" t="s">
        <v>84</v>
      </c>
      <c r="AV220" s="12" t="s">
        <v>86</v>
      </c>
      <c r="AW220" s="12" t="s">
        <v>34</v>
      </c>
      <c r="AX220" s="12" t="s">
        <v>77</v>
      </c>
      <c r="AY220" s="156" t="s">
        <v>339</v>
      </c>
    </row>
    <row r="221" spans="2:65" s="12" customFormat="1" x14ac:dyDescent="0.2">
      <c r="B221" s="155"/>
      <c r="D221" s="150" t="s">
        <v>376</v>
      </c>
      <c r="E221" s="156" t="s">
        <v>1</v>
      </c>
      <c r="F221" s="157" t="s">
        <v>4223</v>
      </c>
      <c r="H221" s="158">
        <v>2.1019999999999999</v>
      </c>
      <c r="I221" s="159"/>
      <c r="L221" s="155"/>
      <c r="M221" s="160"/>
      <c r="T221" s="161"/>
      <c r="AT221" s="156" t="s">
        <v>376</v>
      </c>
      <c r="AU221" s="156" t="s">
        <v>84</v>
      </c>
      <c r="AV221" s="12" t="s">
        <v>86</v>
      </c>
      <c r="AW221" s="12" t="s">
        <v>34</v>
      </c>
      <c r="AX221" s="12" t="s">
        <v>77</v>
      </c>
      <c r="AY221" s="156" t="s">
        <v>339</v>
      </c>
    </row>
    <row r="222" spans="2:65" s="13" customFormat="1" x14ac:dyDescent="0.2">
      <c r="B222" s="162"/>
      <c r="D222" s="150" t="s">
        <v>376</v>
      </c>
      <c r="E222" s="163" t="s">
        <v>1</v>
      </c>
      <c r="F222" s="164" t="s">
        <v>398</v>
      </c>
      <c r="H222" s="165">
        <v>490.95099999999991</v>
      </c>
      <c r="I222" s="166"/>
      <c r="L222" s="162"/>
      <c r="M222" s="167"/>
      <c r="T222" s="168"/>
      <c r="AT222" s="163" t="s">
        <v>376</v>
      </c>
      <c r="AU222" s="163" t="s">
        <v>84</v>
      </c>
      <c r="AV222" s="13" t="s">
        <v>249</v>
      </c>
      <c r="AW222" s="13" t="s">
        <v>34</v>
      </c>
      <c r="AX222" s="13" t="s">
        <v>84</v>
      </c>
      <c r="AY222" s="163" t="s">
        <v>339</v>
      </c>
    </row>
    <row r="223" spans="2:65" s="1" customFormat="1" ht="16.5" customHeight="1" x14ac:dyDescent="0.2">
      <c r="B223" s="136"/>
      <c r="C223" s="137" t="s">
        <v>423</v>
      </c>
      <c r="D223" s="137" t="s">
        <v>342</v>
      </c>
      <c r="E223" s="138" t="s">
        <v>865</v>
      </c>
      <c r="F223" s="139" t="s">
        <v>866</v>
      </c>
      <c r="G223" s="140" t="s">
        <v>493</v>
      </c>
      <c r="H223" s="141">
        <v>255.43100000000001</v>
      </c>
      <c r="I223" s="142"/>
      <c r="J223" s="143">
        <f>ROUND(I223*H223,2)</f>
        <v>0</v>
      </c>
      <c r="K223" s="139" t="s">
        <v>346</v>
      </c>
      <c r="L223" s="32"/>
      <c r="M223" s="144" t="s">
        <v>1</v>
      </c>
      <c r="N223" s="145" t="s">
        <v>42</v>
      </c>
      <c r="P223" s="146">
        <f>O223*H223</f>
        <v>0</v>
      </c>
      <c r="Q223" s="146">
        <v>0</v>
      </c>
      <c r="R223" s="146">
        <f>Q223*H223</f>
        <v>0</v>
      </c>
      <c r="S223" s="146">
        <v>0</v>
      </c>
      <c r="T223" s="147">
        <f>S223*H223</f>
        <v>0</v>
      </c>
      <c r="AR223" s="148" t="s">
        <v>1902</v>
      </c>
      <c r="AT223" s="148" t="s">
        <v>342</v>
      </c>
      <c r="AU223" s="148" t="s">
        <v>84</v>
      </c>
      <c r="AY223" s="17" t="s">
        <v>339</v>
      </c>
      <c r="BE223" s="149">
        <f>IF(N223="základní",J223,0)</f>
        <v>0</v>
      </c>
      <c r="BF223" s="149">
        <f>IF(N223="snížená",J223,0)</f>
        <v>0</v>
      </c>
      <c r="BG223" s="149">
        <f>IF(N223="zákl. přenesená",J223,0)</f>
        <v>0</v>
      </c>
      <c r="BH223" s="149">
        <f>IF(N223="sníž. přenesená",J223,0)</f>
        <v>0</v>
      </c>
      <c r="BI223" s="149">
        <f>IF(N223="nulová",J223,0)</f>
        <v>0</v>
      </c>
      <c r="BJ223" s="17" t="s">
        <v>84</v>
      </c>
      <c r="BK223" s="149">
        <f>ROUND(I223*H223,2)</f>
        <v>0</v>
      </c>
      <c r="BL223" s="17" t="s">
        <v>1902</v>
      </c>
      <c r="BM223" s="148" t="s">
        <v>4247</v>
      </c>
    </row>
    <row r="224" spans="2:65" s="1" customFormat="1" ht="38.4" x14ac:dyDescent="0.2">
      <c r="B224" s="32"/>
      <c r="D224" s="150" t="s">
        <v>348</v>
      </c>
      <c r="F224" s="151" t="s">
        <v>4248</v>
      </c>
      <c r="I224" s="152"/>
      <c r="L224" s="32"/>
      <c r="M224" s="153"/>
      <c r="T224" s="56"/>
      <c r="AT224" s="17" t="s">
        <v>348</v>
      </c>
      <c r="AU224" s="17" t="s">
        <v>84</v>
      </c>
    </row>
    <row r="225" spans="2:51" s="15" customFormat="1" x14ac:dyDescent="0.2">
      <c r="B225" s="189"/>
      <c r="D225" s="150" t="s">
        <v>376</v>
      </c>
      <c r="E225" s="190" t="s">
        <v>1</v>
      </c>
      <c r="F225" s="191" t="s">
        <v>4230</v>
      </c>
      <c r="H225" s="190" t="s">
        <v>1</v>
      </c>
      <c r="I225" s="192"/>
      <c r="L225" s="189"/>
      <c r="M225" s="193"/>
      <c r="T225" s="194"/>
      <c r="AT225" s="190" t="s">
        <v>376</v>
      </c>
      <c r="AU225" s="190" t="s">
        <v>84</v>
      </c>
      <c r="AV225" s="15" t="s">
        <v>84</v>
      </c>
      <c r="AW225" s="15" t="s">
        <v>34</v>
      </c>
      <c r="AX225" s="15" t="s">
        <v>77</v>
      </c>
      <c r="AY225" s="190" t="s">
        <v>339</v>
      </c>
    </row>
    <row r="226" spans="2:51" s="12" customFormat="1" x14ac:dyDescent="0.2">
      <c r="B226" s="155"/>
      <c r="D226" s="150" t="s">
        <v>376</v>
      </c>
      <c r="E226" s="156" t="s">
        <v>1</v>
      </c>
      <c r="F226" s="157" t="s">
        <v>4231</v>
      </c>
      <c r="H226" s="158">
        <v>76.180999999999997</v>
      </c>
      <c r="I226" s="159"/>
      <c r="L226" s="155"/>
      <c r="M226" s="160"/>
      <c r="T226" s="161"/>
      <c r="AT226" s="156" t="s">
        <v>376</v>
      </c>
      <c r="AU226" s="156" t="s">
        <v>84</v>
      </c>
      <c r="AV226" s="12" t="s">
        <v>86</v>
      </c>
      <c r="AW226" s="12" t="s">
        <v>34</v>
      </c>
      <c r="AX226" s="12" t="s">
        <v>77</v>
      </c>
      <c r="AY226" s="156" t="s">
        <v>339</v>
      </c>
    </row>
    <row r="227" spans="2:51" s="12" customFormat="1" x14ac:dyDescent="0.2">
      <c r="B227" s="155"/>
      <c r="D227" s="150" t="s">
        <v>376</v>
      </c>
      <c r="E227" s="156" t="s">
        <v>1</v>
      </c>
      <c r="F227" s="157" t="s">
        <v>4232</v>
      </c>
      <c r="H227" s="158">
        <v>179.25</v>
      </c>
      <c r="I227" s="159"/>
      <c r="L227" s="155"/>
      <c r="M227" s="160"/>
      <c r="T227" s="161"/>
      <c r="AT227" s="156" t="s">
        <v>376</v>
      </c>
      <c r="AU227" s="156" t="s">
        <v>84</v>
      </c>
      <c r="AV227" s="12" t="s">
        <v>86</v>
      </c>
      <c r="AW227" s="12" t="s">
        <v>34</v>
      </c>
      <c r="AX227" s="12" t="s">
        <v>77</v>
      </c>
      <c r="AY227" s="156" t="s">
        <v>339</v>
      </c>
    </row>
    <row r="228" spans="2:51" s="13" customFormat="1" x14ac:dyDescent="0.2">
      <c r="B228" s="162"/>
      <c r="D228" s="150" t="s">
        <v>376</v>
      </c>
      <c r="E228" s="163" t="s">
        <v>1</v>
      </c>
      <c r="F228" s="164" t="s">
        <v>398</v>
      </c>
      <c r="H228" s="165">
        <v>255.43099999999998</v>
      </c>
      <c r="I228" s="166"/>
      <c r="L228" s="162"/>
      <c r="M228" s="195"/>
      <c r="N228" s="196"/>
      <c r="O228" s="196"/>
      <c r="P228" s="196"/>
      <c r="Q228" s="196"/>
      <c r="R228" s="196"/>
      <c r="S228" s="196"/>
      <c r="T228" s="197"/>
      <c r="AT228" s="163" t="s">
        <v>376</v>
      </c>
      <c r="AU228" s="163" t="s">
        <v>84</v>
      </c>
      <c r="AV228" s="13" t="s">
        <v>249</v>
      </c>
      <c r="AW228" s="13" t="s">
        <v>34</v>
      </c>
      <c r="AX228" s="13" t="s">
        <v>84</v>
      </c>
      <c r="AY228" s="163" t="s">
        <v>339</v>
      </c>
    </row>
    <row r="229" spans="2:51" s="1" customFormat="1" ht="6.9" customHeight="1" x14ac:dyDescent="0.2">
      <c r="B229" s="44"/>
      <c r="C229" s="45"/>
      <c r="D229" s="45"/>
      <c r="E229" s="45"/>
      <c r="F229" s="45"/>
      <c r="G229" s="45"/>
      <c r="H229" s="45"/>
      <c r="I229" s="45"/>
      <c r="J229" s="45"/>
      <c r="K229" s="45"/>
      <c r="L229" s="32"/>
    </row>
  </sheetData>
  <autoFilter ref="C126:K228" xr:uid="{00000000-0009-0000-0000-00000E000000}"/>
  <mergeCells count="15">
    <mergeCell ref="E113:H113"/>
    <mergeCell ref="E117:H117"/>
    <mergeCell ref="E115:H115"/>
    <mergeCell ref="E119:H119"/>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2:BM1070"/>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153</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3.2" x14ac:dyDescent="0.2">
      <c r="B8" s="20"/>
      <c r="D8" s="27" t="s">
        <v>312</v>
      </c>
      <c r="L8" s="20"/>
    </row>
    <row r="9" spans="2:46" ht="16.5" customHeight="1" x14ac:dyDescent="0.2">
      <c r="B9" s="20"/>
      <c r="E9" s="278" t="s">
        <v>1953</v>
      </c>
      <c r="F9" s="256"/>
      <c r="G9" s="256"/>
      <c r="H9" s="256"/>
      <c r="L9" s="20"/>
    </row>
    <row r="10" spans="2:46" ht="12" customHeight="1" x14ac:dyDescent="0.2">
      <c r="B10" s="20"/>
      <c r="D10" s="27" t="s">
        <v>314</v>
      </c>
      <c r="L10" s="20"/>
    </row>
    <row r="11" spans="2:46" s="1" customFormat="1" ht="16.5" customHeight="1" x14ac:dyDescent="0.2">
      <c r="B11" s="32"/>
      <c r="E11" s="260" t="s">
        <v>4177</v>
      </c>
      <c r="F11" s="277"/>
      <c r="G11" s="277"/>
      <c r="H11" s="277"/>
      <c r="L11" s="32"/>
    </row>
    <row r="12" spans="2:46" s="1" customFormat="1" ht="12" customHeight="1" x14ac:dyDescent="0.2">
      <c r="B12" s="32"/>
      <c r="D12" s="27" t="s">
        <v>625</v>
      </c>
      <c r="L12" s="32"/>
    </row>
    <row r="13" spans="2:46" s="1" customFormat="1" ht="16.5" customHeight="1" x14ac:dyDescent="0.2">
      <c r="B13" s="32"/>
      <c r="E13" s="248" t="s">
        <v>4249</v>
      </c>
      <c r="F13" s="277"/>
      <c r="G13" s="277"/>
      <c r="H13" s="277"/>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8"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80" t="str">
        <f>'Rekapitulace stavby'!E14</f>
        <v>Vyplň údaj</v>
      </c>
      <c r="F22" s="266"/>
      <c r="G22" s="266"/>
      <c r="H22" s="266"/>
      <c r="I22" s="27" t="s">
        <v>28</v>
      </c>
      <c r="J22" s="28" t="str">
        <f>'Rekapitulace stavby'!AN14</f>
        <v>Vyplň údaj</v>
      </c>
      <c r="L22" s="32"/>
    </row>
    <row r="23" spans="2:12" s="1" customFormat="1" ht="6.9" customHeight="1" x14ac:dyDescent="0.2">
      <c r="B23" s="32"/>
      <c r="L23" s="32"/>
    </row>
    <row r="24" spans="2:12" s="1" customFormat="1" ht="12" customHeight="1" x14ac:dyDescent="0.2">
      <c r="B24" s="32"/>
      <c r="D24" s="27" t="s">
        <v>32</v>
      </c>
      <c r="I24" s="27" t="s">
        <v>25</v>
      </c>
      <c r="J24" s="25" t="s">
        <v>1</v>
      </c>
      <c r="L24" s="32"/>
    </row>
    <row r="25" spans="2:12" s="1" customFormat="1" ht="18" customHeight="1" x14ac:dyDescent="0.2">
      <c r="B25" s="32"/>
      <c r="E25" s="25" t="s">
        <v>2004</v>
      </c>
      <c r="I25" s="27" t="s">
        <v>28</v>
      </c>
      <c r="J25" s="25" t="s">
        <v>1</v>
      </c>
      <c r="L25" s="32"/>
    </row>
    <row r="26" spans="2:12" s="1" customFormat="1" ht="6.9" customHeight="1" x14ac:dyDescent="0.2">
      <c r="B26" s="32"/>
      <c r="L26" s="32"/>
    </row>
    <row r="27" spans="2:12" s="1" customFormat="1" ht="12" customHeight="1" x14ac:dyDescent="0.2">
      <c r="B27" s="32"/>
      <c r="D27" s="27" t="s">
        <v>35</v>
      </c>
      <c r="I27" s="27" t="s">
        <v>25</v>
      </c>
      <c r="J27" s="25" t="s">
        <v>1</v>
      </c>
      <c r="L27" s="32"/>
    </row>
    <row r="28" spans="2:12" s="1" customFormat="1" ht="18" customHeight="1" x14ac:dyDescent="0.2">
      <c r="B28" s="32"/>
      <c r="E28" s="25" t="s">
        <v>4250</v>
      </c>
      <c r="I28" s="27" t="s">
        <v>28</v>
      </c>
      <c r="J28" s="25" t="s">
        <v>1</v>
      </c>
      <c r="L28" s="32"/>
    </row>
    <row r="29" spans="2:12" s="1" customFormat="1" ht="6.9" customHeight="1" x14ac:dyDescent="0.2">
      <c r="B29" s="32"/>
      <c r="L29" s="32"/>
    </row>
    <row r="30" spans="2:12" s="1" customFormat="1" ht="12" customHeight="1" x14ac:dyDescent="0.2">
      <c r="B30" s="32"/>
      <c r="D30" s="27" t="s">
        <v>36</v>
      </c>
      <c r="L30" s="32"/>
    </row>
    <row r="31" spans="2:12" s="7" customFormat="1" ht="16.5" customHeight="1" x14ac:dyDescent="0.2">
      <c r="B31" s="94"/>
      <c r="E31" s="270" t="s">
        <v>1</v>
      </c>
      <c r="F31" s="270"/>
      <c r="G31" s="270"/>
      <c r="H31" s="270"/>
      <c r="L31" s="94"/>
    </row>
    <row r="32" spans="2:12" s="1" customFormat="1" ht="6.9" customHeight="1" x14ac:dyDescent="0.2">
      <c r="B32" s="32"/>
      <c r="L32" s="32"/>
    </row>
    <row r="33" spans="2:12" s="1" customFormat="1" ht="6.9" customHeight="1" x14ac:dyDescent="0.2">
      <c r="B33" s="32"/>
      <c r="D33" s="53"/>
      <c r="E33" s="53"/>
      <c r="F33" s="53"/>
      <c r="G33" s="53"/>
      <c r="H33" s="53"/>
      <c r="I33" s="53"/>
      <c r="J33" s="53"/>
      <c r="K33" s="53"/>
      <c r="L33" s="32"/>
    </row>
    <row r="34" spans="2:12" s="1" customFormat="1" ht="25.35" customHeight="1" x14ac:dyDescent="0.2">
      <c r="B34" s="32"/>
      <c r="D34" s="95" t="s">
        <v>37</v>
      </c>
      <c r="J34" s="66">
        <f>ROUND(J140, 2)</f>
        <v>0</v>
      </c>
      <c r="L34" s="32"/>
    </row>
    <row r="35" spans="2:12" s="1" customFormat="1" ht="6.9" customHeight="1" x14ac:dyDescent="0.2">
      <c r="B35" s="32"/>
      <c r="D35" s="53"/>
      <c r="E35" s="53"/>
      <c r="F35" s="53"/>
      <c r="G35" s="53"/>
      <c r="H35" s="53"/>
      <c r="I35" s="53"/>
      <c r="J35" s="53"/>
      <c r="K35" s="53"/>
      <c r="L35" s="32"/>
    </row>
    <row r="36" spans="2:12" s="1" customFormat="1" ht="14.4" customHeight="1" x14ac:dyDescent="0.2">
      <c r="B36" s="32"/>
      <c r="F36" s="35" t="s">
        <v>39</v>
      </c>
      <c r="I36" s="35" t="s">
        <v>38</v>
      </c>
      <c r="J36" s="35" t="s">
        <v>40</v>
      </c>
      <c r="L36" s="32"/>
    </row>
    <row r="37" spans="2:12" s="1" customFormat="1" ht="14.4" customHeight="1" x14ac:dyDescent="0.2">
      <c r="B37" s="32"/>
      <c r="D37" s="55" t="s">
        <v>41</v>
      </c>
      <c r="E37" s="27" t="s">
        <v>42</v>
      </c>
      <c r="F37" s="86">
        <f>ROUND((SUM(BE140:BE1069)),  2)</f>
        <v>0</v>
      </c>
      <c r="I37" s="96">
        <v>0.21</v>
      </c>
      <c r="J37" s="86">
        <f>ROUND(((SUM(BE140:BE1069))*I37),  2)</f>
        <v>0</v>
      </c>
      <c r="L37" s="32"/>
    </row>
    <row r="38" spans="2:12" s="1" customFormat="1" ht="14.4" customHeight="1" x14ac:dyDescent="0.2">
      <c r="B38" s="32"/>
      <c r="E38" s="27" t="s">
        <v>43</v>
      </c>
      <c r="F38" s="86">
        <f>ROUND((SUM(BF140:BF1069)),  2)</f>
        <v>0</v>
      </c>
      <c r="I38" s="96">
        <v>0.12</v>
      </c>
      <c r="J38" s="86">
        <f>ROUND(((SUM(BF140:BF1069))*I38),  2)</f>
        <v>0</v>
      </c>
      <c r="L38" s="32"/>
    </row>
    <row r="39" spans="2:12" s="1" customFormat="1" ht="14.4" hidden="1" customHeight="1" x14ac:dyDescent="0.2">
      <c r="B39" s="32"/>
      <c r="E39" s="27" t="s">
        <v>44</v>
      </c>
      <c r="F39" s="86">
        <f>ROUND((SUM(BG140:BG1069)),  2)</f>
        <v>0</v>
      </c>
      <c r="I39" s="96">
        <v>0.21</v>
      </c>
      <c r="J39" s="86">
        <f>0</f>
        <v>0</v>
      </c>
      <c r="L39" s="32"/>
    </row>
    <row r="40" spans="2:12" s="1" customFormat="1" ht="14.4" hidden="1" customHeight="1" x14ac:dyDescent="0.2">
      <c r="B40" s="32"/>
      <c r="E40" s="27" t="s">
        <v>45</v>
      </c>
      <c r="F40" s="86">
        <f>ROUND((SUM(BH140:BH1069)),  2)</f>
        <v>0</v>
      </c>
      <c r="I40" s="96">
        <v>0.12</v>
      </c>
      <c r="J40" s="86">
        <f>0</f>
        <v>0</v>
      </c>
      <c r="L40" s="32"/>
    </row>
    <row r="41" spans="2:12" s="1" customFormat="1" ht="14.4" hidden="1" customHeight="1" x14ac:dyDescent="0.2">
      <c r="B41" s="32"/>
      <c r="E41" s="27" t="s">
        <v>46</v>
      </c>
      <c r="F41" s="86">
        <f>ROUND((SUM(BI140:BI1069)),  2)</f>
        <v>0</v>
      </c>
      <c r="I41" s="96">
        <v>0</v>
      </c>
      <c r="J41" s="86">
        <f>0</f>
        <v>0</v>
      </c>
      <c r="L41" s="32"/>
    </row>
    <row r="42" spans="2:12" s="1" customFormat="1" ht="6.9"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 customHeight="1" x14ac:dyDescent="0.2">
      <c r="B44" s="32"/>
      <c r="L44" s="32"/>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ht="16.5" customHeight="1" x14ac:dyDescent="0.2">
      <c r="B87" s="20"/>
      <c r="E87" s="278" t="s">
        <v>1953</v>
      </c>
      <c r="F87" s="256"/>
      <c r="G87" s="256"/>
      <c r="H87" s="256"/>
      <c r="L87" s="20"/>
    </row>
    <row r="88" spans="2:12" ht="12" customHeight="1" x14ac:dyDescent="0.2">
      <c r="B88" s="20"/>
      <c r="C88" s="27" t="s">
        <v>314</v>
      </c>
      <c r="L88" s="20"/>
    </row>
    <row r="89" spans="2:12" s="1" customFormat="1" ht="16.5" customHeight="1" x14ac:dyDescent="0.2">
      <c r="B89" s="32"/>
      <c r="E89" s="260" t="s">
        <v>4177</v>
      </c>
      <c r="F89" s="277"/>
      <c r="G89" s="277"/>
      <c r="H89" s="277"/>
      <c r="L89" s="32"/>
    </row>
    <row r="90" spans="2:12" s="1" customFormat="1" ht="12" customHeight="1" x14ac:dyDescent="0.2">
      <c r="B90" s="32"/>
      <c r="C90" s="27" t="s">
        <v>625</v>
      </c>
      <c r="L90" s="32"/>
    </row>
    <row r="91" spans="2:12" s="1" customFormat="1" ht="16.5" customHeight="1" x14ac:dyDescent="0.2">
      <c r="B91" s="32"/>
      <c r="E91" s="248" t="str">
        <f>E13</f>
        <v>SO 02.4.2 -  most</v>
      </c>
      <c r="F91" s="277"/>
      <c r="G91" s="277"/>
      <c r="H91" s="277"/>
      <c r="L91" s="32"/>
    </row>
    <row r="92" spans="2:12" s="1" customFormat="1" ht="6.9"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 customHeight="1" x14ac:dyDescent="0.2">
      <c r="B94" s="32"/>
      <c r="L94" s="32"/>
    </row>
    <row r="95" spans="2:12" s="1" customFormat="1" ht="25.65" customHeight="1" x14ac:dyDescent="0.2">
      <c r="B95" s="32"/>
      <c r="C95" s="27" t="s">
        <v>24</v>
      </c>
      <c r="F95" s="25" t="str">
        <f>E19</f>
        <v>Správa železnic, státní organizace, OŘ Ostrava</v>
      </c>
      <c r="I95" s="27" t="s">
        <v>32</v>
      </c>
      <c r="J95" s="30" t="str">
        <f>E25</f>
        <v>SUDOP BRNO, spol. s r.o.</v>
      </c>
      <c r="L95" s="32"/>
    </row>
    <row r="96" spans="2:12" s="1" customFormat="1" ht="15.15" customHeight="1" x14ac:dyDescent="0.2">
      <c r="B96" s="32"/>
      <c r="C96" s="27" t="s">
        <v>30</v>
      </c>
      <c r="F96" s="25" t="str">
        <f>IF(E22="","",E22)</f>
        <v>Vyplň údaj</v>
      </c>
      <c r="I96" s="27" t="s">
        <v>35</v>
      </c>
      <c r="J96" s="30" t="str">
        <f>E28</f>
        <v>Ing. Štěpán Kameš</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8" customHeight="1" x14ac:dyDescent="0.2">
      <c r="B100" s="32"/>
      <c r="C100" s="107" t="s">
        <v>319</v>
      </c>
      <c r="J100" s="66">
        <f>J140</f>
        <v>0</v>
      </c>
      <c r="L100" s="32"/>
      <c r="AU100" s="17" t="s">
        <v>320</v>
      </c>
    </row>
    <row r="101" spans="2:47" s="8" customFormat="1" ht="24.9" customHeight="1" x14ac:dyDescent="0.2">
      <c r="B101" s="108"/>
      <c r="D101" s="109" t="s">
        <v>321</v>
      </c>
      <c r="E101" s="110"/>
      <c r="F101" s="110"/>
      <c r="G101" s="110"/>
      <c r="H101" s="110"/>
      <c r="I101" s="110"/>
      <c r="J101" s="111">
        <f>J141</f>
        <v>0</v>
      </c>
      <c r="L101" s="108"/>
    </row>
    <row r="102" spans="2:47" s="9" customFormat="1" ht="19.95" customHeight="1" x14ac:dyDescent="0.2">
      <c r="B102" s="112"/>
      <c r="D102" s="113" t="s">
        <v>2006</v>
      </c>
      <c r="E102" s="114"/>
      <c r="F102" s="114"/>
      <c r="G102" s="114"/>
      <c r="H102" s="114"/>
      <c r="I102" s="114"/>
      <c r="J102" s="115">
        <f>J142</f>
        <v>0</v>
      </c>
      <c r="L102" s="112"/>
    </row>
    <row r="103" spans="2:47" s="9" customFormat="1" ht="19.95" customHeight="1" x14ac:dyDescent="0.2">
      <c r="B103" s="112"/>
      <c r="D103" s="113" t="s">
        <v>2007</v>
      </c>
      <c r="E103" s="114"/>
      <c r="F103" s="114"/>
      <c r="G103" s="114"/>
      <c r="H103" s="114"/>
      <c r="I103" s="114"/>
      <c r="J103" s="115">
        <f>J253</f>
        <v>0</v>
      </c>
      <c r="L103" s="112"/>
    </row>
    <row r="104" spans="2:47" s="9" customFormat="1" ht="19.95" customHeight="1" x14ac:dyDescent="0.2">
      <c r="B104" s="112"/>
      <c r="D104" s="113" t="s">
        <v>2008</v>
      </c>
      <c r="E104" s="114"/>
      <c r="F104" s="114"/>
      <c r="G104" s="114"/>
      <c r="H104" s="114"/>
      <c r="I104" s="114"/>
      <c r="J104" s="115">
        <f>J329</f>
        <v>0</v>
      </c>
      <c r="L104" s="112"/>
    </row>
    <row r="105" spans="2:47" s="9" customFormat="1" ht="19.95" customHeight="1" x14ac:dyDescent="0.2">
      <c r="B105" s="112"/>
      <c r="D105" s="113" t="s">
        <v>2009</v>
      </c>
      <c r="E105" s="114"/>
      <c r="F105" s="114"/>
      <c r="G105" s="114"/>
      <c r="H105" s="114"/>
      <c r="I105" s="114"/>
      <c r="J105" s="115">
        <f>J418</f>
        <v>0</v>
      </c>
      <c r="L105" s="112"/>
    </row>
    <row r="106" spans="2:47" s="9" customFormat="1" ht="19.95" customHeight="1" x14ac:dyDescent="0.2">
      <c r="B106" s="112"/>
      <c r="D106" s="113" t="s">
        <v>322</v>
      </c>
      <c r="E106" s="114"/>
      <c r="F106" s="114"/>
      <c r="G106" s="114"/>
      <c r="H106" s="114"/>
      <c r="I106" s="114"/>
      <c r="J106" s="115">
        <f>J485</f>
        <v>0</v>
      </c>
      <c r="L106" s="112"/>
    </row>
    <row r="107" spans="2:47" s="9" customFormat="1" ht="19.95" customHeight="1" x14ac:dyDescent="0.2">
      <c r="B107" s="112"/>
      <c r="D107" s="113" t="s">
        <v>2010</v>
      </c>
      <c r="E107" s="114"/>
      <c r="F107" s="114"/>
      <c r="G107" s="114"/>
      <c r="H107" s="114"/>
      <c r="I107" s="114"/>
      <c r="J107" s="115">
        <f>J491</f>
        <v>0</v>
      </c>
      <c r="L107" s="112"/>
    </row>
    <row r="108" spans="2:47" s="9" customFormat="1" ht="19.95" customHeight="1" x14ac:dyDescent="0.2">
      <c r="B108" s="112"/>
      <c r="D108" s="113" t="s">
        <v>2011</v>
      </c>
      <c r="E108" s="114"/>
      <c r="F108" s="114"/>
      <c r="G108" s="114"/>
      <c r="H108" s="114"/>
      <c r="I108" s="114"/>
      <c r="J108" s="115">
        <f>J502</f>
        <v>0</v>
      </c>
      <c r="L108" s="112"/>
    </row>
    <row r="109" spans="2:47" s="9" customFormat="1" ht="19.95" customHeight="1" x14ac:dyDescent="0.2">
      <c r="B109" s="112"/>
      <c r="D109" s="113" t="s">
        <v>3031</v>
      </c>
      <c r="E109" s="114"/>
      <c r="F109" s="114"/>
      <c r="G109" s="114"/>
      <c r="H109" s="114"/>
      <c r="I109" s="114"/>
      <c r="J109" s="115">
        <f>J695</f>
        <v>0</v>
      </c>
      <c r="L109" s="112"/>
    </row>
    <row r="110" spans="2:47" s="9" customFormat="1" ht="19.95" customHeight="1" x14ac:dyDescent="0.2">
      <c r="B110" s="112"/>
      <c r="D110" s="113" t="s">
        <v>2013</v>
      </c>
      <c r="E110" s="114"/>
      <c r="F110" s="114"/>
      <c r="G110" s="114"/>
      <c r="H110" s="114"/>
      <c r="I110" s="114"/>
      <c r="J110" s="115">
        <f>J730</f>
        <v>0</v>
      </c>
      <c r="L110" s="112"/>
    </row>
    <row r="111" spans="2:47" s="8" customFormat="1" ht="24.9" customHeight="1" x14ac:dyDescent="0.2">
      <c r="B111" s="108"/>
      <c r="D111" s="109" t="s">
        <v>2014</v>
      </c>
      <c r="E111" s="110"/>
      <c r="F111" s="110"/>
      <c r="G111" s="110"/>
      <c r="H111" s="110"/>
      <c r="I111" s="110"/>
      <c r="J111" s="111">
        <f>J733</f>
        <v>0</v>
      </c>
      <c r="L111" s="108"/>
    </row>
    <row r="112" spans="2:47" s="9" customFormat="1" ht="19.95" customHeight="1" x14ac:dyDescent="0.2">
      <c r="B112" s="112"/>
      <c r="D112" s="113" t="s">
        <v>2015</v>
      </c>
      <c r="E112" s="114"/>
      <c r="F112" s="114"/>
      <c r="G112" s="114"/>
      <c r="H112" s="114"/>
      <c r="I112" s="114"/>
      <c r="J112" s="115">
        <f>J734</f>
        <v>0</v>
      </c>
      <c r="L112" s="112"/>
    </row>
    <row r="113" spans="2:12" s="9" customFormat="1" ht="19.95" customHeight="1" x14ac:dyDescent="0.2">
      <c r="B113" s="112"/>
      <c r="D113" s="113" t="s">
        <v>2016</v>
      </c>
      <c r="E113" s="114"/>
      <c r="F113" s="114"/>
      <c r="G113" s="114"/>
      <c r="H113" s="114"/>
      <c r="I113" s="114"/>
      <c r="J113" s="115">
        <f>J888</f>
        <v>0</v>
      </c>
      <c r="L113" s="112"/>
    </row>
    <row r="114" spans="2:12" s="9" customFormat="1" ht="19.95" customHeight="1" x14ac:dyDescent="0.2">
      <c r="B114" s="112"/>
      <c r="D114" s="113" t="s">
        <v>4251</v>
      </c>
      <c r="E114" s="114"/>
      <c r="F114" s="114"/>
      <c r="G114" s="114"/>
      <c r="H114" s="114"/>
      <c r="I114" s="114"/>
      <c r="J114" s="115">
        <f>J920</f>
        <v>0</v>
      </c>
      <c r="L114" s="112"/>
    </row>
    <row r="115" spans="2:12" s="9" customFormat="1" ht="19.95" customHeight="1" x14ac:dyDescent="0.2">
      <c r="B115" s="112"/>
      <c r="D115" s="113" t="s">
        <v>2018</v>
      </c>
      <c r="E115" s="114"/>
      <c r="F115" s="114"/>
      <c r="G115" s="114"/>
      <c r="H115" s="114"/>
      <c r="I115" s="114"/>
      <c r="J115" s="115">
        <f>J927</f>
        <v>0</v>
      </c>
      <c r="L115" s="112"/>
    </row>
    <row r="116" spans="2:12" s="9" customFormat="1" ht="19.95" customHeight="1" x14ac:dyDescent="0.2">
      <c r="B116" s="112"/>
      <c r="D116" s="113" t="s">
        <v>2019</v>
      </c>
      <c r="E116" s="114"/>
      <c r="F116" s="114"/>
      <c r="G116" s="114"/>
      <c r="H116" s="114"/>
      <c r="I116" s="114"/>
      <c r="J116" s="115">
        <f>J932</f>
        <v>0</v>
      </c>
      <c r="L116" s="112"/>
    </row>
    <row r="117" spans="2:12" s="1" customFormat="1" ht="21.75" customHeight="1" x14ac:dyDescent="0.2">
      <c r="B117" s="32"/>
      <c r="L117" s="32"/>
    </row>
    <row r="118" spans="2:12" s="1" customFormat="1" ht="6.9" customHeight="1" x14ac:dyDescent="0.2">
      <c r="B118" s="44"/>
      <c r="C118" s="45"/>
      <c r="D118" s="45"/>
      <c r="E118" s="45"/>
      <c r="F118" s="45"/>
      <c r="G118" s="45"/>
      <c r="H118" s="45"/>
      <c r="I118" s="45"/>
      <c r="J118" s="45"/>
      <c r="K118" s="45"/>
      <c r="L118" s="32"/>
    </row>
    <row r="122" spans="2:12" s="1" customFormat="1" ht="6.9" customHeight="1" x14ac:dyDescent="0.2">
      <c r="B122" s="46"/>
      <c r="C122" s="47"/>
      <c r="D122" s="47"/>
      <c r="E122" s="47"/>
      <c r="F122" s="47"/>
      <c r="G122" s="47"/>
      <c r="H122" s="47"/>
      <c r="I122" s="47"/>
      <c r="J122" s="47"/>
      <c r="K122" s="47"/>
      <c r="L122" s="32"/>
    </row>
    <row r="123" spans="2:12" s="1" customFormat="1" ht="24.9" customHeight="1" x14ac:dyDescent="0.2">
      <c r="B123" s="32"/>
      <c r="C123" s="21" t="s">
        <v>324</v>
      </c>
      <c r="L123" s="32"/>
    </row>
    <row r="124" spans="2:12" s="1" customFormat="1" ht="6.9" customHeight="1" x14ac:dyDescent="0.2">
      <c r="B124" s="32"/>
      <c r="L124" s="32"/>
    </row>
    <row r="125" spans="2:12" s="1" customFormat="1" ht="12" customHeight="1" x14ac:dyDescent="0.2">
      <c r="B125" s="32"/>
      <c r="C125" s="27" t="s">
        <v>16</v>
      </c>
      <c r="L125" s="32"/>
    </row>
    <row r="126" spans="2:12" s="1" customFormat="1" ht="16.5" customHeight="1" x14ac:dyDescent="0.2">
      <c r="B126" s="32"/>
      <c r="E126" s="278" t="str">
        <f>E7</f>
        <v>Prostá rekonstrukce trati v úseku Milotice nad Opavou – Brantice – 2.etapa</v>
      </c>
      <c r="F126" s="279"/>
      <c r="G126" s="279"/>
      <c r="H126" s="279"/>
      <c r="L126" s="32"/>
    </row>
    <row r="127" spans="2:12" ht="12" customHeight="1" x14ac:dyDescent="0.2">
      <c r="B127" s="20"/>
      <c r="C127" s="27" t="s">
        <v>312</v>
      </c>
      <c r="L127" s="20"/>
    </row>
    <row r="128" spans="2:12" ht="16.5" customHeight="1" x14ac:dyDescent="0.2">
      <c r="B128" s="20"/>
      <c r="E128" s="278" t="s">
        <v>1953</v>
      </c>
      <c r="F128" s="256"/>
      <c r="G128" s="256"/>
      <c r="H128" s="256"/>
      <c r="L128" s="20"/>
    </row>
    <row r="129" spans="2:65" ht="12" customHeight="1" x14ac:dyDescent="0.2">
      <c r="B129" s="20"/>
      <c r="C129" s="27" t="s">
        <v>314</v>
      </c>
      <c r="L129" s="20"/>
    </row>
    <row r="130" spans="2:65" s="1" customFormat="1" ht="16.5" customHeight="1" x14ac:dyDescent="0.2">
      <c r="B130" s="32"/>
      <c r="E130" s="260" t="s">
        <v>4177</v>
      </c>
      <c r="F130" s="277"/>
      <c r="G130" s="277"/>
      <c r="H130" s="277"/>
      <c r="L130" s="32"/>
    </row>
    <row r="131" spans="2:65" s="1" customFormat="1" ht="12" customHeight="1" x14ac:dyDescent="0.2">
      <c r="B131" s="32"/>
      <c r="C131" s="27" t="s">
        <v>625</v>
      </c>
      <c r="L131" s="32"/>
    </row>
    <row r="132" spans="2:65" s="1" customFormat="1" ht="16.5" customHeight="1" x14ac:dyDescent="0.2">
      <c r="B132" s="32"/>
      <c r="E132" s="248" t="str">
        <f>E13</f>
        <v>SO 02.4.2 -  most</v>
      </c>
      <c r="F132" s="277"/>
      <c r="G132" s="277"/>
      <c r="H132" s="277"/>
      <c r="L132" s="32"/>
    </row>
    <row r="133" spans="2:65" s="1" customFormat="1" ht="6.9" customHeight="1" x14ac:dyDescent="0.2">
      <c r="B133" s="32"/>
      <c r="L133" s="32"/>
    </row>
    <row r="134" spans="2:65" s="1" customFormat="1" ht="12" customHeight="1" x14ac:dyDescent="0.2">
      <c r="B134" s="32"/>
      <c r="C134" s="27" t="s">
        <v>20</v>
      </c>
      <c r="F134" s="25" t="str">
        <f>F16</f>
        <v>PS Krnov</v>
      </c>
      <c r="I134" s="27" t="s">
        <v>22</v>
      </c>
      <c r="J134" s="52" t="str">
        <f>IF(J16="","",J16)</f>
        <v>22. 5. 2025</v>
      </c>
      <c r="L134" s="32"/>
    </row>
    <row r="135" spans="2:65" s="1" customFormat="1" ht="6.9" customHeight="1" x14ac:dyDescent="0.2">
      <c r="B135" s="32"/>
      <c r="L135" s="32"/>
    </row>
    <row r="136" spans="2:65" s="1" customFormat="1" ht="25.65" customHeight="1" x14ac:dyDescent="0.2">
      <c r="B136" s="32"/>
      <c r="C136" s="27" t="s">
        <v>24</v>
      </c>
      <c r="F136" s="25" t="str">
        <f>E19</f>
        <v>Správa železnic, státní organizace, OŘ Ostrava</v>
      </c>
      <c r="I136" s="27" t="s">
        <v>32</v>
      </c>
      <c r="J136" s="30" t="str">
        <f>E25</f>
        <v>SUDOP BRNO, spol. s r.o.</v>
      </c>
      <c r="L136" s="32"/>
    </row>
    <row r="137" spans="2:65" s="1" customFormat="1" ht="15.15" customHeight="1" x14ac:dyDescent="0.2">
      <c r="B137" s="32"/>
      <c r="C137" s="27" t="s">
        <v>30</v>
      </c>
      <c r="F137" s="25" t="str">
        <f>IF(E22="","",E22)</f>
        <v>Vyplň údaj</v>
      </c>
      <c r="I137" s="27" t="s">
        <v>35</v>
      </c>
      <c r="J137" s="30" t="str">
        <f>E28</f>
        <v>Ing. Štěpán Kameš</v>
      </c>
      <c r="L137" s="32"/>
    </row>
    <row r="138" spans="2:65" s="1" customFormat="1" ht="10.35" customHeight="1" x14ac:dyDescent="0.2">
      <c r="B138" s="32"/>
      <c r="L138" s="32"/>
    </row>
    <row r="139" spans="2:65" s="10" customFormat="1" ht="29.25" customHeight="1" x14ac:dyDescent="0.2">
      <c r="B139" s="116"/>
      <c r="C139" s="117" t="s">
        <v>325</v>
      </c>
      <c r="D139" s="118" t="s">
        <v>62</v>
      </c>
      <c r="E139" s="118" t="s">
        <v>58</v>
      </c>
      <c r="F139" s="118" t="s">
        <v>59</v>
      </c>
      <c r="G139" s="118" t="s">
        <v>326</v>
      </c>
      <c r="H139" s="118" t="s">
        <v>327</v>
      </c>
      <c r="I139" s="118" t="s">
        <v>328</v>
      </c>
      <c r="J139" s="118" t="s">
        <v>318</v>
      </c>
      <c r="K139" s="119" t="s">
        <v>329</v>
      </c>
      <c r="L139" s="116"/>
      <c r="M139" s="59" t="s">
        <v>1</v>
      </c>
      <c r="N139" s="60" t="s">
        <v>41</v>
      </c>
      <c r="O139" s="60" t="s">
        <v>330</v>
      </c>
      <c r="P139" s="60" t="s">
        <v>331</v>
      </c>
      <c r="Q139" s="60" t="s">
        <v>332</v>
      </c>
      <c r="R139" s="60" t="s">
        <v>333</v>
      </c>
      <c r="S139" s="60" t="s">
        <v>334</v>
      </c>
      <c r="T139" s="61" t="s">
        <v>335</v>
      </c>
    </row>
    <row r="140" spans="2:65" s="1" customFormat="1" ht="22.8" customHeight="1" x14ac:dyDescent="0.3">
      <c r="B140" s="32"/>
      <c r="C140" s="64" t="s">
        <v>336</v>
      </c>
      <c r="J140" s="120">
        <f>BK140</f>
        <v>0</v>
      </c>
      <c r="L140" s="32"/>
      <c r="M140" s="62"/>
      <c r="N140" s="53"/>
      <c r="O140" s="53"/>
      <c r="P140" s="121">
        <f>P141+P733</f>
        <v>0</v>
      </c>
      <c r="Q140" s="53"/>
      <c r="R140" s="121">
        <f>R141+R733</f>
        <v>497.28402426000002</v>
      </c>
      <c r="S140" s="53"/>
      <c r="T140" s="122">
        <f>T141+T733</f>
        <v>193.17716000000001</v>
      </c>
      <c r="AT140" s="17" t="s">
        <v>76</v>
      </c>
      <c r="AU140" s="17" t="s">
        <v>320</v>
      </c>
      <c r="BK140" s="123">
        <f>BK141+BK733</f>
        <v>0</v>
      </c>
    </row>
    <row r="141" spans="2:65" s="11" customFormat="1" ht="25.95" customHeight="1" x14ac:dyDescent="0.25">
      <c r="B141" s="124"/>
      <c r="D141" s="125" t="s">
        <v>76</v>
      </c>
      <c r="E141" s="126" t="s">
        <v>337</v>
      </c>
      <c r="F141" s="126" t="s">
        <v>338</v>
      </c>
      <c r="I141" s="127"/>
      <c r="J141" s="128">
        <f>BK141</f>
        <v>0</v>
      </c>
      <c r="L141" s="124"/>
      <c r="M141" s="129"/>
      <c r="P141" s="130">
        <f>P142+P253+P329+P418+P485+P491+P502+P695+P730</f>
        <v>0</v>
      </c>
      <c r="R141" s="130">
        <f>R142+R253+R329+R418+R485+R491+R502+R695+R730</f>
        <v>486.40543748000005</v>
      </c>
      <c r="T141" s="131">
        <f>T142+T253+T329+T418+T485+T491+T502+T695+T730</f>
        <v>193.17716000000001</v>
      </c>
      <c r="AR141" s="125" t="s">
        <v>84</v>
      </c>
      <c r="AT141" s="132" t="s">
        <v>76</v>
      </c>
      <c r="AU141" s="132" t="s">
        <v>77</v>
      </c>
      <c r="AY141" s="125" t="s">
        <v>339</v>
      </c>
      <c r="BK141" s="133">
        <f>BK142+BK253+BK329+BK418+BK485+BK491+BK502+BK695+BK730</f>
        <v>0</v>
      </c>
    </row>
    <row r="142" spans="2:65" s="11" customFormat="1" ht="22.8" customHeight="1" x14ac:dyDescent="0.25">
      <c r="B142" s="124"/>
      <c r="D142" s="125" t="s">
        <v>76</v>
      </c>
      <c r="E142" s="134" t="s">
        <v>84</v>
      </c>
      <c r="F142" s="134" t="s">
        <v>252</v>
      </c>
      <c r="I142" s="127"/>
      <c r="J142" s="135">
        <f>BK142</f>
        <v>0</v>
      </c>
      <c r="L142" s="124"/>
      <c r="M142" s="129"/>
      <c r="P142" s="130">
        <f>SUM(P143:P252)</f>
        <v>0</v>
      </c>
      <c r="R142" s="130">
        <f>SUM(R143:R252)</f>
        <v>81.439949000000013</v>
      </c>
      <c r="T142" s="131">
        <f>SUM(T143:T252)</f>
        <v>0</v>
      </c>
      <c r="AR142" s="125" t="s">
        <v>84</v>
      </c>
      <c r="AT142" s="132" t="s">
        <v>76</v>
      </c>
      <c r="AU142" s="132" t="s">
        <v>84</v>
      </c>
      <c r="AY142" s="125" t="s">
        <v>339</v>
      </c>
      <c r="BK142" s="133">
        <f>SUM(BK143:BK252)</f>
        <v>0</v>
      </c>
    </row>
    <row r="143" spans="2:65" s="1" customFormat="1" ht="16.5" customHeight="1" x14ac:dyDescent="0.2">
      <c r="B143" s="136"/>
      <c r="C143" s="137" t="s">
        <v>84</v>
      </c>
      <c r="D143" s="137" t="s">
        <v>342</v>
      </c>
      <c r="E143" s="138" t="s">
        <v>4252</v>
      </c>
      <c r="F143" s="139" t="s">
        <v>4253</v>
      </c>
      <c r="G143" s="140" t="s">
        <v>2968</v>
      </c>
      <c r="H143" s="141">
        <v>240</v>
      </c>
      <c r="I143" s="142"/>
      <c r="J143" s="143">
        <f>ROUND(I143*H143,2)</f>
        <v>0</v>
      </c>
      <c r="K143" s="139" t="s">
        <v>902</v>
      </c>
      <c r="L143" s="32"/>
      <c r="M143" s="144" t="s">
        <v>1</v>
      </c>
      <c r="N143" s="145" t="s">
        <v>42</v>
      </c>
      <c r="P143" s="146">
        <f>O143*H143</f>
        <v>0</v>
      </c>
      <c r="Q143" s="146">
        <v>4.0000000000000003E-5</v>
      </c>
      <c r="R143" s="146">
        <f>Q143*H143</f>
        <v>9.6000000000000009E-3</v>
      </c>
      <c r="S143" s="146">
        <v>0</v>
      </c>
      <c r="T143" s="147">
        <f>S143*H143</f>
        <v>0</v>
      </c>
      <c r="AR143" s="148" t="s">
        <v>249</v>
      </c>
      <c r="AT143" s="148" t="s">
        <v>342</v>
      </c>
      <c r="AU143" s="148" t="s">
        <v>86</v>
      </c>
      <c r="AY143" s="17" t="s">
        <v>339</v>
      </c>
      <c r="BE143" s="149">
        <f>IF(N143="základní",J143,0)</f>
        <v>0</v>
      </c>
      <c r="BF143" s="149">
        <f>IF(N143="snížená",J143,0)</f>
        <v>0</v>
      </c>
      <c r="BG143" s="149">
        <f>IF(N143="zákl. přenesená",J143,0)</f>
        <v>0</v>
      </c>
      <c r="BH143" s="149">
        <f>IF(N143="sníž. přenesená",J143,0)</f>
        <v>0</v>
      </c>
      <c r="BI143" s="149">
        <f>IF(N143="nulová",J143,0)</f>
        <v>0</v>
      </c>
      <c r="BJ143" s="17" t="s">
        <v>84</v>
      </c>
      <c r="BK143" s="149">
        <f>ROUND(I143*H143,2)</f>
        <v>0</v>
      </c>
      <c r="BL143" s="17" t="s">
        <v>249</v>
      </c>
      <c r="BM143" s="148" t="s">
        <v>4254</v>
      </c>
    </row>
    <row r="144" spans="2:65" s="1" customFormat="1" x14ac:dyDescent="0.2">
      <c r="B144" s="32"/>
      <c r="D144" s="150" t="s">
        <v>348</v>
      </c>
      <c r="F144" s="151" t="s">
        <v>4255</v>
      </c>
      <c r="I144" s="152"/>
      <c r="L144" s="32"/>
      <c r="M144" s="153"/>
      <c r="T144" s="56"/>
      <c r="AT144" s="17" t="s">
        <v>348</v>
      </c>
      <c r="AU144" s="17" t="s">
        <v>86</v>
      </c>
    </row>
    <row r="145" spans="2:65" s="12" customFormat="1" x14ac:dyDescent="0.2">
      <c r="B145" s="155"/>
      <c r="D145" s="150" t="s">
        <v>376</v>
      </c>
      <c r="E145" s="156" t="s">
        <v>1</v>
      </c>
      <c r="F145" s="157" t="s">
        <v>4256</v>
      </c>
      <c r="H145" s="158">
        <v>240</v>
      </c>
      <c r="I145" s="159"/>
      <c r="L145" s="155"/>
      <c r="M145" s="160"/>
      <c r="T145" s="161"/>
      <c r="AT145" s="156" t="s">
        <v>376</v>
      </c>
      <c r="AU145" s="156" t="s">
        <v>86</v>
      </c>
      <c r="AV145" s="12" t="s">
        <v>86</v>
      </c>
      <c r="AW145" s="12" t="s">
        <v>34</v>
      </c>
      <c r="AX145" s="12" t="s">
        <v>77</v>
      </c>
      <c r="AY145" s="156" t="s">
        <v>339</v>
      </c>
    </row>
    <row r="146" spans="2:65" s="13" customFormat="1" x14ac:dyDescent="0.2">
      <c r="B146" s="162"/>
      <c r="D146" s="150" t="s">
        <v>376</v>
      </c>
      <c r="E146" s="163" t="s">
        <v>1</v>
      </c>
      <c r="F146" s="164" t="s">
        <v>398</v>
      </c>
      <c r="H146" s="165">
        <v>240</v>
      </c>
      <c r="I146" s="166"/>
      <c r="L146" s="162"/>
      <c r="M146" s="167"/>
      <c r="T146" s="168"/>
      <c r="AT146" s="163" t="s">
        <v>376</v>
      </c>
      <c r="AU146" s="163" t="s">
        <v>86</v>
      </c>
      <c r="AV146" s="13" t="s">
        <v>249</v>
      </c>
      <c r="AW146" s="13" t="s">
        <v>34</v>
      </c>
      <c r="AX146" s="13" t="s">
        <v>84</v>
      </c>
      <c r="AY146" s="163" t="s">
        <v>339</v>
      </c>
    </row>
    <row r="147" spans="2:65" s="1" customFormat="1" ht="16.5" customHeight="1" x14ac:dyDescent="0.2">
      <c r="B147" s="136"/>
      <c r="C147" s="137" t="s">
        <v>86</v>
      </c>
      <c r="D147" s="137" t="s">
        <v>342</v>
      </c>
      <c r="E147" s="138" t="s">
        <v>4257</v>
      </c>
      <c r="F147" s="139" t="s">
        <v>4258</v>
      </c>
      <c r="G147" s="140" t="s">
        <v>373</v>
      </c>
      <c r="H147" s="141">
        <v>213.87700000000001</v>
      </c>
      <c r="I147" s="142"/>
      <c r="J147" s="143">
        <f>ROUND(I147*H147,2)</f>
        <v>0</v>
      </c>
      <c r="K147" s="139" t="s">
        <v>902</v>
      </c>
      <c r="L147" s="32"/>
      <c r="M147" s="144" t="s">
        <v>1</v>
      </c>
      <c r="N147" s="145" t="s">
        <v>42</v>
      </c>
      <c r="P147" s="146">
        <f>O147*H147</f>
        <v>0</v>
      </c>
      <c r="Q147" s="146">
        <v>0</v>
      </c>
      <c r="R147" s="146">
        <f>Q147*H147</f>
        <v>0</v>
      </c>
      <c r="S147" s="146">
        <v>0</v>
      </c>
      <c r="T147" s="147">
        <f>S147*H147</f>
        <v>0</v>
      </c>
      <c r="AR147" s="148" t="s">
        <v>249</v>
      </c>
      <c r="AT147" s="148" t="s">
        <v>342</v>
      </c>
      <c r="AU147" s="148" t="s">
        <v>86</v>
      </c>
      <c r="AY147" s="17" t="s">
        <v>339</v>
      </c>
      <c r="BE147" s="149">
        <f>IF(N147="základní",J147,0)</f>
        <v>0</v>
      </c>
      <c r="BF147" s="149">
        <f>IF(N147="snížená",J147,0)</f>
        <v>0</v>
      </c>
      <c r="BG147" s="149">
        <f>IF(N147="zákl. přenesená",J147,0)</f>
        <v>0</v>
      </c>
      <c r="BH147" s="149">
        <f>IF(N147="sníž. přenesená",J147,0)</f>
        <v>0</v>
      </c>
      <c r="BI147" s="149">
        <f>IF(N147="nulová",J147,0)</f>
        <v>0</v>
      </c>
      <c r="BJ147" s="17" t="s">
        <v>84</v>
      </c>
      <c r="BK147" s="149">
        <f>ROUND(I147*H147,2)</f>
        <v>0</v>
      </c>
      <c r="BL147" s="17" t="s">
        <v>249</v>
      </c>
      <c r="BM147" s="148" t="s">
        <v>4259</v>
      </c>
    </row>
    <row r="148" spans="2:65" s="1" customFormat="1" ht="19.2" x14ac:dyDescent="0.2">
      <c r="B148" s="32"/>
      <c r="D148" s="150" t="s">
        <v>348</v>
      </c>
      <c r="F148" s="151" t="s">
        <v>4260</v>
      </c>
      <c r="I148" s="152"/>
      <c r="L148" s="32"/>
      <c r="M148" s="153"/>
      <c r="T148" s="56"/>
      <c r="AT148" s="17" t="s">
        <v>348</v>
      </c>
      <c r="AU148" s="17" t="s">
        <v>86</v>
      </c>
    </row>
    <row r="149" spans="2:65" s="12" customFormat="1" x14ac:dyDescent="0.2">
      <c r="B149" s="155"/>
      <c r="D149" s="150" t="s">
        <v>376</v>
      </c>
      <c r="E149" s="156" t="s">
        <v>1</v>
      </c>
      <c r="F149" s="157" t="s">
        <v>4261</v>
      </c>
      <c r="H149" s="158">
        <v>12.614000000000001</v>
      </c>
      <c r="I149" s="159"/>
      <c r="L149" s="155"/>
      <c r="M149" s="160"/>
      <c r="T149" s="161"/>
      <c r="AT149" s="156" t="s">
        <v>376</v>
      </c>
      <c r="AU149" s="156" t="s">
        <v>86</v>
      </c>
      <c r="AV149" s="12" t="s">
        <v>86</v>
      </c>
      <c r="AW149" s="12" t="s">
        <v>34</v>
      </c>
      <c r="AX149" s="12" t="s">
        <v>77</v>
      </c>
      <c r="AY149" s="156" t="s">
        <v>339</v>
      </c>
    </row>
    <row r="150" spans="2:65" s="12" customFormat="1" x14ac:dyDescent="0.2">
      <c r="B150" s="155"/>
      <c r="D150" s="150" t="s">
        <v>376</v>
      </c>
      <c r="E150" s="156" t="s">
        <v>1</v>
      </c>
      <c r="F150" s="157" t="s">
        <v>4262</v>
      </c>
      <c r="H150" s="158">
        <v>24.645</v>
      </c>
      <c r="I150" s="159"/>
      <c r="L150" s="155"/>
      <c r="M150" s="160"/>
      <c r="T150" s="161"/>
      <c r="AT150" s="156" t="s">
        <v>376</v>
      </c>
      <c r="AU150" s="156" t="s">
        <v>86</v>
      </c>
      <c r="AV150" s="12" t="s">
        <v>86</v>
      </c>
      <c r="AW150" s="12" t="s">
        <v>34</v>
      </c>
      <c r="AX150" s="12" t="s">
        <v>77</v>
      </c>
      <c r="AY150" s="156" t="s">
        <v>339</v>
      </c>
    </row>
    <row r="151" spans="2:65" s="12" customFormat="1" x14ac:dyDescent="0.2">
      <c r="B151" s="155"/>
      <c r="D151" s="150" t="s">
        <v>376</v>
      </c>
      <c r="E151" s="156" t="s">
        <v>1</v>
      </c>
      <c r="F151" s="157" t="s">
        <v>4263</v>
      </c>
      <c r="H151" s="158">
        <v>26.228000000000002</v>
      </c>
      <c r="I151" s="159"/>
      <c r="L151" s="155"/>
      <c r="M151" s="160"/>
      <c r="T151" s="161"/>
      <c r="AT151" s="156" t="s">
        <v>376</v>
      </c>
      <c r="AU151" s="156" t="s">
        <v>86</v>
      </c>
      <c r="AV151" s="12" t="s">
        <v>86</v>
      </c>
      <c r="AW151" s="12" t="s">
        <v>34</v>
      </c>
      <c r="AX151" s="12" t="s">
        <v>77</v>
      </c>
      <c r="AY151" s="156" t="s">
        <v>339</v>
      </c>
    </row>
    <row r="152" spans="2:65" s="12" customFormat="1" x14ac:dyDescent="0.2">
      <c r="B152" s="155"/>
      <c r="D152" s="150" t="s">
        <v>376</v>
      </c>
      <c r="E152" s="156" t="s">
        <v>1</v>
      </c>
      <c r="F152" s="157" t="s">
        <v>4264</v>
      </c>
      <c r="H152" s="158">
        <v>18.846</v>
      </c>
      <c r="I152" s="159"/>
      <c r="L152" s="155"/>
      <c r="M152" s="160"/>
      <c r="T152" s="161"/>
      <c r="AT152" s="156" t="s">
        <v>376</v>
      </c>
      <c r="AU152" s="156" t="s">
        <v>86</v>
      </c>
      <c r="AV152" s="12" t="s">
        <v>86</v>
      </c>
      <c r="AW152" s="12" t="s">
        <v>34</v>
      </c>
      <c r="AX152" s="12" t="s">
        <v>77</v>
      </c>
      <c r="AY152" s="156" t="s">
        <v>339</v>
      </c>
    </row>
    <row r="153" spans="2:65" s="12" customFormat="1" x14ac:dyDescent="0.2">
      <c r="B153" s="155"/>
      <c r="D153" s="150" t="s">
        <v>376</v>
      </c>
      <c r="E153" s="156" t="s">
        <v>1</v>
      </c>
      <c r="F153" s="157" t="s">
        <v>4265</v>
      </c>
      <c r="H153" s="158">
        <v>11.401</v>
      </c>
      <c r="I153" s="159"/>
      <c r="L153" s="155"/>
      <c r="M153" s="160"/>
      <c r="T153" s="161"/>
      <c r="AT153" s="156" t="s">
        <v>376</v>
      </c>
      <c r="AU153" s="156" t="s">
        <v>86</v>
      </c>
      <c r="AV153" s="12" t="s">
        <v>86</v>
      </c>
      <c r="AW153" s="12" t="s">
        <v>34</v>
      </c>
      <c r="AX153" s="12" t="s">
        <v>77</v>
      </c>
      <c r="AY153" s="156" t="s">
        <v>339</v>
      </c>
    </row>
    <row r="154" spans="2:65" s="12" customFormat="1" x14ac:dyDescent="0.2">
      <c r="B154" s="155"/>
      <c r="D154" s="150" t="s">
        <v>376</v>
      </c>
      <c r="E154" s="156" t="s">
        <v>1</v>
      </c>
      <c r="F154" s="157" t="s">
        <v>4266</v>
      </c>
      <c r="H154" s="158">
        <v>20.265999999999998</v>
      </c>
      <c r="I154" s="159"/>
      <c r="L154" s="155"/>
      <c r="M154" s="160"/>
      <c r="T154" s="161"/>
      <c r="AT154" s="156" t="s">
        <v>376</v>
      </c>
      <c r="AU154" s="156" t="s">
        <v>86</v>
      </c>
      <c r="AV154" s="12" t="s">
        <v>86</v>
      </c>
      <c r="AW154" s="12" t="s">
        <v>34</v>
      </c>
      <c r="AX154" s="12" t="s">
        <v>77</v>
      </c>
      <c r="AY154" s="156" t="s">
        <v>339</v>
      </c>
    </row>
    <row r="155" spans="2:65" s="12" customFormat="1" ht="20.399999999999999" x14ac:dyDescent="0.2">
      <c r="B155" s="155"/>
      <c r="D155" s="150" t="s">
        <v>376</v>
      </c>
      <c r="E155" s="156" t="s">
        <v>1</v>
      </c>
      <c r="F155" s="157" t="s">
        <v>4267</v>
      </c>
      <c r="H155" s="158">
        <v>24.311</v>
      </c>
      <c r="I155" s="159"/>
      <c r="L155" s="155"/>
      <c r="M155" s="160"/>
      <c r="T155" s="161"/>
      <c r="AT155" s="156" t="s">
        <v>376</v>
      </c>
      <c r="AU155" s="156" t="s">
        <v>86</v>
      </c>
      <c r="AV155" s="12" t="s">
        <v>86</v>
      </c>
      <c r="AW155" s="12" t="s">
        <v>34</v>
      </c>
      <c r="AX155" s="12" t="s">
        <v>77</v>
      </c>
      <c r="AY155" s="156" t="s">
        <v>339</v>
      </c>
    </row>
    <row r="156" spans="2:65" s="12" customFormat="1" x14ac:dyDescent="0.2">
      <c r="B156" s="155"/>
      <c r="D156" s="150" t="s">
        <v>376</v>
      </c>
      <c r="E156" s="156" t="s">
        <v>1</v>
      </c>
      <c r="F156" s="157" t="s">
        <v>4268</v>
      </c>
      <c r="H156" s="158">
        <v>8.8960000000000008</v>
      </c>
      <c r="I156" s="159"/>
      <c r="L156" s="155"/>
      <c r="M156" s="160"/>
      <c r="T156" s="161"/>
      <c r="AT156" s="156" t="s">
        <v>376</v>
      </c>
      <c r="AU156" s="156" t="s">
        <v>86</v>
      </c>
      <c r="AV156" s="12" t="s">
        <v>86</v>
      </c>
      <c r="AW156" s="12" t="s">
        <v>34</v>
      </c>
      <c r="AX156" s="12" t="s">
        <v>77</v>
      </c>
      <c r="AY156" s="156" t="s">
        <v>339</v>
      </c>
    </row>
    <row r="157" spans="2:65" s="12" customFormat="1" x14ac:dyDescent="0.2">
      <c r="B157" s="155"/>
      <c r="D157" s="150" t="s">
        <v>376</v>
      </c>
      <c r="E157" s="156" t="s">
        <v>1</v>
      </c>
      <c r="F157" s="157" t="s">
        <v>4269</v>
      </c>
      <c r="H157" s="158">
        <v>34.72</v>
      </c>
      <c r="I157" s="159"/>
      <c r="L157" s="155"/>
      <c r="M157" s="160"/>
      <c r="T157" s="161"/>
      <c r="AT157" s="156" t="s">
        <v>376</v>
      </c>
      <c r="AU157" s="156" t="s">
        <v>86</v>
      </c>
      <c r="AV157" s="12" t="s">
        <v>86</v>
      </c>
      <c r="AW157" s="12" t="s">
        <v>34</v>
      </c>
      <c r="AX157" s="12" t="s">
        <v>77</v>
      </c>
      <c r="AY157" s="156" t="s">
        <v>339</v>
      </c>
    </row>
    <row r="158" spans="2:65" s="12" customFormat="1" ht="20.399999999999999" x14ac:dyDescent="0.2">
      <c r="B158" s="155"/>
      <c r="D158" s="150" t="s">
        <v>376</v>
      </c>
      <c r="E158" s="156" t="s">
        <v>1</v>
      </c>
      <c r="F158" s="157" t="s">
        <v>4270</v>
      </c>
      <c r="H158" s="158">
        <v>20.75</v>
      </c>
      <c r="I158" s="159"/>
      <c r="L158" s="155"/>
      <c r="M158" s="160"/>
      <c r="T158" s="161"/>
      <c r="AT158" s="156" t="s">
        <v>376</v>
      </c>
      <c r="AU158" s="156" t="s">
        <v>86</v>
      </c>
      <c r="AV158" s="12" t="s">
        <v>86</v>
      </c>
      <c r="AW158" s="12" t="s">
        <v>34</v>
      </c>
      <c r="AX158" s="12" t="s">
        <v>77</v>
      </c>
      <c r="AY158" s="156" t="s">
        <v>339</v>
      </c>
    </row>
    <row r="159" spans="2:65" s="12" customFormat="1" x14ac:dyDescent="0.2">
      <c r="B159" s="155"/>
      <c r="D159" s="150" t="s">
        <v>376</v>
      </c>
      <c r="E159" s="156" t="s">
        <v>1</v>
      </c>
      <c r="F159" s="157" t="s">
        <v>4271</v>
      </c>
      <c r="H159" s="158">
        <v>11.2</v>
      </c>
      <c r="I159" s="159"/>
      <c r="L159" s="155"/>
      <c r="M159" s="160"/>
      <c r="T159" s="161"/>
      <c r="AT159" s="156" t="s">
        <v>376</v>
      </c>
      <c r="AU159" s="156" t="s">
        <v>86</v>
      </c>
      <c r="AV159" s="12" t="s">
        <v>86</v>
      </c>
      <c r="AW159" s="12" t="s">
        <v>34</v>
      </c>
      <c r="AX159" s="12" t="s">
        <v>77</v>
      </c>
      <c r="AY159" s="156" t="s">
        <v>339</v>
      </c>
    </row>
    <row r="160" spans="2:65" s="13" customFormat="1" x14ac:dyDescent="0.2">
      <c r="B160" s="162"/>
      <c r="D160" s="150" t="s">
        <v>376</v>
      </c>
      <c r="E160" s="163" t="s">
        <v>1</v>
      </c>
      <c r="F160" s="164" t="s">
        <v>398</v>
      </c>
      <c r="H160" s="165">
        <v>213.87699999999998</v>
      </c>
      <c r="I160" s="166"/>
      <c r="L160" s="162"/>
      <c r="M160" s="167"/>
      <c r="T160" s="168"/>
      <c r="AT160" s="163" t="s">
        <v>376</v>
      </c>
      <c r="AU160" s="163" t="s">
        <v>86</v>
      </c>
      <c r="AV160" s="13" t="s">
        <v>249</v>
      </c>
      <c r="AW160" s="13" t="s">
        <v>34</v>
      </c>
      <c r="AX160" s="13" t="s">
        <v>84</v>
      </c>
      <c r="AY160" s="163" t="s">
        <v>339</v>
      </c>
    </row>
    <row r="161" spans="2:65" s="1" customFormat="1" ht="16.5" customHeight="1" x14ac:dyDescent="0.2">
      <c r="B161" s="136"/>
      <c r="C161" s="169" t="s">
        <v>97</v>
      </c>
      <c r="D161" s="169" t="s">
        <v>490</v>
      </c>
      <c r="E161" s="170" t="s">
        <v>4272</v>
      </c>
      <c r="F161" s="171" t="s">
        <v>4273</v>
      </c>
      <c r="G161" s="172" t="s">
        <v>493</v>
      </c>
      <c r="H161" s="173">
        <v>11.228999999999999</v>
      </c>
      <c r="I161" s="174"/>
      <c r="J161" s="175">
        <f>ROUND(I161*H161,2)</f>
        <v>0</v>
      </c>
      <c r="K161" s="171" t="s">
        <v>1</v>
      </c>
      <c r="L161" s="176"/>
      <c r="M161" s="177" t="s">
        <v>1</v>
      </c>
      <c r="N161" s="178" t="s">
        <v>42</v>
      </c>
      <c r="P161" s="146">
        <f>O161*H161</f>
        <v>0</v>
      </c>
      <c r="Q161" s="146">
        <v>1</v>
      </c>
      <c r="R161" s="146">
        <f>Q161*H161</f>
        <v>11.228999999999999</v>
      </c>
      <c r="S161" s="146">
        <v>0</v>
      </c>
      <c r="T161" s="147">
        <f>S161*H161</f>
        <v>0</v>
      </c>
      <c r="AR161" s="148" t="s">
        <v>385</v>
      </c>
      <c r="AT161" s="148" t="s">
        <v>490</v>
      </c>
      <c r="AU161" s="148" t="s">
        <v>86</v>
      </c>
      <c r="AY161" s="17" t="s">
        <v>339</v>
      </c>
      <c r="BE161" s="149">
        <f>IF(N161="základní",J161,0)</f>
        <v>0</v>
      </c>
      <c r="BF161" s="149">
        <f>IF(N161="snížená",J161,0)</f>
        <v>0</v>
      </c>
      <c r="BG161" s="149">
        <f>IF(N161="zákl. přenesená",J161,0)</f>
        <v>0</v>
      </c>
      <c r="BH161" s="149">
        <f>IF(N161="sníž. přenesená",J161,0)</f>
        <v>0</v>
      </c>
      <c r="BI161" s="149">
        <f>IF(N161="nulová",J161,0)</f>
        <v>0</v>
      </c>
      <c r="BJ161" s="17" t="s">
        <v>84</v>
      </c>
      <c r="BK161" s="149">
        <f>ROUND(I161*H161,2)</f>
        <v>0</v>
      </c>
      <c r="BL161" s="17" t="s">
        <v>249</v>
      </c>
      <c r="BM161" s="148" t="s">
        <v>4274</v>
      </c>
    </row>
    <row r="162" spans="2:65" s="1" customFormat="1" x14ac:dyDescent="0.2">
      <c r="B162" s="32"/>
      <c r="D162" s="150" t="s">
        <v>348</v>
      </c>
      <c r="F162" s="151" t="s">
        <v>4273</v>
      </c>
      <c r="I162" s="152"/>
      <c r="L162" s="32"/>
      <c r="M162" s="153"/>
      <c r="T162" s="56"/>
      <c r="AT162" s="17" t="s">
        <v>348</v>
      </c>
      <c r="AU162" s="17" t="s">
        <v>86</v>
      </c>
    </row>
    <row r="163" spans="2:65" s="1" customFormat="1" ht="19.2" x14ac:dyDescent="0.2">
      <c r="B163" s="32"/>
      <c r="D163" s="150" t="s">
        <v>350</v>
      </c>
      <c r="F163" s="154" t="s">
        <v>4275</v>
      </c>
      <c r="I163" s="152"/>
      <c r="L163" s="32"/>
      <c r="M163" s="153"/>
      <c r="T163" s="56"/>
      <c r="AT163" s="17" t="s">
        <v>350</v>
      </c>
      <c r="AU163" s="17" t="s">
        <v>86</v>
      </c>
    </row>
    <row r="164" spans="2:65" s="12" customFormat="1" x14ac:dyDescent="0.2">
      <c r="B164" s="155"/>
      <c r="D164" s="150" t="s">
        <v>376</v>
      </c>
      <c r="F164" s="157" t="s">
        <v>4276</v>
      </c>
      <c r="H164" s="158">
        <v>11.228999999999999</v>
      </c>
      <c r="I164" s="159"/>
      <c r="L164" s="155"/>
      <c r="M164" s="160"/>
      <c r="T164" s="161"/>
      <c r="AT164" s="156" t="s">
        <v>376</v>
      </c>
      <c r="AU164" s="156" t="s">
        <v>86</v>
      </c>
      <c r="AV164" s="12" t="s">
        <v>86</v>
      </c>
      <c r="AW164" s="12" t="s">
        <v>3</v>
      </c>
      <c r="AX164" s="12" t="s">
        <v>84</v>
      </c>
      <c r="AY164" s="156" t="s">
        <v>339</v>
      </c>
    </row>
    <row r="165" spans="2:65" s="1" customFormat="1" ht="16.5" customHeight="1" x14ac:dyDescent="0.2">
      <c r="B165" s="136"/>
      <c r="C165" s="137" t="s">
        <v>249</v>
      </c>
      <c r="D165" s="137" t="s">
        <v>342</v>
      </c>
      <c r="E165" s="138" t="s">
        <v>2020</v>
      </c>
      <c r="F165" s="139" t="s">
        <v>2021</v>
      </c>
      <c r="G165" s="140" t="s">
        <v>381</v>
      </c>
      <c r="H165" s="141">
        <v>67.429000000000002</v>
      </c>
      <c r="I165" s="142"/>
      <c r="J165" s="143">
        <f>ROUND(I165*H165,2)</f>
        <v>0</v>
      </c>
      <c r="K165" s="139" t="s">
        <v>902</v>
      </c>
      <c r="L165" s="32"/>
      <c r="M165" s="144" t="s">
        <v>1</v>
      </c>
      <c r="N165" s="145" t="s">
        <v>42</v>
      </c>
      <c r="P165" s="146">
        <f>O165*H165</f>
        <v>0</v>
      </c>
      <c r="Q165" s="146">
        <v>0</v>
      </c>
      <c r="R165" s="146">
        <f>Q165*H165</f>
        <v>0</v>
      </c>
      <c r="S165" s="146">
        <v>0</v>
      </c>
      <c r="T165" s="147">
        <f>S165*H165</f>
        <v>0</v>
      </c>
      <c r="AR165" s="148" t="s">
        <v>249</v>
      </c>
      <c r="AT165" s="148" t="s">
        <v>342</v>
      </c>
      <c r="AU165" s="148" t="s">
        <v>86</v>
      </c>
      <c r="AY165" s="17" t="s">
        <v>339</v>
      </c>
      <c r="BE165" s="149">
        <f>IF(N165="základní",J165,0)</f>
        <v>0</v>
      </c>
      <c r="BF165" s="149">
        <f>IF(N165="snížená",J165,0)</f>
        <v>0</v>
      </c>
      <c r="BG165" s="149">
        <f>IF(N165="zákl. přenesená",J165,0)</f>
        <v>0</v>
      </c>
      <c r="BH165" s="149">
        <f>IF(N165="sníž. přenesená",J165,0)</f>
        <v>0</v>
      </c>
      <c r="BI165" s="149">
        <f>IF(N165="nulová",J165,0)</f>
        <v>0</v>
      </c>
      <c r="BJ165" s="17" t="s">
        <v>84</v>
      </c>
      <c r="BK165" s="149">
        <f>ROUND(I165*H165,2)</f>
        <v>0</v>
      </c>
      <c r="BL165" s="17" t="s">
        <v>249</v>
      </c>
      <c r="BM165" s="148" t="s">
        <v>4277</v>
      </c>
    </row>
    <row r="166" spans="2:65" s="1" customFormat="1" x14ac:dyDescent="0.2">
      <c r="B166" s="32"/>
      <c r="D166" s="150" t="s">
        <v>348</v>
      </c>
      <c r="F166" s="151" t="s">
        <v>2023</v>
      </c>
      <c r="I166" s="152"/>
      <c r="L166" s="32"/>
      <c r="M166" s="153"/>
      <c r="T166" s="56"/>
      <c r="AT166" s="17" t="s">
        <v>348</v>
      </c>
      <c r="AU166" s="17" t="s">
        <v>86</v>
      </c>
    </row>
    <row r="167" spans="2:65" s="12" customFormat="1" x14ac:dyDescent="0.2">
      <c r="B167" s="155"/>
      <c r="D167" s="150" t="s">
        <v>376</v>
      </c>
      <c r="E167" s="156" t="s">
        <v>1</v>
      </c>
      <c r="F167" s="157" t="s">
        <v>4278</v>
      </c>
      <c r="H167" s="158">
        <v>37.396000000000001</v>
      </c>
      <c r="I167" s="159"/>
      <c r="L167" s="155"/>
      <c r="M167" s="160"/>
      <c r="T167" s="161"/>
      <c r="AT167" s="156" t="s">
        <v>376</v>
      </c>
      <c r="AU167" s="156" t="s">
        <v>86</v>
      </c>
      <c r="AV167" s="12" t="s">
        <v>86</v>
      </c>
      <c r="AW167" s="12" t="s">
        <v>34</v>
      </c>
      <c r="AX167" s="12" t="s">
        <v>77</v>
      </c>
      <c r="AY167" s="156" t="s">
        <v>339</v>
      </c>
    </row>
    <row r="168" spans="2:65" s="12" customFormat="1" x14ac:dyDescent="0.2">
      <c r="B168" s="155"/>
      <c r="D168" s="150" t="s">
        <v>376</v>
      </c>
      <c r="E168" s="156" t="s">
        <v>1</v>
      </c>
      <c r="F168" s="157" t="s">
        <v>4279</v>
      </c>
      <c r="H168" s="158">
        <v>30.033000000000001</v>
      </c>
      <c r="I168" s="159"/>
      <c r="L168" s="155"/>
      <c r="M168" s="160"/>
      <c r="T168" s="161"/>
      <c r="AT168" s="156" t="s">
        <v>376</v>
      </c>
      <c r="AU168" s="156" t="s">
        <v>86</v>
      </c>
      <c r="AV168" s="12" t="s">
        <v>86</v>
      </c>
      <c r="AW168" s="12" t="s">
        <v>34</v>
      </c>
      <c r="AX168" s="12" t="s">
        <v>77</v>
      </c>
      <c r="AY168" s="156" t="s">
        <v>339</v>
      </c>
    </row>
    <row r="169" spans="2:65" s="13" customFormat="1" x14ac:dyDescent="0.2">
      <c r="B169" s="162"/>
      <c r="D169" s="150" t="s">
        <v>376</v>
      </c>
      <c r="E169" s="163" t="s">
        <v>1</v>
      </c>
      <c r="F169" s="164" t="s">
        <v>398</v>
      </c>
      <c r="H169" s="165">
        <v>67.429000000000002</v>
      </c>
      <c r="I169" s="166"/>
      <c r="L169" s="162"/>
      <c r="M169" s="167"/>
      <c r="T169" s="168"/>
      <c r="AT169" s="163" t="s">
        <v>376</v>
      </c>
      <c r="AU169" s="163" t="s">
        <v>86</v>
      </c>
      <c r="AV169" s="13" t="s">
        <v>249</v>
      </c>
      <c r="AW169" s="13" t="s">
        <v>34</v>
      </c>
      <c r="AX169" s="13" t="s">
        <v>84</v>
      </c>
      <c r="AY169" s="163" t="s">
        <v>339</v>
      </c>
    </row>
    <row r="170" spans="2:65" s="1" customFormat="1" ht="16.5" customHeight="1" x14ac:dyDescent="0.2">
      <c r="B170" s="136"/>
      <c r="C170" s="137" t="s">
        <v>340</v>
      </c>
      <c r="D170" s="137" t="s">
        <v>342</v>
      </c>
      <c r="E170" s="138" t="s">
        <v>4280</v>
      </c>
      <c r="F170" s="139" t="s">
        <v>4281</v>
      </c>
      <c r="G170" s="140" t="s">
        <v>373</v>
      </c>
      <c r="H170" s="141">
        <v>345.66800000000001</v>
      </c>
      <c r="I170" s="142"/>
      <c r="J170" s="143">
        <f>ROUND(I170*H170,2)</f>
        <v>0</v>
      </c>
      <c r="K170" s="139" t="s">
        <v>902</v>
      </c>
      <c r="L170" s="32"/>
      <c r="M170" s="144" t="s">
        <v>1</v>
      </c>
      <c r="N170" s="145" t="s">
        <v>42</v>
      </c>
      <c r="P170" s="146">
        <f>O170*H170</f>
        <v>0</v>
      </c>
      <c r="Q170" s="146">
        <v>0</v>
      </c>
      <c r="R170" s="146">
        <f>Q170*H170</f>
        <v>0</v>
      </c>
      <c r="S170" s="146">
        <v>0</v>
      </c>
      <c r="T170" s="147">
        <f>S170*H170</f>
        <v>0</v>
      </c>
      <c r="AR170" s="148" t="s">
        <v>249</v>
      </c>
      <c r="AT170" s="148" t="s">
        <v>342</v>
      </c>
      <c r="AU170" s="148" t="s">
        <v>86</v>
      </c>
      <c r="AY170" s="17" t="s">
        <v>339</v>
      </c>
      <c r="BE170" s="149">
        <f>IF(N170="základní",J170,0)</f>
        <v>0</v>
      </c>
      <c r="BF170" s="149">
        <f>IF(N170="snížená",J170,0)</f>
        <v>0</v>
      </c>
      <c r="BG170" s="149">
        <f>IF(N170="zákl. přenesená",J170,0)</f>
        <v>0</v>
      </c>
      <c r="BH170" s="149">
        <f>IF(N170="sníž. přenesená",J170,0)</f>
        <v>0</v>
      </c>
      <c r="BI170" s="149">
        <f>IF(N170="nulová",J170,0)</f>
        <v>0</v>
      </c>
      <c r="BJ170" s="17" t="s">
        <v>84</v>
      </c>
      <c r="BK170" s="149">
        <f>ROUND(I170*H170,2)</f>
        <v>0</v>
      </c>
      <c r="BL170" s="17" t="s">
        <v>249</v>
      </c>
      <c r="BM170" s="148" t="s">
        <v>4282</v>
      </c>
    </row>
    <row r="171" spans="2:65" s="1" customFormat="1" ht="19.2" x14ac:dyDescent="0.2">
      <c r="B171" s="32"/>
      <c r="D171" s="150" t="s">
        <v>348</v>
      </c>
      <c r="F171" s="151" t="s">
        <v>4283</v>
      </c>
      <c r="I171" s="152"/>
      <c r="L171" s="32"/>
      <c r="M171" s="153"/>
      <c r="T171" s="56"/>
      <c r="AT171" s="17" t="s">
        <v>348</v>
      </c>
      <c r="AU171" s="17" t="s">
        <v>86</v>
      </c>
    </row>
    <row r="172" spans="2:65" s="12" customFormat="1" ht="20.399999999999999" x14ac:dyDescent="0.2">
      <c r="B172" s="155"/>
      <c r="D172" s="150" t="s">
        <v>376</v>
      </c>
      <c r="E172" s="156" t="s">
        <v>1</v>
      </c>
      <c r="F172" s="157" t="s">
        <v>4284</v>
      </c>
      <c r="H172" s="158">
        <v>69.769000000000005</v>
      </c>
      <c r="I172" s="159"/>
      <c r="L172" s="155"/>
      <c r="M172" s="160"/>
      <c r="T172" s="161"/>
      <c r="AT172" s="156" t="s">
        <v>376</v>
      </c>
      <c r="AU172" s="156" t="s">
        <v>86</v>
      </c>
      <c r="AV172" s="12" t="s">
        <v>86</v>
      </c>
      <c r="AW172" s="12" t="s">
        <v>34</v>
      </c>
      <c r="AX172" s="12" t="s">
        <v>77</v>
      </c>
      <c r="AY172" s="156" t="s">
        <v>339</v>
      </c>
    </row>
    <row r="173" spans="2:65" s="12" customFormat="1" x14ac:dyDescent="0.2">
      <c r="B173" s="155"/>
      <c r="D173" s="150" t="s">
        <v>376</v>
      </c>
      <c r="E173" s="156" t="s">
        <v>1</v>
      </c>
      <c r="F173" s="157" t="s">
        <v>4285</v>
      </c>
      <c r="H173" s="158">
        <v>-11.856</v>
      </c>
      <c r="I173" s="159"/>
      <c r="L173" s="155"/>
      <c r="M173" s="160"/>
      <c r="T173" s="161"/>
      <c r="AT173" s="156" t="s">
        <v>376</v>
      </c>
      <c r="AU173" s="156" t="s">
        <v>86</v>
      </c>
      <c r="AV173" s="12" t="s">
        <v>86</v>
      </c>
      <c r="AW173" s="12" t="s">
        <v>34</v>
      </c>
      <c r="AX173" s="12" t="s">
        <v>77</v>
      </c>
      <c r="AY173" s="156" t="s">
        <v>339</v>
      </c>
    </row>
    <row r="174" spans="2:65" s="12" customFormat="1" x14ac:dyDescent="0.2">
      <c r="B174" s="155"/>
      <c r="D174" s="150" t="s">
        <v>376</v>
      </c>
      <c r="E174" s="156" t="s">
        <v>1</v>
      </c>
      <c r="F174" s="157" t="s">
        <v>4286</v>
      </c>
      <c r="H174" s="158">
        <v>109.238</v>
      </c>
      <c r="I174" s="159"/>
      <c r="L174" s="155"/>
      <c r="M174" s="160"/>
      <c r="T174" s="161"/>
      <c r="AT174" s="156" t="s">
        <v>376</v>
      </c>
      <c r="AU174" s="156" t="s">
        <v>86</v>
      </c>
      <c r="AV174" s="12" t="s">
        <v>86</v>
      </c>
      <c r="AW174" s="12" t="s">
        <v>34</v>
      </c>
      <c r="AX174" s="12" t="s">
        <v>77</v>
      </c>
      <c r="AY174" s="156" t="s">
        <v>339</v>
      </c>
    </row>
    <row r="175" spans="2:65" s="12" customFormat="1" ht="20.399999999999999" x14ac:dyDescent="0.2">
      <c r="B175" s="155"/>
      <c r="D175" s="150" t="s">
        <v>376</v>
      </c>
      <c r="E175" s="156" t="s">
        <v>1</v>
      </c>
      <c r="F175" s="157" t="s">
        <v>4287</v>
      </c>
      <c r="H175" s="158">
        <v>45.78</v>
      </c>
      <c r="I175" s="159"/>
      <c r="L175" s="155"/>
      <c r="M175" s="160"/>
      <c r="T175" s="161"/>
      <c r="AT175" s="156" t="s">
        <v>376</v>
      </c>
      <c r="AU175" s="156" t="s">
        <v>86</v>
      </c>
      <c r="AV175" s="12" t="s">
        <v>86</v>
      </c>
      <c r="AW175" s="12" t="s">
        <v>34</v>
      </c>
      <c r="AX175" s="12" t="s">
        <v>77</v>
      </c>
      <c r="AY175" s="156" t="s">
        <v>339</v>
      </c>
    </row>
    <row r="176" spans="2:65" s="12" customFormat="1" x14ac:dyDescent="0.2">
      <c r="B176" s="155"/>
      <c r="D176" s="150" t="s">
        <v>376</v>
      </c>
      <c r="E176" s="156" t="s">
        <v>1</v>
      </c>
      <c r="F176" s="157" t="s">
        <v>4285</v>
      </c>
      <c r="H176" s="158">
        <v>-11.856</v>
      </c>
      <c r="I176" s="159"/>
      <c r="L176" s="155"/>
      <c r="M176" s="160"/>
      <c r="T176" s="161"/>
      <c r="AT176" s="156" t="s">
        <v>376</v>
      </c>
      <c r="AU176" s="156" t="s">
        <v>86</v>
      </c>
      <c r="AV176" s="12" t="s">
        <v>86</v>
      </c>
      <c r="AW176" s="12" t="s">
        <v>34</v>
      </c>
      <c r="AX176" s="12" t="s">
        <v>77</v>
      </c>
      <c r="AY176" s="156" t="s">
        <v>339</v>
      </c>
    </row>
    <row r="177" spans="2:65" s="12" customFormat="1" x14ac:dyDescent="0.2">
      <c r="B177" s="155"/>
      <c r="D177" s="150" t="s">
        <v>376</v>
      </c>
      <c r="E177" s="156" t="s">
        <v>1</v>
      </c>
      <c r="F177" s="157" t="s">
        <v>4288</v>
      </c>
      <c r="H177" s="158">
        <v>73.582999999999998</v>
      </c>
      <c r="I177" s="159"/>
      <c r="L177" s="155"/>
      <c r="M177" s="160"/>
      <c r="T177" s="161"/>
      <c r="AT177" s="156" t="s">
        <v>376</v>
      </c>
      <c r="AU177" s="156" t="s">
        <v>86</v>
      </c>
      <c r="AV177" s="12" t="s">
        <v>86</v>
      </c>
      <c r="AW177" s="12" t="s">
        <v>34</v>
      </c>
      <c r="AX177" s="12" t="s">
        <v>77</v>
      </c>
      <c r="AY177" s="156" t="s">
        <v>339</v>
      </c>
    </row>
    <row r="178" spans="2:65" s="12" customFormat="1" x14ac:dyDescent="0.2">
      <c r="B178" s="155"/>
      <c r="D178" s="150" t="s">
        <v>376</v>
      </c>
      <c r="E178" s="156" t="s">
        <v>1</v>
      </c>
      <c r="F178" s="157" t="s">
        <v>4289</v>
      </c>
      <c r="H178" s="158">
        <v>39.06</v>
      </c>
      <c r="I178" s="159"/>
      <c r="L178" s="155"/>
      <c r="M178" s="160"/>
      <c r="T178" s="161"/>
      <c r="AT178" s="156" t="s">
        <v>376</v>
      </c>
      <c r="AU178" s="156" t="s">
        <v>86</v>
      </c>
      <c r="AV178" s="12" t="s">
        <v>86</v>
      </c>
      <c r="AW178" s="12" t="s">
        <v>34</v>
      </c>
      <c r="AX178" s="12" t="s">
        <v>77</v>
      </c>
      <c r="AY178" s="156" t="s">
        <v>339</v>
      </c>
    </row>
    <row r="179" spans="2:65" s="12" customFormat="1" ht="20.399999999999999" x14ac:dyDescent="0.2">
      <c r="B179" s="155"/>
      <c r="D179" s="150" t="s">
        <v>376</v>
      </c>
      <c r="E179" s="156" t="s">
        <v>1</v>
      </c>
      <c r="F179" s="157" t="s">
        <v>4290</v>
      </c>
      <c r="H179" s="158">
        <v>20.75</v>
      </c>
      <c r="I179" s="159"/>
      <c r="L179" s="155"/>
      <c r="M179" s="160"/>
      <c r="T179" s="161"/>
      <c r="AT179" s="156" t="s">
        <v>376</v>
      </c>
      <c r="AU179" s="156" t="s">
        <v>86</v>
      </c>
      <c r="AV179" s="12" t="s">
        <v>86</v>
      </c>
      <c r="AW179" s="12" t="s">
        <v>34</v>
      </c>
      <c r="AX179" s="12" t="s">
        <v>77</v>
      </c>
      <c r="AY179" s="156" t="s">
        <v>339</v>
      </c>
    </row>
    <row r="180" spans="2:65" s="12" customFormat="1" x14ac:dyDescent="0.2">
      <c r="B180" s="155"/>
      <c r="D180" s="150" t="s">
        <v>376</v>
      </c>
      <c r="E180" s="156" t="s">
        <v>1</v>
      </c>
      <c r="F180" s="157" t="s">
        <v>4291</v>
      </c>
      <c r="H180" s="158">
        <v>11.2</v>
      </c>
      <c r="I180" s="159"/>
      <c r="L180" s="155"/>
      <c r="M180" s="160"/>
      <c r="T180" s="161"/>
      <c r="AT180" s="156" t="s">
        <v>376</v>
      </c>
      <c r="AU180" s="156" t="s">
        <v>86</v>
      </c>
      <c r="AV180" s="12" t="s">
        <v>86</v>
      </c>
      <c r="AW180" s="12" t="s">
        <v>34</v>
      </c>
      <c r="AX180" s="12" t="s">
        <v>77</v>
      </c>
      <c r="AY180" s="156" t="s">
        <v>339</v>
      </c>
    </row>
    <row r="181" spans="2:65" s="13" customFormat="1" x14ac:dyDescent="0.2">
      <c r="B181" s="162"/>
      <c r="D181" s="150" t="s">
        <v>376</v>
      </c>
      <c r="E181" s="163" t="s">
        <v>1</v>
      </c>
      <c r="F181" s="164" t="s">
        <v>398</v>
      </c>
      <c r="H181" s="165">
        <v>345.66800000000001</v>
      </c>
      <c r="I181" s="166"/>
      <c r="L181" s="162"/>
      <c r="M181" s="167"/>
      <c r="T181" s="168"/>
      <c r="AT181" s="163" t="s">
        <v>376</v>
      </c>
      <c r="AU181" s="163" t="s">
        <v>86</v>
      </c>
      <c r="AV181" s="13" t="s">
        <v>249</v>
      </c>
      <c r="AW181" s="13" t="s">
        <v>34</v>
      </c>
      <c r="AX181" s="13" t="s">
        <v>84</v>
      </c>
      <c r="AY181" s="163" t="s">
        <v>339</v>
      </c>
    </row>
    <row r="182" spans="2:65" s="1" customFormat="1" ht="21.75" customHeight="1" x14ac:dyDescent="0.2">
      <c r="B182" s="136"/>
      <c r="C182" s="137" t="s">
        <v>370</v>
      </c>
      <c r="D182" s="137" t="s">
        <v>342</v>
      </c>
      <c r="E182" s="138" t="s">
        <v>4292</v>
      </c>
      <c r="F182" s="139" t="s">
        <v>4293</v>
      </c>
      <c r="G182" s="140" t="s">
        <v>373</v>
      </c>
      <c r="H182" s="141">
        <v>454.726</v>
      </c>
      <c r="I182" s="142"/>
      <c r="J182" s="143">
        <f>ROUND(I182*H182,2)</f>
        <v>0</v>
      </c>
      <c r="K182" s="139" t="s">
        <v>902</v>
      </c>
      <c r="L182" s="32"/>
      <c r="M182" s="144" t="s">
        <v>1</v>
      </c>
      <c r="N182" s="145" t="s">
        <v>42</v>
      </c>
      <c r="P182" s="146">
        <f>O182*H182</f>
        <v>0</v>
      </c>
      <c r="Q182" s="146">
        <v>0</v>
      </c>
      <c r="R182" s="146">
        <f>Q182*H182</f>
        <v>0</v>
      </c>
      <c r="S182" s="146">
        <v>0</v>
      </c>
      <c r="T182" s="147">
        <f>S182*H182</f>
        <v>0</v>
      </c>
      <c r="AR182" s="148" t="s">
        <v>249</v>
      </c>
      <c r="AT182" s="148" t="s">
        <v>342</v>
      </c>
      <c r="AU182" s="148" t="s">
        <v>86</v>
      </c>
      <c r="AY182" s="17" t="s">
        <v>339</v>
      </c>
      <c r="BE182" s="149">
        <f>IF(N182="základní",J182,0)</f>
        <v>0</v>
      </c>
      <c r="BF182" s="149">
        <f>IF(N182="snížená",J182,0)</f>
        <v>0</v>
      </c>
      <c r="BG182" s="149">
        <f>IF(N182="zákl. přenesená",J182,0)</f>
        <v>0</v>
      </c>
      <c r="BH182" s="149">
        <f>IF(N182="sníž. přenesená",J182,0)</f>
        <v>0</v>
      </c>
      <c r="BI182" s="149">
        <f>IF(N182="nulová",J182,0)</f>
        <v>0</v>
      </c>
      <c r="BJ182" s="17" t="s">
        <v>84</v>
      </c>
      <c r="BK182" s="149">
        <f>ROUND(I182*H182,2)</f>
        <v>0</v>
      </c>
      <c r="BL182" s="17" t="s">
        <v>249</v>
      </c>
      <c r="BM182" s="148" t="s">
        <v>4294</v>
      </c>
    </row>
    <row r="183" spans="2:65" s="1" customFormat="1" ht="19.2" x14ac:dyDescent="0.2">
      <c r="B183" s="32"/>
      <c r="D183" s="150" t="s">
        <v>348</v>
      </c>
      <c r="F183" s="151" t="s">
        <v>4295</v>
      </c>
      <c r="I183" s="152"/>
      <c r="L183" s="32"/>
      <c r="M183" s="153"/>
      <c r="T183" s="56"/>
      <c r="AT183" s="17" t="s">
        <v>348</v>
      </c>
      <c r="AU183" s="17" t="s">
        <v>86</v>
      </c>
    </row>
    <row r="184" spans="2:65" s="12" customFormat="1" x14ac:dyDescent="0.2">
      <c r="B184" s="155"/>
      <c r="D184" s="150" t="s">
        <v>376</v>
      </c>
      <c r="E184" s="156" t="s">
        <v>1</v>
      </c>
      <c r="F184" s="157" t="s">
        <v>4296</v>
      </c>
      <c r="H184" s="158">
        <v>427.75400000000002</v>
      </c>
      <c r="I184" s="159"/>
      <c r="L184" s="155"/>
      <c r="M184" s="160"/>
      <c r="T184" s="161"/>
      <c r="AT184" s="156" t="s">
        <v>376</v>
      </c>
      <c r="AU184" s="156" t="s">
        <v>86</v>
      </c>
      <c r="AV184" s="12" t="s">
        <v>86</v>
      </c>
      <c r="AW184" s="12" t="s">
        <v>34</v>
      </c>
      <c r="AX184" s="12" t="s">
        <v>77</v>
      </c>
      <c r="AY184" s="156" t="s">
        <v>339</v>
      </c>
    </row>
    <row r="185" spans="2:65" s="12" customFormat="1" x14ac:dyDescent="0.2">
      <c r="B185" s="155"/>
      <c r="D185" s="150" t="s">
        <v>376</v>
      </c>
      <c r="E185" s="156" t="s">
        <v>1</v>
      </c>
      <c r="F185" s="157" t="s">
        <v>4297</v>
      </c>
      <c r="H185" s="158">
        <v>26.972000000000001</v>
      </c>
      <c r="I185" s="159"/>
      <c r="L185" s="155"/>
      <c r="M185" s="160"/>
      <c r="T185" s="161"/>
      <c r="AT185" s="156" t="s">
        <v>376</v>
      </c>
      <c r="AU185" s="156" t="s">
        <v>86</v>
      </c>
      <c r="AV185" s="12" t="s">
        <v>86</v>
      </c>
      <c r="AW185" s="12" t="s">
        <v>34</v>
      </c>
      <c r="AX185" s="12" t="s">
        <v>77</v>
      </c>
      <c r="AY185" s="156" t="s">
        <v>339</v>
      </c>
    </row>
    <row r="186" spans="2:65" s="13" customFormat="1" x14ac:dyDescent="0.2">
      <c r="B186" s="162"/>
      <c r="D186" s="150" t="s">
        <v>376</v>
      </c>
      <c r="E186" s="163" t="s">
        <v>1</v>
      </c>
      <c r="F186" s="164" t="s">
        <v>398</v>
      </c>
      <c r="H186" s="165">
        <v>454.726</v>
      </c>
      <c r="I186" s="166"/>
      <c r="L186" s="162"/>
      <c r="M186" s="167"/>
      <c r="T186" s="168"/>
      <c r="AT186" s="163" t="s">
        <v>376</v>
      </c>
      <c r="AU186" s="163" t="s">
        <v>86</v>
      </c>
      <c r="AV186" s="13" t="s">
        <v>249</v>
      </c>
      <c r="AW186" s="13" t="s">
        <v>34</v>
      </c>
      <c r="AX186" s="13" t="s">
        <v>84</v>
      </c>
      <c r="AY186" s="163" t="s">
        <v>339</v>
      </c>
    </row>
    <row r="187" spans="2:65" s="1" customFormat="1" ht="21.75" customHeight="1" x14ac:dyDescent="0.2">
      <c r="B187" s="136"/>
      <c r="C187" s="137" t="s">
        <v>378</v>
      </c>
      <c r="D187" s="137" t="s">
        <v>342</v>
      </c>
      <c r="E187" s="138" t="s">
        <v>2039</v>
      </c>
      <c r="F187" s="139" t="s">
        <v>2040</v>
      </c>
      <c r="G187" s="140" t="s">
        <v>373</v>
      </c>
      <c r="H187" s="141">
        <v>131.791</v>
      </c>
      <c r="I187" s="142"/>
      <c r="J187" s="143">
        <f>ROUND(I187*H187,2)</f>
        <v>0</v>
      </c>
      <c r="K187" s="139" t="s">
        <v>902</v>
      </c>
      <c r="L187" s="32"/>
      <c r="M187" s="144" t="s">
        <v>1</v>
      </c>
      <c r="N187" s="145" t="s">
        <v>42</v>
      </c>
      <c r="P187" s="146">
        <f>O187*H187</f>
        <v>0</v>
      </c>
      <c r="Q187" s="146">
        <v>0</v>
      </c>
      <c r="R187" s="146">
        <f>Q187*H187</f>
        <v>0</v>
      </c>
      <c r="S187" s="146">
        <v>0</v>
      </c>
      <c r="T187" s="147">
        <f>S187*H187</f>
        <v>0</v>
      </c>
      <c r="AR187" s="148" t="s">
        <v>249</v>
      </c>
      <c r="AT187" s="148" t="s">
        <v>342</v>
      </c>
      <c r="AU187" s="148" t="s">
        <v>86</v>
      </c>
      <c r="AY187" s="17" t="s">
        <v>339</v>
      </c>
      <c r="BE187" s="149">
        <f>IF(N187="základní",J187,0)</f>
        <v>0</v>
      </c>
      <c r="BF187" s="149">
        <f>IF(N187="snížená",J187,0)</f>
        <v>0</v>
      </c>
      <c r="BG187" s="149">
        <f>IF(N187="zákl. přenesená",J187,0)</f>
        <v>0</v>
      </c>
      <c r="BH187" s="149">
        <f>IF(N187="sníž. přenesená",J187,0)</f>
        <v>0</v>
      </c>
      <c r="BI187" s="149">
        <f>IF(N187="nulová",J187,0)</f>
        <v>0</v>
      </c>
      <c r="BJ187" s="17" t="s">
        <v>84</v>
      </c>
      <c r="BK187" s="149">
        <f>ROUND(I187*H187,2)</f>
        <v>0</v>
      </c>
      <c r="BL187" s="17" t="s">
        <v>249</v>
      </c>
      <c r="BM187" s="148" t="s">
        <v>4298</v>
      </c>
    </row>
    <row r="188" spans="2:65" s="1" customFormat="1" ht="19.2" x14ac:dyDescent="0.2">
      <c r="B188" s="32"/>
      <c r="D188" s="150" t="s">
        <v>348</v>
      </c>
      <c r="F188" s="151" t="s">
        <v>2042</v>
      </c>
      <c r="I188" s="152"/>
      <c r="L188" s="32"/>
      <c r="M188" s="153"/>
      <c r="T188" s="56"/>
      <c r="AT188" s="17" t="s">
        <v>348</v>
      </c>
      <c r="AU188" s="17" t="s">
        <v>86</v>
      </c>
    </row>
    <row r="189" spans="2:65" s="12" customFormat="1" x14ac:dyDescent="0.2">
      <c r="B189" s="155"/>
      <c r="D189" s="150" t="s">
        <v>376</v>
      </c>
      <c r="E189" s="156" t="s">
        <v>1</v>
      </c>
      <c r="F189" s="157" t="s">
        <v>4299</v>
      </c>
      <c r="H189" s="158">
        <v>131.791</v>
      </c>
      <c r="I189" s="159"/>
      <c r="L189" s="155"/>
      <c r="M189" s="160"/>
      <c r="T189" s="161"/>
      <c r="AT189" s="156" t="s">
        <v>376</v>
      </c>
      <c r="AU189" s="156" t="s">
        <v>86</v>
      </c>
      <c r="AV189" s="12" t="s">
        <v>86</v>
      </c>
      <c r="AW189" s="12" t="s">
        <v>34</v>
      </c>
      <c r="AX189" s="12" t="s">
        <v>77</v>
      </c>
      <c r="AY189" s="156" t="s">
        <v>339</v>
      </c>
    </row>
    <row r="190" spans="2:65" s="13" customFormat="1" x14ac:dyDescent="0.2">
      <c r="B190" s="162"/>
      <c r="D190" s="150" t="s">
        <v>376</v>
      </c>
      <c r="E190" s="163" t="s">
        <v>1</v>
      </c>
      <c r="F190" s="164" t="s">
        <v>398</v>
      </c>
      <c r="H190" s="165">
        <v>131.791</v>
      </c>
      <c r="I190" s="166"/>
      <c r="L190" s="162"/>
      <c r="M190" s="167"/>
      <c r="T190" s="168"/>
      <c r="AT190" s="163" t="s">
        <v>376</v>
      </c>
      <c r="AU190" s="163" t="s">
        <v>86</v>
      </c>
      <c r="AV190" s="13" t="s">
        <v>249</v>
      </c>
      <c r="AW190" s="13" t="s">
        <v>34</v>
      </c>
      <c r="AX190" s="13" t="s">
        <v>84</v>
      </c>
      <c r="AY190" s="163" t="s">
        <v>339</v>
      </c>
    </row>
    <row r="191" spans="2:65" s="1" customFormat="1" x14ac:dyDescent="0.2">
      <c r="B191" s="32"/>
      <c r="D191" s="150" t="s">
        <v>2112</v>
      </c>
      <c r="F191" s="199" t="s">
        <v>4300</v>
      </c>
      <c r="L191" s="32"/>
      <c r="M191" s="153"/>
      <c r="T191" s="56"/>
      <c r="AU191" s="17" t="s">
        <v>86</v>
      </c>
    </row>
    <row r="192" spans="2:65" s="1" customFormat="1" ht="24.15" customHeight="1" x14ac:dyDescent="0.2">
      <c r="B192" s="136"/>
      <c r="C192" s="137" t="s">
        <v>385</v>
      </c>
      <c r="D192" s="137" t="s">
        <v>342</v>
      </c>
      <c r="E192" s="138" t="s">
        <v>2044</v>
      </c>
      <c r="F192" s="139" t="s">
        <v>2045</v>
      </c>
      <c r="G192" s="140" t="s">
        <v>373</v>
      </c>
      <c r="H192" s="141">
        <v>658.95500000000004</v>
      </c>
      <c r="I192" s="142"/>
      <c r="J192" s="143">
        <f>ROUND(I192*H192,2)</f>
        <v>0</v>
      </c>
      <c r="K192" s="139" t="s">
        <v>902</v>
      </c>
      <c r="L192" s="32"/>
      <c r="M192" s="144" t="s">
        <v>1</v>
      </c>
      <c r="N192" s="145" t="s">
        <v>42</v>
      </c>
      <c r="P192" s="146">
        <f>O192*H192</f>
        <v>0</v>
      </c>
      <c r="Q192" s="146">
        <v>0</v>
      </c>
      <c r="R192" s="146">
        <f>Q192*H192</f>
        <v>0</v>
      </c>
      <c r="S192" s="146">
        <v>0</v>
      </c>
      <c r="T192" s="147">
        <f>S192*H192</f>
        <v>0</v>
      </c>
      <c r="AR192" s="148" t="s">
        <v>249</v>
      </c>
      <c r="AT192" s="148" t="s">
        <v>342</v>
      </c>
      <c r="AU192" s="148" t="s">
        <v>86</v>
      </c>
      <c r="AY192" s="17" t="s">
        <v>339</v>
      </c>
      <c r="BE192" s="149">
        <f>IF(N192="základní",J192,0)</f>
        <v>0</v>
      </c>
      <c r="BF192" s="149">
        <f>IF(N192="snížená",J192,0)</f>
        <v>0</v>
      </c>
      <c r="BG192" s="149">
        <f>IF(N192="zákl. přenesená",J192,0)</f>
        <v>0</v>
      </c>
      <c r="BH192" s="149">
        <f>IF(N192="sníž. přenesená",J192,0)</f>
        <v>0</v>
      </c>
      <c r="BI192" s="149">
        <f>IF(N192="nulová",J192,0)</f>
        <v>0</v>
      </c>
      <c r="BJ192" s="17" t="s">
        <v>84</v>
      </c>
      <c r="BK192" s="149">
        <f>ROUND(I192*H192,2)</f>
        <v>0</v>
      </c>
      <c r="BL192" s="17" t="s">
        <v>249</v>
      </c>
      <c r="BM192" s="148" t="s">
        <v>4301</v>
      </c>
    </row>
    <row r="193" spans="2:65" s="1" customFormat="1" ht="28.8" x14ac:dyDescent="0.2">
      <c r="B193" s="32"/>
      <c r="D193" s="150" t="s">
        <v>348</v>
      </c>
      <c r="F193" s="151" t="s">
        <v>2047</v>
      </c>
      <c r="I193" s="152"/>
      <c r="L193" s="32"/>
      <c r="M193" s="153"/>
      <c r="T193" s="56"/>
      <c r="AT193" s="17" t="s">
        <v>348</v>
      </c>
      <c r="AU193" s="17" t="s">
        <v>86</v>
      </c>
    </row>
    <row r="194" spans="2:65" s="12" customFormat="1" x14ac:dyDescent="0.2">
      <c r="B194" s="155"/>
      <c r="D194" s="150" t="s">
        <v>376</v>
      </c>
      <c r="E194" s="156" t="s">
        <v>1</v>
      </c>
      <c r="F194" s="157" t="s">
        <v>4302</v>
      </c>
      <c r="H194" s="158">
        <v>658.95500000000004</v>
      </c>
      <c r="I194" s="159"/>
      <c r="L194" s="155"/>
      <c r="M194" s="160"/>
      <c r="T194" s="161"/>
      <c r="AT194" s="156" t="s">
        <v>376</v>
      </c>
      <c r="AU194" s="156" t="s">
        <v>86</v>
      </c>
      <c r="AV194" s="12" t="s">
        <v>86</v>
      </c>
      <c r="AW194" s="12" t="s">
        <v>34</v>
      </c>
      <c r="AX194" s="12" t="s">
        <v>77</v>
      </c>
      <c r="AY194" s="156" t="s">
        <v>339</v>
      </c>
    </row>
    <row r="195" spans="2:65" s="13" customFormat="1" x14ac:dyDescent="0.2">
      <c r="B195" s="162"/>
      <c r="D195" s="150" t="s">
        <v>376</v>
      </c>
      <c r="E195" s="163" t="s">
        <v>1</v>
      </c>
      <c r="F195" s="164" t="s">
        <v>398</v>
      </c>
      <c r="H195" s="165">
        <v>658.95500000000004</v>
      </c>
      <c r="I195" s="166"/>
      <c r="L195" s="162"/>
      <c r="M195" s="167"/>
      <c r="T195" s="168"/>
      <c r="AT195" s="163" t="s">
        <v>376</v>
      </c>
      <c r="AU195" s="163" t="s">
        <v>86</v>
      </c>
      <c r="AV195" s="13" t="s">
        <v>249</v>
      </c>
      <c r="AW195" s="13" t="s">
        <v>34</v>
      </c>
      <c r="AX195" s="13" t="s">
        <v>84</v>
      </c>
      <c r="AY195" s="163" t="s">
        <v>339</v>
      </c>
    </row>
    <row r="196" spans="2:65" s="1" customFormat="1" ht="16.5" customHeight="1" x14ac:dyDescent="0.2">
      <c r="B196" s="136"/>
      <c r="C196" s="137" t="s">
        <v>391</v>
      </c>
      <c r="D196" s="137" t="s">
        <v>342</v>
      </c>
      <c r="E196" s="138" t="s">
        <v>3712</v>
      </c>
      <c r="F196" s="139" t="s">
        <v>3713</v>
      </c>
      <c r="G196" s="140" t="s">
        <v>373</v>
      </c>
      <c r="H196" s="141">
        <v>227.363</v>
      </c>
      <c r="I196" s="142"/>
      <c r="J196" s="143">
        <f>ROUND(I196*H196,2)</f>
        <v>0</v>
      </c>
      <c r="K196" s="139" t="s">
        <v>902</v>
      </c>
      <c r="L196" s="32"/>
      <c r="M196" s="144" t="s">
        <v>1</v>
      </c>
      <c r="N196" s="145" t="s">
        <v>42</v>
      </c>
      <c r="P196" s="146">
        <f>O196*H196</f>
        <v>0</v>
      </c>
      <c r="Q196" s="146">
        <v>0</v>
      </c>
      <c r="R196" s="146">
        <f>Q196*H196</f>
        <v>0</v>
      </c>
      <c r="S196" s="146">
        <v>0</v>
      </c>
      <c r="T196" s="147">
        <f>S196*H196</f>
        <v>0</v>
      </c>
      <c r="AR196" s="148" t="s">
        <v>249</v>
      </c>
      <c r="AT196" s="148" t="s">
        <v>342</v>
      </c>
      <c r="AU196" s="148" t="s">
        <v>86</v>
      </c>
      <c r="AY196" s="17" t="s">
        <v>339</v>
      </c>
      <c r="BE196" s="149">
        <f>IF(N196="základní",J196,0)</f>
        <v>0</v>
      </c>
      <c r="BF196" s="149">
        <f>IF(N196="snížená",J196,0)</f>
        <v>0</v>
      </c>
      <c r="BG196" s="149">
        <f>IF(N196="zákl. přenesená",J196,0)</f>
        <v>0</v>
      </c>
      <c r="BH196" s="149">
        <f>IF(N196="sníž. přenesená",J196,0)</f>
        <v>0</v>
      </c>
      <c r="BI196" s="149">
        <f>IF(N196="nulová",J196,0)</f>
        <v>0</v>
      </c>
      <c r="BJ196" s="17" t="s">
        <v>84</v>
      </c>
      <c r="BK196" s="149">
        <f>ROUND(I196*H196,2)</f>
        <v>0</v>
      </c>
      <c r="BL196" s="17" t="s">
        <v>249</v>
      </c>
      <c r="BM196" s="148" t="s">
        <v>4303</v>
      </c>
    </row>
    <row r="197" spans="2:65" s="1" customFormat="1" ht="19.2" x14ac:dyDescent="0.2">
      <c r="B197" s="32"/>
      <c r="D197" s="150" t="s">
        <v>348</v>
      </c>
      <c r="F197" s="151" t="s">
        <v>3715</v>
      </c>
      <c r="I197" s="152"/>
      <c r="L197" s="32"/>
      <c r="M197" s="153"/>
      <c r="T197" s="56"/>
      <c r="AT197" s="17" t="s">
        <v>348</v>
      </c>
      <c r="AU197" s="17" t="s">
        <v>86</v>
      </c>
    </row>
    <row r="198" spans="2:65" s="12" customFormat="1" x14ac:dyDescent="0.2">
      <c r="B198" s="155"/>
      <c r="D198" s="150" t="s">
        <v>376</v>
      </c>
      <c r="E198" s="156" t="s">
        <v>1</v>
      </c>
      <c r="F198" s="157" t="s">
        <v>4304</v>
      </c>
      <c r="H198" s="158">
        <v>213.87700000000001</v>
      </c>
      <c r="I198" s="159"/>
      <c r="L198" s="155"/>
      <c r="M198" s="160"/>
      <c r="T198" s="161"/>
      <c r="AT198" s="156" t="s">
        <v>376</v>
      </c>
      <c r="AU198" s="156" t="s">
        <v>86</v>
      </c>
      <c r="AV198" s="12" t="s">
        <v>86</v>
      </c>
      <c r="AW198" s="12" t="s">
        <v>34</v>
      </c>
      <c r="AX198" s="12" t="s">
        <v>77</v>
      </c>
      <c r="AY198" s="156" t="s">
        <v>339</v>
      </c>
    </row>
    <row r="199" spans="2:65" s="12" customFormat="1" x14ac:dyDescent="0.2">
      <c r="B199" s="155"/>
      <c r="D199" s="150" t="s">
        <v>376</v>
      </c>
      <c r="E199" s="156" t="s">
        <v>1</v>
      </c>
      <c r="F199" s="157" t="s">
        <v>4305</v>
      </c>
      <c r="H199" s="158">
        <v>13.486000000000001</v>
      </c>
      <c r="I199" s="159"/>
      <c r="L199" s="155"/>
      <c r="M199" s="160"/>
      <c r="T199" s="161"/>
      <c r="AT199" s="156" t="s">
        <v>376</v>
      </c>
      <c r="AU199" s="156" t="s">
        <v>86</v>
      </c>
      <c r="AV199" s="12" t="s">
        <v>86</v>
      </c>
      <c r="AW199" s="12" t="s">
        <v>34</v>
      </c>
      <c r="AX199" s="12" t="s">
        <v>77</v>
      </c>
      <c r="AY199" s="156" t="s">
        <v>339</v>
      </c>
    </row>
    <row r="200" spans="2:65" s="13" customFormat="1" x14ac:dyDescent="0.2">
      <c r="B200" s="162"/>
      <c r="D200" s="150" t="s">
        <v>376</v>
      </c>
      <c r="E200" s="163" t="s">
        <v>1</v>
      </c>
      <c r="F200" s="164" t="s">
        <v>398</v>
      </c>
      <c r="H200" s="165">
        <v>227.363</v>
      </c>
      <c r="I200" s="166"/>
      <c r="L200" s="162"/>
      <c r="M200" s="167"/>
      <c r="T200" s="168"/>
      <c r="AT200" s="163" t="s">
        <v>376</v>
      </c>
      <c r="AU200" s="163" t="s">
        <v>86</v>
      </c>
      <c r="AV200" s="13" t="s">
        <v>249</v>
      </c>
      <c r="AW200" s="13" t="s">
        <v>34</v>
      </c>
      <c r="AX200" s="13" t="s">
        <v>84</v>
      </c>
      <c r="AY200" s="163" t="s">
        <v>339</v>
      </c>
    </row>
    <row r="201" spans="2:65" s="1" customFormat="1" x14ac:dyDescent="0.2">
      <c r="B201" s="32"/>
      <c r="D201" s="150" t="s">
        <v>2112</v>
      </c>
      <c r="F201" s="199" t="s">
        <v>4300</v>
      </c>
      <c r="L201" s="32"/>
      <c r="M201" s="153"/>
      <c r="T201" s="56"/>
      <c r="AU201" s="17" t="s">
        <v>86</v>
      </c>
    </row>
    <row r="202" spans="2:65" s="1" customFormat="1" ht="16.5" customHeight="1" x14ac:dyDescent="0.2">
      <c r="B202" s="136"/>
      <c r="C202" s="169" t="s">
        <v>399</v>
      </c>
      <c r="D202" s="169" t="s">
        <v>490</v>
      </c>
      <c r="E202" s="170" t="s">
        <v>4306</v>
      </c>
      <c r="F202" s="171" t="s">
        <v>4307</v>
      </c>
      <c r="G202" s="172" t="s">
        <v>493</v>
      </c>
      <c r="H202" s="173">
        <v>70.2</v>
      </c>
      <c r="I202" s="174"/>
      <c r="J202" s="175">
        <f>ROUND(I202*H202,2)</f>
        <v>0</v>
      </c>
      <c r="K202" s="171" t="s">
        <v>902</v>
      </c>
      <c r="L202" s="176"/>
      <c r="M202" s="177" t="s">
        <v>1</v>
      </c>
      <c r="N202" s="178" t="s">
        <v>42</v>
      </c>
      <c r="P202" s="146">
        <f>O202*H202</f>
        <v>0</v>
      </c>
      <c r="Q202" s="146">
        <v>1</v>
      </c>
      <c r="R202" s="146">
        <f>Q202*H202</f>
        <v>70.2</v>
      </c>
      <c r="S202" s="146">
        <v>0</v>
      </c>
      <c r="T202" s="147">
        <f>S202*H202</f>
        <v>0</v>
      </c>
      <c r="AR202" s="148" t="s">
        <v>385</v>
      </c>
      <c r="AT202" s="148" t="s">
        <v>490</v>
      </c>
      <c r="AU202" s="148" t="s">
        <v>86</v>
      </c>
      <c r="AY202" s="17" t="s">
        <v>339</v>
      </c>
      <c r="BE202" s="149">
        <f>IF(N202="základní",J202,0)</f>
        <v>0</v>
      </c>
      <c r="BF202" s="149">
        <f>IF(N202="snížená",J202,0)</f>
        <v>0</v>
      </c>
      <c r="BG202" s="149">
        <f>IF(N202="zákl. přenesená",J202,0)</f>
        <v>0</v>
      </c>
      <c r="BH202" s="149">
        <f>IF(N202="sníž. přenesená",J202,0)</f>
        <v>0</v>
      </c>
      <c r="BI202" s="149">
        <f>IF(N202="nulová",J202,0)</f>
        <v>0</v>
      </c>
      <c r="BJ202" s="17" t="s">
        <v>84</v>
      </c>
      <c r="BK202" s="149">
        <f>ROUND(I202*H202,2)</f>
        <v>0</v>
      </c>
      <c r="BL202" s="17" t="s">
        <v>249</v>
      </c>
      <c r="BM202" s="148" t="s">
        <v>4308</v>
      </c>
    </row>
    <row r="203" spans="2:65" s="1" customFormat="1" x14ac:dyDescent="0.2">
      <c r="B203" s="32"/>
      <c r="D203" s="150" t="s">
        <v>348</v>
      </c>
      <c r="F203" s="151" t="s">
        <v>4307</v>
      </c>
      <c r="I203" s="152"/>
      <c r="L203" s="32"/>
      <c r="M203" s="153"/>
      <c r="T203" s="56"/>
      <c r="AT203" s="17" t="s">
        <v>348</v>
      </c>
      <c r="AU203" s="17" t="s">
        <v>86</v>
      </c>
    </row>
    <row r="204" spans="2:65" s="1" customFormat="1" ht="19.2" x14ac:dyDescent="0.2">
      <c r="B204" s="32"/>
      <c r="D204" s="150" t="s">
        <v>350</v>
      </c>
      <c r="F204" s="154" t="s">
        <v>4309</v>
      </c>
      <c r="I204" s="152"/>
      <c r="L204" s="32"/>
      <c r="M204" s="153"/>
      <c r="T204" s="56"/>
      <c r="AT204" s="17" t="s">
        <v>350</v>
      </c>
      <c r="AU204" s="17" t="s">
        <v>86</v>
      </c>
    </row>
    <row r="205" spans="2:65" s="12" customFormat="1" x14ac:dyDescent="0.2">
      <c r="B205" s="155"/>
      <c r="D205" s="150" t="s">
        <v>376</v>
      </c>
      <c r="E205" s="156" t="s">
        <v>1</v>
      </c>
      <c r="F205" s="157" t="s">
        <v>4310</v>
      </c>
      <c r="H205" s="158">
        <v>70.2</v>
      </c>
      <c r="I205" s="159"/>
      <c r="L205" s="155"/>
      <c r="M205" s="160"/>
      <c r="T205" s="161"/>
      <c r="AT205" s="156" t="s">
        <v>376</v>
      </c>
      <c r="AU205" s="156" t="s">
        <v>86</v>
      </c>
      <c r="AV205" s="12" t="s">
        <v>86</v>
      </c>
      <c r="AW205" s="12" t="s">
        <v>34</v>
      </c>
      <c r="AX205" s="12" t="s">
        <v>77</v>
      </c>
      <c r="AY205" s="156" t="s">
        <v>339</v>
      </c>
    </row>
    <row r="206" spans="2:65" s="13" customFormat="1" x14ac:dyDescent="0.2">
      <c r="B206" s="162"/>
      <c r="D206" s="150" t="s">
        <v>376</v>
      </c>
      <c r="E206" s="163" t="s">
        <v>1</v>
      </c>
      <c r="F206" s="164" t="s">
        <v>398</v>
      </c>
      <c r="H206" s="165">
        <v>70.2</v>
      </c>
      <c r="I206" s="166"/>
      <c r="L206" s="162"/>
      <c r="M206" s="167"/>
      <c r="T206" s="168"/>
      <c r="AT206" s="163" t="s">
        <v>376</v>
      </c>
      <c r="AU206" s="163" t="s">
        <v>86</v>
      </c>
      <c r="AV206" s="13" t="s">
        <v>249</v>
      </c>
      <c r="AW206" s="13" t="s">
        <v>34</v>
      </c>
      <c r="AX206" s="13" t="s">
        <v>84</v>
      </c>
      <c r="AY206" s="163" t="s">
        <v>339</v>
      </c>
    </row>
    <row r="207" spans="2:65" s="1" customFormat="1" ht="16.5" customHeight="1" x14ac:dyDescent="0.2">
      <c r="B207" s="136"/>
      <c r="C207" s="137" t="s">
        <v>405</v>
      </c>
      <c r="D207" s="137" t="s">
        <v>342</v>
      </c>
      <c r="E207" s="138" t="s">
        <v>2049</v>
      </c>
      <c r="F207" s="139" t="s">
        <v>2050</v>
      </c>
      <c r="G207" s="140" t="s">
        <v>373</v>
      </c>
      <c r="H207" s="141">
        <v>345.66800000000001</v>
      </c>
      <c r="I207" s="142"/>
      <c r="J207" s="143">
        <f>ROUND(I207*H207,2)</f>
        <v>0</v>
      </c>
      <c r="K207" s="139" t="s">
        <v>902</v>
      </c>
      <c r="L207" s="32"/>
      <c r="M207" s="144" t="s">
        <v>1</v>
      </c>
      <c r="N207" s="145" t="s">
        <v>42</v>
      </c>
      <c r="P207" s="146">
        <f>O207*H207</f>
        <v>0</v>
      </c>
      <c r="Q207" s="146">
        <v>0</v>
      </c>
      <c r="R207" s="146">
        <f>Q207*H207</f>
        <v>0</v>
      </c>
      <c r="S207" s="146">
        <v>0</v>
      </c>
      <c r="T207" s="147">
        <f>S207*H207</f>
        <v>0</v>
      </c>
      <c r="AR207" s="148" t="s">
        <v>249</v>
      </c>
      <c r="AT207" s="148" t="s">
        <v>342</v>
      </c>
      <c r="AU207" s="148" t="s">
        <v>86</v>
      </c>
      <c r="AY207" s="17" t="s">
        <v>339</v>
      </c>
      <c r="BE207" s="149">
        <f>IF(N207="základní",J207,0)</f>
        <v>0</v>
      </c>
      <c r="BF207" s="149">
        <f>IF(N207="snížená",J207,0)</f>
        <v>0</v>
      </c>
      <c r="BG207" s="149">
        <f>IF(N207="zákl. přenesená",J207,0)</f>
        <v>0</v>
      </c>
      <c r="BH207" s="149">
        <f>IF(N207="sníž. přenesená",J207,0)</f>
        <v>0</v>
      </c>
      <c r="BI207" s="149">
        <f>IF(N207="nulová",J207,0)</f>
        <v>0</v>
      </c>
      <c r="BJ207" s="17" t="s">
        <v>84</v>
      </c>
      <c r="BK207" s="149">
        <f>ROUND(I207*H207,2)</f>
        <v>0</v>
      </c>
      <c r="BL207" s="17" t="s">
        <v>249</v>
      </c>
      <c r="BM207" s="148" t="s">
        <v>4311</v>
      </c>
    </row>
    <row r="208" spans="2:65" s="1" customFormat="1" x14ac:dyDescent="0.2">
      <c r="B208" s="32"/>
      <c r="D208" s="150" t="s">
        <v>348</v>
      </c>
      <c r="F208" s="151" t="s">
        <v>2052</v>
      </c>
      <c r="I208" s="152"/>
      <c r="L208" s="32"/>
      <c r="M208" s="153"/>
      <c r="T208" s="56"/>
      <c r="AT208" s="17" t="s">
        <v>348</v>
      </c>
      <c r="AU208" s="17" t="s">
        <v>86</v>
      </c>
    </row>
    <row r="209" spans="2:65" s="12" customFormat="1" ht="20.399999999999999" x14ac:dyDescent="0.2">
      <c r="B209" s="155"/>
      <c r="D209" s="150" t="s">
        <v>376</v>
      </c>
      <c r="E209" s="156" t="s">
        <v>1</v>
      </c>
      <c r="F209" s="157" t="s">
        <v>4312</v>
      </c>
      <c r="H209" s="158">
        <v>345.66800000000001</v>
      </c>
      <c r="I209" s="159"/>
      <c r="L209" s="155"/>
      <c r="M209" s="160"/>
      <c r="T209" s="161"/>
      <c r="AT209" s="156" t="s">
        <v>376</v>
      </c>
      <c r="AU209" s="156" t="s">
        <v>86</v>
      </c>
      <c r="AV209" s="12" t="s">
        <v>86</v>
      </c>
      <c r="AW209" s="12" t="s">
        <v>34</v>
      </c>
      <c r="AX209" s="12" t="s">
        <v>77</v>
      </c>
      <c r="AY209" s="156" t="s">
        <v>339</v>
      </c>
    </row>
    <row r="210" spans="2:65" s="13" customFormat="1" x14ac:dyDescent="0.2">
      <c r="B210" s="162"/>
      <c r="D210" s="150" t="s">
        <v>376</v>
      </c>
      <c r="E210" s="163" t="s">
        <v>1</v>
      </c>
      <c r="F210" s="164" t="s">
        <v>398</v>
      </c>
      <c r="H210" s="165">
        <v>345.66800000000001</v>
      </c>
      <c r="I210" s="166"/>
      <c r="L210" s="162"/>
      <c r="M210" s="167"/>
      <c r="T210" s="168"/>
      <c r="AT210" s="163" t="s">
        <v>376</v>
      </c>
      <c r="AU210" s="163" t="s">
        <v>86</v>
      </c>
      <c r="AV210" s="13" t="s">
        <v>249</v>
      </c>
      <c r="AW210" s="13" t="s">
        <v>34</v>
      </c>
      <c r="AX210" s="13" t="s">
        <v>84</v>
      </c>
      <c r="AY210" s="163" t="s">
        <v>339</v>
      </c>
    </row>
    <row r="211" spans="2:65" s="1" customFormat="1" x14ac:dyDescent="0.2">
      <c r="B211" s="32"/>
      <c r="D211" s="150" t="s">
        <v>2112</v>
      </c>
      <c r="F211" s="199" t="s">
        <v>4300</v>
      </c>
      <c r="L211" s="32"/>
      <c r="M211" s="153"/>
      <c r="T211" s="56"/>
      <c r="AU211" s="17" t="s">
        <v>86</v>
      </c>
    </row>
    <row r="212" spans="2:65" s="1" customFormat="1" ht="16.5" customHeight="1" x14ac:dyDescent="0.2">
      <c r="B212" s="136"/>
      <c r="C212" s="137" t="s">
        <v>8</v>
      </c>
      <c r="D212" s="137" t="s">
        <v>342</v>
      </c>
      <c r="E212" s="138" t="s">
        <v>3720</v>
      </c>
      <c r="F212" s="139" t="s">
        <v>3721</v>
      </c>
      <c r="G212" s="140" t="s">
        <v>373</v>
      </c>
      <c r="H212" s="141">
        <v>213.87700000000001</v>
      </c>
      <c r="I212" s="142"/>
      <c r="J212" s="143">
        <f>ROUND(I212*H212,2)</f>
        <v>0</v>
      </c>
      <c r="K212" s="139" t="s">
        <v>902</v>
      </c>
      <c r="L212" s="32"/>
      <c r="M212" s="144" t="s">
        <v>1</v>
      </c>
      <c r="N212" s="145" t="s">
        <v>42</v>
      </c>
      <c r="P212" s="146">
        <f>O212*H212</f>
        <v>0</v>
      </c>
      <c r="Q212" s="146">
        <v>0</v>
      </c>
      <c r="R212" s="146">
        <f>Q212*H212</f>
        <v>0</v>
      </c>
      <c r="S212" s="146">
        <v>0</v>
      </c>
      <c r="T212" s="147">
        <f>S212*H212</f>
        <v>0</v>
      </c>
      <c r="AR212" s="148" t="s">
        <v>249</v>
      </c>
      <c r="AT212" s="148" t="s">
        <v>342</v>
      </c>
      <c r="AU212" s="148" t="s">
        <v>86</v>
      </c>
      <c r="AY212" s="17" t="s">
        <v>339</v>
      </c>
      <c r="BE212" s="149">
        <f>IF(N212="základní",J212,0)</f>
        <v>0</v>
      </c>
      <c r="BF212" s="149">
        <f>IF(N212="snížená",J212,0)</f>
        <v>0</v>
      </c>
      <c r="BG212" s="149">
        <f>IF(N212="zákl. přenesená",J212,0)</f>
        <v>0</v>
      </c>
      <c r="BH212" s="149">
        <f>IF(N212="sníž. přenesená",J212,0)</f>
        <v>0</v>
      </c>
      <c r="BI212" s="149">
        <f>IF(N212="nulová",J212,0)</f>
        <v>0</v>
      </c>
      <c r="BJ212" s="17" t="s">
        <v>84</v>
      </c>
      <c r="BK212" s="149">
        <f>ROUND(I212*H212,2)</f>
        <v>0</v>
      </c>
      <c r="BL212" s="17" t="s">
        <v>249</v>
      </c>
      <c r="BM212" s="148" t="s">
        <v>4313</v>
      </c>
    </row>
    <row r="213" spans="2:65" s="1" customFormat="1" ht="19.2" x14ac:dyDescent="0.2">
      <c r="B213" s="32"/>
      <c r="D213" s="150" t="s">
        <v>348</v>
      </c>
      <c r="F213" s="151" t="s">
        <v>3723</v>
      </c>
      <c r="I213" s="152"/>
      <c r="L213" s="32"/>
      <c r="M213" s="153"/>
      <c r="T213" s="56"/>
      <c r="AT213" s="17" t="s">
        <v>348</v>
      </c>
      <c r="AU213" s="17" t="s">
        <v>86</v>
      </c>
    </row>
    <row r="214" spans="2:65" s="12" customFormat="1" x14ac:dyDescent="0.2">
      <c r="B214" s="155"/>
      <c r="D214" s="150" t="s">
        <v>376</v>
      </c>
      <c r="E214" s="156" t="s">
        <v>1</v>
      </c>
      <c r="F214" s="157" t="s">
        <v>4261</v>
      </c>
      <c r="H214" s="158">
        <v>12.614000000000001</v>
      </c>
      <c r="I214" s="159"/>
      <c r="L214" s="155"/>
      <c r="M214" s="160"/>
      <c r="T214" s="161"/>
      <c r="AT214" s="156" t="s">
        <v>376</v>
      </c>
      <c r="AU214" s="156" t="s">
        <v>86</v>
      </c>
      <c r="AV214" s="12" t="s">
        <v>86</v>
      </c>
      <c r="AW214" s="12" t="s">
        <v>34</v>
      </c>
      <c r="AX214" s="12" t="s">
        <v>77</v>
      </c>
      <c r="AY214" s="156" t="s">
        <v>339</v>
      </c>
    </row>
    <row r="215" spans="2:65" s="12" customFormat="1" x14ac:dyDescent="0.2">
      <c r="B215" s="155"/>
      <c r="D215" s="150" t="s">
        <v>376</v>
      </c>
      <c r="E215" s="156" t="s">
        <v>1</v>
      </c>
      <c r="F215" s="157" t="s">
        <v>4262</v>
      </c>
      <c r="H215" s="158">
        <v>24.645</v>
      </c>
      <c r="I215" s="159"/>
      <c r="L215" s="155"/>
      <c r="M215" s="160"/>
      <c r="T215" s="161"/>
      <c r="AT215" s="156" t="s">
        <v>376</v>
      </c>
      <c r="AU215" s="156" t="s">
        <v>86</v>
      </c>
      <c r="AV215" s="12" t="s">
        <v>86</v>
      </c>
      <c r="AW215" s="12" t="s">
        <v>34</v>
      </c>
      <c r="AX215" s="12" t="s">
        <v>77</v>
      </c>
      <c r="AY215" s="156" t="s">
        <v>339</v>
      </c>
    </row>
    <row r="216" spans="2:65" s="12" customFormat="1" x14ac:dyDescent="0.2">
      <c r="B216" s="155"/>
      <c r="D216" s="150" t="s">
        <v>376</v>
      </c>
      <c r="E216" s="156" t="s">
        <v>1</v>
      </c>
      <c r="F216" s="157" t="s">
        <v>4263</v>
      </c>
      <c r="H216" s="158">
        <v>26.228000000000002</v>
      </c>
      <c r="I216" s="159"/>
      <c r="L216" s="155"/>
      <c r="M216" s="160"/>
      <c r="T216" s="161"/>
      <c r="AT216" s="156" t="s">
        <v>376</v>
      </c>
      <c r="AU216" s="156" t="s">
        <v>86</v>
      </c>
      <c r="AV216" s="12" t="s">
        <v>86</v>
      </c>
      <c r="AW216" s="12" t="s">
        <v>34</v>
      </c>
      <c r="AX216" s="12" t="s">
        <v>77</v>
      </c>
      <c r="AY216" s="156" t="s">
        <v>339</v>
      </c>
    </row>
    <row r="217" spans="2:65" s="12" customFormat="1" x14ac:dyDescent="0.2">
      <c r="B217" s="155"/>
      <c r="D217" s="150" t="s">
        <v>376</v>
      </c>
      <c r="E217" s="156" t="s">
        <v>1</v>
      </c>
      <c r="F217" s="157" t="s">
        <v>4264</v>
      </c>
      <c r="H217" s="158">
        <v>18.846</v>
      </c>
      <c r="I217" s="159"/>
      <c r="L217" s="155"/>
      <c r="M217" s="160"/>
      <c r="T217" s="161"/>
      <c r="AT217" s="156" t="s">
        <v>376</v>
      </c>
      <c r="AU217" s="156" t="s">
        <v>86</v>
      </c>
      <c r="AV217" s="12" t="s">
        <v>86</v>
      </c>
      <c r="AW217" s="12" t="s">
        <v>34</v>
      </c>
      <c r="AX217" s="12" t="s">
        <v>77</v>
      </c>
      <c r="AY217" s="156" t="s">
        <v>339</v>
      </c>
    </row>
    <row r="218" spans="2:65" s="12" customFormat="1" x14ac:dyDescent="0.2">
      <c r="B218" s="155"/>
      <c r="D218" s="150" t="s">
        <v>376</v>
      </c>
      <c r="E218" s="156" t="s">
        <v>1</v>
      </c>
      <c r="F218" s="157" t="s">
        <v>4265</v>
      </c>
      <c r="H218" s="158">
        <v>11.401</v>
      </c>
      <c r="I218" s="159"/>
      <c r="L218" s="155"/>
      <c r="M218" s="160"/>
      <c r="T218" s="161"/>
      <c r="AT218" s="156" t="s">
        <v>376</v>
      </c>
      <c r="AU218" s="156" t="s">
        <v>86</v>
      </c>
      <c r="AV218" s="12" t="s">
        <v>86</v>
      </c>
      <c r="AW218" s="12" t="s">
        <v>34</v>
      </c>
      <c r="AX218" s="12" t="s">
        <v>77</v>
      </c>
      <c r="AY218" s="156" t="s">
        <v>339</v>
      </c>
    </row>
    <row r="219" spans="2:65" s="12" customFormat="1" x14ac:dyDescent="0.2">
      <c r="B219" s="155"/>
      <c r="D219" s="150" t="s">
        <v>376</v>
      </c>
      <c r="E219" s="156" t="s">
        <v>1</v>
      </c>
      <c r="F219" s="157" t="s">
        <v>4266</v>
      </c>
      <c r="H219" s="158">
        <v>20.265999999999998</v>
      </c>
      <c r="I219" s="159"/>
      <c r="L219" s="155"/>
      <c r="M219" s="160"/>
      <c r="T219" s="161"/>
      <c r="AT219" s="156" t="s">
        <v>376</v>
      </c>
      <c r="AU219" s="156" t="s">
        <v>86</v>
      </c>
      <c r="AV219" s="12" t="s">
        <v>86</v>
      </c>
      <c r="AW219" s="12" t="s">
        <v>34</v>
      </c>
      <c r="AX219" s="12" t="s">
        <v>77</v>
      </c>
      <c r="AY219" s="156" t="s">
        <v>339</v>
      </c>
    </row>
    <row r="220" spans="2:65" s="12" customFormat="1" ht="20.399999999999999" x14ac:dyDescent="0.2">
      <c r="B220" s="155"/>
      <c r="D220" s="150" t="s">
        <v>376</v>
      </c>
      <c r="E220" s="156" t="s">
        <v>1</v>
      </c>
      <c r="F220" s="157" t="s">
        <v>4267</v>
      </c>
      <c r="H220" s="158">
        <v>24.311</v>
      </c>
      <c r="I220" s="159"/>
      <c r="L220" s="155"/>
      <c r="M220" s="160"/>
      <c r="T220" s="161"/>
      <c r="AT220" s="156" t="s">
        <v>376</v>
      </c>
      <c r="AU220" s="156" t="s">
        <v>86</v>
      </c>
      <c r="AV220" s="12" t="s">
        <v>86</v>
      </c>
      <c r="AW220" s="12" t="s">
        <v>34</v>
      </c>
      <c r="AX220" s="12" t="s">
        <v>77</v>
      </c>
      <c r="AY220" s="156" t="s">
        <v>339</v>
      </c>
    </row>
    <row r="221" spans="2:65" s="12" customFormat="1" x14ac:dyDescent="0.2">
      <c r="B221" s="155"/>
      <c r="D221" s="150" t="s">
        <v>376</v>
      </c>
      <c r="E221" s="156" t="s">
        <v>1</v>
      </c>
      <c r="F221" s="157" t="s">
        <v>4268</v>
      </c>
      <c r="H221" s="158">
        <v>8.8960000000000008</v>
      </c>
      <c r="I221" s="159"/>
      <c r="L221" s="155"/>
      <c r="M221" s="160"/>
      <c r="T221" s="161"/>
      <c r="AT221" s="156" t="s">
        <v>376</v>
      </c>
      <c r="AU221" s="156" t="s">
        <v>86</v>
      </c>
      <c r="AV221" s="12" t="s">
        <v>86</v>
      </c>
      <c r="AW221" s="12" t="s">
        <v>34</v>
      </c>
      <c r="AX221" s="12" t="s">
        <v>77</v>
      </c>
      <c r="AY221" s="156" t="s">
        <v>339</v>
      </c>
    </row>
    <row r="222" spans="2:65" s="12" customFormat="1" x14ac:dyDescent="0.2">
      <c r="B222" s="155"/>
      <c r="D222" s="150" t="s">
        <v>376</v>
      </c>
      <c r="E222" s="156" t="s">
        <v>1</v>
      </c>
      <c r="F222" s="157" t="s">
        <v>4269</v>
      </c>
      <c r="H222" s="158">
        <v>34.72</v>
      </c>
      <c r="I222" s="159"/>
      <c r="L222" s="155"/>
      <c r="M222" s="160"/>
      <c r="T222" s="161"/>
      <c r="AT222" s="156" t="s">
        <v>376</v>
      </c>
      <c r="AU222" s="156" t="s">
        <v>86</v>
      </c>
      <c r="AV222" s="12" t="s">
        <v>86</v>
      </c>
      <c r="AW222" s="12" t="s">
        <v>34</v>
      </c>
      <c r="AX222" s="12" t="s">
        <v>77</v>
      </c>
      <c r="AY222" s="156" t="s">
        <v>339</v>
      </c>
    </row>
    <row r="223" spans="2:65" s="12" customFormat="1" ht="20.399999999999999" x14ac:dyDescent="0.2">
      <c r="B223" s="155"/>
      <c r="D223" s="150" t="s">
        <v>376</v>
      </c>
      <c r="E223" s="156" t="s">
        <v>1</v>
      </c>
      <c r="F223" s="157" t="s">
        <v>4270</v>
      </c>
      <c r="H223" s="158">
        <v>20.75</v>
      </c>
      <c r="I223" s="159"/>
      <c r="L223" s="155"/>
      <c r="M223" s="160"/>
      <c r="T223" s="161"/>
      <c r="AT223" s="156" t="s">
        <v>376</v>
      </c>
      <c r="AU223" s="156" t="s">
        <v>86</v>
      </c>
      <c r="AV223" s="12" t="s">
        <v>86</v>
      </c>
      <c r="AW223" s="12" t="s">
        <v>34</v>
      </c>
      <c r="AX223" s="12" t="s">
        <v>77</v>
      </c>
      <c r="AY223" s="156" t="s">
        <v>339</v>
      </c>
    </row>
    <row r="224" spans="2:65" s="12" customFormat="1" x14ac:dyDescent="0.2">
      <c r="B224" s="155"/>
      <c r="D224" s="150" t="s">
        <v>376</v>
      </c>
      <c r="E224" s="156" t="s">
        <v>1</v>
      </c>
      <c r="F224" s="157" t="s">
        <v>4271</v>
      </c>
      <c r="H224" s="158">
        <v>11.2</v>
      </c>
      <c r="I224" s="159"/>
      <c r="L224" s="155"/>
      <c r="M224" s="160"/>
      <c r="T224" s="161"/>
      <c r="AT224" s="156" t="s">
        <v>376</v>
      </c>
      <c r="AU224" s="156" t="s">
        <v>86</v>
      </c>
      <c r="AV224" s="12" t="s">
        <v>86</v>
      </c>
      <c r="AW224" s="12" t="s">
        <v>34</v>
      </c>
      <c r="AX224" s="12" t="s">
        <v>77</v>
      </c>
      <c r="AY224" s="156" t="s">
        <v>339</v>
      </c>
    </row>
    <row r="225" spans="2:65" s="13" customFormat="1" x14ac:dyDescent="0.2">
      <c r="B225" s="162"/>
      <c r="D225" s="150" t="s">
        <v>376</v>
      </c>
      <c r="E225" s="163" t="s">
        <v>1</v>
      </c>
      <c r="F225" s="164" t="s">
        <v>398</v>
      </c>
      <c r="H225" s="165">
        <v>213.87699999999998</v>
      </c>
      <c r="I225" s="166"/>
      <c r="L225" s="162"/>
      <c r="M225" s="167"/>
      <c r="T225" s="168"/>
      <c r="AT225" s="163" t="s">
        <v>376</v>
      </c>
      <c r="AU225" s="163" t="s">
        <v>86</v>
      </c>
      <c r="AV225" s="13" t="s">
        <v>249</v>
      </c>
      <c r="AW225" s="13" t="s">
        <v>34</v>
      </c>
      <c r="AX225" s="13" t="s">
        <v>84</v>
      </c>
      <c r="AY225" s="163" t="s">
        <v>339</v>
      </c>
    </row>
    <row r="226" spans="2:65" s="1" customFormat="1" ht="21.75" customHeight="1" x14ac:dyDescent="0.2">
      <c r="B226" s="136"/>
      <c r="C226" s="137" t="s">
        <v>415</v>
      </c>
      <c r="D226" s="137" t="s">
        <v>342</v>
      </c>
      <c r="E226" s="138" t="s">
        <v>4314</v>
      </c>
      <c r="F226" s="139" t="s">
        <v>4315</v>
      </c>
      <c r="G226" s="140" t="s">
        <v>373</v>
      </c>
      <c r="H226" s="141">
        <v>39</v>
      </c>
      <c r="I226" s="142"/>
      <c r="J226" s="143">
        <f>ROUND(I226*H226,2)</f>
        <v>0</v>
      </c>
      <c r="K226" s="139" t="s">
        <v>902</v>
      </c>
      <c r="L226" s="32"/>
      <c r="M226" s="144" t="s">
        <v>1</v>
      </c>
      <c r="N226" s="145" t="s">
        <v>42</v>
      </c>
      <c r="P226" s="146">
        <f>O226*H226</f>
        <v>0</v>
      </c>
      <c r="Q226" s="146">
        <v>0</v>
      </c>
      <c r="R226" s="146">
        <f>Q226*H226</f>
        <v>0</v>
      </c>
      <c r="S226" s="146">
        <v>0</v>
      </c>
      <c r="T226" s="147">
        <f>S226*H226</f>
        <v>0</v>
      </c>
      <c r="AR226" s="148" t="s">
        <v>249</v>
      </c>
      <c r="AT226" s="148" t="s">
        <v>342</v>
      </c>
      <c r="AU226" s="148" t="s">
        <v>86</v>
      </c>
      <c r="AY226" s="17" t="s">
        <v>339</v>
      </c>
      <c r="BE226" s="149">
        <f>IF(N226="základní",J226,0)</f>
        <v>0</v>
      </c>
      <c r="BF226" s="149">
        <f>IF(N226="snížená",J226,0)</f>
        <v>0</v>
      </c>
      <c r="BG226" s="149">
        <f>IF(N226="zákl. přenesená",J226,0)</f>
        <v>0</v>
      </c>
      <c r="BH226" s="149">
        <f>IF(N226="sníž. přenesená",J226,0)</f>
        <v>0</v>
      </c>
      <c r="BI226" s="149">
        <f>IF(N226="nulová",J226,0)</f>
        <v>0</v>
      </c>
      <c r="BJ226" s="17" t="s">
        <v>84</v>
      </c>
      <c r="BK226" s="149">
        <f>ROUND(I226*H226,2)</f>
        <v>0</v>
      </c>
      <c r="BL226" s="17" t="s">
        <v>249</v>
      </c>
      <c r="BM226" s="148" t="s">
        <v>4316</v>
      </c>
    </row>
    <row r="227" spans="2:65" s="1" customFormat="1" ht="28.8" x14ac:dyDescent="0.2">
      <c r="B227" s="32"/>
      <c r="D227" s="150" t="s">
        <v>348</v>
      </c>
      <c r="F227" s="151" t="s">
        <v>4317</v>
      </c>
      <c r="I227" s="152"/>
      <c r="L227" s="32"/>
      <c r="M227" s="153"/>
      <c r="T227" s="56"/>
      <c r="AT227" s="17" t="s">
        <v>348</v>
      </c>
      <c r="AU227" s="17" t="s">
        <v>86</v>
      </c>
    </row>
    <row r="228" spans="2:65" s="12" customFormat="1" x14ac:dyDescent="0.2">
      <c r="B228" s="155"/>
      <c r="D228" s="150" t="s">
        <v>376</v>
      </c>
      <c r="E228" s="156" t="s">
        <v>1</v>
      </c>
      <c r="F228" s="157" t="s">
        <v>4318</v>
      </c>
      <c r="H228" s="158">
        <v>8.8510000000000009</v>
      </c>
      <c r="I228" s="159"/>
      <c r="L228" s="155"/>
      <c r="M228" s="160"/>
      <c r="T228" s="161"/>
      <c r="AT228" s="156" t="s">
        <v>376</v>
      </c>
      <c r="AU228" s="156" t="s">
        <v>86</v>
      </c>
      <c r="AV228" s="12" t="s">
        <v>86</v>
      </c>
      <c r="AW228" s="12" t="s">
        <v>34</v>
      </c>
      <c r="AX228" s="12" t="s">
        <v>77</v>
      </c>
      <c r="AY228" s="156" t="s">
        <v>339</v>
      </c>
    </row>
    <row r="229" spans="2:65" s="12" customFormat="1" x14ac:dyDescent="0.2">
      <c r="B229" s="155"/>
      <c r="D229" s="150" t="s">
        <v>376</v>
      </c>
      <c r="E229" s="156" t="s">
        <v>1</v>
      </c>
      <c r="F229" s="157" t="s">
        <v>4319</v>
      </c>
      <c r="H229" s="158">
        <v>7.8280000000000003</v>
      </c>
      <c r="I229" s="159"/>
      <c r="L229" s="155"/>
      <c r="M229" s="160"/>
      <c r="T229" s="161"/>
      <c r="AT229" s="156" t="s">
        <v>376</v>
      </c>
      <c r="AU229" s="156" t="s">
        <v>86</v>
      </c>
      <c r="AV229" s="12" t="s">
        <v>86</v>
      </c>
      <c r="AW229" s="12" t="s">
        <v>34</v>
      </c>
      <c r="AX229" s="12" t="s">
        <v>77</v>
      </c>
      <c r="AY229" s="156" t="s">
        <v>339</v>
      </c>
    </row>
    <row r="230" spans="2:65" s="12" customFormat="1" x14ac:dyDescent="0.2">
      <c r="B230" s="155"/>
      <c r="D230" s="150" t="s">
        <v>376</v>
      </c>
      <c r="E230" s="156" t="s">
        <v>1</v>
      </c>
      <c r="F230" s="157" t="s">
        <v>4320</v>
      </c>
      <c r="H230" s="158">
        <v>7.601</v>
      </c>
      <c r="I230" s="159"/>
      <c r="L230" s="155"/>
      <c r="M230" s="160"/>
      <c r="T230" s="161"/>
      <c r="AT230" s="156" t="s">
        <v>376</v>
      </c>
      <c r="AU230" s="156" t="s">
        <v>86</v>
      </c>
      <c r="AV230" s="12" t="s">
        <v>86</v>
      </c>
      <c r="AW230" s="12" t="s">
        <v>34</v>
      </c>
      <c r="AX230" s="12" t="s">
        <v>77</v>
      </c>
      <c r="AY230" s="156" t="s">
        <v>339</v>
      </c>
    </row>
    <row r="231" spans="2:65" s="12" customFormat="1" x14ac:dyDescent="0.2">
      <c r="B231" s="155"/>
      <c r="D231" s="150" t="s">
        <v>376</v>
      </c>
      <c r="E231" s="156" t="s">
        <v>1</v>
      </c>
      <c r="F231" s="157" t="s">
        <v>4321</v>
      </c>
      <c r="H231" s="158">
        <v>14.72</v>
      </c>
      <c r="I231" s="159"/>
      <c r="L231" s="155"/>
      <c r="M231" s="160"/>
      <c r="T231" s="161"/>
      <c r="AT231" s="156" t="s">
        <v>376</v>
      </c>
      <c r="AU231" s="156" t="s">
        <v>86</v>
      </c>
      <c r="AV231" s="12" t="s">
        <v>86</v>
      </c>
      <c r="AW231" s="12" t="s">
        <v>34</v>
      </c>
      <c r="AX231" s="12" t="s">
        <v>77</v>
      </c>
      <c r="AY231" s="156" t="s">
        <v>339</v>
      </c>
    </row>
    <row r="232" spans="2:65" s="13" customFormat="1" x14ac:dyDescent="0.2">
      <c r="B232" s="162"/>
      <c r="D232" s="150" t="s">
        <v>376</v>
      </c>
      <c r="E232" s="163" t="s">
        <v>1</v>
      </c>
      <c r="F232" s="164" t="s">
        <v>398</v>
      </c>
      <c r="H232" s="165">
        <v>39</v>
      </c>
      <c r="I232" s="166"/>
      <c r="L232" s="162"/>
      <c r="M232" s="167"/>
      <c r="T232" s="168"/>
      <c r="AT232" s="163" t="s">
        <v>376</v>
      </c>
      <c r="AU232" s="163" t="s">
        <v>86</v>
      </c>
      <c r="AV232" s="13" t="s">
        <v>249</v>
      </c>
      <c r="AW232" s="13" t="s">
        <v>34</v>
      </c>
      <c r="AX232" s="13" t="s">
        <v>84</v>
      </c>
      <c r="AY232" s="163" t="s">
        <v>339</v>
      </c>
    </row>
    <row r="233" spans="2:65" s="1" customFormat="1" ht="16.5" customHeight="1" x14ac:dyDescent="0.2">
      <c r="B233" s="136"/>
      <c r="C233" s="137" t="s">
        <v>421</v>
      </c>
      <c r="D233" s="137" t="s">
        <v>342</v>
      </c>
      <c r="E233" s="138" t="s">
        <v>4322</v>
      </c>
      <c r="F233" s="139" t="s">
        <v>4323</v>
      </c>
      <c r="G233" s="140" t="s">
        <v>381</v>
      </c>
      <c r="H233" s="141">
        <v>67.429000000000002</v>
      </c>
      <c r="I233" s="142"/>
      <c r="J233" s="143">
        <f>ROUND(I233*H233,2)</f>
        <v>0</v>
      </c>
      <c r="K233" s="139" t="s">
        <v>902</v>
      </c>
      <c r="L233" s="32"/>
      <c r="M233" s="144" t="s">
        <v>1</v>
      </c>
      <c r="N233" s="145" t="s">
        <v>42</v>
      </c>
      <c r="P233" s="146">
        <f>O233*H233</f>
        <v>0</v>
      </c>
      <c r="Q233" s="146">
        <v>0</v>
      </c>
      <c r="R233" s="146">
        <f>Q233*H233</f>
        <v>0</v>
      </c>
      <c r="S233" s="146">
        <v>0</v>
      </c>
      <c r="T233" s="147">
        <f>S233*H233</f>
        <v>0</v>
      </c>
      <c r="AR233" s="148" t="s">
        <v>249</v>
      </c>
      <c r="AT233" s="148" t="s">
        <v>342</v>
      </c>
      <c r="AU233" s="148" t="s">
        <v>86</v>
      </c>
      <c r="AY233" s="17" t="s">
        <v>339</v>
      </c>
      <c r="BE233" s="149">
        <f>IF(N233="základní",J233,0)</f>
        <v>0</v>
      </c>
      <c r="BF233" s="149">
        <f>IF(N233="snížená",J233,0)</f>
        <v>0</v>
      </c>
      <c r="BG233" s="149">
        <f>IF(N233="zákl. přenesená",J233,0)</f>
        <v>0</v>
      </c>
      <c r="BH233" s="149">
        <f>IF(N233="sníž. přenesená",J233,0)</f>
        <v>0</v>
      </c>
      <c r="BI233" s="149">
        <f>IF(N233="nulová",J233,0)</f>
        <v>0</v>
      </c>
      <c r="BJ233" s="17" t="s">
        <v>84</v>
      </c>
      <c r="BK233" s="149">
        <f>ROUND(I233*H233,2)</f>
        <v>0</v>
      </c>
      <c r="BL233" s="17" t="s">
        <v>249</v>
      </c>
      <c r="BM233" s="148" t="s">
        <v>4324</v>
      </c>
    </row>
    <row r="234" spans="2:65" s="1" customFormat="1" ht="19.2" x14ac:dyDescent="0.2">
      <c r="B234" s="32"/>
      <c r="D234" s="150" t="s">
        <v>348</v>
      </c>
      <c r="F234" s="151" t="s">
        <v>4325</v>
      </c>
      <c r="I234" s="152"/>
      <c r="L234" s="32"/>
      <c r="M234" s="153"/>
      <c r="T234" s="56"/>
      <c r="AT234" s="17" t="s">
        <v>348</v>
      </c>
      <c r="AU234" s="17" t="s">
        <v>86</v>
      </c>
    </row>
    <row r="235" spans="2:65" s="12" customFormat="1" x14ac:dyDescent="0.2">
      <c r="B235" s="155"/>
      <c r="D235" s="150" t="s">
        <v>376</v>
      </c>
      <c r="E235" s="156" t="s">
        <v>1</v>
      </c>
      <c r="F235" s="157" t="s">
        <v>4278</v>
      </c>
      <c r="H235" s="158">
        <v>37.396000000000001</v>
      </c>
      <c r="I235" s="159"/>
      <c r="L235" s="155"/>
      <c r="M235" s="160"/>
      <c r="T235" s="161"/>
      <c r="AT235" s="156" t="s">
        <v>376</v>
      </c>
      <c r="AU235" s="156" t="s">
        <v>86</v>
      </c>
      <c r="AV235" s="12" t="s">
        <v>86</v>
      </c>
      <c r="AW235" s="12" t="s">
        <v>34</v>
      </c>
      <c r="AX235" s="12" t="s">
        <v>77</v>
      </c>
      <c r="AY235" s="156" t="s">
        <v>339</v>
      </c>
    </row>
    <row r="236" spans="2:65" s="12" customFormat="1" x14ac:dyDescent="0.2">
      <c r="B236" s="155"/>
      <c r="D236" s="150" t="s">
        <v>376</v>
      </c>
      <c r="E236" s="156" t="s">
        <v>1</v>
      </c>
      <c r="F236" s="157" t="s">
        <v>4279</v>
      </c>
      <c r="H236" s="158">
        <v>30.033000000000001</v>
      </c>
      <c r="I236" s="159"/>
      <c r="L236" s="155"/>
      <c r="M236" s="160"/>
      <c r="T236" s="161"/>
      <c r="AT236" s="156" t="s">
        <v>376</v>
      </c>
      <c r="AU236" s="156" t="s">
        <v>86</v>
      </c>
      <c r="AV236" s="12" t="s">
        <v>86</v>
      </c>
      <c r="AW236" s="12" t="s">
        <v>34</v>
      </c>
      <c r="AX236" s="12" t="s">
        <v>77</v>
      </c>
      <c r="AY236" s="156" t="s">
        <v>339</v>
      </c>
    </row>
    <row r="237" spans="2:65" s="13" customFormat="1" x14ac:dyDescent="0.2">
      <c r="B237" s="162"/>
      <c r="D237" s="150" t="s">
        <v>376</v>
      </c>
      <c r="E237" s="163" t="s">
        <v>1</v>
      </c>
      <c r="F237" s="164" t="s">
        <v>398</v>
      </c>
      <c r="H237" s="165">
        <v>67.429000000000002</v>
      </c>
      <c r="I237" s="166"/>
      <c r="L237" s="162"/>
      <c r="M237" s="167"/>
      <c r="T237" s="168"/>
      <c r="AT237" s="163" t="s">
        <v>376</v>
      </c>
      <c r="AU237" s="163" t="s">
        <v>86</v>
      </c>
      <c r="AV237" s="13" t="s">
        <v>249</v>
      </c>
      <c r="AW237" s="13" t="s">
        <v>34</v>
      </c>
      <c r="AX237" s="13" t="s">
        <v>84</v>
      </c>
      <c r="AY237" s="163" t="s">
        <v>339</v>
      </c>
    </row>
    <row r="238" spans="2:65" s="1" customFormat="1" ht="16.5" customHeight="1" x14ac:dyDescent="0.2">
      <c r="B238" s="136"/>
      <c r="C238" s="169" t="s">
        <v>423</v>
      </c>
      <c r="D238" s="169" t="s">
        <v>490</v>
      </c>
      <c r="E238" s="170" t="s">
        <v>2055</v>
      </c>
      <c r="F238" s="171" t="s">
        <v>2056</v>
      </c>
      <c r="G238" s="172" t="s">
        <v>970</v>
      </c>
      <c r="H238" s="173">
        <v>1.349</v>
      </c>
      <c r="I238" s="174"/>
      <c r="J238" s="175">
        <f>ROUND(I238*H238,2)</f>
        <v>0</v>
      </c>
      <c r="K238" s="171" t="s">
        <v>902</v>
      </c>
      <c r="L238" s="176"/>
      <c r="M238" s="177" t="s">
        <v>1</v>
      </c>
      <c r="N238" s="178" t="s">
        <v>42</v>
      </c>
      <c r="P238" s="146">
        <f>O238*H238</f>
        <v>0</v>
      </c>
      <c r="Q238" s="146">
        <v>1E-3</v>
      </c>
      <c r="R238" s="146">
        <f>Q238*H238</f>
        <v>1.3489999999999999E-3</v>
      </c>
      <c r="S238" s="146">
        <v>0</v>
      </c>
      <c r="T238" s="147">
        <f>S238*H238</f>
        <v>0</v>
      </c>
      <c r="AR238" s="148" t="s">
        <v>385</v>
      </c>
      <c r="AT238" s="148" t="s">
        <v>490</v>
      </c>
      <c r="AU238" s="148" t="s">
        <v>86</v>
      </c>
      <c r="AY238" s="17" t="s">
        <v>339</v>
      </c>
      <c r="BE238" s="149">
        <f>IF(N238="základní",J238,0)</f>
        <v>0</v>
      </c>
      <c r="BF238" s="149">
        <f>IF(N238="snížená",J238,0)</f>
        <v>0</v>
      </c>
      <c r="BG238" s="149">
        <f>IF(N238="zákl. přenesená",J238,0)</f>
        <v>0</v>
      </c>
      <c r="BH238" s="149">
        <f>IF(N238="sníž. přenesená",J238,0)</f>
        <v>0</v>
      </c>
      <c r="BI238" s="149">
        <f>IF(N238="nulová",J238,0)</f>
        <v>0</v>
      </c>
      <c r="BJ238" s="17" t="s">
        <v>84</v>
      </c>
      <c r="BK238" s="149">
        <f>ROUND(I238*H238,2)</f>
        <v>0</v>
      </c>
      <c r="BL238" s="17" t="s">
        <v>249</v>
      </c>
      <c r="BM238" s="148" t="s">
        <v>4326</v>
      </c>
    </row>
    <row r="239" spans="2:65" s="1" customFormat="1" x14ac:dyDescent="0.2">
      <c r="B239" s="32"/>
      <c r="D239" s="150" t="s">
        <v>348</v>
      </c>
      <c r="F239" s="151" t="s">
        <v>2056</v>
      </c>
      <c r="I239" s="152"/>
      <c r="L239" s="32"/>
      <c r="M239" s="153"/>
      <c r="T239" s="56"/>
      <c r="AT239" s="17" t="s">
        <v>348</v>
      </c>
      <c r="AU239" s="17" t="s">
        <v>86</v>
      </c>
    </row>
    <row r="240" spans="2:65" s="12" customFormat="1" x14ac:dyDescent="0.2">
      <c r="B240" s="155"/>
      <c r="D240" s="150" t="s">
        <v>376</v>
      </c>
      <c r="F240" s="157" t="s">
        <v>4327</v>
      </c>
      <c r="H240" s="158">
        <v>1.349</v>
      </c>
      <c r="I240" s="159"/>
      <c r="L240" s="155"/>
      <c r="M240" s="160"/>
      <c r="T240" s="161"/>
      <c r="AT240" s="156" t="s">
        <v>376</v>
      </c>
      <c r="AU240" s="156" t="s">
        <v>86</v>
      </c>
      <c r="AV240" s="12" t="s">
        <v>86</v>
      </c>
      <c r="AW240" s="12" t="s">
        <v>3</v>
      </c>
      <c r="AX240" s="12" t="s">
        <v>84</v>
      </c>
      <c r="AY240" s="156" t="s">
        <v>339</v>
      </c>
    </row>
    <row r="241" spans="2:65" s="1" customFormat="1" ht="16.5" customHeight="1" x14ac:dyDescent="0.2">
      <c r="B241" s="136"/>
      <c r="C241" s="137" t="s">
        <v>428</v>
      </c>
      <c r="D241" s="137" t="s">
        <v>342</v>
      </c>
      <c r="E241" s="138" t="s">
        <v>4328</v>
      </c>
      <c r="F241" s="139" t="s">
        <v>4329</v>
      </c>
      <c r="G241" s="140" t="s">
        <v>381</v>
      </c>
      <c r="H241" s="141">
        <v>54.762999999999998</v>
      </c>
      <c r="I241" s="142"/>
      <c r="J241" s="143">
        <f>ROUND(I241*H241,2)</f>
        <v>0</v>
      </c>
      <c r="K241" s="139" t="s">
        <v>902</v>
      </c>
      <c r="L241" s="32"/>
      <c r="M241" s="144" t="s">
        <v>1</v>
      </c>
      <c r="N241" s="145" t="s">
        <v>42</v>
      </c>
      <c r="P241" s="146">
        <f>O241*H241</f>
        <v>0</v>
      </c>
      <c r="Q241" s="146">
        <v>0</v>
      </c>
      <c r="R241" s="146">
        <f>Q241*H241</f>
        <v>0</v>
      </c>
      <c r="S241" s="146">
        <v>0</v>
      </c>
      <c r="T241" s="147">
        <f>S241*H241</f>
        <v>0</v>
      </c>
      <c r="AR241" s="148" t="s">
        <v>249</v>
      </c>
      <c r="AT241" s="148" t="s">
        <v>342</v>
      </c>
      <c r="AU241" s="148" t="s">
        <v>86</v>
      </c>
      <c r="AY241" s="17" t="s">
        <v>339</v>
      </c>
      <c r="BE241" s="149">
        <f>IF(N241="základní",J241,0)</f>
        <v>0</v>
      </c>
      <c r="BF241" s="149">
        <f>IF(N241="snížená",J241,0)</f>
        <v>0</v>
      </c>
      <c r="BG241" s="149">
        <f>IF(N241="zákl. přenesená",J241,0)</f>
        <v>0</v>
      </c>
      <c r="BH241" s="149">
        <f>IF(N241="sníž. přenesená",J241,0)</f>
        <v>0</v>
      </c>
      <c r="BI241" s="149">
        <f>IF(N241="nulová",J241,0)</f>
        <v>0</v>
      </c>
      <c r="BJ241" s="17" t="s">
        <v>84</v>
      </c>
      <c r="BK241" s="149">
        <f>ROUND(I241*H241,2)</f>
        <v>0</v>
      </c>
      <c r="BL241" s="17" t="s">
        <v>249</v>
      </c>
      <c r="BM241" s="148" t="s">
        <v>4330</v>
      </c>
    </row>
    <row r="242" spans="2:65" s="1" customFormat="1" ht="19.2" x14ac:dyDescent="0.2">
      <c r="B242" s="32"/>
      <c r="D242" s="150" t="s">
        <v>348</v>
      </c>
      <c r="F242" s="151" t="s">
        <v>4331</v>
      </c>
      <c r="I242" s="152"/>
      <c r="L242" s="32"/>
      <c r="M242" s="153"/>
      <c r="T242" s="56"/>
      <c r="AT242" s="17" t="s">
        <v>348</v>
      </c>
      <c r="AU242" s="17" t="s">
        <v>86</v>
      </c>
    </row>
    <row r="243" spans="2:65" s="12" customFormat="1" x14ac:dyDescent="0.2">
      <c r="B243" s="155"/>
      <c r="D243" s="150" t="s">
        <v>376</v>
      </c>
      <c r="E243" s="156" t="s">
        <v>1</v>
      </c>
      <c r="F243" s="157" t="s">
        <v>4332</v>
      </c>
      <c r="H243" s="158">
        <v>12.621</v>
      </c>
      <c r="I243" s="159"/>
      <c r="L243" s="155"/>
      <c r="M243" s="160"/>
      <c r="T243" s="161"/>
      <c r="AT243" s="156" t="s">
        <v>376</v>
      </c>
      <c r="AU243" s="156" t="s">
        <v>86</v>
      </c>
      <c r="AV243" s="12" t="s">
        <v>86</v>
      </c>
      <c r="AW243" s="12" t="s">
        <v>34</v>
      </c>
      <c r="AX243" s="12" t="s">
        <v>77</v>
      </c>
      <c r="AY243" s="156" t="s">
        <v>339</v>
      </c>
    </row>
    <row r="244" spans="2:65" s="12" customFormat="1" x14ac:dyDescent="0.2">
      <c r="B244" s="155"/>
      <c r="D244" s="150" t="s">
        <v>376</v>
      </c>
      <c r="E244" s="156" t="s">
        <v>1</v>
      </c>
      <c r="F244" s="157" t="s">
        <v>4333</v>
      </c>
      <c r="H244" s="158">
        <v>11.429</v>
      </c>
      <c r="I244" s="159"/>
      <c r="L244" s="155"/>
      <c r="M244" s="160"/>
      <c r="T244" s="161"/>
      <c r="AT244" s="156" t="s">
        <v>376</v>
      </c>
      <c r="AU244" s="156" t="s">
        <v>86</v>
      </c>
      <c r="AV244" s="12" t="s">
        <v>86</v>
      </c>
      <c r="AW244" s="12" t="s">
        <v>34</v>
      </c>
      <c r="AX244" s="12" t="s">
        <v>77</v>
      </c>
      <c r="AY244" s="156" t="s">
        <v>339</v>
      </c>
    </row>
    <row r="245" spans="2:65" s="12" customFormat="1" x14ac:dyDescent="0.2">
      <c r="B245" s="155"/>
      <c r="D245" s="150" t="s">
        <v>376</v>
      </c>
      <c r="E245" s="156" t="s">
        <v>1</v>
      </c>
      <c r="F245" s="157" t="s">
        <v>4334</v>
      </c>
      <c r="H245" s="158">
        <v>11.135999999999999</v>
      </c>
      <c r="I245" s="159"/>
      <c r="L245" s="155"/>
      <c r="M245" s="160"/>
      <c r="T245" s="161"/>
      <c r="AT245" s="156" t="s">
        <v>376</v>
      </c>
      <c r="AU245" s="156" t="s">
        <v>86</v>
      </c>
      <c r="AV245" s="12" t="s">
        <v>86</v>
      </c>
      <c r="AW245" s="12" t="s">
        <v>34</v>
      </c>
      <c r="AX245" s="12" t="s">
        <v>77</v>
      </c>
      <c r="AY245" s="156" t="s">
        <v>339</v>
      </c>
    </row>
    <row r="246" spans="2:65" s="12" customFormat="1" x14ac:dyDescent="0.2">
      <c r="B246" s="155"/>
      <c r="D246" s="150" t="s">
        <v>376</v>
      </c>
      <c r="E246" s="156" t="s">
        <v>1</v>
      </c>
      <c r="F246" s="157" t="s">
        <v>4335</v>
      </c>
      <c r="H246" s="158">
        <v>19.577000000000002</v>
      </c>
      <c r="I246" s="159"/>
      <c r="L246" s="155"/>
      <c r="M246" s="160"/>
      <c r="T246" s="161"/>
      <c r="AT246" s="156" t="s">
        <v>376</v>
      </c>
      <c r="AU246" s="156" t="s">
        <v>86</v>
      </c>
      <c r="AV246" s="12" t="s">
        <v>86</v>
      </c>
      <c r="AW246" s="12" t="s">
        <v>34</v>
      </c>
      <c r="AX246" s="12" t="s">
        <v>77</v>
      </c>
      <c r="AY246" s="156" t="s">
        <v>339</v>
      </c>
    </row>
    <row r="247" spans="2:65" s="13" customFormat="1" x14ac:dyDescent="0.2">
      <c r="B247" s="162"/>
      <c r="D247" s="150" t="s">
        <v>376</v>
      </c>
      <c r="E247" s="163" t="s">
        <v>1</v>
      </c>
      <c r="F247" s="164" t="s">
        <v>398</v>
      </c>
      <c r="H247" s="165">
        <v>54.763000000000005</v>
      </c>
      <c r="I247" s="166"/>
      <c r="L247" s="162"/>
      <c r="M247" s="167"/>
      <c r="T247" s="168"/>
      <c r="AT247" s="163" t="s">
        <v>376</v>
      </c>
      <c r="AU247" s="163" t="s">
        <v>86</v>
      </c>
      <c r="AV247" s="13" t="s">
        <v>249</v>
      </c>
      <c r="AW247" s="13" t="s">
        <v>34</v>
      </c>
      <c r="AX247" s="13" t="s">
        <v>84</v>
      </c>
      <c r="AY247" s="163" t="s">
        <v>339</v>
      </c>
    </row>
    <row r="248" spans="2:65" s="1" customFormat="1" ht="16.5" customHeight="1" x14ac:dyDescent="0.2">
      <c r="B248" s="136"/>
      <c r="C248" s="137" t="s">
        <v>433</v>
      </c>
      <c r="D248" s="137" t="s">
        <v>342</v>
      </c>
      <c r="E248" s="138" t="s">
        <v>3068</v>
      </c>
      <c r="F248" s="139" t="s">
        <v>3069</v>
      </c>
      <c r="G248" s="140" t="s">
        <v>381</v>
      </c>
      <c r="H248" s="141">
        <v>67.429000000000002</v>
      </c>
      <c r="I248" s="142"/>
      <c r="J248" s="143">
        <f>ROUND(I248*H248,2)</f>
        <v>0</v>
      </c>
      <c r="K248" s="139" t="s">
        <v>902</v>
      </c>
      <c r="L248" s="32"/>
      <c r="M248" s="144" t="s">
        <v>1</v>
      </c>
      <c r="N248" s="145" t="s">
        <v>42</v>
      </c>
      <c r="P248" s="146">
        <f>O248*H248</f>
        <v>0</v>
      </c>
      <c r="Q248" s="146">
        <v>0</v>
      </c>
      <c r="R248" s="146">
        <f>Q248*H248</f>
        <v>0</v>
      </c>
      <c r="S248" s="146">
        <v>0</v>
      </c>
      <c r="T248" s="147">
        <f>S248*H248</f>
        <v>0</v>
      </c>
      <c r="AR248" s="148" t="s">
        <v>249</v>
      </c>
      <c r="AT248" s="148" t="s">
        <v>342</v>
      </c>
      <c r="AU248" s="148" t="s">
        <v>86</v>
      </c>
      <c r="AY248" s="17" t="s">
        <v>339</v>
      </c>
      <c r="BE248" s="149">
        <f>IF(N248="základní",J248,0)</f>
        <v>0</v>
      </c>
      <c r="BF248" s="149">
        <f>IF(N248="snížená",J248,0)</f>
        <v>0</v>
      </c>
      <c r="BG248" s="149">
        <f>IF(N248="zákl. přenesená",J248,0)</f>
        <v>0</v>
      </c>
      <c r="BH248" s="149">
        <f>IF(N248="sníž. přenesená",J248,0)</f>
        <v>0</v>
      </c>
      <c r="BI248" s="149">
        <f>IF(N248="nulová",J248,0)</f>
        <v>0</v>
      </c>
      <c r="BJ248" s="17" t="s">
        <v>84</v>
      </c>
      <c r="BK248" s="149">
        <f>ROUND(I248*H248,2)</f>
        <v>0</v>
      </c>
      <c r="BL248" s="17" t="s">
        <v>249</v>
      </c>
      <c r="BM248" s="148" t="s">
        <v>4336</v>
      </c>
    </row>
    <row r="249" spans="2:65" s="1" customFormat="1" x14ac:dyDescent="0.2">
      <c r="B249" s="32"/>
      <c r="D249" s="150" t="s">
        <v>348</v>
      </c>
      <c r="F249" s="151" t="s">
        <v>3071</v>
      </c>
      <c r="I249" s="152"/>
      <c r="L249" s="32"/>
      <c r="M249" s="153"/>
      <c r="T249" s="56"/>
      <c r="AT249" s="17" t="s">
        <v>348</v>
      </c>
      <c r="AU249" s="17" t="s">
        <v>86</v>
      </c>
    </row>
    <row r="250" spans="2:65" s="12" customFormat="1" x14ac:dyDescent="0.2">
      <c r="B250" s="155"/>
      <c r="D250" s="150" t="s">
        <v>376</v>
      </c>
      <c r="E250" s="156" t="s">
        <v>1</v>
      </c>
      <c r="F250" s="157" t="s">
        <v>4278</v>
      </c>
      <c r="H250" s="158">
        <v>37.396000000000001</v>
      </c>
      <c r="I250" s="159"/>
      <c r="L250" s="155"/>
      <c r="M250" s="160"/>
      <c r="T250" s="161"/>
      <c r="AT250" s="156" t="s">
        <v>376</v>
      </c>
      <c r="AU250" s="156" t="s">
        <v>86</v>
      </c>
      <c r="AV250" s="12" t="s">
        <v>86</v>
      </c>
      <c r="AW250" s="12" t="s">
        <v>34</v>
      </c>
      <c r="AX250" s="12" t="s">
        <v>77</v>
      </c>
      <c r="AY250" s="156" t="s">
        <v>339</v>
      </c>
    </row>
    <row r="251" spans="2:65" s="12" customFormat="1" x14ac:dyDescent="0.2">
      <c r="B251" s="155"/>
      <c r="D251" s="150" t="s">
        <v>376</v>
      </c>
      <c r="E251" s="156" t="s">
        <v>1</v>
      </c>
      <c r="F251" s="157" t="s">
        <v>4279</v>
      </c>
      <c r="H251" s="158">
        <v>30.033000000000001</v>
      </c>
      <c r="I251" s="159"/>
      <c r="L251" s="155"/>
      <c r="M251" s="160"/>
      <c r="T251" s="161"/>
      <c r="AT251" s="156" t="s">
        <v>376</v>
      </c>
      <c r="AU251" s="156" t="s">
        <v>86</v>
      </c>
      <c r="AV251" s="12" t="s">
        <v>86</v>
      </c>
      <c r="AW251" s="12" t="s">
        <v>34</v>
      </c>
      <c r="AX251" s="12" t="s">
        <v>77</v>
      </c>
      <c r="AY251" s="156" t="s">
        <v>339</v>
      </c>
    </row>
    <row r="252" spans="2:65" s="13" customFormat="1" x14ac:dyDescent="0.2">
      <c r="B252" s="162"/>
      <c r="D252" s="150" t="s">
        <v>376</v>
      </c>
      <c r="E252" s="163" t="s">
        <v>1</v>
      </c>
      <c r="F252" s="164" t="s">
        <v>398</v>
      </c>
      <c r="H252" s="165">
        <v>67.429000000000002</v>
      </c>
      <c r="I252" s="166"/>
      <c r="L252" s="162"/>
      <c r="M252" s="167"/>
      <c r="T252" s="168"/>
      <c r="AT252" s="163" t="s">
        <v>376</v>
      </c>
      <c r="AU252" s="163" t="s">
        <v>86</v>
      </c>
      <c r="AV252" s="13" t="s">
        <v>249</v>
      </c>
      <c r="AW252" s="13" t="s">
        <v>34</v>
      </c>
      <c r="AX252" s="13" t="s">
        <v>84</v>
      </c>
      <c r="AY252" s="163" t="s">
        <v>339</v>
      </c>
    </row>
    <row r="253" spans="2:65" s="11" customFormat="1" ht="22.8" customHeight="1" x14ac:dyDescent="0.25">
      <c r="B253" s="124"/>
      <c r="D253" s="125" t="s">
        <v>76</v>
      </c>
      <c r="E253" s="134" t="s">
        <v>86</v>
      </c>
      <c r="F253" s="134" t="s">
        <v>2074</v>
      </c>
      <c r="I253" s="127"/>
      <c r="J253" s="135">
        <f>BK253</f>
        <v>0</v>
      </c>
      <c r="L253" s="124"/>
      <c r="M253" s="129"/>
      <c r="P253" s="130">
        <f>SUM(P254:P328)</f>
        <v>0</v>
      </c>
      <c r="R253" s="130">
        <f>SUM(R254:R328)</f>
        <v>17.258472779999998</v>
      </c>
      <c r="T253" s="131">
        <f>SUM(T254:T328)</f>
        <v>0</v>
      </c>
      <c r="AR253" s="125" t="s">
        <v>84</v>
      </c>
      <c r="AT253" s="132" t="s">
        <v>76</v>
      </c>
      <c r="AU253" s="132" t="s">
        <v>84</v>
      </c>
      <c r="AY253" s="125" t="s">
        <v>339</v>
      </c>
      <c r="BK253" s="133">
        <f>SUM(BK254:BK328)</f>
        <v>0</v>
      </c>
    </row>
    <row r="254" spans="2:65" s="1" customFormat="1" ht="16.5" customHeight="1" x14ac:dyDescent="0.2">
      <c r="B254" s="136"/>
      <c r="C254" s="137" t="s">
        <v>439</v>
      </c>
      <c r="D254" s="137" t="s">
        <v>342</v>
      </c>
      <c r="E254" s="138" t="s">
        <v>4337</v>
      </c>
      <c r="F254" s="139" t="s">
        <v>4338</v>
      </c>
      <c r="G254" s="140" t="s">
        <v>373</v>
      </c>
      <c r="H254" s="141">
        <v>10.295999999999999</v>
      </c>
      <c r="I254" s="142"/>
      <c r="J254" s="143">
        <f>ROUND(I254*H254,2)</f>
        <v>0</v>
      </c>
      <c r="K254" s="139" t="s">
        <v>902</v>
      </c>
      <c r="L254" s="32"/>
      <c r="M254" s="144" t="s">
        <v>1</v>
      </c>
      <c r="N254" s="145" t="s">
        <v>42</v>
      </c>
      <c r="P254" s="146">
        <f>O254*H254</f>
        <v>0</v>
      </c>
      <c r="Q254" s="146">
        <v>1.63</v>
      </c>
      <c r="R254" s="146">
        <f>Q254*H254</f>
        <v>16.78248</v>
      </c>
      <c r="S254" s="146">
        <v>0</v>
      </c>
      <c r="T254" s="147">
        <f>S254*H254</f>
        <v>0</v>
      </c>
      <c r="AR254" s="148" t="s">
        <v>249</v>
      </c>
      <c r="AT254" s="148" t="s">
        <v>342</v>
      </c>
      <c r="AU254" s="148" t="s">
        <v>86</v>
      </c>
      <c r="AY254" s="17" t="s">
        <v>339</v>
      </c>
      <c r="BE254" s="149">
        <f>IF(N254="základní",J254,0)</f>
        <v>0</v>
      </c>
      <c r="BF254" s="149">
        <f>IF(N254="snížená",J254,0)</f>
        <v>0</v>
      </c>
      <c r="BG254" s="149">
        <f>IF(N254="zákl. přenesená",J254,0)</f>
        <v>0</v>
      </c>
      <c r="BH254" s="149">
        <f>IF(N254="sníž. přenesená",J254,0)</f>
        <v>0</v>
      </c>
      <c r="BI254" s="149">
        <f>IF(N254="nulová",J254,0)</f>
        <v>0</v>
      </c>
      <c r="BJ254" s="17" t="s">
        <v>84</v>
      </c>
      <c r="BK254" s="149">
        <f>ROUND(I254*H254,2)</f>
        <v>0</v>
      </c>
      <c r="BL254" s="17" t="s">
        <v>249</v>
      </c>
      <c r="BM254" s="148" t="s">
        <v>4339</v>
      </c>
    </row>
    <row r="255" spans="2:65" s="1" customFormat="1" ht="19.2" x14ac:dyDescent="0.2">
      <c r="B255" s="32"/>
      <c r="D255" s="150" t="s">
        <v>348</v>
      </c>
      <c r="F255" s="151" t="s">
        <v>4340</v>
      </c>
      <c r="I255" s="152"/>
      <c r="L255" s="32"/>
      <c r="M255" s="153"/>
      <c r="T255" s="56"/>
      <c r="AT255" s="17" t="s">
        <v>348</v>
      </c>
      <c r="AU255" s="17" t="s">
        <v>86</v>
      </c>
    </row>
    <row r="256" spans="2:65" s="15" customFormat="1" x14ac:dyDescent="0.2">
      <c r="B256" s="189"/>
      <c r="D256" s="150" t="s">
        <v>376</v>
      </c>
      <c r="E256" s="190" t="s">
        <v>1</v>
      </c>
      <c r="F256" s="191" t="s">
        <v>4341</v>
      </c>
      <c r="H256" s="190" t="s">
        <v>1</v>
      </c>
      <c r="I256" s="192"/>
      <c r="L256" s="189"/>
      <c r="M256" s="193"/>
      <c r="T256" s="194"/>
      <c r="AT256" s="190" t="s">
        <v>376</v>
      </c>
      <c r="AU256" s="190" t="s">
        <v>86</v>
      </c>
      <c r="AV256" s="15" t="s">
        <v>84</v>
      </c>
      <c r="AW256" s="15" t="s">
        <v>34</v>
      </c>
      <c r="AX256" s="15" t="s">
        <v>77</v>
      </c>
      <c r="AY256" s="190" t="s">
        <v>339</v>
      </c>
    </row>
    <row r="257" spans="2:65" s="12" customFormat="1" x14ac:dyDescent="0.2">
      <c r="B257" s="155"/>
      <c r="D257" s="150" t="s">
        <v>376</v>
      </c>
      <c r="E257" s="156" t="s">
        <v>1</v>
      </c>
      <c r="F257" s="157" t="s">
        <v>4342</v>
      </c>
      <c r="H257" s="158">
        <v>2.52</v>
      </c>
      <c r="I257" s="159"/>
      <c r="L257" s="155"/>
      <c r="M257" s="160"/>
      <c r="T257" s="161"/>
      <c r="AT257" s="156" t="s">
        <v>376</v>
      </c>
      <c r="AU257" s="156" t="s">
        <v>86</v>
      </c>
      <c r="AV257" s="12" t="s">
        <v>86</v>
      </c>
      <c r="AW257" s="12" t="s">
        <v>34</v>
      </c>
      <c r="AX257" s="12" t="s">
        <v>77</v>
      </c>
      <c r="AY257" s="156" t="s">
        <v>339</v>
      </c>
    </row>
    <row r="258" spans="2:65" s="15" customFormat="1" x14ac:dyDescent="0.2">
      <c r="B258" s="189"/>
      <c r="D258" s="150" t="s">
        <v>376</v>
      </c>
      <c r="E258" s="190" t="s">
        <v>1</v>
      </c>
      <c r="F258" s="191" t="s">
        <v>4343</v>
      </c>
      <c r="H258" s="190" t="s">
        <v>1</v>
      </c>
      <c r="I258" s="192"/>
      <c r="L258" s="189"/>
      <c r="M258" s="193"/>
      <c r="T258" s="194"/>
      <c r="AT258" s="190" t="s">
        <v>376</v>
      </c>
      <c r="AU258" s="190" t="s">
        <v>86</v>
      </c>
      <c r="AV258" s="15" t="s">
        <v>84</v>
      </c>
      <c r="AW258" s="15" t="s">
        <v>34</v>
      </c>
      <c r="AX258" s="15" t="s">
        <v>77</v>
      </c>
      <c r="AY258" s="190" t="s">
        <v>339</v>
      </c>
    </row>
    <row r="259" spans="2:65" s="12" customFormat="1" x14ac:dyDescent="0.2">
      <c r="B259" s="155"/>
      <c r="D259" s="150" t="s">
        <v>376</v>
      </c>
      <c r="E259" s="156" t="s">
        <v>1</v>
      </c>
      <c r="F259" s="157" t="s">
        <v>4344</v>
      </c>
      <c r="H259" s="158">
        <v>7.7759999999999998</v>
      </c>
      <c r="I259" s="159"/>
      <c r="L259" s="155"/>
      <c r="M259" s="160"/>
      <c r="T259" s="161"/>
      <c r="AT259" s="156" t="s">
        <v>376</v>
      </c>
      <c r="AU259" s="156" t="s">
        <v>86</v>
      </c>
      <c r="AV259" s="12" t="s">
        <v>86</v>
      </c>
      <c r="AW259" s="12" t="s">
        <v>34</v>
      </c>
      <c r="AX259" s="12" t="s">
        <v>77</v>
      </c>
      <c r="AY259" s="156" t="s">
        <v>339</v>
      </c>
    </row>
    <row r="260" spans="2:65" s="13" customFormat="1" x14ac:dyDescent="0.2">
      <c r="B260" s="162"/>
      <c r="D260" s="150" t="s">
        <v>376</v>
      </c>
      <c r="E260" s="163" t="s">
        <v>1</v>
      </c>
      <c r="F260" s="164" t="s">
        <v>398</v>
      </c>
      <c r="H260" s="165">
        <v>10.295999999999999</v>
      </c>
      <c r="I260" s="166"/>
      <c r="L260" s="162"/>
      <c r="M260" s="167"/>
      <c r="T260" s="168"/>
      <c r="AT260" s="163" t="s">
        <v>376</v>
      </c>
      <c r="AU260" s="163" t="s">
        <v>86</v>
      </c>
      <c r="AV260" s="13" t="s">
        <v>249</v>
      </c>
      <c r="AW260" s="13" t="s">
        <v>34</v>
      </c>
      <c r="AX260" s="13" t="s">
        <v>84</v>
      </c>
      <c r="AY260" s="163" t="s">
        <v>339</v>
      </c>
    </row>
    <row r="261" spans="2:65" s="1" customFormat="1" ht="16.5" customHeight="1" x14ac:dyDescent="0.2">
      <c r="B261" s="136"/>
      <c r="C261" s="137" t="s">
        <v>445</v>
      </c>
      <c r="D261" s="137" t="s">
        <v>342</v>
      </c>
      <c r="E261" s="138" t="s">
        <v>4345</v>
      </c>
      <c r="F261" s="139" t="s">
        <v>4346</v>
      </c>
      <c r="G261" s="140" t="s">
        <v>358</v>
      </c>
      <c r="H261" s="141">
        <v>35.4</v>
      </c>
      <c r="I261" s="142"/>
      <c r="J261" s="143">
        <f>ROUND(I261*H261,2)</f>
        <v>0</v>
      </c>
      <c r="K261" s="139" t="s">
        <v>902</v>
      </c>
      <c r="L261" s="32"/>
      <c r="M261" s="144" t="s">
        <v>1</v>
      </c>
      <c r="N261" s="145" t="s">
        <v>42</v>
      </c>
      <c r="P261" s="146">
        <f>O261*H261</f>
        <v>0</v>
      </c>
      <c r="Q261" s="146">
        <v>2.31E-3</v>
      </c>
      <c r="R261" s="146">
        <f>Q261*H261</f>
        <v>8.1773999999999999E-2</v>
      </c>
      <c r="S261" s="146">
        <v>0</v>
      </c>
      <c r="T261" s="147">
        <f>S261*H261</f>
        <v>0</v>
      </c>
      <c r="AR261" s="148" t="s">
        <v>249</v>
      </c>
      <c r="AT261" s="148" t="s">
        <v>342</v>
      </c>
      <c r="AU261" s="148" t="s">
        <v>86</v>
      </c>
      <c r="AY261" s="17" t="s">
        <v>339</v>
      </c>
      <c r="BE261" s="149">
        <f>IF(N261="základní",J261,0)</f>
        <v>0</v>
      </c>
      <c r="BF261" s="149">
        <f>IF(N261="snížená",J261,0)</f>
        <v>0</v>
      </c>
      <c r="BG261" s="149">
        <f>IF(N261="zákl. přenesená",J261,0)</f>
        <v>0</v>
      </c>
      <c r="BH261" s="149">
        <f>IF(N261="sníž. přenesená",J261,0)</f>
        <v>0</v>
      </c>
      <c r="BI261" s="149">
        <f>IF(N261="nulová",J261,0)</f>
        <v>0</v>
      </c>
      <c r="BJ261" s="17" t="s">
        <v>84</v>
      </c>
      <c r="BK261" s="149">
        <f>ROUND(I261*H261,2)</f>
        <v>0</v>
      </c>
      <c r="BL261" s="17" t="s">
        <v>249</v>
      </c>
      <c r="BM261" s="148" t="s">
        <v>4347</v>
      </c>
    </row>
    <row r="262" spans="2:65" s="1" customFormat="1" x14ac:dyDescent="0.2">
      <c r="B262" s="32"/>
      <c r="D262" s="150" t="s">
        <v>348</v>
      </c>
      <c r="F262" s="151" t="s">
        <v>4348</v>
      </c>
      <c r="I262" s="152"/>
      <c r="L262" s="32"/>
      <c r="M262" s="153"/>
      <c r="T262" s="56"/>
      <c r="AT262" s="17" t="s">
        <v>348</v>
      </c>
      <c r="AU262" s="17" t="s">
        <v>86</v>
      </c>
    </row>
    <row r="263" spans="2:65" s="15" customFormat="1" x14ac:dyDescent="0.2">
      <c r="B263" s="189"/>
      <c r="D263" s="150" t="s">
        <v>376</v>
      </c>
      <c r="E263" s="190" t="s">
        <v>1</v>
      </c>
      <c r="F263" s="191" t="s">
        <v>4349</v>
      </c>
      <c r="H263" s="190" t="s">
        <v>1</v>
      </c>
      <c r="I263" s="192"/>
      <c r="L263" s="189"/>
      <c r="M263" s="193"/>
      <c r="T263" s="194"/>
      <c r="AT263" s="190" t="s">
        <v>376</v>
      </c>
      <c r="AU263" s="190" t="s">
        <v>86</v>
      </c>
      <c r="AV263" s="15" t="s">
        <v>84</v>
      </c>
      <c r="AW263" s="15" t="s">
        <v>34</v>
      </c>
      <c r="AX263" s="15" t="s">
        <v>77</v>
      </c>
      <c r="AY263" s="190" t="s">
        <v>339</v>
      </c>
    </row>
    <row r="264" spans="2:65" s="12" customFormat="1" x14ac:dyDescent="0.2">
      <c r="B264" s="155"/>
      <c r="D264" s="150" t="s">
        <v>376</v>
      </c>
      <c r="E264" s="156" t="s">
        <v>1</v>
      </c>
      <c r="F264" s="157" t="s">
        <v>4350</v>
      </c>
      <c r="H264" s="158">
        <v>21</v>
      </c>
      <c r="I264" s="159"/>
      <c r="L264" s="155"/>
      <c r="M264" s="160"/>
      <c r="T264" s="161"/>
      <c r="AT264" s="156" t="s">
        <v>376</v>
      </c>
      <c r="AU264" s="156" t="s">
        <v>86</v>
      </c>
      <c r="AV264" s="12" t="s">
        <v>86</v>
      </c>
      <c r="AW264" s="12" t="s">
        <v>34</v>
      </c>
      <c r="AX264" s="12" t="s">
        <v>77</v>
      </c>
      <c r="AY264" s="156" t="s">
        <v>339</v>
      </c>
    </row>
    <row r="265" spans="2:65" s="15" customFormat="1" x14ac:dyDescent="0.2">
      <c r="B265" s="189"/>
      <c r="D265" s="150" t="s">
        <v>376</v>
      </c>
      <c r="E265" s="190" t="s">
        <v>1</v>
      </c>
      <c r="F265" s="191" t="s">
        <v>4351</v>
      </c>
      <c r="H265" s="190" t="s">
        <v>1</v>
      </c>
      <c r="I265" s="192"/>
      <c r="L265" s="189"/>
      <c r="M265" s="193"/>
      <c r="T265" s="194"/>
      <c r="AT265" s="190" t="s">
        <v>376</v>
      </c>
      <c r="AU265" s="190" t="s">
        <v>86</v>
      </c>
      <c r="AV265" s="15" t="s">
        <v>84</v>
      </c>
      <c r="AW265" s="15" t="s">
        <v>34</v>
      </c>
      <c r="AX265" s="15" t="s">
        <v>77</v>
      </c>
      <c r="AY265" s="190" t="s">
        <v>339</v>
      </c>
    </row>
    <row r="266" spans="2:65" s="12" customFormat="1" x14ac:dyDescent="0.2">
      <c r="B266" s="155"/>
      <c r="D266" s="150" t="s">
        <v>376</v>
      </c>
      <c r="E266" s="156" t="s">
        <v>1</v>
      </c>
      <c r="F266" s="157" t="s">
        <v>4352</v>
      </c>
      <c r="H266" s="158">
        <v>14.4</v>
      </c>
      <c r="I266" s="159"/>
      <c r="L266" s="155"/>
      <c r="M266" s="160"/>
      <c r="T266" s="161"/>
      <c r="AT266" s="156" t="s">
        <v>376</v>
      </c>
      <c r="AU266" s="156" t="s">
        <v>86</v>
      </c>
      <c r="AV266" s="12" t="s">
        <v>86</v>
      </c>
      <c r="AW266" s="12" t="s">
        <v>34</v>
      </c>
      <c r="AX266" s="12" t="s">
        <v>77</v>
      </c>
      <c r="AY266" s="156" t="s">
        <v>339</v>
      </c>
    </row>
    <row r="267" spans="2:65" s="13" customFormat="1" x14ac:dyDescent="0.2">
      <c r="B267" s="162"/>
      <c r="D267" s="150" t="s">
        <v>376</v>
      </c>
      <c r="E267" s="163" t="s">
        <v>1</v>
      </c>
      <c r="F267" s="164" t="s">
        <v>398</v>
      </c>
      <c r="H267" s="165">
        <v>35.4</v>
      </c>
      <c r="I267" s="166"/>
      <c r="L267" s="162"/>
      <c r="M267" s="167"/>
      <c r="T267" s="168"/>
      <c r="AT267" s="163" t="s">
        <v>376</v>
      </c>
      <c r="AU267" s="163" t="s">
        <v>86</v>
      </c>
      <c r="AV267" s="13" t="s">
        <v>249</v>
      </c>
      <c r="AW267" s="13" t="s">
        <v>34</v>
      </c>
      <c r="AX267" s="13" t="s">
        <v>84</v>
      </c>
      <c r="AY267" s="163" t="s">
        <v>339</v>
      </c>
    </row>
    <row r="268" spans="2:65" s="1" customFormat="1" ht="16.5" customHeight="1" x14ac:dyDescent="0.2">
      <c r="B268" s="136"/>
      <c r="C268" s="137" t="s">
        <v>451</v>
      </c>
      <c r="D268" s="137" t="s">
        <v>342</v>
      </c>
      <c r="E268" s="138" t="s">
        <v>4353</v>
      </c>
      <c r="F268" s="139" t="s">
        <v>4354</v>
      </c>
      <c r="G268" s="140" t="s">
        <v>493</v>
      </c>
      <c r="H268" s="141">
        <v>0.23300000000000001</v>
      </c>
      <c r="I268" s="142"/>
      <c r="J268" s="143">
        <f>ROUND(I268*H268,2)</f>
        <v>0</v>
      </c>
      <c r="K268" s="139" t="s">
        <v>902</v>
      </c>
      <c r="L268" s="32"/>
      <c r="M268" s="144" t="s">
        <v>1</v>
      </c>
      <c r="N268" s="145" t="s">
        <v>42</v>
      </c>
      <c r="P268" s="146">
        <f>O268*H268</f>
        <v>0</v>
      </c>
      <c r="Q268" s="146">
        <v>1.0597399999999999</v>
      </c>
      <c r="R268" s="146">
        <f>Q268*H268</f>
        <v>0.24691942</v>
      </c>
      <c r="S268" s="146">
        <v>0</v>
      </c>
      <c r="T268" s="147">
        <f>S268*H268</f>
        <v>0</v>
      </c>
      <c r="AR268" s="148" t="s">
        <v>249</v>
      </c>
      <c r="AT268" s="148" t="s">
        <v>342</v>
      </c>
      <c r="AU268" s="148" t="s">
        <v>86</v>
      </c>
      <c r="AY268" s="17" t="s">
        <v>339</v>
      </c>
      <c r="BE268" s="149">
        <f>IF(N268="základní",J268,0)</f>
        <v>0</v>
      </c>
      <c r="BF268" s="149">
        <f>IF(N268="snížená",J268,0)</f>
        <v>0</v>
      </c>
      <c r="BG268" s="149">
        <f>IF(N268="zákl. přenesená",J268,0)</f>
        <v>0</v>
      </c>
      <c r="BH268" s="149">
        <f>IF(N268="sníž. přenesená",J268,0)</f>
        <v>0</v>
      </c>
      <c r="BI268" s="149">
        <f>IF(N268="nulová",J268,0)</f>
        <v>0</v>
      </c>
      <c r="BJ268" s="17" t="s">
        <v>84</v>
      </c>
      <c r="BK268" s="149">
        <f>ROUND(I268*H268,2)</f>
        <v>0</v>
      </c>
      <c r="BL268" s="17" t="s">
        <v>249</v>
      </c>
      <c r="BM268" s="148" t="s">
        <v>4355</v>
      </c>
    </row>
    <row r="269" spans="2:65" s="1" customFormat="1" x14ac:dyDescent="0.2">
      <c r="B269" s="32"/>
      <c r="D269" s="150" t="s">
        <v>348</v>
      </c>
      <c r="F269" s="151" t="s">
        <v>4356</v>
      </c>
      <c r="I269" s="152"/>
      <c r="L269" s="32"/>
      <c r="M269" s="153"/>
      <c r="T269" s="56"/>
      <c r="AT269" s="17" t="s">
        <v>348</v>
      </c>
      <c r="AU269" s="17" t="s">
        <v>86</v>
      </c>
    </row>
    <row r="270" spans="2:65" s="12" customFormat="1" x14ac:dyDescent="0.2">
      <c r="B270" s="155"/>
      <c r="D270" s="150" t="s">
        <v>376</v>
      </c>
      <c r="E270" s="156" t="s">
        <v>1</v>
      </c>
      <c r="F270" s="157" t="s">
        <v>4357</v>
      </c>
      <c r="H270" s="158">
        <v>0.23300000000000001</v>
      </c>
      <c r="I270" s="159"/>
      <c r="L270" s="155"/>
      <c r="M270" s="160"/>
      <c r="T270" s="161"/>
      <c r="AT270" s="156" t="s">
        <v>376</v>
      </c>
      <c r="AU270" s="156" t="s">
        <v>86</v>
      </c>
      <c r="AV270" s="12" t="s">
        <v>86</v>
      </c>
      <c r="AW270" s="12" t="s">
        <v>34</v>
      </c>
      <c r="AX270" s="12" t="s">
        <v>77</v>
      </c>
      <c r="AY270" s="156" t="s">
        <v>339</v>
      </c>
    </row>
    <row r="271" spans="2:65" s="13" customFormat="1" x14ac:dyDescent="0.2">
      <c r="B271" s="162"/>
      <c r="D271" s="150" t="s">
        <v>376</v>
      </c>
      <c r="E271" s="163" t="s">
        <v>1</v>
      </c>
      <c r="F271" s="164" t="s">
        <v>398</v>
      </c>
      <c r="H271" s="165">
        <v>0.23300000000000001</v>
      </c>
      <c r="I271" s="166"/>
      <c r="L271" s="162"/>
      <c r="M271" s="167"/>
      <c r="T271" s="168"/>
      <c r="AT271" s="163" t="s">
        <v>376</v>
      </c>
      <c r="AU271" s="163" t="s">
        <v>86</v>
      </c>
      <c r="AV271" s="13" t="s">
        <v>249</v>
      </c>
      <c r="AW271" s="13" t="s">
        <v>34</v>
      </c>
      <c r="AX271" s="13" t="s">
        <v>84</v>
      </c>
      <c r="AY271" s="163" t="s">
        <v>339</v>
      </c>
    </row>
    <row r="272" spans="2:65" s="1" customFormat="1" ht="16.5" customHeight="1" x14ac:dyDescent="0.2">
      <c r="B272" s="136"/>
      <c r="C272" s="137" t="s">
        <v>7</v>
      </c>
      <c r="D272" s="137" t="s">
        <v>342</v>
      </c>
      <c r="E272" s="138" t="s">
        <v>3790</v>
      </c>
      <c r="F272" s="139" t="s">
        <v>3791</v>
      </c>
      <c r="G272" s="140" t="s">
        <v>373</v>
      </c>
      <c r="H272" s="141">
        <v>23.4</v>
      </c>
      <c r="I272" s="142"/>
      <c r="J272" s="143">
        <f>ROUND(I272*H272,2)</f>
        <v>0</v>
      </c>
      <c r="K272" s="139" t="s">
        <v>902</v>
      </c>
      <c r="L272" s="32"/>
      <c r="M272" s="144" t="s">
        <v>1</v>
      </c>
      <c r="N272" s="145" t="s">
        <v>42</v>
      </c>
      <c r="P272" s="146">
        <f>O272*H272</f>
        <v>0</v>
      </c>
      <c r="Q272" s="146">
        <v>0</v>
      </c>
      <c r="R272" s="146">
        <f>Q272*H272</f>
        <v>0</v>
      </c>
      <c r="S272" s="146">
        <v>0</v>
      </c>
      <c r="T272" s="147">
        <f>S272*H272</f>
        <v>0</v>
      </c>
      <c r="AR272" s="148" t="s">
        <v>249</v>
      </c>
      <c r="AT272" s="148" t="s">
        <v>342</v>
      </c>
      <c r="AU272" s="148" t="s">
        <v>86</v>
      </c>
      <c r="AY272" s="17" t="s">
        <v>339</v>
      </c>
      <c r="BE272" s="149">
        <f>IF(N272="základní",J272,0)</f>
        <v>0</v>
      </c>
      <c r="BF272" s="149">
        <f>IF(N272="snížená",J272,0)</f>
        <v>0</v>
      </c>
      <c r="BG272" s="149">
        <f>IF(N272="zákl. přenesená",J272,0)</f>
        <v>0</v>
      </c>
      <c r="BH272" s="149">
        <f>IF(N272="sníž. přenesená",J272,0)</f>
        <v>0</v>
      </c>
      <c r="BI272" s="149">
        <f>IF(N272="nulová",J272,0)</f>
        <v>0</v>
      </c>
      <c r="BJ272" s="17" t="s">
        <v>84</v>
      </c>
      <c r="BK272" s="149">
        <f>ROUND(I272*H272,2)</f>
        <v>0</v>
      </c>
      <c r="BL272" s="17" t="s">
        <v>249</v>
      </c>
      <c r="BM272" s="148" t="s">
        <v>4358</v>
      </c>
    </row>
    <row r="273" spans="2:65" s="1" customFormat="1" x14ac:dyDescent="0.2">
      <c r="B273" s="32"/>
      <c r="D273" s="150" t="s">
        <v>348</v>
      </c>
      <c r="F273" s="151" t="s">
        <v>3793</v>
      </c>
      <c r="I273" s="152"/>
      <c r="L273" s="32"/>
      <c r="M273" s="153"/>
      <c r="T273" s="56"/>
      <c r="AT273" s="17" t="s">
        <v>348</v>
      </c>
      <c r="AU273" s="17" t="s">
        <v>86</v>
      </c>
    </row>
    <row r="274" spans="2:65" s="15" customFormat="1" x14ac:dyDescent="0.2">
      <c r="B274" s="189"/>
      <c r="D274" s="150" t="s">
        <v>376</v>
      </c>
      <c r="E274" s="190" t="s">
        <v>1</v>
      </c>
      <c r="F274" s="191" t="s">
        <v>4359</v>
      </c>
      <c r="H274" s="190" t="s">
        <v>1</v>
      </c>
      <c r="I274" s="192"/>
      <c r="L274" s="189"/>
      <c r="M274" s="193"/>
      <c r="T274" s="194"/>
      <c r="AT274" s="190" t="s">
        <v>376</v>
      </c>
      <c r="AU274" s="190" t="s">
        <v>86</v>
      </c>
      <c r="AV274" s="15" t="s">
        <v>84</v>
      </c>
      <c r="AW274" s="15" t="s">
        <v>34</v>
      </c>
      <c r="AX274" s="15" t="s">
        <v>77</v>
      </c>
      <c r="AY274" s="190" t="s">
        <v>339</v>
      </c>
    </row>
    <row r="275" spans="2:65" s="12" customFormat="1" x14ac:dyDescent="0.2">
      <c r="B275" s="155"/>
      <c r="D275" s="150" t="s">
        <v>376</v>
      </c>
      <c r="E275" s="156" t="s">
        <v>1</v>
      </c>
      <c r="F275" s="157" t="s">
        <v>4360</v>
      </c>
      <c r="H275" s="158">
        <v>11.7</v>
      </c>
      <c r="I275" s="159"/>
      <c r="L275" s="155"/>
      <c r="M275" s="160"/>
      <c r="T275" s="161"/>
      <c r="AT275" s="156" t="s">
        <v>376</v>
      </c>
      <c r="AU275" s="156" t="s">
        <v>86</v>
      </c>
      <c r="AV275" s="12" t="s">
        <v>86</v>
      </c>
      <c r="AW275" s="12" t="s">
        <v>34</v>
      </c>
      <c r="AX275" s="12" t="s">
        <v>77</v>
      </c>
      <c r="AY275" s="156" t="s">
        <v>339</v>
      </c>
    </row>
    <row r="276" spans="2:65" s="15" customFormat="1" x14ac:dyDescent="0.2">
      <c r="B276" s="189"/>
      <c r="D276" s="150" t="s">
        <v>376</v>
      </c>
      <c r="E276" s="190" t="s">
        <v>1</v>
      </c>
      <c r="F276" s="191" t="s">
        <v>4361</v>
      </c>
      <c r="H276" s="190" t="s">
        <v>1</v>
      </c>
      <c r="I276" s="192"/>
      <c r="L276" s="189"/>
      <c r="M276" s="193"/>
      <c r="T276" s="194"/>
      <c r="AT276" s="190" t="s">
        <v>376</v>
      </c>
      <c r="AU276" s="190" t="s">
        <v>86</v>
      </c>
      <c r="AV276" s="15" t="s">
        <v>84</v>
      </c>
      <c r="AW276" s="15" t="s">
        <v>34</v>
      </c>
      <c r="AX276" s="15" t="s">
        <v>77</v>
      </c>
      <c r="AY276" s="190" t="s">
        <v>339</v>
      </c>
    </row>
    <row r="277" spans="2:65" s="12" customFormat="1" x14ac:dyDescent="0.2">
      <c r="B277" s="155"/>
      <c r="D277" s="150" t="s">
        <v>376</v>
      </c>
      <c r="E277" s="156" t="s">
        <v>1</v>
      </c>
      <c r="F277" s="157" t="s">
        <v>4360</v>
      </c>
      <c r="H277" s="158">
        <v>11.7</v>
      </c>
      <c r="I277" s="159"/>
      <c r="L277" s="155"/>
      <c r="M277" s="160"/>
      <c r="T277" s="161"/>
      <c r="AT277" s="156" t="s">
        <v>376</v>
      </c>
      <c r="AU277" s="156" t="s">
        <v>86</v>
      </c>
      <c r="AV277" s="12" t="s">
        <v>86</v>
      </c>
      <c r="AW277" s="12" t="s">
        <v>34</v>
      </c>
      <c r="AX277" s="12" t="s">
        <v>77</v>
      </c>
      <c r="AY277" s="156" t="s">
        <v>339</v>
      </c>
    </row>
    <row r="278" spans="2:65" s="13" customFormat="1" x14ac:dyDescent="0.2">
      <c r="B278" s="162"/>
      <c r="D278" s="150" t="s">
        <v>376</v>
      </c>
      <c r="E278" s="163" t="s">
        <v>1</v>
      </c>
      <c r="F278" s="164" t="s">
        <v>398</v>
      </c>
      <c r="H278" s="165">
        <v>23.4</v>
      </c>
      <c r="I278" s="166"/>
      <c r="L278" s="162"/>
      <c r="M278" s="167"/>
      <c r="T278" s="168"/>
      <c r="AT278" s="163" t="s">
        <v>376</v>
      </c>
      <c r="AU278" s="163" t="s">
        <v>86</v>
      </c>
      <c r="AV278" s="13" t="s">
        <v>249</v>
      </c>
      <c r="AW278" s="13" t="s">
        <v>34</v>
      </c>
      <c r="AX278" s="13" t="s">
        <v>84</v>
      </c>
      <c r="AY278" s="163" t="s">
        <v>339</v>
      </c>
    </row>
    <row r="279" spans="2:65" s="1" customFormat="1" ht="21.75" customHeight="1" x14ac:dyDescent="0.2">
      <c r="B279" s="136"/>
      <c r="C279" s="137" t="s">
        <v>460</v>
      </c>
      <c r="D279" s="137" t="s">
        <v>342</v>
      </c>
      <c r="E279" s="138" t="s">
        <v>3756</v>
      </c>
      <c r="F279" s="139" t="s">
        <v>3757</v>
      </c>
      <c r="G279" s="140" t="s">
        <v>373</v>
      </c>
      <c r="H279" s="141">
        <v>23.4</v>
      </c>
      <c r="I279" s="142"/>
      <c r="J279" s="143">
        <f>ROUND(I279*H279,2)</f>
        <v>0</v>
      </c>
      <c r="K279" s="139" t="s">
        <v>902</v>
      </c>
      <c r="L279" s="32"/>
      <c r="M279" s="144" t="s">
        <v>1</v>
      </c>
      <c r="N279" s="145" t="s">
        <v>42</v>
      </c>
      <c r="P279" s="146">
        <f>O279*H279</f>
        <v>0</v>
      </c>
      <c r="Q279" s="146">
        <v>0</v>
      </c>
      <c r="R279" s="146">
        <f>Q279*H279</f>
        <v>0</v>
      </c>
      <c r="S279" s="146">
        <v>0</v>
      </c>
      <c r="T279" s="147">
        <f>S279*H279</f>
        <v>0</v>
      </c>
      <c r="AR279" s="148" t="s">
        <v>249</v>
      </c>
      <c r="AT279" s="148" t="s">
        <v>342</v>
      </c>
      <c r="AU279" s="148" t="s">
        <v>86</v>
      </c>
      <c r="AY279" s="17" t="s">
        <v>339</v>
      </c>
      <c r="BE279" s="149">
        <f>IF(N279="základní",J279,0)</f>
        <v>0</v>
      </c>
      <c r="BF279" s="149">
        <f>IF(N279="snížená",J279,0)</f>
        <v>0</v>
      </c>
      <c r="BG279" s="149">
        <f>IF(N279="zákl. přenesená",J279,0)</f>
        <v>0</v>
      </c>
      <c r="BH279" s="149">
        <f>IF(N279="sníž. přenesená",J279,0)</f>
        <v>0</v>
      </c>
      <c r="BI279" s="149">
        <f>IF(N279="nulová",J279,0)</f>
        <v>0</v>
      </c>
      <c r="BJ279" s="17" t="s">
        <v>84</v>
      </c>
      <c r="BK279" s="149">
        <f>ROUND(I279*H279,2)</f>
        <v>0</v>
      </c>
      <c r="BL279" s="17" t="s">
        <v>249</v>
      </c>
      <c r="BM279" s="148" t="s">
        <v>4362</v>
      </c>
    </row>
    <row r="280" spans="2:65" s="1" customFormat="1" x14ac:dyDescent="0.2">
      <c r="B280" s="32"/>
      <c r="D280" s="150" t="s">
        <v>348</v>
      </c>
      <c r="F280" s="151" t="s">
        <v>3759</v>
      </c>
      <c r="I280" s="152"/>
      <c r="L280" s="32"/>
      <c r="M280" s="153"/>
      <c r="T280" s="56"/>
      <c r="AT280" s="17" t="s">
        <v>348</v>
      </c>
      <c r="AU280" s="17" t="s">
        <v>86</v>
      </c>
    </row>
    <row r="281" spans="2:65" s="1" customFormat="1" ht="16.5" customHeight="1" x14ac:dyDescent="0.2">
      <c r="B281" s="136"/>
      <c r="C281" s="137" t="s">
        <v>467</v>
      </c>
      <c r="D281" s="137" t="s">
        <v>342</v>
      </c>
      <c r="E281" s="138" t="s">
        <v>2080</v>
      </c>
      <c r="F281" s="139" t="s">
        <v>2081</v>
      </c>
      <c r="G281" s="140" t="s">
        <v>373</v>
      </c>
      <c r="H281" s="141">
        <v>7.4889999999999999</v>
      </c>
      <c r="I281" s="142"/>
      <c r="J281" s="143">
        <f>ROUND(I281*H281,2)</f>
        <v>0</v>
      </c>
      <c r="K281" s="139" t="s">
        <v>902</v>
      </c>
      <c r="L281" s="32"/>
      <c r="M281" s="144" t="s">
        <v>1</v>
      </c>
      <c r="N281" s="145" t="s">
        <v>42</v>
      </c>
      <c r="P281" s="146">
        <f>O281*H281</f>
        <v>0</v>
      </c>
      <c r="Q281" s="146">
        <v>0</v>
      </c>
      <c r="R281" s="146">
        <f>Q281*H281</f>
        <v>0</v>
      </c>
      <c r="S281" s="146">
        <v>0</v>
      </c>
      <c r="T281" s="147">
        <f>S281*H281</f>
        <v>0</v>
      </c>
      <c r="AR281" s="148" t="s">
        <v>249</v>
      </c>
      <c r="AT281" s="148" t="s">
        <v>342</v>
      </c>
      <c r="AU281" s="148" t="s">
        <v>86</v>
      </c>
      <c r="AY281" s="17" t="s">
        <v>339</v>
      </c>
      <c r="BE281" s="149">
        <f>IF(N281="základní",J281,0)</f>
        <v>0</v>
      </c>
      <c r="BF281" s="149">
        <f>IF(N281="snížená",J281,0)</f>
        <v>0</v>
      </c>
      <c r="BG281" s="149">
        <f>IF(N281="zákl. přenesená",J281,0)</f>
        <v>0</v>
      </c>
      <c r="BH281" s="149">
        <f>IF(N281="sníž. přenesená",J281,0)</f>
        <v>0</v>
      </c>
      <c r="BI281" s="149">
        <f>IF(N281="nulová",J281,0)</f>
        <v>0</v>
      </c>
      <c r="BJ281" s="17" t="s">
        <v>84</v>
      </c>
      <c r="BK281" s="149">
        <f>ROUND(I281*H281,2)</f>
        <v>0</v>
      </c>
      <c r="BL281" s="17" t="s">
        <v>249</v>
      </c>
      <c r="BM281" s="148" t="s">
        <v>4363</v>
      </c>
    </row>
    <row r="282" spans="2:65" s="1" customFormat="1" x14ac:dyDescent="0.2">
      <c r="B282" s="32"/>
      <c r="D282" s="150" t="s">
        <v>348</v>
      </c>
      <c r="F282" s="151" t="s">
        <v>2083</v>
      </c>
      <c r="I282" s="152"/>
      <c r="L282" s="32"/>
      <c r="M282" s="153"/>
      <c r="T282" s="56"/>
      <c r="AT282" s="17" t="s">
        <v>348</v>
      </c>
      <c r="AU282" s="17" t="s">
        <v>86</v>
      </c>
    </row>
    <row r="283" spans="2:65" s="12" customFormat="1" x14ac:dyDescent="0.2">
      <c r="B283" s="155"/>
      <c r="D283" s="150" t="s">
        <v>376</v>
      </c>
      <c r="E283" s="156" t="s">
        <v>1</v>
      </c>
      <c r="F283" s="157" t="s">
        <v>4364</v>
      </c>
      <c r="H283" s="158">
        <v>1.022</v>
      </c>
      <c r="I283" s="159"/>
      <c r="L283" s="155"/>
      <c r="M283" s="160"/>
      <c r="T283" s="161"/>
      <c r="AT283" s="156" t="s">
        <v>376</v>
      </c>
      <c r="AU283" s="156" t="s">
        <v>86</v>
      </c>
      <c r="AV283" s="12" t="s">
        <v>86</v>
      </c>
      <c r="AW283" s="12" t="s">
        <v>34</v>
      </c>
      <c r="AX283" s="12" t="s">
        <v>77</v>
      </c>
      <c r="AY283" s="156" t="s">
        <v>339</v>
      </c>
    </row>
    <row r="284" spans="2:65" s="12" customFormat="1" x14ac:dyDescent="0.2">
      <c r="B284" s="155"/>
      <c r="D284" s="150" t="s">
        <v>376</v>
      </c>
      <c r="E284" s="156" t="s">
        <v>1</v>
      </c>
      <c r="F284" s="157" t="s">
        <v>4365</v>
      </c>
      <c r="H284" s="158">
        <v>0.23100000000000001</v>
      </c>
      <c r="I284" s="159"/>
      <c r="L284" s="155"/>
      <c r="M284" s="160"/>
      <c r="T284" s="161"/>
      <c r="AT284" s="156" t="s">
        <v>376</v>
      </c>
      <c r="AU284" s="156" t="s">
        <v>86</v>
      </c>
      <c r="AV284" s="12" t="s">
        <v>86</v>
      </c>
      <c r="AW284" s="12" t="s">
        <v>34</v>
      </c>
      <c r="AX284" s="12" t="s">
        <v>77</v>
      </c>
      <c r="AY284" s="156" t="s">
        <v>339</v>
      </c>
    </row>
    <row r="285" spans="2:65" s="12" customFormat="1" x14ac:dyDescent="0.2">
      <c r="B285" s="155"/>
      <c r="D285" s="150" t="s">
        <v>376</v>
      </c>
      <c r="E285" s="156" t="s">
        <v>1</v>
      </c>
      <c r="F285" s="157" t="s">
        <v>4366</v>
      </c>
      <c r="H285" s="158">
        <v>0.216</v>
      </c>
      <c r="I285" s="159"/>
      <c r="L285" s="155"/>
      <c r="M285" s="160"/>
      <c r="T285" s="161"/>
      <c r="AT285" s="156" t="s">
        <v>376</v>
      </c>
      <c r="AU285" s="156" t="s">
        <v>86</v>
      </c>
      <c r="AV285" s="12" t="s">
        <v>86</v>
      </c>
      <c r="AW285" s="12" t="s">
        <v>34</v>
      </c>
      <c r="AX285" s="12" t="s">
        <v>77</v>
      </c>
      <c r="AY285" s="156" t="s">
        <v>339</v>
      </c>
    </row>
    <row r="286" spans="2:65" s="12" customFormat="1" x14ac:dyDescent="0.2">
      <c r="B286" s="155"/>
      <c r="D286" s="150" t="s">
        <v>376</v>
      </c>
      <c r="E286" s="156" t="s">
        <v>1</v>
      </c>
      <c r="F286" s="157" t="s">
        <v>4367</v>
      </c>
      <c r="H286" s="158">
        <v>0.96299999999999997</v>
      </c>
      <c r="I286" s="159"/>
      <c r="L286" s="155"/>
      <c r="M286" s="160"/>
      <c r="T286" s="161"/>
      <c r="AT286" s="156" t="s">
        <v>376</v>
      </c>
      <c r="AU286" s="156" t="s">
        <v>86</v>
      </c>
      <c r="AV286" s="12" t="s">
        <v>86</v>
      </c>
      <c r="AW286" s="12" t="s">
        <v>34</v>
      </c>
      <c r="AX286" s="12" t="s">
        <v>77</v>
      </c>
      <c r="AY286" s="156" t="s">
        <v>339</v>
      </c>
    </row>
    <row r="287" spans="2:65" s="12" customFormat="1" x14ac:dyDescent="0.2">
      <c r="B287" s="155"/>
      <c r="D287" s="150" t="s">
        <v>376</v>
      </c>
      <c r="E287" s="156" t="s">
        <v>1</v>
      </c>
      <c r="F287" s="157" t="s">
        <v>4368</v>
      </c>
      <c r="H287" s="158">
        <v>1.05</v>
      </c>
      <c r="I287" s="159"/>
      <c r="L287" s="155"/>
      <c r="M287" s="160"/>
      <c r="T287" s="161"/>
      <c r="AT287" s="156" t="s">
        <v>376</v>
      </c>
      <c r="AU287" s="156" t="s">
        <v>86</v>
      </c>
      <c r="AV287" s="12" t="s">
        <v>86</v>
      </c>
      <c r="AW287" s="12" t="s">
        <v>34</v>
      </c>
      <c r="AX287" s="12" t="s">
        <v>77</v>
      </c>
      <c r="AY287" s="156" t="s">
        <v>339</v>
      </c>
    </row>
    <row r="288" spans="2:65" s="12" customFormat="1" x14ac:dyDescent="0.2">
      <c r="B288" s="155"/>
      <c r="D288" s="150" t="s">
        <v>376</v>
      </c>
      <c r="E288" s="156" t="s">
        <v>1</v>
      </c>
      <c r="F288" s="157" t="s">
        <v>4369</v>
      </c>
      <c r="H288" s="158">
        <v>0.21</v>
      </c>
      <c r="I288" s="159"/>
      <c r="L288" s="155"/>
      <c r="M288" s="160"/>
      <c r="T288" s="161"/>
      <c r="AT288" s="156" t="s">
        <v>376</v>
      </c>
      <c r="AU288" s="156" t="s">
        <v>86</v>
      </c>
      <c r="AV288" s="12" t="s">
        <v>86</v>
      </c>
      <c r="AW288" s="12" t="s">
        <v>34</v>
      </c>
      <c r="AX288" s="12" t="s">
        <v>77</v>
      </c>
      <c r="AY288" s="156" t="s">
        <v>339</v>
      </c>
    </row>
    <row r="289" spans="2:65" s="12" customFormat="1" x14ac:dyDescent="0.2">
      <c r="B289" s="155"/>
      <c r="D289" s="150" t="s">
        <v>376</v>
      </c>
      <c r="E289" s="156" t="s">
        <v>1</v>
      </c>
      <c r="F289" s="157" t="s">
        <v>4370</v>
      </c>
      <c r="H289" s="158">
        <v>0.312</v>
      </c>
      <c r="I289" s="159"/>
      <c r="L289" s="155"/>
      <c r="M289" s="160"/>
      <c r="T289" s="161"/>
      <c r="AT289" s="156" t="s">
        <v>376</v>
      </c>
      <c r="AU289" s="156" t="s">
        <v>86</v>
      </c>
      <c r="AV289" s="12" t="s">
        <v>86</v>
      </c>
      <c r="AW289" s="12" t="s">
        <v>34</v>
      </c>
      <c r="AX289" s="12" t="s">
        <v>77</v>
      </c>
      <c r="AY289" s="156" t="s">
        <v>339</v>
      </c>
    </row>
    <row r="290" spans="2:65" s="12" customFormat="1" x14ac:dyDescent="0.2">
      <c r="B290" s="155"/>
      <c r="D290" s="150" t="s">
        <v>376</v>
      </c>
      <c r="E290" s="156" t="s">
        <v>1</v>
      </c>
      <c r="F290" s="157" t="s">
        <v>4371</v>
      </c>
      <c r="H290" s="158">
        <v>0.94699999999999995</v>
      </c>
      <c r="I290" s="159"/>
      <c r="L290" s="155"/>
      <c r="M290" s="160"/>
      <c r="T290" s="161"/>
      <c r="AT290" s="156" t="s">
        <v>376</v>
      </c>
      <c r="AU290" s="156" t="s">
        <v>86</v>
      </c>
      <c r="AV290" s="12" t="s">
        <v>86</v>
      </c>
      <c r="AW290" s="12" t="s">
        <v>34</v>
      </c>
      <c r="AX290" s="12" t="s">
        <v>77</v>
      </c>
      <c r="AY290" s="156" t="s">
        <v>339</v>
      </c>
    </row>
    <row r="291" spans="2:65" s="12" customFormat="1" x14ac:dyDescent="0.2">
      <c r="B291" s="155"/>
      <c r="D291" s="150" t="s">
        <v>376</v>
      </c>
      <c r="E291" s="156" t="s">
        <v>1</v>
      </c>
      <c r="F291" s="157" t="s">
        <v>4372</v>
      </c>
      <c r="H291" s="158">
        <v>0.20200000000000001</v>
      </c>
      <c r="I291" s="159"/>
      <c r="L291" s="155"/>
      <c r="M291" s="160"/>
      <c r="T291" s="161"/>
      <c r="AT291" s="156" t="s">
        <v>376</v>
      </c>
      <c r="AU291" s="156" t="s">
        <v>86</v>
      </c>
      <c r="AV291" s="12" t="s">
        <v>86</v>
      </c>
      <c r="AW291" s="12" t="s">
        <v>34</v>
      </c>
      <c r="AX291" s="12" t="s">
        <v>77</v>
      </c>
      <c r="AY291" s="156" t="s">
        <v>339</v>
      </c>
    </row>
    <row r="292" spans="2:65" s="12" customFormat="1" x14ac:dyDescent="0.2">
      <c r="B292" s="155"/>
      <c r="D292" s="150" t="s">
        <v>376</v>
      </c>
      <c r="E292" s="156" t="s">
        <v>1</v>
      </c>
      <c r="F292" s="157" t="s">
        <v>4373</v>
      </c>
      <c r="H292" s="158">
        <v>0.3</v>
      </c>
      <c r="I292" s="159"/>
      <c r="L292" s="155"/>
      <c r="M292" s="160"/>
      <c r="T292" s="161"/>
      <c r="AT292" s="156" t="s">
        <v>376</v>
      </c>
      <c r="AU292" s="156" t="s">
        <v>86</v>
      </c>
      <c r="AV292" s="12" t="s">
        <v>86</v>
      </c>
      <c r="AW292" s="12" t="s">
        <v>34</v>
      </c>
      <c r="AX292" s="12" t="s">
        <v>77</v>
      </c>
      <c r="AY292" s="156" t="s">
        <v>339</v>
      </c>
    </row>
    <row r="293" spans="2:65" s="12" customFormat="1" x14ac:dyDescent="0.2">
      <c r="B293" s="155"/>
      <c r="D293" s="150" t="s">
        <v>376</v>
      </c>
      <c r="E293" s="156" t="s">
        <v>1</v>
      </c>
      <c r="F293" s="157" t="s">
        <v>4374</v>
      </c>
      <c r="H293" s="158">
        <v>1.321</v>
      </c>
      <c r="I293" s="159"/>
      <c r="L293" s="155"/>
      <c r="M293" s="160"/>
      <c r="T293" s="161"/>
      <c r="AT293" s="156" t="s">
        <v>376</v>
      </c>
      <c r="AU293" s="156" t="s">
        <v>86</v>
      </c>
      <c r="AV293" s="12" t="s">
        <v>86</v>
      </c>
      <c r="AW293" s="12" t="s">
        <v>34</v>
      </c>
      <c r="AX293" s="12" t="s">
        <v>77</v>
      </c>
      <c r="AY293" s="156" t="s">
        <v>339</v>
      </c>
    </row>
    <row r="294" spans="2:65" s="12" customFormat="1" x14ac:dyDescent="0.2">
      <c r="B294" s="155"/>
      <c r="D294" s="150" t="s">
        <v>376</v>
      </c>
      <c r="E294" s="156" t="s">
        <v>1</v>
      </c>
      <c r="F294" s="157" t="s">
        <v>4375</v>
      </c>
      <c r="H294" s="158">
        <v>0.29799999999999999</v>
      </c>
      <c r="I294" s="159"/>
      <c r="L294" s="155"/>
      <c r="M294" s="160"/>
      <c r="T294" s="161"/>
      <c r="AT294" s="156" t="s">
        <v>376</v>
      </c>
      <c r="AU294" s="156" t="s">
        <v>86</v>
      </c>
      <c r="AV294" s="12" t="s">
        <v>86</v>
      </c>
      <c r="AW294" s="12" t="s">
        <v>34</v>
      </c>
      <c r="AX294" s="12" t="s">
        <v>77</v>
      </c>
      <c r="AY294" s="156" t="s">
        <v>339</v>
      </c>
    </row>
    <row r="295" spans="2:65" s="12" customFormat="1" x14ac:dyDescent="0.2">
      <c r="B295" s="155"/>
      <c r="D295" s="150" t="s">
        <v>376</v>
      </c>
      <c r="E295" s="156" t="s">
        <v>1</v>
      </c>
      <c r="F295" s="157" t="s">
        <v>4376</v>
      </c>
      <c r="H295" s="158">
        <v>0.41699999999999998</v>
      </c>
      <c r="I295" s="159"/>
      <c r="L295" s="155"/>
      <c r="M295" s="160"/>
      <c r="T295" s="161"/>
      <c r="AT295" s="156" t="s">
        <v>376</v>
      </c>
      <c r="AU295" s="156" t="s">
        <v>86</v>
      </c>
      <c r="AV295" s="12" t="s">
        <v>86</v>
      </c>
      <c r="AW295" s="12" t="s">
        <v>34</v>
      </c>
      <c r="AX295" s="12" t="s">
        <v>77</v>
      </c>
      <c r="AY295" s="156" t="s">
        <v>339</v>
      </c>
    </row>
    <row r="296" spans="2:65" s="13" customFormat="1" x14ac:dyDescent="0.2">
      <c r="B296" s="162"/>
      <c r="D296" s="150" t="s">
        <v>376</v>
      </c>
      <c r="E296" s="163" t="s">
        <v>1</v>
      </c>
      <c r="F296" s="164" t="s">
        <v>398</v>
      </c>
      <c r="H296" s="165">
        <v>7.4889999999999999</v>
      </c>
      <c r="I296" s="166"/>
      <c r="L296" s="162"/>
      <c r="M296" s="167"/>
      <c r="T296" s="168"/>
      <c r="AT296" s="163" t="s">
        <v>376</v>
      </c>
      <c r="AU296" s="163" t="s">
        <v>86</v>
      </c>
      <c r="AV296" s="13" t="s">
        <v>249</v>
      </c>
      <c r="AW296" s="13" t="s">
        <v>34</v>
      </c>
      <c r="AX296" s="13" t="s">
        <v>84</v>
      </c>
      <c r="AY296" s="163" t="s">
        <v>339</v>
      </c>
    </row>
    <row r="297" spans="2:65" s="1" customFormat="1" ht="16.5" customHeight="1" x14ac:dyDescent="0.2">
      <c r="B297" s="136"/>
      <c r="C297" s="137" t="s">
        <v>472</v>
      </c>
      <c r="D297" s="137" t="s">
        <v>342</v>
      </c>
      <c r="E297" s="138" t="s">
        <v>2086</v>
      </c>
      <c r="F297" s="139" t="s">
        <v>2087</v>
      </c>
      <c r="G297" s="140" t="s">
        <v>373</v>
      </c>
      <c r="H297" s="141">
        <v>7.4889999999999999</v>
      </c>
      <c r="I297" s="142"/>
      <c r="J297" s="143">
        <f>ROUND(I297*H297,2)</f>
        <v>0</v>
      </c>
      <c r="K297" s="139" t="s">
        <v>902</v>
      </c>
      <c r="L297" s="32"/>
      <c r="M297" s="144" t="s">
        <v>1</v>
      </c>
      <c r="N297" s="145" t="s">
        <v>42</v>
      </c>
      <c r="P297" s="146">
        <f>O297*H297</f>
        <v>0</v>
      </c>
      <c r="Q297" s="146">
        <v>0</v>
      </c>
      <c r="R297" s="146">
        <f>Q297*H297</f>
        <v>0</v>
      </c>
      <c r="S297" s="146">
        <v>0</v>
      </c>
      <c r="T297" s="147">
        <f>S297*H297</f>
        <v>0</v>
      </c>
      <c r="AR297" s="148" t="s">
        <v>249</v>
      </c>
      <c r="AT297" s="148" t="s">
        <v>342</v>
      </c>
      <c r="AU297" s="148" t="s">
        <v>86</v>
      </c>
      <c r="AY297" s="17" t="s">
        <v>339</v>
      </c>
      <c r="BE297" s="149">
        <f>IF(N297="základní",J297,0)</f>
        <v>0</v>
      </c>
      <c r="BF297" s="149">
        <f>IF(N297="snížená",J297,0)</f>
        <v>0</v>
      </c>
      <c r="BG297" s="149">
        <f>IF(N297="zákl. přenesená",J297,0)</f>
        <v>0</v>
      </c>
      <c r="BH297" s="149">
        <f>IF(N297="sníž. přenesená",J297,0)</f>
        <v>0</v>
      </c>
      <c r="BI297" s="149">
        <f>IF(N297="nulová",J297,0)</f>
        <v>0</v>
      </c>
      <c r="BJ297" s="17" t="s">
        <v>84</v>
      </c>
      <c r="BK297" s="149">
        <f>ROUND(I297*H297,2)</f>
        <v>0</v>
      </c>
      <c r="BL297" s="17" t="s">
        <v>249</v>
      </c>
      <c r="BM297" s="148" t="s">
        <v>4377</v>
      </c>
    </row>
    <row r="298" spans="2:65" s="1" customFormat="1" x14ac:dyDescent="0.2">
      <c r="B298" s="32"/>
      <c r="D298" s="150" t="s">
        <v>348</v>
      </c>
      <c r="F298" s="151" t="s">
        <v>2089</v>
      </c>
      <c r="I298" s="152"/>
      <c r="L298" s="32"/>
      <c r="M298" s="153"/>
      <c r="T298" s="56"/>
      <c r="AT298" s="17" t="s">
        <v>348</v>
      </c>
      <c r="AU298" s="17" t="s">
        <v>86</v>
      </c>
    </row>
    <row r="299" spans="2:65" s="1" customFormat="1" ht="16.5" customHeight="1" x14ac:dyDescent="0.2">
      <c r="B299" s="136"/>
      <c r="C299" s="137" t="s">
        <v>478</v>
      </c>
      <c r="D299" s="137" t="s">
        <v>342</v>
      </c>
      <c r="E299" s="138" t="s">
        <v>2091</v>
      </c>
      <c r="F299" s="139" t="s">
        <v>2092</v>
      </c>
      <c r="G299" s="140" t="s">
        <v>381</v>
      </c>
      <c r="H299" s="141">
        <v>58.609000000000002</v>
      </c>
      <c r="I299" s="142"/>
      <c r="J299" s="143">
        <f>ROUND(I299*H299,2)</f>
        <v>0</v>
      </c>
      <c r="K299" s="139" t="s">
        <v>902</v>
      </c>
      <c r="L299" s="32"/>
      <c r="M299" s="144" t="s">
        <v>1</v>
      </c>
      <c r="N299" s="145" t="s">
        <v>42</v>
      </c>
      <c r="P299" s="146">
        <f>O299*H299</f>
        <v>0</v>
      </c>
      <c r="Q299" s="146">
        <v>1.2999999999999999E-3</v>
      </c>
      <c r="R299" s="146">
        <f>Q299*H299</f>
        <v>7.6191700000000001E-2</v>
      </c>
      <c r="S299" s="146">
        <v>0</v>
      </c>
      <c r="T299" s="147">
        <f>S299*H299</f>
        <v>0</v>
      </c>
      <c r="AR299" s="148" t="s">
        <v>249</v>
      </c>
      <c r="AT299" s="148" t="s">
        <v>342</v>
      </c>
      <c r="AU299" s="148" t="s">
        <v>86</v>
      </c>
      <c r="AY299" s="17" t="s">
        <v>339</v>
      </c>
      <c r="BE299" s="149">
        <f>IF(N299="základní",J299,0)</f>
        <v>0</v>
      </c>
      <c r="BF299" s="149">
        <f>IF(N299="snížená",J299,0)</f>
        <v>0</v>
      </c>
      <c r="BG299" s="149">
        <f>IF(N299="zákl. přenesená",J299,0)</f>
        <v>0</v>
      </c>
      <c r="BH299" s="149">
        <f>IF(N299="sníž. přenesená",J299,0)</f>
        <v>0</v>
      </c>
      <c r="BI299" s="149">
        <f>IF(N299="nulová",J299,0)</f>
        <v>0</v>
      </c>
      <c r="BJ299" s="17" t="s">
        <v>84</v>
      </c>
      <c r="BK299" s="149">
        <f>ROUND(I299*H299,2)</f>
        <v>0</v>
      </c>
      <c r="BL299" s="17" t="s">
        <v>249</v>
      </c>
      <c r="BM299" s="148" t="s">
        <v>4378</v>
      </c>
    </row>
    <row r="300" spans="2:65" s="1" customFormat="1" x14ac:dyDescent="0.2">
      <c r="B300" s="32"/>
      <c r="D300" s="150" t="s">
        <v>348</v>
      </c>
      <c r="F300" s="151" t="s">
        <v>2094</v>
      </c>
      <c r="I300" s="152"/>
      <c r="L300" s="32"/>
      <c r="M300" s="153"/>
      <c r="T300" s="56"/>
      <c r="AT300" s="17" t="s">
        <v>348</v>
      </c>
      <c r="AU300" s="17" t="s">
        <v>86</v>
      </c>
    </row>
    <row r="301" spans="2:65" s="15" customFormat="1" x14ac:dyDescent="0.2">
      <c r="B301" s="189"/>
      <c r="D301" s="150" t="s">
        <v>376</v>
      </c>
      <c r="E301" s="190" t="s">
        <v>1</v>
      </c>
      <c r="F301" s="191" t="s">
        <v>3006</v>
      </c>
      <c r="H301" s="190" t="s">
        <v>1</v>
      </c>
      <c r="I301" s="192"/>
      <c r="L301" s="189"/>
      <c r="M301" s="193"/>
      <c r="T301" s="194"/>
      <c r="AT301" s="190" t="s">
        <v>376</v>
      </c>
      <c r="AU301" s="190" t="s">
        <v>86</v>
      </c>
      <c r="AV301" s="15" t="s">
        <v>84</v>
      </c>
      <c r="AW301" s="15" t="s">
        <v>34</v>
      </c>
      <c r="AX301" s="15" t="s">
        <v>77</v>
      </c>
      <c r="AY301" s="190" t="s">
        <v>339</v>
      </c>
    </row>
    <row r="302" spans="2:65" s="12" customFormat="1" x14ac:dyDescent="0.2">
      <c r="B302" s="155"/>
      <c r="D302" s="150" t="s">
        <v>376</v>
      </c>
      <c r="E302" s="156" t="s">
        <v>1</v>
      </c>
      <c r="F302" s="157" t="s">
        <v>4379</v>
      </c>
      <c r="H302" s="158">
        <v>15</v>
      </c>
      <c r="I302" s="159"/>
      <c r="L302" s="155"/>
      <c r="M302" s="160"/>
      <c r="T302" s="161"/>
      <c r="AT302" s="156" t="s">
        <v>376</v>
      </c>
      <c r="AU302" s="156" t="s">
        <v>86</v>
      </c>
      <c r="AV302" s="12" t="s">
        <v>86</v>
      </c>
      <c r="AW302" s="12" t="s">
        <v>34</v>
      </c>
      <c r="AX302" s="12" t="s">
        <v>77</v>
      </c>
      <c r="AY302" s="156" t="s">
        <v>339</v>
      </c>
    </row>
    <row r="303" spans="2:65" s="15" customFormat="1" x14ac:dyDescent="0.2">
      <c r="B303" s="189"/>
      <c r="D303" s="150" t="s">
        <v>376</v>
      </c>
      <c r="E303" s="190" t="s">
        <v>1</v>
      </c>
      <c r="F303" s="191" t="s">
        <v>3009</v>
      </c>
      <c r="H303" s="190" t="s">
        <v>1</v>
      </c>
      <c r="I303" s="192"/>
      <c r="L303" s="189"/>
      <c r="M303" s="193"/>
      <c r="T303" s="194"/>
      <c r="AT303" s="190" t="s">
        <v>376</v>
      </c>
      <c r="AU303" s="190" t="s">
        <v>86</v>
      </c>
      <c r="AV303" s="15" t="s">
        <v>84</v>
      </c>
      <c r="AW303" s="15" t="s">
        <v>34</v>
      </c>
      <c r="AX303" s="15" t="s">
        <v>77</v>
      </c>
      <c r="AY303" s="190" t="s">
        <v>339</v>
      </c>
    </row>
    <row r="304" spans="2:65" s="12" customFormat="1" x14ac:dyDescent="0.2">
      <c r="B304" s="155"/>
      <c r="D304" s="150" t="s">
        <v>376</v>
      </c>
      <c r="E304" s="156" t="s">
        <v>1</v>
      </c>
      <c r="F304" s="157" t="s">
        <v>4379</v>
      </c>
      <c r="H304" s="158">
        <v>15</v>
      </c>
      <c r="I304" s="159"/>
      <c r="L304" s="155"/>
      <c r="M304" s="160"/>
      <c r="T304" s="161"/>
      <c r="AT304" s="156" t="s">
        <v>376</v>
      </c>
      <c r="AU304" s="156" t="s">
        <v>86</v>
      </c>
      <c r="AV304" s="12" t="s">
        <v>86</v>
      </c>
      <c r="AW304" s="12" t="s">
        <v>34</v>
      </c>
      <c r="AX304" s="12" t="s">
        <v>77</v>
      </c>
      <c r="AY304" s="156" t="s">
        <v>339</v>
      </c>
    </row>
    <row r="305" spans="2:65" s="15" customFormat="1" x14ac:dyDescent="0.2">
      <c r="B305" s="189"/>
      <c r="D305" s="150" t="s">
        <v>376</v>
      </c>
      <c r="E305" s="190" t="s">
        <v>1</v>
      </c>
      <c r="F305" s="191" t="s">
        <v>4380</v>
      </c>
      <c r="H305" s="190" t="s">
        <v>1</v>
      </c>
      <c r="I305" s="192"/>
      <c r="L305" s="189"/>
      <c r="M305" s="193"/>
      <c r="T305" s="194"/>
      <c r="AT305" s="190" t="s">
        <v>376</v>
      </c>
      <c r="AU305" s="190" t="s">
        <v>86</v>
      </c>
      <c r="AV305" s="15" t="s">
        <v>84</v>
      </c>
      <c r="AW305" s="15" t="s">
        <v>34</v>
      </c>
      <c r="AX305" s="15" t="s">
        <v>77</v>
      </c>
      <c r="AY305" s="190" t="s">
        <v>339</v>
      </c>
    </row>
    <row r="306" spans="2:65" s="12" customFormat="1" x14ac:dyDescent="0.2">
      <c r="B306" s="155"/>
      <c r="D306" s="150" t="s">
        <v>376</v>
      </c>
      <c r="E306" s="156" t="s">
        <v>1</v>
      </c>
      <c r="F306" s="157" t="s">
        <v>4381</v>
      </c>
      <c r="H306" s="158">
        <v>3.407</v>
      </c>
      <c r="I306" s="159"/>
      <c r="L306" s="155"/>
      <c r="M306" s="160"/>
      <c r="T306" s="161"/>
      <c r="AT306" s="156" t="s">
        <v>376</v>
      </c>
      <c r="AU306" s="156" t="s">
        <v>86</v>
      </c>
      <c r="AV306" s="12" t="s">
        <v>86</v>
      </c>
      <c r="AW306" s="12" t="s">
        <v>34</v>
      </c>
      <c r="AX306" s="12" t="s">
        <v>77</v>
      </c>
      <c r="AY306" s="156" t="s">
        <v>339</v>
      </c>
    </row>
    <row r="307" spans="2:65" s="12" customFormat="1" x14ac:dyDescent="0.2">
      <c r="B307" s="155"/>
      <c r="D307" s="150" t="s">
        <v>376</v>
      </c>
      <c r="E307" s="156" t="s">
        <v>1</v>
      </c>
      <c r="F307" s="157" t="s">
        <v>4382</v>
      </c>
      <c r="H307" s="158">
        <v>1.1539999999999999</v>
      </c>
      <c r="I307" s="159"/>
      <c r="L307" s="155"/>
      <c r="M307" s="160"/>
      <c r="T307" s="161"/>
      <c r="AT307" s="156" t="s">
        <v>376</v>
      </c>
      <c r="AU307" s="156" t="s">
        <v>86</v>
      </c>
      <c r="AV307" s="12" t="s">
        <v>86</v>
      </c>
      <c r="AW307" s="12" t="s">
        <v>34</v>
      </c>
      <c r="AX307" s="12" t="s">
        <v>77</v>
      </c>
      <c r="AY307" s="156" t="s">
        <v>339</v>
      </c>
    </row>
    <row r="308" spans="2:65" s="12" customFormat="1" x14ac:dyDescent="0.2">
      <c r="B308" s="155"/>
      <c r="D308" s="150" t="s">
        <v>376</v>
      </c>
      <c r="E308" s="156" t="s">
        <v>1</v>
      </c>
      <c r="F308" s="157" t="s">
        <v>4383</v>
      </c>
      <c r="H308" s="158">
        <v>1.08</v>
      </c>
      <c r="I308" s="159"/>
      <c r="L308" s="155"/>
      <c r="M308" s="160"/>
      <c r="T308" s="161"/>
      <c r="AT308" s="156" t="s">
        <v>376</v>
      </c>
      <c r="AU308" s="156" t="s">
        <v>86</v>
      </c>
      <c r="AV308" s="12" t="s">
        <v>86</v>
      </c>
      <c r="AW308" s="12" t="s">
        <v>34</v>
      </c>
      <c r="AX308" s="12" t="s">
        <v>77</v>
      </c>
      <c r="AY308" s="156" t="s">
        <v>339</v>
      </c>
    </row>
    <row r="309" spans="2:65" s="12" customFormat="1" x14ac:dyDescent="0.2">
      <c r="B309" s="155"/>
      <c r="D309" s="150" t="s">
        <v>376</v>
      </c>
      <c r="E309" s="156" t="s">
        <v>1</v>
      </c>
      <c r="F309" s="157" t="s">
        <v>4384</v>
      </c>
      <c r="H309" s="158">
        <v>3.2109999999999999</v>
      </c>
      <c r="I309" s="159"/>
      <c r="L309" s="155"/>
      <c r="M309" s="160"/>
      <c r="T309" s="161"/>
      <c r="AT309" s="156" t="s">
        <v>376</v>
      </c>
      <c r="AU309" s="156" t="s">
        <v>86</v>
      </c>
      <c r="AV309" s="12" t="s">
        <v>86</v>
      </c>
      <c r="AW309" s="12" t="s">
        <v>34</v>
      </c>
      <c r="AX309" s="12" t="s">
        <v>77</v>
      </c>
      <c r="AY309" s="156" t="s">
        <v>339</v>
      </c>
    </row>
    <row r="310" spans="2:65" s="12" customFormat="1" x14ac:dyDescent="0.2">
      <c r="B310" s="155"/>
      <c r="D310" s="150" t="s">
        <v>376</v>
      </c>
      <c r="E310" s="156" t="s">
        <v>1</v>
      </c>
      <c r="F310" s="157" t="s">
        <v>4385</v>
      </c>
      <c r="H310" s="158">
        <v>3.5</v>
      </c>
      <c r="I310" s="159"/>
      <c r="L310" s="155"/>
      <c r="M310" s="160"/>
      <c r="T310" s="161"/>
      <c r="AT310" s="156" t="s">
        <v>376</v>
      </c>
      <c r="AU310" s="156" t="s">
        <v>86</v>
      </c>
      <c r="AV310" s="12" t="s">
        <v>86</v>
      </c>
      <c r="AW310" s="12" t="s">
        <v>34</v>
      </c>
      <c r="AX310" s="12" t="s">
        <v>77</v>
      </c>
      <c r="AY310" s="156" t="s">
        <v>339</v>
      </c>
    </row>
    <row r="311" spans="2:65" s="12" customFormat="1" x14ac:dyDescent="0.2">
      <c r="B311" s="155"/>
      <c r="D311" s="150" t="s">
        <v>376</v>
      </c>
      <c r="E311" s="156" t="s">
        <v>1</v>
      </c>
      <c r="F311" s="157" t="s">
        <v>4386</v>
      </c>
      <c r="H311" s="158">
        <v>1.048</v>
      </c>
      <c r="I311" s="159"/>
      <c r="L311" s="155"/>
      <c r="M311" s="160"/>
      <c r="T311" s="161"/>
      <c r="AT311" s="156" t="s">
        <v>376</v>
      </c>
      <c r="AU311" s="156" t="s">
        <v>86</v>
      </c>
      <c r="AV311" s="12" t="s">
        <v>86</v>
      </c>
      <c r="AW311" s="12" t="s">
        <v>34</v>
      </c>
      <c r="AX311" s="12" t="s">
        <v>77</v>
      </c>
      <c r="AY311" s="156" t="s">
        <v>339</v>
      </c>
    </row>
    <row r="312" spans="2:65" s="12" customFormat="1" x14ac:dyDescent="0.2">
      <c r="B312" s="155"/>
      <c r="D312" s="150" t="s">
        <v>376</v>
      </c>
      <c r="E312" s="156" t="s">
        <v>1</v>
      </c>
      <c r="F312" s="157" t="s">
        <v>4387</v>
      </c>
      <c r="H312" s="158">
        <v>1.56</v>
      </c>
      <c r="I312" s="159"/>
      <c r="L312" s="155"/>
      <c r="M312" s="160"/>
      <c r="T312" s="161"/>
      <c r="AT312" s="156" t="s">
        <v>376</v>
      </c>
      <c r="AU312" s="156" t="s">
        <v>86</v>
      </c>
      <c r="AV312" s="12" t="s">
        <v>86</v>
      </c>
      <c r="AW312" s="12" t="s">
        <v>34</v>
      </c>
      <c r="AX312" s="12" t="s">
        <v>77</v>
      </c>
      <c r="AY312" s="156" t="s">
        <v>339</v>
      </c>
    </row>
    <row r="313" spans="2:65" s="12" customFormat="1" x14ac:dyDescent="0.2">
      <c r="B313" s="155"/>
      <c r="D313" s="150" t="s">
        <v>376</v>
      </c>
      <c r="E313" s="156" t="s">
        <v>1</v>
      </c>
      <c r="F313" s="157" t="s">
        <v>4388</v>
      </c>
      <c r="H313" s="158">
        <v>3.157</v>
      </c>
      <c r="I313" s="159"/>
      <c r="L313" s="155"/>
      <c r="M313" s="160"/>
      <c r="T313" s="161"/>
      <c r="AT313" s="156" t="s">
        <v>376</v>
      </c>
      <c r="AU313" s="156" t="s">
        <v>86</v>
      </c>
      <c r="AV313" s="12" t="s">
        <v>86</v>
      </c>
      <c r="AW313" s="12" t="s">
        <v>34</v>
      </c>
      <c r="AX313" s="12" t="s">
        <v>77</v>
      </c>
      <c r="AY313" s="156" t="s">
        <v>339</v>
      </c>
    </row>
    <row r="314" spans="2:65" s="12" customFormat="1" x14ac:dyDescent="0.2">
      <c r="B314" s="155"/>
      <c r="D314" s="150" t="s">
        <v>376</v>
      </c>
      <c r="E314" s="156" t="s">
        <v>1</v>
      </c>
      <c r="F314" s="157" t="s">
        <v>4389</v>
      </c>
      <c r="H314" s="158">
        <v>1.012</v>
      </c>
      <c r="I314" s="159"/>
      <c r="L314" s="155"/>
      <c r="M314" s="160"/>
      <c r="T314" s="161"/>
      <c r="AT314" s="156" t="s">
        <v>376</v>
      </c>
      <c r="AU314" s="156" t="s">
        <v>86</v>
      </c>
      <c r="AV314" s="12" t="s">
        <v>86</v>
      </c>
      <c r="AW314" s="12" t="s">
        <v>34</v>
      </c>
      <c r="AX314" s="12" t="s">
        <v>77</v>
      </c>
      <c r="AY314" s="156" t="s">
        <v>339</v>
      </c>
    </row>
    <row r="315" spans="2:65" s="12" customFormat="1" x14ac:dyDescent="0.2">
      <c r="B315" s="155"/>
      <c r="D315" s="150" t="s">
        <v>376</v>
      </c>
      <c r="E315" s="156" t="s">
        <v>1</v>
      </c>
      <c r="F315" s="157" t="s">
        <v>4390</v>
      </c>
      <c r="H315" s="158">
        <v>1.5</v>
      </c>
      <c r="I315" s="159"/>
      <c r="L315" s="155"/>
      <c r="M315" s="160"/>
      <c r="T315" s="161"/>
      <c r="AT315" s="156" t="s">
        <v>376</v>
      </c>
      <c r="AU315" s="156" t="s">
        <v>86</v>
      </c>
      <c r="AV315" s="12" t="s">
        <v>86</v>
      </c>
      <c r="AW315" s="12" t="s">
        <v>34</v>
      </c>
      <c r="AX315" s="12" t="s">
        <v>77</v>
      </c>
      <c r="AY315" s="156" t="s">
        <v>339</v>
      </c>
    </row>
    <row r="316" spans="2:65" s="12" customFormat="1" x14ac:dyDescent="0.2">
      <c r="B316" s="155"/>
      <c r="D316" s="150" t="s">
        <v>376</v>
      </c>
      <c r="E316" s="156" t="s">
        <v>1</v>
      </c>
      <c r="F316" s="157" t="s">
        <v>4391</v>
      </c>
      <c r="H316" s="158">
        <v>4.4029999999999996</v>
      </c>
      <c r="I316" s="159"/>
      <c r="L316" s="155"/>
      <c r="M316" s="160"/>
      <c r="T316" s="161"/>
      <c r="AT316" s="156" t="s">
        <v>376</v>
      </c>
      <c r="AU316" s="156" t="s">
        <v>86</v>
      </c>
      <c r="AV316" s="12" t="s">
        <v>86</v>
      </c>
      <c r="AW316" s="12" t="s">
        <v>34</v>
      </c>
      <c r="AX316" s="12" t="s">
        <v>77</v>
      </c>
      <c r="AY316" s="156" t="s">
        <v>339</v>
      </c>
    </row>
    <row r="317" spans="2:65" s="12" customFormat="1" x14ac:dyDescent="0.2">
      <c r="B317" s="155"/>
      <c r="D317" s="150" t="s">
        <v>376</v>
      </c>
      <c r="E317" s="156" t="s">
        <v>1</v>
      </c>
      <c r="F317" s="157" t="s">
        <v>4392</v>
      </c>
      <c r="H317" s="158">
        <v>1.492</v>
      </c>
      <c r="I317" s="159"/>
      <c r="L317" s="155"/>
      <c r="M317" s="160"/>
      <c r="T317" s="161"/>
      <c r="AT317" s="156" t="s">
        <v>376</v>
      </c>
      <c r="AU317" s="156" t="s">
        <v>86</v>
      </c>
      <c r="AV317" s="12" t="s">
        <v>86</v>
      </c>
      <c r="AW317" s="12" t="s">
        <v>34</v>
      </c>
      <c r="AX317" s="12" t="s">
        <v>77</v>
      </c>
      <c r="AY317" s="156" t="s">
        <v>339</v>
      </c>
    </row>
    <row r="318" spans="2:65" s="12" customFormat="1" x14ac:dyDescent="0.2">
      <c r="B318" s="155"/>
      <c r="D318" s="150" t="s">
        <v>376</v>
      </c>
      <c r="E318" s="156" t="s">
        <v>1</v>
      </c>
      <c r="F318" s="157" t="s">
        <v>4393</v>
      </c>
      <c r="H318" s="158">
        <v>2.085</v>
      </c>
      <c r="I318" s="159"/>
      <c r="L318" s="155"/>
      <c r="M318" s="160"/>
      <c r="T318" s="161"/>
      <c r="AT318" s="156" t="s">
        <v>376</v>
      </c>
      <c r="AU318" s="156" t="s">
        <v>86</v>
      </c>
      <c r="AV318" s="12" t="s">
        <v>86</v>
      </c>
      <c r="AW318" s="12" t="s">
        <v>34</v>
      </c>
      <c r="AX318" s="12" t="s">
        <v>77</v>
      </c>
      <c r="AY318" s="156" t="s">
        <v>339</v>
      </c>
    </row>
    <row r="319" spans="2:65" s="13" customFormat="1" x14ac:dyDescent="0.2">
      <c r="B319" s="162"/>
      <c r="D319" s="150" t="s">
        <v>376</v>
      </c>
      <c r="E319" s="163" t="s">
        <v>1</v>
      </c>
      <c r="F319" s="164" t="s">
        <v>398</v>
      </c>
      <c r="H319" s="165">
        <v>58.608999999999988</v>
      </c>
      <c r="I319" s="166"/>
      <c r="L319" s="162"/>
      <c r="M319" s="167"/>
      <c r="T319" s="168"/>
      <c r="AT319" s="163" t="s">
        <v>376</v>
      </c>
      <c r="AU319" s="163" t="s">
        <v>86</v>
      </c>
      <c r="AV319" s="13" t="s">
        <v>249</v>
      </c>
      <c r="AW319" s="13" t="s">
        <v>34</v>
      </c>
      <c r="AX319" s="13" t="s">
        <v>84</v>
      </c>
      <c r="AY319" s="163" t="s">
        <v>339</v>
      </c>
    </row>
    <row r="320" spans="2:65" s="1" customFormat="1" ht="16.5" customHeight="1" x14ac:dyDescent="0.2">
      <c r="B320" s="136"/>
      <c r="C320" s="137" t="s">
        <v>483</v>
      </c>
      <c r="D320" s="137" t="s">
        <v>342</v>
      </c>
      <c r="E320" s="138" t="s">
        <v>4394</v>
      </c>
      <c r="F320" s="139" t="s">
        <v>4395</v>
      </c>
      <c r="G320" s="140" t="s">
        <v>381</v>
      </c>
      <c r="H320" s="141">
        <v>14.178000000000001</v>
      </c>
      <c r="I320" s="142"/>
      <c r="J320" s="143">
        <f>ROUND(I320*H320,2)</f>
        <v>0</v>
      </c>
      <c r="K320" s="139" t="s">
        <v>902</v>
      </c>
      <c r="L320" s="32"/>
      <c r="M320" s="144" t="s">
        <v>1</v>
      </c>
      <c r="N320" s="145" t="s">
        <v>42</v>
      </c>
      <c r="P320" s="146">
        <f>O320*H320</f>
        <v>0</v>
      </c>
      <c r="Q320" s="146">
        <v>4.8500000000000001E-3</v>
      </c>
      <c r="R320" s="146">
        <f>Q320*H320</f>
        <v>6.8763299999999999E-2</v>
      </c>
      <c r="S320" s="146">
        <v>0</v>
      </c>
      <c r="T320" s="147">
        <f>S320*H320</f>
        <v>0</v>
      </c>
      <c r="AR320" s="148" t="s">
        <v>249</v>
      </c>
      <c r="AT320" s="148" t="s">
        <v>342</v>
      </c>
      <c r="AU320" s="148" t="s">
        <v>86</v>
      </c>
      <c r="AY320" s="17" t="s">
        <v>339</v>
      </c>
      <c r="BE320" s="149">
        <f>IF(N320="základní",J320,0)</f>
        <v>0</v>
      </c>
      <c r="BF320" s="149">
        <f>IF(N320="snížená",J320,0)</f>
        <v>0</v>
      </c>
      <c r="BG320" s="149">
        <f>IF(N320="zákl. přenesená",J320,0)</f>
        <v>0</v>
      </c>
      <c r="BH320" s="149">
        <f>IF(N320="sníž. přenesená",J320,0)</f>
        <v>0</v>
      </c>
      <c r="BI320" s="149">
        <f>IF(N320="nulová",J320,0)</f>
        <v>0</v>
      </c>
      <c r="BJ320" s="17" t="s">
        <v>84</v>
      </c>
      <c r="BK320" s="149">
        <f>ROUND(I320*H320,2)</f>
        <v>0</v>
      </c>
      <c r="BL320" s="17" t="s">
        <v>249</v>
      </c>
      <c r="BM320" s="148" t="s">
        <v>4396</v>
      </c>
    </row>
    <row r="321" spans="2:65" s="1" customFormat="1" x14ac:dyDescent="0.2">
      <c r="B321" s="32"/>
      <c r="D321" s="150" t="s">
        <v>348</v>
      </c>
      <c r="F321" s="151" t="s">
        <v>4397</v>
      </c>
      <c r="I321" s="152"/>
      <c r="L321" s="32"/>
      <c r="M321" s="153"/>
      <c r="T321" s="56"/>
      <c r="AT321" s="17" t="s">
        <v>348</v>
      </c>
      <c r="AU321" s="17" t="s">
        <v>86</v>
      </c>
    </row>
    <row r="322" spans="2:65" s="12" customFormat="1" x14ac:dyDescent="0.2">
      <c r="B322" s="155"/>
      <c r="D322" s="150" t="s">
        <v>376</v>
      </c>
      <c r="E322" s="156" t="s">
        <v>1</v>
      </c>
      <c r="F322" s="157" t="s">
        <v>4381</v>
      </c>
      <c r="H322" s="158">
        <v>3.407</v>
      </c>
      <c r="I322" s="159"/>
      <c r="L322" s="155"/>
      <c r="M322" s="160"/>
      <c r="T322" s="161"/>
      <c r="AT322" s="156" t="s">
        <v>376</v>
      </c>
      <c r="AU322" s="156" t="s">
        <v>86</v>
      </c>
      <c r="AV322" s="12" t="s">
        <v>86</v>
      </c>
      <c r="AW322" s="12" t="s">
        <v>34</v>
      </c>
      <c r="AX322" s="12" t="s">
        <v>77</v>
      </c>
      <c r="AY322" s="156" t="s">
        <v>339</v>
      </c>
    </row>
    <row r="323" spans="2:65" s="12" customFormat="1" x14ac:dyDescent="0.2">
      <c r="B323" s="155"/>
      <c r="D323" s="150" t="s">
        <v>376</v>
      </c>
      <c r="E323" s="156" t="s">
        <v>1</v>
      </c>
      <c r="F323" s="157" t="s">
        <v>4384</v>
      </c>
      <c r="H323" s="158">
        <v>3.2109999999999999</v>
      </c>
      <c r="I323" s="159"/>
      <c r="L323" s="155"/>
      <c r="M323" s="160"/>
      <c r="T323" s="161"/>
      <c r="AT323" s="156" t="s">
        <v>376</v>
      </c>
      <c r="AU323" s="156" t="s">
        <v>86</v>
      </c>
      <c r="AV323" s="12" t="s">
        <v>86</v>
      </c>
      <c r="AW323" s="12" t="s">
        <v>34</v>
      </c>
      <c r="AX323" s="12" t="s">
        <v>77</v>
      </c>
      <c r="AY323" s="156" t="s">
        <v>339</v>
      </c>
    </row>
    <row r="324" spans="2:65" s="12" customFormat="1" x14ac:dyDescent="0.2">
      <c r="B324" s="155"/>
      <c r="D324" s="150" t="s">
        <v>376</v>
      </c>
      <c r="E324" s="156" t="s">
        <v>1</v>
      </c>
      <c r="F324" s="157" t="s">
        <v>4388</v>
      </c>
      <c r="H324" s="158">
        <v>3.157</v>
      </c>
      <c r="I324" s="159"/>
      <c r="L324" s="155"/>
      <c r="M324" s="160"/>
      <c r="T324" s="161"/>
      <c r="AT324" s="156" t="s">
        <v>376</v>
      </c>
      <c r="AU324" s="156" t="s">
        <v>86</v>
      </c>
      <c r="AV324" s="12" t="s">
        <v>86</v>
      </c>
      <c r="AW324" s="12" t="s">
        <v>34</v>
      </c>
      <c r="AX324" s="12" t="s">
        <v>77</v>
      </c>
      <c r="AY324" s="156" t="s">
        <v>339</v>
      </c>
    </row>
    <row r="325" spans="2:65" s="12" customFormat="1" x14ac:dyDescent="0.2">
      <c r="B325" s="155"/>
      <c r="D325" s="150" t="s">
        <v>376</v>
      </c>
      <c r="E325" s="156" t="s">
        <v>1</v>
      </c>
      <c r="F325" s="157" t="s">
        <v>4391</v>
      </c>
      <c r="H325" s="158">
        <v>4.4029999999999996</v>
      </c>
      <c r="I325" s="159"/>
      <c r="L325" s="155"/>
      <c r="M325" s="160"/>
      <c r="T325" s="161"/>
      <c r="AT325" s="156" t="s">
        <v>376</v>
      </c>
      <c r="AU325" s="156" t="s">
        <v>86</v>
      </c>
      <c r="AV325" s="12" t="s">
        <v>86</v>
      </c>
      <c r="AW325" s="12" t="s">
        <v>34</v>
      </c>
      <c r="AX325" s="12" t="s">
        <v>77</v>
      </c>
      <c r="AY325" s="156" t="s">
        <v>339</v>
      </c>
    </row>
    <row r="326" spans="2:65" s="13" customFormat="1" x14ac:dyDescent="0.2">
      <c r="B326" s="162"/>
      <c r="D326" s="150" t="s">
        <v>376</v>
      </c>
      <c r="E326" s="163" t="s">
        <v>1</v>
      </c>
      <c r="F326" s="164" t="s">
        <v>398</v>
      </c>
      <c r="H326" s="165">
        <v>14.178000000000001</v>
      </c>
      <c r="I326" s="166"/>
      <c r="L326" s="162"/>
      <c r="M326" s="167"/>
      <c r="T326" s="168"/>
      <c r="AT326" s="163" t="s">
        <v>376</v>
      </c>
      <c r="AU326" s="163" t="s">
        <v>86</v>
      </c>
      <c r="AV326" s="13" t="s">
        <v>249</v>
      </c>
      <c r="AW326" s="13" t="s">
        <v>34</v>
      </c>
      <c r="AX326" s="13" t="s">
        <v>84</v>
      </c>
      <c r="AY326" s="163" t="s">
        <v>339</v>
      </c>
    </row>
    <row r="327" spans="2:65" s="1" customFormat="1" ht="16.5" customHeight="1" x14ac:dyDescent="0.2">
      <c r="B327" s="136"/>
      <c r="C327" s="137" t="s">
        <v>489</v>
      </c>
      <c r="D327" s="137" t="s">
        <v>342</v>
      </c>
      <c r="E327" s="138" t="s">
        <v>2096</v>
      </c>
      <c r="F327" s="139" t="s">
        <v>2097</v>
      </c>
      <c r="G327" s="140" t="s">
        <v>381</v>
      </c>
      <c r="H327" s="141">
        <v>58.609000000000002</v>
      </c>
      <c r="I327" s="142"/>
      <c r="J327" s="143">
        <f>ROUND(I327*H327,2)</f>
        <v>0</v>
      </c>
      <c r="K327" s="139" t="s">
        <v>902</v>
      </c>
      <c r="L327" s="32"/>
      <c r="M327" s="144" t="s">
        <v>1</v>
      </c>
      <c r="N327" s="145" t="s">
        <v>42</v>
      </c>
      <c r="P327" s="146">
        <f>O327*H327</f>
        <v>0</v>
      </c>
      <c r="Q327" s="146">
        <v>4.0000000000000003E-5</v>
      </c>
      <c r="R327" s="146">
        <f>Q327*H327</f>
        <v>2.3443600000000002E-3</v>
      </c>
      <c r="S327" s="146">
        <v>0</v>
      </c>
      <c r="T327" s="147">
        <f>S327*H327</f>
        <v>0</v>
      </c>
      <c r="AR327" s="148" t="s">
        <v>249</v>
      </c>
      <c r="AT327" s="148" t="s">
        <v>342</v>
      </c>
      <c r="AU327" s="148" t="s">
        <v>86</v>
      </c>
      <c r="AY327" s="17" t="s">
        <v>339</v>
      </c>
      <c r="BE327" s="149">
        <f>IF(N327="základní",J327,0)</f>
        <v>0</v>
      </c>
      <c r="BF327" s="149">
        <f>IF(N327="snížená",J327,0)</f>
        <v>0</v>
      </c>
      <c r="BG327" s="149">
        <f>IF(N327="zákl. přenesená",J327,0)</f>
        <v>0</v>
      </c>
      <c r="BH327" s="149">
        <f>IF(N327="sníž. přenesená",J327,0)</f>
        <v>0</v>
      </c>
      <c r="BI327" s="149">
        <f>IF(N327="nulová",J327,0)</f>
        <v>0</v>
      </c>
      <c r="BJ327" s="17" t="s">
        <v>84</v>
      </c>
      <c r="BK327" s="149">
        <f>ROUND(I327*H327,2)</f>
        <v>0</v>
      </c>
      <c r="BL327" s="17" t="s">
        <v>249</v>
      </c>
      <c r="BM327" s="148" t="s">
        <v>4398</v>
      </c>
    </row>
    <row r="328" spans="2:65" s="1" customFormat="1" x14ac:dyDescent="0.2">
      <c r="B328" s="32"/>
      <c r="D328" s="150" t="s">
        <v>348</v>
      </c>
      <c r="F328" s="151" t="s">
        <v>2099</v>
      </c>
      <c r="I328" s="152"/>
      <c r="L328" s="32"/>
      <c r="M328" s="153"/>
      <c r="T328" s="56"/>
      <c r="AT328" s="17" t="s">
        <v>348</v>
      </c>
      <c r="AU328" s="17" t="s">
        <v>86</v>
      </c>
    </row>
    <row r="329" spans="2:65" s="11" customFormat="1" ht="22.8" customHeight="1" x14ac:dyDescent="0.25">
      <c r="B329" s="124"/>
      <c r="D329" s="125" t="s">
        <v>76</v>
      </c>
      <c r="E329" s="134" t="s">
        <v>97</v>
      </c>
      <c r="F329" s="134" t="s">
        <v>2100</v>
      </c>
      <c r="I329" s="127"/>
      <c r="J329" s="135">
        <f>BK329</f>
        <v>0</v>
      </c>
      <c r="L329" s="124"/>
      <c r="M329" s="129"/>
      <c r="P329" s="130">
        <f>SUM(P330:P417)</f>
        <v>0</v>
      </c>
      <c r="R329" s="130">
        <f>SUM(R330:R417)</f>
        <v>21.563206679999997</v>
      </c>
      <c r="T329" s="131">
        <f>SUM(T330:T417)</f>
        <v>0</v>
      </c>
      <c r="AR329" s="125" t="s">
        <v>84</v>
      </c>
      <c r="AT329" s="132" t="s">
        <v>76</v>
      </c>
      <c r="AU329" s="132" t="s">
        <v>84</v>
      </c>
      <c r="AY329" s="125" t="s">
        <v>339</v>
      </c>
      <c r="BK329" s="133">
        <f>SUM(BK330:BK417)</f>
        <v>0</v>
      </c>
    </row>
    <row r="330" spans="2:65" s="1" customFormat="1" ht="16.5" customHeight="1" x14ac:dyDescent="0.2">
      <c r="B330" s="136"/>
      <c r="C330" s="137" t="s">
        <v>497</v>
      </c>
      <c r="D330" s="137" t="s">
        <v>342</v>
      </c>
      <c r="E330" s="138" t="s">
        <v>2101</v>
      </c>
      <c r="F330" s="139" t="s">
        <v>2102</v>
      </c>
      <c r="G330" s="140" t="s">
        <v>373</v>
      </c>
      <c r="H330" s="141">
        <v>3.23</v>
      </c>
      <c r="I330" s="142"/>
      <c r="J330" s="143">
        <f>ROUND(I330*H330,2)</f>
        <v>0</v>
      </c>
      <c r="K330" s="139" t="s">
        <v>902</v>
      </c>
      <c r="L330" s="32"/>
      <c r="M330" s="144" t="s">
        <v>1</v>
      </c>
      <c r="N330" s="145" t="s">
        <v>42</v>
      </c>
      <c r="P330" s="146">
        <f>O330*H330</f>
        <v>0</v>
      </c>
      <c r="Q330" s="146">
        <v>0</v>
      </c>
      <c r="R330" s="146">
        <f>Q330*H330</f>
        <v>0</v>
      </c>
      <c r="S330" s="146">
        <v>0</v>
      </c>
      <c r="T330" s="147">
        <f>S330*H330</f>
        <v>0</v>
      </c>
      <c r="AR330" s="148" t="s">
        <v>249</v>
      </c>
      <c r="AT330" s="148" t="s">
        <v>342</v>
      </c>
      <c r="AU330" s="148" t="s">
        <v>86</v>
      </c>
      <c r="AY330" s="17" t="s">
        <v>339</v>
      </c>
      <c r="BE330" s="149">
        <f>IF(N330="základní",J330,0)</f>
        <v>0</v>
      </c>
      <c r="BF330" s="149">
        <f>IF(N330="snížená",J330,0)</f>
        <v>0</v>
      </c>
      <c r="BG330" s="149">
        <f>IF(N330="zákl. přenesená",J330,0)</f>
        <v>0</v>
      </c>
      <c r="BH330" s="149">
        <f>IF(N330="sníž. přenesená",J330,0)</f>
        <v>0</v>
      </c>
      <c r="BI330" s="149">
        <f>IF(N330="nulová",J330,0)</f>
        <v>0</v>
      </c>
      <c r="BJ330" s="17" t="s">
        <v>84</v>
      </c>
      <c r="BK330" s="149">
        <f>ROUND(I330*H330,2)</f>
        <v>0</v>
      </c>
      <c r="BL330" s="17" t="s">
        <v>249</v>
      </c>
      <c r="BM330" s="148" t="s">
        <v>4399</v>
      </c>
    </row>
    <row r="331" spans="2:65" s="1" customFormat="1" x14ac:dyDescent="0.2">
      <c r="B331" s="32"/>
      <c r="D331" s="150" t="s">
        <v>348</v>
      </c>
      <c r="F331" s="151" t="s">
        <v>2104</v>
      </c>
      <c r="I331" s="152"/>
      <c r="L331" s="32"/>
      <c r="M331" s="153"/>
      <c r="T331" s="56"/>
      <c r="AT331" s="17" t="s">
        <v>348</v>
      </c>
      <c r="AU331" s="17" t="s">
        <v>86</v>
      </c>
    </row>
    <row r="332" spans="2:65" s="15" customFormat="1" x14ac:dyDescent="0.2">
      <c r="B332" s="189"/>
      <c r="D332" s="150" t="s">
        <v>376</v>
      </c>
      <c r="E332" s="190" t="s">
        <v>1</v>
      </c>
      <c r="F332" s="191" t="s">
        <v>4400</v>
      </c>
      <c r="H332" s="190" t="s">
        <v>1</v>
      </c>
      <c r="I332" s="192"/>
      <c r="L332" s="189"/>
      <c r="M332" s="193"/>
      <c r="T332" s="194"/>
      <c r="AT332" s="190" t="s">
        <v>376</v>
      </c>
      <c r="AU332" s="190" t="s">
        <v>86</v>
      </c>
      <c r="AV332" s="15" t="s">
        <v>84</v>
      </c>
      <c r="AW332" s="15" t="s">
        <v>34</v>
      </c>
      <c r="AX332" s="15" t="s">
        <v>77</v>
      </c>
      <c r="AY332" s="190" t="s">
        <v>339</v>
      </c>
    </row>
    <row r="333" spans="2:65" s="12" customFormat="1" x14ac:dyDescent="0.2">
      <c r="B333" s="155"/>
      <c r="D333" s="150" t="s">
        <v>376</v>
      </c>
      <c r="E333" s="156" t="s">
        <v>1</v>
      </c>
      <c r="F333" s="157" t="s">
        <v>4401</v>
      </c>
      <c r="H333" s="158">
        <v>3.23</v>
      </c>
      <c r="I333" s="159"/>
      <c r="L333" s="155"/>
      <c r="M333" s="160"/>
      <c r="T333" s="161"/>
      <c r="AT333" s="156" t="s">
        <v>376</v>
      </c>
      <c r="AU333" s="156" t="s">
        <v>86</v>
      </c>
      <c r="AV333" s="12" t="s">
        <v>86</v>
      </c>
      <c r="AW333" s="12" t="s">
        <v>34</v>
      </c>
      <c r="AX333" s="12" t="s">
        <v>77</v>
      </c>
      <c r="AY333" s="156" t="s">
        <v>339</v>
      </c>
    </row>
    <row r="334" spans="2:65" s="13" customFormat="1" x14ac:dyDescent="0.2">
      <c r="B334" s="162"/>
      <c r="D334" s="150" t="s">
        <v>376</v>
      </c>
      <c r="E334" s="163" t="s">
        <v>1</v>
      </c>
      <c r="F334" s="164" t="s">
        <v>398</v>
      </c>
      <c r="H334" s="165">
        <v>3.23</v>
      </c>
      <c r="I334" s="166"/>
      <c r="L334" s="162"/>
      <c r="M334" s="167"/>
      <c r="T334" s="168"/>
      <c r="AT334" s="163" t="s">
        <v>376</v>
      </c>
      <c r="AU334" s="163" t="s">
        <v>86</v>
      </c>
      <c r="AV334" s="13" t="s">
        <v>249</v>
      </c>
      <c r="AW334" s="13" t="s">
        <v>34</v>
      </c>
      <c r="AX334" s="13" t="s">
        <v>84</v>
      </c>
      <c r="AY334" s="163" t="s">
        <v>339</v>
      </c>
    </row>
    <row r="335" spans="2:65" s="1" customFormat="1" ht="16.5" customHeight="1" x14ac:dyDescent="0.2">
      <c r="B335" s="136"/>
      <c r="C335" s="137" t="s">
        <v>501</v>
      </c>
      <c r="D335" s="137" t="s">
        <v>342</v>
      </c>
      <c r="E335" s="138" t="s">
        <v>2108</v>
      </c>
      <c r="F335" s="139" t="s">
        <v>2109</v>
      </c>
      <c r="G335" s="140" t="s">
        <v>373</v>
      </c>
      <c r="H335" s="141">
        <v>3.23</v>
      </c>
      <c r="I335" s="142"/>
      <c r="J335" s="143">
        <f>ROUND(I335*H335,2)</f>
        <v>0</v>
      </c>
      <c r="K335" s="139" t="s">
        <v>902</v>
      </c>
      <c r="L335" s="32"/>
      <c r="M335" s="144" t="s">
        <v>1</v>
      </c>
      <c r="N335" s="145" t="s">
        <v>42</v>
      </c>
      <c r="P335" s="146">
        <f>O335*H335</f>
        <v>0</v>
      </c>
      <c r="Q335" s="146">
        <v>0</v>
      </c>
      <c r="R335" s="146">
        <f>Q335*H335</f>
        <v>0</v>
      </c>
      <c r="S335" s="146">
        <v>0</v>
      </c>
      <c r="T335" s="147">
        <f>S335*H335</f>
        <v>0</v>
      </c>
      <c r="AR335" s="148" t="s">
        <v>249</v>
      </c>
      <c r="AT335" s="148" t="s">
        <v>342</v>
      </c>
      <c r="AU335" s="148" t="s">
        <v>86</v>
      </c>
      <c r="AY335" s="17" t="s">
        <v>339</v>
      </c>
      <c r="BE335" s="149">
        <f>IF(N335="základní",J335,0)</f>
        <v>0</v>
      </c>
      <c r="BF335" s="149">
        <f>IF(N335="snížená",J335,0)</f>
        <v>0</v>
      </c>
      <c r="BG335" s="149">
        <f>IF(N335="zákl. přenesená",J335,0)</f>
        <v>0</v>
      </c>
      <c r="BH335" s="149">
        <f>IF(N335="sníž. přenesená",J335,0)</f>
        <v>0</v>
      </c>
      <c r="BI335" s="149">
        <f>IF(N335="nulová",J335,0)</f>
        <v>0</v>
      </c>
      <c r="BJ335" s="17" t="s">
        <v>84</v>
      </c>
      <c r="BK335" s="149">
        <f>ROUND(I335*H335,2)</f>
        <v>0</v>
      </c>
      <c r="BL335" s="17" t="s">
        <v>249</v>
      </c>
      <c r="BM335" s="148" t="s">
        <v>4402</v>
      </c>
    </row>
    <row r="336" spans="2:65" s="1" customFormat="1" x14ac:dyDescent="0.2">
      <c r="B336" s="32"/>
      <c r="D336" s="150" t="s">
        <v>348</v>
      </c>
      <c r="F336" s="151" t="s">
        <v>2111</v>
      </c>
      <c r="I336" s="152"/>
      <c r="L336" s="32"/>
      <c r="M336" s="153"/>
      <c r="T336" s="56"/>
      <c r="AT336" s="17" t="s">
        <v>348</v>
      </c>
      <c r="AU336" s="17" t="s">
        <v>86</v>
      </c>
    </row>
    <row r="337" spans="2:65" s="1" customFormat="1" ht="16.5" customHeight="1" x14ac:dyDescent="0.2">
      <c r="B337" s="136"/>
      <c r="C337" s="137" t="s">
        <v>505</v>
      </c>
      <c r="D337" s="137" t="s">
        <v>342</v>
      </c>
      <c r="E337" s="138" t="s">
        <v>2114</v>
      </c>
      <c r="F337" s="139" t="s">
        <v>2115</v>
      </c>
      <c r="G337" s="140" t="s">
        <v>381</v>
      </c>
      <c r="H337" s="141">
        <v>38.588999999999999</v>
      </c>
      <c r="I337" s="142"/>
      <c r="J337" s="143">
        <f>ROUND(I337*H337,2)</f>
        <v>0</v>
      </c>
      <c r="K337" s="139" t="s">
        <v>902</v>
      </c>
      <c r="L337" s="32"/>
      <c r="M337" s="144" t="s">
        <v>1</v>
      </c>
      <c r="N337" s="145" t="s">
        <v>42</v>
      </c>
      <c r="P337" s="146">
        <f>O337*H337</f>
        <v>0</v>
      </c>
      <c r="Q337" s="146">
        <v>4.1259999999999998E-2</v>
      </c>
      <c r="R337" s="146">
        <f>Q337*H337</f>
        <v>1.5921821399999998</v>
      </c>
      <c r="S337" s="146">
        <v>0</v>
      </c>
      <c r="T337" s="147">
        <f>S337*H337</f>
        <v>0</v>
      </c>
      <c r="AR337" s="148" t="s">
        <v>249</v>
      </c>
      <c r="AT337" s="148" t="s">
        <v>342</v>
      </c>
      <c r="AU337" s="148" t="s">
        <v>86</v>
      </c>
      <c r="AY337" s="17" t="s">
        <v>339</v>
      </c>
      <c r="BE337" s="149">
        <f>IF(N337="základní",J337,0)</f>
        <v>0</v>
      </c>
      <c r="BF337" s="149">
        <f>IF(N337="snížená",J337,0)</f>
        <v>0</v>
      </c>
      <c r="BG337" s="149">
        <f>IF(N337="zákl. přenesená",J337,0)</f>
        <v>0</v>
      </c>
      <c r="BH337" s="149">
        <f>IF(N337="sníž. přenesená",J337,0)</f>
        <v>0</v>
      </c>
      <c r="BI337" s="149">
        <f>IF(N337="nulová",J337,0)</f>
        <v>0</v>
      </c>
      <c r="BJ337" s="17" t="s">
        <v>84</v>
      </c>
      <c r="BK337" s="149">
        <f>ROUND(I337*H337,2)</f>
        <v>0</v>
      </c>
      <c r="BL337" s="17" t="s">
        <v>249</v>
      </c>
      <c r="BM337" s="148" t="s">
        <v>4403</v>
      </c>
    </row>
    <row r="338" spans="2:65" s="1" customFormat="1" x14ac:dyDescent="0.2">
      <c r="B338" s="32"/>
      <c r="D338" s="150" t="s">
        <v>348</v>
      </c>
      <c r="F338" s="151" t="s">
        <v>2117</v>
      </c>
      <c r="I338" s="152"/>
      <c r="L338" s="32"/>
      <c r="M338" s="153"/>
      <c r="T338" s="56"/>
      <c r="AT338" s="17" t="s">
        <v>348</v>
      </c>
      <c r="AU338" s="17" t="s">
        <v>86</v>
      </c>
    </row>
    <row r="339" spans="2:65" s="15" customFormat="1" x14ac:dyDescent="0.2">
      <c r="B339" s="189"/>
      <c r="D339" s="150" t="s">
        <v>376</v>
      </c>
      <c r="E339" s="190" t="s">
        <v>1</v>
      </c>
      <c r="F339" s="191" t="s">
        <v>3817</v>
      </c>
      <c r="H339" s="190" t="s">
        <v>1</v>
      </c>
      <c r="I339" s="192"/>
      <c r="L339" s="189"/>
      <c r="M339" s="193"/>
      <c r="T339" s="194"/>
      <c r="AT339" s="190" t="s">
        <v>376</v>
      </c>
      <c r="AU339" s="190" t="s">
        <v>86</v>
      </c>
      <c r="AV339" s="15" t="s">
        <v>84</v>
      </c>
      <c r="AW339" s="15" t="s">
        <v>34</v>
      </c>
      <c r="AX339" s="15" t="s">
        <v>77</v>
      </c>
      <c r="AY339" s="190" t="s">
        <v>339</v>
      </c>
    </row>
    <row r="340" spans="2:65" s="12" customFormat="1" x14ac:dyDescent="0.2">
      <c r="B340" s="155"/>
      <c r="D340" s="150" t="s">
        <v>376</v>
      </c>
      <c r="E340" s="156" t="s">
        <v>1</v>
      </c>
      <c r="F340" s="157" t="s">
        <v>4404</v>
      </c>
      <c r="H340" s="158">
        <v>38.588999999999999</v>
      </c>
      <c r="I340" s="159"/>
      <c r="L340" s="155"/>
      <c r="M340" s="160"/>
      <c r="T340" s="161"/>
      <c r="AT340" s="156" t="s">
        <v>376</v>
      </c>
      <c r="AU340" s="156" t="s">
        <v>86</v>
      </c>
      <c r="AV340" s="12" t="s">
        <v>86</v>
      </c>
      <c r="AW340" s="12" t="s">
        <v>34</v>
      </c>
      <c r="AX340" s="12" t="s">
        <v>77</v>
      </c>
      <c r="AY340" s="156" t="s">
        <v>339</v>
      </c>
    </row>
    <row r="341" spans="2:65" s="13" customFormat="1" x14ac:dyDescent="0.2">
      <c r="B341" s="162"/>
      <c r="D341" s="150" t="s">
        <v>376</v>
      </c>
      <c r="E341" s="163" t="s">
        <v>1</v>
      </c>
      <c r="F341" s="164" t="s">
        <v>398</v>
      </c>
      <c r="H341" s="165">
        <v>38.588999999999999</v>
      </c>
      <c r="I341" s="166"/>
      <c r="L341" s="162"/>
      <c r="M341" s="167"/>
      <c r="T341" s="168"/>
      <c r="AT341" s="163" t="s">
        <v>376</v>
      </c>
      <c r="AU341" s="163" t="s">
        <v>86</v>
      </c>
      <c r="AV341" s="13" t="s">
        <v>249</v>
      </c>
      <c r="AW341" s="13" t="s">
        <v>34</v>
      </c>
      <c r="AX341" s="13" t="s">
        <v>84</v>
      </c>
      <c r="AY341" s="163" t="s">
        <v>339</v>
      </c>
    </row>
    <row r="342" spans="2:65" s="1" customFormat="1" ht="16.5" customHeight="1" x14ac:dyDescent="0.2">
      <c r="B342" s="136"/>
      <c r="C342" s="137" t="s">
        <v>509</v>
      </c>
      <c r="D342" s="137" t="s">
        <v>342</v>
      </c>
      <c r="E342" s="138" t="s">
        <v>2124</v>
      </c>
      <c r="F342" s="139" t="s">
        <v>2125</v>
      </c>
      <c r="G342" s="140" t="s">
        <v>381</v>
      </c>
      <c r="H342" s="141">
        <v>38.588999999999999</v>
      </c>
      <c r="I342" s="142"/>
      <c r="J342" s="143">
        <f>ROUND(I342*H342,2)</f>
        <v>0</v>
      </c>
      <c r="K342" s="139" t="s">
        <v>902</v>
      </c>
      <c r="L342" s="32"/>
      <c r="M342" s="144" t="s">
        <v>1</v>
      </c>
      <c r="N342" s="145" t="s">
        <v>42</v>
      </c>
      <c r="P342" s="146">
        <f>O342*H342</f>
        <v>0</v>
      </c>
      <c r="Q342" s="146">
        <v>2.0000000000000002E-5</v>
      </c>
      <c r="R342" s="146">
        <f>Q342*H342</f>
        <v>7.7178000000000001E-4</v>
      </c>
      <c r="S342" s="146">
        <v>0</v>
      </c>
      <c r="T342" s="147">
        <f>S342*H342</f>
        <v>0</v>
      </c>
      <c r="AR342" s="148" t="s">
        <v>249</v>
      </c>
      <c r="AT342" s="148" t="s">
        <v>342</v>
      </c>
      <c r="AU342" s="148" t="s">
        <v>86</v>
      </c>
      <c r="AY342" s="17" t="s">
        <v>339</v>
      </c>
      <c r="BE342" s="149">
        <f>IF(N342="základní",J342,0)</f>
        <v>0</v>
      </c>
      <c r="BF342" s="149">
        <f>IF(N342="snížená",J342,0)</f>
        <v>0</v>
      </c>
      <c r="BG342" s="149">
        <f>IF(N342="zákl. přenesená",J342,0)</f>
        <v>0</v>
      </c>
      <c r="BH342" s="149">
        <f>IF(N342="sníž. přenesená",J342,0)</f>
        <v>0</v>
      </c>
      <c r="BI342" s="149">
        <f>IF(N342="nulová",J342,0)</f>
        <v>0</v>
      </c>
      <c r="BJ342" s="17" t="s">
        <v>84</v>
      </c>
      <c r="BK342" s="149">
        <f>ROUND(I342*H342,2)</f>
        <v>0</v>
      </c>
      <c r="BL342" s="17" t="s">
        <v>249</v>
      </c>
      <c r="BM342" s="148" t="s">
        <v>4405</v>
      </c>
    </row>
    <row r="343" spans="2:65" s="1" customFormat="1" x14ac:dyDescent="0.2">
      <c r="B343" s="32"/>
      <c r="D343" s="150" t="s">
        <v>348</v>
      </c>
      <c r="F343" s="151" t="s">
        <v>2127</v>
      </c>
      <c r="I343" s="152"/>
      <c r="L343" s="32"/>
      <c r="M343" s="153"/>
      <c r="T343" s="56"/>
      <c r="AT343" s="17" t="s">
        <v>348</v>
      </c>
      <c r="AU343" s="17" t="s">
        <v>86</v>
      </c>
    </row>
    <row r="344" spans="2:65" s="1" customFormat="1" ht="16.5" customHeight="1" x14ac:dyDescent="0.2">
      <c r="B344" s="136"/>
      <c r="C344" s="137" t="s">
        <v>513</v>
      </c>
      <c r="D344" s="137" t="s">
        <v>342</v>
      </c>
      <c r="E344" s="138" t="s">
        <v>2135</v>
      </c>
      <c r="F344" s="139" t="s">
        <v>2136</v>
      </c>
      <c r="G344" s="140" t="s">
        <v>358</v>
      </c>
      <c r="H344" s="141">
        <v>20.803999999999998</v>
      </c>
      <c r="I344" s="142"/>
      <c r="J344" s="143">
        <f>ROUND(I344*H344,2)</f>
        <v>0</v>
      </c>
      <c r="K344" s="139" t="s">
        <v>902</v>
      </c>
      <c r="L344" s="32"/>
      <c r="M344" s="144" t="s">
        <v>1</v>
      </c>
      <c r="N344" s="145" t="s">
        <v>42</v>
      </c>
      <c r="P344" s="146">
        <f>O344*H344</f>
        <v>0</v>
      </c>
      <c r="Q344" s="146">
        <v>1.9000000000000001E-4</v>
      </c>
      <c r="R344" s="146">
        <f>Q344*H344</f>
        <v>3.9527599999999996E-3</v>
      </c>
      <c r="S344" s="146">
        <v>0</v>
      </c>
      <c r="T344" s="147">
        <f>S344*H344</f>
        <v>0</v>
      </c>
      <c r="AR344" s="148" t="s">
        <v>249</v>
      </c>
      <c r="AT344" s="148" t="s">
        <v>342</v>
      </c>
      <c r="AU344" s="148" t="s">
        <v>86</v>
      </c>
      <c r="AY344" s="17" t="s">
        <v>339</v>
      </c>
      <c r="BE344" s="149">
        <f>IF(N344="základní",J344,0)</f>
        <v>0</v>
      </c>
      <c r="BF344" s="149">
        <f>IF(N344="snížená",J344,0)</f>
        <v>0</v>
      </c>
      <c r="BG344" s="149">
        <f>IF(N344="zákl. přenesená",J344,0)</f>
        <v>0</v>
      </c>
      <c r="BH344" s="149">
        <f>IF(N344="sníž. přenesená",J344,0)</f>
        <v>0</v>
      </c>
      <c r="BI344" s="149">
        <f>IF(N344="nulová",J344,0)</f>
        <v>0</v>
      </c>
      <c r="BJ344" s="17" t="s">
        <v>84</v>
      </c>
      <c r="BK344" s="149">
        <f>ROUND(I344*H344,2)</f>
        <v>0</v>
      </c>
      <c r="BL344" s="17" t="s">
        <v>249</v>
      </c>
      <c r="BM344" s="148" t="s">
        <v>4406</v>
      </c>
    </row>
    <row r="345" spans="2:65" s="1" customFormat="1" x14ac:dyDescent="0.2">
      <c r="B345" s="32"/>
      <c r="D345" s="150" t="s">
        <v>348</v>
      </c>
      <c r="F345" s="151" t="s">
        <v>2138</v>
      </c>
      <c r="I345" s="152"/>
      <c r="L345" s="32"/>
      <c r="M345" s="153"/>
      <c r="T345" s="56"/>
      <c r="AT345" s="17" t="s">
        <v>348</v>
      </c>
      <c r="AU345" s="17" t="s">
        <v>86</v>
      </c>
    </row>
    <row r="346" spans="2:65" s="12" customFormat="1" x14ac:dyDescent="0.2">
      <c r="B346" s="155"/>
      <c r="D346" s="150" t="s">
        <v>376</v>
      </c>
      <c r="E346" s="156" t="s">
        <v>1</v>
      </c>
      <c r="F346" s="157" t="s">
        <v>4407</v>
      </c>
      <c r="H346" s="158">
        <v>13</v>
      </c>
      <c r="I346" s="159"/>
      <c r="L346" s="155"/>
      <c r="M346" s="160"/>
      <c r="T346" s="161"/>
      <c r="AT346" s="156" t="s">
        <v>376</v>
      </c>
      <c r="AU346" s="156" t="s">
        <v>86</v>
      </c>
      <c r="AV346" s="12" t="s">
        <v>86</v>
      </c>
      <c r="AW346" s="12" t="s">
        <v>34</v>
      </c>
      <c r="AX346" s="12" t="s">
        <v>77</v>
      </c>
      <c r="AY346" s="156" t="s">
        <v>339</v>
      </c>
    </row>
    <row r="347" spans="2:65" s="12" customFormat="1" x14ac:dyDescent="0.2">
      <c r="B347" s="155"/>
      <c r="D347" s="150" t="s">
        <v>376</v>
      </c>
      <c r="E347" s="156" t="s">
        <v>1</v>
      </c>
      <c r="F347" s="157" t="s">
        <v>4408</v>
      </c>
      <c r="H347" s="158">
        <v>2.2400000000000002</v>
      </c>
      <c r="I347" s="159"/>
      <c r="L347" s="155"/>
      <c r="M347" s="160"/>
      <c r="T347" s="161"/>
      <c r="AT347" s="156" t="s">
        <v>376</v>
      </c>
      <c r="AU347" s="156" t="s">
        <v>86</v>
      </c>
      <c r="AV347" s="12" t="s">
        <v>86</v>
      </c>
      <c r="AW347" s="12" t="s">
        <v>34</v>
      </c>
      <c r="AX347" s="12" t="s">
        <v>77</v>
      </c>
      <c r="AY347" s="156" t="s">
        <v>339</v>
      </c>
    </row>
    <row r="348" spans="2:65" s="12" customFormat="1" x14ac:dyDescent="0.2">
      <c r="B348" s="155"/>
      <c r="D348" s="150" t="s">
        <v>376</v>
      </c>
      <c r="E348" s="156" t="s">
        <v>1</v>
      </c>
      <c r="F348" s="157" t="s">
        <v>4409</v>
      </c>
      <c r="H348" s="158">
        <v>5.5640000000000001</v>
      </c>
      <c r="I348" s="159"/>
      <c r="L348" s="155"/>
      <c r="M348" s="160"/>
      <c r="T348" s="161"/>
      <c r="AT348" s="156" t="s">
        <v>376</v>
      </c>
      <c r="AU348" s="156" t="s">
        <v>86</v>
      </c>
      <c r="AV348" s="12" t="s">
        <v>86</v>
      </c>
      <c r="AW348" s="12" t="s">
        <v>34</v>
      </c>
      <c r="AX348" s="12" t="s">
        <v>77</v>
      </c>
      <c r="AY348" s="156" t="s">
        <v>339</v>
      </c>
    </row>
    <row r="349" spans="2:65" s="13" customFormat="1" x14ac:dyDescent="0.2">
      <c r="B349" s="162"/>
      <c r="D349" s="150" t="s">
        <v>376</v>
      </c>
      <c r="E349" s="163" t="s">
        <v>1</v>
      </c>
      <c r="F349" s="164" t="s">
        <v>398</v>
      </c>
      <c r="H349" s="165">
        <v>20.804000000000002</v>
      </c>
      <c r="I349" s="166"/>
      <c r="L349" s="162"/>
      <c r="M349" s="167"/>
      <c r="T349" s="168"/>
      <c r="AT349" s="163" t="s">
        <v>376</v>
      </c>
      <c r="AU349" s="163" t="s">
        <v>86</v>
      </c>
      <c r="AV349" s="13" t="s">
        <v>249</v>
      </c>
      <c r="AW349" s="13" t="s">
        <v>34</v>
      </c>
      <c r="AX349" s="13" t="s">
        <v>84</v>
      </c>
      <c r="AY349" s="163" t="s">
        <v>339</v>
      </c>
    </row>
    <row r="350" spans="2:65" s="1" customFormat="1" ht="16.5" customHeight="1" x14ac:dyDescent="0.2">
      <c r="B350" s="136"/>
      <c r="C350" s="137" t="s">
        <v>517</v>
      </c>
      <c r="D350" s="137" t="s">
        <v>342</v>
      </c>
      <c r="E350" s="138" t="s">
        <v>4410</v>
      </c>
      <c r="F350" s="139" t="s">
        <v>4411</v>
      </c>
      <c r="G350" s="140" t="s">
        <v>373</v>
      </c>
      <c r="H350" s="141">
        <v>5.1079999999999997</v>
      </c>
      <c r="I350" s="142"/>
      <c r="J350" s="143">
        <f>ROUND(I350*H350,2)</f>
        <v>0</v>
      </c>
      <c r="K350" s="139" t="s">
        <v>902</v>
      </c>
      <c r="L350" s="32"/>
      <c r="M350" s="144" t="s">
        <v>1</v>
      </c>
      <c r="N350" s="145" t="s">
        <v>42</v>
      </c>
      <c r="P350" s="146">
        <f>O350*H350</f>
        <v>0</v>
      </c>
      <c r="Q350" s="146">
        <v>2.5018699999999998</v>
      </c>
      <c r="R350" s="146">
        <f>Q350*H350</f>
        <v>12.779551959999997</v>
      </c>
      <c r="S350" s="146">
        <v>0</v>
      </c>
      <c r="T350" s="147">
        <f>S350*H350</f>
        <v>0</v>
      </c>
      <c r="AR350" s="148" t="s">
        <v>249</v>
      </c>
      <c r="AT350" s="148" t="s">
        <v>342</v>
      </c>
      <c r="AU350" s="148" t="s">
        <v>86</v>
      </c>
      <c r="AY350" s="17" t="s">
        <v>339</v>
      </c>
      <c r="BE350" s="149">
        <f>IF(N350="základní",J350,0)</f>
        <v>0</v>
      </c>
      <c r="BF350" s="149">
        <f>IF(N350="snížená",J350,0)</f>
        <v>0</v>
      </c>
      <c r="BG350" s="149">
        <f>IF(N350="zákl. přenesená",J350,0)</f>
        <v>0</v>
      </c>
      <c r="BH350" s="149">
        <f>IF(N350="sníž. přenesená",J350,0)</f>
        <v>0</v>
      </c>
      <c r="BI350" s="149">
        <f>IF(N350="nulová",J350,0)</f>
        <v>0</v>
      </c>
      <c r="BJ350" s="17" t="s">
        <v>84</v>
      </c>
      <c r="BK350" s="149">
        <f>ROUND(I350*H350,2)</f>
        <v>0</v>
      </c>
      <c r="BL350" s="17" t="s">
        <v>249</v>
      </c>
      <c r="BM350" s="148" t="s">
        <v>4412</v>
      </c>
    </row>
    <row r="351" spans="2:65" s="1" customFormat="1" x14ac:dyDescent="0.2">
      <c r="B351" s="32"/>
      <c r="D351" s="150" t="s">
        <v>348</v>
      </c>
      <c r="F351" s="151" t="s">
        <v>4413</v>
      </c>
      <c r="I351" s="152"/>
      <c r="L351" s="32"/>
      <c r="M351" s="153"/>
      <c r="T351" s="56"/>
      <c r="AT351" s="17" t="s">
        <v>348</v>
      </c>
      <c r="AU351" s="17" t="s">
        <v>86</v>
      </c>
    </row>
    <row r="352" spans="2:65" s="12" customFormat="1" x14ac:dyDescent="0.2">
      <c r="B352" s="155"/>
      <c r="D352" s="150" t="s">
        <v>376</v>
      </c>
      <c r="E352" s="156" t="s">
        <v>1</v>
      </c>
      <c r="F352" s="157" t="s">
        <v>4414</v>
      </c>
      <c r="H352" s="158">
        <v>2.6349999999999998</v>
      </c>
      <c r="I352" s="159"/>
      <c r="L352" s="155"/>
      <c r="M352" s="160"/>
      <c r="T352" s="161"/>
      <c r="AT352" s="156" t="s">
        <v>376</v>
      </c>
      <c r="AU352" s="156" t="s">
        <v>86</v>
      </c>
      <c r="AV352" s="12" t="s">
        <v>86</v>
      </c>
      <c r="AW352" s="12" t="s">
        <v>34</v>
      </c>
      <c r="AX352" s="12" t="s">
        <v>77</v>
      </c>
      <c r="AY352" s="156" t="s">
        <v>339</v>
      </c>
    </row>
    <row r="353" spans="2:65" s="12" customFormat="1" x14ac:dyDescent="0.2">
      <c r="B353" s="155"/>
      <c r="D353" s="150" t="s">
        <v>376</v>
      </c>
      <c r="E353" s="156" t="s">
        <v>1</v>
      </c>
      <c r="F353" s="157" t="s">
        <v>4415</v>
      </c>
      <c r="H353" s="158">
        <v>1.0760000000000001</v>
      </c>
      <c r="I353" s="159"/>
      <c r="L353" s="155"/>
      <c r="M353" s="160"/>
      <c r="T353" s="161"/>
      <c r="AT353" s="156" t="s">
        <v>376</v>
      </c>
      <c r="AU353" s="156" t="s">
        <v>86</v>
      </c>
      <c r="AV353" s="12" t="s">
        <v>86</v>
      </c>
      <c r="AW353" s="12" t="s">
        <v>34</v>
      </c>
      <c r="AX353" s="12" t="s">
        <v>77</v>
      </c>
      <c r="AY353" s="156" t="s">
        <v>339</v>
      </c>
    </row>
    <row r="354" spans="2:65" s="12" customFormat="1" x14ac:dyDescent="0.2">
      <c r="B354" s="155"/>
      <c r="D354" s="150" t="s">
        <v>376</v>
      </c>
      <c r="E354" s="156" t="s">
        <v>1</v>
      </c>
      <c r="F354" s="157" t="s">
        <v>4416</v>
      </c>
      <c r="H354" s="158">
        <v>1.397</v>
      </c>
      <c r="I354" s="159"/>
      <c r="L354" s="155"/>
      <c r="M354" s="160"/>
      <c r="T354" s="161"/>
      <c r="AT354" s="156" t="s">
        <v>376</v>
      </c>
      <c r="AU354" s="156" t="s">
        <v>86</v>
      </c>
      <c r="AV354" s="12" t="s">
        <v>86</v>
      </c>
      <c r="AW354" s="12" t="s">
        <v>34</v>
      </c>
      <c r="AX354" s="12" t="s">
        <v>77</v>
      </c>
      <c r="AY354" s="156" t="s">
        <v>339</v>
      </c>
    </row>
    <row r="355" spans="2:65" s="13" customFormat="1" x14ac:dyDescent="0.2">
      <c r="B355" s="162"/>
      <c r="D355" s="150" t="s">
        <v>376</v>
      </c>
      <c r="E355" s="163" t="s">
        <v>1</v>
      </c>
      <c r="F355" s="164" t="s">
        <v>398</v>
      </c>
      <c r="H355" s="165">
        <v>5.1079999999999997</v>
      </c>
      <c r="I355" s="166"/>
      <c r="L355" s="162"/>
      <c r="M355" s="167"/>
      <c r="T355" s="168"/>
      <c r="AT355" s="163" t="s">
        <v>376</v>
      </c>
      <c r="AU355" s="163" t="s">
        <v>86</v>
      </c>
      <c r="AV355" s="13" t="s">
        <v>249</v>
      </c>
      <c r="AW355" s="13" t="s">
        <v>34</v>
      </c>
      <c r="AX355" s="13" t="s">
        <v>84</v>
      </c>
      <c r="AY355" s="163" t="s">
        <v>339</v>
      </c>
    </row>
    <row r="356" spans="2:65" s="1" customFormat="1" ht="16.5" customHeight="1" x14ac:dyDescent="0.2">
      <c r="B356" s="136"/>
      <c r="C356" s="137" t="s">
        <v>521</v>
      </c>
      <c r="D356" s="137" t="s">
        <v>342</v>
      </c>
      <c r="E356" s="138" t="s">
        <v>4417</v>
      </c>
      <c r="F356" s="139" t="s">
        <v>4418</v>
      </c>
      <c r="G356" s="140" t="s">
        <v>381</v>
      </c>
      <c r="H356" s="141">
        <v>23.568999999999999</v>
      </c>
      <c r="I356" s="142"/>
      <c r="J356" s="143">
        <f>ROUND(I356*H356,2)</f>
        <v>0</v>
      </c>
      <c r="K356" s="139" t="s">
        <v>902</v>
      </c>
      <c r="L356" s="32"/>
      <c r="M356" s="144" t="s">
        <v>1</v>
      </c>
      <c r="N356" s="145" t="s">
        <v>42</v>
      </c>
      <c r="P356" s="146">
        <f>O356*H356</f>
        <v>0</v>
      </c>
      <c r="Q356" s="146">
        <v>3.3500000000000001E-3</v>
      </c>
      <c r="R356" s="146">
        <f>Q356*H356</f>
        <v>7.8956150000000003E-2</v>
      </c>
      <c r="S356" s="146">
        <v>0</v>
      </c>
      <c r="T356" s="147">
        <f>S356*H356</f>
        <v>0</v>
      </c>
      <c r="AR356" s="148" t="s">
        <v>249</v>
      </c>
      <c r="AT356" s="148" t="s">
        <v>342</v>
      </c>
      <c r="AU356" s="148" t="s">
        <v>86</v>
      </c>
      <c r="AY356" s="17" t="s">
        <v>339</v>
      </c>
      <c r="BE356" s="149">
        <f>IF(N356="základní",J356,0)</f>
        <v>0</v>
      </c>
      <c r="BF356" s="149">
        <f>IF(N356="snížená",J356,0)</f>
        <v>0</v>
      </c>
      <c r="BG356" s="149">
        <f>IF(N356="zákl. přenesená",J356,0)</f>
        <v>0</v>
      </c>
      <c r="BH356" s="149">
        <f>IF(N356="sníž. přenesená",J356,0)</f>
        <v>0</v>
      </c>
      <c r="BI356" s="149">
        <f>IF(N356="nulová",J356,0)</f>
        <v>0</v>
      </c>
      <c r="BJ356" s="17" t="s">
        <v>84</v>
      </c>
      <c r="BK356" s="149">
        <f>ROUND(I356*H356,2)</f>
        <v>0</v>
      </c>
      <c r="BL356" s="17" t="s">
        <v>249</v>
      </c>
      <c r="BM356" s="148" t="s">
        <v>4419</v>
      </c>
    </row>
    <row r="357" spans="2:65" s="1" customFormat="1" x14ac:dyDescent="0.2">
      <c r="B357" s="32"/>
      <c r="D357" s="150" t="s">
        <v>348</v>
      </c>
      <c r="F357" s="151" t="s">
        <v>4420</v>
      </c>
      <c r="I357" s="152"/>
      <c r="L357" s="32"/>
      <c r="M357" s="153"/>
      <c r="T357" s="56"/>
      <c r="AT357" s="17" t="s">
        <v>348</v>
      </c>
      <c r="AU357" s="17" t="s">
        <v>86</v>
      </c>
    </row>
    <row r="358" spans="2:65" s="15" customFormat="1" x14ac:dyDescent="0.2">
      <c r="B358" s="189"/>
      <c r="D358" s="150" t="s">
        <v>376</v>
      </c>
      <c r="E358" s="190" t="s">
        <v>1</v>
      </c>
      <c r="F358" s="191" t="s">
        <v>4421</v>
      </c>
      <c r="H358" s="190" t="s">
        <v>1</v>
      </c>
      <c r="I358" s="192"/>
      <c r="L358" s="189"/>
      <c r="M358" s="193"/>
      <c r="T358" s="194"/>
      <c r="AT358" s="190" t="s">
        <v>376</v>
      </c>
      <c r="AU358" s="190" t="s">
        <v>86</v>
      </c>
      <c r="AV358" s="15" t="s">
        <v>84</v>
      </c>
      <c r="AW358" s="15" t="s">
        <v>34</v>
      </c>
      <c r="AX358" s="15" t="s">
        <v>77</v>
      </c>
      <c r="AY358" s="190" t="s">
        <v>339</v>
      </c>
    </row>
    <row r="359" spans="2:65" s="12" customFormat="1" x14ac:dyDescent="0.2">
      <c r="B359" s="155"/>
      <c r="D359" s="150" t="s">
        <v>376</v>
      </c>
      <c r="E359" s="156" t="s">
        <v>1</v>
      </c>
      <c r="F359" s="157" t="s">
        <v>4422</v>
      </c>
      <c r="H359" s="158">
        <v>12.006</v>
      </c>
      <c r="I359" s="159"/>
      <c r="L359" s="155"/>
      <c r="M359" s="160"/>
      <c r="T359" s="161"/>
      <c r="AT359" s="156" t="s">
        <v>376</v>
      </c>
      <c r="AU359" s="156" t="s">
        <v>86</v>
      </c>
      <c r="AV359" s="12" t="s">
        <v>86</v>
      </c>
      <c r="AW359" s="12" t="s">
        <v>34</v>
      </c>
      <c r="AX359" s="12" t="s">
        <v>77</v>
      </c>
      <c r="AY359" s="156" t="s">
        <v>339</v>
      </c>
    </row>
    <row r="360" spans="2:65" s="15" customFormat="1" x14ac:dyDescent="0.2">
      <c r="B360" s="189"/>
      <c r="D360" s="150" t="s">
        <v>376</v>
      </c>
      <c r="E360" s="190" t="s">
        <v>1</v>
      </c>
      <c r="F360" s="191" t="s">
        <v>4423</v>
      </c>
      <c r="H360" s="190" t="s">
        <v>1</v>
      </c>
      <c r="I360" s="192"/>
      <c r="L360" s="189"/>
      <c r="M360" s="193"/>
      <c r="T360" s="194"/>
      <c r="AT360" s="190" t="s">
        <v>376</v>
      </c>
      <c r="AU360" s="190" t="s">
        <v>86</v>
      </c>
      <c r="AV360" s="15" t="s">
        <v>84</v>
      </c>
      <c r="AW360" s="15" t="s">
        <v>34</v>
      </c>
      <c r="AX360" s="15" t="s">
        <v>77</v>
      </c>
      <c r="AY360" s="190" t="s">
        <v>339</v>
      </c>
    </row>
    <row r="361" spans="2:65" s="12" customFormat="1" x14ac:dyDescent="0.2">
      <c r="B361" s="155"/>
      <c r="D361" s="150" t="s">
        <v>376</v>
      </c>
      <c r="E361" s="156" t="s">
        <v>1</v>
      </c>
      <c r="F361" s="157" t="s">
        <v>4424</v>
      </c>
      <c r="H361" s="158">
        <v>5.1689999999999996</v>
      </c>
      <c r="I361" s="159"/>
      <c r="L361" s="155"/>
      <c r="M361" s="160"/>
      <c r="T361" s="161"/>
      <c r="AT361" s="156" t="s">
        <v>376</v>
      </c>
      <c r="AU361" s="156" t="s">
        <v>86</v>
      </c>
      <c r="AV361" s="12" t="s">
        <v>86</v>
      </c>
      <c r="AW361" s="12" t="s">
        <v>34</v>
      </c>
      <c r="AX361" s="12" t="s">
        <v>77</v>
      </c>
      <c r="AY361" s="156" t="s">
        <v>339</v>
      </c>
    </row>
    <row r="362" spans="2:65" s="15" customFormat="1" x14ac:dyDescent="0.2">
      <c r="B362" s="189"/>
      <c r="D362" s="150" t="s">
        <v>376</v>
      </c>
      <c r="E362" s="190" t="s">
        <v>1</v>
      </c>
      <c r="F362" s="191" t="s">
        <v>4425</v>
      </c>
      <c r="H362" s="190" t="s">
        <v>1</v>
      </c>
      <c r="I362" s="192"/>
      <c r="L362" s="189"/>
      <c r="M362" s="193"/>
      <c r="T362" s="194"/>
      <c r="AT362" s="190" t="s">
        <v>376</v>
      </c>
      <c r="AU362" s="190" t="s">
        <v>86</v>
      </c>
      <c r="AV362" s="15" t="s">
        <v>84</v>
      </c>
      <c r="AW362" s="15" t="s">
        <v>34</v>
      </c>
      <c r="AX362" s="15" t="s">
        <v>77</v>
      </c>
      <c r="AY362" s="190" t="s">
        <v>339</v>
      </c>
    </row>
    <row r="363" spans="2:65" s="12" customFormat="1" x14ac:dyDescent="0.2">
      <c r="B363" s="155"/>
      <c r="D363" s="150" t="s">
        <v>376</v>
      </c>
      <c r="E363" s="156" t="s">
        <v>1</v>
      </c>
      <c r="F363" s="157" t="s">
        <v>4426</v>
      </c>
      <c r="H363" s="158">
        <v>6.3940000000000001</v>
      </c>
      <c r="I363" s="159"/>
      <c r="L363" s="155"/>
      <c r="M363" s="160"/>
      <c r="T363" s="161"/>
      <c r="AT363" s="156" t="s">
        <v>376</v>
      </c>
      <c r="AU363" s="156" t="s">
        <v>86</v>
      </c>
      <c r="AV363" s="12" t="s">
        <v>86</v>
      </c>
      <c r="AW363" s="12" t="s">
        <v>34</v>
      </c>
      <c r="AX363" s="12" t="s">
        <v>77</v>
      </c>
      <c r="AY363" s="156" t="s">
        <v>339</v>
      </c>
    </row>
    <row r="364" spans="2:65" s="13" customFormat="1" x14ac:dyDescent="0.2">
      <c r="B364" s="162"/>
      <c r="D364" s="150" t="s">
        <v>376</v>
      </c>
      <c r="E364" s="163" t="s">
        <v>1</v>
      </c>
      <c r="F364" s="164" t="s">
        <v>398</v>
      </c>
      <c r="H364" s="165">
        <v>23.568999999999999</v>
      </c>
      <c r="I364" s="166"/>
      <c r="L364" s="162"/>
      <c r="M364" s="167"/>
      <c r="T364" s="168"/>
      <c r="AT364" s="163" t="s">
        <v>376</v>
      </c>
      <c r="AU364" s="163" t="s">
        <v>86</v>
      </c>
      <c r="AV364" s="13" t="s">
        <v>249</v>
      </c>
      <c r="AW364" s="13" t="s">
        <v>34</v>
      </c>
      <c r="AX364" s="13" t="s">
        <v>84</v>
      </c>
      <c r="AY364" s="163" t="s">
        <v>339</v>
      </c>
    </row>
    <row r="365" spans="2:65" s="1" customFormat="1" ht="16.5" customHeight="1" x14ac:dyDescent="0.2">
      <c r="B365" s="136"/>
      <c r="C365" s="137" t="s">
        <v>527</v>
      </c>
      <c r="D365" s="137" t="s">
        <v>342</v>
      </c>
      <c r="E365" s="138" t="s">
        <v>4427</v>
      </c>
      <c r="F365" s="139" t="s">
        <v>4428</v>
      </c>
      <c r="G365" s="140" t="s">
        <v>381</v>
      </c>
      <c r="H365" s="141">
        <v>23.568999999999999</v>
      </c>
      <c r="I365" s="142"/>
      <c r="J365" s="143">
        <f>ROUND(I365*H365,2)</f>
        <v>0</v>
      </c>
      <c r="K365" s="139" t="s">
        <v>902</v>
      </c>
      <c r="L365" s="32"/>
      <c r="M365" s="144" t="s">
        <v>1</v>
      </c>
      <c r="N365" s="145" t="s">
        <v>42</v>
      </c>
      <c r="P365" s="146">
        <f>O365*H365</f>
        <v>0</v>
      </c>
      <c r="Q365" s="146">
        <v>0</v>
      </c>
      <c r="R365" s="146">
        <f>Q365*H365</f>
        <v>0</v>
      </c>
      <c r="S365" s="146">
        <v>0</v>
      </c>
      <c r="T365" s="147">
        <f>S365*H365</f>
        <v>0</v>
      </c>
      <c r="AR365" s="148" t="s">
        <v>249</v>
      </c>
      <c r="AT365" s="148" t="s">
        <v>342</v>
      </c>
      <c r="AU365" s="148" t="s">
        <v>86</v>
      </c>
      <c r="AY365" s="17" t="s">
        <v>339</v>
      </c>
      <c r="BE365" s="149">
        <f>IF(N365="základní",J365,0)</f>
        <v>0</v>
      </c>
      <c r="BF365" s="149">
        <f>IF(N365="snížená",J365,0)</f>
        <v>0</v>
      </c>
      <c r="BG365" s="149">
        <f>IF(N365="zákl. přenesená",J365,0)</f>
        <v>0</v>
      </c>
      <c r="BH365" s="149">
        <f>IF(N365="sníž. přenesená",J365,0)</f>
        <v>0</v>
      </c>
      <c r="BI365" s="149">
        <f>IF(N365="nulová",J365,0)</f>
        <v>0</v>
      </c>
      <c r="BJ365" s="17" t="s">
        <v>84</v>
      </c>
      <c r="BK365" s="149">
        <f>ROUND(I365*H365,2)</f>
        <v>0</v>
      </c>
      <c r="BL365" s="17" t="s">
        <v>249</v>
      </c>
      <c r="BM365" s="148" t="s">
        <v>4429</v>
      </c>
    </row>
    <row r="366" spans="2:65" s="1" customFormat="1" x14ac:dyDescent="0.2">
      <c r="B366" s="32"/>
      <c r="D366" s="150" t="s">
        <v>348</v>
      </c>
      <c r="F366" s="151" t="s">
        <v>4430</v>
      </c>
      <c r="I366" s="152"/>
      <c r="L366" s="32"/>
      <c r="M366" s="153"/>
      <c r="T366" s="56"/>
      <c r="AT366" s="17" t="s">
        <v>348</v>
      </c>
      <c r="AU366" s="17" t="s">
        <v>86</v>
      </c>
    </row>
    <row r="367" spans="2:65" s="1" customFormat="1" ht="16.5" customHeight="1" x14ac:dyDescent="0.2">
      <c r="B367" s="136"/>
      <c r="C367" s="137" t="s">
        <v>537</v>
      </c>
      <c r="D367" s="137" t="s">
        <v>342</v>
      </c>
      <c r="E367" s="138" t="s">
        <v>4431</v>
      </c>
      <c r="F367" s="139" t="s">
        <v>4432</v>
      </c>
      <c r="G367" s="140" t="s">
        <v>493</v>
      </c>
      <c r="H367" s="141">
        <v>0.48299999999999998</v>
      </c>
      <c r="I367" s="142"/>
      <c r="J367" s="143">
        <f>ROUND(I367*H367,2)</f>
        <v>0</v>
      </c>
      <c r="K367" s="139" t="s">
        <v>902</v>
      </c>
      <c r="L367" s="32"/>
      <c r="M367" s="144" t="s">
        <v>1</v>
      </c>
      <c r="N367" s="145" t="s">
        <v>42</v>
      </c>
      <c r="P367" s="146">
        <f>O367*H367</f>
        <v>0</v>
      </c>
      <c r="Q367" s="146">
        <v>1.04359</v>
      </c>
      <c r="R367" s="146">
        <f>Q367*H367</f>
        <v>0.50405396999999996</v>
      </c>
      <c r="S367" s="146">
        <v>0</v>
      </c>
      <c r="T367" s="147">
        <f>S367*H367</f>
        <v>0</v>
      </c>
      <c r="AR367" s="148" t="s">
        <v>249</v>
      </c>
      <c r="AT367" s="148" t="s">
        <v>342</v>
      </c>
      <c r="AU367" s="148" t="s">
        <v>86</v>
      </c>
      <c r="AY367" s="17" t="s">
        <v>339</v>
      </c>
      <c r="BE367" s="149">
        <f>IF(N367="základní",J367,0)</f>
        <v>0</v>
      </c>
      <c r="BF367" s="149">
        <f>IF(N367="snížená",J367,0)</f>
        <v>0</v>
      </c>
      <c r="BG367" s="149">
        <f>IF(N367="zákl. přenesená",J367,0)</f>
        <v>0</v>
      </c>
      <c r="BH367" s="149">
        <f>IF(N367="sníž. přenesená",J367,0)</f>
        <v>0</v>
      </c>
      <c r="BI367" s="149">
        <f>IF(N367="nulová",J367,0)</f>
        <v>0</v>
      </c>
      <c r="BJ367" s="17" t="s">
        <v>84</v>
      </c>
      <c r="BK367" s="149">
        <f>ROUND(I367*H367,2)</f>
        <v>0</v>
      </c>
      <c r="BL367" s="17" t="s">
        <v>249</v>
      </c>
      <c r="BM367" s="148" t="s">
        <v>4433</v>
      </c>
    </row>
    <row r="368" spans="2:65" s="1" customFormat="1" x14ac:dyDescent="0.2">
      <c r="B368" s="32"/>
      <c r="D368" s="150" t="s">
        <v>348</v>
      </c>
      <c r="F368" s="151" t="s">
        <v>4434</v>
      </c>
      <c r="I368" s="152"/>
      <c r="L368" s="32"/>
      <c r="M368" s="153"/>
      <c r="T368" s="56"/>
      <c r="AT368" s="17" t="s">
        <v>348</v>
      </c>
      <c r="AU368" s="17" t="s">
        <v>86</v>
      </c>
    </row>
    <row r="369" spans="2:65" s="1" customFormat="1" ht="16.5" customHeight="1" x14ac:dyDescent="0.2">
      <c r="B369" s="136"/>
      <c r="C369" s="137" t="s">
        <v>542</v>
      </c>
      <c r="D369" s="137" t="s">
        <v>342</v>
      </c>
      <c r="E369" s="138" t="s">
        <v>2189</v>
      </c>
      <c r="F369" s="139" t="s">
        <v>2190</v>
      </c>
      <c r="G369" s="140" t="s">
        <v>373</v>
      </c>
      <c r="H369" s="141">
        <v>24.2</v>
      </c>
      <c r="I369" s="142"/>
      <c r="J369" s="143">
        <f>ROUND(I369*H369,2)</f>
        <v>0</v>
      </c>
      <c r="K369" s="139" t="s">
        <v>902</v>
      </c>
      <c r="L369" s="32"/>
      <c r="M369" s="144" t="s">
        <v>1</v>
      </c>
      <c r="N369" s="145" t="s">
        <v>42</v>
      </c>
      <c r="P369" s="146">
        <f>O369*H369</f>
        <v>0</v>
      </c>
      <c r="Q369" s="146">
        <v>0</v>
      </c>
      <c r="R369" s="146">
        <f>Q369*H369</f>
        <v>0</v>
      </c>
      <c r="S369" s="146">
        <v>0</v>
      </c>
      <c r="T369" s="147">
        <f>S369*H369</f>
        <v>0</v>
      </c>
      <c r="AR369" s="148" t="s">
        <v>249</v>
      </c>
      <c r="AT369" s="148" t="s">
        <v>342</v>
      </c>
      <c r="AU369" s="148" t="s">
        <v>86</v>
      </c>
      <c r="AY369" s="17" t="s">
        <v>339</v>
      </c>
      <c r="BE369" s="149">
        <f>IF(N369="základní",J369,0)</f>
        <v>0</v>
      </c>
      <c r="BF369" s="149">
        <f>IF(N369="snížená",J369,0)</f>
        <v>0</v>
      </c>
      <c r="BG369" s="149">
        <f>IF(N369="zákl. přenesená",J369,0)</f>
        <v>0</v>
      </c>
      <c r="BH369" s="149">
        <f>IF(N369="sníž. přenesená",J369,0)</f>
        <v>0</v>
      </c>
      <c r="BI369" s="149">
        <f>IF(N369="nulová",J369,0)</f>
        <v>0</v>
      </c>
      <c r="BJ369" s="17" t="s">
        <v>84</v>
      </c>
      <c r="BK369" s="149">
        <f>ROUND(I369*H369,2)</f>
        <v>0</v>
      </c>
      <c r="BL369" s="17" t="s">
        <v>249</v>
      </c>
      <c r="BM369" s="148" t="s">
        <v>4435</v>
      </c>
    </row>
    <row r="370" spans="2:65" s="1" customFormat="1" x14ac:dyDescent="0.2">
      <c r="B370" s="32"/>
      <c r="D370" s="150" t="s">
        <v>348</v>
      </c>
      <c r="F370" s="151" t="s">
        <v>2192</v>
      </c>
      <c r="I370" s="152"/>
      <c r="L370" s="32"/>
      <c r="M370" s="153"/>
      <c r="T370" s="56"/>
      <c r="AT370" s="17" t="s">
        <v>348</v>
      </c>
      <c r="AU370" s="17" t="s">
        <v>86</v>
      </c>
    </row>
    <row r="371" spans="2:65" s="15" customFormat="1" x14ac:dyDescent="0.2">
      <c r="B371" s="189"/>
      <c r="D371" s="150" t="s">
        <v>376</v>
      </c>
      <c r="E371" s="190" t="s">
        <v>1</v>
      </c>
      <c r="F371" s="191" t="s">
        <v>4436</v>
      </c>
      <c r="H371" s="190" t="s">
        <v>1</v>
      </c>
      <c r="I371" s="192"/>
      <c r="L371" s="189"/>
      <c r="M371" s="193"/>
      <c r="T371" s="194"/>
      <c r="AT371" s="190" t="s">
        <v>376</v>
      </c>
      <c r="AU371" s="190" t="s">
        <v>86</v>
      </c>
      <c r="AV371" s="15" t="s">
        <v>84</v>
      </c>
      <c r="AW371" s="15" t="s">
        <v>34</v>
      </c>
      <c r="AX371" s="15" t="s">
        <v>77</v>
      </c>
      <c r="AY371" s="190" t="s">
        <v>339</v>
      </c>
    </row>
    <row r="372" spans="2:65" s="12" customFormat="1" x14ac:dyDescent="0.2">
      <c r="B372" s="155"/>
      <c r="D372" s="150" t="s">
        <v>376</v>
      </c>
      <c r="E372" s="156" t="s">
        <v>1</v>
      </c>
      <c r="F372" s="157" t="s">
        <v>4437</v>
      </c>
      <c r="H372" s="158">
        <v>24.2</v>
      </c>
      <c r="I372" s="159"/>
      <c r="L372" s="155"/>
      <c r="M372" s="160"/>
      <c r="T372" s="161"/>
      <c r="AT372" s="156" t="s">
        <v>376</v>
      </c>
      <c r="AU372" s="156" t="s">
        <v>86</v>
      </c>
      <c r="AV372" s="12" t="s">
        <v>86</v>
      </c>
      <c r="AW372" s="12" t="s">
        <v>34</v>
      </c>
      <c r="AX372" s="12" t="s">
        <v>77</v>
      </c>
      <c r="AY372" s="156" t="s">
        <v>339</v>
      </c>
    </row>
    <row r="373" spans="2:65" s="13" customFormat="1" x14ac:dyDescent="0.2">
      <c r="B373" s="162"/>
      <c r="D373" s="150" t="s">
        <v>376</v>
      </c>
      <c r="E373" s="163" t="s">
        <v>1</v>
      </c>
      <c r="F373" s="164" t="s">
        <v>398</v>
      </c>
      <c r="H373" s="165">
        <v>24.2</v>
      </c>
      <c r="I373" s="166"/>
      <c r="L373" s="162"/>
      <c r="M373" s="167"/>
      <c r="T373" s="168"/>
      <c r="AT373" s="163" t="s">
        <v>376</v>
      </c>
      <c r="AU373" s="163" t="s">
        <v>86</v>
      </c>
      <c r="AV373" s="13" t="s">
        <v>249</v>
      </c>
      <c r="AW373" s="13" t="s">
        <v>34</v>
      </c>
      <c r="AX373" s="13" t="s">
        <v>84</v>
      </c>
      <c r="AY373" s="163" t="s">
        <v>339</v>
      </c>
    </row>
    <row r="374" spans="2:65" s="1" customFormat="1" ht="16.5" customHeight="1" x14ac:dyDescent="0.2">
      <c r="B374" s="136"/>
      <c r="C374" s="137" t="s">
        <v>549</v>
      </c>
      <c r="D374" s="137" t="s">
        <v>342</v>
      </c>
      <c r="E374" s="138" t="s">
        <v>2195</v>
      </c>
      <c r="F374" s="139" t="s">
        <v>2196</v>
      </c>
      <c r="G374" s="140" t="s">
        <v>373</v>
      </c>
      <c r="H374" s="141">
        <v>24.2</v>
      </c>
      <c r="I374" s="142"/>
      <c r="J374" s="143">
        <f>ROUND(I374*H374,2)</f>
        <v>0</v>
      </c>
      <c r="K374" s="139" t="s">
        <v>902</v>
      </c>
      <c r="L374" s="32"/>
      <c r="M374" s="144" t="s">
        <v>1</v>
      </c>
      <c r="N374" s="145" t="s">
        <v>42</v>
      </c>
      <c r="P374" s="146">
        <f>O374*H374</f>
        <v>0</v>
      </c>
      <c r="Q374" s="146">
        <v>0</v>
      </c>
      <c r="R374" s="146">
        <f>Q374*H374</f>
        <v>0</v>
      </c>
      <c r="S374" s="146">
        <v>0</v>
      </c>
      <c r="T374" s="147">
        <f>S374*H374</f>
        <v>0</v>
      </c>
      <c r="AR374" s="148" t="s">
        <v>249</v>
      </c>
      <c r="AT374" s="148" t="s">
        <v>342</v>
      </c>
      <c r="AU374" s="148" t="s">
        <v>86</v>
      </c>
      <c r="AY374" s="17" t="s">
        <v>339</v>
      </c>
      <c r="BE374" s="149">
        <f>IF(N374="základní",J374,0)</f>
        <v>0</v>
      </c>
      <c r="BF374" s="149">
        <f>IF(N374="snížená",J374,0)</f>
        <v>0</v>
      </c>
      <c r="BG374" s="149">
        <f>IF(N374="zákl. přenesená",J374,0)</f>
        <v>0</v>
      </c>
      <c r="BH374" s="149">
        <f>IF(N374="sníž. přenesená",J374,0)</f>
        <v>0</v>
      </c>
      <c r="BI374" s="149">
        <f>IF(N374="nulová",J374,0)</f>
        <v>0</v>
      </c>
      <c r="BJ374" s="17" t="s">
        <v>84</v>
      </c>
      <c r="BK374" s="149">
        <f>ROUND(I374*H374,2)</f>
        <v>0</v>
      </c>
      <c r="BL374" s="17" t="s">
        <v>249</v>
      </c>
      <c r="BM374" s="148" t="s">
        <v>4438</v>
      </c>
    </row>
    <row r="375" spans="2:65" s="1" customFormat="1" x14ac:dyDescent="0.2">
      <c r="B375" s="32"/>
      <c r="D375" s="150" t="s">
        <v>348</v>
      </c>
      <c r="F375" s="151" t="s">
        <v>2198</v>
      </c>
      <c r="I375" s="152"/>
      <c r="L375" s="32"/>
      <c r="M375" s="153"/>
      <c r="T375" s="56"/>
      <c r="AT375" s="17" t="s">
        <v>348</v>
      </c>
      <c r="AU375" s="17" t="s">
        <v>86</v>
      </c>
    </row>
    <row r="376" spans="2:65" s="1" customFormat="1" ht="16.5" customHeight="1" x14ac:dyDescent="0.2">
      <c r="B376" s="136"/>
      <c r="C376" s="137" t="s">
        <v>551</v>
      </c>
      <c r="D376" s="137" t="s">
        <v>342</v>
      </c>
      <c r="E376" s="138" t="s">
        <v>3823</v>
      </c>
      <c r="F376" s="139" t="s">
        <v>3824</v>
      </c>
      <c r="G376" s="140" t="s">
        <v>373</v>
      </c>
      <c r="H376" s="141">
        <v>15.8</v>
      </c>
      <c r="I376" s="142"/>
      <c r="J376" s="143">
        <f>ROUND(I376*H376,2)</f>
        <v>0</v>
      </c>
      <c r="K376" s="139" t="s">
        <v>902</v>
      </c>
      <c r="L376" s="32"/>
      <c r="M376" s="144" t="s">
        <v>1</v>
      </c>
      <c r="N376" s="145" t="s">
        <v>42</v>
      </c>
      <c r="P376" s="146">
        <f>O376*H376</f>
        <v>0</v>
      </c>
      <c r="Q376" s="146">
        <v>0</v>
      </c>
      <c r="R376" s="146">
        <f>Q376*H376</f>
        <v>0</v>
      </c>
      <c r="S376" s="146">
        <v>0</v>
      </c>
      <c r="T376" s="147">
        <f>S376*H376</f>
        <v>0</v>
      </c>
      <c r="AR376" s="148" t="s">
        <v>249</v>
      </c>
      <c r="AT376" s="148" t="s">
        <v>342</v>
      </c>
      <c r="AU376" s="148" t="s">
        <v>86</v>
      </c>
      <c r="AY376" s="17" t="s">
        <v>339</v>
      </c>
      <c r="BE376" s="149">
        <f>IF(N376="základní",J376,0)</f>
        <v>0</v>
      </c>
      <c r="BF376" s="149">
        <f>IF(N376="snížená",J376,0)</f>
        <v>0</v>
      </c>
      <c r="BG376" s="149">
        <f>IF(N376="zákl. přenesená",J376,0)</f>
        <v>0</v>
      </c>
      <c r="BH376" s="149">
        <f>IF(N376="sníž. přenesená",J376,0)</f>
        <v>0</v>
      </c>
      <c r="BI376" s="149">
        <f>IF(N376="nulová",J376,0)</f>
        <v>0</v>
      </c>
      <c r="BJ376" s="17" t="s">
        <v>84</v>
      </c>
      <c r="BK376" s="149">
        <f>ROUND(I376*H376,2)</f>
        <v>0</v>
      </c>
      <c r="BL376" s="17" t="s">
        <v>249</v>
      </c>
      <c r="BM376" s="148" t="s">
        <v>4439</v>
      </c>
    </row>
    <row r="377" spans="2:65" s="1" customFormat="1" x14ac:dyDescent="0.2">
      <c r="B377" s="32"/>
      <c r="D377" s="150" t="s">
        <v>348</v>
      </c>
      <c r="F377" s="151" t="s">
        <v>3826</v>
      </c>
      <c r="I377" s="152"/>
      <c r="L377" s="32"/>
      <c r="M377" s="153"/>
      <c r="T377" s="56"/>
      <c r="AT377" s="17" t="s">
        <v>348</v>
      </c>
      <c r="AU377" s="17" t="s">
        <v>86</v>
      </c>
    </row>
    <row r="378" spans="2:65" s="15" customFormat="1" x14ac:dyDescent="0.2">
      <c r="B378" s="189"/>
      <c r="D378" s="150" t="s">
        <v>376</v>
      </c>
      <c r="E378" s="190" t="s">
        <v>1</v>
      </c>
      <c r="F378" s="191" t="s">
        <v>4440</v>
      </c>
      <c r="H378" s="190" t="s">
        <v>1</v>
      </c>
      <c r="I378" s="192"/>
      <c r="L378" s="189"/>
      <c r="M378" s="193"/>
      <c r="T378" s="194"/>
      <c r="AT378" s="190" t="s">
        <v>376</v>
      </c>
      <c r="AU378" s="190" t="s">
        <v>86</v>
      </c>
      <c r="AV378" s="15" t="s">
        <v>84</v>
      </c>
      <c r="AW378" s="15" t="s">
        <v>34</v>
      </c>
      <c r="AX378" s="15" t="s">
        <v>77</v>
      </c>
      <c r="AY378" s="190" t="s">
        <v>339</v>
      </c>
    </row>
    <row r="379" spans="2:65" s="12" customFormat="1" x14ac:dyDescent="0.2">
      <c r="B379" s="155"/>
      <c r="D379" s="150" t="s">
        <v>376</v>
      </c>
      <c r="E379" s="156" t="s">
        <v>1</v>
      </c>
      <c r="F379" s="157" t="s">
        <v>4441</v>
      </c>
      <c r="H379" s="158">
        <v>15.8</v>
      </c>
      <c r="I379" s="159"/>
      <c r="L379" s="155"/>
      <c r="M379" s="160"/>
      <c r="T379" s="161"/>
      <c r="AT379" s="156" t="s">
        <v>376</v>
      </c>
      <c r="AU379" s="156" t="s">
        <v>86</v>
      </c>
      <c r="AV379" s="12" t="s">
        <v>86</v>
      </c>
      <c r="AW379" s="12" t="s">
        <v>34</v>
      </c>
      <c r="AX379" s="12" t="s">
        <v>77</v>
      </c>
      <c r="AY379" s="156" t="s">
        <v>339</v>
      </c>
    </row>
    <row r="380" spans="2:65" s="13" customFormat="1" x14ac:dyDescent="0.2">
      <c r="B380" s="162"/>
      <c r="D380" s="150" t="s">
        <v>376</v>
      </c>
      <c r="E380" s="163" t="s">
        <v>1</v>
      </c>
      <c r="F380" s="164" t="s">
        <v>398</v>
      </c>
      <c r="H380" s="165">
        <v>15.8</v>
      </c>
      <c r="I380" s="166"/>
      <c r="L380" s="162"/>
      <c r="M380" s="167"/>
      <c r="T380" s="168"/>
      <c r="AT380" s="163" t="s">
        <v>376</v>
      </c>
      <c r="AU380" s="163" t="s">
        <v>86</v>
      </c>
      <c r="AV380" s="13" t="s">
        <v>249</v>
      </c>
      <c r="AW380" s="13" t="s">
        <v>34</v>
      </c>
      <c r="AX380" s="13" t="s">
        <v>84</v>
      </c>
      <c r="AY380" s="163" t="s">
        <v>339</v>
      </c>
    </row>
    <row r="381" spans="2:65" s="1" customFormat="1" ht="16.5" customHeight="1" x14ac:dyDescent="0.2">
      <c r="B381" s="136"/>
      <c r="C381" s="137" t="s">
        <v>555</v>
      </c>
      <c r="D381" s="137" t="s">
        <v>342</v>
      </c>
      <c r="E381" s="138" t="s">
        <v>4442</v>
      </c>
      <c r="F381" s="139" t="s">
        <v>4443</v>
      </c>
      <c r="G381" s="140" t="s">
        <v>373</v>
      </c>
      <c r="H381" s="141">
        <v>15.8</v>
      </c>
      <c r="I381" s="142"/>
      <c r="J381" s="143">
        <f>ROUND(I381*H381,2)</f>
        <v>0</v>
      </c>
      <c r="K381" s="139" t="s">
        <v>902</v>
      </c>
      <c r="L381" s="32"/>
      <c r="M381" s="144" t="s">
        <v>1</v>
      </c>
      <c r="N381" s="145" t="s">
        <v>42</v>
      </c>
      <c r="P381" s="146">
        <f>O381*H381</f>
        <v>0</v>
      </c>
      <c r="Q381" s="146">
        <v>0</v>
      </c>
      <c r="R381" s="146">
        <f>Q381*H381</f>
        <v>0</v>
      </c>
      <c r="S381" s="146">
        <v>0</v>
      </c>
      <c r="T381" s="147">
        <f>S381*H381</f>
        <v>0</v>
      </c>
      <c r="AR381" s="148" t="s">
        <v>249</v>
      </c>
      <c r="AT381" s="148" t="s">
        <v>342</v>
      </c>
      <c r="AU381" s="148" t="s">
        <v>86</v>
      </c>
      <c r="AY381" s="17" t="s">
        <v>339</v>
      </c>
      <c r="BE381" s="149">
        <f>IF(N381="základní",J381,0)</f>
        <v>0</v>
      </c>
      <c r="BF381" s="149">
        <f>IF(N381="snížená",J381,0)</f>
        <v>0</v>
      </c>
      <c r="BG381" s="149">
        <f>IF(N381="zákl. přenesená",J381,0)</f>
        <v>0</v>
      </c>
      <c r="BH381" s="149">
        <f>IF(N381="sníž. přenesená",J381,0)</f>
        <v>0</v>
      </c>
      <c r="BI381" s="149">
        <f>IF(N381="nulová",J381,0)</f>
        <v>0</v>
      </c>
      <c r="BJ381" s="17" t="s">
        <v>84</v>
      </c>
      <c r="BK381" s="149">
        <f>ROUND(I381*H381,2)</f>
        <v>0</v>
      </c>
      <c r="BL381" s="17" t="s">
        <v>249</v>
      </c>
      <c r="BM381" s="148" t="s">
        <v>4444</v>
      </c>
    </row>
    <row r="382" spans="2:65" s="1" customFormat="1" x14ac:dyDescent="0.2">
      <c r="B382" s="32"/>
      <c r="D382" s="150" t="s">
        <v>348</v>
      </c>
      <c r="F382" s="151" t="s">
        <v>4445</v>
      </c>
      <c r="I382" s="152"/>
      <c r="L382" s="32"/>
      <c r="M382" s="153"/>
      <c r="T382" s="56"/>
      <c r="AT382" s="17" t="s">
        <v>348</v>
      </c>
      <c r="AU382" s="17" t="s">
        <v>86</v>
      </c>
    </row>
    <row r="383" spans="2:65" s="1" customFormat="1" ht="16.5" customHeight="1" x14ac:dyDescent="0.2">
      <c r="B383" s="136"/>
      <c r="C383" s="137" t="s">
        <v>561</v>
      </c>
      <c r="D383" s="137" t="s">
        <v>342</v>
      </c>
      <c r="E383" s="138" t="s">
        <v>4446</v>
      </c>
      <c r="F383" s="139" t="s">
        <v>4447</v>
      </c>
      <c r="G383" s="140" t="s">
        <v>373</v>
      </c>
      <c r="H383" s="141">
        <v>3.8</v>
      </c>
      <c r="I383" s="142"/>
      <c r="J383" s="143">
        <f>ROUND(I383*H383,2)</f>
        <v>0</v>
      </c>
      <c r="K383" s="139" t="s">
        <v>902</v>
      </c>
      <c r="L383" s="32"/>
      <c r="M383" s="144" t="s">
        <v>1</v>
      </c>
      <c r="N383" s="145" t="s">
        <v>42</v>
      </c>
      <c r="P383" s="146">
        <f>O383*H383</f>
        <v>0</v>
      </c>
      <c r="Q383" s="146">
        <v>0</v>
      </c>
      <c r="R383" s="146">
        <f>Q383*H383</f>
        <v>0</v>
      </c>
      <c r="S383" s="146">
        <v>0</v>
      </c>
      <c r="T383" s="147">
        <f>S383*H383</f>
        <v>0</v>
      </c>
      <c r="AR383" s="148" t="s">
        <v>249</v>
      </c>
      <c r="AT383" s="148" t="s">
        <v>342</v>
      </c>
      <c r="AU383" s="148" t="s">
        <v>86</v>
      </c>
      <c r="AY383" s="17" t="s">
        <v>339</v>
      </c>
      <c r="BE383" s="149">
        <f>IF(N383="základní",J383,0)</f>
        <v>0</v>
      </c>
      <c r="BF383" s="149">
        <f>IF(N383="snížená",J383,0)</f>
        <v>0</v>
      </c>
      <c r="BG383" s="149">
        <f>IF(N383="zákl. přenesená",J383,0)</f>
        <v>0</v>
      </c>
      <c r="BH383" s="149">
        <f>IF(N383="sníž. přenesená",J383,0)</f>
        <v>0</v>
      </c>
      <c r="BI383" s="149">
        <f>IF(N383="nulová",J383,0)</f>
        <v>0</v>
      </c>
      <c r="BJ383" s="17" t="s">
        <v>84</v>
      </c>
      <c r="BK383" s="149">
        <f>ROUND(I383*H383,2)</f>
        <v>0</v>
      </c>
      <c r="BL383" s="17" t="s">
        <v>249</v>
      </c>
      <c r="BM383" s="148" t="s">
        <v>4448</v>
      </c>
    </row>
    <row r="384" spans="2:65" s="1" customFormat="1" x14ac:dyDescent="0.2">
      <c r="B384" s="32"/>
      <c r="D384" s="150" t="s">
        <v>348</v>
      </c>
      <c r="F384" s="151" t="s">
        <v>4449</v>
      </c>
      <c r="I384" s="152"/>
      <c r="L384" s="32"/>
      <c r="M384" s="153"/>
      <c r="T384" s="56"/>
      <c r="AT384" s="17" t="s">
        <v>348</v>
      </c>
      <c r="AU384" s="17" t="s">
        <v>86</v>
      </c>
    </row>
    <row r="385" spans="2:65" s="15" customFormat="1" x14ac:dyDescent="0.2">
      <c r="B385" s="189"/>
      <c r="D385" s="150" t="s">
        <v>376</v>
      </c>
      <c r="E385" s="190" t="s">
        <v>1</v>
      </c>
      <c r="F385" s="191" t="s">
        <v>4450</v>
      </c>
      <c r="H385" s="190" t="s">
        <v>1</v>
      </c>
      <c r="I385" s="192"/>
      <c r="L385" s="189"/>
      <c r="M385" s="193"/>
      <c r="T385" s="194"/>
      <c r="AT385" s="190" t="s">
        <v>376</v>
      </c>
      <c r="AU385" s="190" t="s">
        <v>86</v>
      </c>
      <c r="AV385" s="15" t="s">
        <v>84</v>
      </c>
      <c r="AW385" s="15" t="s">
        <v>34</v>
      </c>
      <c r="AX385" s="15" t="s">
        <v>77</v>
      </c>
      <c r="AY385" s="190" t="s">
        <v>339</v>
      </c>
    </row>
    <row r="386" spans="2:65" s="12" customFormat="1" x14ac:dyDescent="0.2">
      <c r="B386" s="155"/>
      <c r="D386" s="150" t="s">
        <v>376</v>
      </c>
      <c r="E386" s="156" t="s">
        <v>1</v>
      </c>
      <c r="F386" s="157" t="s">
        <v>4451</v>
      </c>
      <c r="H386" s="158">
        <v>3.8</v>
      </c>
      <c r="I386" s="159"/>
      <c r="L386" s="155"/>
      <c r="M386" s="160"/>
      <c r="T386" s="161"/>
      <c r="AT386" s="156" t="s">
        <v>376</v>
      </c>
      <c r="AU386" s="156" t="s">
        <v>86</v>
      </c>
      <c r="AV386" s="12" t="s">
        <v>86</v>
      </c>
      <c r="AW386" s="12" t="s">
        <v>34</v>
      </c>
      <c r="AX386" s="12" t="s">
        <v>77</v>
      </c>
      <c r="AY386" s="156" t="s">
        <v>339</v>
      </c>
    </row>
    <row r="387" spans="2:65" s="13" customFormat="1" x14ac:dyDescent="0.2">
      <c r="B387" s="162"/>
      <c r="D387" s="150" t="s">
        <v>376</v>
      </c>
      <c r="E387" s="163" t="s">
        <v>1</v>
      </c>
      <c r="F387" s="164" t="s">
        <v>398</v>
      </c>
      <c r="H387" s="165">
        <v>3.8</v>
      </c>
      <c r="I387" s="166"/>
      <c r="L387" s="162"/>
      <c r="M387" s="167"/>
      <c r="T387" s="168"/>
      <c r="AT387" s="163" t="s">
        <v>376</v>
      </c>
      <c r="AU387" s="163" t="s">
        <v>86</v>
      </c>
      <c r="AV387" s="13" t="s">
        <v>249</v>
      </c>
      <c r="AW387" s="13" t="s">
        <v>34</v>
      </c>
      <c r="AX387" s="13" t="s">
        <v>84</v>
      </c>
      <c r="AY387" s="163" t="s">
        <v>339</v>
      </c>
    </row>
    <row r="388" spans="2:65" s="1" customFormat="1" ht="16.5" customHeight="1" x14ac:dyDescent="0.2">
      <c r="B388" s="136"/>
      <c r="C388" s="137" t="s">
        <v>567</v>
      </c>
      <c r="D388" s="137" t="s">
        <v>342</v>
      </c>
      <c r="E388" s="138" t="s">
        <v>2200</v>
      </c>
      <c r="F388" s="139" t="s">
        <v>2201</v>
      </c>
      <c r="G388" s="140" t="s">
        <v>381</v>
      </c>
      <c r="H388" s="141">
        <v>64.260000000000005</v>
      </c>
      <c r="I388" s="142"/>
      <c r="J388" s="143">
        <f>ROUND(I388*H388,2)</f>
        <v>0</v>
      </c>
      <c r="K388" s="139" t="s">
        <v>902</v>
      </c>
      <c r="L388" s="32"/>
      <c r="M388" s="144" t="s">
        <v>1</v>
      </c>
      <c r="N388" s="145" t="s">
        <v>42</v>
      </c>
      <c r="P388" s="146">
        <f>O388*H388</f>
        <v>0</v>
      </c>
      <c r="Q388" s="146">
        <v>1.66E-3</v>
      </c>
      <c r="R388" s="146">
        <f>Q388*H388</f>
        <v>0.10667160000000001</v>
      </c>
      <c r="S388" s="146">
        <v>0</v>
      </c>
      <c r="T388" s="147">
        <f>S388*H388</f>
        <v>0</v>
      </c>
      <c r="AR388" s="148" t="s">
        <v>249</v>
      </c>
      <c r="AT388" s="148" t="s">
        <v>342</v>
      </c>
      <c r="AU388" s="148" t="s">
        <v>86</v>
      </c>
      <c r="AY388" s="17" t="s">
        <v>339</v>
      </c>
      <c r="BE388" s="149">
        <f>IF(N388="základní",J388,0)</f>
        <v>0</v>
      </c>
      <c r="BF388" s="149">
        <f>IF(N388="snížená",J388,0)</f>
        <v>0</v>
      </c>
      <c r="BG388" s="149">
        <f>IF(N388="zákl. přenesená",J388,0)</f>
        <v>0</v>
      </c>
      <c r="BH388" s="149">
        <f>IF(N388="sníž. přenesená",J388,0)</f>
        <v>0</v>
      </c>
      <c r="BI388" s="149">
        <f>IF(N388="nulová",J388,0)</f>
        <v>0</v>
      </c>
      <c r="BJ388" s="17" t="s">
        <v>84</v>
      </c>
      <c r="BK388" s="149">
        <f>ROUND(I388*H388,2)</f>
        <v>0</v>
      </c>
      <c r="BL388" s="17" t="s">
        <v>249</v>
      </c>
      <c r="BM388" s="148" t="s">
        <v>4452</v>
      </c>
    </row>
    <row r="389" spans="2:65" s="1" customFormat="1" x14ac:dyDescent="0.2">
      <c r="B389" s="32"/>
      <c r="D389" s="150" t="s">
        <v>348</v>
      </c>
      <c r="F389" s="151" t="s">
        <v>2203</v>
      </c>
      <c r="I389" s="152"/>
      <c r="L389" s="32"/>
      <c r="M389" s="153"/>
      <c r="T389" s="56"/>
      <c r="AT389" s="17" t="s">
        <v>348</v>
      </c>
      <c r="AU389" s="17" t="s">
        <v>86</v>
      </c>
    </row>
    <row r="390" spans="2:65" s="15" customFormat="1" x14ac:dyDescent="0.2">
      <c r="B390" s="189"/>
      <c r="D390" s="150" t="s">
        <v>376</v>
      </c>
      <c r="E390" s="190" t="s">
        <v>1</v>
      </c>
      <c r="F390" s="191" t="s">
        <v>3006</v>
      </c>
      <c r="H390" s="190" t="s">
        <v>1</v>
      </c>
      <c r="I390" s="192"/>
      <c r="L390" s="189"/>
      <c r="M390" s="193"/>
      <c r="T390" s="194"/>
      <c r="AT390" s="190" t="s">
        <v>376</v>
      </c>
      <c r="AU390" s="190" t="s">
        <v>86</v>
      </c>
      <c r="AV390" s="15" t="s">
        <v>84</v>
      </c>
      <c r="AW390" s="15" t="s">
        <v>34</v>
      </c>
      <c r="AX390" s="15" t="s">
        <v>77</v>
      </c>
      <c r="AY390" s="190" t="s">
        <v>339</v>
      </c>
    </row>
    <row r="391" spans="2:65" s="12" customFormat="1" x14ac:dyDescent="0.2">
      <c r="B391" s="155"/>
      <c r="D391" s="150" t="s">
        <v>376</v>
      </c>
      <c r="E391" s="156" t="s">
        <v>1</v>
      </c>
      <c r="F391" s="157" t="s">
        <v>4453</v>
      </c>
      <c r="H391" s="158">
        <v>32.130000000000003</v>
      </c>
      <c r="I391" s="159"/>
      <c r="L391" s="155"/>
      <c r="M391" s="160"/>
      <c r="T391" s="161"/>
      <c r="AT391" s="156" t="s">
        <v>376</v>
      </c>
      <c r="AU391" s="156" t="s">
        <v>86</v>
      </c>
      <c r="AV391" s="12" t="s">
        <v>86</v>
      </c>
      <c r="AW391" s="12" t="s">
        <v>34</v>
      </c>
      <c r="AX391" s="12" t="s">
        <v>77</v>
      </c>
      <c r="AY391" s="156" t="s">
        <v>339</v>
      </c>
    </row>
    <row r="392" spans="2:65" s="15" customFormat="1" x14ac:dyDescent="0.2">
      <c r="B392" s="189"/>
      <c r="D392" s="150" t="s">
        <v>376</v>
      </c>
      <c r="E392" s="190" t="s">
        <v>1</v>
      </c>
      <c r="F392" s="191" t="s">
        <v>3009</v>
      </c>
      <c r="H392" s="190" t="s">
        <v>1</v>
      </c>
      <c r="I392" s="192"/>
      <c r="L392" s="189"/>
      <c r="M392" s="193"/>
      <c r="T392" s="194"/>
      <c r="AT392" s="190" t="s">
        <v>376</v>
      </c>
      <c r="AU392" s="190" t="s">
        <v>86</v>
      </c>
      <c r="AV392" s="15" t="s">
        <v>84</v>
      </c>
      <c r="AW392" s="15" t="s">
        <v>34</v>
      </c>
      <c r="AX392" s="15" t="s">
        <v>77</v>
      </c>
      <c r="AY392" s="190" t="s">
        <v>339</v>
      </c>
    </row>
    <row r="393" spans="2:65" s="12" customFormat="1" x14ac:dyDescent="0.2">
      <c r="B393" s="155"/>
      <c r="D393" s="150" t="s">
        <v>376</v>
      </c>
      <c r="E393" s="156" t="s">
        <v>1</v>
      </c>
      <c r="F393" s="157" t="s">
        <v>4453</v>
      </c>
      <c r="H393" s="158">
        <v>32.130000000000003</v>
      </c>
      <c r="I393" s="159"/>
      <c r="L393" s="155"/>
      <c r="M393" s="160"/>
      <c r="T393" s="161"/>
      <c r="AT393" s="156" t="s">
        <v>376</v>
      </c>
      <c r="AU393" s="156" t="s">
        <v>86</v>
      </c>
      <c r="AV393" s="12" t="s">
        <v>86</v>
      </c>
      <c r="AW393" s="12" t="s">
        <v>34</v>
      </c>
      <c r="AX393" s="12" t="s">
        <v>77</v>
      </c>
      <c r="AY393" s="156" t="s">
        <v>339</v>
      </c>
    </row>
    <row r="394" spans="2:65" s="13" customFormat="1" x14ac:dyDescent="0.2">
      <c r="B394" s="162"/>
      <c r="D394" s="150" t="s">
        <v>376</v>
      </c>
      <c r="E394" s="163" t="s">
        <v>1</v>
      </c>
      <c r="F394" s="164" t="s">
        <v>398</v>
      </c>
      <c r="H394" s="165">
        <v>64.260000000000005</v>
      </c>
      <c r="I394" s="166"/>
      <c r="L394" s="162"/>
      <c r="M394" s="167"/>
      <c r="T394" s="168"/>
      <c r="AT394" s="163" t="s">
        <v>376</v>
      </c>
      <c r="AU394" s="163" t="s">
        <v>86</v>
      </c>
      <c r="AV394" s="13" t="s">
        <v>249</v>
      </c>
      <c r="AW394" s="13" t="s">
        <v>34</v>
      </c>
      <c r="AX394" s="13" t="s">
        <v>84</v>
      </c>
      <c r="AY394" s="163" t="s">
        <v>339</v>
      </c>
    </row>
    <row r="395" spans="2:65" s="1" customFormat="1" ht="16.5" customHeight="1" x14ac:dyDescent="0.2">
      <c r="B395" s="136"/>
      <c r="C395" s="137" t="s">
        <v>573</v>
      </c>
      <c r="D395" s="137" t="s">
        <v>342</v>
      </c>
      <c r="E395" s="138" t="s">
        <v>2223</v>
      </c>
      <c r="F395" s="139" t="s">
        <v>2224</v>
      </c>
      <c r="G395" s="140" t="s">
        <v>381</v>
      </c>
      <c r="H395" s="141">
        <v>64.260000000000005</v>
      </c>
      <c r="I395" s="142"/>
      <c r="J395" s="143">
        <f>ROUND(I395*H395,2)</f>
        <v>0</v>
      </c>
      <c r="K395" s="139" t="s">
        <v>902</v>
      </c>
      <c r="L395" s="32"/>
      <c r="M395" s="144" t="s">
        <v>1</v>
      </c>
      <c r="N395" s="145" t="s">
        <v>42</v>
      </c>
      <c r="P395" s="146">
        <f>O395*H395</f>
        <v>0</v>
      </c>
      <c r="Q395" s="146">
        <v>4.0000000000000003E-5</v>
      </c>
      <c r="R395" s="146">
        <f>Q395*H395</f>
        <v>2.5704000000000005E-3</v>
      </c>
      <c r="S395" s="146">
        <v>0</v>
      </c>
      <c r="T395" s="147">
        <f>S395*H395</f>
        <v>0</v>
      </c>
      <c r="AR395" s="148" t="s">
        <v>249</v>
      </c>
      <c r="AT395" s="148" t="s">
        <v>342</v>
      </c>
      <c r="AU395" s="148" t="s">
        <v>86</v>
      </c>
      <c r="AY395" s="17" t="s">
        <v>339</v>
      </c>
      <c r="BE395" s="149">
        <f>IF(N395="základní",J395,0)</f>
        <v>0</v>
      </c>
      <c r="BF395" s="149">
        <f>IF(N395="snížená",J395,0)</f>
        <v>0</v>
      </c>
      <c r="BG395" s="149">
        <f>IF(N395="zákl. přenesená",J395,0)</f>
        <v>0</v>
      </c>
      <c r="BH395" s="149">
        <f>IF(N395="sníž. přenesená",J395,0)</f>
        <v>0</v>
      </c>
      <c r="BI395" s="149">
        <f>IF(N395="nulová",J395,0)</f>
        <v>0</v>
      </c>
      <c r="BJ395" s="17" t="s">
        <v>84</v>
      </c>
      <c r="BK395" s="149">
        <f>ROUND(I395*H395,2)</f>
        <v>0</v>
      </c>
      <c r="BL395" s="17" t="s">
        <v>249</v>
      </c>
      <c r="BM395" s="148" t="s">
        <v>4454</v>
      </c>
    </row>
    <row r="396" spans="2:65" s="1" customFormat="1" x14ac:dyDescent="0.2">
      <c r="B396" s="32"/>
      <c r="D396" s="150" t="s">
        <v>348</v>
      </c>
      <c r="F396" s="151" t="s">
        <v>2226</v>
      </c>
      <c r="I396" s="152"/>
      <c r="L396" s="32"/>
      <c r="M396" s="153"/>
      <c r="T396" s="56"/>
      <c r="AT396" s="17" t="s">
        <v>348</v>
      </c>
      <c r="AU396" s="17" t="s">
        <v>86</v>
      </c>
    </row>
    <row r="397" spans="2:65" s="1" customFormat="1" ht="16.5" customHeight="1" x14ac:dyDescent="0.2">
      <c r="B397" s="136"/>
      <c r="C397" s="137" t="s">
        <v>579</v>
      </c>
      <c r="D397" s="137" t="s">
        <v>342</v>
      </c>
      <c r="E397" s="138" t="s">
        <v>3829</v>
      </c>
      <c r="F397" s="139" t="s">
        <v>3830</v>
      </c>
      <c r="G397" s="140" t="s">
        <v>381</v>
      </c>
      <c r="H397" s="141">
        <v>80.036000000000001</v>
      </c>
      <c r="I397" s="142"/>
      <c r="J397" s="143">
        <f>ROUND(I397*H397,2)</f>
        <v>0</v>
      </c>
      <c r="K397" s="139" t="s">
        <v>902</v>
      </c>
      <c r="L397" s="32"/>
      <c r="M397" s="144" t="s">
        <v>1</v>
      </c>
      <c r="N397" s="145" t="s">
        <v>42</v>
      </c>
      <c r="P397" s="146">
        <f>O397*H397</f>
        <v>0</v>
      </c>
      <c r="Q397" s="146">
        <v>1.1800000000000001E-3</v>
      </c>
      <c r="R397" s="146">
        <f>Q397*H397</f>
        <v>9.4442480000000009E-2</v>
      </c>
      <c r="S397" s="146">
        <v>0</v>
      </c>
      <c r="T397" s="147">
        <f>S397*H397</f>
        <v>0</v>
      </c>
      <c r="AR397" s="148" t="s">
        <v>249</v>
      </c>
      <c r="AT397" s="148" t="s">
        <v>342</v>
      </c>
      <c r="AU397" s="148" t="s">
        <v>86</v>
      </c>
      <c r="AY397" s="17" t="s">
        <v>339</v>
      </c>
      <c r="BE397" s="149">
        <f>IF(N397="základní",J397,0)</f>
        <v>0</v>
      </c>
      <c r="BF397" s="149">
        <f>IF(N397="snížená",J397,0)</f>
        <v>0</v>
      </c>
      <c r="BG397" s="149">
        <f>IF(N397="zákl. přenesená",J397,0)</f>
        <v>0</v>
      </c>
      <c r="BH397" s="149">
        <f>IF(N397="sníž. přenesená",J397,0)</f>
        <v>0</v>
      </c>
      <c r="BI397" s="149">
        <f>IF(N397="nulová",J397,0)</f>
        <v>0</v>
      </c>
      <c r="BJ397" s="17" t="s">
        <v>84</v>
      </c>
      <c r="BK397" s="149">
        <f>ROUND(I397*H397,2)</f>
        <v>0</v>
      </c>
      <c r="BL397" s="17" t="s">
        <v>249</v>
      </c>
      <c r="BM397" s="148" t="s">
        <v>4455</v>
      </c>
    </row>
    <row r="398" spans="2:65" s="1" customFormat="1" x14ac:dyDescent="0.2">
      <c r="B398" s="32"/>
      <c r="D398" s="150" t="s">
        <v>348</v>
      </c>
      <c r="F398" s="151" t="s">
        <v>3832</v>
      </c>
      <c r="I398" s="152"/>
      <c r="L398" s="32"/>
      <c r="M398" s="153"/>
      <c r="T398" s="56"/>
      <c r="AT398" s="17" t="s">
        <v>348</v>
      </c>
      <c r="AU398" s="17" t="s">
        <v>86</v>
      </c>
    </row>
    <row r="399" spans="2:65" s="15" customFormat="1" x14ac:dyDescent="0.2">
      <c r="B399" s="189"/>
      <c r="D399" s="150" t="s">
        <v>376</v>
      </c>
      <c r="E399" s="190" t="s">
        <v>1</v>
      </c>
      <c r="F399" s="191" t="s">
        <v>3006</v>
      </c>
      <c r="H399" s="190" t="s">
        <v>1</v>
      </c>
      <c r="I399" s="192"/>
      <c r="L399" s="189"/>
      <c r="M399" s="193"/>
      <c r="T399" s="194"/>
      <c r="AT399" s="190" t="s">
        <v>376</v>
      </c>
      <c r="AU399" s="190" t="s">
        <v>86</v>
      </c>
      <c r="AV399" s="15" t="s">
        <v>84</v>
      </c>
      <c r="AW399" s="15" t="s">
        <v>34</v>
      </c>
      <c r="AX399" s="15" t="s">
        <v>77</v>
      </c>
      <c r="AY399" s="190" t="s">
        <v>339</v>
      </c>
    </row>
    <row r="400" spans="2:65" s="12" customFormat="1" x14ac:dyDescent="0.2">
      <c r="B400" s="155"/>
      <c r="D400" s="150" t="s">
        <v>376</v>
      </c>
      <c r="E400" s="156" t="s">
        <v>1</v>
      </c>
      <c r="F400" s="157" t="s">
        <v>4456</v>
      </c>
      <c r="H400" s="158">
        <v>40.018000000000001</v>
      </c>
      <c r="I400" s="159"/>
      <c r="L400" s="155"/>
      <c r="M400" s="160"/>
      <c r="T400" s="161"/>
      <c r="AT400" s="156" t="s">
        <v>376</v>
      </c>
      <c r="AU400" s="156" t="s">
        <v>86</v>
      </c>
      <c r="AV400" s="12" t="s">
        <v>86</v>
      </c>
      <c r="AW400" s="12" t="s">
        <v>34</v>
      </c>
      <c r="AX400" s="12" t="s">
        <v>77</v>
      </c>
      <c r="AY400" s="156" t="s">
        <v>339</v>
      </c>
    </row>
    <row r="401" spans="2:65" s="15" customFormat="1" x14ac:dyDescent="0.2">
      <c r="B401" s="189"/>
      <c r="D401" s="150" t="s">
        <v>376</v>
      </c>
      <c r="E401" s="190" t="s">
        <v>1</v>
      </c>
      <c r="F401" s="191" t="s">
        <v>3009</v>
      </c>
      <c r="H401" s="190" t="s">
        <v>1</v>
      </c>
      <c r="I401" s="192"/>
      <c r="L401" s="189"/>
      <c r="M401" s="193"/>
      <c r="T401" s="194"/>
      <c r="AT401" s="190" t="s">
        <v>376</v>
      </c>
      <c r="AU401" s="190" t="s">
        <v>86</v>
      </c>
      <c r="AV401" s="15" t="s">
        <v>84</v>
      </c>
      <c r="AW401" s="15" t="s">
        <v>34</v>
      </c>
      <c r="AX401" s="15" t="s">
        <v>77</v>
      </c>
      <c r="AY401" s="190" t="s">
        <v>339</v>
      </c>
    </row>
    <row r="402" spans="2:65" s="12" customFormat="1" x14ac:dyDescent="0.2">
      <c r="B402" s="155"/>
      <c r="D402" s="150" t="s">
        <v>376</v>
      </c>
      <c r="E402" s="156" t="s">
        <v>1</v>
      </c>
      <c r="F402" s="157" t="s">
        <v>4456</v>
      </c>
      <c r="H402" s="158">
        <v>40.018000000000001</v>
      </c>
      <c r="I402" s="159"/>
      <c r="L402" s="155"/>
      <c r="M402" s="160"/>
      <c r="T402" s="161"/>
      <c r="AT402" s="156" t="s">
        <v>376</v>
      </c>
      <c r="AU402" s="156" t="s">
        <v>86</v>
      </c>
      <c r="AV402" s="12" t="s">
        <v>86</v>
      </c>
      <c r="AW402" s="12" t="s">
        <v>34</v>
      </c>
      <c r="AX402" s="12" t="s">
        <v>77</v>
      </c>
      <c r="AY402" s="156" t="s">
        <v>339</v>
      </c>
    </row>
    <row r="403" spans="2:65" s="13" customFormat="1" x14ac:dyDescent="0.2">
      <c r="B403" s="162"/>
      <c r="D403" s="150" t="s">
        <v>376</v>
      </c>
      <c r="E403" s="163" t="s">
        <v>1</v>
      </c>
      <c r="F403" s="164" t="s">
        <v>398</v>
      </c>
      <c r="H403" s="165">
        <v>80.036000000000001</v>
      </c>
      <c r="I403" s="166"/>
      <c r="L403" s="162"/>
      <c r="M403" s="167"/>
      <c r="T403" s="168"/>
      <c r="AT403" s="163" t="s">
        <v>376</v>
      </c>
      <c r="AU403" s="163" t="s">
        <v>86</v>
      </c>
      <c r="AV403" s="13" t="s">
        <v>249</v>
      </c>
      <c r="AW403" s="13" t="s">
        <v>34</v>
      </c>
      <c r="AX403" s="13" t="s">
        <v>84</v>
      </c>
      <c r="AY403" s="163" t="s">
        <v>339</v>
      </c>
    </row>
    <row r="404" spans="2:65" s="1" customFormat="1" ht="21.75" customHeight="1" x14ac:dyDescent="0.2">
      <c r="B404" s="136"/>
      <c r="C404" s="137" t="s">
        <v>582</v>
      </c>
      <c r="D404" s="137" t="s">
        <v>342</v>
      </c>
      <c r="E404" s="138" t="s">
        <v>3835</v>
      </c>
      <c r="F404" s="139" t="s">
        <v>3836</v>
      </c>
      <c r="G404" s="140" t="s">
        <v>381</v>
      </c>
      <c r="H404" s="141">
        <v>80.036000000000001</v>
      </c>
      <c r="I404" s="142"/>
      <c r="J404" s="143">
        <f>ROUND(I404*H404,2)</f>
        <v>0</v>
      </c>
      <c r="K404" s="139" t="s">
        <v>902</v>
      </c>
      <c r="L404" s="32"/>
      <c r="M404" s="144" t="s">
        <v>1</v>
      </c>
      <c r="N404" s="145" t="s">
        <v>42</v>
      </c>
      <c r="P404" s="146">
        <f>O404*H404</f>
        <v>0</v>
      </c>
      <c r="Q404" s="146">
        <v>4.0000000000000003E-5</v>
      </c>
      <c r="R404" s="146">
        <f>Q404*H404</f>
        <v>3.2014400000000003E-3</v>
      </c>
      <c r="S404" s="146">
        <v>0</v>
      </c>
      <c r="T404" s="147">
        <f>S404*H404</f>
        <v>0</v>
      </c>
      <c r="AR404" s="148" t="s">
        <v>249</v>
      </c>
      <c r="AT404" s="148" t="s">
        <v>342</v>
      </c>
      <c r="AU404" s="148" t="s">
        <v>86</v>
      </c>
      <c r="AY404" s="17" t="s">
        <v>339</v>
      </c>
      <c r="BE404" s="149">
        <f>IF(N404="základní",J404,0)</f>
        <v>0</v>
      </c>
      <c r="BF404" s="149">
        <f>IF(N404="snížená",J404,0)</f>
        <v>0</v>
      </c>
      <c r="BG404" s="149">
        <f>IF(N404="zákl. přenesená",J404,0)</f>
        <v>0</v>
      </c>
      <c r="BH404" s="149">
        <f>IF(N404="sníž. přenesená",J404,0)</f>
        <v>0</v>
      </c>
      <c r="BI404" s="149">
        <f>IF(N404="nulová",J404,0)</f>
        <v>0</v>
      </c>
      <c r="BJ404" s="17" t="s">
        <v>84</v>
      </c>
      <c r="BK404" s="149">
        <f>ROUND(I404*H404,2)</f>
        <v>0</v>
      </c>
      <c r="BL404" s="17" t="s">
        <v>249</v>
      </c>
      <c r="BM404" s="148" t="s">
        <v>4457</v>
      </c>
    </row>
    <row r="405" spans="2:65" s="1" customFormat="1" x14ac:dyDescent="0.2">
      <c r="B405" s="32"/>
      <c r="D405" s="150" t="s">
        <v>348</v>
      </c>
      <c r="F405" s="151" t="s">
        <v>3838</v>
      </c>
      <c r="I405" s="152"/>
      <c r="L405" s="32"/>
      <c r="M405" s="153"/>
      <c r="T405" s="56"/>
      <c r="AT405" s="17" t="s">
        <v>348</v>
      </c>
      <c r="AU405" s="17" t="s">
        <v>86</v>
      </c>
    </row>
    <row r="406" spans="2:65" s="15" customFormat="1" x14ac:dyDescent="0.2">
      <c r="B406" s="189"/>
      <c r="D406" s="150" t="s">
        <v>376</v>
      </c>
      <c r="E406" s="190" t="s">
        <v>1</v>
      </c>
      <c r="F406" s="191" t="s">
        <v>3006</v>
      </c>
      <c r="H406" s="190" t="s">
        <v>1</v>
      </c>
      <c r="I406" s="192"/>
      <c r="L406" s="189"/>
      <c r="M406" s="193"/>
      <c r="T406" s="194"/>
      <c r="AT406" s="190" t="s">
        <v>376</v>
      </c>
      <c r="AU406" s="190" t="s">
        <v>86</v>
      </c>
      <c r="AV406" s="15" t="s">
        <v>84</v>
      </c>
      <c r="AW406" s="15" t="s">
        <v>34</v>
      </c>
      <c r="AX406" s="15" t="s">
        <v>77</v>
      </c>
      <c r="AY406" s="190" t="s">
        <v>339</v>
      </c>
    </row>
    <row r="407" spans="2:65" s="12" customFormat="1" x14ac:dyDescent="0.2">
      <c r="B407" s="155"/>
      <c r="D407" s="150" t="s">
        <v>376</v>
      </c>
      <c r="E407" s="156" t="s">
        <v>1</v>
      </c>
      <c r="F407" s="157" t="s">
        <v>4456</v>
      </c>
      <c r="H407" s="158">
        <v>40.018000000000001</v>
      </c>
      <c r="I407" s="159"/>
      <c r="L407" s="155"/>
      <c r="M407" s="160"/>
      <c r="T407" s="161"/>
      <c r="AT407" s="156" t="s">
        <v>376</v>
      </c>
      <c r="AU407" s="156" t="s">
        <v>86</v>
      </c>
      <c r="AV407" s="12" t="s">
        <v>86</v>
      </c>
      <c r="AW407" s="12" t="s">
        <v>34</v>
      </c>
      <c r="AX407" s="12" t="s">
        <v>77</v>
      </c>
      <c r="AY407" s="156" t="s">
        <v>339</v>
      </c>
    </row>
    <row r="408" spans="2:65" s="15" customFormat="1" x14ac:dyDescent="0.2">
      <c r="B408" s="189"/>
      <c r="D408" s="150" t="s">
        <v>376</v>
      </c>
      <c r="E408" s="190" t="s">
        <v>1</v>
      </c>
      <c r="F408" s="191" t="s">
        <v>3009</v>
      </c>
      <c r="H408" s="190" t="s">
        <v>1</v>
      </c>
      <c r="I408" s="192"/>
      <c r="L408" s="189"/>
      <c r="M408" s="193"/>
      <c r="T408" s="194"/>
      <c r="AT408" s="190" t="s">
        <v>376</v>
      </c>
      <c r="AU408" s="190" t="s">
        <v>86</v>
      </c>
      <c r="AV408" s="15" t="s">
        <v>84</v>
      </c>
      <c r="AW408" s="15" t="s">
        <v>34</v>
      </c>
      <c r="AX408" s="15" t="s">
        <v>77</v>
      </c>
      <c r="AY408" s="190" t="s">
        <v>339</v>
      </c>
    </row>
    <row r="409" spans="2:65" s="12" customFormat="1" x14ac:dyDescent="0.2">
      <c r="B409" s="155"/>
      <c r="D409" s="150" t="s">
        <v>376</v>
      </c>
      <c r="E409" s="156" t="s">
        <v>1</v>
      </c>
      <c r="F409" s="157" t="s">
        <v>4456</v>
      </c>
      <c r="H409" s="158">
        <v>40.018000000000001</v>
      </c>
      <c r="I409" s="159"/>
      <c r="L409" s="155"/>
      <c r="M409" s="160"/>
      <c r="T409" s="161"/>
      <c r="AT409" s="156" t="s">
        <v>376</v>
      </c>
      <c r="AU409" s="156" t="s">
        <v>86</v>
      </c>
      <c r="AV409" s="12" t="s">
        <v>86</v>
      </c>
      <c r="AW409" s="12" t="s">
        <v>34</v>
      </c>
      <c r="AX409" s="12" t="s">
        <v>77</v>
      </c>
      <c r="AY409" s="156" t="s">
        <v>339</v>
      </c>
    </row>
    <row r="410" spans="2:65" s="13" customFormat="1" x14ac:dyDescent="0.2">
      <c r="B410" s="162"/>
      <c r="D410" s="150" t="s">
        <v>376</v>
      </c>
      <c r="E410" s="163" t="s">
        <v>1</v>
      </c>
      <c r="F410" s="164" t="s">
        <v>398</v>
      </c>
      <c r="H410" s="165">
        <v>80.036000000000001</v>
      </c>
      <c r="I410" s="166"/>
      <c r="L410" s="162"/>
      <c r="M410" s="167"/>
      <c r="T410" s="168"/>
      <c r="AT410" s="163" t="s">
        <v>376</v>
      </c>
      <c r="AU410" s="163" t="s">
        <v>86</v>
      </c>
      <c r="AV410" s="13" t="s">
        <v>249</v>
      </c>
      <c r="AW410" s="13" t="s">
        <v>34</v>
      </c>
      <c r="AX410" s="13" t="s">
        <v>84</v>
      </c>
      <c r="AY410" s="163" t="s">
        <v>339</v>
      </c>
    </row>
    <row r="411" spans="2:65" s="1" customFormat="1" ht="16.5" customHeight="1" x14ac:dyDescent="0.2">
      <c r="B411" s="136"/>
      <c r="C411" s="137" t="s">
        <v>587</v>
      </c>
      <c r="D411" s="137" t="s">
        <v>342</v>
      </c>
      <c r="E411" s="138" t="s">
        <v>4458</v>
      </c>
      <c r="F411" s="139" t="s">
        <v>4459</v>
      </c>
      <c r="G411" s="140" t="s">
        <v>493</v>
      </c>
      <c r="H411" s="141">
        <v>6.16</v>
      </c>
      <c r="I411" s="142"/>
      <c r="J411" s="143">
        <f>ROUND(I411*H411,2)</f>
        <v>0</v>
      </c>
      <c r="K411" s="139" t="s">
        <v>902</v>
      </c>
      <c r="L411" s="32"/>
      <c r="M411" s="144" t="s">
        <v>1</v>
      </c>
      <c r="N411" s="145" t="s">
        <v>42</v>
      </c>
      <c r="P411" s="146">
        <f>O411*H411</f>
        <v>0</v>
      </c>
      <c r="Q411" s="146">
        <v>1.0384500000000001</v>
      </c>
      <c r="R411" s="146">
        <f>Q411*H411</f>
        <v>6.3968520000000009</v>
      </c>
      <c r="S411" s="146">
        <v>0</v>
      </c>
      <c r="T411" s="147">
        <f>S411*H411</f>
        <v>0</v>
      </c>
      <c r="AR411" s="148" t="s">
        <v>249</v>
      </c>
      <c r="AT411" s="148" t="s">
        <v>342</v>
      </c>
      <c r="AU411" s="148" t="s">
        <v>86</v>
      </c>
      <c r="AY411" s="17" t="s">
        <v>339</v>
      </c>
      <c r="BE411" s="149">
        <f>IF(N411="základní",J411,0)</f>
        <v>0</v>
      </c>
      <c r="BF411" s="149">
        <f>IF(N411="snížená",J411,0)</f>
        <v>0</v>
      </c>
      <c r="BG411" s="149">
        <f>IF(N411="zákl. přenesená",J411,0)</f>
        <v>0</v>
      </c>
      <c r="BH411" s="149">
        <f>IF(N411="sníž. přenesená",J411,0)</f>
        <v>0</v>
      </c>
      <c r="BI411" s="149">
        <f>IF(N411="nulová",J411,0)</f>
        <v>0</v>
      </c>
      <c r="BJ411" s="17" t="s">
        <v>84</v>
      </c>
      <c r="BK411" s="149">
        <f>ROUND(I411*H411,2)</f>
        <v>0</v>
      </c>
      <c r="BL411" s="17" t="s">
        <v>249</v>
      </c>
      <c r="BM411" s="148" t="s">
        <v>4460</v>
      </c>
    </row>
    <row r="412" spans="2:65" s="1" customFormat="1" ht="19.2" x14ac:dyDescent="0.2">
      <c r="B412" s="32"/>
      <c r="D412" s="150" t="s">
        <v>348</v>
      </c>
      <c r="F412" s="151" t="s">
        <v>4461</v>
      </c>
      <c r="I412" s="152"/>
      <c r="L412" s="32"/>
      <c r="M412" s="153"/>
      <c r="T412" s="56"/>
      <c r="AT412" s="17" t="s">
        <v>348</v>
      </c>
      <c r="AU412" s="17" t="s">
        <v>86</v>
      </c>
    </row>
    <row r="413" spans="2:65" s="15" customFormat="1" x14ac:dyDescent="0.2">
      <c r="B413" s="189"/>
      <c r="D413" s="150" t="s">
        <v>376</v>
      </c>
      <c r="E413" s="190" t="s">
        <v>1</v>
      </c>
      <c r="F413" s="191" t="s">
        <v>4462</v>
      </c>
      <c r="H413" s="190" t="s">
        <v>1</v>
      </c>
      <c r="I413" s="192"/>
      <c r="L413" s="189"/>
      <c r="M413" s="193"/>
      <c r="T413" s="194"/>
      <c r="AT413" s="190" t="s">
        <v>376</v>
      </c>
      <c r="AU413" s="190" t="s">
        <v>86</v>
      </c>
      <c r="AV413" s="15" t="s">
        <v>84</v>
      </c>
      <c r="AW413" s="15" t="s">
        <v>34</v>
      </c>
      <c r="AX413" s="15" t="s">
        <v>77</v>
      </c>
      <c r="AY413" s="190" t="s">
        <v>339</v>
      </c>
    </row>
    <row r="414" spans="2:65" s="12" customFormat="1" x14ac:dyDescent="0.2">
      <c r="B414" s="155"/>
      <c r="D414" s="150" t="s">
        <v>376</v>
      </c>
      <c r="E414" s="156" t="s">
        <v>1</v>
      </c>
      <c r="F414" s="157" t="s">
        <v>4463</v>
      </c>
      <c r="H414" s="158">
        <v>5.8940000000000001</v>
      </c>
      <c r="I414" s="159"/>
      <c r="L414" s="155"/>
      <c r="M414" s="160"/>
      <c r="T414" s="161"/>
      <c r="AT414" s="156" t="s">
        <v>376</v>
      </c>
      <c r="AU414" s="156" t="s">
        <v>86</v>
      </c>
      <c r="AV414" s="12" t="s">
        <v>86</v>
      </c>
      <c r="AW414" s="12" t="s">
        <v>34</v>
      </c>
      <c r="AX414" s="12" t="s">
        <v>77</v>
      </c>
      <c r="AY414" s="156" t="s">
        <v>339</v>
      </c>
    </row>
    <row r="415" spans="2:65" s="15" customFormat="1" x14ac:dyDescent="0.2">
      <c r="B415" s="189"/>
      <c r="D415" s="150" t="s">
        <v>376</v>
      </c>
      <c r="E415" s="190" t="s">
        <v>1</v>
      </c>
      <c r="F415" s="191" t="s">
        <v>4464</v>
      </c>
      <c r="H415" s="190" t="s">
        <v>1</v>
      </c>
      <c r="I415" s="192"/>
      <c r="L415" s="189"/>
      <c r="M415" s="193"/>
      <c r="T415" s="194"/>
      <c r="AT415" s="190" t="s">
        <v>376</v>
      </c>
      <c r="AU415" s="190" t="s">
        <v>86</v>
      </c>
      <c r="AV415" s="15" t="s">
        <v>84</v>
      </c>
      <c r="AW415" s="15" t="s">
        <v>34</v>
      </c>
      <c r="AX415" s="15" t="s">
        <v>77</v>
      </c>
      <c r="AY415" s="190" t="s">
        <v>339</v>
      </c>
    </row>
    <row r="416" spans="2:65" s="12" customFormat="1" x14ac:dyDescent="0.2">
      <c r="B416" s="155"/>
      <c r="D416" s="150" t="s">
        <v>376</v>
      </c>
      <c r="E416" s="156" t="s">
        <v>1</v>
      </c>
      <c r="F416" s="157" t="s">
        <v>4465</v>
      </c>
      <c r="H416" s="158">
        <v>0.26600000000000001</v>
      </c>
      <c r="I416" s="159"/>
      <c r="L416" s="155"/>
      <c r="M416" s="160"/>
      <c r="T416" s="161"/>
      <c r="AT416" s="156" t="s">
        <v>376</v>
      </c>
      <c r="AU416" s="156" t="s">
        <v>86</v>
      </c>
      <c r="AV416" s="12" t="s">
        <v>86</v>
      </c>
      <c r="AW416" s="12" t="s">
        <v>34</v>
      </c>
      <c r="AX416" s="12" t="s">
        <v>77</v>
      </c>
      <c r="AY416" s="156" t="s">
        <v>339</v>
      </c>
    </row>
    <row r="417" spans="2:65" s="13" customFormat="1" x14ac:dyDescent="0.2">
      <c r="B417" s="162"/>
      <c r="D417" s="150" t="s">
        <v>376</v>
      </c>
      <c r="E417" s="163" t="s">
        <v>1</v>
      </c>
      <c r="F417" s="164" t="s">
        <v>398</v>
      </c>
      <c r="H417" s="165">
        <v>6.16</v>
      </c>
      <c r="I417" s="166"/>
      <c r="L417" s="162"/>
      <c r="M417" s="167"/>
      <c r="T417" s="168"/>
      <c r="AT417" s="163" t="s">
        <v>376</v>
      </c>
      <c r="AU417" s="163" t="s">
        <v>86</v>
      </c>
      <c r="AV417" s="13" t="s">
        <v>249</v>
      </c>
      <c r="AW417" s="13" t="s">
        <v>34</v>
      </c>
      <c r="AX417" s="13" t="s">
        <v>84</v>
      </c>
      <c r="AY417" s="163" t="s">
        <v>339</v>
      </c>
    </row>
    <row r="418" spans="2:65" s="11" customFormat="1" ht="22.8" customHeight="1" x14ac:dyDescent="0.25">
      <c r="B418" s="124"/>
      <c r="D418" s="125" t="s">
        <v>76</v>
      </c>
      <c r="E418" s="134" t="s">
        <v>249</v>
      </c>
      <c r="F418" s="134" t="s">
        <v>2233</v>
      </c>
      <c r="I418" s="127"/>
      <c r="J418" s="135">
        <f>BK418</f>
        <v>0</v>
      </c>
      <c r="L418" s="124"/>
      <c r="M418" s="129"/>
      <c r="P418" s="130">
        <f>SUM(P419:P484)</f>
        <v>0</v>
      </c>
      <c r="R418" s="130">
        <f>SUM(R419:R484)</f>
        <v>326.52147760000003</v>
      </c>
      <c r="T418" s="131">
        <f>SUM(T419:T484)</f>
        <v>0</v>
      </c>
      <c r="AR418" s="125" t="s">
        <v>84</v>
      </c>
      <c r="AT418" s="132" t="s">
        <v>76</v>
      </c>
      <c r="AU418" s="132" t="s">
        <v>84</v>
      </c>
      <c r="AY418" s="125" t="s">
        <v>339</v>
      </c>
      <c r="BK418" s="133">
        <f>SUM(BK419:BK484)</f>
        <v>0</v>
      </c>
    </row>
    <row r="419" spans="2:65" s="1" customFormat="1" ht="21.75" customHeight="1" x14ac:dyDescent="0.2">
      <c r="B419" s="136"/>
      <c r="C419" s="137" t="s">
        <v>592</v>
      </c>
      <c r="D419" s="137" t="s">
        <v>342</v>
      </c>
      <c r="E419" s="138" t="s">
        <v>4466</v>
      </c>
      <c r="F419" s="139" t="s">
        <v>4467</v>
      </c>
      <c r="G419" s="140" t="s">
        <v>493</v>
      </c>
      <c r="H419" s="141">
        <v>27.856000000000002</v>
      </c>
      <c r="I419" s="142"/>
      <c r="J419" s="143">
        <f>ROUND(I419*H419,2)</f>
        <v>0</v>
      </c>
      <c r="K419" s="139" t="s">
        <v>902</v>
      </c>
      <c r="L419" s="32"/>
      <c r="M419" s="144" t="s">
        <v>1</v>
      </c>
      <c r="N419" s="145" t="s">
        <v>42</v>
      </c>
      <c r="P419" s="146">
        <f>O419*H419</f>
        <v>0</v>
      </c>
      <c r="Q419" s="146">
        <v>4.4999999999999998E-2</v>
      </c>
      <c r="R419" s="146">
        <f>Q419*H419</f>
        <v>1.25352</v>
      </c>
      <c r="S419" s="146">
        <v>0</v>
      </c>
      <c r="T419" s="147">
        <f>S419*H419</f>
        <v>0</v>
      </c>
      <c r="AR419" s="148" t="s">
        <v>249</v>
      </c>
      <c r="AT419" s="148" t="s">
        <v>342</v>
      </c>
      <c r="AU419" s="148" t="s">
        <v>86</v>
      </c>
      <c r="AY419" s="17" t="s">
        <v>339</v>
      </c>
      <c r="BE419" s="149">
        <f>IF(N419="základní",J419,0)</f>
        <v>0</v>
      </c>
      <c r="BF419" s="149">
        <f>IF(N419="snížená",J419,0)</f>
        <v>0</v>
      </c>
      <c r="BG419" s="149">
        <f>IF(N419="zákl. přenesená",J419,0)</f>
        <v>0</v>
      </c>
      <c r="BH419" s="149">
        <f>IF(N419="sníž. přenesená",J419,0)</f>
        <v>0</v>
      </c>
      <c r="BI419" s="149">
        <f>IF(N419="nulová",J419,0)</f>
        <v>0</v>
      </c>
      <c r="BJ419" s="17" t="s">
        <v>84</v>
      </c>
      <c r="BK419" s="149">
        <f>ROUND(I419*H419,2)</f>
        <v>0</v>
      </c>
      <c r="BL419" s="17" t="s">
        <v>249</v>
      </c>
      <c r="BM419" s="148" t="s">
        <v>4468</v>
      </c>
    </row>
    <row r="420" spans="2:65" s="1" customFormat="1" ht="19.2" x14ac:dyDescent="0.2">
      <c r="B420" s="32"/>
      <c r="D420" s="150" t="s">
        <v>348</v>
      </c>
      <c r="F420" s="151" t="s">
        <v>4469</v>
      </c>
      <c r="I420" s="152"/>
      <c r="L420" s="32"/>
      <c r="M420" s="153"/>
      <c r="T420" s="56"/>
      <c r="AT420" s="17" t="s">
        <v>348</v>
      </c>
      <c r="AU420" s="17" t="s">
        <v>86</v>
      </c>
    </row>
    <row r="421" spans="2:65" s="1" customFormat="1" ht="28.8" x14ac:dyDescent="0.2">
      <c r="B421" s="32"/>
      <c r="D421" s="150" t="s">
        <v>350</v>
      </c>
      <c r="F421" s="154" t="s">
        <v>4470</v>
      </c>
      <c r="I421" s="152"/>
      <c r="L421" s="32"/>
      <c r="M421" s="153"/>
      <c r="T421" s="56"/>
      <c r="AT421" s="17" t="s">
        <v>350</v>
      </c>
      <c r="AU421" s="17" t="s">
        <v>86</v>
      </c>
    </row>
    <row r="422" spans="2:65" s="12" customFormat="1" x14ac:dyDescent="0.2">
      <c r="B422" s="155"/>
      <c r="D422" s="150" t="s">
        <v>376</v>
      </c>
      <c r="E422" s="156" t="s">
        <v>1</v>
      </c>
      <c r="F422" s="157" t="s">
        <v>4471</v>
      </c>
      <c r="H422" s="158">
        <v>27.856000000000002</v>
      </c>
      <c r="I422" s="159"/>
      <c r="L422" s="155"/>
      <c r="M422" s="160"/>
      <c r="T422" s="161"/>
      <c r="AT422" s="156" t="s">
        <v>376</v>
      </c>
      <c r="AU422" s="156" t="s">
        <v>86</v>
      </c>
      <c r="AV422" s="12" t="s">
        <v>86</v>
      </c>
      <c r="AW422" s="12" t="s">
        <v>34</v>
      </c>
      <c r="AX422" s="12" t="s">
        <v>77</v>
      </c>
      <c r="AY422" s="156" t="s">
        <v>339</v>
      </c>
    </row>
    <row r="423" spans="2:65" s="13" customFormat="1" x14ac:dyDescent="0.2">
      <c r="B423" s="162"/>
      <c r="D423" s="150" t="s">
        <v>376</v>
      </c>
      <c r="E423" s="163" t="s">
        <v>1</v>
      </c>
      <c r="F423" s="164" t="s">
        <v>398</v>
      </c>
      <c r="H423" s="165">
        <v>27.856000000000002</v>
      </c>
      <c r="I423" s="166"/>
      <c r="L423" s="162"/>
      <c r="M423" s="167"/>
      <c r="T423" s="168"/>
      <c r="AT423" s="163" t="s">
        <v>376</v>
      </c>
      <c r="AU423" s="163" t="s">
        <v>86</v>
      </c>
      <c r="AV423" s="13" t="s">
        <v>249</v>
      </c>
      <c r="AW423" s="13" t="s">
        <v>34</v>
      </c>
      <c r="AX423" s="13" t="s">
        <v>84</v>
      </c>
      <c r="AY423" s="163" t="s">
        <v>339</v>
      </c>
    </row>
    <row r="424" spans="2:65" s="1" customFormat="1" ht="16.5" customHeight="1" x14ac:dyDescent="0.2">
      <c r="B424" s="136"/>
      <c r="C424" s="137" t="s">
        <v>595</v>
      </c>
      <c r="D424" s="137" t="s">
        <v>342</v>
      </c>
      <c r="E424" s="138" t="s">
        <v>2260</v>
      </c>
      <c r="F424" s="139" t="s">
        <v>2261</v>
      </c>
      <c r="G424" s="140" t="s">
        <v>970</v>
      </c>
      <c r="H424" s="141">
        <v>147.126</v>
      </c>
      <c r="I424" s="142"/>
      <c r="J424" s="143">
        <f>ROUND(I424*H424,2)</f>
        <v>0</v>
      </c>
      <c r="K424" s="139" t="s">
        <v>902</v>
      </c>
      <c r="L424" s="32"/>
      <c r="M424" s="144" t="s">
        <v>1</v>
      </c>
      <c r="N424" s="145" t="s">
        <v>42</v>
      </c>
      <c r="P424" s="146">
        <f>O424*H424</f>
        <v>0</v>
      </c>
      <c r="Q424" s="146">
        <v>0</v>
      </c>
      <c r="R424" s="146">
        <f>Q424*H424</f>
        <v>0</v>
      </c>
      <c r="S424" s="146">
        <v>0</v>
      </c>
      <c r="T424" s="147">
        <f>S424*H424</f>
        <v>0</v>
      </c>
      <c r="AR424" s="148" t="s">
        <v>249</v>
      </c>
      <c r="AT424" s="148" t="s">
        <v>342</v>
      </c>
      <c r="AU424" s="148" t="s">
        <v>86</v>
      </c>
      <c r="AY424" s="17" t="s">
        <v>339</v>
      </c>
      <c r="BE424" s="149">
        <f>IF(N424="základní",J424,0)</f>
        <v>0</v>
      </c>
      <c r="BF424" s="149">
        <f>IF(N424="snížená",J424,0)</f>
        <v>0</v>
      </c>
      <c r="BG424" s="149">
        <f>IF(N424="zákl. přenesená",J424,0)</f>
        <v>0</v>
      </c>
      <c r="BH424" s="149">
        <f>IF(N424="sníž. přenesená",J424,0)</f>
        <v>0</v>
      </c>
      <c r="BI424" s="149">
        <f>IF(N424="nulová",J424,0)</f>
        <v>0</v>
      </c>
      <c r="BJ424" s="17" t="s">
        <v>84</v>
      </c>
      <c r="BK424" s="149">
        <f>ROUND(I424*H424,2)</f>
        <v>0</v>
      </c>
      <c r="BL424" s="17" t="s">
        <v>249</v>
      </c>
      <c r="BM424" s="148" t="s">
        <v>4472</v>
      </c>
    </row>
    <row r="425" spans="2:65" s="1" customFormat="1" ht="28.8" x14ac:dyDescent="0.2">
      <c r="B425" s="32"/>
      <c r="D425" s="150" t="s">
        <v>348</v>
      </c>
      <c r="F425" s="151" t="s">
        <v>2263</v>
      </c>
      <c r="I425" s="152"/>
      <c r="L425" s="32"/>
      <c r="M425" s="153"/>
      <c r="T425" s="56"/>
      <c r="AT425" s="17" t="s">
        <v>348</v>
      </c>
      <c r="AU425" s="17" t="s">
        <v>86</v>
      </c>
    </row>
    <row r="426" spans="2:65" s="12" customFormat="1" x14ac:dyDescent="0.2">
      <c r="B426" s="155"/>
      <c r="D426" s="150" t="s">
        <v>376</v>
      </c>
      <c r="E426" s="156" t="s">
        <v>1</v>
      </c>
      <c r="F426" s="157" t="s">
        <v>4473</v>
      </c>
      <c r="H426" s="158">
        <v>132.18799999999999</v>
      </c>
      <c r="I426" s="159"/>
      <c r="L426" s="155"/>
      <c r="M426" s="160"/>
      <c r="T426" s="161"/>
      <c r="AT426" s="156" t="s">
        <v>376</v>
      </c>
      <c r="AU426" s="156" t="s">
        <v>86</v>
      </c>
      <c r="AV426" s="12" t="s">
        <v>86</v>
      </c>
      <c r="AW426" s="12" t="s">
        <v>34</v>
      </c>
      <c r="AX426" s="12" t="s">
        <v>77</v>
      </c>
      <c r="AY426" s="156" t="s">
        <v>339</v>
      </c>
    </row>
    <row r="427" spans="2:65" s="12" customFormat="1" x14ac:dyDescent="0.2">
      <c r="B427" s="155"/>
      <c r="D427" s="150" t="s">
        <v>376</v>
      </c>
      <c r="E427" s="156" t="s">
        <v>1</v>
      </c>
      <c r="F427" s="157" t="s">
        <v>4474</v>
      </c>
      <c r="H427" s="158">
        <v>14.938000000000001</v>
      </c>
      <c r="I427" s="159"/>
      <c r="L427" s="155"/>
      <c r="M427" s="160"/>
      <c r="T427" s="161"/>
      <c r="AT427" s="156" t="s">
        <v>376</v>
      </c>
      <c r="AU427" s="156" t="s">
        <v>86</v>
      </c>
      <c r="AV427" s="12" t="s">
        <v>86</v>
      </c>
      <c r="AW427" s="12" t="s">
        <v>34</v>
      </c>
      <c r="AX427" s="12" t="s">
        <v>77</v>
      </c>
      <c r="AY427" s="156" t="s">
        <v>339</v>
      </c>
    </row>
    <row r="428" spans="2:65" s="13" customFormat="1" x14ac:dyDescent="0.2">
      <c r="B428" s="162"/>
      <c r="D428" s="150" t="s">
        <v>376</v>
      </c>
      <c r="E428" s="163" t="s">
        <v>1</v>
      </c>
      <c r="F428" s="164" t="s">
        <v>398</v>
      </c>
      <c r="H428" s="165">
        <v>147.12599999999998</v>
      </c>
      <c r="I428" s="166"/>
      <c r="L428" s="162"/>
      <c r="M428" s="167"/>
      <c r="T428" s="168"/>
      <c r="AT428" s="163" t="s">
        <v>376</v>
      </c>
      <c r="AU428" s="163" t="s">
        <v>86</v>
      </c>
      <c r="AV428" s="13" t="s">
        <v>249</v>
      </c>
      <c r="AW428" s="13" t="s">
        <v>34</v>
      </c>
      <c r="AX428" s="13" t="s">
        <v>84</v>
      </c>
      <c r="AY428" s="163" t="s">
        <v>339</v>
      </c>
    </row>
    <row r="429" spans="2:65" s="1" customFormat="1" ht="16.5" customHeight="1" x14ac:dyDescent="0.2">
      <c r="B429" s="136"/>
      <c r="C429" s="137" t="s">
        <v>600</v>
      </c>
      <c r="D429" s="137" t="s">
        <v>342</v>
      </c>
      <c r="E429" s="138" t="s">
        <v>4475</v>
      </c>
      <c r="F429" s="139" t="s">
        <v>4476</v>
      </c>
      <c r="G429" s="140" t="s">
        <v>970</v>
      </c>
      <c r="H429" s="141">
        <v>27855.83</v>
      </c>
      <c r="I429" s="142"/>
      <c r="J429" s="143">
        <f>ROUND(I429*H429,2)</f>
        <v>0</v>
      </c>
      <c r="K429" s="139" t="s">
        <v>902</v>
      </c>
      <c r="L429" s="32"/>
      <c r="M429" s="144" t="s">
        <v>1</v>
      </c>
      <c r="N429" s="145" t="s">
        <v>42</v>
      </c>
      <c r="P429" s="146">
        <f>O429*H429</f>
        <v>0</v>
      </c>
      <c r="Q429" s="146">
        <v>0</v>
      </c>
      <c r="R429" s="146">
        <f>Q429*H429</f>
        <v>0</v>
      </c>
      <c r="S429" s="146">
        <v>0</v>
      </c>
      <c r="T429" s="147">
        <f>S429*H429</f>
        <v>0</v>
      </c>
      <c r="AR429" s="148" t="s">
        <v>249</v>
      </c>
      <c r="AT429" s="148" t="s">
        <v>342</v>
      </c>
      <c r="AU429" s="148" t="s">
        <v>86</v>
      </c>
      <c r="AY429" s="17" t="s">
        <v>339</v>
      </c>
      <c r="BE429" s="149">
        <f>IF(N429="základní",J429,0)</f>
        <v>0</v>
      </c>
      <c r="BF429" s="149">
        <f>IF(N429="snížená",J429,0)</f>
        <v>0</v>
      </c>
      <c r="BG429" s="149">
        <f>IF(N429="zákl. přenesená",J429,0)</f>
        <v>0</v>
      </c>
      <c r="BH429" s="149">
        <f>IF(N429="sníž. přenesená",J429,0)</f>
        <v>0</v>
      </c>
      <c r="BI429" s="149">
        <f>IF(N429="nulová",J429,0)</f>
        <v>0</v>
      </c>
      <c r="BJ429" s="17" t="s">
        <v>84</v>
      </c>
      <c r="BK429" s="149">
        <f>ROUND(I429*H429,2)</f>
        <v>0</v>
      </c>
      <c r="BL429" s="17" t="s">
        <v>249</v>
      </c>
      <c r="BM429" s="148" t="s">
        <v>4477</v>
      </c>
    </row>
    <row r="430" spans="2:65" s="1" customFormat="1" ht="28.8" x14ac:dyDescent="0.2">
      <c r="B430" s="32"/>
      <c r="D430" s="150" t="s">
        <v>348</v>
      </c>
      <c r="F430" s="151" t="s">
        <v>4478</v>
      </c>
      <c r="I430" s="152"/>
      <c r="L430" s="32"/>
      <c r="M430" s="153"/>
      <c r="T430" s="56"/>
      <c r="AT430" s="17" t="s">
        <v>348</v>
      </c>
      <c r="AU430" s="17" t="s">
        <v>86</v>
      </c>
    </row>
    <row r="431" spans="2:65" s="1" customFormat="1" ht="28.8" x14ac:dyDescent="0.2">
      <c r="B431" s="32"/>
      <c r="D431" s="150" t="s">
        <v>350</v>
      </c>
      <c r="F431" s="154" t="s">
        <v>4479</v>
      </c>
      <c r="I431" s="152"/>
      <c r="L431" s="32"/>
      <c r="M431" s="153"/>
      <c r="T431" s="56"/>
      <c r="AT431" s="17" t="s">
        <v>350</v>
      </c>
      <c r="AU431" s="17" t="s">
        <v>86</v>
      </c>
    </row>
    <row r="432" spans="2:65" s="12" customFormat="1" x14ac:dyDescent="0.2">
      <c r="B432" s="155"/>
      <c r="D432" s="150" t="s">
        <v>376</v>
      </c>
      <c r="E432" s="156" t="s">
        <v>1</v>
      </c>
      <c r="F432" s="157" t="s">
        <v>4480</v>
      </c>
      <c r="H432" s="158">
        <v>27855.83</v>
      </c>
      <c r="I432" s="159"/>
      <c r="L432" s="155"/>
      <c r="M432" s="160"/>
      <c r="T432" s="161"/>
      <c r="AT432" s="156" t="s">
        <v>376</v>
      </c>
      <c r="AU432" s="156" t="s">
        <v>86</v>
      </c>
      <c r="AV432" s="12" t="s">
        <v>86</v>
      </c>
      <c r="AW432" s="12" t="s">
        <v>34</v>
      </c>
      <c r="AX432" s="12" t="s">
        <v>77</v>
      </c>
      <c r="AY432" s="156" t="s">
        <v>339</v>
      </c>
    </row>
    <row r="433" spans="2:65" s="13" customFormat="1" x14ac:dyDescent="0.2">
      <c r="B433" s="162"/>
      <c r="D433" s="150" t="s">
        <v>376</v>
      </c>
      <c r="E433" s="163" t="s">
        <v>1</v>
      </c>
      <c r="F433" s="164" t="s">
        <v>398</v>
      </c>
      <c r="H433" s="165">
        <v>27855.83</v>
      </c>
      <c r="I433" s="166"/>
      <c r="L433" s="162"/>
      <c r="M433" s="167"/>
      <c r="T433" s="168"/>
      <c r="AT433" s="163" t="s">
        <v>376</v>
      </c>
      <c r="AU433" s="163" t="s">
        <v>86</v>
      </c>
      <c r="AV433" s="13" t="s">
        <v>249</v>
      </c>
      <c r="AW433" s="13" t="s">
        <v>34</v>
      </c>
      <c r="AX433" s="13" t="s">
        <v>84</v>
      </c>
      <c r="AY433" s="163" t="s">
        <v>339</v>
      </c>
    </row>
    <row r="434" spans="2:65" s="1" customFormat="1" ht="16.5" customHeight="1" x14ac:dyDescent="0.2">
      <c r="B434" s="136"/>
      <c r="C434" s="137" t="s">
        <v>603</v>
      </c>
      <c r="D434" s="137" t="s">
        <v>342</v>
      </c>
      <c r="E434" s="138" t="s">
        <v>2266</v>
      </c>
      <c r="F434" s="139" t="s">
        <v>2267</v>
      </c>
      <c r="G434" s="140" t="s">
        <v>970</v>
      </c>
      <c r="H434" s="141">
        <v>7.33</v>
      </c>
      <c r="I434" s="142"/>
      <c r="J434" s="143">
        <f>ROUND(I434*H434,2)</f>
        <v>0</v>
      </c>
      <c r="K434" s="139" t="s">
        <v>902</v>
      </c>
      <c r="L434" s="32"/>
      <c r="M434" s="144" t="s">
        <v>1</v>
      </c>
      <c r="N434" s="145" t="s">
        <v>42</v>
      </c>
      <c r="P434" s="146">
        <f>O434*H434</f>
        <v>0</v>
      </c>
      <c r="Q434" s="146">
        <v>0</v>
      </c>
      <c r="R434" s="146">
        <f>Q434*H434</f>
        <v>0</v>
      </c>
      <c r="S434" s="146">
        <v>0</v>
      </c>
      <c r="T434" s="147">
        <f>S434*H434</f>
        <v>0</v>
      </c>
      <c r="AR434" s="148" t="s">
        <v>249</v>
      </c>
      <c r="AT434" s="148" t="s">
        <v>342</v>
      </c>
      <c r="AU434" s="148" t="s">
        <v>86</v>
      </c>
      <c r="AY434" s="17" t="s">
        <v>339</v>
      </c>
      <c r="BE434" s="149">
        <f>IF(N434="základní",J434,0)</f>
        <v>0</v>
      </c>
      <c r="BF434" s="149">
        <f>IF(N434="snížená",J434,0)</f>
        <v>0</v>
      </c>
      <c r="BG434" s="149">
        <f>IF(N434="zákl. přenesená",J434,0)</f>
        <v>0</v>
      </c>
      <c r="BH434" s="149">
        <f>IF(N434="sníž. přenesená",J434,0)</f>
        <v>0</v>
      </c>
      <c r="BI434" s="149">
        <f>IF(N434="nulová",J434,0)</f>
        <v>0</v>
      </c>
      <c r="BJ434" s="17" t="s">
        <v>84</v>
      </c>
      <c r="BK434" s="149">
        <f>ROUND(I434*H434,2)</f>
        <v>0</v>
      </c>
      <c r="BL434" s="17" t="s">
        <v>249</v>
      </c>
      <c r="BM434" s="148" t="s">
        <v>4481</v>
      </c>
    </row>
    <row r="435" spans="2:65" s="1" customFormat="1" ht="28.8" x14ac:dyDescent="0.2">
      <c r="B435" s="32"/>
      <c r="D435" s="150" t="s">
        <v>348</v>
      </c>
      <c r="F435" s="151" t="s">
        <v>2269</v>
      </c>
      <c r="I435" s="152"/>
      <c r="L435" s="32"/>
      <c r="M435" s="153"/>
      <c r="T435" s="56"/>
      <c r="AT435" s="17" t="s">
        <v>348</v>
      </c>
      <c r="AU435" s="17" t="s">
        <v>86</v>
      </c>
    </row>
    <row r="436" spans="2:65" s="12" customFormat="1" x14ac:dyDescent="0.2">
      <c r="B436" s="155"/>
      <c r="D436" s="150" t="s">
        <v>376</v>
      </c>
      <c r="E436" s="156" t="s">
        <v>1</v>
      </c>
      <c r="F436" s="157" t="s">
        <v>4482</v>
      </c>
      <c r="H436" s="158">
        <v>4.7699999999999996</v>
      </c>
      <c r="I436" s="159"/>
      <c r="L436" s="155"/>
      <c r="M436" s="160"/>
      <c r="T436" s="161"/>
      <c r="AT436" s="156" t="s">
        <v>376</v>
      </c>
      <c r="AU436" s="156" t="s">
        <v>86</v>
      </c>
      <c r="AV436" s="12" t="s">
        <v>86</v>
      </c>
      <c r="AW436" s="12" t="s">
        <v>34</v>
      </c>
      <c r="AX436" s="12" t="s">
        <v>77</v>
      </c>
      <c r="AY436" s="156" t="s">
        <v>339</v>
      </c>
    </row>
    <row r="437" spans="2:65" s="12" customFormat="1" x14ac:dyDescent="0.2">
      <c r="B437" s="155"/>
      <c r="D437" s="150" t="s">
        <v>376</v>
      </c>
      <c r="E437" s="156" t="s">
        <v>1</v>
      </c>
      <c r="F437" s="157" t="s">
        <v>4483</v>
      </c>
      <c r="H437" s="158">
        <v>2.56</v>
      </c>
      <c r="I437" s="159"/>
      <c r="L437" s="155"/>
      <c r="M437" s="160"/>
      <c r="T437" s="161"/>
      <c r="AT437" s="156" t="s">
        <v>376</v>
      </c>
      <c r="AU437" s="156" t="s">
        <v>86</v>
      </c>
      <c r="AV437" s="12" t="s">
        <v>86</v>
      </c>
      <c r="AW437" s="12" t="s">
        <v>34</v>
      </c>
      <c r="AX437" s="12" t="s">
        <v>77</v>
      </c>
      <c r="AY437" s="156" t="s">
        <v>339</v>
      </c>
    </row>
    <row r="438" spans="2:65" s="13" customFormat="1" x14ac:dyDescent="0.2">
      <c r="B438" s="162"/>
      <c r="D438" s="150" t="s">
        <v>376</v>
      </c>
      <c r="E438" s="163" t="s">
        <v>1</v>
      </c>
      <c r="F438" s="164" t="s">
        <v>398</v>
      </c>
      <c r="H438" s="165">
        <v>7.33</v>
      </c>
      <c r="I438" s="166"/>
      <c r="L438" s="162"/>
      <c r="M438" s="167"/>
      <c r="T438" s="168"/>
      <c r="AT438" s="163" t="s">
        <v>376</v>
      </c>
      <c r="AU438" s="163" t="s">
        <v>86</v>
      </c>
      <c r="AV438" s="13" t="s">
        <v>249</v>
      </c>
      <c r="AW438" s="13" t="s">
        <v>34</v>
      </c>
      <c r="AX438" s="13" t="s">
        <v>84</v>
      </c>
      <c r="AY438" s="163" t="s">
        <v>339</v>
      </c>
    </row>
    <row r="439" spans="2:65" s="1" customFormat="1" ht="24.15" customHeight="1" x14ac:dyDescent="0.2">
      <c r="B439" s="136"/>
      <c r="C439" s="169" t="s">
        <v>606</v>
      </c>
      <c r="D439" s="169" t="s">
        <v>490</v>
      </c>
      <c r="E439" s="170" t="s">
        <v>4484</v>
      </c>
      <c r="F439" s="171" t="s">
        <v>4485</v>
      </c>
      <c r="G439" s="172" t="s">
        <v>345</v>
      </c>
      <c r="H439" s="173">
        <v>64</v>
      </c>
      <c r="I439" s="174"/>
      <c r="J439" s="175">
        <f>ROUND(I439*H439,2)</f>
        <v>0</v>
      </c>
      <c r="K439" s="171" t="s">
        <v>1</v>
      </c>
      <c r="L439" s="176"/>
      <c r="M439" s="177" t="s">
        <v>1</v>
      </c>
      <c r="N439" s="178" t="s">
        <v>42</v>
      </c>
      <c r="P439" s="146">
        <f>O439*H439</f>
        <v>0</v>
      </c>
      <c r="Q439" s="146">
        <v>0</v>
      </c>
      <c r="R439" s="146">
        <f>Q439*H439</f>
        <v>0</v>
      </c>
      <c r="S439" s="146">
        <v>0</v>
      </c>
      <c r="T439" s="147">
        <f>S439*H439</f>
        <v>0</v>
      </c>
      <c r="AR439" s="148" t="s">
        <v>385</v>
      </c>
      <c r="AT439" s="148" t="s">
        <v>490</v>
      </c>
      <c r="AU439" s="148" t="s">
        <v>86</v>
      </c>
      <c r="AY439" s="17" t="s">
        <v>339</v>
      </c>
      <c r="BE439" s="149">
        <f>IF(N439="základní",J439,0)</f>
        <v>0</v>
      </c>
      <c r="BF439" s="149">
        <f>IF(N439="snížená",J439,0)</f>
        <v>0</v>
      </c>
      <c r="BG439" s="149">
        <f>IF(N439="zákl. přenesená",J439,0)</f>
        <v>0</v>
      </c>
      <c r="BH439" s="149">
        <f>IF(N439="sníž. přenesená",J439,0)</f>
        <v>0</v>
      </c>
      <c r="BI439" s="149">
        <f>IF(N439="nulová",J439,0)</f>
        <v>0</v>
      </c>
      <c r="BJ439" s="17" t="s">
        <v>84</v>
      </c>
      <c r="BK439" s="149">
        <f>ROUND(I439*H439,2)</f>
        <v>0</v>
      </c>
      <c r="BL439" s="17" t="s">
        <v>249</v>
      </c>
      <c r="BM439" s="148" t="s">
        <v>4486</v>
      </c>
    </row>
    <row r="440" spans="2:65" s="1" customFormat="1" x14ac:dyDescent="0.2">
      <c r="B440" s="32"/>
      <c r="D440" s="150" t="s">
        <v>348</v>
      </c>
      <c r="F440" s="151" t="s">
        <v>4485</v>
      </c>
      <c r="I440" s="152"/>
      <c r="L440" s="32"/>
      <c r="M440" s="153"/>
      <c r="T440" s="56"/>
      <c r="AT440" s="17" t="s">
        <v>348</v>
      </c>
      <c r="AU440" s="17" t="s">
        <v>86</v>
      </c>
    </row>
    <row r="441" spans="2:65" s="1" customFormat="1" ht="16.5" customHeight="1" x14ac:dyDescent="0.2">
      <c r="B441" s="136"/>
      <c r="C441" s="137" t="s">
        <v>609</v>
      </c>
      <c r="D441" s="137" t="s">
        <v>342</v>
      </c>
      <c r="E441" s="138" t="s">
        <v>2287</v>
      </c>
      <c r="F441" s="139" t="s">
        <v>2288</v>
      </c>
      <c r="G441" s="140" t="s">
        <v>381</v>
      </c>
      <c r="H441" s="141">
        <v>60.024999999999999</v>
      </c>
      <c r="I441" s="142"/>
      <c r="J441" s="143">
        <f>ROUND(I441*H441,2)</f>
        <v>0</v>
      </c>
      <c r="K441" s="139" t="s">
        <v>902</v>
      </c>
      <c r="L441" s="32"/>
      <c r="M441" s="144" t="s">
        <v>1</v>
      </c>
      <c r="N441" s="145" t="s">
        <v>42</v>
      </c>
      <c r="P441" s="146">
        <f>O441*H441</f>
        <v>0</v>
      </c>
      <c r="Q441" s="146">
        <v>0</v>
      </c>
      <c r="R441" s="146">
        <f>Q441*H441</f>
        <v>0</v>
      </c>
      <c r="S441" s="146">
        <v>0</v>
      </c>
      <c r="T441" s="147">
        <f>S441*H441</f>
        <v>0</v>
      </c>
      <c r="AR441" s="148" t="s">
        <v>249</v>
      </c>
      <c r="AT441" s="148" t="s">
        <v>342</v>
      </c>
      <c r="AU441" s="148" t="s">
        <v>86</v>
      </c>
      <c r="AY441" s="17" t="s">
        <v>339</v>
      </c>
      <c r="BE441" s="149">
        <f>IF(N441="základní",J441,0)</f>
        <v>0</v>
      </c>
      <c r="BF441" s="149">
        <f>IF(N441="snížená",J441,0)</f>
        <v>0</v>
      </c>
      <c r="BG441" s="149">
        <f>IF(N441="zákl. přenesená",J441,0)</f>
        <v>0</v>
      </c>
      <c r="BH441" s="149">
        <f>IF(N441="sníž. přenesená",J441,0)</f>
        <v>0</v>
      </c>
      <c r="BI441" s="149">
        <f>IF(N441="nulová",J441,0)</f>
        <v>0</v>
      </c>
      <c r="BJ441" s="17" t="s">
        <v>84</v>
      </c>
      <c r="BK441" s="149">
        <f>ROUND(I441*H441,2)</f>
        <v>0</v>
      </c>
      <c r="BL441" s="17" t="s">
        <v>249</v>
      </c>
      <c r="BM441" s="148" t="s">
        <v>4487</v>
      </c>
    </row>
    <row r="442" spans="2:65" s="1" customFormat="1" x14ac:dyDescent="0.2">
      <c r="B442" s="32"/>
      <c r="D442" s="150" t="s">
        <v>348</v>
      </c>
      <c r="F442" s="151" t="s">
        <v>2290</v>
      </c>
      <c r="I442" s="152"/>
      <c r="L442" s="32"/>
      <c r="M442" s="153"/>
      <c r="T442" s="56"/>
      <c r="AT442" s="17" t="s">
        <v>348</v>
      </c>
      <c r="AU442" s="17" t="s">
        <v>86</v>
      </c>
    </row>
    <row r="443" spans="2:65" s="12" customFormat="1" x14ac:dyDescent="0.2">
      <c r="B443" s="155"/>
      <c r="D443" s="150" t="s">
        <v>376</v>
      </c>
      <c r="E443" s="156" t="s">
        <v>1</v>
      </c>
      <c r="F443" s="157" t="s">
        <v>4488</v>
      </c>
      <c r="H443" s="158">
        <v>43.4</v>
      </c>
      <c r="I443" s="159"/>
      <c r="L443" s="155"/>
      <c r="M443" s="160"/>
      <c r="T443" s="161"/>
      <c r="AT443" s="156" t="s">
        <v>376</v>
      </c>
      <c r="AU443" s="156" t="s">
        <v>86</v>
      </c>
      <c r="AV443" s="12" t="s">
        <v>86</v>
      </c>
      <c r="AW443" s="12" t="s">
        <v>34</v>
      </c>
      <c r="AX443" s="12" t="s">
        <v>77</v>
      </c>
      <c r="AY443" s="156" t="s">
        <v>339</v>
      </c>
    </row>
    <row r="444" spans="2:65" s="12" customFormat="1" x14ac:dyDescent="0.2">
      <c r="B444" s="155"/>
      <c r="D444" s="150" t="s">
        <v>376</v>
      </c>
      <c r="E444" s="156" t="s">
        <v>1</v>
      </c>
      <c r="F444" s="157" t="s">
        <v>4489</v>
      </c>
      <c r="H444" s="158">
        <v>2.2799999999999998</v>
      </c>
      <c r="I444" s="159"/>
      <c r="L444" s="155"/>
      <c r="M444" s="160"/>
      <c r="T444" s="161"/>
      <c r="AT444" s="156" t="s">
        <v>376</v>
      </c>
      <c r="AU444" s="156" t="s">
        <v>86</v>
      </c>
      <c r="AV444" s="12" t="s">
        <v>86</v>
      </c>
      <c r="AW444" s="12" t="s">
        <v>34</v>
      </c>
      <c r="AX444" s="12" t="s">
        <v>77</v>
      </c>
      <c r="AY444" s="156" t="s">
        <v>339</v>
      </c>
    </row>
    <row r="445" spans="2:65" s="12" customFormat="1" x14ac:dyDescent="0.2">
      <c r="B445" s="155"/>
      <c r="D445" s="150" t="s">
        <v>376</v>
      </c>
      <c r="E445" s="156" t="s">
        <v>1</v>
      </c>
      <c r="F445" s="157" t="s">
        <v>4490</v>
      </c>
      <c r="H445" s="158">
        <v>14.345000000000001</v>
      </c>
      <c r="I445" s="159"/>
      <c r="L445" s="155"/>
      <c r="M445" s="160"/>
      <c r="T445" s="161"/>
      <c r="AT445" s="156" t="s">
        <v>376</v>
      </c>
      <c r="AU445" s="156" t="s">
        <v>86</v>
      </c>
      <c r="AV445" s="12" t="s">
        <v>86</v>
      </c>
      <c r="AW445" s="12" t="s">
        <v>34</v>
      </c>
      <c r="AX445" s="12" t="s">
        <v>77</v>
      </c>
      <c r="AY445" s="156" t="s">
        <v>339</v>
      </c>
    </row>
    <row r="446" spans="2:65" s="13" customFormat="1" x14ac:dyDescent="0.2">
      <c r="B446" s="162"/>
      <c r="D446" s="150" t="s">
        <v>376</v>
      </c>
      <c r="E446" s="163" t="s">
        <v>1</v>
      </c>
      <c r="F446" s="164" t="s">
        <v>398</v>
      </c>
      <c r="H446" s="165">
        <v>60.024999999999999</v>
      </c>
      <c r="I446" s="166"/>
      <c r="L446" s="162"/>
      <c r="M446" s="167"/>
      <c r="T446" s="168"/>
      <c r="AT446" s="163" t="s">
        <v>376</v>
      </c>
      <c r="AU446" s="163" t="s">
        <v>86</v>
      </c>
      <c r="AV446" s="13" t="s">
        <v>249</v>
      </c>
      <c r="AW446" s="13" t="s">
        <v>34</v>
      </c>
      <c r="AX446" s="13" t="s">
        <v>84</v>
      </c>
      <c r="AY446" s="163" t="s">
        <v>339</v>
      </c>
    </row>
    <row r="447" spans="2:65" s="1" customFormat="1" ht="16.5" customHeight="1" x14ac:dyDescent="0.2">
      <c r="B447" s="136"/>
      <c r="C447" s="137" t="s">
        <v>612</v>
      </c>
      <c r="D447" s="137" t="s">
        <v>342</v>
      </c>
      <c r="E447" s="138" t="s">
        <v>3880</v>
      </c>
      <c r="F447" s="139" t="s">
        <v>3881</v>
      </c>
      <c r="G447" s="140" t="s">
        <v>381</v>
      </c>
      <c r="H447" s="141">
        <v>6.92</v>
      </c>
      <c r="I447" s="142"/>
      <c r="J447" s="143">
        <f>ROUND(I447*H447,2)</f>
        <v>0</v>
      </c>
      <c r="K447" s="139" t="s">
        <v>902</v>
      </c>
      <c r="L447" s="32"/>
      <c r="M447" s="144" t="s">
        <v>1</v>
      </c>
      <c r="N447" s="145" t="s">
        <v>42</v>
      </c>
      <c r="P447" s="146">
        <f>O447*H447</f>
        <v>0</v>
      </c>
      <c r="Q447" s="146">
        <v>1.453E-2</v>
      </c>
      <c r="R447" s="146">
        <f>Q447*H447</f>
        <v>0.1005476</v>
      </c>
      <c r="S447" s="146">
        <v>0</v>
      </c>
      <c r="T447" s="147">
        <f>S447*H447</f>
        <v>0</v>
      </c>
      <c r="AR447" s="148" t="s">
        <v>249</v>
      </c>
      <c r="AT447" s="148" t="s">
        <v>342</v>
      </c>
      <c r="AU447" s="148" t="s">
        <v>86</v>
      </c>
      <c r="AY447" s="17" t="s">
        <v>339</v>
      </c>
      <c r="BE447" s="149">
        <f>IF(N447="základní",J447,0)</f>
        <v>0</v>
      </c>
      <c r="BF447" s="149">
        <f>IF(N447="snížená",J447,0)</f>
        <v>0</v>
      </c>
      <c r="BG447" s="149">
        <f>IF(N447="zákl. přenesená",J447,0)</f>
        <v>0</v>
      </c>
      <c r="BH447" s="149">
        <f>IF(N447="sníž. přenesená",J447,0)</f>
        <v>0</v>
      </c>
      <c r="BI447" s="149">
        <f>IF(N447="nulová",J447,0)</f>
        <v>0</v>
      </c>
      <c r="BJ447" s="17" t="s">
        <v>84</v>
      </c>
      <c r="BK447" s="149">
        <f>ROUND(I447*H447,2)</f>
        <v>0</v>
      </c>
      <c r="BL447" s="17" t="s">
        <v>249</v>
      </c>
      <c r="BM447" s="148" t="s">
        <v>4491</v>
      </c>
    </row>
    <row r="448" spans="2:65" s="1" customFormat="1" x14ac:dyDescent="0.2">
      <c r="B448" s="32"/>
      <c r="D448" s="150" t="s">
        <v>348</v>
      </c>
      <c r="F448" s="151" t="s">
        <v>3883</v>
      </c>
      <c r="I448" s="152"/>
      <c r="L448" s="32"/>
      <c r="M448" s="153"/>
      <c r="T448" s="56"/>
      <c r="AT448" s="17" t="s">
        <v>348</v>
      </c>
      <c r="AU448" s="17" t="s">
        <v>86</v>
      </c>
    </row>
    <row r="449" spans="2:65" s="15" customFormat="1" x14ac:dyDescent="0.2">
      <c r="B449" s="189"/>
      <c r="D449" s="150" t="s">
        <v>376</v>
      </c>
      <c r="E449" s="190" t="s">
        <v>1</v>
      </c>
      <c r="F449" s="191" t="s">
        <v>4492</v>
      </c>
      <c r="H449" s="190" t="s">
        <v>1</v>
      </c>
      <c r="I449" s="192"/>
      <c r="L449" s="189"/>
      <c r="M449" s="193"/>
      <c r="T449" s="194"/>
      <c r="AT449" s="190" t="s">
        <v>376</v>
      </c>
      <c r="AU449" s="190" t="s">
        <v>86</v>
      </c>
      <c r="AV449" s="15" t="s">
        <v>84</v>
      </c>
      <c r="AW449" s="15" t="s">
        <v>34</v>
      </c>
      <c r="AX449" s="15" t="s">
        <v>77</v>
      </c>
      <c r="AY449" s="190" t="s">
        <v>339</v>
      </c>
    </row>
    <row r="450" spans="2:65" s="12" customFormat="1" x14ac:dyDescent="0.2">
      <c r="B450" s="155"/>
      <c r="D450" s="150" t="s">
        <v>376</v>
      </c>
      <c r="E450" s="156" t="s">
        <v>1</v>
      </c>
      <c r="F450" s="157" t="s">
        <v>4493</v>
      </c>
      <c r="H450" s="158">
        <v>5.4</v>
      </c>
      <c r="I450" s="159"/>
      <c r="L450" s="155"/>
      <c r="M450" s="160"/>
      <c r="T450" s="161"/>
      <c r="AT450" s="156" t="s">
        <v>376</v>
      </c>
      <c r="AU450" s="156" t="s">
        <v>86</v>
      </c>
      <c r="AV450" s="12" t="s">
        <v>86</v>
      </c>
      <c r="AW450" s="12" t="s">
        <v>34</v>
      </c>
      <c r="AX450" s="12" t="s">
        <v>77</v>
      </c>
      <c r="AY450" s="156" t="s">
        <v>339</v>
      </c>
    </row>
    <row r="451" spans="2:65" s="12" customFormat="1" x14ac:dyDescent="0.2">
      <c r="B451" s="155"/>
      <c r="D451" s="150" t="s">
        <v>376</v>
      </c>
      <c r="E451" s="156" t="s">
        <v>1</v>
      </c>
      <c r="F451" s="157" t="s">
        <v>4494</v>
      </c>
      <c r="H451" s="158">
        <v>1.52</v>
      </c>
      <c r="I451" s="159"/>
      <c r="L451" s="155"/>
      <c r="M451" s="160"/>
      <c r="T451" s="161"/>
      <c r="AT451" s="156" t="s">
        <v>376</v>
      </c>
      <c r="AU451" s="156" t="s">
        <v>86</v>
      </c>
      <c r="AV451" s="12" t="s">
        <v>86</v>
      </c>
      <c r="AW451" s="12" t="s">
        <v>34</v>
      </c>
      <c r="AX451" s="12" t="s">
        <v>77</v>
      </c>
      <c r="AY451" s="156" t="s">
        <v>339</v>
      </c>
    </row>
    <row r="452" spans="2:65" s="13" customFormat="1" x14ac:dyDescent="0.2">
      <c r="B452" s="162"/>
      <c r="D452" s="150" t="s">
        <v>376</v>
      </c>
      <c r="E452" s="163" t="s">
        <v>1</v>
      </c>
      <c r="F452" s="164" t="s">
        <v>398</v>
      </c>
      <c r="H452" s="165">
        <v>6.92</v>
      </c>
      <c r="I452" s="166"/>
      <c r="L452" s="162"/>
      <c r="M452" s="167"/>
      <c r="T452" s="168"/>
      <c r="AT452" s="163" t="s">
        <v>376</v>
      </c>
      <c r="AU452" s="163" t="s">
        <v>86</v>
      </c>
      <c r="AV452" s="13" t="s">
        <v>249</v>
      </c>
      <c r="AW452" s="13" t="s">
        <v>34</v>
      </c>
      <c r="AX452" s="13" t="s">
        <v>84</v>
      </c>
      <c r="AY452" s="163" t="s">
        <v>339</v>
      </c>
    </row>
    <row r="453" spans="2:65" s="1" customFormat="1" ht="16.5" customHeight="1" x14ac:dyDescent="0.2">
      <c r="B453" s="136"/>
      <c r="C453" s="137" t="s">
        <v>618</v>
      </c>
      <c r="D453" s="137" t="s">
        <v>342</v>
      </c>
      <c r="E453" s="138" t="s">
        <v>3885</v>
      </c>
      <c r="F453" s="139" t="s">
        <v>3886</v>
      </c>
      <c r="G453" s="140" t="s">
        <v>381</v>
      </c>
      <c r="H453" s="141">
        <v>6.92</v>
      </c>
      <c r="I453" s="142"/>
      <c r="J453" s="143">
        <f>ROUND(I453*H453,2)</f>
        <v>0</v>
      </c>
      <c r="K453" s="139" t="s">
        <v>902</v>
      </c>
      <c r="L453" s="32"/>
      <c r="M453" s="144" t="s">
        <v>1</v>
      </c>
      <c r="N453" s="145" t="s">
        <v>42</v>
      </c>
      <c r="P453" s="146">
        <f>O453*H453</f>
        <v>0</v>
      </c>
      <c r="Q453" s="146">
        <v>1.5140000000000001E-2</v>
      </c>
      <c r="R453" s="146">
        <f>Q453*H453</f>
        <v>0.10476880000000001</v>
      </c>
      <c r="S453" s="146">
        <v>0</v>
      </c>
      <c r="T453" s="147">
        <f>S453*H453</f>
        <v>0</v>
      </c>
      <c r="AR453" s="148" t="s">
        <v>249</v>
      </c>
      <c r="AT453" s="148" t="s">
        <v>342</v>
      </c>
      <c r="AU453" s="148" t="s">
        <v>86</v>
      </c>
      <c r="AY453" s="17" t="s">
        <v>339</v>
      </c>
      <c r="BE453" s="149">
        <f>IF(N453="základní",J453,0)</f>
        <v>0</v>
      </c>
      <c r="BF453" s="149">
        <f>IF(N453="snížená",J453,0)</f>
        <v>0</v>
      </c>
      <c r="BG453" s="149">
        <f>IF(N453="zákl. přenesená",J453,0)</f>
        <v>0</v>
      </c>
      <c r="BH453" s="149">
        <f>IF(N453="sníž. přenesená",J453,0)</f>
        <v>0</v>
      </c>
      <c r="BI453" s="149">
        <f>IF(N453="nulová",J453,0)</f>
        <v>0</v>
      </c>
      <c r="BJ453" s="17" t="s">
        <v>84</v>
      </c>
      <c r="BK453" s="149">
        <f>ROUND(I453*H453,2)</f>
        <v>0</v>
      </c>
      <c r="BL453" s="17" t="s">
        <v>249</v>
      </c>
      <c r="BM453" s="148" t="s">
        <v>4495</v>
      </c>
    </row>
    <row r="454" spans="2:65" s="1" customFormat="1" x14ac:dyDescent="0.2">
      <c r="B454" s="32"/>
      <c r="D454" s="150" t="s">
        <v>348</v>
      </c>
      <c r="F454" s="151" t="s">
        <v>3888</v>
      </c>
      <c r="I454" s="152"/>
      <c r="L454" s="32"/>
      <c r="M454" s="153"/>
      <c r="T454" s="56"/>
      <c r="AT454" s="17" t="s">
        <v>348</v>
      </c>
      <c r="AU454" s="17" t="s">
        <v>86</v>
      </c>
    </row>
    <row r="455" spans="2:65" s="15" customFormat="1" x14ac:dyDescent="0.2">
      <c r="B455" s="189"/>
      <c r="D455" s="150" t="s">
        <v>376</v>
      </c>
      <c r="E455" s="190" t="s">
        <v>1</v>
      </c>
      <c r="F455" s="191" t="s">
        <v>4492</v>
      </c>
      <c r="H455" s="190" t="s">
        <v>1</v>
      </c>
      <c r="I455" s="192"/>
      <c r="L455" s="189"/>
      <c r="M455" s="193"/>
      <c r="T455" s="194"/>
      <c r="AT455" s="190" t="s">
        <v>376</v>
      </c>
      <c r="AU455" s="190" t="s">
        <v>86</v>
      </c>
      <c r="AV455" s="15" t="s">
        <v>84</v>
      </c>
      <c r="AW455" s="15" t="s">
        <v>34</v>
      </c>
      <c r="AX455" s="15" t="s">
        <v>77</v>
      </c>
      <c r="AY455" s="190" t="s">
        <v>339</v>
      </c>
    </row>
    <row r="456" spans="2:65" s="12" customFormat="1" x14ac:dyDescent="0.2">
      <c r="B456" s="155"/>
      <c r="D456" s="150" t="s">
        <v>376</v>
      </c>
      <c r="E456" s="156" t="s">
        <v>1</v>
      </c>
      <c r="F456" s="157" t="s">
        <v>4493</v>
      </c>
      <c r="H456" s="158">
        <v>5.4</v>
      </c>
      <c r="I456" s="159"/>
      <c r="L456" s="155"/>
      <c r="M456" s="160"/>
      <c r="T456" s="161"/>
      <c r="AT456" s="156" t="s">
        <v>376</v>
      </c>
      <c r="AU456" s="156" t="s">
        <v>86</v>
      </c>
      <c r="AV456" s="12" t="s">
        <v>86</v>
      </c>
      <c r="AW456" s="12" t="s">
        <v>34</v>
      </c>
      <c r="AX456" s="12" t="s">
        <v>77</v>
      </c>
      <c r="AY456" s="156" t="s">
        <v>339</v>
      </c>
    </row>
    <row r="457" spans="2:65" s="12" customFormat="1" x14ac:dyDescent="0.2">
      <c r="B457" s="155"/>
      <c r="D457" s="150" t="s">
        <v>376</v>
      </c>
      <c r="E457" s="156" t="s">
        <v>1</v>
      </c>
      <c r="F457" s="157" t="s">
        <v>4494</v>
      </c>
      <c r="H457" s="158">
        <v>1.52</v>
      </c>
      <c r="I457" s="159"/>
      <c r="L457" s="155"/>
      <c r="M457" s="160"/>
      <c r="T457" s="161"/>
      <c r="AT457" s="156" t="s">
        <v>376</v>
      </c>
      <c r="AU457" s="156" t="s">
        <v>86</v>
      </c>
      <c r="AV457" s="12" t="s">
        <v>86</v>
      </c>
      <c r="AW457" s="12" t="s">
        <v>34</v>
      </c>
      <c r="AX457" s="12" t="s">
        <v>77</v>
      </c>
      <c r="AY457" s="156" t="s">
        <v>339</v>
      </c>
    </row>
    <row r="458" spans="2:65" s="13" customFormat="1" x14ac:dyDescent="0.2">
      <c r="B458" s="162"/>
      <c r="D458" s="150" t="s">
        <v>376</v>
      </c>
      <c r="E458" s="163" t="s">
        <v>1</v>
      </c>
      <c r="F458" s="164" t="s">
        <v>398</v>
      </c>
      <c r="H458" s="165">
        <v>6.92</v>
      </c>
      <c r="I458" s="166"/>
      <c r="L458" s="162"/>
      <c r="M458" s="167"/>
      <c r="T458" s="168"/>
      <c r="AT458" s="163" t="s">
        <v>376</v>
      </c>
      <c r="AU458" s="163" t="s">
        <v>86</v>
      </c>
      <c r="AV458" s="13" t="s">
        <v>249</v>
      </c>
      <c r="AW458" s="13" t="s">
        <v>34</v>
      </c>
      <c r="AX458" s="13" t="s">
        <v>84</v>
      </c>
      <c r="AY458" s="163" t="s">
        <v>339</v>
      </c>
    </row>
    <row r="459" spans="2:65" s="1" customFormat="1" ht="16.5" customHeight="1" x14ac:dyDescent="0.2">
      <c r="B459" s="136"/>
      <c r="C459" s="137" t="s">
        <v>788</v>
      </c>
      <c r="D459" s="137" t="s">
        <v>342</v>
      </c>
      <c r="E459" s="138" t="s">
        <v>4496</v>
      </c>
      <c r="F459" s="139" t="s">
        <v>4497</v>
      </c>
      <c r="G459" s="140" t="s">
        <v>373</v>
      </c>
      <c r="H459" s="141">
        <v>14.471</v>
      </c>
      <c r="I459" s="142"/>
      <c r="J459" s="143">
        <f>ROUND(I459*H459,2)</f>
        <v>0</v>
      </c>
      <c r="K459" s="139" t="s">
        <v>902</v>
      </c>
      <c r="L459" s="32"/>
      <c r="M459" s="144" t="s">
        <v>1</v>
      </c>
      <c r="N459" s="145" t="s">
        <v>42</v>
      </c>
      <c r="P459" s="146">
        <f>O459*H459</f>
        <v>0</v>
      </c>
      <c r="Q459" s="146">
        <v>0</v>
      </c>
      <c r="R459" s="146">
        <f>Q459*H459</f>
        <v>0</v>
      </c>
      <c r="S459" s="146">
        <v>0</v>
      </c>
      <c r="T459" s="147">
        <f>S459*H459</f>
        <v>0</v>
      </c>
      <c r="AR459" s="148" t="s">
        <v>249</v>
      </c>
      <c r="AT459" s="148" t="s">
        <v>342</v>
      </c>
      <c r="AU459" s="148" t="s">
        <v>86</v>
      </c>
      <c r="AY459" s="17" t="s">
        <v>339</v>
      </c>
      <c r="BE459" s="149">
        <f>IF(N459="základní",J459,0)</f>
        <v>0</v>
      </c>
      <c r="BF459" s="149">
        <f>IF(N459="snížená",J459,0)</f>
        <v>0</v>
      </c>
      <c r="BG459" s="149">
        <f>IF(N459="zákl. přenesená",J459,0)</f>
        <v>0</v>
      </c>
      <c r="BH459" s="149">
        <f>IF(N459="sníž. přenesená",J459,0)</f>
        <v>0</v>
      </c>
      <c r="BI459" s="149">
        <f>IF(N459="nulová",J459,0)</f>
        <v>0</v>
      </c>
      <c r="BJ459" s="17" t="s">
        <v>84</v>
      </c>
      <c r="BK459" s="149">
        <f>ROUND(I459*H459,2)</f>
        <v>0</v>
      </c>
      <c r="BL459" s="17" t="s">
        <v>249</v>
      </c>
      <c r="BM459" s="148" t="s">
        <v>4498</v>
      </c>
    </row>
    <row r="460" spans="2:65" s="1" customFormat="1" x14ac:dyDescent="0.2">
      <c r="B460" s="32"/>
      <c r="D460" s="150" t="s">
        <v>348</v>
      </c>
      <c r="F460" s="151" t="s">
        <v>4499</v>
      </c>
      <c r="I460" s="152"/>
      <c r="L460" s="32"/>
      <c r="M460" s="153"/>
      <c r="T460" s="56"/>
      <c r="AT460" s="17" t="s">
        <v>348</v>
      </c>
      <c r="AU460" s="17" t="s">
        <v>86</v>
      </c>
    </row>
    <row r="461" spans="2:65" s="15" customFormat="1" x14ac:dyDescent="0.2">
      <c r="B461" s="189"/>
      <c r="D461" s="150" t="s">
        <v>376</v>
      </c>
      <c r="E461" s="190" t="s">
        <v>1</v>
      </c>
      <c r="F461" s="191" t="s">
        <v>4500</v>
      </c>
      <c r="H461" s="190" t="s">
        <v>1</v>
      </c>
      <c r="I461" s="192"/>
      <c r="L461" s="189"/>
      <c r="M461" s="193"/>
      <c r="T461" s="194"/>
      <c r="AT461" s="190" t="s">
        <v>376</v>
      </c>
      <c r="AU461" s="190" t="s">
        <v>86</v>
      </c>
      <c r="AV461" s="15" t="s">
        <v>84</v>
      </c>
      <c r="AW461" s="15" t="s">
        <v>34</v>
      </c>
      <c r="AX461" s="15" t="s">
        <v>77</v>
      </c>
      <c r="AY461" s="190" t="s">
        <v>339</v>
      </c>
    </row>
    <row r="462" spans="2:65" s="12" customFormat="1" x14ac:dyDescent="0.2">
      <c r="B462" s="155"/>
      <c r="D462" s="150" t="s">
        <v>376</v>
      </c>
      <c r="E462" s="156" t="s">
        <v>1</v>
      </c>
      <c r="F462" s="157" t="s">
        <v>4501</v>
      </c>
      <c r="H462" s="158">
        <v>7.359</v>
      </c>
      <c r="I462" s="159"/>
      <c r="L462" s="155"/>
      <c r="M462" s="160"/>
      <c r="T462" s="161"/>
      <c r="AT462" s="156" t="s">
        <v>376</v>
      </c>
      <c r="AU462" s="156" t="s">
        <v>86</v>
      </c>
      <c r="AV462" s="12" t="s">
        <v>86</v>
      </c>
      <c r="AW462" s="12" t="s">
        <v>34</v>
      </c>
      <c r="AX462" s="12" t="s">
        <v>77</v>
      </c>
      <c r="AY462" s="156" t="s">
        <v>339</v>
      </c>
    </row>
    <row r="463" spans="2:65" s="12" customFormat="1" x14ac:dyDescent="0.2">
      <c r="B463" s="155"/>
      <c r="D463" s="150" t="s">
        <v>376</v>
      </c>
      <c r="E463" s="156" t="s">
        <v>1</v>
      </c>
      <c r="F463" s="157" t="s">
        <v>4502</v>
      </c>
      <c r="H463" s="158">
        <v>7.1120000000000001</v>
      </c>
      <c r="I463" s="159"/>
      <c r="L463" s="155"/>
      <c r="M463" s="160"/>
      <c r="T463" s="161"/>
      <c r="AT463" s="156" t="s">
        <v>376</v>
      </c>
      <c r="AU463" s="156" t="s">
        <v>86</v>
      </c>
      <c r="AV463" s="12" t="s">
        <v>86</v>
      </c>
      <c r="AW463" s="12" t="s">
        <v>34</v>
      </c>
      <c r="AX463" s="12" t="s">
        <v>77</v>
      </c>
      <c r="AY463" s="156" t="s">
        <v>339</v>
      </c>
    </row>
    <row r="464" spans="2:65" s="13" customFormat="1" x14ac:dyDescent="0.2">
      <c r="B464" s="162"/>
      <c r="D464" s="150" t="s">
        <v>376</v>
      </c>
      <c r="E464" s="163" t="s">
        <v>1</v>
      </c>
      <c r="F464" s="164" t="s">
        <v>398</v>
      </c>
      <c r="H464" s="165">
        <v>14.471</v>
      </c>
      <c r="I464" s="166"/>
      <c r="L464" s="162"/>
      <c r="M464" s="167"/>
      <c r="T464" s="168"/>
      <c r="AT464" s="163" t="s">
        <v>376</v>
      </c>
      <c r="AU464" s="163" t="s">
        <v>86</v>
      </c>
      <c r="AV464" s="13" t="s">
        <v>249</v>
      </c>
      <c r="AW464" s="13" t="s">
        <v>34</v>
      </c>
      <c r="AX464" s="13" t="s">
        <v>84</v>
      </c>
      <c r="AY464" s="163" t="s">
        <v>339</v>
      </c>
    </row>
    <row r="465" spans="2:65" s="1" customFormat="1" ht="16.5" customHeight="1" x14ac:dyDescent="0.2">
      <c r="B465" s="136"/>
      <c r="C465" s="137" t="s">
        <v>792</v>
      </c>
      <c r="D465" s="137" t="s">
        <v>342</v>
      </c>
      <c r="E465" s="138" t="s">
        <v>4503</v>
      </c>
      <c r="F465" s="139" t="s">
        <v>4504</v>
      </c>
      <c r="G465" s="140" t="s">
        <v>381</v>
      </c>
      <c r="H465" s="141">
        <v>14.471</v>
      </c>
      <c r="I465" s="142"/>
      <c r="J465" s="143">
        <f>ROUND(I465*H465,2)</f>
        <v>0</v>
      </c>
      <c r="K465" s="139" t="s">
        <v>902</v>
      </c>
      <c r="L465" s="32"/>
      <c r="M465" s="144" t="s">
        <v>1</v>
      </c>
      <c r="N465" s="145" t="s">
        <v>42</v>
      </c>
      <c r="P465" s="146">
        <f>O465*H465</f>
        <v>0</v>
      </c>
      <c r="Q465" s="146">
        <v>0</v>
      </c>
      <c r="R465" s="146">
        <f>Q465*H465</f>
        <v>0</v>
      </c>
      <c r="S465" s="146">
        <v>0</v>
      </c>
      <c r="T465" s="147">
        <f>S465*H465</f>
        <v>0</v>
      </c>
      <c r="AR465" s="148" t="s">
        <v>249</v>
      </c>
      <c r="AT465" s="148" t="s">
        <v>342</v>
      </c>
      <c r="AU465" s="148" t="s">
        <v>86</v>
      </c>
      <c r="AY465" s="17" t="s">
        <v>339</v>
      </c>
      <c r="BE465" s="149">
        <f>IF(N465="základní",J465,0)</f>
        <v>0</v>
      </c>
      <c r="BF465" s="149">
        <f>IF(N465="snížená",J465,0)</f>
        <v>0</v>
      </c>
      <c r="BG465" s="149">
        <f>IF(N465="zákl. přenesená",J465,0)</f>
        <v>0</v>
      </c>
      <c r="BH465" s="149">
        <f>IF(N465="sníž. přenesená",J465,0)</f>
        <v>0</v>
      </c>
      <c r="BI465" s="149">
        <f>IF(N465="nulová",J465,0)</f>
        <v>0</v>
      </c>
      <c r="BJ465" s="17" t="s">
        <v>84</v>
      </c>
      <c r="BK465" s="149">
        <f>ROUND(I465*H465,2)</f>
        <v>0</v>
      </c>
      <c r="BL465" s="17" t="s">
        <v>249</v>
      </c>
      <c r="BM465" s="148" t="s">
        <v>4505</v>
      </c>
    </row>
    <row r="466" spans="2:65" s="1" customFormat="1" x14ac:dyDescent="0.2">
      <c r="B466" s="32"/>
      <c r="D466" s="150" t="s">
        <v>348</v>
      </c>
      <c r="F466" s="151" t="s">
        <v>4506</v>
      </c>
      <c r="I466" s="152"/>
      <c r="L466" s="32"/>
      <c r="M466" s="153"/>
      <c r="T466" s="56"/>
      <c r="AT466" s="17" t="s">
        <v>348</v>
      </c>
      <c r="AU466" s="17" t="s">
        <v>86</v>
      </c>
    </row>
    <row r="467" spans="2:65" s="1" customFormat="1" ht="16.5" customHeight="1" x14ac:dyDescent="0.2">
      <c r="B467" s="136"/>
      <c r="C467" s="137" t="s">
        <v>796</v>
      </c>
      <c r="D467" s="137" t="s">
        <v>342</v>
      </c>
      <c r="E467" s="138" t="s">
        <v>2315</v>
      </c>
      <c r="F467" s="139" t="s">
        <v>2316</v>
      </c>
      <c r="G467" s="140" t="s">
        <v>373</v>
      </c>
      <c r="H467" s="141">
        <v>89.173000000000002</v>
      </c>
      <c r="I467" s="142"/>
      <c r="J467" s="143">
        <f>ROUND(I467*H467,2)</f>
        <v>0</v>
      </c>
      <c r="K467" s="139" t="s">
        <v>902</v>
      </c>
      <c r="L467" s="32"/>
      <c r="M467" s="144" t="s">
        <v>1</v>
      </c>
      <c r="N467" s="145" t="s">
        <v>42</v>
      </c>
      <c r="P467" s="146">
        <f>O467*H467</f>
        <v>0</v>
      </c>
      <c r="Q467" s="146">
        <v>2.4500000000000002</v>
      </c>
      <c r="R467" s="146">
        <f>Q467*H467</f>
        <v>218.47385000000003</v>
      </c>
      <c r="S467" s="146">
        <v>0</v>
      </c>
      <c r="T467" s="147">
        <f>S467*H467</f>
        <v>0</v>
      </c>
      <c r="AR467" s="148" t="s">
        <v>249</v>
      </c>
      <c r="AT467" s="148" t="s">
        <v>342</v>
      </c>
      <c r="AU467" s="148" t="s">
        <v>86</v>
      </c>
      <c r="AY467" s="17" t="s">
        <v>339</v>
      </c>
      <c r="BE467" s="149">
        <f>IF(N467="základní",J467,0)</f>
        <v>0</v>
      </c>
      <c r="BF467" s="149">
        <f>IF(N467="snížená",J467,0)</f>
        <v>0</v>
      </c>
      <c r="BG467" s="149">
        <f>IF(N467="zákl. přenesená",J467,0)</f>
        <v>0</v>
      </c>
      <c r="BH467" s="149">
        <f>IF(N467="sníž. přenesená",J467,0)</f>
        <v>0</v>
      </c>
      <c r="BI467" s="149">
        <f>IF(N467="nulová",J467,0)</f>
        <v>0</v>
      </c>
      <c r="BJ467" s="17" t="s">
        <v>84</v>
      </c>
      <c r="BK467" s="149">
        <f>ROUND(I467*H467,2)</f>
        <v>0</v>
      </c>
      <c r="BL467" s="17" t="s">
        <v>249</v>
      </c>
      <c r="BM467" s="148" t="s">
        <v>4507</v>
      </c>
    </row>
    <row r="468" spans="2:65" s="1" customFormat="1" x14ac:dyDescent="0.2">
      <c r="B468" s="32"/>
      <c r="D468" s="150" t="s">
        <v>348</v>
      </c>
      <c r="F468" s="151" t="s">
        <v>2318</v>
      </c>
      <c r="I468" s="152"/>
      <c r="L468" s="32"/>
      <c r="M468" s="153"/>
      <c r="T468" s="56"/>
      <c r="AT468" s="17" t="s">
        <v>348</v>
      </c>
      <c r="AU468" s="17" t="s">
        <v>86</v>
      </c>
    </row>
    <row r="469" spans="2:65" s="1" customFormat="1" ht="28.8" x14ac:dyDescent="0.2">
      <c r="B469" s="32"/>
      <c r="D469" s="150" t="s">
        <v>350</v>
      </c>
      <c r="F469" s="154" t="s">
        <v>4508</v>
      </c>
      <c r="I469" s="152"/>
      <c r="L469" s="32"/>
      <c r="M469" s="153"/>
      <c r="T469" s="56"/>
      <c r="AT469" s="17" t="s">
        <v>350</v>
      </c>
      <c r="AU469" s="17" t="s">
        <v>86</v>
      </c>
    </row>
    <row r="470" spans="2:65" s="15" customFormat="1" x14ac:dyDescent="0.2">
      <c r="B470" s="189"/>
      <c r="D470" s="150" t="s">
        <v>376</v>
      </c>
      <c r="E470" s="190" t="s">
        <v>1</v>
      </c>
      <c r="F470" s="191" t="s">
        <v>4509</v>
      </c>
      <c r="H470" s="190" t="s">
        <v>1</v>
      </c>
      <c r="I470" s="192"/>
      <c r="L470" s="189"/>
      <c r="M470" s="193"/>
      <c r="T470" s="194"/>
      <c r="AT470" s="190" t="s">
        <v>376</v>
      </c>
      <c r="AU470" s="190" t="s">
        <v>86</v>
      </c>
      <c r="AV470" s="15" t="s">
        <v>84</v>
      </c>
      <c r="AW470" s="15" t="s">
        <v>34</v>
      </c>
      <c r="AX470" s="15" t="s">
        <v>77</v>
      </c>
      <c r="AY470" s="190" t="s">
        <v>339</v>
      </c>
    </row>
    <row r="471" spans="2:65" s="12" customFormat="1" ht="20.399999999999999" x14ac:dyDescent="0.2">
      <c r="B471" s="155"/>
      <c r="D471" s="150" t="s">
        <v>376</v>
      </c>
      <c r="E471" s="156" t="s">
        <v>1</v>
      </c>
      <c r="F471" s="157" t="s">
        <v>4510</v>
      </c>
      <c r="H471" s="158">
        <v>43.86</v>
      </c>
      <c r="I471" s="159"/>
      <c r="L471" s="155"/>
      <c r="M471" s="160"/>
      <c r="T471" s="161"/>
      <c r="AT471" s="156" t="s">
        <v>376</v>
      </c>
      <c r="AU471" s="156" t="s">
        <v>86</v>
      </c>
      <c r="AV471" s="12" t="s">
        <v>86</v>
      </c>
      <c r="AW471" s="12" t="s">
        <v>34</v>
      </c>
      <c r="AX471" s="12" t="s">
        <v>77</v>
      </c>
      <c r="AY471" s="156" t="s">
        <v>339</v>
      </c>
    </row>
    <row r="472" spans="2:65" s="12" customFormat="1" ht="20.399999999999999" x14ac:dyDescent="0.2">
      <c r="B472" s="155"/>
      <c r="D472" s="150" t="s">
        <v>376</v>
      </c>
      <c r="E472" s="156" t="s">
        <v>1</v>
      </c>
      <c r="F472" s="157" t="s">
        <v>4511</v>
      </c>
      <c r="H472" s="158">
        <v>45.313000000000002</v>
      </c>
      <c r="I472" s="159"/>
      <c r="L472" s="155"/>
      <c r="M472" s="160"/>
      <c r="T472" s="161"/>
      <c r="AT472" s="156" t="s">
        <v>376</v>
      </c>
      <c r="AU472" s="156" t="s">
        <v>86</v>
      </c>
      <c r="AV472" s="12" t="s">
        <v>86</v>
      </c>
      <c r="AW472" s="12" t="s">
        <v>34</v>
      </c>
      <c r="AX472" s="12" t="s">
        <v>77</v>
      </c>
      <c r="AY472" s="156" t="s">
        <v>339</v>
      </c>
    </row>
    <row r="473" spans="2:65" s="13" customFormat="1" x14ac:dyDescent="0.2">
      <c r="B473" s="162"/>
      <c r="D473" s="150" t="s">
        <v>376</v>
      </c>
      <c r="E473" s="163" t="s">
        <v>1</v>
      </c>
      <c r="F473" s="164" t="s">
        <v>398</v>
      </c>
      <c r="H473" s="165">
        <v>89.173000000000002</v>
      </c>
      <c r="I473" s="166"/>
      <c r="L473" s="162"/>
      <c r="M473" s="167"/>
      <c r="T473" s="168"/>
      <c r="AT473" s="163" t="s">
        <v>376</v>
      </c>
      <c r="AU473" s="163" t="s">
        <v>86</v>
      </c>
      <c r="AV473" s="13" t="s">
        <v>249</v>
      </c>
      <c r="AW473" s="13" t="s">
        <v>34</v>
      </c>
      <c r="AX473" s="13" t="s">
        <v>84</v>
      </c>
      <c r="AY473" s="163" t="s">
        <v>339</v>
      </c>
    </row>
    <row r="474" spans="2:65" s="1" customFormat="1" ht="16.5" customHeight="1" x14ac:dyDescent="0.2">
      <c r="B474" s="136"/>
      <c r="C474" s="137" t="s">
        <v>802</v>
      </c>
      <c r="D474" s="137" t="s">
        <v>342</v>
      </c>
      <c r="E474" s="138" t="s">
        <v>2324</v>
      </c>
      <c r="F474" s="139" t="s">
        <v>2325</v>
      </c>
      <c r="G474" s="140" t="s">
        <v>373</v>
      </c>
      <c r="H474" s="141">
        <v>12.826000000000001</v>
      </c>
      <c r="I474" s="142"/>
      <c r="J474" s="143">
        <f>ROUND(I474*H474,2)</f>
        <v>0</v>
      </c>
      <c r="K474" s="139" t="s">
        <v>902</v>
      </c>
      <c r="L474" s="32"/>
      <c r="M474" s="144" t="s">
        <v>1</v>
      </c>
      <c r="N474" s="145" t="s">
        <v>42</v>
      </c>
      <c r="P474" s="146">
        <f>O474*H474</f>
        <v>0</v>
      </c>
      <c r="Q474" s="146">
        <v>2.21</v>
      </c>
      <c r="R474" s="146">
        <f>Q474*H474</f>
        <v>28.345459999999999</v>
      </c>
      <c r="S474" s="146">
        <v>0</v>
      </c>
      <c r="T474" s="147">
        <f>S474*H474</f>
        <v>0</v>
      </c>
      <c r="AR474" s="148" t="s">
        <v>249</v>
      </c>
      <c r="AT474" s="148" t="s">
        <v>342</v>
      </c>
      <c r="AU474" s="148" t="s">
        <v>86</v>
      </c>
      <c r="AY474" s="17" t="s">
        <v>339</v>
      </c>
      <c r="BE474" s="149">
        <f>IF(N474="základní",J474,0)</f>
        <v>0</v>
      </c>
      <c r="BF474" s="149">
        <f>IF(N474="snížená",J474,0)</f>
        <v>0</v>
      </c>
      <c r="BG474" s="149">
        <f>IF(N474="zákl. přenesená",J474,0)</f>
        <v>0</v>
      </c>
      <c r="BH474" s="149">
        <f>IF(N474="sníž. přenesená",J474,0)</f>
        <v>0</v>
      </c>
      <c r="BI474" s="149">
        <f>IF(N474="nulová",J474,0)</f>
        <v>0</v>
      </c>
      <c r="BJ474" s="17" t="s">
        <v>84</v>
      </c>
      <c r="BK474" s="149">
        <f>ROUND(I474*H474,2)</f>
        <v>0</v>
      </c>
      <c r="BL474" s="17" t="s">
        <v>249</v>
      </c>
      <c r="BM474" s="148" t="s">
        <v>4512</v>
      </c>
    </row>
    <row r="475" spans="2:65" s="1" customFormat="1" ht="19.2" x14ac:dyDescent="0.2">
      <c r="B475" s="32"/>
      <c r="D475" s="150" t="s">
        <v>348</v>
      </c>
      <c r="F475" s="151" t="s">
        <v>2327</v>
      </c>
      <c r="I475" s="152"/>
      <c r="L475" s="32"/>
      <c r="M475" s="153"/>
      <c r="T475" s="56"/>
      <c r="AT475" s="17" t="s">
        <v>348</v>
      </c>
      <c r="AU475" s="17" t="s">
        <v>86</v>
      </c>
    </row>
    <row r="476" spans="2:65" s="12" customFormat="1" x14ac:dyDescent="0.2">
      <c r="B476" s="155"/>
      <c r="D476" s="150" t="s">
        <v>376</v>
      </c>
      <c r="E476" s="156" t="s">
        <v>1</v>
      </c>
      <c r="F476" s="157" t="s">
        <v>4513</v>
      </c>
      <c r="H476" s="158">
        <v>12.826000000000001</v>
      </c>
      <c r="I476" s="159"/>
      <c r="L476" s="155"/>
      <c r="M476" s="160"/>
      <c r="T476" s="161"/>
      <c r="AT476" s="156" t="s">
        <v>376</v>
      </c>
      <c r="AU476" s="156" t="s">
        <v>86</v>
      </c>
      <c r="AV476" s="12" t="s">
        <v>86</v>
      </c>
      <c r="AW476" s="12" t="s">
        <v>34</v>
      </c>
      <c r="AX476" s="12" t="s">
        <v>77</v>
      </c>
      <c r="AY476" s="156" t="s">
        <v>339</v>
      </c>
    </row>
    <row r="477" spans="2:65" s="13" customFormat="1" x14ac:dyDescent="0.2">
      <c r="B477" s="162"/>
      <c r="D477" s="150" t="s">
        <v>376</v>
      </c>
      <c r="E477" s="163" t="s">
        <v>1</v>
      </c>
      <c r="F477" s="164" t="s">
        <v>398</v>
      </c>
      <c r="H477" s="165">
        <v>12.826000000000001</v>
      </c>
      <c r="I477" s="166"/>
      <c r="L477" s="162"/>
      <c r="M477" s="167"/>
      <c r="T477" s="168"/>
      <c r="AT477" s="163" t="s">
        <v>376</v>
      </c>
      <c r="AU477" s="163" t="s">
        <v>86</v>
      </c>
      <c r="AV477" s="13" t="s">
        <v>249</v>
      </c>
      <c r="AW477" s="13" t="s">
        <v>34</v>
      </c>
      <c r="AX477" s="13" t="s">
        <v>84</v>
      </c>
      <c r="AY477" s="163" t="s">
        <v>339</v>
      </c>
    </row>
    <row r="478" spans="2:65" s="1" customFormat="1" ht="21.75" customHeight="1" x14ac:dyDescent="0.2">
      <c r="B478" s="136"/>
      <c r="C478" s="137" t="s">
        <v>805</v>
      </c>
      <c r="D478" s="137" t="s">
        <v>342</v>
      </c>
      <c r="E478" s="138" t="s">
        <v>2332</v>
      </c>
      <c r="F478" s="139" t="s">
        <v>2333</v>
      </c>
      <c r="G478" s="140" t="s">
        <v>381</v>
      </c>
      <c r="H478" s="141">
        <v>75.876000000000005</v>
      </c>
      <c r="I478" s="142"/>
      <c r="J478" s="143">
        <f>ROUND(I478*H478,2)</f>
        <v>0</v>
      </c>
      <c r="K478" s="139" t="s">
        <v>902</v>
      </c>
      <c r="L478" s="32"/>
      <c r="M478" s="144" t="s">
        <v>1</v>
      </c>
      <c r="N478" s="145" t="s">
        <v>42</v>
      </c>
      <c r="P478" s="146">
        <f>O478*H478</f>
        <v>0</v>
      </c>
      <c r="Q478" s="146">
        <v>1.0311999999999999</v>
      </c>
      <c r="R478" s="146">
        <f>Q478*H478</f>
        <v>78.2433312</v>
      </c>
      <c r="S478" s="146">
        <v>0</v>
      </c>
      <c r="T478" s="147">
        <f>S478*H478</f>
        <v>0</v>
      </c>
      <c r="AR478" s="148" t="s">
        <v>249</v>
      </c>
      <c r="AT478" s="148" t="s">
        <v>342</v>
      </c>
      <c r="AU478" s="148" t="s">
        <v>86</v>
      </c>
      <c r="AY478" s="17" t="s">
        <v>339</v>
      </c>
      <c r="BE478" s="149">
        <f>IF(N478="základní",J478,0)</f>
        <v>0</v>
      </c>
      <c r="BF478" s="149">
        <f>IF(N478="snížená",J478,0)</f>
        <v>0</v>
      </c>
      <c r="BG478" s="149">
        <f>IF(N478="zákl. přenesená",J478,0)</f>
        <v>0</v>
      </c>
      <c r="BH478" s="149">
        <f>IF(N478="sníž. přenesená",J478,0)</f>
        <v>0</v>
      </c>
      <c r="BI478" s="149">
        <f>IF(N478="nulová",J478,0)</f>
        <v>0</v>
      </c>
      <c r="BJ478" s="17" t="s">
        <v>84</v>
      </c>
      <c r="BK478" s="149">
        <f>ROUND(I478*H478,2)</f>
        <v>0</v>
      </c>
      <c r="BL478" s="17" t="s">
        <v>249</v>
      </c>
      <c r="BM478" s="148" t="s">
        <v>4514</v>
      </c>
    </row>
    <row r="479" spans="2:65" s="1" customFormat="1" ht="19.2" x14ac:dyDescent="0.2">
      <c r="B479" s="32"/>
      <c r="D479" s="150" t="s">
        <v>348</v>
      </c>
      <c r="F479" s="151" t="s">
        <v>2335</v>
      </c>
      <c r="I479" s="152"/>
      <c r="L479" s="32"/>
      <c r="M479" s="153"/>
      <c r="T479" s="56"/>
      <c r="AT479" s="17" t="s">
        <v>348</v>
      </c>
      <c r="AU479" s="17" t="s">
        <v>86</v>
      </c>
    </row>
    <row r="480" spans="2:65" s="12" customFormat="1" x14ac:dyDescent="0.2">
      <c r="B480" s="155"/>
      <c r="D480" s="150" t="s">
        <v>376</v>
      </c>
      <c r="E480" s="156" t="s">
        <v>1</v>
      </c>
      <c r="F480" s="157" t="s">
        <v>4515</v>
      </c>
      <c r="H480" s="158">
        <v>14.855</v>
      </c>
      <c r="I480" s="159"/>
      <c r="L480" s="155"/>
      <c r="M480" s="160"/>
      <c r="T480" s="161"/>
      <c r="AT480" s="156" t="s">
        <v>376</v>
      </c>
      <c r="AU480" s="156" t="s">
        <v>86</v>
      </c>
      <c r="AV480" s="12" t="s">
        <v>86</v>
      </c>
      <c r="AW480" s="12" t="s">
        <v>34</v>
      </c>
      <c r="AX480" s="12" t="s">
        <v>77</v>
      </c>
      <c r="AY480" s="156" t="s">
        <v>339</v>
      </c>
    </row>
    <row r="481" spans="2:65" s="12" customFormat="1" x14ac:dyDescent="0.2">
      <c r="B481" s="155"/>
      <c r="D481" s="150" t="s">
        <v>376</v>
      </c>
      <c r="E481" s="156" t="s">
        <v>1</v>
      </c>
      <c r="F481" s="157" t="s">
        <v>4516</v>
      </c>
      <c r="H481" s="158">
        <v>11.311999999999999</v>
      </c>
      <c r="I481" s="159"/>
      <c r="L481" s="155"/>
      <c r="M481" s="160"/>
      <c r="T481" s="161"/>
      <c r="AT481" s="156" t="s">
        <v>376</v>
      </c>
      <c r="AU481" s="156" t="s">
        <v>86</v>
      </c>
      <c r="AV481" s="12" t="s">
        <v>86</v>
      </c>
      <c r="AW481" s="12" t="s">
        <v>34</v>
      </c>
      <c r="AX481" s="12" t="s">
        <v>77</v>
      </c>
      <c r="AY481" s="156" t="s">
        <v>339</v>
      </c>
    </row>
    <row r="482" spans="2:65" s="12" customFormat="1" x14ac:dyDescent="0.2">
      <c r="B482" s="155"/>
      <c r="D482" s="150" t="s">
        <v>376</v>
      </c>
      <c r="E482" s="156" t="s">
        <v>1</v>
      </c>
      <c r="F482" s="157" t="s">
        <v>4517</v>
      </c>
      <c r="H482" s="158">
        <v>36.853999999999999</v>
      </c>
      <c r="I482" s="159"/>
      <c r="L482" s="155"/>
      <c r="M482" s="160"/>
      <c r="T482" s="161"/>
      <c r="AT482" s="156" t="s">
        <v>376</v>
      </c>
      <c r="AU482" s="156" t="s">
        <v>86</v>
      </c>
      <c r="AV482" s="12" t="s">
        <v>86</v>
      </c>
      <c r="AW482" s="12" t="s">
        <v>34</v>
      </c>
      <c r="AX482" s="12" t="s">
        <v>77</v>
      </c>
      <c r="AY482" s="156" t="s">
        <v>339</v>
      </c>
    </row>
    <row r="483" spans="2:65" s="12" customFormat="1" x14ac:dyDescent="0.2">
      <c r="B483" s="155"/>
      <c r="D483" s="150" t="s">
        <v>376</v>
      </c>
      <c r="E483" s="156" t="s">
        <v>1</v>
      </c>
      <c r="F483" s="157" t="s">
        <v>4518</v>
      </c>
      <c r="H483" s="158">
        <v>12.855</v>
      </c>
      <c r="I483" s="159"/>
      <c r="L483" s="155"/>
      <c r="M483" s="160"/>
      <c r="T483" s="161"/>
      <c r="AT483" s="156" t="s">
        <v>376</v>
      </c>
      <c r="AU483" s="156" t="s">
        <v>86</v>
      </c>
      <c r="AV483" s="12" t="s">
        <v>86</v>
      </c>
      <c r="AW483" s="12" t="s">
        <v>34</v>
      </c>
      <c r="AX483" s="12" t="s">
        <v>77</v>
      </c>
      <c r="AY483" s="156" t="s">
        <v>339</v>
      </c>
    </row>
    <row r="484" spans="2:65" s="13" customFormat="1" x14ac:dyDescent="0.2">
      <c r="B484" s="162"/>
      <c r="D484" s="150" t="s">
        <v>376</v>
      </c>
      <c r="E484" s="163" t="s">
        <v>1</v>
      </c>
      <c r="F484" s="164" t="s">
        <v>398</v>
      </c>
      <c r="H484" s="165">
        <v>75.876000000000005</v>
      </c>
      <c r="I484" s="166"/>
      <c r="L484" s="162"/>
      <c r="M484" s="167"/>
      <c r="T484" s="168"/>
      <c r="AT484" s="163" t="s">
        <v>376</v>
      </c>
      <c r="AU484" s="163" t="s">
        <v>86</v>
      </c>
      <c r="AV484" s="13" t="s">
        <v>249</v>
      </c>
      <c r="AW484" s="13" t="s">
        <v>34</v>
      </c>
      <c r="AX484" s="13" t="s">
        <v>84</v>
      </c>
      <c r="AY484" s="163" t="s">
        <v>339</v>
      </c>
    </row>
    <row r="485" spans="2:65" s="11" customFormat="1" ht="22.8" customHeight="1" x14ac:dyDescent="0.25">
      <c r="B485" s="124"/>
      <c r="D485" s="125" t="s">
        <v>76</v>
      </c>
      <c r="E485" s="134" t="s">
        <v>340</v>
      </c>
      <c r="F485" s="134" t="s">
        <v>341</v>
      </c>
      <c r="I485" s="127"/>
      <c r="J485" s="135">
        <f>BK485</f>
        <v>0</v>
      </c>
      <c r="L485" s="124"/>
      <c r="M485" s="129"/>
      <c r="P485" s="130">
        <f>SUM(P486:P490)</f>
        <v>0</v>
      </c>
      <c r="R485" s="130">
        <f>SUM(R486:R490)</f>
        <v>1.16E-3</v>
      </c>
      <c r="T485" s="131">
        <f>SUM(T486:T490)</f>
        <v>0.33200000000000002</v>
      </c>
      <c r="AR485" s="125" t="s">
        <v>84</v>
      </c>
      <c r="AT485" s="132" t="s">
        <v>76</v>
      </c>
      <c r="AU485" s="132" t="s">
        <v>84</v>
      </c>
      <c r="AY485" s="125" t="s">
        <v>339</v>
      </c>
      <c r="BK485" s="133">
        <f>SUM(BK486:BK490)</f>
        <v>0</v>
      </c>
    </row>
    <row r="486" spans="2:65" s="1" customFormat="1" ht="16.5" customHeight="1" x14ac:dyDescent="0.2">
      <c r="B486" s="136"/>
      <c r="C486" s="137" t="s">
        <v>809</v>
      </c>
      <c r="D486" s="137" t="s">
        <v>342</v>
      </c>
      <c r="E486" s="138" t="s">
        <v>4519</v>
      </c>
      <c r="F486" s="139" t="s">
        <v>4520</v>
      </c>
      <c r="G486" s="140" t="s">
        <v>358</v>
      </c>
      <c r="H486" s="141">
        <v>9.4</v>
      </c>
      <c r="I486" s="142"/>
      <c r="J486" s="143">
        <f>ROUND(I486*H486,2)</f>
        <v>0</v>
      </c>
      <c r="K486" s="139" t="s">
        <v>902</v>
      </c>
      <c r="L486" s="32"/>
      <c r="M486" s="144" t="s">
        <v>1</v>
      </c>
      <c r="N486" s="145" t="s">
        <v>42</v>
      </c>
      <c r="P486" s="146">
        <f>O486*H486</f>
        <v>0</v>
      </c>
      <c r="Q486" s="146">
        <v>0</v>
      </c>
      <c r="R486" s="146">
        <f>Q486*H486</f>
        <v>0</v>
      </c>
      <c r="S486" s="146">
        <v>0</v>
      </c>
      <c r="T486" s="147">
        <f>S486*H486</f>
        <v>0</v>
      </c>
      <c r="AR486" s="148" t="s">
        <v>249</v>
      </c>
      <c r="AT486" s="148" t="s">
        <v>342</v>
      </c>
      <c r="AU486" s="148" t="s">
        <v>86</v>
      </c>
      <c r="AY486" s="17" t="s">
        <v>339</v>
      </c>
      <c r="BE486" s="149">
        <f>IF(N486="základní",J486,0)</f>
        <v>0</v>
      </c>
      <c r="BF486" s="149">
        <f>IF(N486="snížená",J486,0)</f>
        <v>0</v>
      </c>
      <c r="BG486" s="149">
        <f>IF(N486="zákl. přenesená",J486,0)</f>
        <v>0</v>
      </c>
      <c r="BH486" s="149">
        <f>IF(N486="sníž. přenesená",J486,0)</f>
        <v>0</v>
      </c>
      <c r="BI486" s="149">
        <f>IF(N486="nulová",J486,0)</f>
        <v>0</v>
      </c>
      <c r="BJ486" s="17" t="s">
        <v>84</v>
      </c>
      <c r="BK486" s="149">
        <f>ROUND(I486*H486,2)</f>
        <v>0</v>
      </c>
      <c r="BL486" s="17" t="s">
        <v>249</v>
      </c>
      <c r="BM486" s="148" t="s">
        <v>4521</v>
      </c>
    </row>
    <row r="487" spans="2:65" s="1" customFormat="1" x14ac:dyDescent="0.2">
      <c r="B487" s="32"/>
      <c r="D487" s="150" t="s">
        <v>348</v>
      </c>
      <c r="F487" s="151" t="s">
        <v>4520</v>
      </c>
      <c r="I487" s="152"/>
      <c r="L487" s="32"/>
      <c r="M487" s="153"/>
      <c r="T487" s="56"/>
      <c r="AT487" s="17" t="s">
        <v>348</v>
      </c>
      <c r="AU487" s="17" t="s">
        <v>86</v>
      </c>
    </row>
    <row r="488" spans="2:65" s="12" customFormat="1" x14ac:dyDescent="0.2">
      <c r="B488" s="155"/>
      <c r="D488" s="150" t="s">
        <v>376</v>
      </c>
      <c r="E488" s="156" t="s">
        <v>1</v>
      </c>
      <c r="F488" s="157" t="s">
        <v>4522</v>
      </c>
      <c r="H488" s="158">
        <v>9.4</v>
      </c>
      <c r="I488" s="159"/>
      <c r="L488" s="155"/>
      <c r="M488" s="160"/>
      <c r="T488" s="161"/>
      <c r="AT488" s="156" t="s">
        <v>376</v>
      </c>
      <c r="AU488" s="156" t="s">
        <v>86</v>
      </c>
      <c r="AV488" s="12" t="s">
        <v>86</v>
      </c>
      <c r="AW488" s="12" t="s">
        <v>34</v>
      </c>
      <c r="AX488" s="12" t="s">
        <v>84</v>
      </c>
      <c r="AY488" s="156" t="s">
        <v>339</v>
      </c>
    </row>
    <row r="489" spans="2:65" s="1" customFormat="1" ht="16.5" customHeight="1" x14ac:dyDescent="0.2">
      <c r="B489" s="136"/>
      <c r="C489" s="137" t="s">
        <v>812</v>
      </c>
      <c r="D489" s="137" t="s">
        <v>342</v>
      </c>
      <c r="E489" s="138" t="s">
        <v>2375</v>
      </c>
      <c r="F489" s="139" t="s">
        <v>2376</v>
      </c>
      <c r="G489" s="140" t="s">
        <v>345</v>
      </c>
      <c r="H489" s="141">
        <v>2</v>
      </c>
      <c r="I489" s="142"/>
      <c r="J489" s="143">
        <f>ROUND(I489*H489,2)</f>
        <v>0</v>
      </c>
      <c r="K489" s="139" t="s">
        <v>902</v>
      </c>
      <c r="L489" s="32"/>
      <c r="M489" s="144" t="s">
        <v>1</v>
      </c>
      <c r="N489" s="145" t="s">
        <v>42</v>
      </c>
      <c r="P489" s="146">
        <f>O489*H489</f>
        <v>0</v>
      </c>
      <c r="Q489" s="146">
        <v>5.8E-4</v>
      </c>
      <c r="R489" s="146">
        <f>Q489*H489</f>
        <v>1.16E-3</v>
      </c>
      <c r="S489" s="146">
        <v>0.16600000000000001</v>
      </c>
      <c r="T489" s="147">
        <f>S489*H489</f>
        <v>0.33200000000000002</v>
      </c>
      <c r="AR489" s="148" t="s">
        <v>249</v>
      </c>
      <c r="AT489" s="148" t="s">
        <v>342</v>
      </c>
      <c r="AU489" s="148" t="s">
        <v>86</v>
      </c>
      <c r="AY489" s="17" t="s">
        <v>339</v>
      </c>
      <c r="BE489" s="149">
        <f>IF(N489="základní",J489,0)</f>
        <v>0</v>
      </c>
      <c r="BF489" s="149">
        <f>IF(N489="snížená",J489,0)</f>
        <v>0</v>
      </c>
      <c r="BG489" s="149">
        <f>IF(N489="zákl. přenesená",J489,0)</f>
        <v>0</v>
      </c>
      <c r="BH489" s="149">
        <f>IF(N489="sníž. přenesená",J489,0)</f>
        <v>0</v>
      </c>
      <c r="BI489" s="149">
        <f>IF(N489="nulová",J489,0)</f>
        <v>0</v>
      </c>
      <c r="BJ489" s="17" t="s">
        <v>84</v>
      </c>
      <c r="BK489" s="149">
        <f>ROUND(I489*H489,2)</f>
        <v>0</v>
      </c>
      <c r="BL489" s="17" t="s">
        <v>249</v>
      </c>
      <c r="BM489" s="148" t="s">
        <v>4523</v>
      </c>
    </row>
    <row r="490" spans="2:65" s="1" customFormat="1" x14ac:dyDescent="0.2">
      <c r="B490" s="32"/>
      <c r="D490" s="150" t="s">
        <v>348</v>
      </c>
      <c r="F490" s="151" t="s">
        <v>2378</v>
      </c>
      <c r="I490" s="152"/>
      <c r="L490" s="32"/>
      <c r="M490" s="153"/>
      <c r="T490" s="56"/>
      <c r="AT490" s="17" t="s">
        <v>348</v>
      </c>
      <c r="AU490" s="17" t="s">
        <v>86</v>
      </c>
    </row>
    <row r="491" spans="2:65" s="11" customFormat="1" ht="22.8" customHeight="1" x14ac:dyDescent="0.25">
      <c r="B491" s="124"/>
      <c r="D491" s="125" t="s">
        <v>76</v>
      </c>
      <c r="E491" s="134" t="s">
        <v>370</v>
      </c>
      <c r="F491" s="134" t="s">
        <v>2379</v>
      </c>
      <c r="I491" s="127"/>
      <c r="J491" s="135">
        <f>BK491</f>
        <v>0</v>
      </c>
      <c r="L491" s="124"/>
      <c r="M491" s="129"/>
      <c r="P491" s="130">
        <f>SUM(P492:P501)</f>
        <v>0</v>
      </c>
      <c r="R491" s="130">
        <f>SUM(R492:R501)</f>
        <v>2.1663380000000003E-2</v>
      </c>
      <c r="T491" s="131">
        <f>SUM(T492:T501)</f>
        <v>0</v>
      </c>
      <c r="AR491" s="125" t="s">
        <v>84</v>
      </c>
      <c r="AT491" s="132" t="s">
        <v>76</v>
      </c>
      <c r="AU491" s="132" t="s">
        <v>84</v>
      </c>
      <c r="AY491" s="125" t="s">
        <v>339</v>
      </c>
      <c r="BK491" s="133">
        <f>SUM(BK492:BK501)</f>
        <v>0</v>
      </c>
    </row>
    <row r="492" spans="2:65" s="1" customFormat="1" ht="16.5" customHeight="1" x14ac:dyDescent="0.2">
      <c r="B492" s="136"/>
      <c r="C492" s="137" t="s">
        <v>815</v>
      </c>
      <c r="D492" s="137" t="s">
        <v>342</v>
      </c>
      <c r="E492" s="138" t="s">
        <v>3952</v>
      </c>
      <c r="F492" s="139" t="s">
        <v>3953</v>
      </c>
      <c r="G492" s="140" t="s">
        <v>358</v>
      </c>
      <c r="H492" s="141">
        <v>23.23</v>
      </c>
      <c r="I492" s="142"/>
      <c r="J492" s="143">
        <f>ROUND(I492*H492,2)</f>
        <v>0</v>
      </c>
      <c r="K492" s="139" t="s">
        <v>902</v>
      </c>
      <c r="L492" s="32"/>
      <c r="M492" s="144" t="s">
        <v>1</v>
      </c>
      <c r="N492" s="145" t="s">
        <v>42</v>
      </c>
      <c r="P492" s="146">
        <f>O492*H492</f>
        <v>0</v>
      </c>
      <c r="Q492" s="146">
        <v>4.6999999999999999E-4</v>
      </c>
      <c r="R492" s="146">
        <f>Q492*H492</f>
        <v>1.09181E-2</v>
      </c>
      <c r="S492" s="146">
        <v>0</v>
      </c>
      <c r="T492" s="147">
        <f>S492*H492</f>
        <v>0</v>
      </c>
      <c r="AR492" s="148" t="s">
        <v>249</v>
      </c>
      <c r="AT492" s="148" t="s">
        <v>342</v>
      </c>
      <c r="AU492" s="148" t="s">
        <v>86</v>
      </c>
      <c r="AY492" s="17" t="s">
        <v>339</v>
      </c>
      <c r="BE492" s="149">
        <f>IF(N492="základní",J492,0)</f>
        <v>0</v>
      </c>
      <c r="BF492" s="149">
        <f>IF(N492="snížená",J492,0)</f>
        <v>0</v>
      </c>
      <c r="BG492" s="149">
        <f>IF(N492="zákl. přenesená",J492,0)</f>
        <v>0</v>
      </c>
      <c r="BH492" s="149">
        <f>IF(N492="sníž. přenesená",J492,0)</f>
        <v>0</v>
      </c>
      <c r="BI492" s="149">
        <f>IF(N492="nulová",J492,0)</f>
        <v>0</v>
      </c>
      <c r="BJ492" s="17" t="s">
        <v>84</v>
      </c>
      <c r="BK492" s="149">
        <f>ROUND(I492*H492,2)</f>
        <v>0</v>
      </c>
      <c r="BL492" s="17" t="s">
        <v>249</v>
      </c>
      <c r="BM492" s="148" t="s">
        <v>4524</v>
      </c>
    </row>
    <row r="493" spans="2:65" s="1" customFormat="1" ht="19.2" x14ac:dyDescent="0.2">
      <c r="B493" s="32"/>
      <c r="D493" s="150" t="s">
        <v>348</v>
      </c>
      <c r="F493" s="151" t="s">
        <v>3955</v>
      </c>
      <c r="I493" s="152"/>
      <c r="L493" s="32"/>
      <c r="M493" s="153"/>
      <c r="T493" s="56"/>
      <c r="AT493" s="17" t="s">
        <v>348</v>
      </c>
      <c r="AU493" s="17" t="s">
        <v>86</v>
      </c>
    </row>
    <row r="494" spans="2:65" s="12" customFormat="1" x14ac:dyDescent="0.2">
      <c r="B494" s="155"/>
      <c r="D494" s="150" t="s">
        <v>376</v>
      </c>
      <c r="E494" s="156" t="s">
        <v>1</v>
      </c>
      <c r="F494" s="157" t="s">
        <v>4525</v>
      </c>
      <c r="H494" s="158">
        <v>9.86</v>
      </c>
      <c r="I494" s="159"/>
      <c r="L494" s="155"/>
      <c r="M494" s="160"/>
      <c r="T494" s="161"/>
      <c r="AT494" s="156" t="s">
        <v>376</v>
      </c>
      <c r="AU494" s="156" t="s">
        <v>86</v>
      </c>
      <c r="AV494" s="12" t="s">
        <v>86</v>
      </c>
      <c r="AW494" s="12" t="s">
        <v>34</v>
      </c>
      <c r="AX494" s="12" t="s">
        <v>77</v>
      </c>
      <c r="AY494" s="156" t="s">
        <v>339</v>
      </c>
    </row>
    <row r="495" spans="2:65" s="12" customFormat="1" x14ac:dyDescent="0.2">
      <c r="B495" s="155"/>
      <c r="D495" s="150" t="s">
        <v>376</v>
      </c>
      <c r="E495" s="156" t="s">
        <v>1</v>
      </c>
      <c r="F495" s="157" t="s">
        <v>4526</v>
      </c>
      <c r="H495" s="158">
        <v>13.37</v>
      </c>
      <c r="I495" s="159"/>
      <c r="L495" s="155"/>
      <c r="M495" s="160"/>
      <c r="T495" s="161"/>
      <c r="AT495" s="156" t="s">
        <v>376</v>
      </c>
      <c r="AU495" s="156" t="s">
        <v>86</v>
      </c>
      <c r="AV495" s="12" t="s">
        <v>86</v>
      </c>
      <c r="AW495" s="12" t="s">
        <v>34</v>
      </c>
      <c r="AX495" s="12" t="s">
        <v>77</v>
      </c>
      <c r="AY495" s="156" t="s">
        <v>339</v>
      </c>
    </row>
    <row r="496" spans="2:65" s="13" customFormat="1" x14ac:dyDescent="0.2">
      <c r="B496" s="162"/>
      <c r="D496" s="150" t="s">
        <v>376</v>
      </c>
      <c r="E496" s="163" t="s">
        <v>1</v>
      </c>
      <c r="F496" s="164" t="s">
        <v>398</v>
      </c>
      <c r="H496" s="165">
        <v>23.229999999999997</v>
      </c>
      <c r="I496" s="166"/>
      <c r="L496" s="162"/>
      <c r="M496" s="167"/>
      <c r="T496" s="168"/>
      <c r="AT496" s="163" t="s">
        <v>376</v>
      </c>
      <c r="AU496" s="163" t="s">
        <v>86</v>
      </c>
      <c r="AV496" s="13" t="s">
        <v>249</v>
      </c>
      <c r="AW496" s="13" t="s">
        <v>34</v>
      </c>
      <c r="AX496" s="13" t="s">
        <v>84</v>
      </c>
      <c r="AY496" s="163" t="s">
        <v>339</v>
      </c>
    </row>
    <row r="497" spans="2:65" s="1" customFormat="1" ht="16.5" customHeight="1" x14ac:dyDescent="0.2">
      <c r="B497" s="136"/>
      <c r="C497" s="137" t="s">
        <v>821</v>
      </c>
      <c r="D497" s="137" t="s">
        <v>342</v>
      </c>
      <c r="E497" s="138" t="s">
        <v>4527</v>
      </c>
      <c r="F497" s="139" t="s">
        <v>4528</v>
      </c>
      <c r="G497" s="140" t="s">
        <v>381</v>
      </c>
      <c r="H497" s="141">
        <v>0.93600000000000005</v>
      </c>
      <c r="I497" s="142"/>
      <c r="J497" s="143">
        <f>ROUND(I497*H497,2)</f>
        <v>0</v>
      </c>
      <c r="K497" s="139" t="s">
        <v>902</v>
      </c>
      <c r="L497" s="32"/>
      <c r="M497" s="144" t="s">
        <v>1</v>
      </c>
      <c r="N497" s="145" t="s">
        <v>42</v>
      </c>
      <c r="P497" s="146">
        <f>O497*H497</f>
        <v>0</v>
      </c>
      <c r="Q497" s="146">
        <v>1.1480000000000001E-2</v>
      </c>
      <c r="R497" s="146">
        <f>Q497*H497</f>
        <v>1.0745280000000001E-2</v>
      </c>
      <c r="S497" s="146">
        <v>0</v>
      </c>
      <c r="T497" s="147">
        <f>S497*H497</f>
        <v>0</v>
      </c>
      <c r="AR497" s="148" t="s">
        <v>249</v>
      </c>
      <c r="AT497" s="148" t="s">
        <v>342</v>
      </c>
      <c r="AU497" s="148" t="s">
        <v>86</v>
      </c>
      <c r="AY497" s="17" t="s">
        <v>339</v>
      </c>
      <c r="BE497" s="149">
        <f>IF(N497="základní",J497,0)</f>
        <v>0</v>
      </c>
      <c r="BF497" s="149">
        <f>IF(N497="snížená",J497,0)</f>
        <v>0</v>
      </c>
      <c r="BG497" s="149">
        <f>IF(N497="zákl. přenesená",J497,0)</f>
        <v>0</v>
      </c>
      <c r="BH497" s="149">
        <f>IF(N497="sníž. přenesená",J497,0)</f>
        <v>0</v>
      </c>
      <c r="BI497" s="149">
        <f>IF(N497="nulová",J497,0)</f>
        <v>0</v>
      </c>
      <c r="BJ497" s="17" t="s">
        <v>84</v>
      </c>
      <c r="BK497" s="149">
        <f>ROUND(I497*H497,2)</f>
        <v>0</v>
      </c>
      <c r="BL497" s="17" t="s">
        <v>249</v>
      </c>
      <c r="BM497" s="148" t="s">
        <v>4529</v>
      </c>
    </row>
    <row r="498" spans="2:65" s="1" customFormat="1" x14ac:dyDescent="0.2">
      <c r="B498" s="32"/>
      <c r="D498" s="150" t="s">
        <v>348</v>
      </c>
      <c r="F498" s="151" t="s">
        <v>4530</v>
      </c>
      <c r="I498" s="152"/>
      <c r="L498" s="32"/>
      <c r="M498" s="153"/>
      <c r="T498" s="56"/>
      <c r="AT498" s="17" t="s">
        <v>348</v>
      </c>
      <c r="AU498" s="17" t="s">
        <v>86</v>
      </c>
    </row>
    <row r="499" spans="2:65" s="12" customFormat="1" x14ac:dyDescent="0.2">
      <c r="B499" s="155"/>
      <c r="D499" s="150" t="s">
        <v>376</v>
      </c>
      <c r="E499" s="156" t="s">
        <v>1</v>
      </c>
      <c r="F499" s="157" t="s">
        <v>4531</v>
      </c>
      <c r="H499" s="158">
        <v>0.4</v>
      </c>
      <c r="I499" s="159"/>
      <c r="L499" s="155"/>
      <c r="M499" s="160"/>
      <c r="T499" s="161"/>
      <c r="AT499" s="156" t="s">
        <v>376</v>
      </c>
      <c r="AU499" s="156" t="s">
        <v>86</v>
      </c>
      <c r="AV499" s="12" t="s">
        <v>86</v>
      </c>
      <c r="AW499" s="12" t="s">
        <v>34</v>
      </c>
      <c r="AX499" s="12" t="s">
        <v>77</v>
      </c>
      <c r="AY499" s="156" t="s">
        <v>339</v>
      </c>
    </row>
    <row r="500" spans="2:65" s="12" customFormat="1" x14ac:dyDescent="0.2">
      <c r="B500" s="155"/>
      <c r="D500" s="150" t="s">
        <v>376</v>
      </c>
      <c r="E500" s="156" t="s">
        <v>1</v>
      </c>
      <c r="F500" s="157" t="s">
        <v>4532</v>
      </c>
      <c r="H500" s="158">
        <v>0.53600000000000003</v>
      </c>
      <c r="I500" s="159"/>
      <c r="L500" s="155"/>
      <c r="M500" s="160"/>
      <c r="T500" s="161"/>
      <c r="AT500" s="156" t="s">
        <v>376</v>
      </c>
      <c r="AU500" s="156" t="s">
        <v>86</v>
      </c>
      <c r="AV500" s="12" t="s">
        <v>86</v>
      </c>
      <c r="AW500" s="12" t="s">
        <v>34</v>
      </c>
      <c r="AX500" s="12" t="s">
        <v>77</v>
      </c>
      <c r="AY500" s="156" t="s">
        <v>339</v>
      </c>
    </row>
    <row r="501" spans="2:65" s="13" customFormat="1" x14ac:dyDescent="0.2">
      <c r="B501" s="162"/>
      <c r="D501" s="150" t="s">
        <v>376</v>
      </c>
      <c r="E501" s="163" t="s">
        <v>1</v>
      </c>
      <c r="F501" s="164" t="s">
        <v>398</v>
      </c>
      <c r="H501" s="165">
        <v>0.93600000000000005</v>
      </c>
      <c r="I501" s="166"/>
      <c r="L501" s="162"/>
      <c r="M501" s="167"/>
      <c r="T501" s="168"/>
      <c r="AT501" s="163" t="s">
        <v>376</v>
      </c>
      <c r="AU501" s="163" t="s">
        <v>86</v>
      </c>
      <c r="AV501" s="13" t="s">
        <v>249</v>
      </c>
      <c r="AW501" s="13" t="s">
        <v>34</v>
      </c>
      <c r="AX501" s="13" t="s">
        <v>84</v>
      </c>
      <c r="AY501" s="163" t="s">
        <v>339</v>
      </c>
    </row>
    <row r="502" spans="2:65" s="11" customFormat="1" ht="22.8" customHeight="1" x14ac:dyDescent="0.25">
      <c r="B502" s="124"/>
      <c r="D502" s="125" t="s">
        <v>76</v>
      </c>
      <c r="E502" s="134" t="s">
        <v>391</v>
      </c>
      <c r="F502" s="134" t="s">
        <v>2387</v>
      </c>
      <c r="I502" s="127"/>
      <c r="J502" s="135">
        <f>BK502</f>
        <v>0</v>
      </c>
      <c r="L502" s="124"/>
      <c r="M502" s="129"/>
      <c r="P502" s="130">
        <f>SUM(P503:P694)</f>
        <v>0</v>
      </c>
      <c r="R502" s="130">
        <f>SUM(R503:R694)</f>
        <v>39.599508040000003</v>
      </c>
      <c r="T502" s="131">
        <f>SUM(T503:T694)</f>
        <v>192.84516000000002</v>
      </c>
      <c r="AR502" s="125" t="s">
        <v>84</v>
      </c>
      <c r="AT502" s="132" t="s">
        <v>76</v>
      </c>
      <c r="AU502" s="132" t="s">
        <v>84</v>
      </c>
      <c r="AY502" s="125" t="s">
        <v>339</v>
      </c>
      <c r="BK502" s="133">
        <f>SUM(BK503:BK694)</f>
        <v>0</v>
      </c>
    </row>
    <row r="503" spans="2:65" s="1" customFormat="1" ht="16.5" customHeight="1" x14ac:dyDescent="0.2">
      <c r="B503" s="136"/>
      <c r="C503" s="137" t="s">
        <v>826</v>
      </c>
      <c r="D503" s="137" t="s">
        <v>342</v>
      </c>
      <c r="E503" s="138" t="s">
        <v>2403</v>
      </c>
      <c r="F503" s="139" t="s">
        <v>2404</v>
      </c>
      <c r="G503" s="140" t="s">
        <v>970</v>
      </c>
      <c r="H503" s="141">
        <v>806.92</v>
      </c>
      <c r="I503" s="142"/>
      <c r="J503" s="143">
        <f>ROUND(I503*H503,2)</f>
        <v>0</v>
      </c>
      <c r="K503" s="139" t="s">
        <v>902</v>
      </c>
      <c r="L503" s="32"/>
      <c r="M503" s="144" t="s">
        <v>1</v>
      </c>
      <c r="N503" s="145" t="s">
        <v>42</v>
      </c>
      <c r="P503" s="146">
        <f>O503*H503</f>
        <v>0</v>
      </c>
      <c r="Q503" s="146">
        <v>0</v>
      </c>
      <c r="R503" s="146">
        <f>Q503*H503</f>
        <v>0</v>
      </c>
      <c r="S503" s="146">
        <v>0</v>
      </c>
      <c r="T503" s="147">
        <f>S503*H503</f>
        <v>0</v>
      </c>
      <c r="AR503" s="148" t="s">
        <v>249</v>
      </c>
      <c r="AT503" s="148" t="s">
        <v>342</v>
      </c>
      <c r="AU503" s="148" t="s">
        <v>86</v>
      </c>
      <c r="AY503" s="17" t="s">
        <v>339</v>
      </c>
      <c r="BE503" s="149">
        <f>IF(N503="základní",J503,0)</f>
        <v>0</v>
      </c>
      <c r="BF503" s="149">
        <f>IF(N503="snížená",J503,0)</f>
        <v>0</v>
      </c>
      <c r="BG503" s="149">
        <f>IF(N503="zákl. přenesená",J503,0)</f>
        <v>0</v>
      </c>
      <c r="BH503" s="149">
        <f>IF(N503="sníž. přenesená",J503,0)</f>
        <v>0</v>
      </c>
      <c r="BI503" s="149">
        <f>IF(N503="nulová",J503,0)</f>
        <v>0</v>
      </c>
      <c r="BJ503" s="17" t="s">
        <v>84</v>
      </c>
      <c r="BK503" s="149">
        <f>ROUND(I503*H503,2)</f>
        <v>0</v>
      </c>
      <c r="BL503" s="17" t="s">
        <v>249</v>
      </c>
      <c r="BM503" s="148" t="s">
        <v>4533</v>
      </c>
    </row>
    <row r="504" spans="2:65" s="1" customFormat="1" x14ac:dyDescent="0.2">
      <c r="B504" s="32"/>
      <c r="D504" s="150" t="s">
        <v>348</v>
      </c>
      <c r="F504" s="151" t="s">
        <v>2406</v>
      </c>
      <c r="I504" s="152"/>
      <c r="L504" s="32"/>
      <c r="M504" s="153"/>
      <c r="T504" s="56"/>
      <c r="AT504" s="17" t="s">
        <v>348</v>
      </c>
      <c r="AU504" s="17" t="s">
        <v>86</v>
      </c>
    </row>
    <row r="505" spans="2:65" s="12" customFormat="1" x14ac:dyDescent="0.2">
      <c r="B505" s="155"/>
      <c r="D505" s="150" t="s">
        <v>376</v>
      </c>
      <c r="E505" s="156" t="s">
        <v>1</v>
      </c>
      <c r="F505" s="157" t="s">
        <v>4534</v>
      </c>
      <c r="H505" s="158">
        <v>255.84</v>
      </c>
      <c r="I505" s="159"/>
      <c r="L505" s="155"/>
      <c r="M505" s="160"/>
      <c r="T505" s="161"/>
      <c r="AT505" s="156" t="s">
        <v>376</v>
      </c>
      <c r="AU505" s="156" t="s">
        <v>86</v>
      </c>
      <c r="AV505" s="12" t="s">
        <v>86</v>
      </c>
      <c r="AW505" s="12" t="s">
        <v>34</v>
      </c>
      <c r="AX505" s="12" t="s">
        <v>77</v>
      </c>
      <c r="AY505" s="156" t="s">
        <v>339</v>
      </c>
    </row>
    <row r="506" spans="2:65" s="12" customFormat="1" x14ac:dyDescent="0.2">
      <c r="B506" s="155"/>
      <c r="D506" s="150" t="s">
        <v>376</v>
      </c>
      <c r="E506" s="156" t="s">
        <v>1</v>
      </c>
      <c r="F506" s="157" t="s">
        <v>4535</v>
      </c>
      <c r="H506" s="158">
        <v>87.83</v>
      </c>
      <c r="I506" s="159"/>
      <c r="L506" s="155"/>
      <c r="M506" s="160"/>
      <c r="T506" s="161"/>
      <c r="AT506" s="156" t="s">
        <v>376</v>
      </c>
      <c r="AU506" s="156" t="s">
        <v>86</v>
      </c>
      <c r="AV506" s="12" t="s">
        <v>86</v>
      </c>
      <c r="AW506" s="12" t="s">
        <v>34</v>
      </c>
      <c r="AX506" s="12" t="s">
        <v>77</v>
      </c>
      <c r="AY506" s="156" t="s">
        <v>339</v>
      </c>
    </row>
    <row r="507" spans="2:65" s="12" customFormat="1" x14ac:dyDescent="0.2">
      <c r="B507" s="155"/>
      <c r="D507" s="150" t="s">
        <v>376</v>
      </c>
      <c r="E507" s="156" t="s">
        <v>1</v>
      </c>
      <c r="F507" s="157" t="s">
        <v>4536</v>
      </c>
      <c r="H507" s="158">
        <v>85.1</v>
      </c>
      <c r="I507" s="159"/>
      <c r="L507" s="155"/>
      <c r="M507" s="160"/>
      <c r="T507" s="161"/>
      <c r="AT507" s="156" t="s">
        <v>376</v>
      </c>
      <c r="AU507" s="156" t="s">
        <v>86</v>
      </c>
      <c r="AV507" s="12" t="s">
        <v>86</v>
      </c>
      <c r="AW507" s="12" t="s">
        <v>34</v>
      </c>
      <c r="AX507" s="12" t="s">
        <v>77</v>
      </c>
      <c r="AY507" s="156" t="s">
        <v>339</v>
      </c>
    </row>
    <row r="508" spans="2:65" s="12" customFormat="1" x14ac:dyDescent="0.2">
      <c r="B508" s="155"/>
      <c r="D508" s="150" t="s">
        <v>376</v>
      </c>
      <c r="E508" s="156" t="s">
        <v>1</v>
      </c>
      <c r="F508" s="157" t="s">
        <v>4537</v>
      </c>
      <c r="H508" s="158">
        <v>88.8</v>
      </c>
      <c r="I508" s="159"/>
      <c r="L508" s="155"/>
      <c r="M508" s="160"/>
      <c r="T508" s="161"/>
      <c r="AT508" s="156" t="s">
        <v>376</v>
      </c>
      <c r="AU508" s="156" t="s">
        <v>86</v>
      </c>
      <c r="AV508" s="12" t="s">
        <v>86</v>
      </c>
      <c r="AW508" s="12" t="s">
        <v>34</v>
      </c>
      <c r="AX508" s="12" t="s">
        <v>77</v>
      </c>
      <c r="AY508" s="156" t="s">
        <v>339</v>
      </c>
    </row>
    <row r="509" spans="2:65" s="12" customFormat="1" x14ac:dyDescent="0.2">
      <c r="B509" s="155"/>
      <c r="D509" s="150" t="s">
        <v>376</v>
      </c>
      <c r="E509" s="156" t="s">
        <v>1</v>
      </c>
      <c r="F509" s="157" t="s">
        <v>4538</v>
      </c>
      <c r="H509" s="158">
        <v>60.16</v>
      </c>
      <c r="I509" s="159"/>
      <c r="L509" s="155"/>
      <c r="M509" s="160"/>
      <c r="T509" s="161"/>
      <c r="AT509" s="156" t="s">
        <v>376</v>
      </c>
      <c r="AU509" s="156" t="s">
        <v>86</v>
      </c>
      <c r="AV509" s="12" t="s">
        <v>86</v>
      </c>
      <c r="AW509" s="12" t="s">
        <v>34</v>
      </c>
      <c r="AX509" s="12" t="s">
        <v>77</v>
      </c>
      <c r="AY509" s="156" t="s">
        <v>339</v>
      </c>
    </row>
    <row r="510" spans="2:65" s="12" customFormat="1" x14ac:dyDescent="0.2">
      <c r="B510" s="155"/>
      <c r="D510" s="150" t="s">
        <v>376</v>
      </c>
      <c r="E510" s="156" t="s">
        <v>1</v>
      </c>
      <c r="F510" s="157" t="s">
        <v>4539</v>
      </c>
      <c r="H510" s="158">
        <v>88.86</v>
      </c>
      <c r="I510" s="159"/>
      <c r="L510" s="155"/>
      <c r="M510" s="160"/>
      <c r="T510" s="161"/>
      <c r="AT510" s="156" t="s">
        <v>376</v>
      </c>
      <c r="AU510" s="156" t="s">
        <v>86</v>
      </c>
      <c r="AV510" s="12" t="s">
        <v>86</v>
      </c>
      <c r="AW510" s="12" t="s">
        <v>34</v>
      </c>
      <c r="AX510" s="12" t="s">
        <v>77</v>
      </c>
      <c r="AY510" s="156" t="s">
        <v>339</v>
      </c>
    </row>
    <row r="511" spans="2:65" s="12" customFormat="1" x14ac:dyDescent="0.2">
      <c r="B511" s="155"/>
      <c r="D511" s="150" t="s">
        <v>376</v>
      </c>
      <c r="E511" s="156" t="s">
        <v>1</v>
      </c>
      <c r="F511" s="157" t="s">
        <v>4540</v>
      </c>
      <c r="H511" s="158">
        <v>85.1</v>
      </c>
      <c r="I511" s="159"/>
      <c r="L511" s="155"/>
      <c r="M511" s="160"/>
      <c r="T511" s="161"/>
      <c r="AT511" s="156" t="s">
        <v>376</v>
      </c>
      <c r="AU511" s="156" t="s">
        <v>86</v>
      </c>
      <c r="AV511" s="12" t="s">
        <v>86</v>
      </c>
      <c r="AW511" s="12" t="s">
        <v>34</v>
      </c>
      <c r="AX511" s="12" t="s">
        <v>77</v>
      </c>
      <c r="AY511" s="156" t="s">
        <v>339</v>
      </c>
    </row>
    <row r="512" spans="2:65" s="12" customFormat="1" x14ac:dyDescent="0.2">
      <c r="B512" s="155"/>
      <c r="D512" s="150" t="s">
        <v>376</v>
      </c>
      <c r="E512" s="156" t="s">
        <v>1</v>
      </c>
      <c r="F512" s="157" t="s">
        <v>4541</v>
      </c>
      <c r="H512" s="158">
        <v>55.23</v>
      </c>
      <c r="I512" s="159"/>
      <c r="L512" s="155"/>
      <c r="M512" s="160"/>
      <c r="T512" s="161"/>
      <c r="AT512" s="156" t="s">
        <v>376</v>
      </c>
      <c r="AU512" s="156" t="s">
        <v>86</v>
      </c>
      <c r="AV512" s="12" t="s">
        <v>86</v>
      </c>
      <c r="AW512" s="12" t="s">
        <v>34</v>
      </c>
      <c r="AX512" s="12" t="s">
        <v>77</v>
      </c>
      <c r="AY512" s="156" t="s">
        <v>339</v>
      </c>
    </row>
    <row r="513" spans="2:65" s="13" customFormat="1" x14ac:dyDescent="0.2">
      <c r="B513" s="162"/>
      <c r="D513" s="150" t="s">
        <v>376</v>
      </c>
      <c r="E513" s="163" t="s">
        <v>1</v>
      </c>
      <c r="F513" s="164" t="s">
        <v>398</v>
      </c>
      <c r="H513" s="165">
        <v>806.92</v>
      </c>
      <c r="I513" s="166"/>
      <c r="L513" s="162"/>
      <c r="M513" s="167"/>
      <c r="T513" s="168"/>
      <c r="AT513" s="163" t="s">
        <v>376</v>
      </c>
      <c r="AU513" s="163" t="s">
        <v>86</v>
      </c>
      <c r="AV513" s="13" t="s">
        <v>249</v>
      </c>
      <c r="AW513" s="13" t="s">
        <v>34</v>
      </c>
      <c r="AX513" s="13" t="s">
        <v>84</v>
      </c>
      <c r="AY513" s="163" t="s">
        <v>339</v>
      </c>
    </row>
    <row r="514" spans="2:65" s="1" customFormat="1" ht="16.5" customHeight="1" x14ac:dyDescent="0.2">
      <c r="B514" s="136"/>
      <c r="C514" s="137" t="s">
        <v>829</v>
      </c>
      <c r="D514" s="137" t="s">
        <v>342</v>
      </c>
      <c r="E514" s="138" t="s">
        <v>2409</v>
      </c>
      <c r="F514" s="139" t="s">
        <v>2410</v>
      </c>
      <c r="G514" s="140" t="s">
        <v>970</v>
      </c>
      <c r="H514" s="141">
        <v>806.92</v>
      </c>
      <c r="I514" s="142"/>
      <c r="J514" s="143">
        <f>ROUND(I514*H514,2)</f>
        <v>0</v>
      </c>
      <c r="K514" s="139" t="s">
        <v>902</v>
      </c>
      <c r="L514" s="32"/>
      <c r="M514" s="144" t="s">
        <v>1</v>
      </c>
      <c r="N514" s="145" t="s">
        <v>42</v>
      </c>
      <c r="P514" s="146">
        <f>O514*H514</f>
        <v>0</v>
      </c>
      <c r="Q514" s="146">
        <v>2.0000000000000002E-5</v>
      </c>
      <c r="R514" s="146">
        <f>Q514*H514</f>
        <v>1.6138400000000001E-2</v>
      </c>
      <c r="S514" s="146">
        <v>0</v>
      </c>
      <c r="T514" s="147">
        <f>S514*H514</f>
        <v>0</v>
      </c>
      <c r="AR514" s="148" t="s">
        <v>249</v>
      </c>
      <c r="AT514" s="148" t="s">
        <v>342</v>
      </c>
      <c r="AU514" s="148" t="s">
        <v>86</v>
      </c>
      <c r="AY514" s="17" t="s">
        <v>339</v>
      </c>
      <c r="BE514" s="149">
        <f>IF(N514="základní",J514,0)</f>
        <v>0</v>
      </c>
      <c r="BF514" s="149">
        <f>IF(N514="snížená",J514,0)</f>
        <v>0</v>
      </c>
      <c r="BG514" s="149">
        <f>IF(N514="zákl. přenesená",J514,0)</f>
        <v>0</v>
      </c>
      <c r="BH514" s="149">
        <f>IF(N514="sníž. přenesená",J514,0)</f>
        <v>0</v>
      </c>
      <c r="BI514" s="149">
        <f>IF(N514="nulová",J514,0)</f>
        <v>0</v>
      </c>
      <c r="BJ514" s="17" t="s">
        <v>84</v>
      </c>
      <c r="BK514" s="149">
        <f>ROUND(I514*H514,2)</f>
        <v>0</v>
      </c>
      <c r="BL514" s="17" t="s">
        <v>249</v>
      </c>
      <c r="BM514" s="148" t="s">
        <v>4542</v>
      </c>
    </row>
    <row r="515" spans="2:65" s="1" customFormat="1" x14ac:dyDescent="0.2">
      <c r="B515" s="32"/>
      <c r="D515" s="150" t="s">
        <v>348</v>
      </c>
      <c r="F515" s="151" t="s">
        <v>2412</v>
      </c>
      <c r="I515" s="152"/>
      <c r="L515" s="32"/>
      <c r="M515" s="153"/>
      <c r="T515" s="56"/>
      <c r="AT515" s="17" t="s">
        <v>348</v>
      </c>
      <c r="AU515" s="17" t="s">
        <v>86</v>
      </c>
    </row>
    <row r="516" spans="2:65" s="12" customFormat="1" x14ac:dyDescent="0.2">
      <c r="B516" s="155"/>
      <c r="D516" s="150" t="s">
        <v>376</v>
      </c>
      <c r="E516" s="156" t="s">
        <v>1</v>
      </c>
      <c r="F516" s="157" t="s">
        <v>4534</v>
      </c>
      <c r="H516" s="158">
        <v>255.84</v>
      </c>
      <c r="I516" s="159"/>
      <c r="L516" s="155"/>
      <c r="M516" s="160"/>
      <c r="T516" s="161"/>
      <c r="AT516" s="156" t="s">
        <v>376</v>
      </c>
      <c r="AU516" s="156" t="s">
        <v>86</v>
      </c>
      <c r="AV516" s="12" t="s">
        <v>86</v>
      </c>
      <c r="AW516" s="12" t="s">
        <v>34</v>
      </c>
      <c r="AX516" s="12" t="s">
        <v>77</v>
      </c>
      <c r="AY516" s="156" t="s">
        <v>339</v>
      </c>
    </row>
    <row r="517" spans="2:65" s="12" customFormat="1" x14ac:dyDescent="0.2">
      <c r="B517" s="155"/>
      <c r="D517" s="150" t="s">
        <v>376</v>
      </c>
      <c r="E517" s="156" t="s">
        <v>1</v>
      </c>
      <c r="F517" s="157" t="s">
        <v>4535</v>
      </c>
      <c r="H517" s="158">
        <v>87.83</v>
      </c>
      <c r="I517" s="159"/>
      <c r="L517" s="155"/>
      <c r="M517" s="160"/>
      <c r="T517" s="161"/>
      <c r="AT517" s="156" t="s">
        <v>376</v>
      </c>
      <c r="AU517" s="156" t="s">
        <v>86</v>
      </c>
      <c r="AV517" s="12" t="s">
        <v>86</v>
      </c>
      <c r="AW517" s="12" t="s">
        <v>34</v>
      </c>
      <c r="AX517" s="12" t="s">
        <v>77</v>
      </c>
      <c r="AY517" s="156" t="s">
        <v>339</v>
      </c>
    </row>
    <row r="518" spans="2:65" s="12" customFormat="1" x14ac:dyDescent="0.2">
      <c r="B518" s="155"/>
      <c r="D518" s="150" t="s">
        <v>376</v>
      </c>
      <c r="E518" s="156" t="s">
        <v>1</v>
      </c>
      <c r="F518" s="157" t="s">
        <v>4536</v>
      </c>
      <c r="H518" s="158">
        <v>85.1</v>
      </c>
      <c r="I518" s="159"/>
      <c r="L518" s="155"/>
      <c r="M518" s="160"/>
      <c r="T518" s="161"/>
      <c r="AT518" s="156" t="s">
        <v>376</v>
      </c>
      <c r="AU518" s="156" t="s">
        <v>86</v>
      </c>
      <c r="AV518" s="12" t="s">
        <v>86</v>
      </c>
      <c r="AW518" s="12" t="s">
        <v>34</v>
      </c>
      <c r="AX518" s="12" t="s">
        <v>77</v>
      </c>
      <c r="AY518" s="156" t="s">
        <v>339</v>
      </c>
    </row>
    <row r="519" spans="2:65" s="12" customFormat="1" x14ac:dyDescent="0.2">
      <c r="B519" s="155"/>
      <c r="D519" s="150" t="s">
        <v>376</v>
      </c>
      <c r="E519" s="156" t="s">
        <v>1</v>
      </c>
      <c r="F519" s="157" t="s">
        <v>4537</v>
      </c>
      <c r="H519" s="158">
        <v>88.8</v>
      </c>
      <c r="I519" s="159"/>
      <c r="L519" s="155"/>
      <c r="M519" s="160"/>
      <c r="T519" s="161"/>
      <c r="AT519" s="156" t="s">
        <v>376</v>
      </c>
      <c r="AU519" s="156" t="s">
        <v>86</v>
      </c>
      <c r="AV519" s="12" t="s">
        <v>86</v>
      </c>
      <c r="AW519" s="12" t="s">
        <v>34</v>
      </c>
      <c r="AX519" s="12" t="s">
        <v>77</v>
      </c>
      <c r="AY519" s="156" t="s">
        <v>339</v>
      </c>
    </row>
    <row r="520" spans="2:65" s="12" customFormat="1" x14ac:dyDescent="0.2">
      <c r="B520" s="155"/>
      <c r="D520" s="150" t="s">
        <v>376</v>
      </c>
      <c r="E520" s="156" t="s">
        <v>1</v>
      </c>
      <c r="F520" s="157" t="s">
        <v>4538</v>
      </c>
      <c r="H520" s="158">
        <v>60.16</v>
      </c>
      <c r="I520" s="159"/>
      <c r="L520" s="155"/>
      <c r="M520" s="160"/>
      <c r="T520" s="161"/>
      <c r="AT520" s="156" t="s">
        <v>376</v>
      </c>
      <c r="AU520" s="156" t="s">
        <v>86</v>
      </c>
      <c r="AV520" s="12" t="s">
        <v>86</v>
      </c>
      <c r="AW520" s="12" t="s">
        <v>34</v>
      </c>
      <c r="AX520" s="12" t="s">
        <v>77</v>
      </c>
      <c r="AY520" s="156" t="s">
        <v>339</v>
      </c>
    </row>
    <row r="521" spans="2:65" s="12" customFormat="1" x14ac:dyDescent="0.2">
      <c r="B521" s="155"/>
      <c r="D521" s="150" t="s">
        <v>376</v>
      </c>
      <c r="E521" s="156" t="s">
        <v>1</v>
      </c>
      <c r="F521" s="157" t="s">
        <v>4539</v>
      </c>
      <c r="H521" s="158">
        <v>88.86</v>
      </c>
      <c r="I521" s="159"/>
      <c r="L521" s="155"/>
      <c r="M521" s="160"/>
      <c r="T521" s="161"/>
      <c r="AT521" s="156" t="s">
        <v>376</v>
      </c>
      <c r="AU521" s="156" t="s">
        <v>86</v>
      </c>
      <c r="AV521" s="12" t="s">
        <v>86</v>
      </c>
      <c r="AW521" s="12" t="s">
        <v>34</v>
      </c>
      <c r="AX521" s="12" t="s">
        <v>77</v>
      </c>
      <c r="AY521" s="156" t="s">
        <v>339</v>
      </c>
    </row>
    <row r="522" spans="2:65" s="12" customFormat="1" x14ac:dyDescent="0.2">
      <c r="B522" s="155"/>
      <c r="D522" s="150" t="s">
        <v>376</v>
      </c>
      <c r="E522" s="156" t="s">
        <v>1</v>
      </c>
      <c r="F522" s="157" t="s">
        <v>4540</v>
      </c>
      <c r="H522" s="158">
        <v>85.1</v>
      </c>
      <c r="I522" s="159"/>
      <c r="L522" s="155"/>
      <c r="M522" s="160"/>
      <c r="T522" s="161"/>
      <c r="AT522" s="156" t="s">
        <v>376</v>
      </c>
      <c r="AU522" s="156" t="s">
        <v>86</v>
      </c>
      <c r="AV522" s="12" t="s">
        <v>86</v>
      </c>
      <c r="AW522" s="12" t="s">
        <v>34</v>
      </c>
      <c r="AX522" s="12" t="s">
        <v>77</v>
      </c>
      <c r="AY522" s="156" t="s">
        <v>339</v>
      </c>
    </row>
    <row r="523" spans="2:65" s="12" customFormat="1" x14ac:dyDescent="0.2">
      <c r="B523" s="155"/>
      <c r="D523" s="150" t="s">
        <v>376</v>
      </c>
      <c r="E523" s="156" t="s">
        <v>1</v>
      </c>
      <c r="F523" s="157" t="s">
        <v>4541</v>
      </c>
      <c r="H523" s="158">
        <v>55.23</v>
      </c>
      <c r="I523" s="159"/>
      <c r="L523" s="155"/>
      <c r="M523" s="160"/>
      <c r="T523" s="161"/>
      <c r="AT523" s="156" t="s">
        <v>376</v>
      </c>
      <c r="AU523" s="156" t="s">
        <v>86</v>
      </c>
      <c r="AV523" s="12" t="s">
        <v>86</v>
      </c>
      <c r="AW523" s="12" t="s">
        <v>34</v>
      </c>
      <c r="AX523" s="12" t="s">
        <v>77</v>
      </c>
      <c r="AY523" s="156" t="s">
        <v>339</v>
      </c>
    </row>
    <row r="524" spans="2:65" s="13" customFormat="1" x14ac:dyDescent="0.2">
      <c r="B524" s="162"/>
      <c r="D524" s="150" t="s">
        <v>376</v>
      </c>
      <c r="E524" s="163" t="s">
        <v>1</v>
      </c>
      <c r="F524" s="164" t="s">
        <v>398</v>
      </c>
      <c r="H524" s="165">
        <v>806.92</v>
      </c>
      <c r="I524" s="166"/>
      <c r="L524" s="162"/>
      <c r="M524" s="167"/>
      <c r="T524" s="168"/>
      <c r="AT524" s="163" t="s">
        <v>376</v>
      </c>
      <c r="AU524" s="163" t="s">
        <v>86</v>
      </c>
      <c r="AV524" s="13" t="s">
        <v>249</v>
      </c>
      <c r="AW524" s="13" t="s">
        <v>34</v>
      </c>
      <c r="AX524" s="13" t="s">
        <v>84</v>
      </c>
      <c r="AY524" s="163" t="s">
        <v>339</v>
      </c>
    </row>
    <row r="525" spans="2:65" s="1" customFormat="1" ht="16.5" customHeight="1" x14ac:dyDescent="0.2">
      <c r="B525" s="136"/>
      <c r="C525" s="169" t="s">
        <v>832</v>
      </c>
      <c r="D525" s="169" t="s">
        <v>490</v>
      </c>
      <c r="E525" s="170" t="s">
        <v>4543</v>
      </c>
      <c r="F525" s="171" t="s">
        <v>4544</v>
      </c>
      <c r="G525" s="172" t="s">
        <v>493</v>
      </c>
      <c r="H525" s="173">
        <v>0.23699999999999999</v>
      </c>
      <c r="I525" s="174"/>
      <c r="J525" s="175">
        <f>ROUND(I525*H525,2)</f>
        <v>0</v>
      </c>
      <c r="K525" s="171" t="s">
        <v>902</v>
      </c>
      <c r="L525" s="176"/>
      <c r="M525" s="177" t="s">
        <v>1</v>
      </c>
      <c r="N525" s="178" t="s">
        <v>42</v>
      </c>
      <c r="P525" s="146">
        <f>O525*H525</f>
        <v>0</v>
      </c>
      <c r="Q525" s="146">
        <v>1</v>
      </c>
      <c r="R525" s="146">
        <f>Q525*H525</f>
        <v>0.23699999999999999</v>
      </c>
      <c r="S525" s="146">
        <v>0</v>
      </c>
      <c r="T525" s="147">
        <f>S525*H525</f>
        <v>0</v>
      </c>
      <c r="AR525" s="148" t="s">
        <v>385</v>
      </c>
      <c r="AT525" s="148" t="s">
        <v>490</v>
      </c>
      <c r="AU525" s="148" t="s">
        <v>86</v>
      </c>
      <c r="AY525" s="17" t="s">
        <v>339</v>
      </c>
      <c r="BE525" s="149">
        <f>IF(N525="základní",J525,0)</f>
        <v>0</v>
      </c>
      <c r="BF525" s="149">
        <f>IF(N525="snížená",J525,0)</f>
        <v>0</v>
      </c>
      <c r="BG525" s="149">
        <f>IF(N525="zákl. přenesená",J525,0)</f>
        <v>0</v>
      </c>
      <c r="BH525" s="149">
        <f>IF(N525="sníž. přenesená",J525,0)</f>
        <v>0</v>
      </c>
      <c r="BI525" s="149">
        <f>IF(N525="nulová",J525,0)</f>
        <v>0</v>
      </c>
      <c r="BJ525" s="17" t="s">
        <v>84</v>
      </c>
      <c r="BK525" s="149">
        <f>ROUND(I525*H525,2)</f>
        <v>0</v>
      </c>
      <c r="BL525" s="17" t="s">
        <v>249</v>
      </c>
      <c r="BM525" s="148" t="s">
        <v>4545</v>
      </c>
    </row>
    <row r="526" spans="2:65" s="1" customFormat="1" x14ac:dyDescent="0.2">
      <c r="B526" s="32"/>
      <c r="D526" s="150" t="s">
        <v>348</v>
      </c>
      <c r="F526" s="151" t="s">
        <v>4544</v>
      </c>
      <c r="I526" s="152"/>
      <c r="L526" s="32"/>
      <c r="M526" s="153"/>
      <c r="T526" s="56"/>
      <c r="AT526" s="17" t="s">
        <v>348</v>
      </c>
      <c r="AU526" s="17" t="s">
        <v>86</v>
      </c>
    </row>
    <row r="527" spans="2:65" s="12" customFormat="1" x14ac:dyDescent="0.2">
      <c r="B527" s="155"/>
      <c r="D527" s="150" t="s">
        <v>376</v>
      </c>
      <c r="E527" s="156" t="s">
        <v>1</v>
      </c>
      <c r="F527" s="157" t="s">
        <v>4546</v>
      </c>
      <c r="H527" s="158">
        <v>6.7000000000000004E-2</v>
      </c>
      <c r="I527" s="159"/>
      <c r="L527" s="155"/>
      <c r="M527" s="160"/>
      <c r="T527" s="161"/>
      <c r="AT527" s="156" t="s">
        <v>376</v>
      </c>
      <c r="AU527" s="156" t="s">
        <v>86</v>
      </c>
      <c r="AV527" s="12" t="s">
        <v>86</v>
      </c>
      <c r="AW527" s="12" t="s">
        <v>34</v>
      </c>
      <c r="AX527" s="12" t="s">
        <v>77</v>
      </c>
      <c r="AY527" s="156" t="s">
        <v>339</v>
      </c>
    </row>
    <row r="528" spans="2:65" s="12" customFormat="1" x14ac:dyDescent="0.2">
      <c r="B528" s="155"/>
      <c r="D528" s="150" t="s">
        <v>376</v>
      </c>
      <c r="E528" s="156" t="s">
        <v>1</v>
      </c>
      <c r="F528" s="157" t="s">
        <v>4547</v>
      </c>
      <c r="H528" s="158">
        <v>0.17</v>
      </c>
      <c r="I528" s="159"/>
      <c r="L528" s="155"/>
      <c r="M528" s="160"/>
      <c r="T528" s="161"/>
      <c r="AT528" s="156" t="s">
        <v>376</v>
      </c>
      <c r="AU528" s="156" t="s">
        <v>86</v>
      </c>
      <c r="AV528" s="12" t="s">
        <v>86</v>
      </c>
      <c r="AW528" s="12" t="s">
        <v>34</v>
      </c>
      <c r="AX528" s="12" t="s">
        <v>77</v>
      </c>
      <c r="AY528" s="156" t="s">
        <v>339</v>
      </c>
    </row>
    <row r="529" spans="2:65" s="13" customFormat="1" x14ac:dyDescent="0.2">
      <c r="B529" s="162"/>
      <c r="D529" s="150" t="s">
        <v>376</v>
      </c>
      <c r="E529" s="163" t="s">
        <v>1</v>
      </c>
      <c r="F529" s="164" t="s">
        <v>398</v>
      </c>
      <c r="H529" s="165">
        <v>0.23700000000000002</v>
      </c>
      <c r="I529" s="166"/>
      <c r="L529" s="162"/>
      <c r="M529" s="167"/>
      <c r="T529" s="168"/>
      <c r="AT529" s="163" t="s">
        <v>376</v>
      </c>
      <c r="AU529" s="163" t="s">
        <v>86</v>
      </c>
      <c r="AV529" s="13" t="s">
        <v>249</v>
      </c>
      <c r="AW529" s="13" t="s">
        <v>34</v>
      </c>
      <c r="AX529" s="13" t="s">
        <v>84</v>
      </c>
      <c r="AY529" s="163" t="s">
        <v>339</v>
      </c>
    </row>
    <row r="530" spans="2:65" s="1" customFormat="1" ht="16.5" customHeight="1" x14ac:dyDescent="0.2">
      <c r="B530" s="136"/>
      <c r="C530" s="169" t="s">
        <v>837</v>
      </c>
      <c r="D530" s="169" t="s">
        <v>490</v>
      </c>
      <c r="E530" s="170" t="s">
        <v>2424</v>
      </c>
      <c r="F530" s="171" t="s">
        <v>2425</v>
      </c>
      <c r="G530" s="172" t="s">
        <v>493</v>
      </c>
      <c r="H530" s="173">
        <v>0.154</v>
      </c>
      <c r="I530" s="174"/>
      <c r="J530" s="175">
        <f>ROUND(I530*H530,2)</f>
        <v>0</v>
      </c>
      <c r="K530" s="171" t="s">
        <v>902</v>
      </c>
      <c r="L530" s="176"/>
      <c r="M530" s="177" t="s">
        <v>1</v>
      </c>
      <c r="N530" s="178" t="s">
        <v>42</v>
      </c>
      <c r="P530" s="146">
        <f>O530*H530</f>
        <v>0</v>
      </c>
      <c r="Q530" s="146">
        <v>1</v>
      </c>
      <c r="R530" s="146">
        <f>Q530*H530</f>
        <v>0.154</v>
      </c>
      <c r="S530" s="146">
        <v>0</v>
      </c>
      <c r="T530" s="147">
        <f>S530*H530</f>
        <v>0</v>
      </c>
      <c r="AR530" s="148" t="s">
        <v>385</v>
      </c>
      <c r="AT530" s="148" t="s">
        <v>490</v>
      </c>
      <c r="AU530" s="148" t="s">
        <v>86</v>
      </c>
      <c r="AY530" s="17" t="s">
        <v>339</v>
      </c>
      <c r="BE530" s="149">
        <f>IF(N530="základní",J530,0)</f>
        <v>0</v>
      </c>
      <c r="BF530" s="149">
        <f>IF(N530="snížená",J530,0)</f>
        <v>0</v>
      </c>
      <c r="BG530" s="149">
        <f>IF(N530="zákl. přenesená",J530,0)</f>
        <v>0</v>
      </c>
      <c r="BH530" s="149">
        <f>IF(N530="sníž. přenesená",J530,0)</f>
        <v>0</v>
      </c>
      <c r="BI530" s="149">
        <f>IF(N530="nulová",J530,0)</f>
        <v>0</v>
      </c>
      <c r="BJ530" s="17" t="s">
        <v>84</v>
      </c>
      <c r="BK530" s="149">
        <f>ROUND(I530*H530,2)</f>
        <v>0</v>
      </c>
      <c r="BL530" s="17" t="s">
        <v>249</v>
      </c>
      <c r="BM530" s="148" t="s">
        <v>4548</v>
      </c>
    </row>
    <row r="531" spans="2:65" s="1" customFormat="1" x14ac:dyDescent="0.2">
      <c r="B531" s="32"/>
      <c r="D531" s="150" t="s">
        <v>348</v>
      </c>
      <c r="F531" s="151" t="s">
        <v>2425</v>
      </c>
      <c r="I531" s="152"/>
      <c r="L531" s="32"/>
      <c r="M531" s="153"/>
      <c r="T531" s="56"/>
      <c r="AT531" s="17" t="s">
        <v>348</v>
      </c>
      <c r="AU531" s="17" t="s">
        <v>86</v>
      </c>
    </row>
    <row r="532" spans="2:65" s="12" customFormat="1" x14ac:dyDescent="0.2">
      <c r="B532" s="155"/>
      <c r="D532" s="150" t="s">
        <v>376</v>
      </c>
      <c r="E532" s="156" t="s">
        <v>1</v>
      </c>
      <c r="F532" s="157" t="s">
        <v>4549</v>
      </c>
      <c r="H532" s="158">
        <v>5.5E-2</v>
      </c>
      <c r="I532" s="159"/>
      <c r="L532" s="155"/>
      <c r="M532" s="160"/>
      <c r="T532" s="161"/>
      <c r="AT532" s="156" t="s">
        <v>376</v>
      </c>
      <c r="AU532" s="156" t="s">
        <v>86</v>
      </c>
      <c r="AV532" s="12" t="s">
        <v>86</v>
      </c>
      <c r="AW532" s="12" t="s">
        <v>34</v>
      </c>
      <c r="AX532" s="12" t="s">
        <v>77</v>
      </c>
      <c r="AY532" s="156" t="s">
        <v>339</v>
      </c>
    </row>
    <row r="533" spans="2:65" s="12" customFormat="1" x14ac:dyDescent="0.2">
      <c r="B533" s="155"/>
      <c r="D533" s="150" t="s">
        <v>376</v>
      </c>
      <c r="E533" s="156" t="s">
        <v>1</v>
      </c>
      <c r="F533" s="157" t="s">
        <v>4550</v>
      </c>
      <c r="H533" s="158">
        <v>1.7000000000000001E-2</v>
      </c>
      <c r="I533" s="159"/>
      <c r="L533" s="155"/>
      <c r="M533" s="160"/>
      <c r="T533" s="161"/>
      <c r="AT533" s="156" t="s">
        <v>376</v>
      </c>
      <c r="AU533" s="156" t="s">
        <v>86</v>
      </c>
      <c r="AV533" s="12" t="s">
        <v>86</v>
      </c>
      <c r="AW533" s="12" t="s">
        <v>34</v>
      </c>
      <c r="AX533" s="12" t="s">
        <v>77</v>
      </c>
      <c r="AY533" s="156" t="s">
        <v>339</v>
      </c>
    </row>
    <row r="534" spans="2:65" s="12" customFormat="1" x14ac:dyDescent="0.2">
      <c r="B534" s="155"/>
      <c r="D534" s="150" t="s">
        <v>376</v>
      </c>
      <c r="E534" s="156" t="s">
        <v>1</v>
      </c>
      <c r="F534" s="157" t="s">
        <v>4551</v>
      </c>
      <c r="H534" s="158">
        <v>1.6E-2</v>
      </c>
      <c r="I534" s="159"/>
      <c r="L534" s="155"/>
      <c r="M534" s="160"/>
      <c r="T534" s="161"/>
      <c r="AT534" s="156" t="s">
        <v>376</v>
      </c>
      <c r="AU534" s="156" t="s">
        <v>86</v>
      </c>
      <c r="AV534" s="12" t="s">
        <v>86</v>
      </c>
      <c r="AW534" s="12" t="s">
        <v>34</v>
      </c>
      <c r="AX534" s="12" t="s">
        <v>77</v>
      </c>
      <c r="AY534" s="156" t="s">
        <v>339</v>
      </c>
    </row>
    <row r="535" spans="2:65" s="12" customFormat="1" x14ac:dyDescent="0.2">
      <c r="B535" s="155"/>
      <c r="D535" s="150" t="s">
        <v>376</v>
      </c>
      <c r="E535" s="156" t="s">
        <v>1</v>
      </c>
      <c r="F535" s="157" t="s">
        <v>4552</v>
      </c>
      <c r="H535" s="158">
        <v>1.7000000000000001E-2</v>
      </c>
      <c r="I535" s="159"/>
      <c r="L535" s="155"/>
      <c r="M535" s="160"/>
      <c r="T535" s="161"/>
      <c r="AT535" s="156" t="s">
        <v>376</v>
      </c>
      <c r="AU535" s="156" t="s">
        <v>86</v>
      </c>
      <c r="AV535" s="12" t="s">
        <v>86</v>
      </c>
      <c r="AW535" s="12" t="s">
        <v>34</v>
      </c>
      <c r="AX535" s="12" t="s">
        <v>77</v>
      </c>
      <c r="AY535" s="156" t="s">
        <v>339</v>
      </c>
    </row>
    <row r="536" spans="2:65" s="12" customFormat="1" x14ac:dyDescent="0.2">
      <c r="B536" s="155"/>
      <c r="D536" s="150" t="s">
        <v>376</v>
      </c>
      <c r="E536" s="156" t="s">
        <v>1</v>
      </c>
      <c r="F536" s="157" t="s">
        <v>4553</v>
      </c>
      <c r="H536" s="158">
        <v>8.9999999999999993E-3</v>
      </c>
      <c r="I536" s="159"/>
      <c r="L536" s="155"/>
      <c r="M536" s="160"/>
      <c r="T536" s="161"/>
      <c r="AT536" s="156" t="s">
        <v>376</v>
      </c>
      <c r="AU536" s="156" t="s">
        <v>86</v>
      </c>
      <c r="AV536" s="12" t="s">
        <v>86</v>
      </c>
      <c r="AW536" s="12" t="s">
        <v>34</v>
      </c>
      <c r="AX536" s="12" t="s">
        <v>77</v>
      </c>
      <c r="AY536" s="156" t="s">
        <v>339</v>
      </c>
    </row>
    <row r="537" spans="2:65" s="12" customFormat="1" x14ac:dyDescent="0.2">
      <c r="B537" s="155"/>
      <c r="D537" s="150" t="s">
        <v>376</v>
      </c>
      <c r="E537" s="156" t="s">
        <v>1</v>
      </c>
      <c r="F537" s="157" t="s">
        <v>4554</v>
      </c>
      <c r="H537" s="158">
        <v>1.7000000000000001E-2</v>
      </c>
      <c r="I537" s="159"/>
      <c r="L537" s="155"/>
      <c r="M537" s="160"/>
      <c r="T537" s="161"/>
      <c r="AT537" s="156" t="s">
        <v>376</v>
      </c>
      <c r="AU537" s="156" t="s">
        <v>86</v>
      </c>
      <c r="AV537" s="12" t="s">
        <v>86</v>
      </c>
      <c r="AW537" s="12" t="s">
        <v>34</v>
      </c>
      <c r="AX537" s="12" t="s">
        <v>77</v>
      </c>
      <c r="AY537" s="156" t="s">
        <v>339</v>
      </c>
    </row>
    <row r="538" spans="2:65" s="12" customFormat="1" x14ac:dyDescent="0.2">
      <c r="B538" s="155"/>
      <c r="D538" s="150" t="s">
        <v>376</v>
      </c>
      <c r="E538" s="156" t="s">
        <v>1</v>
      </c>
      <c r="F538" s="157" t="s">
        <v>4555</v>
      </c>
      <c r="H538" s="158">
        <v>1.6E-2</v>
      </c>
      <c r="I538" s="159"/>
      <c r="L538" s="155"/>
      <c r="M538" s="160"/>
      <c r="T538" s="161"/>
      <c r="AT538" s="156" t="s">
        <v>376</v>
      </c>
      <c r="AU538" s="156" t="s">
        <v>86</v>
      </c>
      <c r="AV538" s="12" t="s">
        <v>86</v>
      </c>
      <c r="AW538" s="12" t="s">
        <v>34</v>
      </c>
      <c r="AX538" s="12" t="s">
        <v>77</v>
      </c>
      <c r="AY538" s="156" t="s">
        <v>339</v>
      </c>
    </row>
    <row r="539" spans="2:65" s="12" customFormat="1" x14ac:dyDescent="0.2">
      <c r="B539" s="155"/>
      <c r="D539" s="150" t="s">
        <v>376</v>
      </c>
      <c r="E539" s="156" t="s">
        <v>1</v>
      </c>
      <c r="F539" s="157" t="s">
        <v>4556</v>
      </c>
      <c r="H539" s="158">
        <v>7.0000000000000001E-3</v>
      </c>
      <c r="I539" s="159"/>
      <c r="L539" s="155"/>
      <c r="M539" s="160"/>
      <c r="T539" s="161"/>
      <c r="AT539" s="156" t="s">
        <v>376</v>
      </c>
      <c r="AU539" s="156" t="s">
        <v>86</v>
      </c>
      <c r="AV539" s="12" t="s">
        <v>86</v>
      </c>
      <c r="AW539" s="12" t="s">
        <v>34</v>
      </c>
      <c r="AX539" s="12" t="s">
        <v>77</v>
      </c>
      <c r="AY539" s="156" t="s">
        <v>339</v>
      </c>
    </row>
    <row r="540" spans="2:65" s="13" customFormat="1" x14ac:dyDescent="0.2">
      <c r="B540" s="162"/>
      <c r="D540" s="150" t="s">
        <v>376</v>
      </c>
      <c r="E540" s="163" t="s">
        <v>1</v>
      </c>
      <c r="F540" s="164" t="s">
        <v>398</v>
      </c>
      <c r="H540" s="165">
        <v>0.154</v>
      </c>
      <c r="I540" s="166"/>
      <c r="L540" s="162"/>
      <c r="M540" s="167"/>
      <c r="T540" s="168"/>
      <c r="AT540" s="163" t="s">
        <v>376</v>
      </c>
      <c r="AU540" s="163" t="s">
        <v>86</v>
      </c>
      <c r="AV540" s="13" t="s">
        <v>249</v>
      </c>
      <c r="AW540" s="13" t="s">
        <v>34</v>
      </c>
      <c r="AX540" s="13" t="s">
        <v>84</v>
      </c>
      <c r="AY540" s="163" t="s">
        <v>339</v>
      </c>
    </row>
    <row r="541" spans="2:65" s="1" customFormat="1" ht="16.5" customHeight="1" x14ac:dyDescent="0.2">
      <c r="B541" s="136"/>
      <c r="C541" s="169" t="s">
        <v>842</v>
      </c>
      <c r="D541" s="169" t="s">
        <v>490</v>
      </c>
      <c r="E541" s="170" t="s">
        <v>2432</v>
      </c>
      <c r="F541" s="171" t="s">
        <v>2433</v>
      </c>
      <c r="G541" s="172" t="s">
        <v>493</v>
      </c>
      <c r="H541" s="173">
        <v>0.252</v>
      </c>
      <c r="I541" s="174"/>
      <c r="J541" s="175">
        <f>ROUND(I541*H541,2)</f>
        <v>0</v>
      </c>
      <c r="K541" s="171" t="s">
        <v>902</v>
      </c>
      <c r="L541" s="176"/>
      <c r="M541" s="177" t="s">
        <v>1</v>
      </c>
      <c r="N541" s="178" t="s">
        <v>42</v>
      </c>
      <c r="P541" s="146">
        <f>O541*H541</f>
        <v>0</v>
      </c>
      <c r="Q541" s="146">
        <v>1</v>
      </c>
      <c r="R541" s="146">
        <f>Q541*H541</f>
        <v>0.252</v>
      </c>
      <c r="S541" s="146">
        <v>0</v>
      </c>
      <c r="T541" s="147">
        <f>S541*H541</f>
        <v>0</v>
      </c>
      <c r="AR541" s="148" t="s">
        <v>385</v>
      </c>
      <c r="AT541" s="148" t="s">
        <v>490</v>
      </c>
      <c r="AU541" s="148" t="s">
        <v>86</v>
      </c>
      <c r="AY541" s="17" t="s">
        <v>339</v>
      </c>
      <c r="BE541" s="149">
        <f>IF(N541="základní",J541,0)</f>
        <v>0</v>
      </c>
      <c r="BF541" s="149">
        <f>IF(N541="snížená",J541,0)</f>
        <v>0</v>
      </c>
      <c r="BG541" s="149">
        <f>IF(N541="zákl. přenesená",J541,0)</f>
        <v>0</v>
      </c>
      <c r="BH541" s="149">
        <f>IF(N541="sníž. přenesená",J541,0)</f>
        <v>0</v>
      </c>
      <c r="BI541" s="149">
        <f>IF(N541="nulová",J541,0)</f>
        <v>0</v>
      </c>
      <c r="BJ541" s="17" t="s">
        <v>84</v>
      </c>
      <c r="BK541" s="149">
        <f>ROUND(I541*H541,2)</f>
        <v>0</v>
      </c>
      <c r="BL541" s="17" t="s">
        <v>249</v>
      </c>
      <c r="BM541" s="148" t="s">
        <v>4557</v>
      </c>
    </row>
    <row r="542" spans="2:65" s="1" customFormat="1" x14ac:dyDescent="0.2">
      <c r="B542" s="32"/>
      <c r="D542" s="150" t="s">
        <v>348</v>
      </c>
      <c r="F542" s="151" t="s">
        <v>2433</v>
      </c>
      <c r="I542" s="152"/>
      <c r="L542" s="32"/>
      <c r="M542" s="153"/>
      <c r="T542" s="56"/>
      <c r="AT542" s="17" t="s">
        <v>348</v>
      </c>
      <c r="AU542" s="17" t="s">
        <v>86</v>
      </c>
    </row>
    <row r="543" spans="2:65" s="12" customFormat="1" x14ac:dyDescent="0.2">
      <c r="B543" s="155"/>
      <c r="D543" s="150" t="s">
        <v>376</v>
      </c>
      <c r="E543" s="156" t="s">
        <v>1</v>
      </c>
      <c r="F543" s="157" t="s">
        <v>4558</v>
      </c>
      <c r="H543" s="158">
        <v>9.0999999999999998E-2</v>
      </c>
      <c r="I543" s="159"/>
      <c r="L543" s="155"/>
      <c r="M543" s="160"/>
      <c r="T543" s="161"/>
      <c r="AT543" s="156" t="s">
        <v>376</v>
      </c>
      <c r="AU543" s="156" t="s">
        <v>86</v>
      </c>
      <c r="AV543" s="12" t="s">
        <v>86</v>
      </c>
      <c r="AW543" s="12" t="s">
        <v>34</v>
      </c>
      <c r="AX543" s="12" t="s">
        <v>77</v>
      </c>
      <c r="AY543" s="156" t="s">
        <v>339</v>
      </c>
    </row>
    <row r="544" spans="2:65" s="12" customFormat="1" x14ac:dyDescent="0.2">
      <c r="B544" s="155"/>
      <c r="D544" s="150" t="s">
        <v>376</v>
      </c>
      <c r="E544" s="156" t="s">
        <v>1</v>
      </c>
      <c r="F544" s="157" t="s">
        <v>4559</v>
      </c>
      <c r="H544" s="158">
        <v>2.8000000000000001E-2</v>
      </c>
      <c r="I544" s="159"/>
      <c r="L544" s="155"/>
      <c r="M544" s="160"/>
      <c r="T544" s="161"/>
      <c r="AT544" s="156" t="s">
        <v>376</v>
      </c>
      <c r="AU544" s="156" t="s">
        <v>86</v>
      </c>
      <c r="AV544" s="12" t="s">
        <v>86</v>
      </c>
      <c r="AW544" s="12" t="s">
        <v>34</v>
      </c>
      <c r="AX544" s="12" t="s">
        <v>77</v>
      </c>
      <c r="AY544" s="156" t="s">
        <v>339</v>
      </c>
    </row>
    <row r="545" spans="2:65" s="12" customFormat="1" x14ac:dyDescent="0.2">
      <c r="B545" s="155"/>
      <c r="D545" s="150" t="s">
        <v>376</v>
      </c>
      <c r="E545" s="156" t="s">
        <v>1</v>
      </c>
      <c r="F545" s="157" t="s">
        <v>4560</v>
      </c>
      <c r="H545" s="158">
        <v>2.5999999999999999E-2</v>
      </c>
      <c r="I545" s="159"/>
      <c r="L545" s="155"/>
      <c r="M545" s="160"/>
      <c r="T545" s="161"/>
      <c r="AT545" s="156" t="s">
        <v>376</v>
      </c>
      <c r="AU545" s="156" t="s">
        <v>86</v>
      </c>
      <c r="AV545" s="12" t="s">
        <v>86</v>
      </c>
      <c r="AW545" s="12" t="s">
        <v>34</v>
      </c>
      <c r="AX545" s="12" t="s">
        <v>77</v>
      </c>
      <c r="AY545" s="156" t="s">
        <v>339</v>
      </c>
    </row>
    <row r="546" spans="2:65" s="12" customFormat="1" x14ac:dyDescent="0.2">
      <c r="B546" s="155"/>
      <c r="D546" s="150" t="s">
        <v>376</v>
      </c>
      <c r="E546" s="156" t="s">
        <v>1</v>
      </c>
      <c r="F546" s="157" t="s">
        <v>4561</v>
      </c>
      <c r="H546" s="158">
        <v>2.8000000000000001E-2</v>
      </c>
      <c r="I546" s="159"/>
      <c r="L546" s="155"/>
      <c r="M546" s="160"/>
      <c r="T546" s="161"/>
      <c r="AT546" s="156" t="s">
        <v>376</v>
      </c>
      <c r="AU546" s="156" t="s">
        <v>86</v>
      </c>
      <c r="AV546" s="12" t="s">
        <v>86</v>
      </c>
      <c r="AW546" s="12" t="s">
        <v>34</v>
      </c>
      <c r="AX546" s="12" t="s">
        <v>77</v>
      </c>
      <c r="AY546" s="156" t="s">
        <v>339</v>
      </c>
    </row>
    <row r="547" spans="2:65" s="12" customFormat="1" x14ac:dyDescent="0.2">
      <c r="B547" s="155"/>
      <c r="D547" s="150" t="s">
        <v>376</v>
      </c>
      <c r="E547" s="156" t="s">
        <v>1</v>
      </c>
      <c r="F547" s="157" t="s">
        <v>4562</v>
      </c>
      <c r="H547" s="158">
        <v>1.4E-2</v>
      </c>
      <c r="I547" s="159"/>
      <c r="L547" s="155"/>
      <c r="M547" s="160"/>
      <c r="T547" s="161"/>
      <c r="AT547" s="156" t="s">
        <v>376</v>
      </c>
      <c r="AU547" s="156" t="s">
        <v>86</v>
      </c>
      <c r="AV547" s="12" t="s">
        <v>86</v>
      </c>
      <c r="AW547" s="12" t="s">
        <v>34</v>
      </c>
      <c r="AX547" s="12" t="s">
        <v>77</v>
      </c>
      <c r="AY547" s="156" t="s">
        <v>339</v>
      </c>
    </row>
    <row r="548" spans="2:65" s="12" customFormat="1" x14ac:dyDescent="0.2">
      <c r="B548" s="155"/>
      <c r="D548" s="150" t="s">
        <v>376</v>
      </c>
      <c r="E548" s="156" t="s">
        <v>1</v>
      </c>
      <c r="F548" s="157" t="s">
        <v>4563</v>
      </c>
      <c r="H548" s="158">
        <v>2.8000000000000001E-2</v>
      </c>
      <c r="I548" s="159"/>
      <c r="L548" s="155"/>
      <c r="M548" s="160"/>
      <c r="T548" s="161"/>
      <c r="AT548" s="156" t="s">
        <v>376</v>
      </c>
      <c r="AU548" s="156" t="s">
        <v>86</v>
      </c>
      <c r="AV548" s="12" t="s">
        <v>86</v>
      </c>
      <c r="AW548" s="12" t="s">
        <v>34</v>
      </c>
      <c r="AX548" s="12" t="s">
        <v>77</v>
      </c>
      <c r="AY548" s="156" t="s">
        <v>339</v>
      </c>
    </row>
    <row r="549" spans="2:65" s="12" customFormat="1" x14ac:dyDescent="0.2">
      <c r="B549" s="155"/>
      <c r="D549" s="150" t="s">
        <v>376</v>
      </c>
      <c r="E549" s="156" t="s">
        <v>1</v>
      </c>
      <c r="F549" s="157" t="s">
        <v>4564</v>
      </c>
      <c r="H549" s="158">
        <v>2.5999999999999999E-2</v>
      </c>
      <c r="I549" s="159"/>
      <c r="L549" s="155"/>
      <c r="M549" s="160"/>
      <c r="T549" s="161"/>
      <c r="AT549" s="156" t="s">
        <v>376</v>
      </c>
      <c r="AU549" s="156" t="s">
        <v>86</v>
      </c>
      <c r="AV549" s="12" t="s">
        <v>86</v>
      </c>
      <c r="AW549" s="12" t="s">
        <v>34</v>
      </c>
      <c r="AX549" s="12" t="s">
        <v>77</v>
      </c>
      <c r="AY549" s="156" t="s">
        <v>339</v>
      </c>
    </row>
    <row r="550" spans="2:65" s="12" customFormat="1" x14ac:dyDescent="0.2">
      <c r="B550" s="155"/>
      <c r="D550" s="150" t="s">
        <v>376</v>
      </c>
      <c r="E550" s="156" t="s">
        <v>1</v>
      </c>
      <c r="F550" s="157" t="s">
        <v>4565</v>
      </c>
      <c r="H550" s="158">
        <v>1.0999999999999999E-2</v>
      </c>
      <c r="I550" s="159"/>
      <c r="L550" s="155"/>
      <c r="M550" s="160"/>
      <c r="T550" s="161"/>
      <c r="AT550" s="156" t="s">
        <v>376</v>
      </c>
      <c r="AU550" s="156" t="s">
        <v>86</v>
      </c>
      <c r="AV550" s="12" t="s">
        <v>86</v>
      </c>
      <c r="AW550" s="12" t="s">
        <v>34</v>
      </c>
      <c r="AX550" s="12" t="s">
        <v>77</v>
      </c>
      <c r="AY550" s="156" t="s">
        <v>339</v>
      </c>
    </row>
    <row r="551" spans="2:65" s="13" customFormat="1" x14ac:dyDescent="0.2">
      <c r="B551" s="162"/>
      <c r="D551" s="150" t="s">
        <v>376</v>
      </c>
      <c r="E551" s="163" t="s">
        <v>1</v>
      </c>
      <c r="F551" s="164" t="s">
        <v>398</v>
      </c>
      <c r="H551" s="165">
        <v>0.252</v>
      </c>
      <c r="I551" s="166"/>
      <c r="L551" s="162"/>
      <c r="M551" s="167"/>
      <c r="T551" s="168"/>
      <c r="AT551" s="163" t="s">
        <v>376</v>
      </c>
      <c r="AU551" s="163" t="s">
        <v>86</v>
      </c>
      <c r="AV551" s="13" t="s">
        <v>249</v>
      </c>
      <c r="AW551" s="13" t="s">
        <v>34</v>
      </c>
      <c r="AX551" s="13" t="s">
        <v>84</v>
      </c>
      <c r="AY551" s="163" t="s">
        <v>339</v>
      </c>
    </row>
    <row r="552" spans="2:65" s="1" customFormat="1" ht="16.5" customHeight="1" x14ac:dyDescent="0.2">
      <c r="B552" s="136"/>
      <c r="C552" s="169" t="s">
        <v>845</v>
      </c>
      <c r="D552" s="169" t="s">
        <v>490</v>
      </c>
      <c r="E552" s="170" t="s">
        <v>4566</v>
      </c>
      <c r="F552" s="171" t="s">
        <v>4567</v>
      </c>
      <c r="G552" s="172" t="s">
        <v>493</v>
      </c>
      <c r="H552" s="173">
        <v>0.04</v>
      </c>
      <c r="I552" s="174"/>
      <c r="J552" s="175">
        <f>ROUND(I552*H552,2)</f>
        <v>0</v>
      </c>
      <c r="K552" s="171" t="s">
        <v>902</v>
      </c>
      <c r="L552" s="176"/>
      <c r="M552" s="177" t="s">
        <v>1</v>
      </c>
      <c r="N552" s="178" t="s">
        <v>42</v>
      </c>
      <c r="P552" s="146">
        <f>O552*H552</f>
        <v>0</v>
      </c>
      <c r="Q552" s="146">
        <v>1</v>
      </c>
      <c r="R552" s="146">
        <f>Q552*H552</f>
        <v>0.04</v>
      </c>
      <c r="S552" s="146">
        <v>0</v>
      </c>
      <c r="T552" s="147">
        <f>S552*H552</f>
        <v>0</v>
      </c>
      <c r="AR552" s="148" t="s">
        <v>385</v>
      </c>
      <c r="AT552" s="148" t="s">
        <v>490</v>
      </c>
      <c r="AU552" s="148" t="s">
        <v>86</v>
      </c>
      <c r="AY552" s="17" t="s">
        <v>339</v>
      </c>
      <c r="BE552" s="149">
        <f>IF(N552="základní",J552,0)</f>
        <v>0</v>
      </c>
      <c r="BF552" s="149">
        <f>IF(N552="snížená",J552,0)</f>
        <v>0</v>
      </c>
      <c r="BG552" s="149">
        <f>IF(N552="zákl. přenesená",J552,0)</f>
        <v>0</v>
      </c>
      <c r="BH552" s="149">
        <f>IF(N552="sníž. přenesená",J552,0)</f>
        <v>0</v>
      </c>
      <c r="BI552" s="149">
        <f>IF(N552="nulová",J552,0)</f>
        <v>0</v>
      </c>
      <c r="BJ552" s="17" t="s">
        <v>84</v>
      </c>
      <c r="BK552" s="149">
        <f>ROUND(I552*H552,2)</f>
        <v>0</v>
      </c>
      <c r="BL552" s="17" t="s">
        <v>249</v>
      </c>
      <c r="BM552" s="148" t="s">
        <v>4568</v>
      </c>
    </row>
    <row r="553" spans="2:65" s="1" customFormat="1" x14ac:dyDescent="0.2">
      <c r="B553" s="32"/>
      <c r="D553" s="150" t="s">
        <v>348</v>
      </c>
      <c r="F553" s="151" t="s">
        <v>4567</v>
      </c>
      <c r="I553" s="152"/>
      <c r="L553" s="32"/>
      <c r="M553" s="153"/>
      <c r="T553" s="56"/>
      <c r="AT553" s="17" t="s">
        <v>348</v>
      </c>
      <c r="AU553" s="17" t="s">
        <v>86</v>
      </c>
    </row>
    <row r="554" spans="2:65" s="12" customFormat="1" x14ac:dyDescent="0.2">
      <c r="B554" s="155"/>
      <c r="D554" s="150" t="s">
        <v>376</v>
      </c>
      <c r="E554" s="156" t="s">
        <v>1</v>
      </c>
      <c r="F554" s="157" t="s">
        <v>4569</v>
      </c>
      <c r="H554" s="158">
        <v>0.04</v>
      </c>
      <c r="I554" s="159"/>
      <c r="L554" s="155"/>
      <c r="M554" s="160"/>
      <c r="T554" s="161"/>
      <c r="AT554" s="156" t="s">
        <v>376</v>
      </c>
      <c r="AU554" s="156" t="s">
        <v>86</v>
      </c>
      <c r="AV554" s="12" t="s">
        <v>86</v>
      </c>
      <c r="AW554" s="12" t="s">
        <v>34</v>
      </c>
      <c r="AX554" s="12" t="s">
        <v>77</v>
      </c>
      <c r="AY554" s="156" t="s">
        <v>339</v>
      </c>
    </row>
    <row r="555" spans="2:65" s="13" customFormat="1" x14ac:dyDescent="0.2">
      <c r="B555" s="162"/>
      <c r="D555" s="150" t="s">
        <v>376</v>
      </c>
      <c r="E555" s="163" t="s">
        <v>1</v>
      </c>
      <c r="F555" s="164" t="s">
        <v>398</v>
      </c>
      <c r="H555" s="165">
        <v>0.04</v>
      </c>
      <c r="I555" s="166"/>
      <c r="L555" s="162"/>
      <c r="M555" s="167"/>
      <c r="T555" s="168"/>
      <c r="AT555" s="163" t="s">
        <v>376</v>
      </c>
      <c r="AU555" s="163" t="s">
        <v>86</v>
      </c>
      <c r="AV555" s="13" t="s">
        <v>249</v>
      </c>
      <c r="AW555" s="13" t="s">
        <v>34</v>
      </c>
      <c r="AX555" s="13" t="s">
        <v>84</v>
      </c>
      <c r="AY555" s="163" t="s">
        <v>339</v>
      </c>
    </row>
    <row r="556" spans="2:65" s="1" customFormat="1" ht="16.5" customHeight="1" x14ac:dyDescent="0.2">
      <c r="B556" s="136"/>
      <c r="C556" s="169" t="s">
        <v>851</v>
      </c>
      <c r="D556" s="169" t="s">
        <v>490</v>
      </c>
      <c r="E556" s="170" t="s">
        <v>2445</v>
      </c>
      <c r="F556" s="171" t="s">
        <v>2446</v>
      </c>
      <c r="G556" s="172" t="s">
        <v>493</v>
      </c>
      <c r="H556" s="173">
        <v>0.152</v>
      </c>
      <c r="I556" s="174"/>
      <c r="J556" s="175">
        <f>ROUND(I556*H556,2)</f>
        <v>0</v>
      </c>
      <c r="K556" s="171" t="s">
        <v>902</v>
      </c>
      <c r="L556" s="176"/>
      <c r="M556" s="177" t="s">
        <v>1</v>
      </c>
      <c r="N556" s="178" t="s">
        <v>42</v>
      </c>
      <c r="P556" s="146">
        <f>O556*H556</f>
        <v>0</v>
      </c>
      <c r="Q556" s="146">
        <v>1</v>
      </c>
      <c r="R556" s="146">
        <f>Q556*H556</f>
        <v>0.152</v>
      </c>
      <c r="S556" s="146">
        <v>0</v>
      </c>
      <c r="T556" s="147">
        <f>S556*H556</f>
        <v>0</v>
      </c>
      <c r="AR556" s="148" t="s">
        <v>385</v>
      </c>
      <c r="AT556" s="148" t="s">
        <v>490</v>
      </c>
      <c r="AU556" s="148" t="s">
        <v>86</v>
      </c>
      <c r="AY556" s="17" t="s">
        <v>339</v>
      </c>
      <c r="BE556" s="149">
        <f>IF(N556="základní",J556,0)</f>
        <v>0</v>
      </c>
      <c r="BF556" s="149">
        <f>IF(N556="snížená",J556,0)</f>
        <v>0</v>
      </c>
      <c r="BG556" s="149">
        <f>IF(N556="zákl. přenesená",J556,0)</f>
        <v>0</v>
      </c>
      <c r="BH556" s="149">
        <f>IF(N556="sníž. přenesená",J556,0)</f>
        <v>0</v>
      </c>
      <c r="BI556" s="149">
        <f>IF(N556="nulová",J556,0)</f>
        <v>0</v>
      </c>
      <c r="BJ556" s="17" t="s">
        <v>84</v>
      </c>
      <c r="BK556" s="149">
        <f>ROUND(I556*H556,2)</f>
        <v>0</v>
      </c>
      <c r="BL556" s="17" t="s">
        <v>249</v>
      </c>
      <c r="BM556" s="148" t="s">
        <v>4570</v>
      </c>
    </row>
    <row r="557" spans="2:65" s="1" customFormat="1" x14ac:dyDescent="0.2">
      <c r="B557" s="32"/>
      <c r="D557" s="150" t="s">
        <v>348</v>
      </c>
      <c r="F557" s="151" t="s">
        <v>2446</v>
      </c>
      <c r="I557" s="152"/>
      <c r="L557" s="32"/>
      <c r="M557" s="153"/>
      <c r="T557" s="56"/>
      <c r="AT557" s="17" t="s">
        <v>348</v>
      </c>
      <c r="AU557" s="17" t="s">
        <v>86</v>
      </c>
    </row>
    <row r="558" spans="2:65" s="12" customFormat="1" x14ac:dyDescent="0.2">
      <c r="B558" s="155"/>
      <c r="D558" s="150" t="s">
        <v>376</v>
      </c>
      <c r="E558" s="156" t="s">
        <v>1</v>
      </c>
      <c r="F558" s="157" t="s">
        <v>4571</v>
      </c>
      <c r="H558" s="158">
        <v>2.4E-2</v>
      </c>
      <c r="I558" s="159"/>
      <c r="L558" s="155"/>
      <c r="M558" s="160"/>
      <c r="T558" s="161"/>
      <c r="AT558" s="156" t="s">
        <v>376</v>
      </c>
      <c r="AU558" s="156" t="s">
        <v>86</v>
      </c>
      <c r="AV558" s="12" t="s">
        <v>86</v>
      </c>
      <c r="AW558" s="12" t="s">
        <v>34</v>
      </c>
      <c r="AX558" s="12" t="s">
        <v>77</v>
      </c>
      <c r="AY558" s="156" t="s">
        <v>339</v>
      </c>
    </row>
    <row r="559" spans="2:65" s="12" customFormat="1" x14ac:dyDescent="0.2">
      <c r="B559" s="155"/>
      <c r="D559" s="150" t="s">
        <v>376</v>
      </c>
      <c r="E559" s="156" t="s">
        <v>1</v>
      </c>
      <c r="F559" s="157" t="s">
        <v>4572</v>
      </c>
      <c r="H559" s="158">
        <v>2.4E-2</v>
      </c>
      <c r="I559" s="159"/>
      <c r="L559" s="155"/>
      <c r="M559" s="160"/>
      <c r="T559" s="161"/>
      <c r="AT559" s="156" t="s">
        <v>376</v>
      </c>
      <c r="AU559" s="156" t="s">
        <v>86</v>
      </c>
      <c r="AV559" s="12" t="s">
        <v>86</v>
      </c>
      <c r="AW559" s="12" t="s">
        <v>34</v>
      </c>
      <c r="AX559" s="12" t="s">
        <v>77</v>
      </c>
      <c r="AY559" s="156" t="s">
        <v>339</v>
      </c>
    </row>
    <row r="560" spans="2:65" s="12" customFormat="1" x14ac:dyDescent="0.2">
      <c r="B560" s="155"/>
      <c r="D560" s="150" t="s">
        <v>376</v>
      </c>
      <c r="E560" s="156" t="s">
        <v>1</v>
      </c>
      <c r="F560" s="157" t="s">
        <v>4573</v>
      </c>
      <c r="H560" s="158">
        <v>2.4E-2</v>
      </c>
      <c r="I560" s="159"/>
      <c r="L560" s="155"/>
      <c r="M560" s="160"/>
      <c r="T560" s="161"/>
      <c r="AT560" s="156" t="s">
        <v>376</v>
      </c>
      <c r="AU560" s="156" t="s">
        <v>86</v>
      </c>
      <c r="AV560" s="12" t="s">
        <v>86</v>
      </c>
      <c r="AW560" s="12" t="s">
        <v>34</v>
      </c>
      <c r="AX560" s="12" t="s">
        <v>77</v>
      </c>
      <c r="AY560" s="156" t="s">
        <v>339</v>
      </c>
    </row>
    <row r="561" spans="2:65" s="12" customFormat="1" x14ac:dyDescent="0.2">
      <c r="B561" s="155"/>
      <c r="D561" s="150" t="s">
        <v>376</v>
      </c>
      <c r="E561" s="156" t="s">
        <v>1</v>
      </c>
      <c r="F561" s="157" t="s">
        <v>4574</v>
      </c>
      <c r="H561" s="158">
        <v>1.6E-2</v>
      </c>
      <c r="I561" s="159"/>
      <c r="L561" s="155"/>
      <c r="M561" s="160"/>
      <c r="T561" s="161"/>
      <c r="AT561" s="156" t="s">
        <v>376</v>
      </c>
      <c r="AU561" s="156" t="s">
        <v>86</v>
      </c>
      <c r="AV561" s="12" t="s">
        <v>86</v>
      </c>
      <c r="AW561" s="12" t="s">
        <v>34</v>
      </c>
      <c r="AX561" s="12" t="s">
        <v>77</v>
      </c>
      <c r="AY561" s="156" t="s">
        <v>339</v>
      </c>
    </row>
    <row r="562" spans="2:65" s="12" customFormat="1" x14ac:dyDescent="0.2">
      <c r="B562" s="155"/>
      <c r="D562" s="150" t="s">
        <v>376</v>
      </c>
      <c r="E562" s="156" t="s">
        <v>1</v>
      </c>
      <c r="F562" s="157" t="s">
        <v>4575</v>
      </c>
      <c r="H562" s="158">
        <v>2.4E-2</v>
      </c>
      <c r="I562" s="159"/>
      <c r="L562" s="155"/>
      <c r="M562" s="160"/>
      <c r="T562" s="161"/>
      <c r="AT562" s="156" t="s">
        <v>376</v>
      </c>
      <c r="AU562" s="156" t="s">
        <v>86</v>
      </c>
      <c r="AV562" s="12" t="s">
        <v>86</v>
      </c>
      <c r="AW562" s="12" t="s">
        <v>34</v>
      </c>
      <c r="AX562" s="12" t="s">
        <v>77</v>
      </c>
      <c r="AY562" s="156" t="s">
        <v>339</v>
      </c>
    </row>
    <row r="563" spans="2:65" s="12" customFormat="1" x14ac:dyDescent="0.2">
      <c r="B563" s="155"/>
      <c r="D563" s="150" t="s">
        <v>376</v>
      </c>
      <c r="E563" s="156" t="s">
        <v>1</v>
      </c>
      <c r="F563" s="157" t="s">
        <v>4576</v>
      </c>
      <c r="H563" s="158">
        <v>2.4E-2</v>
      </c>
      <c r="I563" s="159"/>
      <c r="L563" s="155"/>
      <c r="M563" s="160"/>
      <c r="T563" s="161"/>
      <c r="AT563" s="156" t="s">
        <v>376</v>
      </c>
      <c r="AU563" s="156" t="s">
        <v>86</v>
      </c>
      <c r="AV563" s="12" t="s">
        <v>86</v>
      </c>
      <c r="AW563" s="12" t="s">
        <v>34</v>
      </c>
      <c r="AX563" s="12" t="s">
        <v>77</v>
      </c>
      <c r="AY563" s="156" t="s">
        <v>339</v>
      </c>
    </row>
    <row r="564" spans="2:65" s="12" customFormat="1" x14ac:dyDescent="0.2">
      <c r="B564" s="155"/>
      <c r="D564" s="150" t="s">
        <v>376</v>
      </c>
      <c r="E564" s="156" t="s">
        <v>1</v>
      </c>
      <c r="F564" s="157" t="s">
        <v>4577</v>
      </c>
      <c r="H564" s="158">
        <v>1.6E-2</v>
      </c>
      <c r="I564" s="159"/>
      <c r="L564" s="155"/>
      <c r="M564" s="160"/>
      <c r="T564" s="161"/>
      <c r="AT564" s="156" t="s">
        <v>376</v>
      </c>
      <c r="AU564" s="156" t="s">
        <v>86</v>
      </c>
      <c r="AV564" s="12" t="s">
        <v>86</v>
      </c>
      <c r="AW564" s="12" t="s">
        <v>34</v>
      </c>
      <c r="AX564" s="12" t="s">
        <v>77</v>
      </c>
      <c r="AY564" s="156" t="s">
        <v>339</v>
      </c>
    </row>
    <row r="565" spans="2:65" s="13" customFormat="1" x14ac:dyDescent="0.2">
      <c r="B565" s="162"/>
      <c r="D565" s="150" t="s">
        <v>376</v>
      </c>
      <c r="E565" s="163" t="s">
        <v>1</v>
      </c>
      <c r="F565" s="164" t="s">
        <v>398</v>
      </c>
      <c r="H565" s="165">
        <v>0.152</v>
      </c>
      <c r="I565" s="166"/>
      <c r="L565" s="162"/>
      <c r="M565" s="167"/>
      <c r="T565" s="168"/>
      <c r="AT565" s="163" t="s">
        <v>376</v>
      </c>
      <c r="AU565" s="163" t="s">
        <v>86</v>
      </c>
      <c r="AV565" s="13" t="s">
        <v>249</v>
      </c>
      <c r="AW565" s="13" t="s">
        <v>34</v>
      </c>
      <c r="AX565" s="13" t="s">
        <v>84</v>
      </c>
      <c r="AY565" s="163" t="s">
        <v>339</v>
      </c>
    </row>
    <row r="566" spans="2:65" s="1" customFormat="1" ht="16.5" customHeight="1" x14ac:dyDescent="0.2">
      <c r="B566" s="136"/>
      <c r="C566" s="169" t="s">
        <v>854</v>
      </c>
      <c r="D566" s="169" t="s">
        <v>490</v>
      </c>
      <c r="E566" s="170" t="s">
        <v>4578</v>
      </c>
      <c r="F566" s="171" t="s">
        <v>4579</v>
      </c>
      <c r="G566" s="172" t="s">
        <v>493</v>
      </c>
      <c r="H566" s="173">
        <v>23.105</v>
      </c>
      <c r="I566" s="174"/>
      <c r="J566" s="175">
        <f>ROUND(I566*H566,2)</f>
        <v>0</v>
      </c>
      <c r="K566" s="171" t="s">
        <v>1</v>
      </c>
      <c r="L566" s="176"/>
      <c r="M566" s="177" t="s">
        <v>1</v>
      </c>
      <c r="N566" s="178" t="s">
        <v>42</v>
      </c>
      <c r="P566" s="146">
        <f>O566*H566</f>
        <v>0</v>
      </c>
      <c r="Q566" s="146">
        <v>1</v>
      </c>
      <c r="R566" s="146">
        <f>Q566*H566</f>
        <v>23.105</v>
      </c>
      <c r="S566" s="146">
        <v>0</v>
      </c>
      <c r="T566" s="147">
        <f>S566*H566</f>
        <v>0</v>
      </c>
      <c r="AR566" s="148" t="s">
        <v>385</v>
      </c>
      <c r="AT566" s="148" t="s">
        <v>490</v>
      </c>
      <c r="AU566" s="148" t="s">
        <v>86</v>
      </c>
      <c r="AY566" s="17" t="s">
        <v>339</v>
      </c>
      <c r="BE566" s="149">
        <f>IF(N566="základní",J566,0)</f>
        <v>0</v>
      </c>
      <c r="BF566" s="149">
        <f>IF(N566="snížená",J566,0)</f>
        <v>0</v>
      </c>
      <c r="BG566" s="149">
        <f>IF(N566="zákl. přenesená",J566,0)</f>
        <v>0</v>
      </c>
      <c r="BH566" s="149">
        <f>IF(N566="sníž. přenesená",J566,0)</f>
        <v>0</v>
      </c>
      <c r="BI566" s="149">
        <f>IF(N566="nulová",J566,0)</f>
        <v>0</v>
      </c>
      <c r="BJ566" s="17" t="s">
        <v>84</v>
      </c>
      <c r="BK566" s="149">
        <f>ROUND(I566*H566,2)</f>
        <v>0</v>
      </c>
      <c r="BL566" s="17" t="s">
        <v>249</v>
      </c>
      <c r="BM566" s="148" t="s">
        <v>4580</v>
      </c>
    </row>
    <row r="567" spans="2:65" s="1" customFormat="1" x14ac:dyDescent="0.2">
      <c r="B567" s="32"/>
      <c r="D567" s="150" t="s">
        <v>348</v>
      </c>
      <c r="F567" s="151" t="s">
        <v>4579</v>
      </c>
      <c r="I567" s="152"/>
      <c r="L567" s="32"/>
      <c r="M567" s="153"/>
      <c r="T567" s="56"/>
      <c r="AT567" s="17" t="s">
        <v>348</v>
      </c>
      <c r="AU567" s="17" t="s">
        <v>86</v>
      </c>
    </row>
    <row r="568" spans="2:65" s="12" customFormat="1" x14ac:dyDescent="0.2">
      <c r="B568" s="155"/>
      <c r="D568" s="150" t="s">
        <v>376</v>
      </c>
      <c r="E568" s="156" t="s">
        <v>1</v>
      </c>
      <c r="F568" s="157" t="s">
        <v>4581</v>
      </c>
      <c r="H568" s="158">
        <v>23.105</v>
      </c>
      <c r="I568" s="159"/>
      <c r="L568" s="155"/>
      <c r="M568" s="160"/>
      <c r="T568" s="161"/>
      <c r="AT568" s="156" t="s">
        <v>376</v>
      </c>
      <c r="AU568" s="156" t="s">
        <v>86</v>
      </c>
      <c r="AV568" s="12" t="s">
        <v>86</v>
      </c>
      <c r="AW568" s="12" t="s">
        <v>34</v>
      </c>
      <c r="AX568" s="12" t="s">
        <v>77</v>
      </c>
      <c r="AY568" s="156" t="s">
        <v>339</v>
      </c>
    </row>
    <row r="569" spans="2:65" s="13" customFormat="1" x14ac:dyDescent="0.2">
      <c r="B569" s="162"/>
      <c r="D569" s="150" t="s">
        <v>376</v>
      </c>
      <c r="E569" s="163" t="s">
        <v>1</v>
      </c>
      <c r="F569" s="164" t="s">
        <v>398</v>
      </c>
      <c r="H569" s="165">
        <v>23.105</v>
      </c>
      <c r="I569" s="166"/>
      <c r="L569" s="162"/>
      <c r="M569" s="167"/>
      <c r="T569" s="168"/>
      <c r="AT569" s="163" t="s">
        <v>376</v>
      </c>
      <c r="AU569" s="163" t="s">
        <v>86</v>
      </c>
      <c r="AV569" s="13" t="s">
        <v>249</v>
      </c>
      <c r="AW569" s="13" t="s">
        <v>34</v>
      </c>
      <c r="AX569" s="13" t="s">
        <v>84</v>
      </c>
      <c r="AY569" s="163" t="s">
        <v>339</v>
      </c>
    </row>
    <row r="570" spans="2:65" s="1" customFormat="1" ht="16.5" customHeight="1" x14ac:dyDescent="0.2">
      <c r="B570" s="136"/>
      <c r="C570" s="169" t="s">
        <v>856</v>
      </c>
      <c r="D570" s="169" t="s">
        <v>490</v>
      </c>
      <c r="E570" s="170" t="s">
        <v>4582</v>
      </c>
      <c r="F570" s="171" t="s">
        <v>4583</v>
      </c>
      <c r="G570" s="172" t="s">
        <v>493</v>
      </c>
      <c r="H570" s="173">
        <v>3.0430000000000001</v>
      </c>
      <c r="I570" s="174"/>
      <c r="J570" s="175">
        <f>ROUND(I570*H570,2)</f>
        <v>0</v>
      </c>
      <c r="K570" s="171" t="s">
        <v>1</v>
      </c>
      <c r="L570" s="176"/>
      <c r="M570" s="177" t="s">
        <v>1</v>
      </c>
      <c r="N570" s="178" t="s">
        <v>42</v>
      </c>
      <c r="P570" s="146">
        <f>O570*H570</f>
        <v>0</v>
      </c>
      <c r="Q570" s="146">
        <v>1</v>
      </c>
      <c r="R570" s="146">
        <f>Q570*H570</f>
        <v>3.0430000000000001</v>
      </c>
      <c r="S570" s="146">
        <v>0</v>
      </c>
      <c r="T570" s="147">
        <f>S570*H570</f>
        <v>0</v>
      </c>
      <c r="AR570" s="148" t="s">
        <v>385</v>
      </c>
      <c r="AT570" s="148" t="s">
        <v>490</v>
      </c>
      <c r="AU570" s="148" t="s">
        <v>86</v>
      </c>
      <c r="AY570" s="17" t="s">
        <v>339</v>
      </c>
      <c r="BE570" s="149">
        <f>IF(N570="základní",J570,0)</f>
        <v>0</v>
      </c>
      <c r="BF570" s="149">
        <f>IF(N570="snížená",J570,0)</f>
        <v>0</v>
      </c>
      <c r="BG570" s="149">
        <f>IF(N570="zákl. přenesená",J570,0)</f>
        <v>0</v>
      </c>
      <c r="BH570" s="149">
        <f>IF(N570="sníž. přenesená",J570,0)</f>
        <v>0</v>
      </c>
      <c r="BI570" s="149">
        <f>IF(N570="nulová",J570,0)</f>
        <v>0</v>
      </c>
      <c r="BJ570" s="17" t="s">
        <v>84</v>
      </c>
      <c r="BK570" s="149">
        <f>ROUND(I570*H570,2)</f>
        <v>0</v>
      </c>
      <c r="BL570" s="17" t="s">
        <v>249</v>
      </c>
      <c r="BM570" s="148" t="s">
        <v>4584</v>
      </c>
    </row>
    <row r="571" spans="2:65" s="1" customFormat="1" x14ac:dyDescent="0.2">
      <c r="B571" s="32"/>
      <c r="D571" s="150" t="s">
        <v>348</v>
      </c>
      <c r="F571" s="151" t="s">
        <v>4583</v>
      </c>
      <c r="I571" s="152"/>
      <c r="L571" s="32"/>
      <c r="M571" s="153"/>
      <c r="T571" s="56"/>
      <c r="AT571" s="17" t="s">
        <v>348</v>
      </c>
      <c r="AU571" s="17" t="s">
        <v>86</v>
      </c>
    </row>
    <row r="572" spans="2:65" s="12" customFormat="1" x14ac:dyDescent="0.2">
      <c r="B572" s="155"/>
      <c r="D572" s="150" t="s">
        <v>376</v>
      </c>
      <c r="E572" s="156" t="s">
        <v>1</v>
      </c>
      <c r="F572" s="157" t="s">
        <v>4585</v>
      </c>
      <c r="H572" s="158">
        <v>3.0430000000000001</v>
      </c>
      <c r="I572" s="159"/>
      <c r="L572" s="155"/>
      <c r="M572" s="160"/>
      <c r="T572" s="161"/>
      <c r="AT572" s="156" t="s">
        <v>376</v>
      </c>
      <c r="AU572" s="156" t="s">
        <v>86</v>
      </c>
      <c r="AV572" s="12" t="s">
        <v>86</v>
      </c>
      <c r="AW572" s="12" t="s">
        <v>34</v>
      </c>
      <c r="AX572" s="12" t="s">
        <v>77</v>
      </c>
      <c r="AY572" s="156" t="s">
        <v>339</v>
      </c>
    </row>
    <row r="573" spans="2:65" s="13" customFormat="1" x14ac:dyDescent="0.2">
      <c r="B573" s="162"/>
      <c r="D573" s="150" t="s">
        <v>376</v>
      </c>
      <c r="E573" s="163" t="s">
        <v>1</v>
      </c>
      <c r="F573" s="164" t="s">
        <v>398</v>
      </c>
      <c r="H573" s="165">
        <v>3.0430000000000001</v>
      </c>
      <c r="I573" s="166"/>
      <c r="L573" s="162"/>
      <c r="M573" s="167"/>
      <c r="T573" s="168"/>
      <c r="AT573" s="163" t="s">
        <v>376</v>
      </c>
      <c r="AU573" s="163" t="s">
        <v>86</v>
      </c>
      <c r="AV573" s="13" t="s">
        <v>249</v>
      </c>
      <c r="AW573" s="13" t="s">
        <v>34</v>
      </c>
      <c r="AX573" s="13" t="s">
        <v>84</v>
      </c>
      <c r="AY573" s="163" t="s">
        <v>339</v>
      </c>
    </row>
    <row r="574" spans="2:65" s="1" customFormat="1" ht="16.5" customHeight="1" x14ac:dyDescent="0.2">
      <c r="B574" s="136"/>
      <c r="C574" s="169" t="s">
        <v>861</v>
      </c>
      <c r="D574" s="169" t="s">
        <v>490</v>
      </c>
      <c r="E574" s="170" t="s">
        <v>4586</v>
      </c>
      <c r="F574" s="171" t="s">
        <v>4587</v>
      </c>
      <c r="G574" s="172" t="s">
        <v>493</v>
      </c>
      <c r="H574" s="173">
        <v>1.9059999999999999</v>
      </c>
      <c r="I574" s="174"/>
      <c r="J574" s="175">
        <f>ROUND(I574*H574,2)</f>
        <v>0</v>
      </c>
      <c r="K574" s="171" t="s">
        <v>1</v>
      </c>
      <c r="L574" s="176"/>
      <c r="M574" s="177" t="s">
        <v>1</v>
      </c>
      <c r="N574" s="178" t="s">
        <v>42</v>
      </c>
      <c r="P574" s="146">
        <f>O574*H574</f>
        <v>0</v>
      </c>
      <c r="Q574" s="146">
        <v>1</v>
      </c>
      <c r="R574" s="146">
        <f>Q574*H574</f>
        <v>1.9059999999999999</v>
      </c>
      <c r="S574" s="146">
        <v>0</v>
      </c>
      <c r="T574" s="147">
        <f>S574*H574</f>
        <v>0</v>
      </c>
      <c r="AR574" s="148" t="s">
        <v>385</v>
      </c>
      <c r="AT574" s="148" t="s">
        <v>490</v>
      </c>
      <c r="AU574" s="148" t="s">
        <v>86</v>
      </c>
      <c r="AY574" s="17" t="s">
        <v>339</v>
      </c>
      <c r="BE574" s="149">
        <f>IF(N574="základní",J574,0)</f>
        <v>0</v>
      </c>
      <c r="BF574" s="149">
        <f>IF(N574="snížená",J574,0)</f>
        <v>0</v>
      </c>
      <c r="BG574" s="149">
        <f>IF(N574="zákl. přenesená",J574,0)</f>
        <v>0</v>
      </c>
      <c r="BH574" s="149">
        <f>IF(N574="sníž. přenesená",J574,0)</f>
        <v>0</v>
      </c>
      <c r="BI574" s="149">
        <f>IF(N574="nulová",J574,0)</f>
        <v>0</v>
      </c>
      <c r="BJ574" s="17" t="s">
        <v>84</v>
      </c>
      <c r="BK574" s="149">
        <f>ROUND(I574*H574,2)</f>
        <v>0</v>
      </c>
      <c r="BL574" s="17" t="s">
        <v>249</v>
      </c>
      <c r="BM574" s="148" t="s">
        <v>4588</v>
      </c>
    </row>
    <row r="575" spans="2:65" s="1" customFormat="1" x14ac:dyDescent="0.2">
      <c r="B575" s="32"/>
      <c r="D575" s="150" t="s">
        <v>348</v>
      </c>
      <c r="F575" s="151" t="s">
        <v>4587</v>
      </c>
      <c r="I575" s="152"/>
      <c r="L575" s="32"/>
      <c r="M575" s="153"/>
      <c r="T575" s="56"/>
      <c r="AT575" s="17" t="s">
        <v>348</v>
      </c>
      <c r="AU575" s="17" t="s">
        <v>86</v>
      </c>
    </row>
    <row r="576" spans="2:65" s="12" customFormat="1" x14ac:dyDescent="0.2">
      <c r="B576" s="155"/>
      <c r="D576" s="150" t="s">
        <v>376</v>
      </c>
      <c r="E576" s="156" t="s">
        <v>1</v>
      </c>
      <c r="F576" s="157" t="s">
        <v>4589</v>
      </c>
      <c r="H576" s="158">
        <v>1.9059999999999999</v>
      </c>
      <c r="I576" s="159"/>
      <c r="L576" s="155"/>
      <c r="M576" s="160"/>
      <c r="T576" s="161"/>
      <c r="AT576" s="156" t="s">
        <v>376</v>
      </c>
      <c r="AU576" s="156" t="s">
        <v>86</v>
      </c>
      <c r="AV576" s="12" t="s">
        <v>86</v>
      </c>
      <c r="AW576" s="12" t="s">
        <v>34</v>
      </c>
      <c r="AX576" s="12" t="s">
        <v>77</v>
      </c>
      <c r="AY576" s="156" t="s">
        <v>339</v>
      </c>
    </row>
    <row r="577" spans="2:65" s="13" customFormat="1" x14ac:dyDescent="0.2">
      <c r="B577" s="162"/>
      <c r="D577" s="150" t="s">
        <v>376</v>
      </c>
      <c r="E577" s="163" t="s">
        <v>1</v>
      </c>
      <c r="F577" s="164" t="s">
        <v>398</v>
      </c>
      <c r="H577" s="165">
        <v>1.9059999999999999</v>
      </c>
      <c r="I577" s="166"/>
      <c r="L577" s="162"/>
      <c r="M577" s="167"/>
      <c r="T577" s="168"/>
      <c r="AT577" s="163" t="s">
        <v>376</v>
      </c>
      <c r="AU577" s="163" t="s">
        <v>86</v>
      </c>
      <c r="AV577" s="13" t="s">
        <v>249</v>
      </c>
      <c r="AW577" s="13" t="s">
        <v>34</v>
      </c>
      <c r="AX577" s="13" t="s">
        <v>84</v>
      </c>
      <c r="AY577" s="163" t="s">
        <v>339</v>
      </c>
    </row>
    <row r="578" spans="2:65" s="1" customFormat="1" ht="16.5" customHeight="1" x14ac:dyDescent="0.2">
      <c r="B578" s="136"/>
      <c r="C578" s="169" t="s">
        <v>864</v>
      </c>
      <c r="D578" s="169" t="s">
        <v>490</v>
      </c>
      <c r="E578" s="170" t="s">
        <v>4590</v>
      </c>
      <c r="F578" s="171" t="s">
        <v>4591</v>
      </c>
      <c r="G578" s="172" t="s">
        <v>493</v>
      </c>
      <c r="H578" s="173">
        <v>0.68500000000000005</v>
      </c>
      <c r="I578" s="174"/>
      <c r="J578" s="175">
        <f>ROUND(I578*H578,2)</f>
        <v>0</v>
      </c>
      <c r="K578" s="171" t="s">
        <v>1</v>
      </c>
      <c r="L578" s="176"/>
      <c r="M578" s="177" t="s">
        <v>1</v>
      </c>
      <c r="N578" s="178" t="s">
        <v>42</v>
      </c>
      <c r="P578" s="146">
        <f>O578*H578</f>
        <v>0</v>
      </c>
      <c r="Q578" s="146">
        <v>1</v>
      </c>
      <c r="R578" s="146">
        <f>Q578*H578</f>
        <v>0.68500000000000005</v>
      </c>
      <c r="S578" s="146">
        <v>0</v>
      </c>
      <c r="T578" s="147">
        <f>S578*H578</f>
        <v>0</v>
      </c>
      <c r="AR578" s="148" t="s">
        <v>385</v>
      </c>
      <c r="AT578" s="148" t="s">
        <v>490</v>
      </c>
      <c r="AU578" s="148" t="s">
        <v>86</v>
      </c>
      <c r="AY578" s="17" t="s">
        <v>339</v>
      </c>
      <c r="BE578" s="149">
        <f>IF(N578="základní",J578,0)</f>
        <v>0</v>
      </c>
      <c r="BF578" s="149">
        <f>IF(N578="snížená",J578,0)</f>
        <v>0</v>
      </c>
      <c r="BG578" s="149">
        <f>IF(N578="zákl. přenesená",J578,0)</f>
        <v>0</v>
      </c>
      <c r="BH578" s="149">
        <f>IF(N578="sníž. přenesená",J578,0)</f>
        <v>0</v>
      </c>
      <c r="BI578" s="149">
        <f>IF(N578="nulová",J578,0)</f>
        <v>0</v>
      </c>
      <c r="BJ578" s="17" t="s">
        <v>84</v>
      </c>
      <c r="BK578" s="149">
        <f>ROUND(I578*H578,2)</f>
        <v>0</v>
      </c>
      <c r="BL578" s="17" t="s">
        <v>249</v>
      </c>
      <c r="BM578" s="148" t="s">
        <v>4592</v>
      </c>
    </row>
    <row r="579" spans="2:65" s="1" customFormat="1" x14ac:dyDescent="0.2">
      <c r="B579" s="32"/>
      <c r="D579" s="150" t="s">
        <v>348</v>
      </c>
      <c r="F579" s="151" t="s">
        <v>4591</v>
      </c>
      <c r="I579" s="152"/>
      <c r="L579" s="32"/>
      <c r="M579" s="153"/>
      <c r="T579" s="56"/>
      <c r="AT579" s="17" t="s">
        <v>348</v>
      </c>
      <c r="AU579" s="17" t="s">
        <v>86</v>
      </c>
    </row>
    <row r="580" spans="2:65" s="12" customFormat="1" ht="20.399999999999999" x14ac:dyDescent="0.2">
      <c r="B580" s="155"/>
      <c r="D580" s="150" t="s">
        <v>376</v>
      </c>
      <c r="E580" s="156" t="s">
        <v>1</v>
      </c>
      <c r="F580" s="157" t="s">
        <v>4593</v>
      </c>
      <c r="H580" s="158">
        <v>0.68500000000000005</v>
      </c>
      <c r="I580" s="159"/>
      <c r="L580" s="155"/>
      <c r="M580" s="160"/>
      <c r="T580" s="161"/>
      <c r="AT580" s="156" t="s">
        <v>376</v>
      </c>
      <c r="AU580" s="156" t="s">
        <v>86</v>
      </c>
      <c r="AV580" s="12" t="s">
        <v>86</v>
      </c>
      <c r="AW580" s="12" t="s">
        <v>34</v>
      </c>
      <c r="AX580" s="12" t="s">
        <v>77</v>
      </c>
      <c r="AY580" s="156" t="s">
        <v>339</v>
      </c>
    </row>
    <row r="581" spans="2:65" s="13" customFormat="1" x14ac:dyDescent="0.2">
      <c r="B581" s="162"/>
      <c r="D581" s="150" t="s">
        <v>376</v>
      </c>
      <c r="E581" s="163" t="s">
        <v>1</v>
      </c>
      <c r="F581" s="164" t="s">
        <v>398</v>
      </c>
      <c r="H581" s="165">
        <v>0.68500000000000005</v>
      </c>
      <c r="I581" s="166"/>
      <c r="L581" s="162"/>
      <c r="M581" s="167"/>
      <c r="T581" s="168"/>
      <c r="AT581" s="163" t="s">
        <v>376</v>
      </c>
      <c r="AU581" s="163" t="s">
        <v>86</v>
      </c>
      <c r="AV581" s="13" t="s">
        <v>249</v>
      </c>
      <c r="AW581" s="13" t="s">
        <v>34</v>
      </c>
      <c r="AX581" s="13" t="s">
        <v>84</v>
      </c>
      <c r="AY581" s="163" t="s">
        <v>339</v>
      </c>
    </row>
    <row r="582" spans="2:65" s="1" customFormat="1" ht="16.5" customHeight="1" x14ac:dyDescent="0.2">
      <c r="B582" s="136"/>
      <c r="C582" s="169" t="s">
        <v>870</v>
      </c>
      <c r="D582" s="169" t="s">
        <v>490</v>
      </c>
      <c r="E582" s="170" t="s">
        <v>4594</v>
      </c>
      <c r="F582" s="171" t="s">
        <v>4595</v>
      </c>
      <c r="G582" s="172" t="s">
        <v>493</v>
      </c>
      <c r="H582" s="173">
        <v>0.504</v>
      </c>
      <c r="I582" s="174"/>
      <c r="J582" s="175">
        <f>ROUND(I582*H582,2)</f>
        <v>0</v>
      </c>
      <c r="K582" s="171" t="s">
        <v>1</v>
      </c>
      <c r="L582" s="176"/>
      <c r="M582" s="177" t="s">
        <v>1</v>
      </c>
      <c r="N582" s="178" t="s">
        <v>42</v>
      </c>
      <c r="P582" s="146">
        <f>O582*H582</f>
        <v>0</v>
      </c>
      <c r="Q582" s="146">
        <v>1</v>
      </c>
      <c r="R582" s="146">
        <f>Q582*H582</f>
        <v>0.504</v>
      </c>
      <c r="S582" s="146">
        <v>0</v>
      </c>
      <c r="T582" s="147">
        <f>S582*H582</f>
        <v>0</v>
      </c>
      <c r="AR582" s="148" t="s">
        <v>385</v>
      </c>
      <c r="AT582" s="148" t="s">
        <v>490</v>
      </c>
      <c r="AU582" s="148" t="s">
        <v>86</v>
      </c>
      <c r="AY582" s="17" t="s">
        <v>339</v>
      </c>
      <c r="BE582" s="149">
        <f>IF(N582="základní",J582,0)</f>
        <v>0</v>
      </c>
      <c r="BF582" s="149">
        <f>IF(N582="snížená",J582,0)</f>
        <v>0</v>
      </c>
      <c r="BG582" s="149">
        <f>IF(N582="zákl. přenesená",J582,0)</f>
        <v>0</v>
      </c>
      <c r="BH582" s="149">
        <f>IF(N582="sníž. přenesená",J582,0)</f>
        <v>0</v>
      </c>
      <c r="BI582" s="149">
        <f>IF(N582="nulová",J582,0)</f>
        <v>0</v>
      </c>
      <c r="BJ582" s="17" t="s">
        <v>84</v>
      </c>
      <c r="BK582" s="149">
        <f>ROUND(I582*H582,2)</f>
        <v>0</v>
      </c>
      <c r="BL582" s="17" t="s">
        <v>249</v>
      </c>
      <c r="BM582" s="148" t="s">
        <v>4596</v>
      </c>
    </row>
    <row r="583" spans="2:65" s="1" customFormat="1" x14ac:dyDescent="0.2">
      <c r="B583" s="32"/>
      <c r="D583" s="150" t="s">
        <v>348</v>
      </c>
      <c r="F583" s="151" t="s">
        <v>4595</v>
      </c>
      <c r="I583" s="152"/>
      <c r="L583" s="32"/>
      <c r="M583" s="153"/>
      <c r="T583" s="56"/>
      <c r="AT583" s="17" t="s">
        <v>348</v>
      </c>
      <c r="AU583" s="17" t="s">
        <v>86</v>
      </c>
    </row>
    <row r="584" spans="2:65" s="12" customFormat="1" x14ac:dyDescent="0.2">
      <c r="B584" s="155"/>
      <c r="D584" s="150" t="s">
        <v>376</v>
      </c>
      <c r="E584" s="156" t="s">
        <v>1</v>
      </c>
      <c r="F584" s="157" t="s">
        <v>4597</v>
      </c>
      <c r="H584" s="158">
        <v>0.504</v>
      </c>
      <c r="I584" s="159"/>
      <c r="L584" s="155"/>
      <c r="M584" s="160"/>
      <c r="T584" s="161"/>
      <c r="AT584" s="156" t="s">
        <v>376</v>
      </c>
      <c r="AU584" s="156" t="s">
        <v>86</v>
      </c>
      <c r="AV584" s="12" t="s">
        <v>86</v>
      </c>
      <c r="AW584" s="12" t="s">
        <v>34</v>
      </c>
      <c r="AX584" s="12" t="s">
        <v>77</v>
      </c>
      <c r="AY584" s="156" t="s">
        <v>339</v>
      </c>
    </row>
    <row r="585" spans="2:65" s="13" customFormat="1" x14ac:dyDescent="0.2">
      <c r="B585" s="162"/>
      <c r="D585" s="150" t="s">
        <v>376</v>
      </c>
      <c r="E585" s="163" t="s">
        <v>1</v>
      </c>
      <c r="F585" s="164" t="s">
        <v>398</v>
      </c>
      <c r="H585" s="165">
        <v>0.504</v>
      </c>
      <c r="I585" s="166"/>
      <c r="L585" s="162"/>
      <c r="M585" s="167"/>
      <c r="T585" s="168"/>
      <c r="AT585" s="163" t="s">
        <v>376</v>
      </c>
      <c r="AU585" s="163" t="s">
        <v>86</v>
      </c>
      <c r="AV585" s="13" t="s">
        <v>249</v>
      </c>
      <c r="AW585" s="13" t="s">
        <v>34</v>
      </c>
      <c r="AX585" s="13" t="s">
        <v>84</v>
      </c>
      <c r="AY585" s="163" t="s">
        <v>339</v>
      </c>
    </row>
    <row r="586" spans="2:65" s="1" customFormat="1" ht="16.5" customHeight="1" x14ac:dyDescent="0.2">
      <c r="B586" s="136"/>
      <c r="C586" s="169" t="s">
        <v>873</v>
      </c>
      <c r="D586" s="169" t="s">
        <v>490</v>
      </c>
      <c r="E586" s="170" t="s">
        <v>4598</v>
      </c>
      <c r="F586" s="171" t="s">
        <v>4599</v>
      </c>
      <c r="G586" s="172" t="s">
        <v>493</v>
      </c>
      <c r="H586" s="173">
        <v>2E-3</v>
      </c>
      <c r="I586" s="174"/>
      <c r="J586" s="175">
        <f>ROUND(I586*H586,2)</f>
        <v>0</v>
      </c>
      <c r="K586" s="171" t="s">
        <v>902</v>
      </c>
      <c r="L586" s="176"/>
      <c r="M586" s="177" t="s">
        <v>1</v>
      </c>
      <c r="N586" s="178" t="s">
        <v>42</v>
      </c>
      <c r="P586" s="146">
        <f>O586*H586</f>
        <v>0</v>
      </c>
      <c r="Q586" s="146">
        <v>1</v>
      </c>
      <c r="R586" s="146">
        <f>Q586*H586</f>
        <v>2E-3</v>
      </c>
      <c r="S586" s="146">
        <v>0</v>
      </c>
      <c r="T586" s="147">
        <f>S586*H586</f>
        <v>0</v>
      </c>
      <c r="AR586" s="148" t="s">
        <v>385</v>
      </c>
      <c r="AT586" s="148" t="s">
        <v>490</v>
      </c>
      <c r="AU586" s="148" t="s">
        <v>86</v>
      </c>
      <c r="AY586" s="17" t="s">
        <v>339</v>
      </c>
      <c r="BE586" s="149">
        <f>IF(N586="základní",J586,0)</f>
        <v>0</v>
      </c>
      <c r="BF586" s="149">
        <f>IF(N586="snížená",J586,0)</f>
        <v>0</v>
      </c>
      <c r="BG586" s="149">
        <f>IF(N586="zákl. přenesená",J586,0)</f>
        <v>0</v>
      </c>
      <c r="BH586" s="149">
        <f>IF(N586="sníž. přenesená",J586,0)</f>
        <v>0</v>
      </c>
      <c r="BI586" s="149">
        <f>IF(N586="nulová",J586,0)</f>
        <v>0</v>
      </c>
      <c r="BJ586" s="17" t="s">
        <v>84</v>
      </c>
      <c r="BK586" s="149">
        <f>ROUND(I586*H586,2)</f>
        <v>0</v>
      </c>
      <c r="BL586" s="17" t="s">
        <v>249</v>
      </c>
      <c r="BM586" s="148" t="s">
        <v>4600</v>
      </c>
    </row>
    <row r="587" spans="2:65" s="1" customFormat="1" x14ac:dyDescent="0.2">
      <c r="B587" s="32"/>
      <c r="D587" s="150" t="s">
        <v>348</v>
      </c>
      <c r="F587" s="151" t="s">
        <v>4599</v>
      </c>
      <c r="I587" s="152"/>
      <c r="L587" s="32"/>
      <c r="M587" s="153"/>
      <c r="T587" s="56"/>
      <c r="AT587" s="17" t="s">
        <v>348</v>
      </c>
      <c r="AU587" s="17" t="s">
        <v>86</v>
      </c>
    </row>
    <row r="588" spans="2:65" s="12" customFormat="1" x14ac:dyDescent="0.2">
      <c r="B588" s="155"/>
      <c r="D588" s="150" t="s">
        <v>376</v>
      </c>
      <c r="E588" s="156" t="s">
        <v>1</v>
      </c>
      <c r="F588" s="157" t="s">
        <v>4601</v>
      </c>
      <c r="H588" s="158">
        <v>2E-3</v>
      </c>
      <c r="I588" s="159"/>
      <c r="L588" s="155"/>
      <c r="M588" s="160"/>
      <c r="T588" s="161"/>
      <c r="AT588" s="156" t="s">
        <v>376</v>
      </c>
      <c r="AU588" s="156" t="s">
        <v>86</v>
      </c>
      <c r="AV588" s="12" t="s">
        <v>86</v>
      </c>
      <c r="AW588" s="12" t="s">
        <v>34</v>
      </c>
      <c r="AX588" s="12" t="s">
        <v>77</v>
      </c>
      <c r="AY588" s="156" t="s">
        <v>339</v>
      </c>
    </row>
    <row r="589" spans="2:65" s="13" customFormat="1" x14ac:dyDescent="0.2">
      <c r="B589" s="162"/>
      <c r="D589" s="150" t="s">
        <v>376</v>
      </c>
      <c r="E589" s="163" t="s">
        <v>1</v>
      </c>
      <c r="F589" s="164" t="s">
        <v>398</v>
      </c>
      <c r="H589" s="165">
        <v>2E-3</v>
      </c>
      <c r="I589" s="166"/>
      <c r="L589" s="162"/>
      <c r="M589" s="167"/>
      <c r="T589" s="168"/>
      <c r="AT589" s="163" t="s">
        <v>376</v>
      </c>
      <c r="AU589" s="163" t="s">
        <v>86</v>
      </c>
      <c r="AV589" s="13" t="s">
        <v>249</v>
      </c>
      <c r="AW589" s="13" t="s">
        <v>34</v>
      </c>
      <c r="AX589" s="13" t="s">
        <v>84</v>
      </c>
      <c r="AY589" s="163" t="s">
        <v>339</v>
      </c>
    </row>
    <row r="590" spans="2:65" s="1" customFormat="1" ht="16.5" customHeight="1" x14ac:dyDescent="0.2">
      <c r="B590" s="136"/>
      <c r="C590" s="169" t="s">
        <v>875</v>
      </c>
      <c r="D590" s="169" t="s">
        <v>490</v>
      </c>
      <c r="E590" s="170" t="s">
        <v>4602</v>
      </c>
      <c r="F590" s="171" t="s">
        <v>4603</v>
      </c>
      <c r="G590" s="172" t="s">
        <v>493</v>
      </c>
      <c r="H590" s="173">
        <v>1E-3</v>
      </c>
      <c r="I590" s="174"/>
      <c r="J590" s="175">
        <f>ROUND(I590*H590,2)</f>
        <v>0</v>
      </c>
      <c r="K590" s="171" t="s">
        <v>902</v>
      </c>
      <c r="L590" s="176"/>
      <c r="M590" s="177" t="s">
        <v>1</v>
      </c>
      <c r="N590" s="178" t="s">
        <v>42</v>
      </c>
      <c r="P590" s="146">
        <f>O590*H590</f>
        <v>0</v>
      </c>
      <c r="Q590" s="146">
        <v>1</v>
      </c>
      <c r="R590" s="146">
        <f>Q590*H590</f>
        <v>1E-3</v>
      </c>
      <c r="S590" s="146">
        <v>0</v>
      </c>
      <c r="T590" s="147">
        <f>S590*H590</f>
        <v>0</v>
      </c>
      <c r="AR590" s="148" t="s">
        <v>385</v>
      </c>
      <c r="AT590" s="148" t="s">
        <v>490</v>
      </c>
      <c r="AU590" s="148" t="s">
        <v>86</v>
      </c>
      <c r="AY590" s="17" t="s">
        <v>339</v>
      </c>
      <c r="BE590" s="149">
        <f>IF(N590="základní",J590,0)</f>
        <v>0</v>
      </c>
      <c r="BF590" s="149">
        <f>IF(N590="snížená",J590,0)</f>
        <v>0</v>
      </c>
      <c r="BG590" s="149">
        <f>IF(N590="zákl. přenesená",J590,0)</f>
        <v>0</v>
      </c>
      <c r="BH590" s="149">
        <f>IF(N590="sníž. přenesená",J590,0)</f>
        <v>0</v>
      </c>
      <c r="BI590" s="149">
        <f>IF(N590="nulová",J590,0)</f>
        <v>0</v>
      </c>
      <c r="BJ590" s="17" t="s">
        <v>84</v>
      </c>
      <c r="BK590" s="149">
        <f>ROUND(I590*H590,2)</f>
        <v>0</v>
      </c>
      <c r="BL590" s="17" t="s">
        <v>249</v>
      </c>
      <c r="BM590" s="148" t="s">
        <v>4604</v>
      </c>
    </row>
    <row r="591" spans="2:65" s="1" customFormat="1" x14ac:dyDescent="0.2">
      <c r="B591" s="32"/>
      <c r="D591" s="150" t="s">
        <v>348</v>
      </c>
      <c r="F591" s="151" t="s">
        <v>4603</v>
      </c>
      <c r="I591" s="152"/>
      <c r="L591" s="32"/>
      <c r="M591" s="153"/>
      <c r="T591" s="56"/>
      <c r="AT591" s="17" t="s">
        <v>348</v>
      </c>
      <c r="AU591" s="17" t="s">
        <v>86</v>
      </c>
    </row>
    <row r="592" spans="2:65" s="12" customFormat="1" x14ac:dyDescent="0.2">
      <c r="B592" s="155"/>
      <c r="D592" s="150" t="s">
        <v>376</v>
      </c>
      <c r="E592" s="156" t="s">
        <v>1</v>
      </c>
      <c r="F592" s="157" t="s">
        <v>4605</v>
      </c>
      <c r="H592" s="158">
        <v>1E-3</v>
      </c>
      <c r="I592" s="159"/>
      <c r="L592" s="155"/>
      <c r="M592" s="160"/>
      <c r="T592" s="161"/>
      <c r="AT592" s="156" t="s">
        <v>376</v>
      </c>
      <c r="AU592" s="156" t="s">
        <v>86</v>
      </c>
      <c r="AV592" s="12" t="s">
        <v>86</v>
      </c>
      <c r="AW592" s="12" t="s">
        <v>34</v>
      </c>
      <c r="AX592" s="12" t="s">
        <v>77</v>
      </c>
      <c r="AY592" s="156" t="s">
        <v>339</v>
      </c>
    </row>
    <row r="593" spans="2:65" s="13" customFormat="1" x14ac:dyDescent="0.2">
      <c r="B593" s="162"/>
      <c r="D593" s="150" t="s">
        <v>376</v>
      </c>
      <c r="E593" s="163" t="s">
        <v>1</v>
      </c>
      <c r="F593" s="164" t="s">
        <v>398</v>
      </c>
      <c r="H593" s="165">
        <v>1E-3</v>
      </c>
      <c r="I593" s="166"/>
      <c r="L593" s="162"/>
      <c r="M593" s="167"/>
      <c r="T593" s="168"/>
      <c r="AT593" s="163" t="s">
        <v>376</v>
      </c>
      <c r="AU593" s="163" t="s">
        <v>86</v>
      </c>
      <c r="AV593" s="13" t="s">
        <v>249</v>
      </c>
      <c r="AW593" s="13" t="s">
        <v>34</v>
      </c>
      <c r="AX593" s="13" t="s">
        <v>84</v>
      </c>
      <c r="AY593" s="163" t="s">
        <v>339</v>
      </c>
    </row>
    <row r="594" spans="2:65" s="1" customFormat="1" ht="16.5" customHeight="1" x14ac:dyDescent="0.2">
      <c r="B594" s="136"/>
      <c r="C594" s="169" t="s">
        <v>878</v>
      </c>
      <c r="D594" s="169" t="s">
        <v>490</v>
      </c>
      <c r="E594" s="170" t="s">
        <v>4606</v>
      </c>
      <c r="F594" s="171" t="s">
        <v>4607</v>
      </c>
      <c r="G594" s="172" t="s">
        <v>358</v>
      </c>
      <c r="H594" s="173">
        <v>1.47</v>
      </c>
      <c r="I594" s="174"/>
      <c r="J594" s="175">
        <f>ROUND(I594*H594,2)</f>
        <v>0</v>
      </c>
      <c r="K594" s="171" t="s">
        <v>902</v>
      </c>
      <c r="L594" s="176"/>
      <c r="M594" s="177" t="s">
        <v>1</v>
      </c>
      <c r="N594" s="178" t="s">
        <v>42</v>
      </c>
      <c r="P594" s="146">
        <f>O594*H594</f>
        <v>0</v>
      </c>
      <c r="Q594" s="146">
        <v>5.5500000000000002E-3</v>
      </c>
      <c r="R594" s="146">
        <f>Q594*H594</f>
        <v>8.1585000000000008E-3</v>
      </c>
      <c r="S594" s="146">
        <v>0</v>
      </c>
      <c r="T594" s="147">
        <f>S594*H594</f>
        <v>0</v>
      </c>
      <c r="AR594" s="148" t="s">
        <v>385</v>
      </c>
      <c r="AT594" s="148" t="s">
        <v>490</v>
      </c>
      <c r="AU594" s="148" t="s">
        <v>86</v>
      </c>
      <c r="AY594" s="17" t="s">
        <v>339</v>
      </c>
      <c r="BE594" s="149">
        <f>IF(N594="základní",J594,0)</f>
        <v>0</v>
      </c>
      <c r="BF594" s="149">
        <f>IF(N594="snížená",J594,0)</f>
        <v>0</v>
      </c>
      <c r="BG594" s="149">
        <f>IF(N594="zákl. přenesená",J594,0)</f>
        <v>0</v>
      </c>
      <c r="BH594" s="149">
        <f>IF(N594="sníž. přenesená",J594,0)</f>
        <v>0</v>
      </c>
      <c r="BI594" s="149">
        <f>IF(N594="nulová",J594,0)</f>
        <v>0</v>
      </c>
      <c r="BJ594" s="17" t="s">
        <v>84</v>
      </c>
      <c r="BK594" s="149">
        <f>ROUND(I594*H594,2)</f>
        <v>0</v>
      </c>
      <c r="BL594" s="17" t="s">
        <v>249</v>
      </c>
      <c r="BM594" s="148" t="s">
        <v>4608</v>
      </c>
    </row>
    <row r="595" spans="2:65" s="1" customFormat="1" x14ac:dyDescent="0.2">
      <c r="B595" s="32"/>
      <c r="D595" s="150" t="s">
        <v>348</v>
      </c>
      <c r="F595" s="151" t="s">
        <v>4607</v>
      </c>
      <c r="I595" s="152"/>
      <c r="L595" s="32"/>
      <c r="M595" s="153"/>
      <c r="T595" s="56"/>
      <c r="AT595" s="17" t="s">
        <v>348</v>
      </c>
      <c r="AU595" s="17" t="s">
        <v>86</v>
      </c>
    </row>
    <row r="596" spans="2:65" s="12" customFormat="1" x14ac:dyDescent="0.2">
      <c r="B596" s="155"/>
      <c r="D596" s="150" t="s">
        <v>376</v>
      </c>
      <c r="E596" s="156" t="s">
        <v>1</v>
      </c>
      <c r="F596" s="157" t="s">
        <v>4609</v>
      </c>
      <c r="H596" s="158">
        <v>1.47</v>
      </c>
      <c r="I596" s="159"/>
      <c r="L596" s="155"/>
      <c r="M596" s="160"/>
      <c r="T596" s="161"/>
      <c r="AT596" s="156" t="s">
        <v>376</v>
      </c>
      <c r="AU596" s="156" t="s">
        <v>86</v>
      </c>
      <c r="AV596" s="12" t="s">
        <v>86</v>
      </c>
      <c r="AW596" s="12" t="s">
        <v>34</v>
      </c>
      <c r="AX596" s="12" t="s">
        <v>77</v>
      </c>
      <c r="AY596" s="156" t="s">
        <v>339</v>
      </c>
    </row>
    <row r="597" spans="2:65" s="13" customFormat="1" x14ac:dyDescent="0.2">
      <c r="B597" s="162"/>
      <c r="D597" s="150" t="s">
        <v>376</v>
      </c>
      <c r="E597" s="163" t="s">
        <v>1</v>
      </c>
      <c r="F597" s="164" t="s">
        <v>398</v>
      </c>
      <c r="H597" s="165">
        <v>1.47</v>
      </c>
      <c r="I597" s="166"/>
      <c r="L597" s="162"/>
      <c r="M597" s="167"/>
      <c r="T597" s="168"/>
      <c r="AT597" s="163" t="s">
        <v>376</v>
      </c>
      <c r="AU597" s="163" t="s">
        <v>86</v>
      </c>
      <c r="AV597" s="13" t="s">
        <v>249</v>
      </c>
      <c r="AW597" s="13" t="s">
        <v>34</v>
      </c>
      <c r="AX597" s="13" t="s">
        <v>84</v>
      </c>
      <c r="AY597" s="163" t="s">
        <v>339</v>
      </c>
    </row>
    <row r="598" spans="2:65" s="1" customFormat="1" ht="16.5" customHeight="1" x14ac:dyDescent="0.2">
      <c r="B598" s="136"/>
      <c r="C598" s="137" t="s">
        <v>881</v>
      </c>
      <c r="D598" s="137" t="s">
        <v>342</v>
      </c>
      <c r="E598" s="138" t="s">
        <v>4610</v>
      </c>
      <c r="F598" s="139" t="s">
        <v>4611</v>
      </c>
      <c r="G598" s="140" t="s">
        <v>345</v>
      </c>
      <c r="H598" s="141">
        <v>2</v>
      </c>
      <c r="I598" s="142"/>
      <c r="J598" s="143">
        <f>ROUND(I598*H598,2)</f>
        <v>0</v>
      </c>
      <c r="K598" s="139" t="s">
        <v>902</v>
      </c>
      <c r="L598" s="32"/>
      <c r="M598" s="144" t="s">
        <v>1</v>
      </c>
      <c r="N598" s="145" t="s">
        <v>42</v>
      </c>
      <c r="P598" s="146">
        <f>O598*H598</f>
        <v>0</v>
      </c>
      <c r="Q598" s="146">
        <v>6.9999999999999999E-4</v>
      </c>
      <c r="R598" s="146">
        <f>Q598*H598</f>
        <v>1.4E-3</v>
      </c>
      <c r="S598" s="146">
        <v>0</v>
      </c>
      <c r="T598" s="147">
        <f>S598*H598</f>
        <v>0</v>
      </c>
      <c r="AR598" s="148" t="s">
        <v>249</v>
      </c>
      <c r="AT598" s="148" t="s">
        <v>342</v>
      </c>
      <c r="AU598" s="148" t="s">
        <v>86</v>
      </c>
      <c r="AY598" s="17" t="s">
        <v>339</v>
      </c>
      <c r="BE598" s="149">
        <f>IF(N598="základní",J598,0)</f>
        <v>0</v>
      </c>
      <c r="BF598" s="149">
        <f>IF(N598="snížená",J598,0)</f>
        <v>0</v>
      </c>
      <c r="BG598" s="149">
        <f>IF(N598="zákl. přenesená",J598,0)</f>
        <v>0</v>
      </c>
      <c r="BH598" s="149">
        <f>IF(N598="sníž. přenesená",J598,0)</f>
        <v>0</v>
      </c>
      <c r="BI598" s="149">
        <f>IF(N598="nulová",J598,0)</f>
        <v>0</v>
      </c>
      <c r="BJ598" s="17" t="s">
        <v>84</v>
      </c>
      <c r="BK598" s="149">
        <f>ROUND(I598*H598,2)</f>
        <v>0</v>
      </c>
      <c r="BL598" s="17" t="s">
        <v>249</v>
      </c>
      <c r="BM598" s="148" t="s">
        <v>4612</v>
      </c>
    </row>
    <row r="599" spans="2:65" s="1" customFormat="1" x14ac:dyDescent="0.2">
      <c r="B599" s="32"/>
      <c r="D599" s="150" t="s">
        <v>348</v>
      </c>
      <c r="F599" s="151" t="s">
        <v>4613</v>
      </c>
      <c r="I599" s="152"/>
      <c r="L599" s="32"/>
      <c r="M599" s="153"/>
      <c r="T599" s="56"/>
      <c r="AT599" s="17" t="s">
        <v>348</v>
      </c>
      <c r="AU599" s="17" t="s">
        <v>86</v>
      </c>
    </row>
    <row r="600" spans="2:65" s="1" customFormat="1" ht="16.5" customHeight="1" x14ac:dyDescent="0.2">
      <c r="B600" s="136"/>
      <c r="C600" s="169" t="s">
        <v>884</v>
      </c>
      <c r="D600" s="169" t="s">
        <v>490</v>
      </c>
      <c r="E600" s="170" t="s">
        <v>4614</v>
      </c>
      <c r="F600" s="171" t="s">
        <v>4615</v>
      </c>
      <c r="G600" s="172" t="s">
        <v>345</v>
      </c>
      <c r="H600" s="173">
        <v>2</v>
      </c>
      <c r="I600" s="174"/>
      <c r="J600" s="175">
        <f>ROUND(I600*H600,2)</f>
        <v>0</v>
      </c>
      <c r="K600" s="171" t="s">
        <v>902</v>
      </c>
      <c r="L600" s="176"/>
      <c r="M600" s="177" t="s">
        <v>1</v>
      </c>
      <c r="N600" s="178" t="s">
        <v>42</v>
      </c>
      <c r="P600" s="146">
        <f>O600*H600</f>
        <v>0</v>
      </c>
      <c r="Q600" s="146">
        <v>2.5000000000000001E-3</v>
      </c>
      <c r="R600" s="146">
        <f>Q600*H600</f>
        <v>5.0000000000000001E-3</v>
      </c>
      <c r="S600" s="146">
        <v>0</v>
      </c>
      <c r="T600" s="147">
        <f>S600*H600</f>
        <v>0</v>
      </c>
      <c r="AR600" s="148" t="s">
        <v>385</v>
      </c>
      <c r="AT600" s="148" t="s">
        <v>490</v>
      </c>
      <c r="AU600" s="148" t="s">
        <v>86</v>
      </c>
      <c r="AY600" s="17" t="s">
        <v>339</v>
      </c>
      <c r="BE600" s="149">
        <f>IF(N600="základní",J600,0)</f>
        <v>0</v>
      </c>
      <c r="BF600" s="149">
        <f>IF(N600="snížená",J600,0)</f>
        <v>0</v>
      </c>
      <c r="BG600" s="149">
        <f>IF(N600="zákl. přenesená",J600,0)</f>
        <v>0</v>
      </c>
      <c r="BH600" s="149">
        <f>IF(N600="sníž. přenesená",J600,0)</f>
        <v>0</v>
      </c>
      <c r="BI600" s="149">
        <f>IF(N600="nulová",J600,0)</f>
        <v>0</v>
      </c>
      <c r="BJ600" s="17" t="s">
        <v>84</v>
      </c>
      <c r="BK600" s="149">
        <f>ROUND(I600*H600,2)</f>
        <v>0</v>
      </c>
      <c r="BL600" s="17" t="s">
        <v>249</v>
      </c>
      <c r="BM600" s="148" t="s">
        <v>4616</v>
      </c>
    </row>
    <row r="601" spans="2:65" s="1" customFormat="1" x14ac:dyDescent="0.2">
      <c r="B601" s="32"/>
      <c r="D601" s="150" t="s">
        <v>348</v>
      </c>
      <c r="F601" s="151" t="s">
        <v>4615</v>
      </c>
      <c r="I601" s="152"/>
      <c r="L601" s="32"/>
      <c r="M601" s="153"/>
      <c r="T601" s="56"/>
      <c r="AT601" s="17" t="s">
        <v>348</v>
      </c>
      <c r="AU601" s="17" t="s">
        <v>86</v>
      </c>
    </row>
    <row r="602" spans="2:65" s="1" customFormat="1" ht="16.5" customHeight="1" x14ac:dyDescent="0.2">
      <c r="B602" s="136"/>
      <c r="C602" s="137" t="s">
        <v>887</v>
      </c>
      <c r="D602" s="137" t="s">
        <v>342</v>
      </c>
      <c r="E602" s="138" t="s">
        <v>2458</v>
      </c>
      <c r="F602" s="139" t="s">
        <v>2459</v>
      </c>
      <c r="G602" s="140" t="s">
        <v>381</v>
      </c>
      <c r="H602" s="141">
        <v>2.9470000000000001</v>
      </c>
      <c r="I602" s="142"/>
      <c r="J602" s="143">
        <f>ROUND(I602*H602,2)</f>
        <v>0</v>
      </c>
      <c r="K602" s="139" t="s">
        <v>902</v>
      </c>
      <c r="L602" s="32"/>
      <c r="M602" s="144" t="s">
        <v>1</v>
      </c>
      <c r="N602" s="145" t="s">
        <v>42</v>
      </c>
      <c r="P602" s="146">
        <f>O602*H602</f>
        <v>0</v>
      </c>
      <c r="Q602" s="146">
        <v>6.3000000000000003E-4</v>
      </c>
      <c r="R602" s="146">
        <f>Q602*H602</f>
        <v>1.8566100000000001E-3</v>
      </c>
      <c r="S602" s="146">
        <v>0</v>
      </c>
      <c r="T602" s="147">
        <f>S602*H602</f>
        <v>0</v>
      </c>
      <c r="AR602" s="148" t="s">
        <v>249</v>
      </c>
      <c r="AT602" s="148" t="s">
        <v>342</v>
      </c>
      <c r="AU602" s="148" t="s">
        <v>86</v>
      </c>
      <c r="AY602" s="17" t="s">
        <v>339</v>
      </c>
      <c r="BE602" s="149">
        <f>IF(N602="základní",J602,0)</f>
        <v>0</v>
      </c>
      <c r="BF602" s="149">
        <f>IF(N602="snížená",J602,0)</f>
        <v>0</v>
      </c>
      <c r="BG602" s="149">
        <f>IF(N602="zákl. přenesená",J602,0)</f>
        <v>0</v>
      </c>
      <c r="BH602" s="149">
        <f>IF(N602="sníž. přenesená",J602,0)</f>
        <v>0</v>
      </c>
      <c r="BI602" s="149">
        <f>IF(N602="nulová",J602,0)</f>
        <v>0</v>
      </c>
      <c r="BJ602" s="17" t="s">
        <v>84</v>
      </c>
      <c r="BK602" s="149">
        <f>ROUND(I602*H602,2)</f>
        <v>0</v>
      </c>
      <c r="BL602" s="17" t="s">
        <v>249</v>
      </c>
      <c r="BM602" s="148" t="s">
        <v>4617</v>
      </c>
    </row>
    <row r="603" spans="2:65" s="1" customFormat="1" x14ac:dyDescent="0.2">
      <c r="B603" s="32"/>
      <c r="D603" s="150" t="s">
        <v>348</v>
      </c>
      <c r="F603" s="151" t="s">
        <v>2461</v>
      </c>
      <c r="I603" s="152"/>
      <c r="L603" s="32"/>
      <c r="M603" s="153"/>
      <c r="T603" s="56"/>
      <c r="AT603" s="17" t="s">
        <v>348</v>
      </c>
      <c r="AU603" s="17" t="s">
        <v>86</v>
      </c>
    </row>
    <row r="604" spans="2:65" s="12" customFormat="1" x14ac:dyDescent="0.2">
      <c r="B604" s="155"/>
      <c r="D604" s="150" t="s">
        <v>376</v>
      </c>
      <c r="E604" s="156" t="s">
        <v>1</v>
      </c>
      <c r="F604" s="157" t="s">
        <v>4618</v>
      </c>
      <c r="H604" s="158">
        <v>1.8720000000000001</v>
      </c>
      <c r="I604" s="159"/>
      <c r="L604" s="155"/>
      <c r="M604" s="160"/>
      <c r="T604" s="161"/>
      <c r="AT604" s="156" t="s">
        <v>376</v>
      </c>
      <c r="AU604" s="156" t="s">
        <v>86</v>
      </c>
      <c r="AV604" s="12" t="s">
        <v>86</v>
      </c>
      <c r="AW604" s="12" t="s">
        <v>34</v>
      </c>
      <c r="AX604" s="12" t="s">
        <v>77</v>
      </c>
      <c r="AY604" s="156" t="s">
        <v>339</v>
      </c>
    </row>
    <row r="605" spans="2:65" s="12" customFormat="1" x14ac:dyDescent="0.2">
      <c r="B605" s="155"/>
      <c r="D605" s="150" t="s">
        <v>376</v>
      </c>
      <c r="E605" s="156" t="s">
        <v>1</v>
      </c>
      <c r="F605" s="157" t="s">
        <v>4619</v>
      </c>
      <c r="H605" s="158">
        <v>0.30599999999999999</v>
      </c>
      <c r="I605" s="159"/>
      <c r="L605" s="155"/>
      <c r="M605" s="160"/>
      <c r="T605" s="161"/>
      <c r="AT605" s="156" t="s">
        <v>376</v>
      </c>
      <c r="AU605" s="156" t="s">
        <v>86</v>
      </c>
      <c r="AV605" s="12" t="s">
        <v>86</v>
      </c>
      <c r="AW605" s="12" t="s">
        <v>34</v>
      </c>
      <c r="AX605" s="12" t="s">
        <v>77</v>
      </c>
      <c r="AY605" s="156" t="s">
        <v>339</v>
      </c>
    </row>
    <row r="606" spans="2:65" s="12" customFormat="1" x14ac:dyDescent="0.2">
      <c r="B606" s="155"/>
      <c r="D606" s="150" t="s">
        <v>376</v>
      </c>
      <c r="E606" s="156" t="s">
        <v>1</v>
      </c>
      <c r="F606" s="157" t="s">
        <v>4620</v>
      </c>
      <c r="H606" s="158">
        <v>0.76900000000000002</v>
      </c>
      <c r="I606" s="159"/>
      <c r="L606" s="155"/>
      <c r="M606" s="160"/>
      <c r="T606" s="161"/>
      <c r="AT606" s="156" t="s">
        <v>376</v>
      </c>
      <c r="AU606" s="156" t="s">
        <v>86</v>
      </c>
      <c r="AV606" s="12" t="s">
        <v>86</v>
      </c>
      <c r="AW606" s="12" t="s">
        <v>34</v>
      </c>
      <c r="AX606" s="12" t="s">
        <v>77</v>
      </c>
      <c r="AY606" s="156" t="s">
        <v>339</v>
      </c>
    </row>
    <row r="607" spans="2:65" s="13" customFormat="1" x14ac:dyDescent="0.2">
      <c r="B607" s="162"/>
      <c r="D607" s="150" t="s">
        <v>376</v>
      </c>
      <c r="E607" s="163" t="s">
        <v>1</v>
      </c>
      <c r="F607" s="164" t="s">
        <v>398</v>
      </c>
      <c r="H607" s="165">
        <v>2.9470000000000001</v>
      </c>
      <c r="I607" s="166"/>
      <c r="L607" s="162"/>
      <c r="M607" s="167"/>
      <c r="T607" s="168"/>
      <c r="AT607" s="163" t="s">
        <v>376</v>
      </c>
      <c r="AU607" s="163" t="s">
        <v>86</v>
      </c>
      <c r="AV607" s="13" t="s">
        <v>249</v>
      </c>
      <c r="AW607" s="13" t="s">
        <v>34</v>
      </c>
      <c r="AX607" s="13" t="s">
        <v>84</v>
      </c>
      <c r="AY607" s="163" t="s">
        <v>339</v>
      </c>
    </row>
    <row r="608" spans="2:65" s="1" customFormat="1" ht="16.5" customHeight="1" x14ac:dyDescent="0.2">
      <c r="B608" s="136"/>
      <c r="C608" s="137" t="s">
        <v>890</v>
      </c>
      <c r="D608" s="137" t="s">
        <v>342</v>
      </c>
      <c r="E608" s="138" t="s">
        <v>4621</v>
      </c>
      <c r="F608" s="139" t="s">
        <v>4622</v>
      </c>
      <c r="G608" s="140" t="s">
        <v>381</v>
      </c>
      <c r="H608" s="141">
        <v>5.04</v>
      </c>
      <c r="I608" s="142"/>
      <c r="J608" s="143">
        <f>ROUND(I608*H608,2)</f>
        <v>0</v>
      </c>
      <c r="K608" s="139" t="s">
        <v>902</v>
      </c>
      <c r="L608" s="32"/>
      <c r="M608" s="144" t="s">
        <v>1</v>
      </c>
      <c r="N608" s="145" t="s">
        <v>42</v>
      </c>
      <c r="P608" s="146">
        <f>O608*H608</f>
        <v>0</v>
      </c>
      <c r="Q608" s="146">
        <v>9.5E-4</v>
      </c>
      <c r="R608" s="146">
        <f>Q608*H608</f>
        <v>4.7879999999999997E-3</v>
      </c>
      <c r="S608" s="146">
        <v>0</v>
      </c>
      <c r="T608" s="147">
        <f>S608*H608</f>
        <v>0</v>
      </c>
      <c r="AR608" s="148" t="s">
        <v>249</v>
      </c>
      <c r="AT608" s="148" t="s">
        <v>342</v>
      </c>
      <c r="AU608" s="148" t="s">
        <v>86</v>
      </c>
      <c r="AY608" s="17" t="s">
        <v>339</v>
      </c>
      <c r="BE608" s="149">
        <f>IF(N608="základní",J608,0)</f>
        <v>0</v>
      </c>
      <c r="BF608" s="149">
        <f>IF(N608="snížená",J608,0)</f>
        <v>0</v>
      </c>
      <c r="BG608" s="149">
        <f>IF(N608="zákl. přenesená",J608,0)</f>
        <v>0</v>
      </c>
      <c r="BH608" s="149">
        <f>IF(N608="sníž. přenesená",J608,0)</f>
        <v>0</v>
      </c>
      <c r="BI608" s="149">
        <f>IF(N608="nulová",J608,0)</f>
        <v>0</v>
      </c>
      <c r="BJ608" s="17" t="s">
        <v>84</v>
      </c>
      <c r="BK608" s="149">
        <f>ROUND(I608*H608,2)</f>
        <v>0</v>
      </c>
      <c r="BL608" s="17" t="s">
        <v>249</v>
      </c>
      <c r="BM608" s="148" t="s">
        <v>4623</v>
      </c>
    </row>
    <row r="609" spans="2:65" s="1" customFormat="1" x14ac:dyDescent="0.2">
      <c r="B609" s="32"/>
      <c r="D609" s="150" t="s">
        <v>348</v>
      </c>
      <c r="F609" s="151" t="s">
        <v>4624</v>
      </c>
      <c r="I609" s="152"/>
      <c r="L609" s="32"/>
      <c r="M609" s="153"/>
      <c r="T609" s="56"/>
      <c r="AT609" s="17" t="s">
        <v>348</v>
      </c>
      <c r="AU609" s="17" t="s">
        <v>86</v>
      </c>
    </row>
    <row r="610" spans="2:65" s="12" customFormat="1" x14ac:dyDescent="0.2">
      <c r="B610" s="155"/>
      <c r="D610" s="150" t="s">
        <v>376</v>
      </c>
      <c r="E610" s="156" t="s">
        <v>1</v>
      </c>
      <c r="F610" s="157" t="s">
        <v>4625</v>
      </c>
      <c r="H610" s="158">
        <v>5.04</v>
      </c>
      <c r="I610" s="159"/>
      <c r="L610" s="155"/>
      <c r="M610" s="160"/>
      <c r="T610" s="161"/>
      <c r="AT610" s="156" t="s">
        <v>376</v>
      </c>
      <c r="AU610" s="156" t="s">
        <v>86</v>
      </c>
      <c r="AV610" s="12" t="s">
        <v>86</v>
      </c>
      <c r="AW610" s="12" t="s">
        <v>34</v>
      </c>
      <c r="AX610" s="12" t="s">
        <v>77</v>
      </c>
      <c r="AY610" s="156" t="s">
        <v>339</v>
      </c>
    </row>
    <row r="611" spans="2:65" s="13" customFormat="1" x14ac:dyDescent="0.2">
      <c r="B611" s="162"/>
      <c r="D611" s="150" t="s">
        <v>376</v>
      </c>
      <c r="E611" s="163" t="s">
        <v>1</v>
      </c>
      <c r="F611" s="164" t="s">
        <v>398</v>
      </c>
      <c r="H611" s="165">
        <v>5.04</v>
      </c>
      <c r="I611" s="166"/>
      <c r="L611" s="162"/>
      <c r="M611" s="167"/>
      <c r="T611" s="168"/>
      <c r="AT611" s="163" t="s">
        <v>376</v>
      </c>
      <c r="AU611" s="163" t="s">
        <v>86</v>
      </c>
      <c r="AV611" s="13" t="s">
        <v>249</v>
      </c>
      <c r="AW611" s="13" t="s">
        <v>34</v>
      </c>
      <c r="AX611" s="13" t="s">
        <v>84</v>
      </c>
      <c r="AY611" s="163" t="s">
        <v>339</v>
      </c>
    </row>
    <row r="612" spans="2:65" s="1" customFormat="1" ht="16.5" customHeight="1" x14ac:dyDescent="0.2">
      <c r="B612" s="136"/>
      <c r="C612" s="137" t="s">
        <v>893</v>
      </c>
      <c r="D612" s="137" t="s">
        <v>342</v>
      </c>
      <c r="E612" s="138" t="s">
        <v>2465</v>
      </c>
      <c r="F612" s="139" t="s">
        <v>2466</v>
      </c>
      <c r="G612" s="140" t="s">
        <v>381</v>
      </c>
      <c r="H612" s="141">
        <v>3.33</v>
      </c>
      <c r="I612" s="142"/>
      <c r="J612" s="143">
        <f>ROUND(I612*H612,2)</f>
        <v>0</v>
      </c>
      <c r="K612" s="139" t="s">
        <v>902</v>
      </c>
      <c r="L612" s="32"/>
      <c r="M612" s="144" t="s">
        <v>1</v>
      </c>
      <c r="N612" s="145" t="s">
        <v>42</v>
      </c>
      <c r="P612" s="146">
        <f>O612*H612</f>
        <v>0</v>
      </c>
      <c r="Q612" s="146">
        <v>1.58E-3</v>
      </c>
      <c r="R612" s="146">
        <f>Q612*H612</f>
        <v>5.2614000000000003E-3</v>
      </c>
      <c r="S612" s="146">
        <v>0</v>
      </c>
      <c r="T612" s="147">
        <f>S612*H612</f>
        <v>0</v>
      </c>
      <c r="AR612" s="148" t="s">
        <v>249</v>
      </c>
      <c r="AT612" s="148" t="s">
        <v>342</v>
      </c>
      <c r="AU612" s="148" t="s">
        <v>86</v>
      </c>
      <c r="AY612" s="17" t="s">
        <v>339</v>
      </c>
      <c r="BE612" s="149">
        <f>IF(N612="základní",J612,0)</f>
        <v>0</v>
      </c>
      <c r="BF612" s="149">
        <f>IF(N612="snížená",J612,0)</f>
        <v>0</v>
      </c>
      <c r="BG612" s="149">
        <f>IF(N612="zákl. přenesená",J612,0)</f>
        <v>0</v>
      </c>
      <c r="BH612" s="149">
        <f>IF(N612="sníž. přenesená",J612,0)</f>
        <v>0</v>
      </c>
      <c r="BI612" s="149">
        <f>IF(N612="nulová",J612,0)</f>
        <v>0</v>
      </c>
      <c r="BJ612" s="17" t="s">
        <v>84</v>
      </c>
      <c r="BK612" s="149">
        <f>ROUND(I612*H612,2)</f>
        <v>0</v>
      </c>
      <c r="BL612" s="17" t="s">
        <v>249</v>
      </c>
      <c r="BM612" s="148" t="s">
        <v>4626</v>
      </c>
    </row>
    <row r="613" spans="2:65" s="1" customFormat="1" x14ac:dyDescent="0.2">
      <c r="B613" s="32"/>
      <c r="D613" s="150" t="s">
        <v>348</v>
      </c>
      <c r="F613" s="151" t="s">
        <v>2468</v>
      </c>
      <c r="I613" s="152"/>
      <c r="L613" s="32"/>
      <c r="M613" s="153"/>
      <c r="T613" s="56"/>
      <c r="AT613" s="17" t="s">
        <v>348</v>
      </c>
      <c r="AU613" s="17" t="s">
        <v>86</v>
      </c>
    </row>
    <row r="614" spans="2:65" s="12" customFormat="1" x14ac:dyDescent="0.2">
      <c r="B614" s="155"/>
      <c r="D614" s="150" t="s">
        <v>376</v>
      </c>
      <c r="E614" s="156" t="s">
        <v>1</v>
      </c>
      <c r="F614" s="157" t="s">
        <v>4627</v>
      </c>
      <c r="H614" s="158">
        <v>3.33</v>
      </c>
      <c r="I614" s="159"/>
      <c r="L614" s="155"/>
      <c r="M614" s="160"/>
      <c r="T614" s="161"/>
      <c r="AT614" s="156" t="s">
        <v>376</v>
      </c>
      <c r="AU614" s="156" t="s">
        <v>86</v>
      </c>
      <c r="AV614" s="12" t="s">
        <v>86</v>
      </c>
      <c r="AW614" s="12" t="s">
        <v>34</v>
      </c>
      <c r="AX614" s="12" t="s">
        <v>77</v>
      </c>
      <c r="AY614" s="156" t="s">
        <v>339</v>
      </c>
    </row>
    <row r="615" spans="2:65" s="13" customFormat="1" x14ac:dyDescent="0.2">
      <c r="B615" s="162"/>
      <c r="D615" s="150" t="s">
        <v>376</v>
      </c>
      <c r="E615" s="163" t="s">
        <v>1</v>
      </c>
      <c r="F615" s="164" t="s">
        <v>398</v>
      </c>
      <c r="H615" s="165">
        <v>3.33</v>
      </c>
      <c r="I615" s="166"/>
      <c r="L615" s="162"/>
      <c r="M615" s="167"/>
      <c r="T615" s="168"/>
      <c r="AT615" s="163" t="s">
        <v>376</v>
      </c>
      <c r="AU615" s="163" t="s">
        <v>86</v>
      </c>
      <c r="AV615" s="13" t="s">
        <v>249</v>
      </c>
      <c r="AW615" s="13" t="s">
        <v>34</v>
      </c>
      <c r="AX615" s="13" t="s">
        <v>84</v>
      </c>
      <c r="AY615" s="163" t="s">
        <v>339</v>
      </c>
    </row>
    <row r="616" spans="2:65" s="1" customFormat="1" ht="16.5" customHeight="1" x14ac:dyDescent="0.2">
      <c r="B616" s="136"/>
      <c r="C616" s="137" t="s">
        <v>896</v>
      </c>
      <c r="D616" s="137" t="s">
        <v>342</v>
      </c>
      <c r="E616" s="138" t="s">
        <v>4628</v>
      </c>
      <c r="F616" s="139" t="s">
        <v>4629</v>
      </c>
      <c r="G616" s="140" t="s">
        <v>358</v>
      </c>
      <c r="H616" s="141">
        <v>23.88</v>
      </c>
      <c r="I616" s="142"/>
      <c r="J616" s="143">
        <f>ROUND(I616*H616,2)</f>
        <v>0</v>
      </c>
      <c r="K616" s="139" t="s">
        <v>902</v>
      </c>
      <c r="L616" s="32"/>
      <c r="M616" s="144" t="s">
        <v>1</v>
      </c>
      <c r="N616" s="145" t="s">
        <v>42</v>
      </c>
      <c r="P616" s="146">
        <f>O616*H616</f>
        <v>0</v>
      </c>
      <c r="Q616" s="146">
        <v>5.6100000000000004E-3</v>
      </c>
      <c r="R616" s="146">
        <f>Q616*H616</f>
        <v>0.1339668</v>
      </c>
      <c r="S616" s="146">
        <v>0</v>
      </c>
      <c r="T616" s="147">
        <f>S616*H616</f>
        <v>0</v>
      </c>
      <c r="AR616" s="148" t="s">
        <v>249</v>
      </c>
      <c r="AT616" s="148" t="s">
        <v>342</v>
      </c>
      <c r="AU616" s="148" t="s">
        <v>86</v>
      </c>
      <c r="AY616" s="17" t="s">
        <v>339</v>
      </c>
      <c r="BE616" s="149">
        <f>IF(N616="základní",J616,0)</f>
        <v>0</v>
      </c>
      <c r="BF616" s="149">
        <f>IF(N616="snížená",J616,0)</f>
        <v>0</v>
      </c>
      <c r="BG616" s="149">
        <f>IF(N616="zákl. přenesená",J616,0)</f>
        <v>0</v>
      </c>
      <c r="BH616" s="149">
        <f>IF(N616="sníž. přenesená",J616,0)</f>
        <v>0</v>
      </c>
      <c r="BI616" s="149">
        <f>IF(N616="nulová",J616,0)</f>
        <v>0</v>
      </c>
      <c r="BJ616" s="17" t="s">
        <v>84</v>
      </c>
      <c r="BK616" s="149">
        <f>ROUND(I616*H616,2)</f>
        <v>0</v>
      </c>
      <c r="BL616" s="17" t="s">
        <v>249</v>
      </c>
      <c r="BM616" s="148" t="s">
        <v>4630</v>
      </c>
    </row>
    <row r="617" spans="2:65" s="1" customFormat="1" x14ac:dyDescent="0.2">
      <c r="B617" s="32"/>
      <c r="D617" s="150" t="s">
        <v>348</v>
      </c>
      <c r="F617" s="151" t="s">
        <v>4631</v>
      </c>
      <c r="I617" s="152"/>
      <c r="L617" s="32"/>
      <c r="M617" s="153"/>
      <c r="T617" s="56"/>
      <c r="AT617" s="17" t="s">
        <v>348</v>
      </c>
      <c r="AU617" s="17" t="s">
        <v>86</v>
      </c>
    </row>
    <row r="618" spans="2:65" s="12" customFormat="1" x14ac:dyDescent="0.2">
      <c r="B618" s="155"/>
      <c r="D618" s="150" t="s">
        <v>376</v>
      </c>
      <c r="E618" s="156" t="s">
        <v>1</v>
      </c>
      <c r="F618" s="157" t="s">
        <v>4632</v>
      </c>
      <c r="H618" s="158">
        <v>4.5999999999999996</v>
      </c>
      <c r="I618" s="159"/>
      <c r="L618" s="155"/>
      <c r="M618" s="160"/>
      <c r="T618" s="161"/>
      <c r="AT618" s="156" t="s">
        <v>376</v>
      </c>
      <c r="AU618" s="156" t="s">
        <v>86</v>
      </c>
      <c r="AV618" s="12" t="s">
        <v>86</v>
      </c>
      <c r="AW618" s="12" t="s">
        <v>34</v>
      </c>
      <c r="AX618" s="12" t="s">
        <v>77</v>
      </c>
      <c r="AY618" s="156" t="s">
        <v>339</v>
      </c>
    </row>
    <row r="619" spans="2:65" s="12" customFormat="1" x14ac:dyDescent="0.2">
      <c r="B619" s="155"/>
      <c r="D619" s="150" t="s">
        <v>376</v>
      </c>
      <c r="E619" s="156" t="s">
        <v>1</v>
      </c>
      <c r="F619" s="157" t="s">
        <v>4633</v>
      </c>
      <c r="H619" s="158">
        <v>3.68</v>
      </c>
      <c r="I619" s="159"/>
      <c r="L619" s="155"/>
      <c r="M619" s="160"/>
      <c r="T619" s="161"/>
      <c r="AT619" s="156" t="s">
        <v>376</v>
      </c>
      <c r="AU619" s="156" t="s">
        <v>86</v>
      </c>
      <c r="AV619" s="12" t="s">
        <v>86</v>
      </c>
      <c r="AW619" s="12" t="s">
        <v>34</v>
      </c>
      <c r="AX619" s="12" t="s">
        <v>77</v>
      </c>
      <c r="AY619" s="156" t="s">
        <v>339</v>
      </c>
    </row>
    <row r="620" spans="2:65" s="12" customFormat="1" x14ac:dyDescent="0.2">
      <c r="B620" s="155"/>
      <c r="D620" s="150" t="s">
        <v>376</v>
      </c>
      <c r="E620" s="156" t="s">
        <v>1</v>
      </c>
      <c r="F620" s="157" t="s">
        <v>4634</v>
      </c>
      <c r="H620" s="158">
        <v>15.6</v>
      </c>
      <c r="I620" s="159"/>
      <c r="L620" s="155"/>
      <c r="M620" s="160"/>
      <c r="T620" s="161"/>
      <c r="AT620" s="156" t="s">
        <v>376</v>
      </c>
      <c r="AU620" s="156" t="s">
        <v>86</v>
      </c>
      <c r="AV620" s="12" t="s">
        <v>86</v>
      </c>
      <c r="AW620" s="12" t="s">
        <v>34</v>
      </c>
      <c r="AX620" s="12" t="s">
        <v>77</v>
      </c>
      <c r="AY620" s="156" t="s">
        <v>339</v>
      </c>
    </row>
    <row r="621" spans="2:65" s="13" customFormat="1" x14ac:dyDescent="0.2">
      <c r="B621" s="162"/>
      <c r="D621" s="150" t="s">
        <v>376</v>
      </c>
      <c r="E621" s="163" t="s">
        <v>1</v>
      </c>
      <c r="F621" s="164" t="s">
        <v>398</v>
      </c>
      <c r="H621" s="165">
        <v>23.88</v>
      </c>
      <c r="I621" s="166"/>
      <c r="L621" s="162"/>
      <c r="M621" s="167"/>
      <c r="T621" s="168"/>
      <c r="AT621" s="163" t="s">
        <v>376</v>
      </c>
      <c r="AU621" s="163" t="s">
        <v>86</v>
      </c>
      <c r="AV621" s="13" t="s">
        <v>249</v>
      </c>
      <c r="AW621" s="13" t="s">
        <v>34</v>
      </c>
      <c r="AX621" s="13" t="s">
        <v>84</v>
      </c>
      <c r="AY621" s="163" t="s">
        <v>339</v>
      </c>
    </row>
    <row r="622" spans="2:65" s="1" customFormat="1" ht="16.5" customHeight="1" x14ac:dyDescent="0.2">
      <c r="B622" s="136"/>
      <c r="C622" s="137" t="s">
        <v>1435</v>
      </c>
      <c r="D622" s="137" t="s">
        <v>342</v>
      </c>
      <c r="E622" s="138" t="s">
        <v>4635</v>
      </c>
      <c r="F622" s="139" t="s">
        <v>4636</v>
      </c>
      <c r="G622" s="140" t="s">
        <v>358</v>
      </c>
      <c r="H622" s="141">
        <v>4.4000000000000004</v>
      </c>
      <c r="I622" s="142"/>
      <c r="J622" s="143">
        <f>ROUND(I622*H622,2)</f>
        <v>0</v>
      </c>
      <c r="K622" s="139" t="s">
        <v>902</v>
      </c>
      <c r="L622" s="32"/>
      <c r="M622" s="144" t="s">
        <v>1</v>
      </c>
      <c r="N622" s="145" t="s">
        <v>42</v>
      </c>
      <c r="P622" s="146">
        <f>O622*H622</f>
        <v>0</v>
      </c>
      <c r="Q622" s="146">
        <v>3.29E-3</v>
      </c>
      <c r="R622" s="146">
        <f>Q622*H622</f>
        <v>1.4476000000000001E-2</v>
      </c>
      <c r="S622" s="146">
        <v>0</v>
      </c>
      <c r="T622" s="147">
        <f>S622*H622</f>
        <v>0</v>
      </c>
      <c r="AR622" s="148" t="s">
        <v>249</v>
      </c>
      <c r="AT622" s="148" t="s">
        <v>342</v>
      </c>
      <c r="AU622" s="148" t="s">
        <v>86</v>
      </c>
      <c r="AY622" s="17" t="s">
        <v>339</v>
      </c>
      <c r="BE622" s="149">
        <f>IF(N622="základní",J622,0)</f>
        <v>0</v>
      </c>
      <c r="BF622" s="149">
        <f>IF(N622="snížená",J622,0)</f>
        <v>0</v>
      </c>
      <c r="BG622" s="149">
        <f>IF(N622="zákl. přenesená",J622,0)</f>
        <v>0</v>
      </c>
      <c r="BH622" s="149">
        <f>IF(N622="sníž. přenesená",J622,0)</f>
        <v>0</v>
      </c>
      <c r="BI622" s="149">
        <f>IF(N622="nulová",J622,0)</f>
        <v>0</v>
      </c>
      <c r="BJ622" s="17" t="s">
        <v>84</v>
      </c>
      <c r="BK622" s="149">
        <f>ROUND(I622*H622,2)</f>
        <v>0</v>
      </c>
      <c r="BL622" s="17" t="s">
        <v>249</v>
      </c>
      <c r="BM622" s="148" t="s">
        <v>4637</v>
      </c>
    </row>
    <row r="623" spans="2:65" s="1" customFormat="1" x14ac:dyDescent="0.2">
      <c r="B623" s="32"/>
      <c r="D623" s="150" t="s">
        <v>348</v>
      </c>
      <c r="F623" s="151" t="s">
        <v>4638</v>
      </c>
      <c r="I623" s="152"/>
      <c r="L623" s="32"/>
      <c r="M623" s="153"/>
      <c r="T623" s="56"/>
      <c r="AT623" s="17" t="s">
        <v>348</v>
      </c>
      <c r="AU623" s="17" t="s">
        <v>86</v>
      </c>
    </row>
    <row r="624" spans="2:65" s="12" customFormat="1" x14ac:dyDescent="0.2">
      <c r="B624" s="155"/>
      <c r="D624" s="150" t="s">
        <v>376</v>
      </c>
      <c r="E624" s="156" t="s">
        <v>1</v>
      </c>
      <c r="F624" s="157" t="s">
        <v>4639</v>
      </c>
      <c r="H624" s="158">
        <v>4.4000000000000004</v>
      </c>
      <c r="I624" s="159"/>
      <c r="L624" s="155"/>
      <c r="M624" s="160"/>
      <c r="T624" s="161"/>
      <c r="AT624" s="156" t="s">
        <v>376</v>
      </c>
      <c r="AU624" s="156" t="s">
        <v>86</v>
      </c>
      <c r="AV624" s="12" t="s">
        <v>86</v>
      </c>
      <c r="AW624" s="12" t="s">
        <v>34</v>
      </c>
      <c r="AX624" s="12" t="s">
        <v>77</v>
      </c>
      <c r="AY624" s="156" t="s">
        <v>339</v>
      </c>
    </row>
    <row r="625" spans="2:65" s="13" customFormat="1" x14ac:dyDescent="0.2">
      <c r="B625" s="162"/>
      <c r="D625" s="150" t="s">
        <v>376</v>
      </c>
      <c r="E625" s="163" t="s">
        <v>1</v>
      </c>
      <c r="F625" s="164" t="s">
        <v>398</v>
      </c>
      <c r="H625" s="165">
        <v>4.4000000000000004</v>
      </c>
      <c r="I625" s="166"/>
      <c r="L625" s="162"/>
      <c r="M625" s="167"/>
      <c r="T625" s="168"/>
      <c r="AT625" s="163" t="s">
        <v>376</v>
      </c>
      <c r="AU625" s="163" t="s">
        <v>86</v>
      </c>
      <c r="AV625" s="13" t="s">
        <v>249</v>
      </c>
      <c r="AW625" s="13" t="s">
        <v>34</v>
      </c>
      <c r="AX625" s="13" t="s">
        <v>84</v>
      </c>
      <c r="AY625" s="163" t="s">
        <v>339</v>
      </c>
    </row>
    <row r="626" spans="2:65" s="1" customFormat="1" ht="16.5" customHeight="1" x14ac:dyDescent="0.2">
      <c r="B626" s="136"/>
      <c r="C626" s="137" t="s">
        <v>1440</v>
      </c>
      <c r="D626" s="137" t="s">
        <v>342</v>
      </c>
      <c r="E626" s="138" t="s">
        <v>4640</v>
      </c>
      <c r="F626" s="139" t="s">
        <v>4641</v>
      </c>
      <c r="G626" s="140" t="s">
        <v>358</v>
      </c>
      <c r="H626" s="141">
        <v>15.68</v>
      </c>
      <c r="I626" s="142"/>
      <c r="J626" s="143">
        <f>ROUND(I626*H626,2)</f>
        <v>0</v>
      </c>
      <c r="K626" s="139" t="s">
        <v>902</v>
      </c>
      <c r="L626" s="32"/>
      <c r="M626" s="144" t="s">
        <v>1</v>
      </c>
      <c r="N626" s="145" t="s">
        <v>42</v>
      </c>
      <c r="P626" s="146">
        <f>O626*H626</f>
        <v>0</v>
      </c>
      <c r="Q626" s="146">
        <v>2.0799999999999998E-3</v>
      </c>
      <c r="R626" s="146">
        <f>Q626*H626</f>
        <v>3.2614399999999995E-2</v>
      </c>
      <c r="S626" s="146">
        <v>0</v>
      </c>
      <c r="T626" s="147">
        <f>S626*H626</f>
        <v>0</v>
      </c>
      <c r="AR626" s="148" t="s">
        <v>249</v>
      </c>
      <c r="AT626" s="148" t="s">
        <v>342</v>
      </c>
      <c r="AU626" s="148" t="s">
        <v>86</v>
      </c>
      <c r="AY626" s="17" t="s">
        <v>339</v>
      </c>
      <c r="BE626" s="149">
        <f>IF(N626="základní",J626,0)</f>
        <v>0</v>
      </c>
      <c r="BF626" s="149">
        <f>IF(N626="snížená",J626,0)</f>
        <v>0</v>
      </c>
      <c r="BG626" s="149">
        <f>IF(N626="zákl. přenesená",J626,0)</f>
        <v>0</v>
      </c>
      <c r="BH626" s="149">
        <f>IF(N626="sníž. přenesená",J626,0)</f>
        <v>0</v>
      </c>
      <c r="BI626" s="149">
        <f>IF(N626="nulová",J626,0)</f>
        <v>0</v>
      </c>
      <c r="BJ626" s="17" t="s">
        <v>84</v>
      </c>
      <c r="BK626" s="149">
        <f>ROUND(I626*H626,2)</f>
        <v>0</v>
      </c>
      <c r="BL626" s="17" t="s">
        <v>249</v>
      </c>
      <c r="BM626" s="148" t="s">
        <v>4642</v>
      </c>
    </row>
    <row r="627" spans="2:65" s="1" customFormat="1" x14ac:dyDescent="0.2">
      <c r="B627" s="32"/>
      <c r="D627" s="150" t="s">
        <v>348</v>
      </c>
      <c r="F627" s="151" t="s">
        <v>4643</v>
      </c>
      <c r="I627" s="152"/>
      <c r="L627" s="32"/>
      <c r="M627" s="153"/>
      <c r="T627" s="56"/>
      <c r="AT627" s="17" t="s">
        <v>348</v>
      </c>
      <c r="AU627" s="17" t="s">
        <v>86</v>
      </c>
    </row>
    <row r="628" spans="2:65" s="12" customFormat="1" x14ac:dyDescent="0.2">
      <c r="B628" s="155"/>
      <c r="D628" s="150" t="s">
        <v>376</v>
      </c>
      <c r="E628" s="156" t="s">
        <v>1</v>
      </c>
      <c r="F628" s="157" t="s">
        <v>4644</v>
      </c>
      <c r="H628" s="158">
        <v>15.68</v>
      </c>
      <c r="I628" s="159"/>
      <c r="L628" s="155"/>
      <c r="M628" s="160"/>
      <c r="T628" s="161"/>
      <c r="AT628" s="156" t="s">
        <v>376</v>
      </c>
      <c r="AU628" s="156" t="s">
        <v>86</v>
      </c>
      <c r="AV628" s="12" t="s">
        <v>86</v>
      </c>
      <c r="AW628" s="12" t="s">
        <v>34</v>
      </c>
      <c r="AX628" s="12" t="s">
        <v>77</v>
      </c>
      <c r="AY628" s="156" t="s">
        <v>339</v>
      </c>
    </row>
    <row r="629" spans="2:65" s="13" customFormat="1" x14ac:dyDescent="0.2">
      <c r="B629" s="162"/>
      <c r="D629" s="150" t="s">
        <v>376</v>
      </c>
      <c r="E629" s="163" t="s">
        <v>1</v>
      </c>
      <c r="F629" s="164" t="s">
        <v>398</v>
      </c>
      <c r="H629" s="165">
        <v>15.68</v>
      </c>
      <c r="I629" s="166"/>
      <c r="L629" s="162"/>
      <c r="M629" s="167"/>
      <c r="T629" s="168"/>
      <c r="AT629" s="163" t="s">
        <v>376</v>
      </c>
      <c r="AU629" s="163" t="s">
        <v>86</v>
      </c>
      <c r="AV629" s="13" t="s">
        <v>249</v>
      </c>
      <c r="AW629" s="13" t="s">
        <v>34</v>
      </c>
      <c r="AX629" s="13" t="s">
        <v>84</v>
      </c>
      <c r="AY629" s="163" t="s">
        <v>339</v>
      </c>
    </row>
    <row r="630" spans="2:65" s="1" customFormat="1" ht="16.5" customHeight="1" x14ac:dyDescent="0.2">
      <c r="B630" s="136"/>
      <c r="C630" s="137" t="s">
        <v>1445</v>
      </c>
      <c r="D630" s="137" t="s">
        <v>342</v>
      </c>
      <c r="E630" s="138" t="s">
        <v>2471</v>
      </c>
      <c r="F630" s="139" t="s">
        <v>2472</v>
      </c>
      <c r="G630" s="140" t="s">
        <v>345</v>
      </c>
      <c r="H630" s="141">
        <v>1</v>
      </c>
      <c r="I630" s="142"/>
      <c r="J630" s="143">
        <f>ROUND(I630*H630,2)</f>
        <v>0</v>
      </c>
      <c r="K630" s="139" t="s">
        <v>902</v>
      </c>
      <c r="L630" s="32"/>
      <c r="M630" s="144" t="s">
        <v>1</v>
      </c>
      <c r="N630" s="145" t="s">
        <v>42</v>
      </c>
      <c r="P630" s="146">
        <f>O630*H630</f>
        <v>0</v>
      </c>
      <c r="Q630" s="146">
        <v>6.4900000000000001E-3</v>
      </c>
      <c r="R630" s="146">
        <f>Q630*H630</f>
        <v>6.4900000000000001E-3</v>
      </c>
      <c r="S630" s="146">
        <v>0</v>
      </c>
      <c r="T630" s="147">
        <f>S630*H630</f>
        <v>0</v>
      </c>
      <c r="AR630" s="148" t="s">
        <v>249</v>
      </c>
      <c r="AT630" s="148" t="s">
        <v>342</v>
      </c>
      <c r="AU630" s="148" t="s">
        <v>86</v>
      </c>
      <c r="AY630" s="17" t="s">
        <v>339</v>
      </c>
      <c r="BE630" s="149">
        <f>IF(N630="základní",J630,0)</f>
        <v>0</v>
      </c>
      <c r="BF630" s="149">
        <f>IF(N630="snížená",J630,0)</f>
        <v>0</v>
      </c>
      <c r="BG630" s="149">
        <f>IF(N630="zákl. přenesená",J630,0)</f>
        <v>0</v>
      </c>
      <c r="BH630" s="149">
        <f>IF(N630="sníž. přenesená",J630,0)</f>
        <v>0</v>
      </c>
      <c r="BI630" s="149">
        <f>IF(N630="nulová",J630,0)</f>
        <v>0</v>
      </c>
      <c r="BJ630" s="17" t="s">
        <v>84</v>
      </c>
      <c r="BK630" s="149">
        <f>ROUND(I630*H630,2)</f>
        <v>0</v>
      </c>
      <c r="BL630" s="17" t="s">
        <v>249</v>
      </c>
      <c r="BM630" s="148" t="s">
        <v>4645</v>
      </c>
    </row>
    <row r="631" spans="2:65" s="1" customFormat="1" x14ac:dyDescent="0.2">
      <c r="B631" s="32"/>
      <c r="D631" s="150" t="s">
        <v>348</v>
      </c>
      <c r="F631" s="151" t="s">
        <v>2474</v>
      </c>
      <c r="I631" s="152"/>
      <c r="L631" s="32"/>
      <c r="M631" s="153"/>
      <c r="T631" s="56"/>
      <c r="AT631" s="17" t="s">
        <v>348</v>
      </c>
      <c r="AU631" s="17" t="s">
        <v>86</v>
      </c>
    </row>
    <row r="632" spans="2:65" s="12" customFormat="1" x14ac:dyDescent="0.2">
      <c r="B632" s="155"/>
      <c r="D632" s="150" t="s">
        <v>376</v>
      </c>
      <c r="E632" s="156" t="s">
        <v>1</v>
      </c>
      <c r="F632" s="157" t="s">
        <v>84</v>
      </c>
      <c r="H632" s="158">
        <v>1</v>
      </c>
      <c r="I632" s="159"/>
      <c r="L632" s="155"/>
      <c r="M632" s="160"/>
      <c r="T632" s="161"/>
      <c r="AT632" s="156" t="s">
        <v>376</v>
      </c>
      <c r="AU632" s="156" t="s">
        <v>86</v>
      </c>
      <c r="AV632" s="12" t="s">
        <v>86</v>
      </c>
      <c r="AW632" s="12" t="s">
        <v>34</v>
      </c>
      <c r="AX632" s="12" t="s">
        <v>77</v>
      </c>
      <c r="AY632" s="156" t="s">
        <v>339</v>
      </c>
    </row>
    <row r="633" spans="2:65" s="13" customFormat="1" x14ac:dyDescent="0.2">
      <c r="B633" s="162"/>
      <c r="D633" s="150" t="s">
        <v>376</v>
      </c>
      <c r="E633" s="163" t="s">
        <v>1</v>
      </c>
      <c r="F633" s="164" t="s">
        <v>398</v>
      </c>
      <c r="H633" s="165">
        <v>1</v>
      </c>
      <c r="I633" s="166"/>
      <c r="L633" s="162"/>
      <c r="M633" s="167"/>
      <c r="T633" s="168"/>
      <c r="AT633" s="163" t="s">
        <v>376</v>
      </c>
      <c r="AU633" s="163" t="s">
        <v>86</v>
      </c>
      <c r="AV633" s="13" t="s">
        <v>249</v>
      </c>
      <c r="AW633" s="13" t="s">
        <v>34</v>
      </c>
      <c r="AX633" s="13" t="s">
        <v>84</v>
      </c>
      <c r="AY633" s="163" t="s">
        <v>339</v>
      </c>
    </row>
    <row r="634" spans="2:65" s="1" customFormat="1" ht="24.15" customHeight="1" x14ac:dyDescent="0.2">
      <c r="B634" s="136"/>
      <c r="C634" s="137" t="s">
        <v>1449</v>
      </c>
      <c r="D634" s="137" t="s">
        <v>342</v>
      </c>
      <c r="E634" s="138" t="s">
        <v>4646</v>
      </c>
      <c r="F634" s="139" t="s">
        <v>4647</v>
      </c>
      <c r="G634" s="140" t="s">
        <v>358</v>
      </c>
      <c r="H634" s="141">
        <v>3</v>
      </c>
      <c r="I634" s="142"/>
      <c r="J634" s="143">
        <f>ROUND(I634*H634,2)</f>
        <v>0</v>
      </c>
      <c r="K634" s="139" t="s">
        <v>1</v>
      </c>
      <c r="L634" s="32"/>
      <c r="M634" s="144" t="s">
        <v>1</v>
      </c>
      <c r="N634" s="145" t="s">
        <v>42</v>
      </c>
      <c r="P634" s="146">
        <f>O634*H634</f>
        <v>0</v>
      </c>
      <c r="Q634" s="146">
        <v>0</v>
      </c>
      <c r="R634" s="146">
        <f>Q634*H634</f>
        <v>0</v>
      </c>
      <c r="S634" s="146">
        <v>0</v>
      </c>
      <c r="T634" s="147">
        <f>S634*H634</f>
        <v>0</v>
      </c>
      <c r="AR634" s="148" t="s">
        <v>249</v>
      </c>
      <c r="AT634" s="148" t="s">
        <v>342</v>
      </c>
      <c r="AU634" s="148" t="s">
        <v>86</v>
      </c>
      <c r="AY634" s="17" t="s">
        <v>339</v>
      </c>
      <c r="BE634" s="149">
        <f>IF(N634="základní",J634,0)</f>
        <v>0</v>
      </c>
      <c r="BF634" s="149">
        <f>IF(N634="snížená",J634,0)</f>
        <v>0</v>
      </c>
      <c r="BG634" s="149">
        <f>IF(N634="zákl. přenesená",J634,0)</f>
        <v>0</v>
      </c>
      <c r="BH634" s="149">
        <f>IF(N634="sníž. přenesená",J634,0)</f>
        <v>0</v>
      </c>
      <c r="BI634" s="149">
        <f>IF(N634="nulová",J634,0)</f>
        <v>0</v>
      </c>
      <c r="BJ634" s="17" t="s">
        <v>84</v>
      </c>
      <c r="BK634" s="149">
        <f>ROUND(I634*H634,2)</f>
        <v>0</v>
      </c>
      <c r="BL634" s="17" t="s">
        <v>249</v>
      </c>
      <c r="BM634" s="148" t="s">
        <v>4648</v>
      </c>
    </row>
    <row r="635" spans="2:65" s="1" customFormat="1" x14ac:dyDescent="0.2">
      <c r="B635" s="32"/>
      <c r="D635" s="150" t="s">
        <v>348</v>
      </c>
      <c r="F635" s="151" t="s">
        <v>4647</v>
      </c>
      <c r="I635" s="152"/>
      <c r="L635" s="32"/>
      <c r="M635" s="153"/>
      <c r="T635" s="56"/>
      <c r="AT635" s="17" t="s">
        <v>348</v>
      </c>
      <c r="AU635" s="17" t="s">
        <v>86</v>
      </c>
    </row>
    <row r="636" spans="2:65" s="12" customFormat="1" x14ac:dyDescent="0.2">
      <c r="B636" s="155"/>
      <c r="D636" s="150" t="s">
        <v>376</v>
      </c>
      <c r="E636" s="156" t="s">
        <v>1</v>
      </c>
      <c r="F636" s="157" t="s">
        <v>4649</v>
      </c>
      <c r="H636" s="158">
        <v>3</v>
      </c>
      <c r="I636" s="159"/>
      <c r="L636" s="155"/>
      <c r="M636" s="160"/>
      <c r="T636" s="161"/>
      <c r="AT636" s="156" t="s">
        <v>376</v>
      </c>
      <c r="AU636" s="156" t="s">
        <v>86</v>
      </c>
      <c r="AV636" s="12" t="s">
        <v>86</v>
      </c>
      <c r="AW636" s="12" t="s">
        <v>34</v>
      </c>
      <c r="AX636" s="12" t="s">
        <v>77</v>
      </c>
      <c r="AY636" s="156" t="s">
        <v>339</v>
      </c>
    </row>
    <row r="637" spans="2:65" s="13" customFormat="1" x14ac:dyDescent="0.2">
      <c r="B637" s="162"/>
      <c r="D637" s="150" t="s">
        <v>376</v>
      </c>
      <c r="E637" s="163" t="s">
        <v>1</v>
      </c>
      <c r="F637" s="164" t="s">
        <v>398</v>
      </c>
      <c r="H637" s="165">
        <v>3</v>
      </c>
      <c r="I637" s="166"/>
      <c r="L637" s="162"/>
      <c r="M637" s="167"/>
      <c r="T637" s="168"/>
      <c r="AT637" s="163" t="s">
        <v>376</v>
      </c>
      <c r="AU637" s="163" t="s">
        <v>86</v>
      </c>
      <c r="AV637" s="13" t="s">
        <v>249</v>
      </c>
      <c r="AW637" s="13" t="s">
        <v>34</v>
      </c>
      <c r="AX637" s="13" t="s">
        <v>84</v>
      </c>
      <c r="AY637" s="163" t="s">
        <v>339</v>
      </c>
    </row>
    <row r="638" spans="2:65" s="1" customFormat="1" ht="16.5" customHeight="1" x14ac:dyDescent="0.2">
      <c r="B638" s="136"/>
      <c r="C638" s="169" t="s">
        <v>1454</v>
      </c>
      <c r="D638" s="169" t="s">
        <v>490</v>
      </c>
      <c r="E638" s="170" t="s">
        <v>4650</v>
      </c>
      <c r="F638" s="171" t="s">
        <v>4651</v>
      </c>
      <c r="G638" s="172" t="s">
        <v>358</v>
      </c>
      <c r="H638" s="173">
        <v>4</v>
      </c>
      <c r="I638" s="174"/>
      <c r="J638" s="175">
        <f>ROUND(I638*H638,2)</f>
        <v>0</v>
      </c>
      <c r="K638" s="171" t="s">
        <v>1</v>
      </c>
      <c r="L638" s="176"/>
      <c r="M638" s="177" t="s">
        <v>1</v>
      </c>
      <c r="N638" s="178" t="s">
        <v>42</v>
      </c>
      <c r="P638" s="146">
        <f>O638*H638</f>
        <v>0</v>
      </c>
      <c r="Q638" s="146">
        <v>3.3050000000000003E-2</v>
      </c>
      <c r="R638" s="146">
        <f>Q638*H638</f>
        <v>0.13220000000000001</v>
      </c>
      <c r="S638" s="146">
        <v>0</v>
      </c>
      <c r="T638" s="147">
        <f>S638*H638</f>
        <v>0</v>
      </c>
      <c r="AR638" s="148" t="s">
        <v>385</v>
      </c>
      <c r="AT638" s="148" t="s">
        <v>490</v>
      </c>
      <c r="AU638" s="148" t="s">
        <v>86</v>
      </c>
      <c r="AY638" s="17" t="s">
        <v>339</v>
      </c>
      <c r="BE638" s="149">
        <f>IF(N638="základní",J638,0)</f>
        <v>0</v>
      </c>
      <c r="BF638" s="149">
        <f>IF(N638="snížená",J638,0)</f>
        <v>0</v>
      </c>
      <c r="BG638" s="149">
        <f>IF(N638="zákl. přenesená",J638,0)</f>
        <v>0</v>
      </c>
      <c r="BH638" s="149">
        <f>IF(N638="sníž. přenesená",J638,0)</f>
        <v>0</v>
      </c>
      <c r="BI638" s="149">
        <f>IF(N638="nulová",J638,0)</f>
        <v>0</v>
      </c>
      <c r="BJ638" s="17" t="s">
        <v>84</v>
      </c>
      <c r="BK638" s="149">
        <f>ROUND(I638*H638,2)</f>
        <v>0</v>
      </c>
      <c r="BL638" s="17" t="s">
        <v>249</v>
      </c>
      <c r="BM638" s="148" t="s">
        <v>4652</v>
      </c>
    </row>
    <row r="639" spans="2:65" s="1" customFormat="1" x14ac:dyDescent="0.2">
      <c r="B639" s="32"/>
      <c r="D639" s="150" t="s">
        <v>348</v>
      </c>
      <c r="F639" s="151" t="s">
        <v>4651</v>
      </c>
      <c r="I639" s="152"/>
      <c r="L639" s="32"/>
      <c r="M639" s="153"/>
      <c r="T639" s="56"/>
      <c r="AT639" s="17" t="s">
        <v>348</v>
      </c>
      <c r="AU639" s="17" t="s">
        <v>86</v>
      </c>
    </row>
    <row r="640" spans="2:65" s="12" customFormat="1" x14ac:dyDescent="0.2">
      <c r="B640" s="155"/>
      <c r="D640" s="150" t="s">
        <v>376</v>
      </c>
      <c r="E640" s="156" t="s">
        <v>1</v>
      </c>
      <c r="F640" s="157" t="s">
        <v>4653</v>
      </c>
      <c r="H640" s="158">
        <v>4</v>
      </c>
      <c r="I640" s="159"/>
      <c r="L640" s="155"/>
      <c r="M640" s="160"/>
      <c r="T640" s="161"/>
      <c r="AT640" s="156" t="s">
        <v>376</v>
      </c>
      <c r="AU640" s="156" t="s">
        <v>86</v>
      </c>
      <c r="AV640" s="12" t="s">
        <v>86</v>
      </c>
      <c r="AW640" s="12" t="s">
        <v>34</v>
      </c>
      <c r="AX640" s="12" t="s">
        <v>77</v>
      </c>
      <c r="AY640" s="156" t="s">
        <v>339</v>
      </c>
    </row>
    <row r="641" spans="2:65" s="13" customFormat="1" x14ac:dyDescent="0.2">
      <c r="B641" s="162"/>
      <c r="D641" s="150" t="s">
        <v>376</v>
      </c>
      <c r="E641" s="163" t="s">
        <v>1</v>
      </c>
      <c r="F641" s="164" t="s">
        <v>398</v>
      </c>
      <c r="H641" s="165">
        <v>4</v>
      </c>
      <c r="I641" s="166"/>
      <c r="L641" s="162"/>
      <c r="M641" s="167"/>
      <c r="T641" s="168"/>
      <c r="AT641" s="163" t="s">
        <v>376</v>
      </c>
      <c r="AU641" s="163" t="s">
        <v>86</v>
      </c>
      <c r="AV641" s="13" t="s">
        <v>249</v>
      </c>
      <c r="AW641" s="13" t="s">
        <v>34</v>
      </c>
      <c r="AX641" s="13" t="s">
        <v>84</v>
      </c>
      <c r="AY641" s="163" t="s">
        <v>339</v>
      </c>
    </row>
    <row r="642" spans="2:65" s="1" customFormat="1" ht="16.5" customHeight="1" x14ac:dyDescent="0.2">
      <c r="B642" s="136"/>
      <c r="C642" s="169" t="s">
        <v>1456</v>
      </c>
      <c r="D642" s="169" t="s">
        <v>490</v>
      </c>
      <c r="E642" s="170" t="s">
        <v>4654</v>
      </c>
      <c r="F642" s="171" t="s">
        <v>4655</v>
      </c>
      <c r="G642" s="172" t="s">
        <v>493</v>
      </c>
      <c r="H642" s="173">
        <v>1.4999999999999999E-2</v>
      </c>
      <c r="I642" s="174"/>
      <c r="J642" s="175">
        <f>ROUND(I642*H642,2)</f>
        <v>0</v>
      </c>
      <c r="K642" s="171" t="s">
        <v>902</v>
      </c>
      <c r="L642" s="176"/>
      <c r="M642" s="177" t="s">
        <v>1</v>
      </c>
      <c r="N642" s="178" t="s">
        <v>42</v>
      </c>
      <c r="P642" s="146">
        <f>O642*H642</f>
        <v>0</v>
      </c>
      <c r="Q642" s="146">
        <v>1</v>
      </c>
      <c r="R642" s="146">
        <f>Q642*H642</f>
        <v>1.4999999999999999E-2</v>
      </c>
      <c r="S642" s="146">
        <v>0</v>
      </c>
      <c r="T642" s="147">
        <f>S642*H642</f>
        <v>0</v>
      </c>
      <c r="AR642" s="148" t="s">
        <v>385</v>
      </c>
      <c r="AT642" s="148" t="s">
        <v>490</v>
      </c>
      <c r="AU642" s="148" t="s">
        <v>86</v>
      </c>
      <c r="AY642" s="17" t="s">
        <v>339</v>
      </c>
      <c r="BE642" s="149">
        <f>IF(N642="základní",J642,0)</f>
        <v>0</v>
      </c>
      <c r="BF642" s="149">
        <f>IF(N642="snížená",J642,0)</f>
        <v>0</v>
      </c>
      <c r="BG642" s="149">
        <f>IF(N642="zákl. přenesená",J642,0)</f>
        <v>0</v>
      </c>
      <c r="BH642" s="149">
        <f>IF(N642="sníž. přenesená",J642,0)</f>
        <v>0</v>
      </c>
      <c r="BI642" s="149">
        <f>IF(N642="nulová",J642,0)</f>
        <v>0</v>
      </c>
      <c r="BJ642" s="17" t="s">
        <v>84</v>
      </c>
      <c r="BK642" s="149">
        <f>ROUND(I642*H642,2)</f>
        <v>0</v>
      </c>
      <c r="BL642" s="17" t="s">
        <v>249</v>
      </c>
      <c r="BM642" s="148" t="s">
        <v>4656</v>
      </c>
    </row>
    <row r="643" spans="2:65" s="1" customFormat="1" x14ac:dyDescent="0.2">
      <c r="B643" s="32"/>
      <c r="D643" s="150" t="s">
        <v>348</v>
      </c>
      <c r="F643" s="151" t="s">
        <v>4655</v>
      </c>
      <c r="I643" s="152"/>
      <c r="L643" s="32"/>
      <c r="M643" s="153"/>
      <c r="T643" s="56"/>
      <c r="AT643" s="17" t="s">
        <v>348</v>
      </c>
      <c r="AU643" s="17" t="s">
        <v>86</v>
      </c>
    </row>
    <row r="644" spans="2:65" s="12" customFormat="1" x14ac:dyDescent="0.2">
      <c r="B644" s="155"/>
      <c r="D644" s="150" t="s">
        <v>376</v>
      </c>
      <c r="E644" s="156" t="s">
        <v>1</v>
      </c>
      <c r="F644" s="157" t="s">
        <v>4657</v>
      </c>
      <c r="H644" s="158">
        <v>1.4999999999999999E-2</v>
      </c>
      <c r="I644" s="159"/>
      <c r="L644" s="155"/>
      <c r="M644" s="160"/>
      <c r="T644" s="161"/>
      <c r="AT644" s="156" t="s">
        <v>376</v>
      </c>
      <c r="AU644" s="156" t="s">
        <v>86</v>
      </c>
      <c r="AV644" s="12" t="s">
        <v>86</v>
      </c>
      <c r="AW644" s="12" t="s">
        <v>34</v>
      </c>
      <c r="AX644" s="12" t="s">
        <v>77</v>
      </c>
      <c r="AY644" s="156" t="s">
        <v>339</v>
      </c>
    </row>
    <row r="645" spans="2:65" s="13" customFormat="1" x14ac:dyDescent="0.2">
      <c r="B645" s="162"/>
      <c r="D645" s="150" t="s">
        <v>376</v>
      </c>
      <c r="E645" s="163" t="s">
        <v>1</v>
      </c>
      <c r="F645" s="164" t="s">
        <v>398</v>
      </c>
      <c r="H645" s="165">
        <v>1.4999999999999999E-2</v>
      </c>
      <c r="I645" s="166"/>
      <c r="L645" s="162"/>
      <c r="M645" s="167"/>
      <c r="T645" s="168"/>
      <c r="AT645" s="163" t="s">
        <v>376</v>
      </c>
      <c r="AU645" s="163" t="s">
        <v>86</v>
      </c>
      <c r="AV645" s="13" t="s">
        <v>249</v>
      </c>
      <c r="AW645" s="13" t="s">
        <v>34</v>
      </c>
      <c r="AX645" s="13" t="s">
        <v>84</v>
      </c>
      <c r="AY645" s="163" t="s">
        <v>339</v>
      </c>
    </row>
    <row r="646" spans="2:65" s="1" customFormat="1" ht="16.5" customHeight="1" x14ac:dyDescent="0.2">
      <c r="B646" s="136"/>
      <c r="C646" s="137" t="s">
        <v>1460</v>
      </c>
      <c r="D646" s="137" t="s">
        <v>342</v>
      </c>
      <c r="E646" s="138" t="s">
        <v>2475</v>
      </c>
      <c r="F646" s="139" t="s">
        <v>2476</v>
      </c>
      <c r="G646" s="140" t="s">
        <v>381</v>
      </c>
      <c r="H646" s="141">
        <v>20</v>
      </c>
      <c r="I646" s="142"/>
      <c r="J646" s="143">
        <f>ROUND(I646*H646,2)</f>
        <v>0</v>
      </c>
      <c r="K646" s="139" t="s">
        <v>902</v>
      </c>
      <c r="L646" s="32"/>
      <c r="M646" s="144" t="s">
        <v>1</v>
      </c>
      <c r="N646" s="145" t="s">
        <v>42</v>
      </c>
      <c r="P646" s="146">
        <f>O646*H646</f>
        <v>0</v>
      </c>
      <c r="Q646" s="146">
        <v>0</v>
      </c>
      <c r="R646" s="146">
        <f>Q646*H646</f>
        <v>0</v>
      </c>
      <c r="S646" s="146">
        <v>5.0000000000000001E-4</v>
      </c>
      <c r="T646" s="147">
        <f>S646*H646</f>
        <v>0.01</v>
      </c>
      <c r="AR646" s="148" t="s">
        <v>249</v>
      </c>
      <c r="AT646" s="148" t="s">
        <v>342</v>
      </c>
      <c r="AU646" s="148" t="s">
        <v>86</v>
      </c>
      <c r="AY646" s="17" t="s">
        <v>339</v>
      </c>
      <c r="BE646" s="149">
        <f>IF(N646="základní",J646,0)</f>
        <v>0</v>
      </c>
      <c r="BF646" s="149">
        <f>IF(N646="snížená",J646,0)</f>
        <v>0</v>
      </c>
      <c r="BG646" s="149">
        <f>IF(N646="zákl. přenesená",J646,0)</f>
        <v>0</v>
      </c>
      <c r="BH646" s="149">
        <f>IF(N646="sníž. přenesená",J646,0)</f>
        <v>0</v>
      </c>
      <c r="BI646" s="149">
        <f>IF(N646="nulová",J646,0)</f>
        <v>0</v>
      </c>
      <c r="BJ646" s="17" t="s">
        <v>84</v>
      </c>
      <c r="BK646" s="149">
        <f>ROUND(I646*H646,2)</f>
        <v>0</v>
      </c>
      <c r="BL646" s="17" t="s">
        <v>249</v>
      </c>
      <c r="BM646" s="148" t="s">
        <v>4658</v>
      </c>
    </row>
    <row r="647" spans="2:65" s="1" customFormat="1" x14ac:dyDescent="0.2">
      <c r="B647" s="32"/>
      <c r="D647" s="150" t="s">
        <v>348</v>
      </c>
      <c r="F647" s="151" t="s">
        <v>2478</v>
      </c>
      <c r="I647" s="152"/>
      <c r="L647" s="32"/>
      <c r="M647" s="153"/>
      <c r="T647" s="56"/>
      <c r="AT647" s="17" t="s">
        <v>348</v>
      </c>
      <c r="AU647" s="17" t="s">
        <v>86</v>
      </c>
    </row>
    <row r="648" spans="2:65" s="12" customFormat="1" x14ac:dyDescent="0.2">
      <c r="B648" s="155"/>
      <c r="D648" s="150" t="s">
        <v>376</v>
      </c>
      <c r="E648" s="156" t="s">
        <v>1</v>
      </c>
      <c r="F648" s="157" t="s">
        <v>4659</v>
      </c>
      <c r="H648" s="158">
        <v>10</v>
      </c>
      <c r="I648" s="159"/>
      <c r="L648" s="155"/>
      <c r="M648" s="160"/>
      <c r="T648" s="161"/>
      <c r="AT648" s="156" t="s">
        <v>376</v>
      </c>
      <c r="AU648" s="156" t="s">
        <v>86</v>
      </c>
      <c r="AV648" s="12" t="s">
        <v>86</v>
      </c>
      <c r="AW648" s="12" t="s">
        <v>34</v>
      </c>
      <c r="AX648" s="12" t="s">
        <v>77</v>
      </c>
      <c r="AY648" s="156" t="s">
        <v>339</v>
      </c>
    </row>
    <row r="649" spans="2:65" s="12" customFormat="1" x14ac:dyDescent="0.2">
      <c r="B649" s="155"/>
      <c r="D649" s="150" t="s">
        <v>376</v>
      </c>
      <c r="E649" s="156" t="s">
        <v>1</v>
      </c>
      <c r="F649" s="157" t="s">
        <v>4660</v>
      </c>
      <c r="H649" s="158">
        <v>10</v>
      </c>
      <c r="I649" s="159"/>
      <c r="L649" s="155"/>
      <c r="M649" s="160"/>
      <c r="T649" s="161"/>
      <c r="AT649" s="156" t="s">
        <v>376</v>
      </c>
      <c r="AU649" s="156" t="s">
        <v>86</v>
      </c>
      <c r="AV649" s="12" t="s">
        <v>86</v>
      </c>
      <c r="AW649" s="12" t="s">
        <v>34</v>
      </c>
      <c r="AX649" s="12" t="s">
        <v>77</v>
      </c>
      <c r="AY649" s="156" t="s">
        <v>339</v>
      </c>
    </row>
    <row r="650" spans="2:65" s="13" customFormat="1" x14ac:dyDescent="0.2">
      <c r="B650" s="162"/>
      <c r="D650" s="150" t="s">
        <v>376</v>
      </c>
      <c r="E650" s="163" t="s">
        <v>1</v>
      </c>
      <c r="F650" s="164" t="s">
        <v>398</v>
      </c>
      <c r="H650" s="165">
        <v>20</v>
      </c>
      <c r="I650" s="166"/>
      <c r="L650" s="162"/>
      <c r="M650" s="167"/>
      <c r="T650" s="168"/>
      <c r="AT650" s="163" t="s">
        <v>376</v>
      </c>
      <c r="AU650" s="163" t="s">
        <v>86</v>
      </c>
      <c r="AV650" s="13" t="s">
        <v>249</v>
      </c>
      <c r="AW650" s="13" t="s">
        <v>34</v>
      </c>
      <c r="AX650" s="13" t="s">
        <v>84</v>
      </c>
      <c r="AY650" s="163" t="s">
        <v>339</v>
      </c>
    </row>
    <row r="651" spans="2:65" s="1" customFormat="1" ht="21.75" customHeight="1" x14ac:dyDescent="0.2">
      <c r="B651" s="136"/>
      <c r="C651" s="137" t="s">
        <v>1464</v>
      </c>
      <c r="D651" s="137" t="s">
        <v>342</v>
      </c>
      <c r="E651" s="138" t="s">
        <v>4661</v>
      </c>
      <c r="F651" s="139" t="s">
        <v>4662</v>
      </c>
      <c r="G651" s="140" t="s">
        <v>345</v>
      </c>
      <c r="H651" s="141">
        <v>76</v>
      </c>
      <c r="I651" s="142"/>
      <c r="J651" s="143">
        <f>ROUND(I651*H651,2)</f>
        <v>0</v>
      </c>
      <c r="K651" s="139" t="s">
        <v>1</v>
      </c>
      <c r="L651" s="32"/>
      <c r="M651" s="144" t="s">
        <v>1</v>
      </c>
      <c r="N651" s="145" t="s">
        <v>42</v>
      </c>
      <c r="P651" s="146">
        <f>O651*H651</f>
        <v>0</v>
      </c>
      <c r="Q651" s="146">
        <v>2.0000000000000002E-5</v>
      </c>
      <c r="R651" s="146">
        <f>Q651*H651</f>
        <v>1.5200000000000001E-3</v>
      </c>
      <c r="S651" s="146">
        <v>0</v>
      </c>
      <c r="T651" s="147">
        <f>S651*H651</f>
        <v>0</v>
      </c>
      <c r="AR651" s="148" t="s">
        <v>249</v>
      </c>
      <c r="AT651" s="148" t="s">
        <v>342</v>
      </c>
      <c r="AU651" s="148" t="s">
        <v>86</v>
      </c>
      <c r="AY651" s="17" t="s">
        <v>339</v>
      </c>
      <c r="BE651" s="149">
        <f>IF(N651="základní",J651,0)</f>
        <v>0</v>
      </c>
      <c r="BF651" s="149">
        <f>IF(N651="snížená",J651,0)</f>
        <v>0</v>
      </c>
      <c r="BG651" s="149">
        <f>IF(N651="zákl. přenesená",J651,0)</f>
        <v>0</v>
      </c>
      <c r="BH651" s="149">
        <f>IF(N651="sníž. přenesená",J651,0)</f>
        <v>0</v>
      </c>
      <c r="BI651" s="149">
        <f>IF(N651="nulová",J651,0)</f>
        <v>0</v>
      </c>
      <c r="BJ651" s="17" t="s">
        <v>84</v>
      </c>
      <c r="BK651" s="149">
        <f>ROUND(I651*H651,2)</f>
        <v>0</v>
      </c>
      <c r="BL651" s="17" t="s">
        <v>249</v>
      </c>
      <c r="BM651" s="148" t="s">
        <v>4663</v>
      </c>
    </row>
    <row r="652" spans="2:65" s="1" customFormat="1" x14ac:dyDescent="0.2">
      <c r="B652" s="32"/>
      <c r="D652" s="150" t="s">
        <v>348</v>
      </c>
      <c r="F652" s="151" t="s">
        <v>4664</v>
      </c>
      <c r="I652" s="152"/>
      <c r="L652" s="32"/>
      <c r="M652" s="153"/>
      <c r="T652" s="56"/>
      <c r="AT652" s="17" t="s">
        <v>348</v>
      </c>
      <c r="AU652" s="17" t="s">
        <v>86</v>
      </c>
    </row>
    <row r="653" spans="2:65" s="12" customFormat="1" x14ac:dyDescent="0.2">
      <c r="B653" s="155"/>
      <c r="D653" s="150" t="s">
        <v>376</v>
      </c>
      <c r="E653" s="156" t="s">
        <v>1</v>
      </c>
      <c r="F653" s="157" t="s">
        <v>4665</v>
      </c>
      <c r="H653" s="158">
        <v>76</v>
      </c>
      <c r="I653" s="159"/>
      <c r="L653" s="155"/>
      <c r="M653" s="160"/>
      <c r="T653" s="161"/>
      <c r="AT653" s="156" t="s">
        <v>376</v>
      </c>
      <c r="AU653" s="156" t="s">
        <v>86</v>
      </c>
      <c r="AV653" s="12" t="s">
        <v>86</v>
      </c>
      <c r="AW653" s="12" t="s">
        <v>34</v>
      </c>
      <c r="AX653" s="12" t="s">
        <v>77</v>
      </c>
      <c r="AY653" s="156" t="s">
        <v>339</v>
      </c>
    </row>
    <row r="654" spans="2:65" s="13" customFormat="1" x14ac:dyDescent="0.2">
      <c r="B654" s="162"/>
      <c r="D654" s="150" t="s">
        <v>376</v>
      </c>
      <c r="E654" s="163" t="s">
        <v>1</v>
      </c>
      <c r="F654" s="164" t="s">
        <v>398</v>
      </c>
      <c r="H654" s="165">
        <v>76</v>
      </c>
      <c r="I654" s="166"/>
      <c r="L654" s="162"/>
      <c r="M654" s="167"/>
      <c r="T654" s="168"/>
      <c r="AT654" s="163" t="s">
        <v>376</v>
      </c>
      <c r="AU654" s="163" t="s">
        <v>86</v>
      </c>
      <c r="AV654" s="13" t="s">
        <v>249</v>
      </c>
      <c r="AW654" s="13" t="s">
        <v>34</v>
      </c>
      <c r="AX654" s="13" t="s">
        <v>84</v>
      </c>
      <c r="AY654" s="163" t="s">
        <v>339</v>
      </c>
    </row>
    <row r="655" spans="2:65" s="1" customFormat="1" ht="16.5" customHeight="1" x14ac:dyDescent="0.2">
      <c r="B655" s="136"/>
      <c r="C655" s="137" t="s">
        <v>1466</v>
      </c>
      <c r="D655" s="137" t="s">
        <v>342</v>
      </c>
      <c r="E655" s="138" t="s">
        <v>4666</v>
      </c>
      <c r="F655" s="139" t="s">
        <v>4667</v>
      </c>
      <c r="G655" s="140" t="s">
        <v>345</v>
      </c>
      <c r="H655" s="141">
        <v>24</v>
      </c>
      <c r="I655" s="142"/>
      <c r="J655" s="143">
        <f>ROUND(I655*H655,2)</f>
        <v>0</v>
      </c>
      <c r="K655" s="139" t="s">
        <v>902</v>
      </c>
      <c r="L655" s="32"/>
      <c r="M655" s="144" t="s">
        <v>1</v>
      </c>
      <c r="N655" s="145" t="s">
        <v>42</v>
      </c>
      <c r="P655" s="146">
        <f>O655*H655</f>
        <v>0</v>
      </c>
      <c r="Q655" s="146">
        <v>0</v>
      </c>
      <c r="R655" s="146">
        <f>Q655*H655</f>
        <v>0</v>
      </c>
      <c r="S655" s="146">
        <v>0</v>
      </c>
      <c r="T655" s="147">
        <f>S655*H655</f>
        <v>0</v>
      </c>
      <c r="AR655" s="148" t="s">
        <v>249</v>
      </c>
      <c r="AT655" s="148" t="s">
        <v>342</v>
      </c>
      <c r="AU655" s="148" t="s">
        <v>86</v>
      </c>
      <c r="AY655" s="17" t="s">
        <v>339</v>
      </c>
      <c r="BE655" s="149">
        <f>IF(N655="základní",J655,0)</f>
        <v>0</v>
      </c>
      <c r="BF655" s="149">
        <f>IF(N655="snížená",J655,0)</f>
        <v>0</v>
      </c>
      <c r="BG655" s="149">
        <f>IF(N655="zákl. přenesená",J655,0)</f>
        <v>0</v>
      </c>
      <c r="BH655" s="149">
        <f>IF(N655="sníž. přenesená",J655,0)</f>
        <v>0</v>
      </c>
      <c r="BI655" s="149">
        <f>IF(N655="nulová",J655,0)</f>
        <v>0</v>
      </c>
      <c r="BJ655" s="17" t="s">
        <v>84</v>
      </c>
      <c r="BK655" s="149">
        <f>ROUND(I655*H655,2)</f>
        <v>0</v>
      </c>
      <c r="BL655" s="17" t="s">
        <v>249</v>
      </c>
      <c r="BM655" s="148" t="s">
        <v>4668</v>
      </c>
    </row>
    <row r="656" spans="2:65" s="1" customFormat="1" x14ac:dyDescent="0.2">
      <c r="B656" s="32"/>
      <c r="D656" s="150" t="s">
        <v>348</v>
      </c>
      <c r="F656" s="151" t="s">
        <v>4669</v>
      </c>
      <c r="I656" s="152"/>
      <c r="L656" s="32"/>
      <c r="M656" s="153"/>
      <c r="T656" s="56"/>
      <c r="AT656" s="17" t="s">
        <v>348</v>
      </c>
      <c r="AU656" s="17" t="s">
        <v>86</v>
      </c>
    </row>
    <row r="657" spans="2:65" s="12" customFormat="1" x14ac:dyDescent="0.2">
      <c r="B657" s="155"/>
      <c r="D657" s="150" t="s">
        <v>376</v>
      </c>
      <c r="E657" s="156" t="s">
        <v>1</v>
      </c>
      <c r="F657" s="157" t="s">
        <v>4670</v>
      </c>
      <c r="H657" s="158">
        <v>24</v>
      </c>
      <c r="I657" s="159"/>
      <c r="L657" s="155"/>
      <c r="M657" s="160"/>
      <c r="T657" s="161"/>
      <c r="AT657" s="156" t="s">
        <v>376</v>
      </c>
      <c r="AU657" s="156" t="s">
        <v>86</v>
      </c>
      <c r="AV657" s="12" t="s">
        <v>86</v>
      </c>
      <c r="AW657" s="12" t="s">
        <v>34</v>
      </c>
      <c r="AX657" s="12" t="s">
        <v>77</v>
      </c>
      <c r="AY657" s="156" t="s">
        <v>339</v>
      </c>
    </row>
    <row r="658" spans="2:65" s="13" customFormat="1" x14ac:dyDescent="0.2">
      <c r="B658" s="162"/>
      <c r="D658" s="150" t="s">
        <v>376</v>
      </c>
      <c r="E658" s="163" t="s">
        <v>1</v>
      </c>
      <c r="F658" s="164" t="s">
        <v>398</v>
      </c>
      <c r="H658" s="165">
        <v>24</v>
      </c>
      <c r="I658" s="166"/>
      <c r="L658" s="162"/>
      <c r="M658" s="167"/>
      <c r="T658" s="168"/>
      <c r="AT658" s="163" t="s">
        <v>376</v>
      </c>
      <c r="AU658" s="163" t="s">
        <v>86</v>
      </c>
      <c r="AV658" s="13" t="s">
        <v>249</v>
      </c>
      <c r="AW658" s="13" t="s">
        <v>34</v>
      </c>
      <c r="AX658" s="13" t="s">
        <v>84</v>
      </c>
      <c r="AY658" s="163" t="s">
        <v>339</v>
      </c>
    </row>
    <row r="659" spans="2:65" s="1" customFormat="1" ht="24.15" customHeight="1" x14ac:dyDescent="0.2">
      <c r="B659" s="136"/>
      <c r="C659" s="169" t="s">
        <v>1469</v>
      </c>
      <c r="D659" s="169" t="s">
        <v>490</v>
      </c>
      <c r="E659" s="170" t="s">
        <v>4671</v>
      </c>
      <c r="F659" s="171" t="s">
        <v>4672</v>
      </c>
      <c r="G659" s="172" t="s">
        <v>4673</v>
      </c>
      <c r="H659" s="173">
        <v>0.24</v>
      </c>
      <c r="I659" s="174"/>
      <c r="J659" s="175">
        <f>ROUND(I659*H659,2)</f>
        <v>0</v>
      </c>
      <c r="K659" s="171" t="s">
        <v>902</v>
      </c>
      <c r="L659" s="176"/>
      <c r="M659" s="177" t="s">
        <v>1</v>
      </c>
      <c r="N659" s="178" t="s">
        <v>42</v>
      </c>
      <c r="P659" s="146">
        <f>O659*H659</f>
        <v>0</v>
      </c>
      <c r="Q659" s="146">
        <v>1.6000000000000001E-4</v>
      </c>
      <c r="R659" s="146">
        <f>Q659*H659</f>
        <v>3.8400000000000005E-5</v>
      </c>
      <c r="S659" s="146">
        <v>0</v>
      </c>
      <c r="T659" s="147">
        <f>S659*H659</f>
        <v>0</v>
      </c>
      <c r="AR659" s="148" t="s">
        <v>385</v>
      </c>
      <c r="AT659" s="148" t="s">
        <v>490</v>
      </c>
      <c r="AU659" s="148" t="s">
        <v>86</v>
      </c>
      <c r="AY659" s="17" t="s">
        <v>339</v>
      </c>
      <c r="BE659" s="149">
        <f>IF(N659="základní",J659,0)</f>
        <v>0</v>
      </c>
      <c r="BF659" s="149">
        <f>IF(N659="snížená",J659,0)</f>
        <v>0</v>
      </c>
      <c r="BG659" s="149">
        <f>IF(N659="zákl. přenesená",J659,0)</f>
        <v>0</v>
      </c>
      <c r="BH659" s="149">
        <f>IF(N659="sníž. přenesená",J659,0)</f>
        <v>0</v>
      </c>
      <c r="BI659" s="149">
        <f>IF(N659="nulová",J659,0)</f>
        <v>0</v>
      </c>
      <c r="BJ659" s="17" t="s">
        <v>84</v>
      </c>
      <c r="BK659" s="149">
        <f>ROUND(I659*H659,2)</f>
        <v>0</v>
      </c>
      <c r="BL659" s="17" t="s">
        <v>249</v>
      </c>
      <c r="BM659" s="148" t="s">
        <v>4674</v>
      </c>
    </row>
    <row r="660" spans="2:65" s="1" customFormat="1" x14ac:dyDescent="0.2">
      <c r="B660" s="32"/>
      <c r="D660" s="150" t="s">
        <v>348</v>
      </c>
      <c r="F660" s="151" t="s">
        <v>4672</v>
      </c>
      <c r="I660" s="152"/>
      <c r="L660" s="32"/>
      <c r="M660" s="153"/>
      <c r="T660" s="56"/>
      <c r="AT660" s="17" t="s">
        <v>348</v>
      </c>
      <c r="AU660" s="17" t="s">
        <v>86</v>
      </c>
    </row>
    <row r="661" spans="2:65" s="12" customFormat="1" x14ac:dyDescent="0.2">
      <c r="B661" s="155"/>
      <c r="D661" s="150" t="s">
        <v>376</v>
      </c>
      <c r="F661" s="157" t="s">
        <v>4675</v>
      </c>
      <c r="H661" s="158">
        <v>0.24</v>
      </c>
      <c r="I661" s="159"/>
      <c r="L661" s="155"/>
      <c r="M661" s="160"/>
      <c r="T661" s="161"/>
      <c r="AT661" s="156" t="s">
        <v>376</v>
      </c>
      <c r="AU661" s="156" t="s">
        <v>86</v>
      </c>
      <c r="AV661" s="12" t="s">
        <v>86</v>
      </c>
      <c r="AW661" s="12" t="s">
        <v>3</v>
      </c>
      <c r="AX661" s="12" t="s">
        <v>84</v>
      </c>
      <c r="AY661" s="156" t="s">
        <v>339</v>
      </c>
    </row>
    <row r="662" spans="2:65" s="1" customFormat="1" ht="24.15" customHeight="1" x14ac:dyDescent="0.2">
      <c r="B662" s="136"/>
      <c r="C662" s="169" t="s">
        <v>1472</v>
      </c>
      <c r="D662" s="169" t="s">
        <v>490</v>
      </c>
      <c r="E662" s="170" t="s">
        <v>4676</v>
      </c>
      <c r="F662" s="171" t="s">
        <v>4677</v>
      </c>
      <c r="G662" s="172" t="s">
        <v>4673</v>
      </c>
      <c r="H662" s="173">
        <v>0.24</v>
      </c>
      <c r="I662" s="174"/>
      <c r="J662" s="175">
        <f>ROUND(I662*H662,2)</f>
        <v>0</v>
      </c>
      <c r="K662" s="171" t="s">
        <v>1</v>
      </c>
      <c r="L662" s="176"/>
      <c r="M662" s="177" t="s">
        <v>1</v>
      </c>
      <c r="N662" s="178" t="s">
        <v>42</v>
      </c>
      <c r="P662" s="146">
        <f>O662*H662</f>
        <v>0</v>
      </c>
      <c r="Q662" s="146">
        <v>2.2000000000000001E-4</v>
      </c>
      <c r="R662" s="146">
        <f>Q662*H662</f>
        <v>5.2800000000000003E-5</v>
      </c>
      <c r="S662" s="146">
        <v>0</v>
      </c>
      <c r="T662" s="147">
        <f>S662*H662</f>
        <v>0</v>
      </c>
      <c r="AR662" s="148" t="s">
        <v>385</v>
      </c>
      <c r="AT662" s="148" t="s">
        <v>490</v>
      </c>
      <c r="AU662" s="148" t="s">
        <v>86</v>
      </c>
      <c r="AY662" s="17" t="s">
        <v>339</v>
      </c>
      <c r="BE662" s="149">
        <f>IF(N662="základní",J662,0)</f>
        <v>0</v>
      </c>
      <c r="BF662" s="149">
        <f>IF(N662="snížená",J662,0)</f>
        <v>0</v>
      </c>
      <c r="BG662" s="149">
        <f>IF(N662="zákl. přenesená",J662,0)</f>
        <v>0</v>
      </c>
      <c r="BH662" s="149">
        <f>IF(N662="sníž. přenesená",J662,0)</f>
        <v>0</v>
      </c>
      <c r="BI662" s="149">
        <f>IF(N662="nulová",J662,0)</f>
        <v>0</v>
      </c>
      <c r="BJ662" s="17" t="s">
        <v>84</v>
      </c>
      <c r="BK662" s="149">
        <f>ROUND(I662*H662,2)</f>
        <v>0</v>
      </c>
      <c r="BL662" s="17" t="s">
        <v>249</v>
      </c>
      <c r="BM662" s="148" t="s">
        <v>4678</v>
      </c>
    </row>
    <row r="663" spans="2:65" s="1" customFormat="1" x14ac:dyDescent="0.2">
      <c r="B663" s="32"/>
      <c r="D663" s="150" t="s">
        <v>348</v>
      </c>
      <c r="F663" s="151" t="s">
        <v>4677</v>
      </c>
      <c r="I663" s="152"/>
      <c r="L663" s="32"/>
      <c r="M663" s="153"/>
      <c r="T663" s="56"/>
      <c r="AT663" s="17" t="s">
        <v>348</v>
      </c>
      <c r="AU663" s="17" t="s">
        <v>86</v>
      </c>
    </row>
    <row r="664" spans="2:65" s="1" customFormat="1" ht="16.5" customHeight="1" x14ac:dyDescent="0.2">
      <c r="B664" s="136"/>
      <c r="C664" s="137" t="s">
        <v>1475</v>
      </c>
      <c r="D664" s="137" t="s">
        <v>342</v>
      </c>
      <c r="E664" s="138" t="s">
        <v>2508</v>
      </c>
      <c r="F664" s="139" t="s">
        <v>2509</v>
      </c>
      <c r="G664" s="140" t="s">
        <v>373</v>
      </c>
      <c r="H664" s="141">
        <v>72.335999999999999</v>
      </c>
      <c r="I664" s="142"/>
      <c r="J664" s="143">
        <f>ROUND(I664*H664,2)</f>
        <v>0</v>
      </c>
      <c r="K664" s="139" t="s">
        <v>902</v>
      </c>
      <c r="L664" s="32"/>
      <c r="M664" s="144" t="s">
        <v>1</v>
      </c>
      <c r="N664" s="145" t="s">
        <v>42</v>
      </c>
      <c r="P664" s="146">
        <f>O664*H664</f>
        <v>0</v>
      </c>
      <c r="Q664" s="146">
        <v>0.12</v>
      </c>
      <c r="R664" s="146">
        <f>Q664*H664</f>
        <v>8.68032</v>
      </c>
      <c r="S664" s="146">
        <v>2.4900000000000002</v>
      </c>
      <c r="T664" s="147">
        <f>S664*H664</f>
        <v>180.11664000000002</v>
      </c>
      <c r="AR664" s="148" t="s">
        <v>249</v>
      </c>
      <c r="AT664" s="148" t="s">
        <v>342</v>
      </c>
      <c r="AU664" s="148" t="s">
        <v>86</v>
      </c>
      <c r="AY664" s="17" t="s">
        <v>339</v>
      </c>
      <c r="BE664" s="149">
        <f>IF(N664="základní",J664,0)</f>
        <v>0</v>
      </c>
      <c r="BF664" s="149">
        <f>IF(N664="snížená",J664,0)</f>
        <v>0</v>
      </c>
      <c r="BG664" s="149">
        <f>IF(N664="zákl. přenesená",J664,0)</f>
        <v>0</v>
      </c>
      <c r="BH664" s="149">
        <f>IF(N664="sníž. přenesená",J664,0)</f>
        <v>0</v>
      </c>
      <c r="BI664" s="149">
        <f>IF(N664="nulová",J664,0)</f>
        <v>0</v>
      </c>
      <c r="BJ664" s="17" t="s">
        <v>84</v>
      </c>
      <c r="BK664" s="149">
        <f>ROUND(I664*H664,2)</f>
        <v>0</v>
      </c>
      <c r="BL664" s="17" t="s">
        <v>249</v>
      </c>
      <c r="BM664" s="148" t="s">
        <v>4679</v>
      </c>
    </row>
    <row r="665" spans="2:65" s="1" customFormat="1" x14ac:dyDescent="0.2">
      <c r="B665" s="32"/>
      <c r="D665" s="150" t="s">
        <v>348</v>
      </c>
      <c r="F665" s="151" t="s">
        <v>2511</v>
      </c>
      <c r="I665" s="152"/>
      <c r="L665" s="32"/>
      <c r="M665" s="153"/>
      <c r="T665" s="56"/>
      <c r="AT665" s="17" t="s">
        <v>348</v>
      </c>
      <c r="AU665" s="17" t="s">
        <v>86</v>
      </c>
    </row>
    <row r="666" spans="2:65" s="12" customFormat="1" x14ac:dyDescent="0.2">
      <c r="B666" s="155"/>
      <c r="D666" s="150" t="s">
        <v>376</v>
      </c>
      <c r="E666" s="156" t="s">
        <v>1</v>
      </c>
      <c r="F666" s="157" t="s">
        <v>4680</v>
      </c>
      <c r="H666" s="158">
        <v>63.936</v>
      </c>
      <c r="I666" s="159"/>
      <c r="L666" s="155"/>
      <c r="M666" s="160"/>
      <c r="T666" s="161"/>
      <c r="AT666" s="156" t="s">
        <v>376</v>
      </c>
      <c r="AU666" s="156" t="s">
        <v>86</v>
      </c>
      <c r="AV666" s="12" t="s">
        <v>86</v>
      </c>
      <c r="AW666" s="12" t="s">
        <v>34</v>
      </c>
      <c r="AX666" s="12" t="s">
        <v>77</v>
      </c>
      <c r="AY666" s="156" t="s">
        <v>339</v>
      </c>
    </row>
    <row r="667" spans="2:65" s="12" customFormat="1" x14ac:dyDescent="0.2">
      <c r="B667" s="155"/>
      <c r="D667" s="150" t="s">
        <v>376</v>
      </c>
      <c r="E667" s="156" t="s">
        <v>1</v>
      </c>
      <c r="F667" s="157" t="s">
        <v>4681</v>
      </c>
      <c r="H667" s="158">
        <v>4.8600000000000003</v>
      </c>
      <c r="I667" s="159"/>
      <c r="L667" s="155"/>
      <c r="M667" s="160"/>
      <c r="T667" s="161"/>
      <c r="AT667" s="156" t="s">
        <v>376</v>
      </c>
      <c r="AU667" s="156" t="s">
        <v>86</v>
      </c>
      <c r="AV667" s="12" t="s">
        <v>86</v>
      </c>
      <c r="AW667" s="12" t="s">
        <v>34</v>
      </c>
      <c r="AX667" s="12" t="s">
        <v>77</v>
      </c>
      <c r="AY667" s="156" t="s">
        <v>339</v>
      </c>
    </row>
    <row r="668" spans="2:65" s="12" customFormat="1" x14ac:dyDescent="0.2">
      <c r="B668" s="155"/>
      <c r="D668" s="150" t="s">
        <v>376</v>
      </c>
      <c r="E668" s="156" t="s">
        <v>1</v>
      </c>
      <c r="F668" s="157" t="s">
        <v>4682</v>
      </c>
      <c r="H668" s="158">
        <v>2.13</v>
      </c>
      <c r="I668" s="159"/>
      <c r="L668" s="155"/>
      <c r="M668" s="160"/>
      <c r="T668" s="161"/>
      <c r="AT668" s="156" t="s">
        <v>376</v>
      </c>
      <c r="AU668" s="156" t="s">
        <v>86</v>
      </c>
      <c r="AV668" s="12" t="s">
        <v>86</v>
      </c>
      <c r="AW668" s="12" t="s">
        <v>34</v>
      </c>
      <c r="AX668" s="12" t="s">
        <v>77</v>
      </c>
      <c r="AY668" s="156" t="s">
        <v>339</v>
      </c>
    </row>
    <row r="669" spans="2:65" s="12" customFormat="1" x14ac:dyDescent="0.2">
      <c r="B669" s="155"/>
      <c r="D669" s="150" t="s">
        <v>376</v>
      </c>
      <c r="E669" s="156" t="s">
        <v>1</v>
      </c>
      <c r="F669" s="157" t="s">
        <v>4683</v>
      </c>
      <c r="H669" s="158">
        <v>1.41</v>
      </c>
      <c r="I669" s="159"/>
      <c r="L669" s="155"/>
      <c r="M669" s="160"/>
      <c r="T669" s="161"/>
      <c r="AT669" s="156" t="s">
        <v>376</v>
      </c>
      <c r="AU669" s="156" t="s">
        <v>86</v>
      </c>
      <c r="AV669" s="12" t="s">
        <v>86</v>
      </c>
      <c r="AW669" s="12" t="s">
        <v>34</v>
      </c>
      <c r="AX669" s="12" t="s">
        <v>77</v>
      </c>
      <c r="AY669" s="156" t="s">
        <v>339</v>
      </c>
    </row>
    <row r="670" spans="2:65" s="13" customFormat="1" x14ac:dyDescent="0.2">
      <c r="B670" s="162"/>
      <c r="D670" s="150" t="s">
        <v>376</v>
      </c>
      <c r="E670" s="163" t="s">
        <v>4684</v>
      </c>
      <c r="F670" s="164" t="s">
        <v>398</v>
      </c>
      <c r="H670" s="165">
        <v>72.335999999999999</v>
      </c>
      <c r="I670" s="166"/>
      <c r="L670" s="162"/>
      <c r="M670" s="167"/>
      <c r="T670" s="168"/>
      <c r="AT670" s="163" t="s">
        <v>376</v>
      </c>
      <c r="AU670" s="163" t="s">
        <v>86</v>
      </c>
      <c r="AV670" s="13" t="s">
        <v>249</v>
      </c>
      <c r="AW670" s="13" t="s">
        <v>34</v>
      </c>
      <c r="AX670" s="13" t="s">
        <v>84</v>
      </c>
      <c r="AY670" s="163" t="s">
        <v>339</v>
      </c>
    </row>
    <row r="671" spans="2:65" s="1" customFormat="1" ht="16.5" customHeight="1" x14ac:dyDescent="0.2">
      <c r="B671" s="136"/>
      <c r="C671" s="137" t="s">
        <v>1477</v>
      </c>
      <c r="D671" s="137" t="s">
        <v>342</v>
      </c>
      <c r="E671" s="138" t="s">
        <v>2517</v>
      </c>
      <c r="F671" s="139" t="s">
        <v>2518</v>
      </c>
      <c r="G671" s="140" t="s">
        <v>373</v>
      </c>
      <c r="H671" s="141">
        <v>3.7629999999999999</v>
      </c>
      <c r="I671" s="142"/>
      <c r="J671" s="143">
        <f>ROUND(I671*H671,2)</f>
        <v>0</v>
      </c>
      <c r="K671" s="139" t="s">
        <v>902</v>
      </c>
      <c r="L671" s="32"/>
      <c r="M671" s="144" t="s">
        <v>1</v>
      </c>
      <c r="N671" s="145" t="s">
        <v>42</v>
      </c>
      <c r="P671" s="146">
        <f>O671*H671</f>
        <v>0</v>
      </c>
      <c r="Q671" s="146">
        <v>0.12171</v>
      </c>
      <c r="R671" s="146">
        <f>Q671*H671</f>
        <v>0.45799472999999996</v>
      </c>
      <c r="S671" s="146">
        <v>2.4</v>
      </c>
      <c r="T671" s="147">
        <f>S671*H671</f>
        <v>9.0312000000000001</v>
      </c>
      <c r="AR671" s="148" t="s">
        <v>249</v>
      </c>
      <c r="AT671" s="148" t="s">
        <v>342</v>
      </c>
      <c r="AU671" s="148" t="s">
        <v>86</v>
      </c>
      <c r="AY671" s="17" t="s">
        <v>339</v>
      </c>
      <c r="BE671" s="149">
        <f>IF(N671="základní",J671,0)</f>
        <v>0</v>
      </c>
      <c r="BF671" s="149">
        <f>IF(N671="snížená",J671,0)</f>
        <v>0</v>
      </c>
      <c r="BG671" s="149">
        <f>IF(N671="zákl. přenesená",J671,0)</f>
        <v>0</v>
      </c>
      <c r="BH671" s="149">
        <f>IF(N671="sníž. přenesená",J671,0)</f>
        <v>0</v>
      </c>
      <c r="BI671" s="149">
        <f>IF(N671="nulová",J671,0)</f>
        <v>0</v>
      </c>
      <c r="BJ671" s="17" t="s">
        <v>84</v>
      </c>
      <c r="BK671" s="149">
        <f>ROUND(I671*H671,2)</f>
        <v>0</v>
      </c>
      <c r="BL671" s="17" t="s">
        <v>249</v>
      </c>
      <c r="BM671" s="148" t="s">
        <v>4685</v>
      </c>
    </row>
    <row r="672" spans="2:65" s="1" customFormat="1" x14ac:dyDescent="0.2">
      <c r="B672" s="32"/>
      <c r="D672" s="150" t="s">
        <v>348</v>
      </c>
      <c r="F672" s="151" t="s">
        <v>2520</v>
      </c>
      <c r="I672" s="152"/>
      <c r="L672" s="32"/>
      <c r="M672" s="153"/>
      <c r="T672" s="56"/>
      <c r="AT672" s="17" t="s">
        <v>348</v>
      </c>
      <c r="AU672" s="17" t="s">
        <v>86</v>
      </c>
    </row>
    <row r="673" spans="2:65" s="15" customFormat="1" x14ac:dyDescent="0.2">
      <c r="B673" s="189"/>
      <c r="D673" s="150" t="s">
        <v>376</v>
      </c>
      <c r="E673" s="190" t="s">
        <v>1</v>
      </c>
      <c r="F673" s="191" t="s">
        <v>4686</v>
      </c>
      <c r="H673" s="190" t="s">
        <v>1</v>
      </c>
      <c r="I673" s="192"/>
      <c r="L673" s="189"/>
      <c r="M673" s="193"/>
      <c r="T673" s="194"/>
      <c r="AT673" s="190" t="s">
        <v>376</v>
      </c>
      <c r="AU673" s="190" t="s">
        <v>86</v>
      </c>
      <c r="AV673" s="15" t="s">
        <v>84</v>
      </c>
      <c r="AW673" s="15" t="s">
        <v>34</v>
      </c>
      <c r="AX673" s="15" t="s">
        <v>77</v>
      </c>
      <c r="AY673" s="190" t="s">
        <v>339</v>
      </c>
    </row>
    <row r="674" spans="2:65" s="12" customFormat="1" x14ac:dyDescent="0.2">
      <c r="B674" s="155"/>
      <c r="D674" s="150" t="s">
        <v>376</v>
      </c>
      <c r="E674" s="156" t="s">
        <v>1</v>
      </c>
      <c r="F674" s="157" t="s">
        <v>4687</v>
      </c>
      <c r="H674" s="158">
        <v>1.179</v>
      </c>
      <c r="I674" s="159"/>
      <c r="L674" s="155"/>
      <c r="M674" s="160"/>
      <c r="T674" s="161"/>
      <c r="AT674" s="156" t="s">
        <v>376</v>
      </c>
      <c r="AU674" s="156" t="s">
        <v>86</v>
      </c>
      <c r="AV674" s="12" t="s">
        <v>86</v>
      </c>
      <c r="AW674" s="12" t="s">
        <v>34</v>
      </c>
      <c r="AX674" s="12" t="s">
        <v>77</v>
      </c>
      <c r="AY674" s="156" t="s">
        <v>339</v>
      </c>
    </row>
    <row r="675" spans="2:65" s="15" customFormat="1" x14ac:dyDescent="0.2">
      <c r="B675" s="189"/>
      <c r="D675" s="150" t="s">
        <v>376</v>
      </c>
      <c r="E675" s="190" t="s">
        <v>1</v>
      </c>
      <c r="F675" s="191" t="s">
        <v>4688</v>
      </c>
      <c r="H675" s="190" t="s">
        <v>1</v>
      </c>
      <c r="I675" s="192"/>
      <c r="L675" s="189"/>
      <c r="M675" s="193"/>
      <c r="T675" s="194"/>
      <c r="AT675" s="190" t="s">
        <v>376</v>
      </c>
      <c r="AU675" s="190" t="s">
        <v>86</v>
      </c>
      <c r="AV675" s="15" t="s">
        <v>84</v>
      </c>
      <c r="AW675" s="15" t="s">
        <v>34</v>
      </c>
      <c r="AX675" s="15" t="s">
        <v>77</v>
      </c>
      <c r="AY675" s="190" t="s">
        <v>339</v>
      </c>
    </row>
    <row r="676" spans="2:65" s="12" customFormat="1" x14ac:dyDescent="0.2">
      <c r="B676" s="155"/>
      <c r="D676" s="150" t="s">
        <v>376</v>
      </c>
      <c r="E676" s="156" t="s">
        <v>1</v>
      </c>
      <c r="F676" s="157" t="s">
        <v>4689</v>
      </c>
      <c r="H676" s="158">
        <v>2.5840000000000001</v>
      </c>
      <c r="I676" s="159"/>
      <c r="L676" s="155"/>
      <c r="M676" s="160"/>
      <c r="T676" s="161"/>
      <c r="AT676" s="156" t="s">
        <v>376</v>
      </c>
      <c r="AU676" s="156" t="s">
        <v>86</v>
      </c>
      <c r="AV676" s="12" t="s">
        <v>86</v>
      </c>
      <c r="AW676" s="12" t="s">
        <v>34</v>
      </c>
      <c r="AX676" s="12" t="s">
        <v>77</v>
      </c>
      <c r="AY676" s="156" t="s">
        <v>339</v>
      </c>
    </row>
    <row r="677" spans="2:65" s="13" customFormat="1" x14ac:dyDescent="0.2">
      <c r="B677" s="162"/>
      <c r="D677" s="150" t="s">
        <v>376</v>
      </c>
      <c r="E677" s="163" t="s">
        <v>4690</v>
      </c>
      <c r="F677" s="164" t="s">
        <v>398</v>
      </c>
      <c r="H677" s="165">
        <v>3.7629999999999999</v>
      </c>
      <c r="I677" s="166"/>
      <c r="L677" s="162"/>
      <c r="M677" s="167"/>
      <c r="T677" s="168"/>
      <c r="AT677" s="163" t="s">
        <v>376</v>
      </c>
      <c r="AU677" s="163" t="s">
        <v>86</v>
      </c>
      <c r="AV677" s="13" t="s">
        <v>249</v>
      </c>
      <c r="AW677" s="13" t="s">
        <v>34</v>
      </c>
      <c r="AX677" s="13" t="s">
        <v>84</v>
      </c>
      <c r="AY677" s="163" t="s">
        <v>339</v>
      </c>
    </row>
    <row r="678" spans="2:65" s="1" customFormat="1" ht="16.5" customHeight="1" x14ac:dyDescent="0.2">
      <c r="B678" s="136"/>
      <c r="C678" s="137" t="s">
        <v>1479</v>
      </c>
      <c r="D678" s="137" t="s">
        <v>342</v>
      </c>
      <c r="E678" s="138" t="s">
        <v>4691</v>
      </c>
      <c r="F678" s="139" t="s">
        <v>4692</v>
      </c>
      <c r="G678" s="140" t="s">
        <v>373</v>
      </c>
      <c r="H678" s="141">
        <v>0.65400000000000003</v>
      </c>
      <c r="I678" s="142"/>
      <c r="J678" s="143">
        <f>ROUND(I678*H678,2)</f>
        <v>0</v>
      </c>
      <c r="K678" s="139" t="s">
        <v>902</v>
      </c>
      <c r="L678" s="32"/>
      <c r="M678" s="144" t="s">
        <v>1</v>
      </c>
      <c r="N678" s="145" t="s">
        <v>42</v>
      </c>
      <c r="P678" s="146">
        <f>O678*H678</f>
        <v>0</v>
      </c>
      <c r="Q678" s="146">
        <v>0</v>
      </c>
      <c r="R678" s="146">
        <f>Q678*H678</f>
        <v>0</v>
      </c>
      <c r="S678" s="146">
        <v>0.78</v>
      </c>
      <c r="T678" s="147">
        <f>S678*H678</f>
        <v>0.51012000000000002</v>
      </c>
      <c r="AR678" s="148" t="s">
        <v>249</v>
      </c>
      <c r="AT678" s="148" t="s">
        <v>342</v>
      </c>
      <c r="AU678" s="148" t="s">
        <v>86</v>
      </c>
      <c r="AY678" s="17" t="s">
        <v>339</v>
      </c>
      <c r="BE678" s="149">
        <f>IF(N678="základní",J678,0)</f>
        <v>0</v>
      </c>
      <c r="BF678" s="149">
        <f>IF(N678="snížená",J678,0)</f>
        <v>0</v>
      </c>
      <c r="BG678" s="149">
        <f>IF(N678="zákl. přenesená",J678,0)</f>
        <v>0</v>
      </c>
      <c r="BH678" s="149">
        <f>IF(N678="sníž. přenesená",J678,0)</f>
        <v>0</v>
      </c>
      <c r="BI678" s="149">
        <f>IF(N678="nulová",J678,0)</f>
        <v>0</v>
      </c>
      <c r="BJ678" s="17" t="s">
        <v>84</v>
      </c>
      <c r="BK678" s="149">
        <f>ROUND(I678*H678,2)</f>
        <v>0</v>
      </c>
      <c r="BL678" s="17" t="s">
        <v>249</v>
      </c>
      <c r="BM678" s="148" t="s">
        <v>4693</v>
      </c>
    </row>
    <row r="679" spans="2:65" s="1" customFormat="1" x14ac:dyDescent="0.2">
      <c r="B679" s="32"/>
      <c r="D679" s="150" t="s">
        <v>348</v>
      </c>
      <c r="F679" s="151" t="s">
        <v>4694</v>
      </c>
      <c r="I679" s="152"/>
      <c r="L679" s="32"/>
      <c r="M679" s="153"/>
      <c r="T679" s="56"/>
      <c r="AT679" s="17" t="s">
        <v>348</v>
      </c>
      <c r="AU679" s="17" t="s">
        <v>86</v>
      </c>
    </row>
    <row r="680" spans="2:65" s="12" customFormat="1" x14ac:dyDescent="0.2">
      <c r="B680" s="155"/>
      <c r="D680" s="150" t="s">
        <v>376</v>
      </c>
      <c r="E680" s="156" t="s">
        <v>1</v>
      </c>
      <c r="F680" s="157" t="s">
        <v>4695</v>
      </c>
      <c r="H680" s="158">
        <v>0.65400000000000003</v>
      </c>
      <c r="I680" s="159"/>
      <c r="L680" s="155"/>
      <c r="M680" s="160"/>
      <c r="T680" s="161"/>
      <c r="AT680" s="156" t="s">
        <v>376</v>
      </c>
      <c r="AU680" s="156" t="s">
        <v>86</v>
      </c>
      <c r="AV680" s="12" t="s">
        <v>86</v>
      </c>
      <c r="AW680" s="12" t="s">
        <v>34</v>
      </c>
      <c r="AX680" s="12" t="s">
        <v>77</v>
      </c>
      <c r="AY680" s="156" t="s">
        <v>339</v>
      </c>
    </row>
    <row r="681" spans="2:65" s="13" customFormat="1" x14ac:dyDescent="0.2">
      <c r="B681" s="162"/>
      <c r="D681" s="150" t="s">
        <v>376</v>
      </c>
      <c r="E681" s="163" t="s">
        <v>1</v>
      </c>
      <c r="F681" s="164" t="s">
        <v>398</v>
      </c>
      <c r="H681" s="165">
        <v>0.65400000000000003</v>
      </c>
      <c r="I681" s="166"/>
      <c r="L681" s="162"/>
      <c r="M681" s="167"/>
      <c r="T681" s="168"/>
      <c r="AT681" s="163" t="s">
        <v>376</v>
      </c>
      <c r="AU681" s="163" t="s">
        <v>86</v>
      </c>
      <c r="AV681" s="13" t="s">
        <v>249</v>
      </c>
      <c r="AW681" s="13" t="s">
        <v>34</v>
      </c>
      <c r="AX681" s="13" t="s">
        <v>84</v>
      </c>
      <c r="AY681" s="163" t="s">
        <v>339</v>
      </c>
    </row>
    <row r="682" spans="2:65" s="1" customFormat="1" ht="16.5" customHeight="1" x14ac:dyDescent="0.2">
      <c r="B682" s="136"/>
      <c r="C682" s="137" t="s">
        <v>1482</v>
      </c>
      <c r="D682" s="137" t="s">
        <v>342</v>
      </c>
      <c r="E682" s="138" t="s">
        <v>4696</v>
      </c>
      <c r="F682" s="139" t="s">
        <v>4697</v>
      </c>
      <c r="G682" s="140" t="s">
        <v>970</v>
      </c>
      <c r="H682" s="141">
        <v>2900</v>
      </c>
      <c r="I682" s="142"/>
      <c r="J682" s="143">
        <f>ROUND(I682*H682,2)</f>
        <v>0</v>
      </c>
      <c r="K682" s="139" t="s">
        <v>902</v>
      </c>
      <c r="L682" s="32"/>
      <c r="M682" s="144" t="s">
        <v>1</v>
      </c>
      <c r="N682" s="145" t="s">
        <v>42</v>
      </c>
      <c r="P682" s="146">
        <f>O682*H682</f>
        <v>0</v>
      </c>
      <c r="Q682" s="146">
        <v>0</v>
      </c>
      <c r="R682" s="146">
        <f>Q682*H682</f>
        <v>0</v>
      </c>
      <c r="S682" s="146">
        <v>1E-3</v>
      </c>
      <c r="T682" s="147">
        <f>S682*H682</f>
        <v>2.9</v>
      </c>
      <c r="AR682" s="148" t="s">
        <v>249</v>
      </c>
      <c r="AT682" s="148" t="s">
        <v>342</v>
      </c>
      <c r="AU682" s="148" t="s">
        <v>86</v>
      </c>
      <c r="AY682" s="17" t="s">
        <v>339</v>
      </c>
      <c r="BE682" s="149">
        <f>IF(N682="základní",J682,0)</f>
        <v>0</v>
      </c>
      <c r="BF682" s="149">
        <f>IF(N682="snížená",J682,0)</f>
        <v>0</v>
      </c>
      <c r="BG682" s="149">
        <f>IF(N682="zákl. přenesená",J682,0)</f>
        <v>0</v>
      </c>
      <c r="BH682" s="149">
        <f>IF(N682="sníž. přenesená",J682,0)</f>
        <v>0</v>
      </c>
      <c r="BI682" s="149">
        <f>IF(N682="nulová",J682,0)</f>
        <v>0</v>
      </c>
      <c r="BJ682" s="17" t="s">
        <v>84</v>
      </c>
      <c r="BK682" s="149">
        <f>ROUND(I682*H682,2)</f>
        <v>0</v>
      </c>
      <c r="BL682" s="17" t="s">
        <v>249</v>
      </c>
      <c r="BM682" s="148" t="s">
        <v>4698</v>
      </c>
    </row>
    <row r="683" spans="2:65" s="1" customFormat="1" ht="28.8" x14ac:dyDescent="0.2">
      <c r="B683" s="32"/>
      <c r="D683" s="150" t="s">
        <v>348</v>
      </c>
      <c r="F683" s="151" t="s">
        <v>4699</v>
      </c>
      <c r="I683" s="152"/>
      <c r="L683" s="32"/>
      <c r="M683" s="153"/>
      <c r="T683" s="56"/>
      <c r="AT683" s="17" t="s">
        <v>348</v>
      </c>
      <c r="AU683" s="17" t="s">
        <v>86</v>
      </c>
    </row>
    <row r="684" spans="2:65" s="1" customFormat="1" ht="16.5" customHeight="1" x14ac:dyDescent="0.2">
      <c r="B684" s="136"/>
      <c r="C684" s="137" t="s">
        <v>1485</v>
      </c>
      <c r="D684" s="137" t="s">
        <v>342</v>
      </c>
      <c r="E684" s="138" t="s">
        <v>2535</v>
      </c>
      <c r="F684" s="139" t="s">
        <v>2536</v>
      </c>
      <c r="G684" s="140" t="s">
        <v>358</v>
      </c>
      <c r="H684" s="141">
        <v>15.4</v>
      </c>
      <c r="I684" s="142"/>
      <c r="J684" s="143">
        <f>ROUND(I684*H684,2)</f>
        <v>0</v>
      </c>
      <c r="K684" s="139" t="s">
        <v>902</v>
      </c>
      <c r="L684" s="32"/>
      <c r="M684" s="144" t="s">
        <v>1</v>
      </c>
      <c r="N684" s="145" t="s">
        <v>42</v>
      </c>
      <c r="P684" s="146">
        <f>O684*H684</f>
        <v>0</v>
      </c>
      <c r="Q684" s="146">
        <v>8.0000000000000007E-5</v>
      </c>
      <c r="R684" s="146">
        <f>Q684*H684</f>
        <v>1.232E-3</v>
      </c>
      <c r="S684" s="146">
        <v>1.7999999999999999E-2</v>
      </c>
      <c r="T684" s="147">
        <f>S684*H684</f>
        <v>0.2772</v>
      </c>
      <c r="AR684" s="148" t="s">
        <v>249</v>
      </c>
      <c r="AT684" s="148" t="s">
        <v>342</v>
      </c>
      <c r="AU684" s="148" t="s">
        <v>86</v>
      </c>
      <c r="AY684" s="17" t="s">
        <v>339</v>
      </c>
      <c r="BE684" s="149">
        <f>IF(N684="základní",J684,0)</f>
        <v>0</v>
      </c>
      <c r="BF684" s="149">
        <f>IF(N684="snížená",J684,0)</f>
        <v>0</v>
      </c>
      <c r="BG684" s="149">
        <f>IF(N684="zákl. přenesená",J684,0)</f>
        <v>0</v>
      </c>
      <c r="BH684" s="149">
        <f>IF(N684="sníž. přenesená",J684,0)</f>
        <v>0</v>
      </c>
      <c r="BI684" s="149">
        <f>IF(N684="nulová",J684,0)</f>
        <v>0</v>
      </c>
      <c r="BJ684" s="17" t="s">
        <v>84</v>
      </c>
      <c r="BK684" s="149">
        <f>ROUND(I684*H684,2)</f>
        <v>0</v>
      </c>
      <c r="BL684" s="17" t="s">
        <v>249</v>
      </c>
      <c r="BM684" s="148" t="s">
        <v>4700</v>
      </c>
    </row>
    <row r="685" spans="2:65" s="1" customFormat="1" x14ac:dyDescent="0.2">
      <c r="B685" s="32"/>
      <c r="D685" s="150" t="s">
        <v>348</v>
      </c>
      <c r="F685" s="151" t="s">
        <v>2538</v>
      </c>
      <c r="I685" s="152"/>
      <c r="L685" s="32"/>
      <c r="M685" s="153"/>
      <c r="T685" s="56"/>
      <c r="AT685" s="17" t="s">
        <v>348</v>
      </c>
      <c r="AU685" s="17" t="s">
        <v>86</v>
      </c>
    </row>
    <row r="686" spans="2:65" s="12" customFormat="1" x14ac:dyDescent="0.2">
      <c r="B686" s="155"/>
      <c r="D686" s="150" t="s">
        <v>376</v>
      </c>
      <c r="E686" s="156" t="s">
        <v>1</v>
      </c>
      <c r="F686" s="157" t="s">
        <v>4701</v>
      </c>
      <c r="H686" s="158">
        <v>15.4</v>
      </c>
      <c r="I686" s="159"/>
      <c r="L686" s="155"/>
      <c r="M686" s="160"/>
      <c r="T686" s="161"/>
      <c r="AT686" s="156" t="s">
        <v>376</v>
      </c>
      <c r="AU686" s="156" t="s">
        <v>86</v>
      </c>
      <c r="AV686" s="12" t="s">
        <v>86</v>
      </c>
      <c r="AW686" s="12" t="s">
        <v>34</v>
      </c>
      <c r="AX686" s="12" t="s">
        <v>77</v>
      </c>
      <c r="AY686" s="156" t="s">
        <v>339</v>
      </c>
    </row>
    <row r="687" spans="2:65" s="13" customFormat="1" x14ac:dyDescent="0.2">
      <c r="B687" s="162"/>
      <c r="D687" s="150" t="s">
        <v>376</v>
      </c>
      <c r="E687" s="163" t="s">
        <v>1</v>
      </c>
      <c r="F687" s="164" t="s">
        <v>398</v>
      </c>
      <c r="H687" s="165">
        <v>15.4</v>
      </c>
      <c r="I687" s="166"/>
      <c r="L687" s="162"/>
      <c r="M687" s="167"/>
      <c r="T687" s="168"/>
      <c r="AT687" s="163" t="s">
        <v>376</v>
      </c>
      <c r="AU687" s="163" t="s">
        <v>86</v>
      </c>
      <c r="AV687" s="13" t="s">
        <v>249</v>
      </c>
      <c r="AW687" s="13" t="s">
        <v>34</v>
      </c>
      <c r="AX687" s="13" t="s">
        <v>84</v>
      </c>
      <c r="AY687" s="163" t="s">
        <v>339</v>
      </c>
    </row>
    <row r="688" spans="2:65" s="1" customFormat="1" ht="16.5" customHeight="1" x14ac:dyDescent="0.2">
      <c r="B688" s="136"/>
      <c r="C688" s="137" t="s">
        <v>1488</v>
      </c>
      <c r="D688" s="137" t="s">
        <v>342</v>
      </c>
      <c r="E688" s="138" t="s">
        <v>2571</v>
      </c>
      <c r="F688" s="139" t="s">
        <v>2572</v>
      </c>
      <c r="G688" s="140" t="s">
        <v>381</v>
      </c>
      <c r="H688" s="141">
        <v>75.876000000000005</v>
      </c>
      <c r="I688" s="142"/>
      <c r="J688" s="143">
        <f>ROUND(I688*H688,2)</f>
        <v>0</v>
      </c>
      <c r="K688" s="139" t="s">
        <v>902</v>
      </c>
      <c r="L688" s="32"/>
      <c r="M688" s="144" t="s">
        <v>1</v>
      </c>
      <c r="N688" s="145" t="s">
        <v>42</v>
      </c>
      <c r="P688" s="146">
        <f>O688*H688</f>
        <v>0</v>
      </c>
      <c r="Q688" s="146">
        <v>0</v>
      </c>
      <c r="R688" s="146">
        <f>Q688*H688</f>
        <v>0</v>
      </c>
      <c r="S688" s="146">
        <v>0</v>
      </c>
      <c r="T688" s="147">
        <f>S688*H688</f>
        <v>0</v>
      </c>
      <c r="AR688" s="148" t="s">
        <v>249</v>
      </c>
      <c r="AT688" s="148" t="s">
        <v>342</v>
      </c>
      <c r="AU688" s="148" t="s">
        <v>86</v>
      </c>
      <c r="AY688" s="17" t="s">
        <v>339</v>
      </c>
      <c r="BE688" s="149">
        <f>IF(N688="základní",J688,0)</f>
        <v>0</v>
      </c>
      <c r="BF688" s="149">
        <f>IF(N688="snížená",J688,0)</f>
        <v>0</v>
      </c>
      <c r="BG688" s="149">
        <f>IF(N688="zákl. přenesená",J688,0)</f>
        <v>0</v>
      </c>
      <c r="BH688" s="149">
        <f>IF(N688="sníž. přenesená",J688,0)</f>
        <v>0</v>
      </c>
      <c r="BI688" s="149">
        <f>IF(N688="nulová",J688,0)</f>
        <v>0</v>
      </c>
      <c r="BJ688" s="17" t="s">
        <v>84</v>
      </c>
      <c r="BK688" s="149">
        <f>ROUND(I688*H688,2)</f>
        <v>0</v>
      </c>
      <c r="BL688" s="17" t="s">
        <v>249</v>
      </c>
      <c r="BM688" s="148" t="s">
        <v>4702</v>
      </c>
    </row>
    <row r="689" spans="2:65" s="1" customFormat="1" x14ac:dyDescent="0.2">
      <c r="B689" s="32"/>
      <c r="D689" s="150" t="s">
        <v>348</v>
      </c>
      <c r="F689" s="151" t="s">
        <v>2574</v>
      </c>
      <c r="I689" s="152"/>
      <c r="L689" s="32"/>
      <c r="M689" s="153"/>
      <c r="T689" s="56"/>
      <c r="AT689" s="17" t="s">
        <v>348</v>
      </c>
      <c r="AU689" s="17" t="s">
        <v>86</v>
      </c>
    </row>
    <row r="690" spans="2:65" s="12" customFormat="1" x14ac:dyDescent="0.2">
      <c r="B690" s="155"/>
      <c r="D690" s="150" t="s">
        <v>376</v>
      </c>
      <c r="E690" s="156" t="s">
        <v>1</v>
      </c>
      <c r="F690" s="157" t="s">
        <v>4515</v>
      </c>
      <c r="H690" s="158">
        <v>14.855</v>
      </c>
      <c r="I690" s="159"/>
      <c r="L690" s="155"/>
      <c r="M690" s="160"/>
      <c r="T690" s="161"/>
      <c r="AT690" s="156" t="s">
        <v>376</v>
      </c>
      <c r="AU690" s="156" t="s">
        <v>86</v>
      </c>
      <c r="AV690" s="12" t="s">
        <v>86</v>
      </c>
      <c r="AW690" s="12" t="s">
        <v>34</v>
      </c>
      <c r="AX690" s="12" t="s">
        <v>77</v>
      </c>
      <c r="AY690" s="156" t="s">
        <v>339</v>
      </c>
    </row>
    <row r="691" spans="2:65" s="12" customFormat="1" x14ac:dyDescent="0.2">
      <c r="B691" s="155"/>
      <c r="D691" s="150" t="s">
        <v>376</v>
      </c>
      <c r="E691" s="156" t="s">
        <v>1</v>
      </c>
      <c r="F691" s="157" t="s">
        <v>4516</v>
      </c>
      <c r="H691" s="158">
        <v>11.311999999999999</v>
      </c>
      <c r="I691" s="159"/>
      <c r="L691" s="155"/>
      <c r="M691" s="160"/>
      <c r="T691" s="161"/>
      <c r="AT691" s="156" t="s">
        <v>376</v>
      </c>
      <c r="AU691" s="156" t="s">
        <v>86</v>
      </c>
      <c r="AV691" s="12" t="s">
        <v>86</v>
      </c>
      <c r="AW691" s="12" t="s">
        <v>34</v>
      </c>
      <c r="AX691" s="12" t="s">
        <v>77</v>
      </c>
      <c r="AY691" s="156" t="s">
        <v>339</v>
      </c>
    </row>
    <row r="692" spans="2:65" s="12" customFormat="1" x14ac:dyDescent="0.2">
      <c r="B692" s="155"/>
      <c r="D692" s="150" t="s">
        <v>376</v>
      </c>
      <c r="E692" s="156" t="s">
        <v>1</v>
      </c>
      <c r="F692" s="157" t="s">
        <v>4517</v>
      </c>
      <c r="H692" s="158">
        <v>36.853999999999999</v>
      </c>
      <c r="I692" s="159"/>
      <c r="L692" s="155"/>
      <c r="M692" s="160"/>
      <c r="T692" s="161"/>
      <c r="AT692" s="156" t="s">
        <v>376</v>
      </c>
      <c r="AU692" s="156" t="s">
        <v>86</v>
      </c>
      <c r="AV692" s="12" t="s">
        <v>86</v>
      </c>
      <c r="AW692" s="12" t="s">
        <v>34</v>
      </c>
      <c r="AX692" s="12" t="s">
        <v>77</v>
      </c>
      <c r="AY692" s="156" t="s">
        <v>339</v>
      </c>
    </row>
    <row r="693" spans="2:65" s="12" customFormat="1" x14ac:dyDescent="0.2">
      <c r="B693" s="155"/>
      <c r="D693" s="150" t="s">
        <v>376</v>
      </c>
      <c r="E693" s="156" t="s">
        <v>1</v>
      </c>
      <c r="F693" s="157" t="s">
        <v>4518</v>
      </c>
      <c r="H693" s="158">
        <v>12.855</v>
      </c>
      <c r="I693" s="159"/>
      <c r="L693" s="155"/>
      <c r="M693" s="160"/>
      <c r="T693" s="161"/>
      <c r="AT693" s="156" t="s">
        <v>376</v>
      </c>
      <c r="AU693" s="156" t="s">
        <v>86</v>
      </c>
      <c r="AV693" s="12" t="s">
        <v>86</v>
      </c>
      <c r="AW693" s="12" t="s">
        <v>34</v>
      </c>
      <c r="AX693" s="12" t="s">
        <v>77</v>
      </c>
      <c r="AY693" s="156" t="s">
        <v>339</v>
      </c>
    </row>
    <row r="694" spans="2:65" s="13" customFormat="1" x14ac:dyDescent="0.2">
      <c r="B694" s="162"/>
      <c r="D694" s="150" t="s">
        <v>376</v>
      </c>
      <c r="E694" s="163" t="s">
        <v>1</v>
      </c>
      <c r="F694" s="164" t="s">
        <v>398</v>
      </c>
      <c r="H694" s="165">
        <v>75.876000000000005</v>
      </c>
      <c r="I694" s="166"/>
      <c r="L694" s="162"/>
      <c r="M694" s="167"/>
      <c r="T694" s="168"/>
      <c r="AT694" s="163" t="s">
        <v>376</v>
      </c>
      <c r="AU694" s="163" t="s">
        <v>86</v>
      </c>
      <c r="AV694" s="13" t="s">
        <v>249</v>
      </c>
      <c r="AW694" s="13" t="s">
        <v>34</v>
      </c>
      <c r="AX694" s="13" t="s">
        <v>84</v>
      </c>
      <c r="AY694" s="163" t="s">
        <v>339</v>
      </c>
    </row>
    <row r="695" spans="2:65" s="11" customFormat="1" ht="22.8" customHeight="1" x14ac:dyDescent="0.25">
      <c r="B695" s="124"/>
      <c r="D695" s="125" t="s">
        <v>76</v>
      </c>
      <c r="E695" s="134" t="s">
        <v>2614</v>
      </c>
      <c r="F695" s="134" t="s">
        <v>3443</v>
      </c>
      <c r="I695" s="127"/>
      <c r="J695" s="135">
        <f>BK695</f>
        <v>0</v>
      </c>
      <c r="L695" s="124"/>
      <c r="M695" s="129"/>
      <c r="P695" s="130">
        <f>SUM(P696:P729)</f>
        <v>0</v>
      </c>
      <c r="R695" s="130">
        <f>SUM(R696:R729)</f>
        <v>0</v>
      </c>
      <c r="T695" s="131">
        <f>SUM(T696:T729)</f>
        <v>0</v>
      </c>
      <c r="AR695" s="125" t="s">
        <v>84</v>
      </c>
      <c r="AT695" s="132" t="s">
        <v>76</v>
      </c>
      <c r="AU695" s="132" t="s">
        <v>84</v>
      </c>
      <c r="AY695" s="125" t="s">
        <v>339</v>
      </c>
      <c r="BK695" s="133">
        <f>SUM(BK696:BK729)</f>
        <v>0</v>
      </c>
    </row>
    <row r="696" spans="2:65" s="1" customFormat="1" ht="24.15" customHeight="1" x14ac:dyDescent="0.2">
      <c r="B696" s="136"/>
      <c r="C696" s="137" t="s">
        <v>1491</v>
      </c>
      <c r="D696" s="137" t="s">
        <v>342</v>
      </c>
      <c r="E696" s="138" t="s">
        <v>2632</v>
      </c>
      <c r="F696" s="139" t="s">
        <v>2633</v>
      </c>
      <c r="G696" s="140" t="s">
        <v>493</v>
      </c>
      <c r="H696" s="141">
        <v>443.69900000000001</v>
      </c>
      <c r="I696" s="142"/>
      <c r="J696" s="143">
        <f>ROUND(I696*H696,2)</f>
        <v>0</v>
      </c>
      <c r="K696" s="139" t="s">
        <v>902</v>
      </c>
      <c r="L696" s="32"/>
      <c r="M696" s="144" t="s">
        <v>1</v>
      </c>
      <c r="N696" s="145" t="s">
        <v>42</v>
      </c>
      <c r="P696" s="146">
        <f>O696*H696</f>
        <v>0</v>
      </c>
      <c r="Q696" s="146">
        <v>0</v>
      </c>
      <c r="R696" s="146">
        <f>Q696*H696</f>
        <v>0</v>
      </c>
      <c r="S696" s="146">
        <v>0</v>
      </c>
      <c r="T696" s="147">
        <f>S696*H696</f>
        <v>0</v>
      </c>
      <c r="AR696" s="148" t="s">
        <v>249</v>
      </c>
      <c r="AT696" s="148" t="s">
        <v>342</v>
      </c>
      <c r="AU696" s="148" t="s">
        <v>86</v>
      </c>
      <c r="AY696" s="17" t="s">
        <v>339</v>
      </c>
      <c r="BE696" s="149">
        <f>IF(N696="základní",J696,0)</f>
        <v>0</v>
      </c>
      <c r="BF696" s="149">
        <f>IF(N696="snížená",J696,0)</f>
        <v>0</v>
      </c>
      <c r="BG696" s="149">
        <f>IF(N696="zákl. přenesená",J696,0)</f>
        <v>0</v>
      </c>
      <c r="BH696" s="149">
        <f>IF(N696="sníž. přenesená",J696,0)</f>
        <v>0</v>
      </c>
      <c r="BI696" s="149">
        <f>IF(N696="nulová",J696,0)</f>
        <v>0</v>
      </c>
      <c r="BJ696" s="17" t="s">
        <v>84</v>
      </c>
      <c r="BK696" s="149">
        <f>ROUND(I696*H696,2)</f>
        <v>0</v>
      </c>
      <c r="BL696" s="17" t="s">
        <v>249</v>
      </c>
      <c r="BM696" s="148" t="s">
        <v>4703</v>
      </c>
    </row>
    <row r="697" spans="2:65" s="1" customFormat="1" ht="19.2" x14ac:dyDescent="0.2">
      <c r="B697" s="32"/>
      <c r="D697" s="150" t="s">
        <v>348</v>
      </c>
      <c r="F697" s="151" t="s">
        <v>2633</v>
      </c>
      <c r="I697" s="152"/>
      <c r="L697" s="32"/>
      <c r="M697" s="153"/>
      <c r="T697" s="56"/>
      <c r="AT697" s="17" t="s">
        <v>348</v>
      </c>
      <c r="AU697" s="17" t="s">
        <v>86</v>
      </c>
    </row>
    <row r="698" spans="2:65" s="12" customFormat="1" x14ac:dyDescent="0.2">
      <c r="B698" s="155"/>
      <c r="D698" s="150" t="s">
        <v>376</v>
      </c>
      <c r="E698" s="156" t="s">
        <v>1</v>
      </c>
      <c r="F698" s="157" t="s">
        <v>4704</v>
      </c>
      <c r="H698" s="158">
        <v>263.58199999999999</v>
      </c>
      <c r="I698" s="159"/>
      <c r="L698" s="155"/>
      <c r="M698" s="160"/>
      <c r="T698" s="161"/>
      <c r="AT698" s="156" t="s">
        <v>376</v>
      </c>
      <c r="AU698" s="156" t="s">
        <v>86</v>
      </c>
      <c r="AV698" s="12" t="s">
        <v>86</v>
      </c>
      <c r="AW698" s="12" t="s">
        <v>34</v>
      </c>
      <c r="AX698" s="12" t="s">
        <v>77</v>
      </c>
      <c r="AY698" s="156" t="s">
        <v>339</v>
      </c>
    </row>
    <row r="699" spans="2:65" s="12" customFormat="1" x14ac:dyDescent="0.2">
      <c r="B699" s="155"/>
      <c r="D699" s="150" t="s">
        <v>376</v>
      </c>
      <c r="E699" s="156" t="s">
        <v>1</v>
      </c>
      <c r="F699" s="157" t="s">
        <v>4705</v>
      </c>
      <c r="H699" s="158">
        <v>180.11699999999999</v>
      </c>
      <c r="I699" s="159"/>
      <c r="L699" s="155"/>
      <c r="M699" s="160"/>
      <c r="T699" s="161"/>
      <c r="AT699" s="156" t="s">
        <v>376</v>
      </c>
      <c r="AU699" s="156" t="s">
        <v>86</v>
      </c>
      <c r="AV699" s="12" t="s">
        <v>86</v>
      </c>
      <c r="AW699" s="12" t="s">
        <v>34</v>
      </c>
      <c r="AX699" s="12" t="s">
        <v>77</v>
      </c>
      <c r="AY699" s="156" t="s">
        <v>339</v>
      </c>
    </row>
    <row r="700" spans="2:65" s="13" customFormat="1" x14ac:dyDescent="0.2">
      <c r="B700" s="162"/>
      <c r="D700" s="150" t="s">
        <v>376</v>
      </c>
      <c r="E700" s="163" t="s">
        <v>1</v>
      </c>
      <c r="F700" s="164" t="s">
        <v>398</v>
      </c>
      <c r="H700" s="165">
        <v>443.69899999999996</v>
      </c>
      <c r="I700" s="166"/>
      <c r="L700" s="162"/>
      <c r="M700" s="167"/>
      <c r="T700" s="168"/>
      <c r="AT700" s="163" t="s">
        <v>376</v>
      </c>
      <c r="AU700" s="163" t="s">
        <v>86</v>
      </c>
      <c r="AV700" s="13" t="s">
        <v>249</v>
      </c>
      <c r="AW700" s="13" t="s">
        <v>34</v>
      </c>
      <c r="AX700" s="13" t="s">
        <v>84</v>
      </c>
      <c r="AY700" s="163" t="s">
        <v>339</v>
      </c>
    </row>
    <row r="701" spans="2:65" s="1" customFormat="1" ht="21.75" customHeight="1" x14ac:dyDescent="0.2">
      <c r="B701" s="136"/>
      <c r="C701" s="137" t="s">
        <v>1494</v>
      </c>
      <c r="D701" s="137" t="s">
        <v>342</v>
      </c>
      <c r="E701" s="138" t="s">
        <v>4706</v>
      </c>
      <c r="F701" s="139" t="s">
        <v>4707</v>
      </c>
      <c r="G701" s="140" t="s">
        <v>493</v>
      </c>
      <c r="H701" s="141">
        <v>0.51</v>
      </c>
      <c r="I701" s="142"/>
      <c r="J701" s="143">
        <f>ROUND(I701*H701,2)</f>
        <v>0</v>
      </c>
      <c r="K701" s="139" t="s">
        <v>902</v>
      </c>
      <c r="L701" s="32"/>
      <c r="M701" s="144" t="s">
        <v>1</v>
      </c>
      <c r="N701" s="145" t="s">
        <v>42</v>
      </c>
      <c r="P701" s="146">
        <f>O701*H701</f>
        <v>0</v>
      </c>
      <c r="Q701" s="146">
        <v>0</v>
      </c>
      <c r="R701" s="146">
        <f>Q701*H701</f>
        <v>0</v>
      </c>
      <c r="S701" s="146">
        <v>0</v>
      </c>
      <c r="T701" s="147">
        <f>S701*H701</f>
        <v>0</v>
      </c>
      <c r="AR701" s="148" t="s">
        <v>249</v>
      </c>
      <c r="AT701" s="148" t="s">
        <v>342</v>
      </c>
      <c r="AU701" s="148" t="s">
        <v>86</v>
      </c>
      <c r="AY701" s="17" t="s">
        <v>339</v>
      </c>
      <c r="BE701" s="149">
        <f>IF(N701="základní",J701,0)</f>
        <v>0</v>
      </c>
      <c r="BF701" s="149">
        <f>IF(N701="snížená",J701,0)</f>
        <v>0</v>
      </c>
      <c r="BG701" s="149">
        <f>IF(N701="zákl. přenesená",J701,0)</f>
        <v>0</v>
      </c>
      <c r="BH701" s="149">
        <f>IF(N701="sníž. přenesená",J701,0)</f>
        <v>0</v>
      </c>
      <c r="BI701" s="149">
        <f>IF(N701="nulová",J701,0)</f>
        <v>0</v>
      </c>
      <c r="BJ701" s="17" t="s">
        <v>84</v>
      </c>
      <c r="BK701" s="149">
        <f>ROUND(I701*H701,2)</f>
        <v>0</v>
      </c>
      <c r="BL701" s="17" t="s">
        <v>249</v>
      </c>
      <c r="BM701" s="148" t="s">
        <v>4708</v>
      </c>
    </row>
    <row r="702" spans="2:65" s="1" customFormat="1" ht="19.2" x14ac:dyDescent="0.2">
      <c r="B702" s="32"/>
      <c r="D702" s="150" t="s">
        <v>348</v>
      </c>
      <c r="F702" s="151" t="s">
        <v>4709</v>
      </c>
      <c r="I702" s="152"/>
      <c r="L702" s="32"/>
      <c r="M702" s="153"/>
      <c r="T702" s="56"/>
      <c r="AT702" s="17" t="s">
        <v>348</v>
      </c>
      <c r="AU702" s="17" t="s">
        <v>86</v>
      </c>
    </row>
    <row r="703" spans="2:65" s="12" customFormat="1" x14ac:dyDescent="0.2">
      <c r="B703" s="155"/>
      <c r="D703" s="150" t="s">
        <v>376</v>
      </c>
      <c r="E703" s="156" t="s">
        <v>1</v>
      </c>
      <c r="F703" s="157" t="s">
        <v>4710</v>
      </c>
      <c r="H703" s="158">
        <v>0.51</v>
      </c>
      <c r="I703" s="159"/>
      <c r="L703" s="155"/>
      <c r="M703" s="160"/>
      <c r="T703" s="161"/>
      <c r="AT703" s="156" t="s">
        <v>376</v>
      </c>
      <c r="AU703" s="156" t="s">
        <v>86</v>
      </c>
      <c r="AV703" s="12" t="s">
        <v>86</v>
      </c>
      <c r="AW703" s="12" t="s">
        <v>34</v>
      </c>
      <c r="AX703" s="12" t="s">
        <v>77</v>
      </c>
      <c r="AY703" s="156" t="s">
        <v>339</v>
      </c>
    </row>
    <row r="704" spans="2:65" s="13" customFormat="1" x14ac:dyDescent="0.2">
      <c r="B704" s="162"/>
      <c r="D704" s="150" t="s">
        <v>376</v>
      </c>
      <c r="E704" s="163" t="s">
        <v>1</v>
      </c>
      <c r="F704" s="164" t="s">
        <v>398</v>
      </c>
      <c r="H704" s="165">
        <v>0.51</v>
      </c>
      <c r="I704" s="166"/>
      <c r="L704" s="162"/>
      <c r="M704" s="167"/>
      <c r="T704" s="168"/>
      <c r="AT704" s="163" t="s">
        <v>376</v>
      </c>
      <c r="AU704" s="163" t="s">
        <v>86</v>
      </c>
      <c r="AV704" s="13" t="s">
        <v>249</v>
      </c>
      <c r="AW704" s="13" t="s">
        <v>34</v>
      </c>
      <c r="AX704" s="13" t="s">
        <v>84</v>
      </c>
      <c r="AY704" s="163" t="s">
        <v>339</v>
      </c>
    </row>
    <row r="705" spans="2:65" s="1" customFormat="1" ht="24.15" customHeight="1" x14ac:dyDescent="0.2">
      <c r="B705" s="136"/>
      <c r="C705" s="137" t="s">
        <v>1500</v>
      </c>
      <c r="D705" s="137" t="s">
        <v>342</v>
      </c>
      <c r="E705" s="138" t="s">
        <v>2626</v>
      </c>
      <c r="F705" s="139" t="s">
        <v>2627</v>
      </c>
      <c r="G705" s="140" t="s">
        <v>493</v>
      </c>
      <c r="H705" s="141">
        <v>9.0310000000000006</v>
      </c>
      <c r="I705" s="142"/>
      <c r="J705" s="143">
        <f>ROUND(I705*H705,2)</f>
        <v>0</v>
      </c>
      <c r="K705" s="139" t="s">
        <v>902</v>
      </c>
      <c r="L705" s="32"/>
      <c r="M705" s="144" t="s">
        <v>1</v>
      </c>
      <c r="N705" s="145" t="s">
        <v>42</v>
      </c>
      <c r="P705" s="146">
        <f>O705*H705</f>
        <v>0</v>
      </c>
      <c r="Q705" s="146">
        <v>0</v>
      </c>
      <c r="R705" s="146">
        <f>Q705*H705</f>
        <v>0</v>
      </c>
      <c r="S705" s="146">
        <v>0</v>
      </c>
      <c r="T705" s="147">
        <f>S705*H705</f>
        <v>0</v>
      </c>
      <c r="AR705" s="148" t="s">
        <v>249</v>
      </c>
      <c r="AT705" s="148" t="s">
        <v>342</v>
      </c>
      <c r="AU705" s="148" t="s">
        <v>86</v>
      </c>
      <c r="AY705" s="17" t="s">
        <v>339</v>
      </c>
      <c r="BE705" s="149">
        <f>IF(N705="základní",J705,0)</f>
        <v>0</v>
      </c>
      <c r="BF705" s="149">
        <f>IF(N705="snížená",J705,0)</f>
        <v>0</v>
      </c>
      <c r="BG705" s="149">
        <f>IF(N705="zákl. přenesená",J705,0)</f>
        <v>0</v>
      </c>
      <c r="BH705" s="149">
        <f>IF(N705="sníž. přenesená",J705,0)</f>
        <v>0</v>
      </c>
      <c r="BI705" s="149">
        <f>IF(N705="nulová",J705,0)</f>
        <v>0</v>
      </c>
      <c r="BJ705" s="17" t="s">
        <v>84</v>
      </c>
      <c r="BK705" s="149">
        <f>ROUND(I705*H705,2)</f>
        <v>0</v>
      </c>
      <c r="BL705" s="17" t="s">
        <v>249</v>
      </c>
      <c r="BM705" s="148" t="s">
        <v>4711</v>
      </c>
    </row>
    <row r="706" spans="2:65" s="1" customFormat="1" ht="19.2" x14ac:dyDescent="0.2">
      <c r="B706" s="32"/>
      <c r="D706" s="150" t="s">
        <v>348</v>
      </c>
      <c r="F706" s="151" t="s">
        <v>2629</v>
      </c>
      <c r="I706" s="152"/>
      <c r="L706" s="32"/>
      <c r="M706" s="153"/>
      <c r="T706" s="56"/>
      <c r="AT706" s="17" t="s">
        <v>348</v>
      </c>
      <c r="AU706" s="17" t="s">
        <v>86</v>
      </c>
    </row>
    <row r="707" spans="2:65" s="12" customFormat="1" x14ac:dyDescent="0.2">
      <c r="B707" s="155"/>
      <c r="D707" s="150" t="s">
        <v>376</v>
      </c>
      <c r="E707" s="156" t="s">
        <v>1</v>
      </c>
      <c r="F707" s="157" t="s">
        <v>4712</v>
      </c>
      <c r="H707" s="158">
        <v>9.0310000000000006</v>
      </c>
      <c r="I707" s="159"/>
      <c r="L707" s="155"/>
      <c r="M707" s="160"/>
      <c r="T707" s="161"/>
      <c r="AT707" s="156" t="s">
        <v>376</v>
      </c>
      <c r="AU707" s="156" t="s">
        <v>86</v>
      </c>
      <c r="AV707" s="12" t="s">
        <v>86</v>
      </c>
      <c r="AW707" s="12" t="s">
        <v>34</v>
      </c>
      <c r="AX707" s="12" t="s">
        <v>77</v>
      </c>
      <c r="AY707" s="156" t="s">
        <v>339</v>
      </c>
    </row>
    <row r="708" spans="2:65" s="13" customFormat="1" x14ac:dyDescent="0.2">
      <c r="B708" s="162"/>
      <c r="D708" s="150" t="s">
        <v>376</v>
      </c>
      <c r="E708" s="163" t="s">
        <v>1</v>
      </c>
      <c r="F708" s="164" t="s">
        <v>398</v>
      </c>
      <c r="H708" s="165">
        <v>9.0310000000000006</v>
      </c>
      <c r="I708" s="166"/>
      <c r="L708" s="162"/>
      <c r="M708" s="167"/>
      <c r="T708" s="168"/>
      <c r="AT708" s="163" t="s">
        <v>376</v>
      </c>
      <c r="AU708" s="163" t="s">
        <v>86</v>
      </c>
      <c r="AV708" s="13" t="s">
        <v>249</v>
      </c>
      <c r="AW708" s="13" t="s">
        <v>34</v>
      </c>
      <c r="AX708" s="13" t="s">
        <v>84</v>
      </c>
      <c r="AY708" s="163" t="s">
        <v>339</v>
      </c>
    </row>
    <row r="709" spans="2:65" s="1" customFormat="1" ht="16.5" customHeight="1" x14ac:dyDescent="0.2">
      <c r="B709" s="136"/>
      <c r="C709" s="137" t="s">
        <v>1503</v>
      </c>
      <c r="D709" s="137" t="s">
        <v>342</v>
      </c>
      <c r="E709" s="138" t="s">
        <v>2642</v>
      </c>
      <c r="F709" s="139" t="s">
        <v>2643</v>
      </c>
      <c r="G709" s="140" t="s">
        <v>493</v>
      </c>
      <c r="H709" s="141">
        <v>189.65799999999999</v>
      </c>
      <c r="I709" s="142"/>
      <c r="J709" s="143">
        <f>ROUND(I709*H709,2)</f>
        <v>0</v>
      </c>
      <c r="K709" s="139" t="s">
        <v>902</v>
      </c>
      <c r="L709" s="32"/>
      <c r="M709" s="144" t="s">
        <v>1</v>
      </c>
      <c r="N709" s="145" t="s">
        <v>42</v>
      </c>
      <c r="P709" s="146">
        <f>O709*H709</f>
        <v>0</v>
      </c>
      <c r="Q709" s="146">
        <v>0</v>
      </c>
      <c r="R709" s="146">
        <f>Q709*H709</f>
        <v>0</v>
      </c>
      <c r="S709" s="146">
        <v>0</v>
      </c>
      <c r="T709" s="147">
        <f>S709*H709</f>
        <v>0</v>
      </c>
      <c r="AR709" s="148" t="s">
        <v>249</v>
      </c>
      <c r="AT709" s="148" t="s">
        <v>342</v>
      </c>
      <c r="AU709" s="148" t="s">
        <v>86</v>
      </c>
      <c r="AY709" s="17" t="s">
        <v>339</v>
      </c>
      <c r="BE709" s="149">
        <f>IF(N709="základní",J709,0)</f>
        <v>0</v>
      </c>
      <c r="BF709" s="149">
        <f>IF(N709="snížená",J709,0)</f>
        <v>0</v>
      </c>
      <c r="BG709" s="149">
        <f>IF(N709="zákl. přenesená",J709,0)</f>
        <v>0</v>
      </c>
      <c r="BH709" s="149">
        <f>IF(N709="sníž. přenesená",J709,0)</f>
        <v>0</v>
      </c>
      <c r="BI709" s="149">
        <f>IF(N709="nulová",J709,0)</f>
        <v>0</v>
      </c>
      <c r="BJ709" s="17" t="s">
        <v>84</v>
      </c>
      <c r="BK709" s="149">
        <f>ROUND(I709*H709,2)</f>
        <v>0</v>
      </c>
      <c r="BL709" s="17" t="s">
        <v>249</v>
      </c>
      <c r="BM709" s="148" t="s">
        <v>4713</v>
      </c>
    </row>
    <row r="710" spans="2:65" s="1" customFormat="1" x14ac:dyDescent="0.2">
      <c r="B710" s="32"/>
      <c r="D710" s="150" t="s">
        <v>348</v>
      </c>
      <c r="F710" s="151" t="s">
        <v>2645</v>
      </c>
      <c r="I710" s="152"/>
      <c r="L710" s="32"/>
      <c r="M710" s="153"/>
      <c r="T710" s="56"/>
      <c r="AT710" s="17" t="s">
        <v>348</v>
      </c>
      <c r="AU710" s="17" t="s">
        <v>86</v>
      </c>
    </row>
    <row r="711" spans="2:65" s="12" customFormat="1" x14ac:dyDescent="0.2">
      <c r="B711" s="155"/>
      <c r="D711" s="150" t="s">
        <v>376</v>
      </c>
      <c r="E711" s="156" t="s">
        <v>1</v>
      </c>
      <c r="F711" s="157" t="s">
        <v>4714</v>
      </c>
      <c r="H711" s="158">
        <v>180.11699999999999</v>
      </c>
      <c r="I711" s="159"/>
      <c r="L711" s="155"/>
      <c r="M711" s="160"/>
      <c r="T711" s="161"/>
      <c r="AT711" s="156" t="s">
        <v>376</v>
      </c>
      <c r="AU711" s="156" t="s">
        <v>86</v>
      </c>
      <c r="AV711" s="12" t="s">
        <v>86</v>
      </c>
      <c r="AW711" s="12" t="s">
        <v>34</v>
      </c>
      <c r="AX711" s="12" t="s">
        <v>77</v>
      </c>
      <c r="AY711" s="156" t="s">
        <v>339</v>
      </c>
    </row>
    <row r="712" spans="2:65" s="12" customFormat="1" x14ac:dyDescent="0.2">
      <c r="B712" s="155"/>
      <c r="D712" s="150" t="s">
        <v>376</v>
      </c>
      <c r="E712" s="156" t="s">
        <v>1</v>
      </c>
      <c r="F712" s="157" t="s">
        <v>4715</v>
      </c>
      <c r="H712" s="158">
        <v>9.0310000000000006</v>
      </c>
      <c r="I712" s="159"/>
      <c r="L712" s="155"/>
      <c r="M712" s="160"/>
      <c r="T712" s="161"/>
      <c r="AT712" s="156" t="s">
        <v>376</v>
      </c>
      <c r="AU712" s="156" t="s">
        <v>86</v>
      </c>
      <c r="AV712" s="12" t="s">
        <v>86</v>
      </c>
      <c r="AW712" s="12" t="s">
        <v>34</v>
      </c>
      <c r="AX712" s="12" t="s">
        <v>77</v>
      </c>
      <c r="AY712" s="156" t="s">
        <v>339</v>
      </c>
    </row>
    <row r="713" spans="2:65" s="12" customFormat="1" x14ac:dyDescent="0.2">
      <c r="B713" s="155"/>
      <c r="D713" s="150" t="s">
        <v>376</v>
      </c>
      <c r="E713" s="156" t="s">
        <v>1</v>
      </c>
      <c r="F713" s="157" t="s">
        <v>4716</v>
      </c>
      <c r="H713" s="158">
        <v>0.51</v>
      </c>
      <c r="I713" s="159"/>
      <c r="L713" s="155"/>
      <c r="M713" s="160"/>
      <c r="T713" s="161"/>
      <c r="AT713" s="156" t="s">
        <v>376</v>
      </c>
      <c r="AU713" s="156" t="s">
        <v>86</v>
      </c>
      <c r="AV713" s="12" t="s">
        <v>86</v>
      </c>
      <c r="AW713" s="12" t="s">
        <v>34</v>
      </c>
      <c r="AX713" s="12" t="s">
        <v>77</v>
      </c>
      <c r="AY713" s="156" t="s">
        <v>339</v>
      </c>
    </row>
    <row r="714" spans="2:65" s="13" customFormat="1" x14ac:dyDescent="0.2">
      <c r="B714" s="162"/>
      <c r="D714" s="150" t="s">
        <v>376</v>
      </c>
      <c r="E714" s="163" t="s">
        <v>1</v>
      </c>
      <c r="F714" s="164" t="s">
        <v>398</v>
      </c>
      <c r="H714" s="165">
        <v>189.65799999999999</v>
      </c>
      <c r="I714" s="166"/>
      <c r="L714" s="162"/>
      <c r="M714" s="167"/>
      <c r="T714" s="168"/>
      <c r="AT714" s="163" t="s">
        <v>376</v>
      </c>
      <c r="AU714" s="163" t="s">
        <v>86</v>
      </c>
      <c r="AV714" s="13" t="s">
        <v>249</v>
      </c>
      <c r="AW714" s="13" t="s">
        <v>34</v>
      </c>
      <c r="AX714" s="13" t="s">
        <v>84</v>
      </c>
      <c r="AY714" s="163" t="s">
        <v>339</v>
      </c>
    </row>
    <row r="715" spans="2:65" s="1" customFormat="1" ht="16.5" customHeight="1" x14ac:dyDescent="0.2">
      <c r="B715" s="136"/>
      <c r="C715" s="137" t="s">
        <v>1509</v>
      </c>
      <c r="D715" s="137" t="s">
        <v>342</v>
      </c>
      <c r="E715" s="138" t="s">
        <v>2646</v>
      </c>
      <c r="F715" s="139" t="s">
        <v>2647</v>
      </c>
      <c r="G715" s="140" t="s">
        <v>493</v>
      </c>
      <c r="H715" s="141">
        <v>2655.212</v>
      </c>
      <c r="I715" s="142"/>
      <c r="J715" s="143">
        <f>ROUND(I715*H715,2)</f>
        <v>0</v>
      </c>
      <c r="K715" s="139" t="s">
        <v>902</v>
      </c>
      <c r="L715" s="32"/>
      <c r="M715" s="144" t="s">
        <v>1</v>
      </c>
      <c r="N715" s="145" t="s">
        <v>42</v>
      </c>
      <c r="P715" s="146">
        <f>O715*H715</f>
        <v>0</v>
      </c>
      <c r="Q715" s="146">
        <v>0</v>
      </c>
      <c r="R715" s="146">
        <f>Q715*H715</f>
        <v>0</v>
      </c>
      <c r="S715" s="146">
        <v>0</v>
      </c>
      <c r="T715" s="147">
        <f>S715*H715</f>
        <v>0</v>
      </c>
      <c r="AR715" s="148" t="s">
        <v>249</v>
      </c>
      <c r="AT715" s="148" t="s">
        <v>342</v>
      </c>
      <c r="AU715" s="148" t="s">
        <v>86</v>
      </c>
      <c r="AY715" s="17" t="s">
        <v>339</v>
      </c>
      <c r="BE715" s="149">
        <f>IF(N715="základní",J715,0)</f>
        <v>0</v>
      </c>
      <c r="BF715" s="149">
        <f>IF(N715="snížená",J715,0)</f>
        <v>0</v>
      </c>
      <c r="BG715" s="149">
        <f>IF(N715="zákl. přenesená",J715,0)</f>
        <v>0</v>
      </c>
      <c r="BH715" s="149">
        <f>IF(N715="sníž. přenesená",J715,0)</f>
        <v>0</v>
      </c>
      <c r="BI715" s="149">
        <f>IF(N715="nulová",J715,0)</f>
        <v>0</v>
      </c>
      <c r="BJ715" s="17" t="s">
        <v>84</v>
      </c>
      <c r="BK715" s="149">
        <f>ROUND(I715*H715,2)</f>
        <v>0</v>
      </c>
      <c r="BL715" s="17" t="s">
        <v>249</v>
      </c>
      <c r="BM715" s="148" t="s">
        <v>4717</v>
      </c>
    </row>
    <row r="716" spans="2:65" s="1" customFormat="1" ht="19.2" x14ac:dyDescent="0.2">
      <c r="B716" s="32"/>
      <c r="D716" s="150" t="s">
        <v>348</v>
      </c>
      <c r="F716" s="151" t="s">
        <v>2649</v>
      </c>
      <c r="I716" s="152"/>
      <c r="L716" s="32"/>
      <c r="M716" s="153"/>
      <c r="T716" s="56"/>
      <c r="AT716" s="17" t="s">
        <v>348</v>
      </c>
      <c r="AU716" s="17" t="s">
        <v>86</v>
      </c>
    </row>
    <row r="717" spans="2:65" s="12" customFormat="1" x14ac:dyDescent="0.2">
      <c r="B717" s="155"/>
      <c r="D717" s="150" t="s">
        <v>376</v>
      </c>
      <c r="E717" s="156" t="s">
        <v>1</v>
      </c>
      <c r="F717" s="157" t="s">
        <v>4718</v>
      </c>
      <c r="H717" s="158">
        <v>2655.212</v>
      </c>
      <c r="I717" s="159"/>
      <c r="L717" s="155"/>
      <c r="M717" s="160"/>
      <c r="T717" s="161"/>
      <c r="AT717" s="156" t="s">
        <v>376</v>
      </c>
      <c r="AU717" s="156" t="s">
        <v>86</v>
      </c>
      <c r="AV717" s="12" t="s">
        <v>86</v>
      </c>
      <c r="AW717" s="12" t="s">
        <v>34</v>
      </c>
      <c r="AX717" s="12" t="s">
        <v>77</v>
      </c>
      <c r="AY717" s="156" t="s">
        <v>339</v>
      </c>
    </row>
    <row r="718" spans="2:65" s="13" customFormat="1" x14ac:dyDescent="0.2">
      <c r="B718" s="162"/>
      <c r="D718" s="150" t="s">
        <v>376</v>
      </c>
      <c r="E718" s="163" t="s">
        <v>1</v>
      </c>
      <c r="F718" s="164" t="s">
        <v>398</v>
      </c>
      <c r="H718" s="165">
        <v>2655.212</v>
      </c>
      <c r="I718" s="166"/>
      <c r="L718" s="162"/>
      <c r="M718" s="167"/>
      <c r="T718" s="168"/>
      <c r="AT718" s="163" t="s">
        <v>376</v>
      </c>
      <c r="AU718" s="163" t="s">
        <v>86</v>
      </c>
      <c r="AV718" s="13" t="s">
        <v>249</v>
      </c>
      <c r="AW718" s="13" t="s">
        <v>34</v>
      </c>
      <c r="AX718" s="13" t="s">
        <v>84</v>
      </c>
      <c r="AY718" s="163" t="s">
        <v>339</v>
      </c>
    </row>
    <row r="719" spans="2:65" s="1" customFormat="1" ht="16.5" customHeight="1" x14ac:dyDescent="0.2">
      <c r="B719" s="136"/>
      <c r="C719" s="137" t="s">
        <v>1512</v>
      </c>
      <c r="D719" s="137" t="s">
        <v>342</v>
      </c>
      <c r="E719" s="138" t="s">
        <v>2651</v>
      </c>
      <c r="F719" s="139" t="s">
        <v>2652</v>
      </c>
      <c r="G719" s="140" t="s">
        <v>493</v>
      </c>
      <c r="H719" s="141">
        <v>189.65799999999999</v>
      </c>
      <c r="I719" s="142"/>
      <c r="J719" s="143">
        <f>ROUND(I719*H719,2)</f>
        <v>0</v>
      </c>
      <c r="K719" s="139" t="s">
        <v>902</v>
      </c>
      <c r="L719" s="32"/>
      <c r="M719" s="144" t="s">
        <v>1</v>
      </c>
      <c r="N719" s="145" t="s">
        <v>42</v>
      </c>
      <c r="P719" s="146">
        <f>O719*H719</f>
        <v>0</v>
      </c>
      <c r="Q719" s="146">
        <v>0</v>
      </c>
      <c r="R719" s="146">
        <f>Q719*H719</f>
        <v>0</v>
      </c>
      <c r="S719" s="146">
        <v>0</v>
      </c>
      <c r="T719" s="147">
        <f>S719*H719</f>
        <v>0</v>
      </c>
      <c r="AR719" s="148" t="s">
        <v>249</v>
      </c>
      <c r="AT719" s="148" t="s">
        <v>342</v>
      </c>
      <c r="AU719" s="148" t="s">
        <v>86</v>
      </c>
      <c r="AY719" s="17" t="s">
        <v>339</v>
      </c>
      <c r="BE719" s="149">
        <f>IF(N719="základní",J719,0)</f>
        <v>0</v>
      </c>
      <c r="BF719" s="149">
        <f>IF(N719="snížená",J719,0)</f>
        <v>0</v>
      </c>
      <c r="BG719" s="149">
        <f>IF(N719="zákl. přenesená",J719,0)</f>
        <v>0</v>
      </c>
      <c r="BH719" s="149">
        <f>IF(N719="sníž. přenesená",J719,0)</f>
        <v>0</v>
      </c>
      <c r="BI719" s="149">
        <f>IF(N719="nulová",J719,0)</f>
        <v>0</v>
      </c>
      <c r="BJ719" s="17" t="s">
        <v>84</v>
      </c>
      <c r="BK719" s="149">
        <f>ROUND(I719*H719,2)</f>
        <v>0</v>
      </c>
      <c r="BL719" s="17" t="s">
        <v>249</v>
      </c>
      <c r="BM719" s="148" t="s">
        <v>4719</v>
      </c>
    </row>
    <row r="720" spans="2:65" s="1" customFormat="1" x14ac:dyDescent="0.2">
      <c r="B720" s="32"/>
      <c r="D720" s="150" t="s">
        <v>348</v>
      </c>
      <c r="F720" s="151" t="s">
        <v>2654</v>
      </c>
      <c r="I720" s="152"/>
      <c r="L720" s="32"/>
      <c r="M720" s="153"/>
      <c r="T720" s="56"/>
      <c r="AT720" s="17" t="s">
        <v>348</v>
      </c>
      <c r="AU720" s="17" t="s">
        <v>86</v>
      </c>
    </row>
    <row r="721" spans="2:65" s="12" customFormat="1" x14ac:dyDescent="0.2">
      <c r="B721" s="155"/>
      <c r="D721" s="150" t="s">
        <v>376</v>
      </c>
      <c r="E721" s="156" t="s">
        <v>1</v>
      </c>
      <c r="F721" s="157" t="s">
        <v>4714</v>
      </c>
      <c r="H721" s="158">
        <v>180.11699999999999</v>
      </c>
      <c r="I721" s="159"/>
      <c r="L721" s="155"/>
      <c r="M721" s="160"/>
      <c r="T721" s="161"/>
      <c r="AT721" s="156" t="s">
        <v>376</v>
      </c>
      <c r="AU721" s="156" t="s">
        <v>86</v>
      </c>
      <c r="AV721" s="12" t="s">
        <v>86</v>
      </c>
      <c r="AW721" s="12" t="s">
        <v>34</v>
      </c>
      <c r="AX721" s="12" t="s">
        <v>77</v>
      </c>
      <c r="AY721" s="156" t="s">
        <v>339</v>
      </c>
    </row>
    <row r="722" spans="2:65" s="12" customFormat="1" x14ac:dyDescent="0.2">
      <c r="B722" s="155"/>
      <c r="D722" s="150" t="s">
        <v>376</v>
      </c>
      <c r="E722" s="156" t="s">
        <v>1</v>
      </c>
      <c r="F722" s="157" t="s">
        <v>4715</v>
      </c>
      <c r="H722" s="158">
        <v>9.0310000000000006</v>
      </c>
      <c r="I722" s="159"/>
      <c r="L722" s="155"/>
      <c r="M722" s="160"/>
      <c r="T722" s="161"/>
      <c r="AT722" s="156" t="s">
        <v>376</v>
      </c>
      <c r="AU722" s="156" t="s">
        <v>86</v>
      </c>
      <c r="AV722" s="12" t="s">
        <v>86</v>
      </c>
      <c r="AW722" s="12" t="s">
        <v>34</v>
      </c>
      <c r="AX722" s="12" t="s">
        <v>77</v>
      </c>
      <c r="AY722" s="156" t="s">
        <v>339</v>
      </c>
    </row>
    <row r="723" spans="2:65" s="12" customFormat="1" x14ac:dyDescent="0.2">
      <c r="B723" s="155"/>
      <c r="D723" s="150" t="s">
        <v>376</v>
      </c>
      <c r="E723" s="156" t="s">
        <v>1</v>
      </c>
      <c r="F723" s="157" t="s">
        <v>4716</v>
      </c>
      <c r="H723" s="158">
        <v>0.51</v>
      </c>
      <c r="I723" s="159"/>
      <c r="L723" s="155"/>
      <c r="M723" s="160"/>
      <c r="T723" s="161"/>
      <c r="AT723" s="156" t="s">
        <v>376</v>
      </c>
      <c r="AU723" s="156" t="s">
        <v>86</v>
      </c>
      <c r="AV723" s="12" t="s">
        <v>86</v>
      </c>
      <c r="AW723" s="12" t="s">
        <v>34</v>
      </c>
      <c r="AX723" s="12" t="s">
        <v>77</v>
      </c>
      <c r="AY723" s="156" t="s">
        <v>339</v>
      </c>
    </row>
    <row r="724" spans="2:65" s="13" customFormat="1" x14ac:dyDescent="0.2">
      <c r="B724" s="162"/>
      <c r="D724" s="150" t="s">
        <v>376</v>
      </c>
      <c r="E724" s="163" t="s">
        <v>1</v>
      </c>
      <c r="F724" s="164" t="s">
        <v>398</v>
      </c>
      <c r="H724" s="165">
        <v>189.65799999999999</v>
      </c>
      <c r="I724" s="166"/>
      <c r="L724" s="162"/>
      <c r="M724" s="167"/>
      <c r="T724" s="168"/>
      <c r="AT724" s="163" t="s">
        <v>376</v>
      </c>
      <c r="AU724" s="163" t="s">
        <v>86</v>
      </c>
      <c r="AV724" s="13" t="s">
        <v>249</v>
      </c>
      <c r="AW724" s="13" t="s">
        <v>34</v>
      </c>
      <c r="AX724" s="13" t="s">
        <v>84</v>
      </c>
      <c r="AY724" s="163" t="s">
        <v>339</v>
      </c>
    </row>
    <row r="725" spans="2:65" s="1" customFormat="1" ht="16.5" customHeight="1" x14ac:dyDescent="0.2">
      <c r="B725" s="136"/>
      <c r="C725" s="137" t="s">
        <v>1518</v>
      </c>
      <c r="D725" s="137" t="s">
        <v>342</v>
      </c>
      <c r="E725" s="138" t="s">
        <v>2655</v>
      </c>
      <c r="F725" s="139" t="s">
        <v>2656</v>
      </c>
      <c r="G725" s="140" t="s">
        <v>345</v>
      </c>
      <c r="H725" s="141">
        <v>6</v>
      </c>
      <c r="I725" s="142"/>
      <c r="J725" s="143">
        <f>ROUND(I725*H725,2)</f>
        <v>0</v>
      </c>
      <c r="K725" s="139" t="s">
        <v>902</v>
      </c>
      <c r="L725" s="32"/>
      <c r="M725" s="144" t="s">
        <v>1</v>
      </c>
      <c r="N725" s="145" t="s">
        <v>42</v>
      </c>
      <c r="P725" s="146">
        <f>O725*H725</f>
        <v>0</v>
      </c>
      <c r="Q725" s="146">
        <v>0</v>
      </c>
      <c r="R725" s="146">
        <f>Q725*H725</f>
        <v>0</v>
      </c>
      <c r="S725" s="146">
        <v>0</v>
      </c>
      <c r="T725" s="147">
        <f>S725*H725</f>
        <v>0</v>
      </c>
      <c r="AR725" s="148" t="s">
        <v>249</v>
      </c>
      <c r="AT725" s="148" t="s">
        <v>342</v>
      </c>
      <c r="AU725" s="148" t="s">
        <v>86</v>
      </c>
      <c r="AY725" s="17" t="s">
        <v>339</v>
      </c>
      <c r="BE725" s="149">
        <f>IF(N725="základní",J725,0)</f>
        <v>0</v>
      </c>
      <c r="BF725" s="149">
        <f>IF(N725="snížená",J725,0)</f>
        <v>0</v>
      </c>
      <c r="BG725" s="149">
        <f>IF(N725="zákl. přenesená",J725,0)</f>
        <v>0</v>
      </c>
      <c r="BH725" s="149">
        <f>IF(N725="sníž. přenesená",J725,0)</f>
        <v>0</v>
      </c>
      <c r="BI725" s="149">
        <f>IF(N725="nulová",J725,0)</f>
        <v>0</v>
      </c>
      <c r="BJ725" s="17" t="s">
        <v>84</v>
      </c>
      <c r="BK725" s="149">
        <f>ROUND(I725*H725,2)</f>
        <v>0</v>
      </c>
      <c r="BL725" s="17" t="s">
        <v>249</v>
      </c>
      <c r="BM725" s="148" t="s">
        <v>4720</v>
      </c>
    </row>
    <row r="726" spans="2:65" s="1" customFormat="1" x14ac:dyDescent="0.2">
      <c r="B726" s="32"/>
      <c r="D726" s="150" t="s">
        <v>348</v>
      </c>
      <c r="F726" s="151" t="s">
        <v>2658</v>
      </c>
      <c r="I726" s="152"/>
      <c r="L726" s="32"/>
      <c r="M726" s="153"/>
      <c r="T726" s="56"/>
      <c r="AT726" s="17" t="s">
        <v>348</v>
      </c>
      <c r="AU726" s="17" t="s">
        <v>86</v>
      </c>
    </row>
    <row r="727" spans="2:65" s="12" customFormat="1" x14ac:dyDescent="0.2">
      <c r="B727" s="155"/>
      <c r="D727" s="150" t="s">
        <v>376</v>
      </c>
      <c r="E727" s="156" t="s">
        <v>1</v>
      </c>
      <c r="F727" s="157" t="s">
        <v>4721</v>
      </c>
      <c r="H727" s="158">
        <v>2</v>
      </c>
      <c r="I727" s="159"/>
      <c r="L727" s="155"/>
      <c r="M727" s="160"/>
      <c r="T727" s="161"/>
      <c r="AT727" s="156" t="s">
        <v>376</v>
      </c>
      <c r="AU727" s="156" t="s">
        <v>86</v>
      </c>
      <c r="AV727" s="12" t="s">
        <v>86</v>
      </c>
      <c r="AW727" s="12" t="s">
        <v>34</v>
      </c>
      <c r="AX727" s="12" t="s">
        <v>77</v>
      </c>
      <c r="AY727" s="156" t="s">
        <v>339</v>
      </c>
    </row>
    <row r="728" spans="2:65" s="12" customFormat="1" x14ac:dyDescent="0.2">
      <c r="B728" s="155"/>
      <c r="D728" s="150" t="s">
        <v>376</v>
      </c>
      <c r="E728" s="156" t="s">
        <v>1</v>
      </c>
      <c r="F728" s="157" t="s">
        <v>4722</v>
      </c>
      <c r="H728" s="158">
        <v>4</v>
      </c>
      <c r="I728" s="159"/>
      <c r="L728" s="155"/>
      <c r="M728" s="160"/>
      <c r="T728" s="161"/>
      <c r="AT728" s="156" t="s">
        <v>376</v>
      </c>
      <c r="AU728" s="156" t="s">
        <v>86</v>
      </c>
      <c r="AV728" s="12" t="s">
        <v>86</v>
      </c>
      <c r="AW728" s="12" t="s">
        <v>34</v>
      </c>
      <c r="AX728" s="12" t="s">
        <v>77</v>
      </c>
      <c r="AY728" s="156" t="s">
        <v>339</v>
      </c>
    </row>
    <row r="729" spans="2:65" s="13" customFormat="1" x14ac:dyDescent="0.2">
      <c r="B729" s="162"/>
      <c r="D729" s="150" t="s">
        <v>376</v>
      </c>
      <c r="E729" s="163" t="s">
        <v>1</v>
      </c>
      <c r="F729" s="164" t="s">
        <v>398</v>
      </c>
      <c r="H729" s="165">
        <v>6</v>
      </c>
      <c r="I729" s="166"/>
      <c r="L729" s="162"/>
      <c r="M729" s="167"/>
      <c r="T729" s="168"/>
      <c r="AT729" s="163" t="s">
        <v>376</v>
      </c>
      <c r="AU729" s="163" t="s">
        <v>86</v>
      </c>
      <c r="AV729" s="13" t="s">
        <v>249</v>
      </c>
      <c r="AW729" s="13" t="s">
        <v>34</v>
      </c>
      <c r="AX729" s="13" t="s">
        <v>84</v>
      </c>
      <c r="AY729" s="163" t="s">
        <v>339</v>
      </c>
    </row>
    <row r="730" spans="2:65" s="11" customFormat="1" ht="22.8" customHeight="1" x14ac:dyDescent="0.25">
      <c r="B730" s="124"/>
      <c r="D730" s="125" t="s">
        <v>76</v>
      </c>
      <c r="E730" s="134" t="s">
        <v>2661</v>
      </c>
      <c r="F730" s="134" t="s">
        <v>2662</v>
      </c>
      <c r="I730" s="127"/>
      <c r="J730" s="135">
        <f>BK730</f>
        <v>0</v>
      </c>
      <c r="L730" s="124"/>
      <c r="M730" s="129"/>
      <c r="P730" s="130">
        <f>SUM(P731:P732)</f>
        <v>0</v>
      </c>
      <c r="R730" s="130">
        <f>SUM(R731:R732)</f>
        <v>0</v>
      </c>
      <c r="T730" s="131">
        <f>SUM(T731:T732)</f>
        <v>0</v>
      </c>
      <c r="AR730" s="125" t="s">
        <v>84</v>
      </c>
      <c r="AT730" s="132" t="s">
        <v>76</v>
      </c>
      <c r="AU730" s="132" t="s">
        <v>84</v>
      </c>
      <c r="AY730" s="125" t="s">
        <v>339</v>
      </c>
      <c r="BK730" s="133">
        <f>SUM(BK731:BK732)</f>
        <v>0</v>
      </c>
    </row>
    <row r="731" spans="2:65" s="1" customFormat="1" ht="16.5" customHeight="1" x14ac:dyDescent="0.2">
      <c r="B731" s="136"/>
      <c r="C731" s="137" t="s">
        <v>1523</v>
      </c>
      <c r="D731" s="137" t="s">
        <v>342</v>
      </c>
      <c r="E731" s="138" t="s">
        <v>2663</v>
      </c>
      <c r="F731" s="139" t="s">
        <v>2664</v>
      </c>
      <c r="G731" s="140" t="s">
        <v>493</v>
      </c>
      <c r="H731" s="141">
        <v>486.40499999999997</v>
      </c>
      <c r="I731" s="142"/>
      <c r="J731" s="143">
        <f>ROUND(I731*H731,2)</f>
        <v>0</v>
      </c>
      <c r="K731" s="139" t="s">
        <v>902</v>
      </c>
      <c r="L731" s="32"/>
      <c r="M731" s="144" t="s">
        <v>1</v>
      </c>
      <c r="N731" s="145" t="s">
        <v>42</v>
      </c>
      <c r="P731" s="146">
        <f>O731*H731</f>
        <v>0</v>
      </c>
      <c r="Q731" s="146">
        <v>0</v>
      </c>
      <c r="R731" s="146">
        <f>Q731*H731</f>
        <v>0</v>
      </c>
      <c r="S731" s="146">
        <v>0</v>
      </c>
      <c r="T731" s="147">
        <f>S731*H731</f>
        <v>0</v>
      </c>
      <c r="AR731" s="148" t="s">
        <v>249</v>
      </c>
      <c r="AT731" s="148" t="s">
        <v>342</v>
      </c>
      <c r="AU731" s="148" t="s">
        <v>86</v>
      </c>
      <c r="AY731" s="17" t="s">
        <v>339</v>
      </c>
      <c r="BE731" s="149">
        <f>IF(N731="základní",J731,0)</f>
        <v>0</v>
      </c>
      <c r="BF731" s="149">
        <f>IF(N731="snížená",J731,0)</f>
        <v>0</v>
      </c>
      <c r="BG731" s="149">
        <f>IF(N731="zákl. přenesená",J731,0)</f>
        <v>0</v>
      </c>
      <c r="BH731" s="149">
        <f>IF(N731="sníž. přenesená",J731,0)</f>
        <v>0</v>
      </c>
      <c r="BI731" s="149">
        <f>IF(N731="nulová",J731,0)</f>
        <v>0</v>
      </c>
      <c r="BJ731" s="17" t="s">
        <v>84</v>
      </c>
      <c r="BK731" s="149">
        <f>ROUND(I731*H731,2)</f>
        <v>0</v>
      </c>
      <c r="BL731" s="17" t="s">
        <v>249</v>
      </c>
      <c r="BM731" s="148" t="s">
        <v>4723</v>
      </c>
    </row>
    <row r="732" spans="2:65" s="1" customFormat="1" ht="19.2" x14ac:dyDescent="0.2">
      <c r="B732" s="32"/>
      <c r="D732" s="150" t="s">
        <v>348</v>
      </c>
      <c r="F732" s="151" t="s">
        <v>2666</v>
      </c>
      <c r="I732" s="152"/>
      <c r="L732" s="32"/>
      <c r="M732" s="153"/>
      <c r="T732" s="56"/>
      <c r="AT732" s="17" t="s">
        <v>348</v>
      </c>
      <c r="AU732" s="17" t="s">
        <v>86</v>
      </c>
    </row>
    <row r="733" spans="2:65" s="11" customFormat="1" ht="25.95" customHeight="1" x14ac:dyDescent="0.25">
      <c r="B733" s="124"/>
      <c r="D733" s="125" t="s">
        <v>76</v>
      </c>
      <c r="E733" s="126" t="s">
        <v>2667</v>
      </c>
      <c r="F733" s="126" t="s">
        <v>2668</v>
      </c>
      <c r="I733" s="127"/>
      <c r="J733" s="128">
        <f>BK733</f>
        <v>0</v>
      </c>
      <c r="L733" s="124"/>
      <c r="M733" s="129"/>
      <c r="P733" s="130">
        <f>P734+P888+P920+P927+P932</f>
        <v>0</v>
      </c>
      <c r="R733" s="130">
        <f>R734+R888+R920+R927+R932</f>
        <v>10.878586779999999</v>
      </c>
      <c r="T733" s="131">
        <f>T734+T888+T920+T927+T932</f>
        <v>0</v>
      </c>
      <c r="AR733" s="125" t="s">
        <v>86</v>
      </c>
      <c r="AT733" s="132" t="s">
        <v>76</v>
      </c>
      <c r="AU733" s="132" t="s">
        <v>77</v>
      </c>
      <c r="AY733" s="125" t="s">
        <v>339</v>
      </c>
      <c r="BK733" s="133">
        <f>BK734+BK888+BK920+BK927+BK932</f>
        <v>0</v>
      </c>
    </row>
    <row r="734" spans="2:65" s="11" customFormat="1" ht="22.8" customHeight="1" x14ac:dyDescent="0.25">
      <c r="B734" s="124"/>
      <c r="D734" s="125" t="s">
        <v>76</v>
      </c>
      <c r="E734" s="134" t="s">
        <v>2669</v>
      </c>
      <c r="F734" s="134" t="s">
        <v>2670</v>
      </c>
      <c r="I734" s="127"/>
      <c r="J734" s="135">
        <f>BK734</f>
        <v>0</v>
      </c>
      <c r="L734" s="124"/>
      <c r="M734" s="129"/>
      <c r="P734" s="130">
        <f>SUM(P735:P887)</f>
        <v>0</v>
      </c>
      <c r="R734" s="130">
        <f>SUM(R735:R887)</f>
        <v>3.4909573000000003</v>
      </c>
      <c r="T734" s="131">
        <f>SUM(T735:T887)</f>
        <v>0</v>
      </c>
      <c r="AR734" s="125" t="s">
        <v>86</v>
      </c>
      <c r="AT734" s="132" t="s">
        <v>76</v>
      </c>
      <c r="AU734" s="132" t="s">
        <v>84</v>
      </c>
      <c r="AY734" s="125" t="s">
        <v>339</v>
      </c>
      <c r="BK734" s="133">
        <f>SUM(BK735:BK887)</f>
        <v>0</v>
      </c>
    </row>
    <row r="735" spans="2:65" s="1" customFormat="1" ht="16.5" customHeight="1" x14ac:dyDescent="0.2">
      <c r="B735" s="136"/>
      <c r="C735" s="137" t="s">
        <v>1526</v>
      </c>
      <c r="D735" s="137" t="s">
        <v>342</v>
      </c>
      <c r="E735" s="138" t="s">
        <v>2671</v>
      </c>
      <c r="F735" s="139" t="s">
        <v>2672</v>
      </c>
      <c r="G735" s="140" t="s">
        <v>381</v>
      </c>
      <c r="H735" s="141">
        <v>119.602</v>
      </c>
      <c r="I735" s="142"/>
      <c r="J735" s="143">
        <f>ROUND(I735*H735,2)</f>
        <v>0</v>
      </c>
      <c r="K735" s="139" t="s">
        <v>902</v>
      </c>
      <c r="L735" s="32"/>
      <c r="M735" s="144" t="s">
        <v>1</v>
      </c>
      <c r="N735" s="145" t="s">
        <v>42</v>
      </c>
      <c r="P735" s="146">
        <f>O735*H735</f>
        <v>0</v>
      </c>
      <c r="Q735" s="146">
        <v>0</v>
      </c>
      <c r="R735" s="146">
        <f>Q735*H735</f>
        <v>0</v>
      </c>
      <c r="S735" s="146">
        <v>0</v>
      </c>
      <c r="T735" s="147">
        <f>S735*H735</f>
        <v>0</v>
      </c>
      <c r="AR735" s="148" t="s">
        <v>428</v>
      </c>
      <c r="AT735" s="148" t="s">
        <v>342</v>
      </c>
      <c r="AU735" s="148" t="s">
        <v>86</v>
      </c>
      <c r="AY735" s="17" t="s">
        <v>339</v>
      </c>
      <c r="BE735" s="149">
        <f>IF(N735="základní",J735,0)</f>
        <v>0</v>
      </c>
      <c r="BF735" s="149">
        <f>IF(N735="snížená",J735,0)</f>
        <v>0</v>
      </c>
      <c r="BG735" s="149">
        <f>IF(N735="zákl. přenesená",J735,0)</f>
        <v>0</v>
      </c>
      <c r="BH735" s="149">
        <f>IF(N735="sníž. přenesená",J735,0)</f>
        <v>0</v>
      </c>
      <c r="BI735" s="149">
        <f>IF(N735="nulová",J735,0)</f>
        <v>0</v>
      </c>
      <c r="BJ735" s="17" t="s">
        <v>84</v>
      </c>
      <c r="BK735" s="149">
        <f>ROUND(I735*H735,2)</f>
        <v>0</v>
      </c>
      <c r="BL735" s="17" t="s">
        <v>428</v>
      </c>
      <c r="BM735" s="148" t="s">
        <v>4724</v>
      </c>
    </row>
    <row r="736" spans="2:65" s="1" customFormat="1" x14ac:dyDescent="0.2">
      <c r="B736" s="32"/>
      <c r="D736" s="150" t="s">
        <v>348</v>
      </c>
      <c r="F736" s="151" t="s">
        <v>2674</v>
      </c>
      <c r="I736" s="152"/>
      <c r="L736" s="32"/>
      <c r="M736" s="153"/>
      <c r="T736" s="56"/>
      <c r="AT736" s="17" t="s">
        <v>348</v>
      </c>
      <c r="AU736" s="17" t="s">
        <v>86</v>
      </c>
    </row>
    <row r="737" spans="2:65" s="12" customFormat="1" x14ac:dyDescent="0.2">
      <c r="B737" s="155"/>
      <c r="D737" s="150" t="s">
        <v>376</v>
      </c>
      <c r="E737" s="156" t="s">
        <v>1</v>
      </c>
      <c r="F737" s="157" t="s">
        <v>4725</v>
      </c>
      <c r="H737" s="158">
        <v>6.375</v>
      </c>
      <c r="I737" s="159"/>
      <c r="L737" s="155"/>
      <c r="M737" s="160"/>
      <c r="T737" s="161"/>
      <c r="AT737" s="156" t="s">
        <v>376</v>
      </c>
      <c r="AU737" s="156" t="s">
        <v>86</v>
      </c>
      <c r="AV737" s="12" t="s">
        <v>86</v>
      </c>
      <c r="AW737" s="12" t="s">
        <v>34</v>
      </c>
      <c r="AX737" s="12" t="s">
        <v>77</v>
      </c>
      <c r="AY737" s="156" t="s">
        <v>339</v>
      </c>
    </row>
    <row r="738" spans="2:65" s="12" customFormat="1" x14ac:dyDescent="0.2">
      <c r="B738" s="155"/>
      <c r="D738" s="150" t="s">
        <v>376</v>
      </c>
      <c r="E738" s="156" t="s">
        <v>1</v>
      </c>
      <c r="F738" s="157" t="s">
        <v>4726</v>
      </c>
      <c r="H738" s="158">
        <v>1.5</v>
      </c>
      <c r="I738" s="159"/>
      <c r="L738" s="155"/>
      <c r="M738" s="160"/>
      <c r="T738" s="161"/>
      <c r="AT738" s="156" t="s">
        <v>376</v>
      </c>
      <c r="AU738" s="156" t="s">
        <v>86</v>
      </c>
      <c r="AV738" s="12" t="s">
        <v>86</v>
      </c>
      <c r="AW738" s="12" t="s">
        <v>34</v>
      </c>
      <c r="AX738" s="12" t="s">
        <v>77</v>
      </c>
      <c r="AY738" s="156" t="s">
        <v>339</v>
      </c>
    </row>
    <row r="739" spans="2:65" s="12" customFormat="1" x14ac:dyDescent="0.2">
      <c r="B739" s="155"/>
      <c r="D739" s="150" t="s">
        <v>376</v>
      </c>
      <c r="E739" s="156" t="s">
        <v>1</v>
      </c>
      <c r="F739" s="157" t="s">
        <v>4727</v>
      </c>
      <c r="H739" s="158">
        <v>6.375</v>
      </c>
      <c r="I739" s="159"/>
      <c r="L739" s="155"/>
      <c r="M739" s="160"/>
      <c r="T739" s="161"/>
      <c r="AT739" s="156" t="s">
        <v>376</v>
      </c>
      <c r="AU739" s="156" t="s">
        <v>86</v>
      </c>
      <c r="AV739" s="12" t="s">
        <v>86</v>
      </c>
      <c r="AW739" s="12" t="s">
        <v>34</v>
      </c>
      <c r="AX739" s="12" t="s">
        <v>77</v>
      </c>
      <c r="AY739" s="156" t="s">
        <v>339</v>
      </c>
    </row>
    <row r="740" spans="2:65" s="12" customFormat="1" x14ac:dyDescent="0.2">
      <c r="B740" s="155"/>
      <c r="D740" s="150" t="s">
        <v>376</v>
      </c>
      <c r="E740" s="156" t="s">
        <v>1</v>
      </c>
      <c r="F740" s="157" t="s">
        <v>4728</v>
      </c>
      <c r="H740" s="158">
        <v>1.5</v>
      </c>
      <c r="I740" s="159"/>
      <c r="L740" s="155"/>
      <c r="M740" s="160"/>
      <c r="T740" s="161"/>
      <c r="AT740" s="156" t="s">
        <v>376</v>
      </c>
      <c r="AU740" s="156" t="s">
        <v>86</v>
      </c>
      <c r="AV740" s="12" t="s">
        <v>86</v>
      </c>
      <c r="AW740" s="12" t="s">
        <v>34</v>
      </c>
      <c r="AX740" s="12" t="s">
        <v>77</v>
      </c>
      <c r="AY740" s="156" t="s">
        <v>339</v>
      </c>
    </row>
    <row r="741" spans="2:65" s="12" customFormat="1" x14ac:dyDescent="0.2">
      <c r="B741" s="155"/>
      <c r="D741" s="150" t="s">
        <v>376</v>
      </c>
      <c r="E741" s="156" t="s">
        <v>1</v>
      </c>
      <c r="F741" s="157" t="s">
        <v>4729</v>
      </c>
      <c r="H741" s="158">
        <v>3.83</v>
      </c>
      <c r="I741" s="159"/>
      <c r="L741" s="155"/>
      <c r="M741" s="160"/>
      <c r="T741" s="161"/>
      <c r="AT741" s="156" t="s">
        <v>376</v>
      </c>
      <c r="AU741" s="156" t="s">
        <v>86</v>
      </c>
      <c r="AV741" s="12" t="s">
        <v>86</v>
      </c>
      <c r="AW741" s="12" t="s">
        <v>34</v>
      </c>
      <c r="AX741" s="12" t="s">
        <v>77</v>
      </c>
      <c r="AY741" s="156" t="s">
        <v>339</v>
      </c>
    </row>
    <row r="742" spans="2:65" s="12" customFormat="1" x14ac:dyDescent="0.2">
      <c r="B742" s="155"/>
      <c r="D742" s="150" t="s">
        <v>376</v>
      </c>
      <c r="E742" s="156" t="s">
        <v>1</v>
      </c>
      <c r="F742" s="157" t="s">
        <v>4730</v>
      </c>
      <c r="H742" s="158">
        <v>1.554</v>
      </c>
      <c r="I742" s="159"/>
      <c r="L742" s="155"/>
      <c r="M742" s="160"/>
      <c r="T742" s="161"/>
      <c r="AT742" s="156" t="s">
        <v>376</v>
      </c>
      <c r="AU742" s="156" t="s">
        <v>86</v>
      </c>
      <c r="AV742" s="12" t="s">
        <v>86</v>
      </c>
      <c r="AW742" s="12" t="s">
        <v>34</v>
      </c>
      <c r="AX742" s="12" t="s">
        <v>77</v>
      </c>
      <c r="AY742" s="156" t="s">
        <v>339</v>
      </c>
    </row>
    <row r="743" spans="2:65" s="12" customFormat="1" x14ac:dyDescent="0.2">
      <c r="B743" s="155"/>
      <c r="D743" s="150" t="s">
        <v>376</v>
      </c>
      <c r="E743" s="156" t="s">
        <v>1</v>
      </c>
      <c r="F743" s="157" t="s">
        <v>4731</v>
      </c>
      <c r="H743" s="158">
        <v>1.998</v>
      </c>
      <c r="I743" s="159"/>
      <c r="L743" s="155"/>
      <c r="M743" s="160"/>
      <c r="T743" s="161"/>
      <c r="AT743" s="156" t="s">
        <v>376</v>
      </c>
      <c r="AU743" s="156" t="s">
        <v>86</v>
      </c>
      <c r="AV743" s="12" t="s">
        <v>86</v>
      </c>
      <c r="AW743" s="12" t="s">
        <v>34</v>
      </c>
      <c r="AX743" s="12" t="s">
        <v>77</v>
      </c>
      <c r="AY743" s="156" t="s">
        <v>339</v>
      </c>
    </row>
    <row r="744" spans="2:65" s="12" customFormat="1" x14ac:dyDescent="0.2">
      <c r="B744" s="155"/>
      <c r="D744" s="150" t="s">
        <v>376</v>
      </c>
      <c r="E744" s="156" t="s">
        <v>1</v>
      </c>
      <c r="F744" s="157" t="s">
        <v>4732</v>
      </c>
      <c r="H744" s="158">
        <v>49.06</v>
      </c>
      <c r="I744" s="159"/>
      <c r="L744" s="155"/>
      <c r="M744" s="160"/>
      <c r="T744" s="161"/>
      <c r="AT744" s="156" t="s">
        <v>376</v>
      </c>
      <c r="AU744" s="156" t="s">
        <v>86</v>
      </c>
      <c r="AV744" s="12" t="s">
        <v>86</v>
      </c>
      <c r="AW744" s="12" t="s">
        <v>34</v>
      </c>
      <c r="AX744" s="12" t="s">
        <v>77</v>
      </c>
      <c r="AY744" s="156" t="s">
        <v>339</v>
      </c>
    </row>
    <row r="745" spans="2:65" s="12" customFormat="1" x14ac:dyDescent="0.2">
      <c r="B745" s="155"/>
      <c r="D745" s="150" t="s">
        <v>376</v>
      </c>
      <c r="E745" s="156" t="s">
        <v>1</v>
      </c>
      <c r="F745" s="157" t="s">
        <v>4733</v>
      </c>
      <c r="H745" s="158">
        <v>47.41</v>
      </c>
      <c r="I745" s="159"/>
      <c r="L745" s="155"/>
      <c r="M745" s="160"/>
      <c r="T745" s="161"/>
      <c r="AT745" s="156" t="s">
        <v>376</v>
      </c>
      <c r="AU745" s="156" t="s">
        <v>86</v>
      </c>
      <c r="AV745" s="12" t="s">
        <v>86</v>
      </c>
      <c r="AW745" s="12" t="s">
        <v>34</v>
      </c>
      <c r="AX745" s="12" t="s">
        <v>77</v>
      </c>
      <c r="AY745" s="156" t="s">
        <v>339</v>
      </c>
    </row>
    <row r="746" spans="2:65" s="13" customFormat="1" x14ac:dyDescent="0.2">
      <c r="B746" s="162"/>
      <c r="D746" s="150" t="s">
        <v>376</v>
      </c>
      <c r="E746" s="163" t="s">
        <v>1</v>
      </c>
      <c r="F746" s="164" t="s">
        <v>398</v>
      </c>
      <c r="H746" s="165">
        <v>119.602</v>
      </c>
      <c r="I746" s="166"/>
      <c r="L746" s="162"/>
      <c r="M746" s="167"/>
      <c r="T746" s="168"/>
      <c r="AT746" s="163" t="s">
        <v>376</v>
      </c>
      <c r="AU746" s="163" t="s">
        <v>86</v>
      </c>
      <c r="AV746" s="13" t="s">
        <v>249</v>
      </c>
      <c r="AW746" s="13" t="s">
        <v>34</v>
      </c>
      <c r="AX746" s="13" t="s">
        <v>84</v>
      </c>
      <c r="AY746" s="163" t="s">
        <v>339</v>
      </c>
    </row>
    <row r="747" spans="2:65" s="1" customFormat="1" ht="16.5" customHeight="1" x14ac:dyDescent="0.2">
      <c r="B747" s="136"/>
      <c r="C747" s="137" t="s">
        <v>1528</v>
      </c>
      <c r="D747" s="137" t="s">
        <v>342</v>
      </c>
      <c r="E747" s="138" t="s">
        <v>2683</v>
      </c>
      <c r="F747" s="139" t="s">
        <v>2684</v>
      </c>
      <c r="G747" s="140" t="s">
        <v>381</v>
      </c>
      <c r="H747" s="141">
        <v>140.77799999999999</v>
      </c>
      <c r="I747" s="142"/>
      <c r="J747" s="143">
        <f>ROUND(I747*H747,2)</f>
        <v>0</v>
      </c>
      <c r="K747" s="139" t="s">
        <v>902</v>
      </c>
      <c r="L747" s="32"/>
      <c r="M747" s="144" t="s">
        <v>1</v>
      </c>
      <c r="N747" s="145" t="s">
        <v>42</v>
      </c>
      <c r="P747" s="146">
        <f>O747*H747</f>
        <v>0</v>
      </c>
      <c r="Q747" s="146">
        <v>0</v>
      </c>
      <c r="R747" s="146">
        <f>Q747*H747</f>
        <v>0</v>
      </c>
      <c r="S747" s="146">
        <v>0</v>
      </c>
      <c r="T747" s="147">
        <f>S747*H747</f>
        <v>0</v>
      </c>
      <c r="AR747" s="148" t="s">
        <v>428</v>
      </c>
      <c r="AT747" s="148" t="s">
        <v>342</v>
      </c>
      <c r="AU747" s="148" t="s">
        <v>86</v>
      </c>
      <c r="AY747" s="17" t="s">
        <v>339</v>
      </c>
      <c r="BE747" s="149">
        <f>IF(N747="základní",J747,0)</f>
        <v>0</v>
      </c>
      <c r="BF747" s="149">
        <f>IF(N747="snížená",J747,0)</f>
        <v>0</v>
      </c>
      <c r="BG747" s="149">
        <f>IF(N747="zákl. přenesená",J747,0)</f>
        <v>0</v>
      </c>
      <c r="BH747" s="149">
        <f>IF(N747="sníž. přenesená",J747,0)</f>
        <v>0</v>
      </c>
      <c r="BI747" s="149">
        <f>IF(N747="nulová",J747,0)</f>
        <v>0</v>
      </c>
      <c r="BJ747" s="17" t="s">
        <v>84</v>
      </c>
      <c r="BK747" s="149">
        <f>ROUND(I747*H747,2)</f>
        <v>0</v>
      </c>
      <c r="BL747" s="17" t="s">
        <v>428</v>
      </c>
      <c r="BM747" s="148" t="s">
        <v>4734</v>
      </c>
    </row>
    <row r="748" spans="2:65" s="1" customFormat="1" x14ac:dyDescent="0.2">
      <c r="B748" s="32"/>
      <c r="D748" s="150" t="s">
        <v>348</v>
      </c>
      <c r="F748" s="151" t="s">
        <v>2686</v>
      </c>
      <c r="I748" s="152"/>
      <c r="L748" s="32"/>
      <c r="M748" s="153"/>
      <c r="T748" s="56"/>
      <c r="AT748" s="17" t="s">
        <v>348</v>
      </c>
      <c r="AU748" s="17" t="s">
        <v>86</v>
      </c>
    </row>
    <row r="749" spans="2:65" s="12" customFormat="1" x14ac:dyDescent="0.2">
      <c r="B749" s="155"/>
      <c r="D749" s="150" t="s">
        <v>376</v>
      </c>
      <c r="E749" s="156" t="s">
        <v>1</v>
      </c>
      <c r="F749" s="157" t="s">
        <v>4735</v>
      </c>
      <c r="H749" s="158">
        <v>45.152999999999999</v>
      </c>
      <c r="I749" s="159"/>
      <c r="L749" s="155"/>
      <c r="M749" s="160"/>
      <c r="T749" s="161"/>
      <c r="AT749" s="156" t="s">
        <v>376</v>
      </c>
      <c r="AU749" s="156" t="s">
        <v>86</v>
      </c>
      <c r="AV749" s="12" t="s">
        <v>86</v>
      </c>
      <c r="AW749" s="12" t="s">
        <v>34</v>
      </c>
      <c r="AX749" s="12" t="s">
        <v>77</v>
      </c>
      <c r="AY749" s="156" t="s">
        <v>339</v>
      </c>
    </row>
    <row r="750" spans="2:65" s="12" customFormat="1" x14ac:dyDescent="0.2">
      <c r="B750" s="155"/>
      <c r="D750" s="150" t="s">
        <v>376</v>
      </c>
      <c r="E750" s="156" t="s">
        <v>1</v>
      </c>
      <c r="F750" s="157" t="s">
        <v>4736</v>
      </c>
      <c r="H750" s="158">
        <v>20.981000000000002</v>
      </c>
      <c r="I750" s="159"/>
      <c r="L750" s="155"/>
      <c r="M750" s="160"/>
      <c r="T750" s="161"/>
      <c r="AT750" s="156" t="s">
        <v>376</v>
      </c>
      <c r="AU750" s="156" t="s">
        <v>86</v>
      </c>
      <c r="AV750" s="12" t="s">
        <v>86</v>
      </c>
      <c r="AW750" s="12" t="s">
        <v>34</v>
      </c>
      <c r="AX750" s="12" t="s">
        <v>77</v>
      </c>
      <c r="AY750" s="156" t="s">
        <v>339</v>
      </c>
    </row>
    <row r="751" spans="2:65" s="12" customFormat="1" x14ac:dyDescent="0.2">
      <c r="B751" s="155"/>
      <c r="D751" s="150" t="s">
        <v>376</v>
      </c>
      <c r="E751" s="156" t="s">
        <v>1</v>
      </c>
      <c r="F751" s="157" t="s">
        <v>4737</v>
      </c>
      <c r="H751" s="158">
        <v>12.395</v>
      </c>
      <c r="I751" s="159"/>
      <c r="L751" s="155"/>
      <c r="M751" s="160"/>
      <c r="T751" s="161"/>
      <c r="AT751" s="156" t="s">
        <v>376</v>
      </c>
      <c r="AU751" s="156" t="s">
        <v>86</v>
      </c>
      <c r="AV751" s="12" t="s">
        <v>86</v>
      </c>
      <c r="AW751" s="12" t="s">
        <v>34</v>
      </c>
      <c r="AX751" s="12" t="s">
        <v>77</v>
      </c>
      <c r="AY751" s="156" t="s">
        <v>339</v>
      </c>
    </row>
    <row r="752" spans="2:65" s="12" customFormat="1" x14ac:dyDescent="0.2">
      <c r="B752" s="155"/>
      <c r="D752" s="150" t="s">
        <v>376</v>
      </c>
      <c r="E752" s="156" t="s">
        <v>1</v>
      </c>
      <c r="F752" s="157" t="s">
        <v>4738</v>
      </c>
      <c r="H752" s="158">
        <v>7.2119999999999997</v>
      </c>
      <c r="I752" s="159"/>
      <c r="L752" s="155"/>
      <c r="M752" s="160"/>
      <c r="T752" s="161"/>
      <c r="AT752" s="156" t="s">
        <v>376</v>
      </c>
      <c r="AU752" s="156" t="s">
        <v>86</v>
      </c>
      <c r="AV752" s="12" t="s">
        <v>86</v>
      </c>
      <c r="AW752" s="12" t="s">
        <v>34</v>
      </c>
      <c r="AX752" s="12" t="s">
        <v>77</v>
      </c>
      <c r="AY752" s="156" t="s">
        <v>339</v>
      </c>
    </row>
    <row r="753" spans="2:65" s="12" customFormat="1" x14ac:dyDescent="0.2">
      <c r="B753" s="155"/>
      <c r="D753" s="150" t="s">
        <v>376</v>
      </c>
      <c r="E753" s="156" t="s">
        <v>1</v>
      </c>
      <c r="F753" s="157" t="s">
        <v>4739</v>
      </c>
      <c r="H753" s="158">
        <v>19.337</v>
      </c>
      <c r="I753" s="159"/>
      <c r="L753" s="155"/>
      <c r="M753" s="160"/>
      <c r="T753" s="161"/>
      <c r="AT753" s="156" t="s">
        <v>376</v>
      </c>
      <c r="AU753" s="156" t="s">
        <v>86</v>
      </c>
      <c r="AV753" s="12" t="s">
        <v>86</v>
      </c>
      <c r="AW753" s="12" t="s">
        <v>34</v>
      </c>
      <c r="AX753" s="12" t="s">
        <v>77</v>
      </c>
      <c r="AY753" s="156" t="s">
        <v>339</v>
      </c>
    </row>
    <row r="754" spans="2:65" s="12" customFormat="1" x14ac:dyDescent="0.2">
      <c r="B754" s="155"/>
      <c r="D754" s="150" t="s">
        <v>376</v>
      </c>
      <c r="E754" s="156" t="s">
        <v>1</v>
      </c>
      <c r="F754" s="157" t="s">
        <v>4740</v>
      </c>
      <c r="H754" s="158">
        <v>12.037000000000001</v>
      </c>
      <c r="I754" s="159"/>
      <c r="L754" s="155"/>
      <c r="M754" s="160"/>
      <c r="T754" s="161"/>
      <c r="AT754" s="156" t="s">
        <v>376</v>
      </c>
      <c r="AU754" s="156" t="s">
        <v>86</v>
      </c>
      <c r="AV754" s="12" t="s">
        <v>86</v>
      </c>
      <c r="AW754" s="12" t="s">
        <v>34</v>
      </c>
      <c r="AX754" s="12" t="s">
        <v>77</v>
      </c>
      <c r="AY754" s="156" t="s">
        <v>339</v>
      </c>
    </row>
    <row r="755" spans="2:65" s="12" customFormat="1" x14ac:dyDescent="0.2">
      <c r="B755" s="155"/>
      <c r="D755" s="150" t="s">
        <v>376</v>
      </c>
      <c r="E755" s="156" t="s">
        <v>1</v>
      </c>
      <c r="F755" s="157" t="s">
        <v>4741</v>
      </c>
      <c r="H755" s="158">
        <v>6.7990000000000004</v>
      </c>
      <c r="I755" s="159"/>
      <c r="L755" s="155"/>
      <c r="M755" s="160"/>
      <c r="T755" s="161"/>
      <c r="AT755" s="156" t="s">
        <v>376</v>
      </c>
      <c r="AU755" s="156" t="s">
        <v>86</v>
      </c>
      <c r="AV755" s="12" t="s">
        <v>86</v>
      </c>
      <c r="AW755" s="12" t="s">
        <v>34</v>
      </c>
      <c r="AX755" s="12" t="s">
        <v>77</v>
      </c>
      <c r="AY755" s="156" t="s">
        <v>339</v>
      </c>
    </row>
    <row r="756" spans="2:65" s="12" customFormat="1" x14ac:dyDescent="0.2">
      <c r="B756" s="155"/>
      <c r="D756" s="150" t="s">
        <v>376</v>
      </c>
      <c r="E756" s="156" t="s">
        <v>1</v>
      </c>
      <c r="F756" s="157" t="s">
        <v>4742</v>
      </c>
      <c r="H756" s="158">
        <v>8.5259999999999998</v>
      </c>
      <c r="I756" s="159"/>
      <c r="L756" s="155"/>
      <c r="M756" s="160"/>
      <c r="T756" s="161"/>
      <c r="AT756" s="156" t="s">
        <v>376</v>
      </c>
      <c r="AU756" s="156" t="s">
        <v>86</v>
      </c>
      <c r="AV756" s="12" t="s">
        <v>86</v>
      </c>
      <c r="AW756" s="12" t="s">
        <v>34</v>
      </c>
      <c r="AX756" s="12" t="s">
        <v>77</v>
      </c>
      <c r="AY756" s="156" t="s">
        <v>339</v>
      </c>
    </row>
    <row r="757" spans="2:65" s="12" customFormat="1" x14ac:dyDescent="0.2">
      <c r="B757" s="155"/>
      <c r="D757" s="150" t="s">
        <v>376</v>
      </c>
      <c r="E757" s="156" t="s">
        <v>1</v>
      </c>
      <c r="F757" s="157" t="s">
        <v>4743</v>
      </c>
      <c r="H757" s="158">
        <v>3.7269999999999999</v>
      </c>
      <c r="I757" s="159"/>
      <c r="L757" s="155"/>
      <c r="M757" s="160"/>
      <c r="T757" s="161"/>
      <c r="AT757" s="156" t="s">
        <v>376</v>
      </c>
      <c r="AU757" s="156" t="s">
        <v>86</v>
      </c>
      <c r="AV757" s="12" t="s">
        <v>86</v>
      </c>
      <c r="AW757" s="12" t="s">
        <v>34</v>
      </c>
      <c r="AX757" s="12" t="s">
        <v>77</v>
      </c>
      <c r="AY757" s="156" t="s">
        <v>339</v>
      </c>
    </row>
    <row r="758" spans="2:65" s="12" customFormat="1" x14ac:dyDescent="0.2">
      <c r="B758" s="155"/>
      <c r="D758" s="150" t="s">
        <v>376</v>
      </c>
      <c r="E758" s="156" t="s">
        <v>1</v>
      </c>
      <c r="F758" s="157" t="s">
        <v>4744</v>
      </c>
      <c r="H758" s="158">
        <v>4.6109999999999998</v>
      </c>
      <c r="I758" s="159"/>
      <c r="L758" s="155"/>
      <c r="M758" s="160"/>
      <c r="T758" s="161"/>
      <c r="AT758" s="156" t="s">
        <v>376</v>
      </c>
      <c r="AU758" s="156" t="s">
        <v>86</v>
      </c>
      <c r="AV758" s="12" t="s">
        <v>86</v>
      </c>
      <c r="AW758" s="12" t="s">
        <v>34</v>
      </c>
      <c r="AX758" s="12" t="s">
        <v>77</v>
      </c>
      <c r="AY758" s="156" t="s">
        <v>339</v>
      </c>
    </row>
    <row r="759" spans="2:65" s="13" customFormat="1" x14ac:dyDescent="0.2">
      <c r="B759" s="162"/>
      <c r="D759" s="150" t="s">
        <v>376</v>
      </c>
      <c r="E759" s="163" t="s">
        <v>1</v>
      </c>
      <c r="F759" s="164" t="s">
        <v>398</v>
      </c>
      <c r="H759" s="165">
        <v>140.77800000000002</v>
      </c>
      <c r="I759" s="166"/>
      <c r="L759" s="162"/>
      <c r="M759" s="167"/>
      <c r="T759" s="168"/>
      <c r="AT759" s="163" t="s">
        <v>376</v>
      </c>
      <c r="AU759" s="163" t="s">
        <v>86</v>
      </c>
      <c r="AV759" s="13" t="s">
        <v>249</v>
      </c>
      <c r="AW759" s="13" t="s">
        <v>34</v>
      </c>
      <c r="AX759" s="13" t="s">
        <v>84</v>
      </c>
      <c r="AY759" s="163" t="s">
        <v>339</v>
      </c>
    </row>
    <row r="760" spans="2:65" s="1" customFormat="1" ht="16.5" customHeight="1" x14ac:dyDescent="0.2">
      <c r="B760" s="136"/>
      <c r="C760" s="169" t="s">
        <v>1533</v>
      </c>
      <c r="D760" s="169" t="s">
        <v>490</v>
      </c>
      <c r="E760" s="170" t="s">
        <v>2701</v>
      </c>
      <c r="F760" s="171" t="s">
        <v>2702</v>
      </c>
      <c r="G760" s="172" t="s">
        <v>493</v>
      </c>
      <c r="H760" s="173">
        <v>0.104</v>
      </c>
      <c r="I760" s="174"/>
      <c r="J760" s="175">
        <f>ROUND(I760*H760,2)</f>
        <v>0</v>
      </c>
      <c r="K760" s="171" t="s">
        <v>902</v>
      </c>
      <c r="L760" s="176"/>
      <c r="M760" s="177" t="s">
        <v>1</v>
      </c>
      <c r="N760" s="178" t="s">
        <v>42</v>
      </c>
      <c r="P760" s="146">
        <f>O760*H760</f>
        <v>0</v>
      </c>
      <c r="Q760" s="146">
        <v>1</v>
      </c>
      <c r="R760" s="146">
        <f>Q760*H760</f>
        <v>0.104</v>
      </c>
      <c r="S760" s="146">
        <v>0</v>
      </c>
      <c r="T760" s="147">
        <f>S760*H760</f>
        <v>0</v>
      </c>
      <c r="AR760" s="148" t="s">
        <v>513</v>
      </c>
      <c r="AT760" s="148" t="s">
        <v>490</v>
      </c>
      <c r="AU760" s="148" t="s">
        <v>86</v>
      </c>
      <c r="AY760" s="17" t="s">
        <v>339</v>
      </c>
      <c r="BE760" s="149">
        <f>IF(N760="základní",J760,0)</f>
        <v>0</v>
      </c>
      <c r="BF760" s="149">
        <f>IF(N760="snížená",J760,0)</f>
        <v>0</v>
      </c>
      <c r="BG760" s="149">
        <f>IF(N760="zákl. přenesená",J760,0)</f>
        <v>0</v>
      </c>
      <c r="BH760" s="149">
        <f>IF(N760="sníž. přenesená",J760,0)</f>
        <v>0</v>
      </c>
      <c r="BI760" s="149">
        <f>IF(N760="nulová",J760,0)</f>
        <v>0</v>
      </c>
      <c r="BJ760" s="17" t="s">
        <v>84</v>
      </c>
      <c r="BK760" s="149">
        <f>ROUND(I760*H760,2)</f>
        <v>0</v>
      </c>
      <c r="BL760" s="17" t="s">
        <v>428</v>
      </c>
      <c r="BM760" s="148" t="s">
        <v>4745</v>
      </c>
    </row>
    <row r="761" spans="2:65" s="1" customFormat="1" x14ac:dyDescent="0.2">
      <c r="B761" s="32"/>
      <c r="D761" s="150" t="s">
        <v>348</v>
      </c>
      <c r="F761" s="151" t="s">
        <v>2702</v>
      </c>
      <c r="I761" s="152"/>
      <c r="L761" s="32"/>
      <c r="M761" s="153"/>
      <c r="T761" s="56"/>
      <c r="AT761" s="17" t="s">
        <v>348</v>
      </c>
      <c r="AU761" s="17" t="s">
        <v>86</v>
      </c>
    </row>
    <row r="762" spans="2:65" s="1" customFormat="1" ht="19.2" x14ac:dyDescent="0.2">
      <c r="B762" s="32"/>
      <c r="D762" s="150" t="s">
        <v>350</v>
      </c>
      <c r="F762" s="154" t="s">
        <v>4746</v>
      </c>
      <c r="I762" s="152"/>
      <c r="L762" s="32"/>
      <c r="M762" s="153"/>
      <c r="T762" s="56"/>
      <c r="AT762" s="17" t="s">
        <v>350</v>
      </c>
      <c r="AU762" s="17" t="s">
        <v>86</v>
      </c>
    </row>
    <row r="763" spans="2:65" s="12" customFormat="1" x14ac:dyDescent="0.2">
      <c r="B763" s="155"/>
      <c r="D763" s="150" t="s">
        <v>376</v>
      </c>
      <c r="E763" s="156" t="s">
        <v>1</v>
      </c>
      <c r="F763" s="157" t="s">
        <v>4747</v>
      </c>
      <c r="H763" s="158">
        <v>0.104</v>
      </c>
      <c r="I763" s="159"/>
      <c r="L763" s="155"/>
      <c r="M763" s="160"/>
      <c r="T763" s="161"/>
      <c r="AT763" s="156" t="s">
        <v>376</v>
      </c>
      <c r="AU763" s="156" t="s">
        <v>86</v>
      </c>
      <c r="AV763" s="12" t="s">
        <v>86</v>
      </c>
      <c r="AW763" s="12" t="s">
        <v>34</v>
      </c>
      <c r="AX763" s="12" t="s">
        <v>77</v>
      </c>
      <c r="AY763" s="156" t="s">
        <v>339</v>
      </c>
    </row>
    <row r="764" spans="2:65" s="13" customFormat="1" x14ac:dyDescent="0.2">
      <c r="B764" s="162"/>
      <c r="D764" s="150" t="s">
        <v>376</v>
      </c>
      <c r="E764" s="163" t="s">
        <v>1</v>
      </c>
      <c r="F764" s="164" t="s">
        <v>398</v>
      </c>
      <c r="H764" s="165">
        <v>0.104</v>
      </c>
      <c r="I764" s="166"/>
      <c r="L764" s="162"/>
      <c r="M764" s="167"/>
      <c r="T764" s="168"/>
      <c r="AT764" s="163" t="s">
        <v>376</v>
      </c>
      <c r="AU764" s="163" t="s">
        <v>86</v>
      </c>
      <c r="AV764" s="13" t="s">
        <v>249</v>
      </c>
      <c r="AW764" s="13" t="s">
        <v>34</v>
      </c>
      <c r="AX764" s="13" t="s">
        <v>84</v>
      </c>
      <c r="AY764" s="163" t="s">
        <v>339</v>
      </c>
    </row>
    <row r="765" spans="2:65" s="1" customFormat="1" ht="16.5" customHeight="1" x14ac:dyDescent="0.2">
      <c r="B765" s="136"/>
      <c r="C765" s="137" t="s">
        <v>1538</v>
      </c>
      <c r="D765" s="137" t="s">
        <v>342</v>
      </c>
      <c r="E765" s="138" t="s">
        <v>3493</v>
      </c>
      <c r="F765" s="139" t="s">
        <v>3494</v>
      </c>
      <c r="G765" s="140" t="s">
        <v>381</v>
      </c>
      <c r="H765" s="141">
        <v>102.027</v>
      </c>
      <c r="I765" s="142"/>
      <c r="J765" s="143">
        <f>ROUND(I765*H765,2)</f>
        <v>0</v>
      </c>
      <c r="K765" s="139" t="s">
        <v>902</v>
      </c>
      <c r="L765" s="32"/>
      <c r="M765" s="144" t="s">
        <v>1</v>
      </c>
      <c r="N765" s="145" t="s">
        <v>42</v>
      </c>
      <c r="P765" s="146">
        <f>O765*H765</f>
        <v>0</v>
      </c>
      <c r="Q765" s="146">
        <v>0</v>
      </c>
      <c r="R765" s="146">
        <f>Q765*H765</f>
        <v>0</v>
      </c>
      <c r="S765" s="146">
        <v>0</v>
      </c>
      <c r="T765" s="147">
        <f>S765*H765</f>
        <v>0</v>
      </c>
      <c r="AR765" s="148" t="s">
        <v>428</v>
      </c>
      <c r="AT765" s="148" t="s">
        <v>342</v>
      </c>
      <c r="AU765" s="148" t="s">
        <v>86</v>
      </c>
      <c r="AY765" s="17" t="s">
        <v>339</v>
      </c>
      <c r="BE765" s="149">
        <f>IF(N765="základní",J765,0)</f>
        <v>0</v>
      </c>
      <c r="BF765" s="149">
        <f>IF(N765="snížená",J765,0)</f>
        <v>0</v>
      </c>
      <c r="BG765" s="149">
        <f>IF(N765="zákl. přenesená",J765,0)</f>
        <v>0</v>
      </c>
      <c r="BH765" s="149">
        <f>IF(N765="sníž. přenesená",J765,0)</f>
        <v>0</v>
      </c>
      <c r="BI765" s="149">
        <f>IF(N765="nulová",J765,0)</f>
        <v>0</v>
      </c>
      <c r="BJ765" s="17" t="s">
        <v>84</v>
      </c>
      <c r="BK765" s="149">
        <f>ROUND(I765*H765,2)</f>
        <v>0</v>
      </c>
      <c r="BL765" s="17" t="s">
        <v>428</v>
      </c>
      <c r="BM765" s="148" t="s">
        <v>4748</v>
      </c>
    </row>
    <row r="766" spans="2:65" s="1" customFormat="1" x14ac:dyDescent="0.2">
      <c r="B766" s="32"/>
      <c r="D766" s="150" t="s">
        <v>348</v>
      </c>
      <c r="F766" s="151" t="s">
        <v>3496</v>
      </c>
      <c r="I766" s="152"/>
      <c r="L766" s="32"/>
      <c r="M766" s="153"/>
      <c r="T766" s="56"/>
      <c r="AT766" s="17" t="s">
        <v>348</v>
      </c>
      <c r="AU766" s="17" t="s">
        <v>86</v>
      </c>
    </row>
    <row r="767" spans="2:65" s="12" customFormat="1" x14ac:dyDescent="0.2">
      <c r="B767" s="155"/>
      <c r="D767" s="150" t="s">
        <v>376</v>
      </c>
      <c r="E767" s="156" t="s">
        <v>1</v>
      </c>
      <c r="F767" s="157" t="s">
        <v>4749</v>
      </c>
      <c r="H767" s="158">
        <v>24.79</v>
      </c>
      <c r="I767" s="159"/>
      <c r="L767" s="155"/>
      <c r="M767" s="160"/>
      <c r="T767" s="161"/>
      <c r="AT767" s="156" t="s">
        <v>376</v>
      </c>
      <c r="AU767" s="156" t="s">
        <v>86</v>
      </c>
      <c r="AV767" s="12" t="s">
        <v>86</v>
      </c>
      <c r="AW767" s="12" t="s">
        <v>34</v>
      </c>
      <c r="AX767" s="12" t="s">
        <v>77</v>
      </c>
      <c r="AY767" s="156" t="s">
        <v>339</v>
      </c>
    </row>
    <row r="768" spans="2:65" s="12" customFormat="1" x14ac:dyDescent="0.2">
      <c r="B768" s="155"/>
      <c r="D768" s="150" t="s">
        <v>376</v>
      </c>
      <c r="E768" s="156" t="s">
        <v>1</v>
      </c>
      <c r="F768" s="157" t="s">
        <v>4750</v>
      </c>
      <c r="H768" s="158">
        <v>14.425000000000001</v>
      </c>
      <c r="I768" s="159"/>
      <c r="L768" s="155"/>
      <c r="M768" s="160"/>
      <c r="T768" s="161"/>
      <c r="AT768" s="156" t="s">
        <v>376</v>
      </c>
      <c r="AU768" s="156" t="s">
        <v>86</v>
      </c>
      <c r="AV768" s="12" t="s">
        <v>86</v>
      </c>
      <c r="AW768" s="12" t="s">
        <v>34</v>
      </c>
      <c r="AX768" s="12" t="s">
        <v>77</v>
      </c>
      <c r="AY768" s="156" t="s">
        <v>339</v>
      </c>
    </row>
    <row r="769" spans="2:65" s="12" customFormat="1" x14ac:dyDescent="0.2">
      <c r="B769" s="155"/>
      <c r="D769" s="150" t="s">
        <v>376</v>
      </c>
      <c r="E769" s="156" t="s">
        <v>1</v>
      </c>
      <c r="F769" s="157" t="s">
        <v>4751</v>
      </c>
      <c r="H769" s="158">
        <v>24.074000000000002</v>
      </c>
      <c r="I769" s="159"/>
      <c r="L769" s="155"/>
      <c r="M769" s="160"/>
      <c r="T769" s="161"/>
      <c r="AT769" s="156" t="s">
        <v>376</v>
      </c>
      <c r="AU769" s="156" t="s">
        <v>86</v>
      </c>
      <c r="AV769" s="12" t="s">
        <v>86</v>
      </c>
      <c r="AW769" s="12" t="s">
        <v>34</v>
      </c>
      <c r="AX769" s="12" t="s">
        <v>77</v>
      </c>
      <c r="AY769" s="156" t="s">
        <v>339</v>
      </c>
    </row>
    <row r="770" spans="2:65" s="12" customFormat="1" x14ac:dyDescent="0.2">
      <c r="B770" s="155"/>
      <c r="D770" s="150" t="s">
        <v>376</v>
      </c>
      <c r="E770" s="156" t="s">
        <v>1</v>
      </c>
      <c r="F770" s="157" t="s">
        <v>4752</v>
      </c>
      <c r="H770" s="158">
        <v>13.598000000000001</v>
      </c>
      <c r="I770" s="159"/>
      <c r="L770" s="155"/>
      <c r="M770" s="160"/>
      <c r="T770" s="161"/>
      <c r="AT770" s="156" t="s">
        <v>376</v>
      </c>
      <c r="AU770" s="156" t="s">
        <v>86</v>
      </c>
      <c r="AV770" s="12" t="s">
        <v>86</v>
      </c>
      <c r="AW770" s="12" t="s">
        <v>34</v>
      </c>
      <c r="AX770" s="12" t="s">
        <v>77</v>
      </c>
      <c r="AY770" s="156" t="s">
        <v>339</v>
      </c>
    </row>
    <row r="771" spans="2:65" s="12" customFormat="1" x14ac:dyDescent="0.2">
      <c r="B771" s="155"/>
      <c r="D771" s="150" t="s">
        <v>376</v>
      </c>
      <c r="E771" s="156" t="s">
        <v>1</v>
      </c>
      <c r="F771" s="157" t="s">
        <v>4753</v>
      </c>
      <c r="H771" s="158">
        <v>12.933</v>
      </c>
      <c r="I771" s="159"/>
      <c r="L771" s="155"/>
      <c r="M771" s="160"/>
      <c r="T771" s="161"/>
      <c r="AT771" s="156" t="s">
        <v>376</v>
      </c>
      <c r="AU771" s="156" t="s">
        <v>86</v>
      </c>
      <c r="AV771" s="12" t="s">
        <v>86</v>
      </c>
      <c r="AW771" s="12" t="s">
        <v>34</v>
      </c>
      <c r="AX771" s="12" t="s">
        <v>77</v>
      </c>
      <c r="AY771" s="156" t="s">
        <v>339</v>
      </c>
    </row>
    <row r="772" spans="2:65" s="12" customFormat="1" x14ac:dyDescent="0.2">
      <c r="B772" s="155"/>
      <c r="D772" s="150" t="s">
        <v>376</v>
      </c>
      <c r="E772" s="156" t="s">
        <v>1</v>
      </c>
      <c r="F772" s="157" t="s">
        <v>4754</v>
      </c>
      <c r="H772" s="158">
        <v>5.4089999999999998</v>
      </c>
      <c r="I772" s="159"/>
      <c r="L772" s="155"/>
      <c r="M772" s="160"/>
      <c r="T772" s="161"/>
      <c r="AT772" s="156" t="s">
        <v>376</v>
      </c>
      <c r="AU772" s="156" t="s">
        <v>86</v>
      </c>
      <c r="AV772" s="12" t="s">
        <v>86</v>
      </c>
      <c r="AW772" s="12" t="s">
        <v>34</v>
      </c>
      <c r="AX772" s="12" t="s">
        <v>77</v>
      </c>
      <c r="AY772" s="156" t="s">
        <v>339</v>
      </c>
    </row>
    <row r="773" spans="2:65" s="12" customFormat="1" x14ac:dyDescent="0.2">
      <c r="B773" s="155"/>
      <c r="D773" s="150" t="s">
        <v>376</v>
      </c>
      <c r="E773" s="156" t="s">
        <v>1</v>
      </c>
      <c r="F773" s="157" t="s">
        <v>4755</v>
      </c>
      <c r="H773" s="158">
        <v>6.798</v>
      </c>
      <c r="I773" s="159"/>
      <c r="L773" s="155"/>
      <c r="M773" s="160"/>
      <c r="T773" s="161"/>
      <c r="AT773" s="156" t="s">
        <v>376</v>
      </c>
      <c r="AU773" s="156" t="s">
        <v>86</v>
      </c>
      <c r="AV773" s="12" t="s">
        <v>86</v>
      </c>
      <c r="AW773" s="12" t="s">
        <v>34</v>
      </c>
      <c r="AX773" s="12" t="s">
        <v>77</v>
      </c>
      <c r="AY773" s="156" t="s">
        <v>339</v>
      </c>
    </row>
    <row r="774" spans="2:65" s="13" customFormat="1" x14ac:dyDescent="0.2">
      <c r="B774" s="162"/>
      <c r="D774" s="150" t="s">
        <v>376</v>
      </c>
      <c r="E774" s="163" t="s">
        <v>1</v>
      </c>
      <c r="F774" s="164" t="s">
        <v>398</v>
      </c>
      <c r="H774" s="165">
        <v>102.027</v>
      </c>
      <c r="I774" s="166"/>
      <c r="L774" s="162"/>
      <c r="M774" s="167"/>
      <c r="T774" s="168"/>
      <c r="AT774" s="163" t="s">
        <v>376</v>
      </c>
      <c r="AU774" s="163" t="s">
        <v>86</v>
      </c>
      <c r="AV774" s="13" t="s">
        <v>249</v>
      </c>
      <c r="AW774" s="13" t="s">
        <v>34</v>
      </c>
      <c r="AX774" s="13" t="s">
        <v>84</v>
      </c>
      <c r="AY774" s="163" t="s">
        <v>339</v>
      </c>
    </row>
    <row r="775" spans="2:65" s="1" customFormat="1" ht="16.5" customHeight="1" x14ac:dyDescent="0.2">
      <c r="B775" s="136"/>
      <c r="C775" s="169" t="s">
        <v>1542</v>
      </c>
      <c r="D775" s="169" t="s">
        <v>490</v>
      </c>
      <c r="E775" s="170" t="s">
        <v>911</v>
      </c>
      <c r="F775" s="171" t="s">
        <v>912</v>
      </c>
      <c r="G775" s="172" t="s">
        <v>493</v>
      </c>
      <c r="H775" s="173">
        <v>5.0999999999999997E-2</v>
      </c>
      <c r="I775" s="174"/>
      <c r="J775" s="175">
        <f>ROUND(I775*H775,2)</f>
        <v>0</v>
      </c>
      <c r="K775" s="171" t="s">
        <v>902</v>
      </c>
      <c r="L775" s="176"/>
      <c r="M775" s="177" t="s">
        <v>1</v>
      </c>
      <c r="N775" s="178" t="s">
        <v>42</v>
      </c>
      <c r="P775" s="146">
        <f>O775*H775</f>
        <v>0</v>
      </c>
      <c r="Q775" s="146">
        <v>1</v>
      </c>
      <c r="R775" s="146">
        <f>Q775*H775</f>
        <v>5.0999999999999997E-2</v>
      </c>
      <c r="S775" s="146">
        <v>0</v>
      </c>
      <c r="T775" s="147">
        <f>S775*H775</f>
        <v>0</v>
      </c>
      <c r="AR775" s="148" t="s">
        <v>513</v>
      </c>
      <c r="AT775" s="148" t="s">
        <v>490</v>
      </c>
      <c r="AU775" s="148" t="s">
        <v>86</v>
      </c>
      <c r="AY775" s="17" t="s">
        <v>339</v>
      </c>
      <c r="BE775" s="149">
        <f>IF(N775="základní",J775,0)</f>
        <v>0</v>
      </c>
      <c r="BF775" s="149">
        <f>IF(N775="snížená",J775,0)</f>
        <v>0</v>
      </c>
      <c r="BG775" s="149">
        <f>IF(N775="zákl. přenesená",J775,0)</f>
        <v>0</v>
      </c>
      <c r="BH775" s="149">
        <f>IF(N775="sníž. přenesená",J775,0)</f>
        <v>0</v>
      </c>
      <c r="BI775" s="149">
        <f>IF(N775="nulová",J775,0)</f>
        <v>0</v>
      </c>
      <c r="BJ775" s="17" t="s">
        <v>84</v>
      </c>
      <c r="BK775" s="149">
        <f>ROUND(I775*H775,2)</f>
        <v>0</v>
      </c>
      <c r="BL775" s="17" t="s">
        <v>428</v>
      </c>
      <c r="BM775" s="148" t="s">
        <v>4756</v>
      </c>
    </row>
    <row r="776" spans="2:65" s="1" customFormat="1" x14ac:dyDescent="0.2">
      <c r="B776" s="32"/>
      <c r="D776" s="150" t="s">
        <v>348</v>
      </c>
      <c r="F776" s="151" t="s">
        <v>912</v>
      </c>
      <c r="I776" s="152"/>
      <c r="L776" s="32"/>
      <c r="M776" s="153"/>
      <c r="T776" s="56"/>
      <c r="AT776" s="17" t="s">
        <v>348</v>
      </c>
      <c r="AU776" s="17" t="s">
        <v>86</v>
      </c>
    </row>
    <row r="777" spans="2:65" s="1" customFormat="1" ht="19.2" x14ac:dyDescent="0.2">
      <c r="B777" s="32"/>
      <c r="D777" s="150" t="s">
        <v>350</v>
      </c>
      <c r="F777" s="154" t="s">
        <v>4757</v>
      </c>
      <c r="I777" s="152"/>
      <c r="L777" s="32"/>
      <c r="M777" s="153"/>
      <c r="T777" s="56"/>
      <c r="AT777" s="17" t="s">
        <v>350</v>
      </c>
      <c r="AU777" s="17" t="s">
        <v>86</v>
      </c>
    </row>
    <row r="778" spans="2:65" s="12" customFormat="1" x14ac:dyDescent="0.2">
      <c r="B778" s="155"/>
      <c r="D778" s="150" t="s">
        <v>376</v>
      </c>
      <c r="E778" s="156" t="s">
        <v>1</v>
      </c>
      <c r="F778" s="157" t="s">
        <v>4758</v>
      </c>
      <c r="H778" s="158">
        <v>5.0999999999999997E-2</v>
      </c>
      <c r="I778" s="159"/>
      <c r="L778" s="155"/>
      <c r="M778" s="160"/>
      <c r="T778" s="161"/>
      <c r="AT778" s="156" t="s">
        <v>376</v>
      </c>
      <c r="AU778" s="156" t="s">
        <v>86</v>
      </c>
      <c r="AV778" s="12" t="s">
        <v>86</v>
      </c>
      <c r="AW778" s="12" t="s">
        <v>34</v>
      </c>
      <c r="AX778" s="12" t="s">
        <v>77</v>
      </c>
      <c r="AY778" s="156" t="s">
        <v>339</v>
      </c>
    </row>
    <row r="779" spans="2:65" s="13" customFormat="1" x14ac:dyDescent="0.2">
      <c r="B779" s="162"/>
      <c r="D779" s="150" t="s">
        <v>376</v>
      </c>
      <c r="E779" s="163" t="s">
        <v>1</v>
      </c>
      <c r="F779" s="164" t="s">
        <v>398</v>
      </c>
      <c r="H779" s="165">
        <v>5.0999999999999997E-2</v>
      </c>
      <c r="I779" s="166"/>
      <c r="L779" s="162"/>
      <c r="M779" s="167"/>
      <c r="T779" s="168"/>
      <c r="AT779" s="163" t="s">
        <v>376</v>
      </c>
      <c r="AU779" s="163" t="s">
        <v>86</v>
      </c>
      <c r="AV779" s="13" t="s">
        <v>249</v>
      </c>
      <c r="AW779" s="13" t="s">
        <v>34</v>
      </c>
      <c r="AX779" s="13" t="s">
        <v>84</v>
      </c>
      <c r="AY779" s="163" t="s">
        <v>339</v>
      </c>
    </row>
    <row r="780" spans="2:65" s="1" customFormat="1" ht="16.5" customHeight="1" x14ac:dyDescent="0.2">
      <c r="B780" s="136"/>
      <c r="C780" s="137" t="s">
        <v>1548</v>
      </c>
      <c r="D780" s="137" t="s">
        <v>342</v>
      </c>
      <c r="E780" s="138" t="s">
        <v>2725</v>
      </c>
      <c r="F780" s="139" t="s">
        <v>2726</v>
      </c>
      <c r="G780" s="140" t="s">
        <v>381</v>
      </c>
      <c r="H780" s="141">
        <v>239.203</v>
      </c>
      <c r="I780" s="142"/>
      <c r="J780" s="143">
        <f>ROUND(I780*H780,2)</f>
        <v>0</v>
      </c>
      <c r="K780" s="139" t="s">
        <v>902</v>
      </c>
      <c r="L780" s="32"/>
      <c r="M780" s="144" t="s">
        <v>1</v>
      </c>
      <c r="N780" s="145" t="s">
        <v>42</v>
      </c>
      <c r="P780" s="146">
        <f>O780*H780</f>
        <v>0</v>
      </c>
      <c r="Q780" s="146">
        <v>4.0000000000000002E-4</v>
      </c>
      <c r="R780" s="146">
        <f>Q780*H780</f>
        <v>9.5681200000000008E-2</v>
      </c>
      <c r="S780" s="146">
        <v>0</v>
      </c>
      <c r="T780" s="147">
        <f>S780*H780</f>
        <v>0</v>
      </c>
      <c r="AR780" s="148" t="s">
        <v>428</v>
      </c>
      <c r="AT780" s="148" t="s">
        <v>342</v>
      </c>
      <c r="AU780" s="148" t="s">
        <v>86</v>
      </c>
      <c r="AY780" s="17" t="s">
        <v>339</v>
      </c>
      <c r="BE780" s="149">
        <f>IF(N780="základní",J780,0)</f>
        <v>0</v>
      </c>
      <c r="BF780" s="149">
        <f>IF(N780="snížená",J780,0)</f>
        <v>0</v>
      </c>
      <c r="BG780" s="149">
        <f>IF(N780="zákl. přenesená",J780,0)</f>
        <v>0</v>
      </c>
      <c r="BH780" s="149">
        <f>IF(N780="sníž. přenesená",J780,0)</f>
        <v>0</v>
      </c>
      <c r="BI780" s="149">
        <f>IF(N780="nulová",J780,0)</f>
        <v>0</v>
      </c>
      <c r="BJ780" s="17" t="s">
        <v>84</v>
      </c>
      <c r="BK780" s="149">
        <f>ROUND(I780*H780,2)</f>
        <v>0</v>
      </c>
      <c r="BL780" s="17" t="s">
        <v>428</v>
      </c>
      <c r="BM780" s="148" t="s">
        <v>4759</v>
      </c>
    </row>
    <row r="781" spans="2:65" s="1" customFormat="1" x14ac:dyDescent="0.2">
      <c r="B781" s="32"/>
      <c r="D781" s="150" t="s">
        <v>348</v>
      </c>
      <c r="F781" s="151" t="s">
        <v>2728</v>
      </c>
      <c r="I781" s="152"/>
      <c r="L781" s="32"/>
      <c r="M781" s="153"/>
      <c r="T781" s="56"/>
      <c r="AT781" s="17" t="s">
        <v>348</v>
      </c>
      <c r="AU781" s="17" t="s">
        <v>86</v>
      </c>
    </row>
    <row r="782" spans="2:65" s="1" customFormat="1" ht="19.2" x14ac:dyDescent="0.2">
      <c r="B782" s="32"/>
      <c r="D782" s="150" t="s">
        <v>350</v>
      </c>
      <c r="F782" s="154" t="s">
        <v>4086</v>
      </c>
      <c r="I782" s="152"/>
      <c r="L782" s="32"/>
      <c r="M782" s="153"/>
      <c r="T782" s="56"/>
      <c r="AT782" s="17" t="s">
        <v>350</v>
      </c>
      <c r="AU782" s="17" t="s">
        <v>86</v>
      </c>
    </row>
    <row r="783" spans="2:65" s="12" customFormat="1" x14ac:dyDescent="0.2">
      <c r="B783" s="155"/>
      <c r="D783" s="150" t="s">
        <v>376</v>
      </c>
      <c r="E783" s="156" t="s">
        <v>1</v>
      </c>
      <c r="F783" s="157" t="s">
        <v>4760</v>
      </c>
      <c r="H783" s="158">
        <v>12.75</v>
      </c>
      <c r="I783" s="159"/>
      <c r="L783" s="155"/>
      <c r="M783" s="160"/>
      <c r="T783" s="161"/>
      <c r="AT783" s="156" t="s">
        <v>376</v>
      </c>
      <c r="AU783" s="156" t="s">
        <v>86</v>
      </c>
      <c r="AV783" s="12" t="s">
        <v>86</v>
      </c>
      <c r="AW783" s="12" t="s">
        <v>34</v>
      </c>
      <c r="AX783" s="12" t="s">
        <v>77</v>
      </c>
      <c r="AY783" s="156" t="s">
        <v>339</v>
      </c>
    </row>
    <row r="784" spans="2:65" s="12" customFormat="1" x14ac:dyDescent="0.2">
      <c r="B784" s="155"/>
      <c r="D784" s="150" t="s">
        <v>376</v>
      </c>
      <c r="E784" s="156" t="s">
        <v>1</v>
      </c>
      <c r="F784" s="157" t="s">
        <v>4761</v>
      </c>
      <c r="H784" s="158">
        <v>3</v>
      </c>
      <c r="I784" s="159"/>
      <c r="L784" s="155"/>
      <c r="M784" s="160"/>
      <c r="T784" s="161"/>
      <c r="AT784" s="156" t="s">
        <v>376</v>
      </c>
      <c r="AU784" s="156" t="s">
        <v>86</v>
      </c>
      <c r="AV784" s="12" t="s">
        <v>86</v>
      </c>
      <c r="AW784" s="12" t="s">
        <v>34</v>
      </c>
      <c r="AX784" s="12" t="s">
        <v>77</v>
      </c>
      <c r="AY784" s="156" t="s">
        <v>339</v>
      </c>
    </row>
    <row r="785" spans="2:65" s="12" customFormat="1" x14ac:dyDescent="0.2">
      <c r="B785" s="155"/>
      <c r="D785" s="150" t="s">
        <v>376</v>
      </c>
      <c r="E785" s="156" t="s">
        <v>1</v>
      </c>
      <c r="F785" s="157" t="s">
        <v>4762</v>
      </c>
      <c r="H785" s="158">
        <v>12.75</v>
      </c>
      <c r="I785" s="159"/>
      <c r="L785" s="155"/>
      <c r="M785" s="160"/>
      <c r="T785" s="161"/>
      <c r="AT785" s="156" t="s">
        <v>376</v>
      </c>
      <c r="AU785" s="156" t="s">
        <v>86</v>
      </c>
      <c r="AV785" s="12" t="s">
        <v>86</v>
      </c>
      <c r="AW785" s="12" t="s">
        <v>34</v>
      </c>
      <c r="AX785" s="12" t="s">
        <v>77</v>
      </c>
      <c r="AY785" s="156" t="s">
        <v>339</v>
      </c>
    </row>
    <row r="786" spans="2:65" s="12" customFormat="1" x14ac:dyDescent="0.2">
      <c r="B786" s="155"/>
      <c r="D786" s="150" t="s">
        <v>376</v>
      </c>
      <c r="E786" s="156" t="s">
        <v>1</v>
      </c>
      <c r="F786" s="157" t="s">
        <v>4763</v>
      </c>
      <c r="H786" s="158">
        <v>3</v>
      </c>
      <c r="I786" s="159"/>
      <c r="L786" s="155"/>
      <c r="M786" s="160"/>
      <c r="T786" s="161"/>
      <c r="AT786" s="156" t="s">
        <v>376</v>
      </c>
      <c r="AU786" s="156" t="s">
        <v>86</v>
      </c>
      <c r="AV786" s="12" t="s">
        <v>86</v>
      </c>
      <c r="AW786" s="12" t="s">
        <v>34</v>
      </c>
      <c r="AX786" s="12" t="s">
        <v>77</v>
      </c>
      <c r="AY786" s="156" t="s">
        <v>339</v>
      </c>
    </row>
    <row r="787" spans="2:65" s="12" customFormat="1" x14ac:dyDescent="0.2">
      <c r="B787" s="155"/>
      <c r="D787" s="150" t="s">
        <v>376</v>
      </c>
      <c r="E787" s="156" t="s">
        <v>1</v>
      </c>
      <c r="F787" s="157" t="s">
        <v>4764</v>
      </c>
      <c r="H787" s="158">
        <v>7.6589999999999998</v>
      </c>
      <c r="I787" s="159"/>
      <c r="L787" s="155"/>
      <c r="M787" s="160"/>
      <c r="T787" s="161"/>
      <c r="AT787" s="156" t="s">
        <v>376</v>
      </c>
      <c r="AU787" s="156" t="s">
        <v>86</v>
      </c>
      <c r="AV787" s="12" t="s">
        <v>86</v>
      </c>
      <c r="AW787" s="12" t="s">
        <v>34</v>
      </c>
      <c r="AX787" s="12" t="s">
        <v>77</v>
      </c>
      <c r="AY787" s="156" t="s">
        <v>339</v>
      </c>
    </row>
    <row r="788" spans="2:65" s="12" customFormat="1" x14ac:dyDescent="0.2">
      <c r="B788" s="155"/>
      <c r="D788" s="150" t="s">
        <v>376</v>
      </c>
      <c r="E788" s="156" t="s">
        <v>1</v>
      </c>
      <c r="F788" s="157" t="s">
        <v>4765</v>
      </c>
      <c r="H788" s="158">
        <v>3.1080000000000001</v>
      </c>
      <c r="I788" s="159"/>
      <c r="L788" s="155"/>
      <c r="M788" s="160"/>
      <c r="T788" s="161"/>
      <c r="AT788" s="156" t="s">
        <v>376</v>
      </c>
      <c r="AU788" s="156" t="s">
        <v>86</v>
      </c>
      <c r="AV788" s="12" t="s">
        <v>86</v>
      </c>
      <c r="AW788" s="12" t="s">
        <v>34</v>
      </c>
      <c r="AX788" s="12" t="s">
        <v>77</v>
      </c>
      <c r="AY788" s="156" t="s">
        <v>339</v>
      </c>
    </row>
    <row r="789" spans="2:65" s="12" customFormat="1" x14ac:dyDescent="0.2">
      <c r="B789" s="155"/>
      <c r="D789" s="150" t="s">
        <v>376</v>
      </c>
      <c r="E789" s="156" t="s">
        <v>1</v>
      </c>
      <c r="F789" s="157" t="s">
        <v>4766</v>
      </c>
      <c r="H789" s="158">
        <v>3.996</v>
      </c>
      <c r="I789" s="159"/>
      <c r="L789" s="155"/>
      <c r="M789" s="160"/>
      <c r="T789" s="161"/>
      <c r="AT789" s="156" t="s">
        <v>376</v>
      </c>
      <c r="AU789" s="156" t="s">
        <v>86</v>
      </c>
      <c r="AV789" s="12" t="s">
        <v>86</v>
      </c>
      <c r="AW789" s="12" t="s">
        <v>34</v>
      </c>
      <c r="AX789" s="12" t="s">
        <v>77</v>
      </c>
      <c r="AY789" s="156" t="s">
        <v>339</v>
      </c>
    </row>
    <row r="790" spans="2:65" s="12" customFormat="1" x14ac:dyDescent="0.2">
      <c r="B790" s="155"/>
      <c r="D790" s="150" t="s">
        <v>376</v>
      </c>
      <c r="E790" s="156" t="s">
        <v>1</v>
      </c>
      <c r="F790" s="157" t="s">
        <v>4767</v>
      </c>
      <c r="H790" s="158">
        <v>98.12</v>
      </c>
      <c r="I790" s="159"/>
      <c r="L790" s="155"/>
      <c r="M790" s="160"/>
      <c r="T790" s="161"/>
      <c r="AT790" s="156" t="s">
        <v>376</v>
      </c>
      <c r="AU790" s="156" t="s">
        <v>86</v>
      </c>
      <c r="AV790" s="12" t="s">
        <v>86</v>
      </c>
      <c r="AW790" s="12" t="s">
        <v>34</v>
      </c>
      <c r="AX790" s="12" t="s">
        <v>77</v>
      </c>
      <c r="AY790" s="156" t="s">
        <v>339</v>
      </c>
    </row>
    <row r="791" spans="2:65" s="12" customFormat="1" x14ac:dyDescent="0.2">
      <c r="B791" s="155"/>
      <c r="D791" s="150" t="s">
        <v>376</v>
      </c>
      <c r="E791" s="156" t="s">
        <v>1</v>
      </c>
      <c r="F791" s="157" t="s">
        <v>4768</v>
      </c>
      <c r="H791" s="158">
        <v>94.82</v>
      </c>
      <c r="I791" s="159"/>
      <c r="L791" s="155"/>
      <c r="M791" s="160"/>
      <c r="T791" s="161"/>
      <c r="AT791" s="156" t="s">
        <v>376</v>
      </c>
      <c r="AU791" s="156" t="s">
        <v>86</v>
      </c>
      <c r="AV791" s="12" t="s">
        <v>86</v>
      </c>
      <c r="AW791" s="12" t="s">
        <v>34</v>
      </c>
      <c r="AX791" s="12" t="s">
        <v>77</v>
      </c>
      <c r="AY791" s="156" t="s">
        <v>339</v>
      </c>
    </row>
    <row r="792" spans="2:65" s="13" customFormat="1" x14ac:dyDescent="0.2">
      <c r="B792" s="162"/>
      <c r="D792" s="150" t="s">
        <v>376</v>
      </c>
      <c r="E792" s="163" t="s">
        <v>1</v>
      </c>
      <c r="F792" s="164" t="s">
        <v>398</v>
      </c>
      <c r="H792" s="165">
        <v>239.203</v>
      </c>
      <c r="I792" s="166"/>
      <c r="L792" s="162"/>
      <c r="M792" s="167"/>
      <c r="T792" s="168"/>
      <c r="AT792" s="163" t="s">
        <v>376</v>
      </c>
      <c r="AU792" s="163" t="s">
        <v>86</v>
      </c>
      <c r="AV792" s="13" t="s">
        <v>249</v>
      </c>
      <c r="AW792" s="13" t="s">
        <v>34</v>
      </c>
      <c r="AX792" s="13" t="s">
        <v>84</v>
      </c>
      <c r="AY792" s="163" t="s">
        <v>339</v>
      </c>
    </row>
    <row r="793" spans="2:65" s="1" customFormat="1" ht="16.5" customHeight="1" x14ac:dyDescent="0.2">
      <c r="B793" s="136"/>
      <c r="C793" s="137" t="s">
        <v>1551</v>
      </c>
      <c r="D793" s="137" t="s">
        <v>342</v>
      </c>
      <c r="E793" s="138" t="s">
        <v>2729</v>
      </c>
      <c r="F793" s="139" t="s">
        <v>2730</v>
      </c>
      <c r="G793" s="140" t="s">
        <v>381</v>
      </c>
      <c r="H793" s="141">
        <v>199.923</v>
      </c>
      <c r="I793" s="142"/>
      <c r="J793" s="143">
        <f>ROUND(I793*H793,2)</f>
        <v>0</v>
      </c>
      <c r="K793" s="139" t="s">
        <v>902</v>
      </c>
      <c r="L793" s="32"/>
      <c r="M793" s="144" t="s">
        <v>1</v>
      </c>
      <c r="N793" s="145" t="s">
        <v>42</v>
      </c>
      <c r="P793" s="146">
        <f>O793*H793</f>
        <v>0</v>
      </c>
      <c r="Q793" s="146">
        <v>4.0000000000000002E-4</v>
      </c>
      <c r="R793" s="146">
        <f>Q793*H793</f>
        <v>7.9969200000000004E-2</v>
      </c>
      <c r="S793" s="146">
        <v>0</v>
      </c>
      <c r="T793" s="147">
        <f>S793*H793</f>
        <v>0</v>
      </c>
      <c r="AR793" s="148" t="s">
        <v>428</v>
      </c>
      <c r="AT793" s="148" t="s">
        <v>342</v>
      </c>
      <c r="AU793" s="148" t="s">
        <v>86</v>
      </c>
      <c r="AY793" s="17" t="s">
        <v>339</v>
      </c>
      <c r="BE793" s="149">
        <f>IF(N793="základní",J793,0)</f>
        <v>0</v>
      </c>
      <c r="BF793" s="149">
        <f>IF(N793="snížená",J793,0)</f>
        <v>0</v>
      </c>
      <c r="BG793" s="149">
        <f>IF(N793="zákl. přenesená",J793,0)</f>
        <v>0</v>
      </c>
      <c r="BH793" s="149">
        <f>IF(N793="sníž. přenesená",J793,0)</f>
        <v>0</v>
      </c>
      <c r="BI793" s="149">
        <f>IF(N793="nulová",J793,0)</f>
        <v>0</v>
      </c>
      <c r="BJ793" s="17" t="s">
        <v>84</v>
      </c>
      <c r="BK793" s="149">
        <f>ROUND(I793*H793,2)</f>
        <v>0</v>
      </c>
      <c r="BL793" s="17" t="s">
        <v>428</v>
      </c>
      <c r="BM793" s="148" t="s">
        <v>4769</v>
      </c>
    </row>
    <row r="794" spans="2:65" s="1" customFormat="1" x14ac:dyDescent="0.2">
      <c r="B794" s="32"/>
      <c r="D794" s="150" t="s">
        <v>348</v>
      </c>
      <c r="F794" s="151" t="s">
        <v>2732</v>
      </c>
      <c r="I794" s="152"/>
      <c r="L794" s="32"/>
      <c r="M794" s="153"/>
      <c r="T794" s="56"/>
      <c r="AT794" s="17" t="s">
        <v>348</v>
      </c>
      <c r="AU794" s="17" t="s">
        <v>86</v>
      </c>
    </row>
    <row r="795" spans="2:65" s="1" customFormat="1" ht="19.2" x14ac:dyDescent="0.2">
      <c r="B795" s="32"/>
      <c r="D795" s="150" t="s">
        <v>350</v>
      </c>
      <c r="F795" s="154" t="s">
        <v>4086</v>
      </c>
      <c r="I795" s="152"/>
      <c r="L795" s="32"/>
      <c r="M795" s="153"/>
      <c r="T795" s="56"/>
      <c r="AT795" s="17" t="s">
        <v>350</v>
      </c>
      <c r="AU795" s="17" t="s">
        <v>86</v>
      </c>
    </row>
    <row r="796" spans="2:65" s="12" customFormat="1" x14ac:dyDescent="0.2">
      <c r="B796" s="155"/>
      <c r="D796" s="150" t="s">
        <v>376</v>
      </c>
      <c r="E796" s="156" t="s">
        <v>1</v>
      </c>
      <c r="F796" s="157" t="s">
        <v>4770</v>
      </c>
      <c r="H796" s="158">
        <v>90.305999999999997</v>
      </c>
      <c r="I796" s="159"/>
      <c r="L796" s="155"/>
      <c r="M796" s="160"/>
      <c r="T796" s="161"/>
      <c r="AT796" s="156" t="s">
        <v>376</v>
      </c>
      <c r="AU796" s="156" t="s">
        <v>86</v>
      </c>
      <c r="AV796" s="12" t="s">
        <v>86</v>
      </c>
      <c r="AW796" s="12" t="s">
        <v>34</v>
      </c>
      <c r="AX796" s="12" t="s">
        <v>77</v>
      </c>
      <c r="AY796" s="156" t="s">
        <v>339</v>
      </c>
    </row>
    <row r="797" spans="2:65" s="12" customFormat="1" ht="20.399999999999999" x14ac:dyDescent="0.2">
      <c r="B797" s="155"/>
      <c r="D797" s="150" t="s">
        <v>376</v>
      </c>
      <c r="E797" s="156" t="s">
        <v>1</v>
      </c>
      <c r="F797" s="157" t="s">
        <v>4771</v>
      </c>
      <c r="H797" s="158">
        <v>41.962000000000003</v>
      </c>
      <c r="I797" s="159"/>
      <c r="L797" s="155"/>
      <c r="M797" s="160"/>
      <c r="T797" s="161"/>
      <c r="AT797" s="156" t="s">
        <v>376</v>
      </c>
      <c r="AU797" s="156" t="s">
        <v>86</v>
      </c>
      <c r="AV797" s="12" t="s">
        <v>86</v>
      </c>
      <c r="AW797" s="12" t="s">
        <v>34</v>
      </c>
      <c r="AX797" s="12" t="s">
        <v>77</v>
      </c>
      <c r="AY797" s="156" t="s">
        <v>339</v>
      </c>
    </row>
    <row r="798" spans="2:65" s="12" customFormat="1" x14ac:dyDescent="0.2">
      <c r="B798" s="155"/>
      <c r="D798" s="150" t="s">
        <v>376</v>
      </c>
      <c r="E798" s="156" t="s">
        <v>1</v>
      </c>
      <c r="F798" s="157" t="s">
        <v>4772</v>
      </c>
      <c r="H798" s="158">
        <v>38.673999999999999</v>
      </c>
      <c r="I798" s="159"/>
      <c r="L798" s="155"/>
      <c r="M798" s="160"/>
      <c r="T798" s="161"/>
      <c r="AT798" s="156" t="s">
        <v>376</v>
      </c>
      <c r="AU798" s="156" t="s">
        <v>86</v>
      </c>
      <c r="AV798" s="12" t="s">
        <v>86</v>
      </c>
      <c r="AW798" s="12" t="s">
        <v>34</v>
      </c>
      <c r="AX798" s="12" t="s">
        <v>77</v>
      </c>
      <c r="AY798" s="156" t="s">
        <v>339</v>
      </c>
    </row>
    <row r="799" spans="2:65" s="12" customFormat="1" x14ac:dyDescent="0.2">
      <c r="B799" s="155"/>
      <c r="D799" s="150" t="s">
        <v>376</v>
      </c>
      <c r="E799" s="156" t="s">
        <v>1</v>
      </c>
      <c r="F799" s="157" t="s">
        <v>4773</v>
      </c>
      <c r="H799" s="158">
        <v>15.491</v>
      </c>
      <c r="I799" s="159"/>
      <c r="L799" s="155"/>
      <c r="M799" s="160"/>
      <c r="T799" s="161"/>
      <c r="AT799" s="156" t="s">
        <v>376</v>
      </c>
      <c r="AU799" s="156" t="s">
        <v>86</v>
      </c>
      <c r="AV799" s="12" t="s">
        <v>86</v>
      </c>
      <c r="AW799" s="12" t="s">
        <v>34</v>
      </c>
      <c r="AX799" s="12" t="s">
        <v>77</v>
      </c>
      <c r="AY799" s="156" t="s">
        <v>339</v>
      </c>
    </row>
    <row r="800" spans="2:65" s="12" customFormat="1" x14ac:dyDescent="0.2">
      <c r="B800" s="155"/>
      <c r="D800" s="150" t="s">
        <v>376</v>
      </c>
      <c r="E800" s="156" t="s">
        <v>1</v>
      </c>
      <c r="F800" s="157" t="s">
        <v>4774</v>
      </c>
      <c r="H800" s="158">
        <v>5.8579999999999997</v>
      </c>
      <c r="I800" s="159"/>
      <c r="L800" s="155"/>
      <c r="M800" s="160"/>
      <c r="T800" s="161"/>
      <c r="AT800" s="156" t="s">
        <v>376</v>
      </c>
      <c r="AU800" s="156" t="s">
        <v>86</v>
      </c>
      <c r="AV800" s="12" t="s">
        <v>86</v>
      </c>
      <c r="AW800" s="12" t="s">
        <v>34</v>
      </c>
      <c r="AX800" s="12" t="s">
        <v>77</v>
      </c>
      <c r="AY800" s="156" t="s">
        <v>339</v>
      </c>
    </row>
    <row r="801" spans="2:65" s="12" customFormat="1" x14ac:dyDescent="0.2">
      <c r="B801" s="155"/>
      <c r="D801" s="150" t="s">
        <v>376</v>
      </c>
      <c r="E801" s="156" t="s">
        <v>1</v>
      </c>
      <c r="F801" s="157" t="s">
        <v>4775</v>
      </c>
      <c r="H801" s="158">
        <v>7.6319999999999997</v>
      </c>
      <c r="I801" s="159"/>
      <c r="L801" s="155"/>
      <c r="M801" s="160"/>
      <c r="T801" s="161"/>
      <c r="AT801" s="156" t="s">
        <v>376</v>
      </c>
      <c r="AU801" s="156" t="s">
        <v>86</v>
      </c>
      <c r="AV801" s="12" t="s">
        <v>86</v>
      </c>
      <c r="AW801" s="12" t="s">
        <v>34</v>
      </c>
      <c r="AX801" s="12" t="s">
        <v>77</v>
      </c>
      <c r="AY801" s="156" t="s">
        <v>339</v>
      </c>
    </row>
    <row r="802" spans="2:65" s="13" customFormat="1" x14ac:dyDescent="0.2">
      <c r="B802" s="162"/>
      <c r="D802" s="150" t="s">
        <v>376</v>
      </c>
      <c r="E802" s="163" t="s">
        <v>1</v>
      </c>
      <c r="F802" s="164" t="s">
        <v>398</v>
      </c>
      <c r="H802" s="165">
        <v>199.923</v>
      </c>
      <c r="I802" s="166"/>
      <c r="L802" s="162"/>
      <c r="M802" s="167"/>
      <c r="T802" s="168"/>
      <c r="AT802" s="163" t="s">
        <v>376</v>
      </c>
      <c r="AU802" s="163" t="s">
        <v>86</v>
      </c>
      <c r="AV802" s="13" t="s">
        <v>249</v>
      </c>
      <c r="AW802" s="13" t="s">
        <v>34</v>
      </c>
      <c r="AX802" s="13" t="s">
        <v>84</v>
      </c>
      <c r="AY802" s="163" t="s">
        <v>339</v>
      </c>
    </row>
    <row r="803" spans="2:65" s="1" customFormat="1" ht="21.75" customHeight="1" x14ac:dyDescent="0.2">
      <c r="B803" s="136"/>
      <c r="C803" s="169" t="s">
        <v>1554</v>
      </c>
      <c r="D803" s="169" t="s">
        <v>490</v>
      </c>
      <c r="E803" s="170" t="s">
        <v>4094</v>
      </c>
      <c r="F803" s="171" t="s">
        <v>4095</v>
      </c>
      <c r="G803" s="172" t="s">
        <v>381</v>
      </c>
      <c r="H803" s="173">
        <v>483.03899999999999</v>
      </c>
      <c r="I803" s="174"/>
      <c r="J803" s="175">
        <f>ROUND(I803*H803,2)</f>
        <v>0</v>
      </c>
      <c r="K803" s="171" t="s">
        <v>1</v>
      </c>
      <c r="L803" s="176"/>
      <c r="M803" s="177" t="s">
        <v>1</v>
      </c>
      <c r="N803" s="178" t="s">
        <v>42</v>
      </c>
      <c r="P803" s="146">
        <f>O803*H803</f>
        <v>0</v>
      </c>
      <c r="Q803" s="146">
        <v>5.4000000000000003E-3</v>
      </c>
      <c r="R803" s="146">
        <f>Q803*H803</f>
        <v>2.6084106</v>
      </c>
      <c r="S803" s="146">
        <v>0</v>
      </c>
      <c r="T803" s="147">
        <f>S803*H803</f>
        <v>0</v>
      </c>
      <c r="AR803" s="148" t="s">
        <v>513</v>
      </c>
      <c r="AT803" s="148" t="s">
        <v>490</v>
      </c>
      <c r="AU803" s="148" t="s">
        <v>86</v>
      </c>
      <c r="AY803" s="17" t="s">
        <v>339</v>
      </c>
      <c r="BE803" s="149">
        <f>IF(N803="základní",J803,0)</f>
        <v>0</v>
      </c>
      <c r="BF803" s="149">
        <f>IF(N803="snížená",J803,0)</f>
        <v>0</v>
      </c>
      <c r="BG803" s="149">
        <f>IF(N803="zákl. přenesená",J803,0)</f>
        <v>0</v>
      </c>
      <c r="BH803" s="149">
        <f>IF(N803="sníž. přenesená",J803,0)</f>
        <v>0</v>
      </c>
      <c r="BI803" s="149">
        <f>IF(N803="nulová",J803,0)</f>
        <v>0</v>
      </c>
      <c r="BJ803" s="17" t="s">
        <v>84</v>
      </c>
      <c r="BK803" s="149">
        <f>ROUND(I803*H803,2)</f>
        <v>0</v>
      </c>
      <c r="BL803" s="17" t="s">
        <v>428</v>
      </c>
      <c r="BM803" s="148" t="s">
        <v>4776</v>
      </c>
    </row>
    <row r="804" spans="2:65" s="1" customFormat="1" x14ac:dyDescent="0.2">
      <c r="B804" s="32"/>
      <c r="D804" s="150" t="s">
        <v>348</v>
      </c>
      <c r="F804" s="151" t="s">
        <v>4095</v>
      </c>
      <c r="I804" s="152"/>
      <c r="L804" s="32"/>
      <c r="M804" s="153"/>
      <c r="T804" s="56"/>
      <c r="AT804" s="17" t="s">
        <v>348</v>
      </c>
      <c r="AU804" s="17" t="s">
        <v>86</v>
      </c>
    </row>
    <row r="805" spans="2:65" s="1" customFormat="1" ht="19.2" x14ac:dyDescent="0.2">
      <c r="B805" s="32"/>
      <c r="D805" s="150" t="s">
        <v>350</v>
      </c>
      <c r="F805" s="154" t="s">
        <v>4097</v>
      </c>
      <c r="I805" s="152"/>
      <c r="L805" s="32"/>
      <c r="M805" s="153"/>
      <c r="T805" s="56"/>
      <c r="AT805" s="17" t="s">
        <v>350</v>
      </c>
      <c r="AU805" s="17" t="s">
        <v>86</v>
      </c>
    </row>
    <row r="806" spans="2:65" s="12" customFormat="1" x14ac:dyDescent="0.2">
      <c r="B806" s="155"/>
      <c r="D806" s="150" t="s">
        <v>376</v>
      </c>
      <c r="E806" s="156" t="s">
        <v>1</v>
      </c>
      <c r="F806" s="157" t="s">
        <v>4777</v>
      </c>
      <c r="H806" s="158">
        <v>439.12599999999998</v>
      </c>
      <c r="I806" s="159"/>
      <c r="L806" s="155"/>
      <c r="M806" s="160"/>
      <c r="T806" s="161"/>
      <c r="AT806" s="156" t="s">
        <v>376</v>
      </c>
      <c r="AU806" s="156" t="s">
        <v>86</v>
      </c>
      <c r="AV806" s="12" t="s">
        <v>86</v>
      </c>
      <c r="AW806" s="12" t="s">
        <v>34</v>
      </c>
      <c r="AX806" s="12" t="s">
        <v>77</v>
      </c>
      <c r="AY806" s="156" t="s">
        <v>339</v>
      </c>
    </row>
    <row r="807" spans="2:65" s="13" customFormat="1" x14ac:dyDescent="0.2">
      <c r="B807" s="162"/>
      <c r="D807" s="150" t="s">
        <v>376</v>
      </c>
      <c r="E807" s="163" t="s">
        <v>1</v>
      </c>
      <c r="F807" s="164" t="s">
        <v>398</v>
      </c>
      <c r="H807" s="165">
        <v>439.12599999999998</v>
      </c>
      <c r="I807" s="166"/>
      <c r="L807" s="162"/>
      <c r="M807" s="167"/>
      <c r="T807" s="168"/>
      <c r="AT807" s="163" t="s">
        <v>376</v>
      </c>
      <c r="AU807" s="163" t="s">
        <v>86</v>
      </c>
      <c r="AV807" s="13" t="s">
        <v>249</v>
      </c>
      <c r="AW807" s="13" t="s">
        <v>34</v>
      </c>
      <c r="AX807" s="13" t="s">
        <v>84</v>
      </c>
      <c r="AY807" s="163" t="s">
        <v>339</v>
      </c>
    </row>
    <row r="808" spans="2:65" s="12" customFormat="1" x14ac:dyDescent="0.2">
      <c r="B808" s="155"/>
      <c r="D808" s="150" t="s">
        <v>376</v>
      </c>
      <c r="F808" s="157" t="s">
        <v>4778</v>
      </c>
      <c r="H808" s="158">
        <v>483.03899999999999</v>
      </c>
      <c r="I808" s="159"/>
      <c r="L808" s="155"/>
      <c r="M808" s="160"/>
      <c r="T808" s="161"/>
      <c r="AT808" s="156" t="s">
        <v>376</v>
      </c>
      <c r="AU808" s="156" t="s">
        <v>86</v>
      </c>
      <c r="AV808" s="12" t="s">
        <v>86</v>
      </c>
      <c r="AW808" s="12" t="s">
        <v>3</v>
      </c>
      <c r="AX808" s="12" t="s">
        <v>84</v>
      </c>
      <c r="AY808" s="156" t="s">
        <v>339</v>
      </c>
    </row>
    <row r="809" spans="2:65" s="1" customFormat="1" ht="16.5" customHeight="1" x14ac:dyDescent="0.2">
      <c r="B809" s="136"/>
      <c r="C809" s="137" t="s">
        <v>1556</v>
      </c>
      <c r="D809" s="137" t="s">
        <v>342</v>
      </c>
      <c r="E809" s="138" t="s">
        <v>4779</v>
      </c>
      <c r="F809" s="139" t="s">
        <v>4780</v>
      </c>
      <c r="G809" s="140" t="s">
        <v>381</v>
      </c>
      <c r="H809" s="141">
        <v>36.817999999999998</v>
      </c>
      <c r="I809" s="142"/>
      <c r="J809" s="143">
        <f>ROUND(I809*H809,2)</f>
        <v>0</v>
      </c>
      <c r="K809" s="139" t="s">
        <v>1</v>
      </c>
      <c r="L809" s="32"/>
      <c r="M809" s="144" t="s">
        <v>1</v>
      </c>
      <c r="N809" s="145" t="s">
        <v>42</v>
      </c>
      <c r="P809" s="146">
        <f>O809*H809</f>
        <v>0</v>
      </c>
      <c r="Q809" s="146">
        <v>9.1E-4</v>
      </c>
      <c r="R809" s="146">
        <f>Q809*H809</f>
        <v>3.350438E-2</v>
      </c>
      <c r="S809" s="146">
        <v>0</v>
      </c>
      <c r="T809" s="147">
        <f>S809*H809</f>
        <v>0</v>
      </c>
      <c r="AR809" s="148" t="s">
        <v>428</v>
      </c>
      <c r="AT809" s="148" t="s">
        <v>342</v>
      </c>
      <c r="AU809" s="148" t="s">
        <v>86</v>
      </c>
      <c r="AY809" s="17" t="s">
        <v>339</v>
      </c>
      <c r="BE809" s="149">
        <f>IF(N809="základní",J809,0)</f>
        <v>0</v>
      </c>
      <c r="BF809" s="149">
        <f>IF(N809="snížená",J809,0)</f>
        <v>0</v>
      </c>
      <c r="BG809" s="149">
        <f>IF(N809="zákl. přenesená",J809,0)</f>
        <v>0</v>
      </c>
      <c r="BH809" s="149">
        <f>IF(N809="sníž. přenesená",J809,0)</f>
        <v>0</v>
      </c>
      <c r="BI809" s="149">
        <f>IF(N809="nulová",J809,0)</f>
        <v>0</v>
      </c>
      <c r="BJ809" s="17" t="s">
        <v>84</v>
      </c>
      <c r="BK809" s="149">
        <f>ROUND(I809*H809,2)</f>
        <v>0</v>
      </c>
      <c r="BL809" s="17" t="s">
        <v>428</v>
      </c>
      <c r="BM809" s="148" t="s">
        <v>4781</v>
      </c>
    </row>
    <row r="810" spans="2:65" s="1" customFormat="1" x14ac:dyDescent="0.2">
      <c r="B810" s="32"/>
      <c r="D810" s="150" t="s">
        <v>348</v>
      </c>
      <c r="F810" s="151" t="s">
        <v>4780</v>
      </c>
      <c r="I810" s="152"/>
      <c r="L810" s="32"/>
      <c r="M810" s="153"/>
      <c r="T810" s="56"/>
      <c r="AT810" s="17" t="s">
        <v>348</v>
      </c>
      <c r="AU810" s="17" t="s">
        <v>86</v>
      </c>
    </row>
    <row r="811" spans="2:65" s="1" customFormat="1" ht="19.2" x14ac:dyDescent="0.2">
      <c r="B811" s="32"/>
      <c r="D811" s="150" t="s">
        <v>350</v>
      </c>
      <c r="F811" s="154" t="s">
        <v>4782</v>
      </c>
      <c r="I811" s="152"/>
      <c r="L811" s="32"/>
      <c r="M811" s="153"/>
      <c r="T811" s="56"/>
      <c r="AT811" s="17" t="s">
        <v>350</v>
      </c>
      <c r="AU811" s="17" t="s">
        <v>86</v>
      </c>
    </row>
    <row r="812" spans="2:65" s="15" customFormat="1" x14ac:dyDescent="0.2">
      <c r="B812" s="189"/>
      <c r="D812" s="150" t="s">
        <v>376</v>
      </c>
      <c r="E812" s="190" t="s">
        <v>1</v>
      </c>
      <c r="F812" s="191" t="s">
        <v>4783</v>
      </c>
      <c r="H812" s="190" t="s">
        <v>1</v>
      </c>
      <c r="I812" s="192"/>
      <c r="L812" s="189"/>
      <c r="M812" s="193"/>
      <c r="T812" s="194"/>
      <c r="AT812" s="190" t="s">
        <v>376</v>
      </c>
      <c r="AU812" s="190" t="s">
        <v>86</v>
      </c>
      <c r="AV812" s="15" t="s">
        <v>84</v>
      </c>
      <c r="AW812" s="15" t="s">
        <v>34</v>
      </c>
      <c r="AX812" s="15" t="s">
        <v>77</v>
      </c>
      <c r="AY812" s="190" t="s">
        <v>339</v>
      </c>
    </row>
    <row r="813" spans="2:65" s="12" customFormat="1" x14ac:dyDescent="0.2">
      <c r="B813" s="155"/>
      <c r="D813" s="150" t="s">
        <v>376</v>
      </c>
      <c r="E813" s="156" t="s">
        <v>1</v>
      </c>
      <c r="F813" s="157" t="s">
        <v>4784</v>
      </c>
      <c r="H813" s="158">
        <v>29.491</v>
      </c>
      <c r="I813" s="159"/>
      <c r="L813" s="155"/>
      <c r="M813" s="160"/>
      <c r="T813" s="161"/>
      <c r="AT813" s="156" t="s">
        <v>376</v>
      </c>
      <c r="AU813" s="156" t="s">
        <v>86</v>
      </c>
      <c r="AV813" s="12" t="s">
        <v>86</v>
      </c>
      <c r="AW813" s="12" t="s">
        <v>34</v>
      </c>
      <c r="AX813" s="12" t="s">
        <v>77</v>
      </c>
      <c r="AY813" s="156" t="s">
        <v>339</v>
      </c>
    </row>
    <row r="814" spans="2:65" s="12" customFormat="1" x14ac:dyDescent="0.2">
      <c r="B814" s="155"/>
      <c r="D814" s="150" t="s">
        <v>376</v>
      </c>
      <c r="E814" s="156" t="s">
        <v>1</v>
      </c>
      <c r="F814" s="157" t="s">
        <v>4785</v>
      </c>
      <c r="H814" s="158">
        <v>7.327</v>
      </c>
      <c r="I814" s="159"/>
      <c r="L814" s="155"/>
      <c r="M814" s="160"/>
      <c r="T814" s="161"/>
      <c r="AT814" s="156" t="s">
        <v>376</v>
      </c>
      <c r="AU814" s="156" t="s">
        <v>86</v>
      </c>
      <c r="AV814" s="12" t="s">
        <v>86</v>
      </c>
      <c r="AW814" s="12" t="s">
        <v>34</v>
      </c>
      <c r="AX814" s="12" t="s">
        <v>77</v>
      </c>
      <c r="AY814" s="156" t="s">
        <v>339</v>
      </c>
    </row>
    <row r="815" spans="2:65" s="13" customFormat="1" x14ac:dyDescent="0.2">
      <c r="B815" s="162"/>
      <c r="D815" s="150" t="s">
        <v>376</v>
      </c>
      <c r="E815" s="163" t="s">
        <v>1</v>
      </c>
      <c r="F815" s="164" t="s">
        <v>398</v>
      </c>
      <c r="H815" s="165">
        <v>36.817999999999998</v>
      </c>
      <c r="I815" s="166"/>
      <c r="L815" s="162"/>
      <c r="M815" s="167"/>
      <c r="T815" s="168"/>
      <c r="AT815" s="163" t="s">
        <v>376</v>
      </c>
      <c r="AU815" s="163" t="s">
        <v>86</v>
      </c>
      <c r="AV815" s="13" t="s">
        <v>249</v>
      </c>
      <c r="AW815" s="13" t="s">
        <v>34</v>
      </c>
      <c r="AX815" s="13" t="s">
        <v>84</v>
      </c>
      <c r="AY815" s="163" t="s">
        <v>339</v>
      </c>
    </row>
    <row r="816" spans="2:65" s="1" customFormat="1" ht="16.5" customHeight="1" x14ac:dyDescent="0.2">
      <c r="B816" s="136"/>
      <c r="C816" s="137" t="s">
        <v>1559</v>
      </c>
      <c r="D816" s="137" t="s">
        <v>342</v>
      </c>
      <c r="E816" s="138" t="s">
        <v>2738</v>
      </c>
      <c r="F816" s="139" t="s">
        <v>2739</v>
      </c>
      <c r="G816" s="140" t="s">
        <v>381</v>
      </c>
      <c r="H816" s="141">
        <v>119.602</v>
      </c>
      <c r="I816" s="142"/>
      <c r="J816" s="143">
        <f>ROUND(I816*H816,2)</f>
        <v>0</v>
      </c>
      <c r="K816" s="139" t="s">
        <v>902</v>
      </c>
      <c r="L816" s="32"/>
      <c r="M816" s="144" t="s">
        <v>1</v>
      </c>
      <c r="N816" s="145" t="s">
        <v>42</v>
      </c>
      <c r="P816" s="146">
        <f>O816*H816</f>
        <v>0</v>
      </c>
      <c r="Q816" s="146">
        <v>0</v>
      </c>
      <c r="R816" s="146">
        <f>Q816*H816</f>
        <v>0</v>
      </c>
      <c r="S816" s="146">
        <v>0</v>
      </c>
      <c r="T816" s="147">
        <f>S816*H816</f>
        <v>0</v>
      </c>
      <c r="AR816" s="148" t="s">
        <v>428</v>
      </c>
      <c r="AT816" s="148" t="s">
        <v>342</v>
      </c>
      <c r="AU816" s="148" t="s">
        <v>86</v>
      </c>
      <c r="AY816" s="17" t="s">
        <v>339</v>
      </c>
      <c r="BE816" s="149">
        <f>IF(N816="základní",J816,0)</f>
        <v>0</v>
      </c>
      <c r="BF816" s="149">
        <f>IF(N816="snížená",J816,0)</f>
        <v>0</v>
      </c>
      <c r="BG816" s="149">
        <f>IF(N816="zákl. přenesená",J816,0)</f>
        <v>0</v>
      </c>
      <c r="BH816" s="149">
        <f>IF(N816="sníž. přenesená",J816,0)</f>
        <v>0</v>
      </c>
      <c r="BI816" s="149">
        <f>IF(N816="nulová",J816,0)</f>
        <v>0</v>
      </c>
      <c r="BJ816" s="17" t="s">
        <v>84</v>
      </c>
      <c r="BK816" s="149">
        <f>ROUND(I816*H816,2)</f>
        <v>0</v>
      </c>
      <c r="BL816" s="17" t="s">
        <v>428</v>
      </c>
      <c r="BM816" s="148" t="s">
        <v>4786</v>
      </c>
    </row>
    <row r="817" spans="2:65" s="1" customFormat="1" x14ac:dyDescent="0.2">
      <c r="B817" s="32"/>
      <c r="D817" s="150" t="s">
        <v>348</v>
      </c>
      <c r="F817" s="151" t="s">
        <v>2741</v>
      </c>
      <c r="I817" s="152"/>
      <c r="L817" s="32"/>
      <c r="M817" s="153"/>
      <c r="T817" s="56"/>
      <c r="AT817" s="17" t="s">
        <v>348</v>
      </c>
      <c r="AU817" s="17" t="s">
        <v>86</v>
      </c>
    </row>
    <row r="818" spans="2:65" s="12" customFormat="1" x14ac:dyDescent="0.2">
      <c r="B818" s="155"/>
      <c r="D818" s="150" t="s">
        <v>376</v>
      </c>
      <c r="E818" s="156" t="s">
        <v>1</v>
      </c>
      <c r="F818" s="157" t="s">
        <v>4725</v>
      </c>
      <c r="H818" s="158">
        <v>6.375</v>
      </c>
      <c r="I818" s="159"/>
      <c r="L818" s="155"/>
      <c r="M818" s="160"/>
      <c r="T818" s="161"/>
      <c r="AT818" s="156" t="s">
        <v>376</v>
      </c>
      <c r="AU818" s="156" t="s">
        <v>86</v>
      </c>
      <c r="AV818" s="12" t="s">
        <v>86</v>
      </c>
      <c r="AW818" s="12" t="s">
        <v>34</v>
      </c>
      <c r="AX818" s="12" t="s">
        <v>77</v>
      </c>
      <c r="AY818" s="156" t="s">
        <v>339</v>
      </c>
    </row>
    <row r="819" spans="2:65" s="12" customFormat="1" x14ac:dyDescent="0.2">
      <c r="B819" s="155"/>
      <c r="D819" s="150" t="s">
        <v>376</v>
      </c>
      <c r="E819" s="156" t="s">
        <v>1</v>
      </c>
      <c r="F819" s="157" t="s">
        <v>4726</v>
      </c>
      <c r="H819" s="158">
        <v>1.5</v>
      </c>
      <c r="I819" s="159"/>
      <c r="L819" s="155"/>
      <c r="M819" s="160"/>
      <c r="T819" s="161"/>
      <c r="AT819" s="156" t="s">
        <v>376</v>
      </c>
      <c r="AU819" s="156" t="s">
        <v>86</v>
      </c>
      <c r="AV819" s="12" t="s">
        <v>86</v>
      </c>
      <c r="AW819" s="12" t="s">
        <v>34</v>
      </c>
      <c r="AX819" s="12" t="s">
        <v>77</v>
      </c>
      <c r="AY819" s="156" t="s">
        <v>339</v>
      </c>
    </row>
    <row r="820" spans="2:65" s="12" customFormat="1" x14ac:dyDescent="0.2">
      <c r="B820" s="155"/>
      <c r="D820" s="150" t="s">
        <v>376</v>
      </c>
      <c r="E820" s="156" t="s">
        <v>1</v>
      </c>
      <c r="F820" s="157" t="s">
        <v>4727</v>
      </c>
      <c r="H820" s="158">
        <v>6.375</v>
      </c>
      <c r="I820" s="159"/>
      <c r="L820" s="155"/>
      <c r="M820" s="160"/>
      <c r="T820" s="161"/>
      <c r="AT820" s="156" t="s">
        <v>376</v>
      </c>
      <c r="AU820" s="156" t="s">
        <v>86</v>
      </c>
      <c r="AV820" s="12" t="s">
        <v>86</v>
      </c>
      <c r="AW820" s="12" t="s">
        <v>34</v>
      </c>
      <c r="AX820" s="12" t="s">
        <v>77</v>
      </c>
      <c r="AY820" s="156" t="s">
        <v>339</v>
      </c>
    </row>
    <row r="821" spans="2:65" s="12" customFormat="1" x14ac:dyDescent="0.2">
      <c r="B821" s="155"/>
      <c r="D821" s="150" t="s">
        <v>376</v>
      </c>
      <c r="E821" s="156" t="s">
        <v>1</v>
      </c>
      <c r="F821" s="157" t="s">
        <v>4728</v>
      </c>
      <c r="H821" s="158">
        <v>1.5</v>
      </c>
      <c r="I821" s="159"/>
      <c r="L821" s="155"/>
      <c r="M821" s="160"/>
      <c r="T821" s="161"/>
      <c r="AT821" s="156" t="s">
        <v>376</v>
      </c>
      <c r="AU821" s="156" t="s">
        <v>86</v>
      </c>
      <c r="AV821" s="12" t="s">
        <v>86</v>
      </c>
      <c r="AW821" s="12" t="s">
        <v>34</v>
      </c>
      <c r="AX821" s="12" t="s">
        <v>77</v>
      </c>
      <c r="AY821" s="156" t="s">
        <v>339</v>
      </c>
    </row>
    <row r="822" spans="2:65" s="12" customFormat="1" x14ac:dyDescent="0.2">
      <c r="B822" s="155"/>
      <c r="D822" s="150" t="s">
        <v>376</v>
      </c>
      <c r="E822" s="156" t="s">
        <v>1</v>
      </c>
      <c r="F822" s="157" t="s">
        <v>4729</v>
      </c>
      <c r="H822" s="158">
        <v>3.83</v>
      </c>
      <c r="I822" s="159"/>
      <c r="L822" s="155"/>
      <c r="M822" s="160"/>
      <c r="T822" s="161"/>
      <c r="AT822" s="156" t="s">
        <v>376</v>
      </c>
      <c r="AU822" s="156" t="s">
        <v>86</v>
      </c>
      <c r="AV822" s="12" t="s">
        <v>86</v>
      </c>
      <c r="AW822" s="12" t="s">
        <v>34</v>
      </c>
      <c r="AX822" s="12" t="s">
        <v>77</v>
      </c>
      <c r="AY822" s="156" t="s">
        <v>339</v>
      </c>
    </row>
    <row r="823" spans="2:65" s="12" customFormat="1" x14ac:dyDescent="0.2">
      <c r="B823" s="155"/>
      <c r="D823" s="150" t="s">
        <v>376</v>
      </c>
      <c r="E823" s="156" t="s">
        <v>1</v>
      </c>
      <c r="F823" s="157" t="s">
        <v>4730</v>
      </c>
      <c r="H823" s="158">
        <v>1.554</v>
      </c>
      <c r="I823" s="159"/>
      <c r="L823" s="155"/>
      <c r="M823" s="160"/>
      <c r="T823" s="161"/>
      <c r="AT823" s="156" t="s">
        <v>376</v>
      </c>
      <c r="AU823" s="156" t="s">
        <v>86</v>
      </c>
      <c r="AV823" s="12" t="s">
        <v>86</v>
      </c>
      <c r="AW823" s="12" t="s">
        <v>34</v>
      </c>
      <c r="AX823" s="12" t="s">
        <v>77</v>
      </c>
      <c r="AY823" s="156" t="s">
        <v>339</v>
      </c>
    </row>
    <row r="824" spans="2:65" s="12" customFormat="1" x14ac:dyDescent="0.2">
      <c r="B824" s="155"/>
      <c r="D824" s="150" t="s">
        <v>376</v>
      </c>
      <c r="E824" s="156" t="s">
        <v>1</v>
      </c>
      <c r="F824" s="157" t="s">
        <v>4731</v>
      </c>
      <c r="H824" s="158">
        <v>1.998</v>
      </c>
      <c r="I824" s="159"/>
      <c r="L824" s="155"/>
      <c r="M824" s="160"/>
      <c r="T824" s="161"/>
      <c r="AT824" s="156" t="s">
        <v>376</v>
      </c>
      <c r="AU824" s="156" t="s">
        <v>86</v>
      </c>
      <c r="AV824" s="12" t="s">
        <v>86</v>
      </c>
      <c r="AW824" s="12" t="s">
        <v>34</v>
      </c>
      <c r="AX824" s="12" t="s">
        <v>77</v>
      </c>
      <c r="AY824" s="156" t="s">
        <v>339</v>
      </c>
    </row>
    <row r="825" spans="2:65" s="12" customFormat="1" x14ac:dyDescent="0.2">
      <c r="B825" s="155"/>
      <c r="D825" s="150" t="s">
        <v>376</v>
      </c>
      <c r="E825" s="156" t="s">
        <v>1</v>
      </c>
      <c r="F825" s="157" t="s">
        <v>4732</v>
      </c>
      <c r="H825" s="158">
        <v>49.06</v>
      </c>
      <c r="I825" s="159"/>
      <c r="L825" s="155"/>
      <c r="M825" s="160"/>
      <c r="T825" s="161"/>
      <c r="AT825" s="156" t="s">
        <v>376</v>
      </c>
      <c r="AU825" s="156" t="s">
        <v>86</v>
      </c>
      <c r="AV825" s="12" t="s">
        <v>86</v>
      </c>
      <c r="AW825" s="12" t="s">
        <v>34</v>
      </c>
      <c r="AX825" s="12" t="s">
        <v>77</v>
      </c>
      <c r="AY825" s="156" t="s">
        <v>339</v>
      </c>
    </row>
    <row r="826" spans="2:65" s="12" customFormat="1" x14ac:dyDescent="0.2">
      <c r="B826" s="155"/>
      <c r="D826" s="150" t="s">
        <v>376</v>
      </c>
      <c r="E826" s="156" t="s">
        <v>1</v>
      </c>
      <c r="F826" s="157" t="s">
        <v>4733</v>
      </c>
      <c r="H826" s="158">
        <v>47.41</v>
      </c>
      <c r="I826" s="159"/>
      <c r="L826" s="155"/>
      <c r="M826" s="160"/>
      <c r="T826" s="161"/>
      <c r="AT826" s="156" t="s">
        <v>376</v>
      </c>
      <c r="AU826" s="156" t="s">
        <v>86</v>
      </c>
      <c r="AV826" s="12" t="s">
        <v>86</v>
      </c>
      <c r="AW826" s="12" t="s">
        <v>34</v>
      </c>
      <c r="AX826" s="12" t="s">
        <v>77</v>
      </c>
      <c r="AY826" s="156" t="s">
        <v>339</v>
      </c>
    </row>
    <row r="827" spans="2:65" s="13" customFormat="1" x14ac:dyDescent="0.2">
      <c r="B827" s="162"/>
      <c r="D827" s="150" t="s">
        <v>376</v>
      </c>
      <c r="E827" s="163" t="s">
        <v>1</v>
      </c>
      <c r="F827" s="164" t="s">
        <v>398</v>
      </c>
      <c r="H827" s="165">
        <v>119.602</v>
      </c>
      <c r="I827" s="166"/>
      <c r="L827" s="162"/>
      <c r="M827" s="167"/>
      <c r="T827" s="168"/>
      <c r="AT827" s="163" t="s">
        <v>376</v>
      </c>
      <c r="AU827" s="163" t="s">
        <v>86</v>
      </c>
      <c r="AV827" s="13" t="s">
        <v>249</v>
      </c>
      <c r="AW827" s="13" t="s">
        <v>34</v>
      </c>
      <c r="AX827" s="13" t="s">
        <v>84</v>
      </c>
      <c r="AY827" s="163" t="s">
        <v>339</v>
      </c>
    </row>
    <row r="828" spans="2:65" s="1" customFormat="1" ht="16.5" customHeight="1" x14ac:dyDescent="0.2">
      <c r="B828" s="136"/>
      <c r="C828" s="137" t="s">
        <v>1563</v>
      </c>
      <c r="D828" s="137" t="s">
        <v>342</v>
      </c>
      <c r="E828" s="138" t="s">
        <v>2742</v>
      </c>
      <c r="F828" s="139" t="s">
        <v>2743</v>
      </c>
      <c r="G828" s="140" t="s">
        <v>381</v>
      </c>
      <c r="H828" s="141">
        <v>114.208</v>
      </c>
      <c r="I828" s="142"/>
      <c r="J828" s="143">
        <f>ROUND(I828*H828,2)</f>
        <v>0</v>
      </c>
      <c r="K828" s="139" t="s">
        <v>902</v>
      </c>
      <c r="L828" s="32"/>
      <c r="M828" s="144" t="s">
        <v>1</v>
      </c>
      <c r="N828" s="145" t="s">
        <v>42</v>
      </c>
      <c r="P828" s="146">
        <f>O828*H828</f>
        <v>0</v>
      </c>
      <c r="Q828" s="146">
        <v>0</v>
      </c>
      <c r="R828" s="146">
        <f>Q828*H828</f>
        <v>0</v>
      </c>
      <c r="S828" s="146">
        <v>0</v>
      </c>
      <c r="T828" s="147">
        <f>S828*H828</f>
        <v>0</v>
      </c>
      <c r="AR828" s="148" t="s">
        <v>428</v>
      </c>
      <c r="AT828" s="148" t="s">
        <v>342</v>
      </c>
      <c r="AU828" s="148" t="s">
        <v>86</v>
      </c>
      <c r="AY828" s="17" t="s">
        <v>339</v>
      </c>
      <c r="BE828" s="149">
        <f>IF(N828="základní",J828,0)</f>
        <v>0</v>
      </c>
      <c r="BF828" s="149">
        <f>IF(N828="snížená",J828,0)</f>
        <v>0</v>
      </c>
      <c r="BG828" s="149">
        <f>IF(N828="zákl. přenesená",J828,0)</f>
        <v>0</v>
      </c>
      <c r="BH828" s="149">
        <f>IF(N828="sníž. přenesená",J828,0)</f>
        <v>0</v>
      </c>
      <c r="BI828" s="149">
        <f>IF(N828="nulová",J828,0)</f>
        <v>0</v>
      </c>
      <c r="BJ828" s="17" t="s">
        <v>84</v>
      </c>
      <c r="BK828" s="149">
        <f>ROUND(I828*H828,2)</f>
        <v>0</v>
      </c>
      <c r="BL828" s="17" t="s">
        <v>428</v>
      </c>
      <c r="BM828" s="148" t="s">
        <v>4787</v>
      </c>
    </row>
    <row r="829" spans="2:65" s="1" customFormat="1" x14ac:dyDescent="0.2">
      <c r="B829" s="32"/>
      <c r="D829" s="150" t="s">
        <v>348</v>
      </c>
      <c r="F829" s="151" t="s">
        <v>2745</v>
      </c>
      <c r="I829" s="152"/>
      <c r="L829" s="32"/>
      <c r="M829" s="153"/>
      <c r="T829" s="56"/>
      <c r="AT829" s="17" t="s">
        <v>348</v>
      </c>
      <c r="AU829" s="17" t="s">
        <v>86</v>
      </c>
    </row>
    <row r="830" spans="2:65" s="12" customFormat="1" x14ac:dyDescent="0.2">
      <c r="B830" s="155"/>
      <c r="D830" s="150" t="s">
        <v>376</v>
      </c>
      <c r="E830" s="156" t="s">
        <v>1</v>
      </c>
      <c r="F830" s="157" t="s">
        <v>4788</v>
      </c>
      <c r="H830" s="158">
        <v>30.72</v>
      </c>
      <c r="I830" s="159"/>
      <c r="L830" s="155"/>
      <c r="M830" s="160"/>
      <c r="T830" s="161"/>
      <c r="AT830" s="156" t="s">
        <v>376</v>
      </c>
      <c r="AU830" s="156" t="s">
        <v>86</v>
      </c>
      <c r="AV830" s="12" t="s">
        <v>86</v>
      </c>
      <c r="AW830" s="12" t="s">
        <v>34</v>
      </c>
      <c r="AX830" s="12" t="s">
        <v>77</v>
      </c>
      <c r="AY830" s="156" t="s">
        <v>339</v>
      </c>
    </row>
    <row r="831" spans="2:65" s="12" customFormat="1" x14ac:dyDescent="0.2">
      <c r="B831" s="155"/>
      <c r="D831" s="150" t="s">
        <v>376</v>
      </c>
      <c r="E831" s="156" t="s">
        <v>1</v>
      </c>
      <c r="F831" s="157" t="s">
        <v>4736</v>
      </c>
      <c r="H831" s="158">
        <v>20.981000000000002</v>
      </c>
      <c r="I831" s="159"/>
      <c r="L831" s="155"/>
      <c r="M831" s="160"/>
      <c r="T831" s="161"/>
      <c r="AT831" s="156" t="s">
        <v>376</v>
      </c>
      <c r="AU831" s="156" t="s">
        <v>86</v>
      </c>
      <c r="AV831" s="12" t="s">
        <v>86</v>
      </c>
      <c r="AW831" s="12" t="s">
        <v>34</v>
      </c>
      <c r="AX831" s="12" t="s">
        <v>77</v>
      </c>
      <c r="AY831" s="156" t="s">
        <v>339</v>
      </c>
    </row>
    <row r="832" spans="2:65" s="12" customFormat="1" x14ac:dyDescent="0.2">
      <c r="B832" s="155"/>
      <c r="D832" s="150" t="s">
        <v>376</v>
      </c>
      <c r="E832" s="156" t="s">
        <v>1</v>
      </c>
      <c r="F832" s="157" t="s">
        <v>4789</v>
      </c>
      <c r="H832" s="158">
        <v>28.68</v>
      </c>
      <c r="I832" s="159"/>
      <c r="L832" s="155"/>
      <c r="M832" s="160"/>
      <c r="T832" s="161"/>
      <c r="AT832" s="156" t="s">
        <v>376</v>
      </c>
      <c r="AU832" s="156" t="s">
        <v>86</v>
      </c>
      <c r="AV832" s="12" t="s">
        <v>86</v>
      </c>
      <c r="AW832" s="12" t="s">
        <v>34</v>
      </c>
      <c r="AX832" s="12" t="s">
        <v>77</v>
      </c>
      <c r="AY832" s="156" t="s">
        <v>339</v>
      </c>
    </row>
    <row r="833" spans="2:65" s="12" customFormat="1" x14ac:dyDescent="0.2">
      <c r="B833" s="155"/>
      <c r="D833" s="150" t="s">
        <v>376</v>
      </c>
      <c r="E833" s="156" t="s">
        <v>1</v>
      </c>
      <c r="F833" s="157" t="s">
        <v>4739</v>
      </c>
      <c r="H833" s="158">
        <v>19.337</v>
      </c>
      <c r="I833" s="159"/>
      <c r="L833" s="155"/>
      <c r="M833" s="160"/>
      <c r="T833" s="161"/>
      <c r="AT833" s="156" t="s">
        <v>376</v>
      </c>
      <c r="AU833" s="156" t="s">
        <v>86</v>
      </c>
      <c r="AV833" s="12" t="s">
        <v>86</v>
      </c>
      <c r="AW833" s="12" t="s">
        <v>34</v>
      </c>
      <c r="AX833" s="12" t="s">
        <v>77</v>
      </c>
      <c r="AY833" s="156" t="s">
        <v>339</v>
      </c>
    </row>
    <row r="834" spans="2:65" s="12" customFormat="1" x14ac:dyDescent="0.2">
      <c r="B834" s="155"/>
      <c r="D834" s="150" t="s">
        <v>376</v>
      </c>
      <c r="E834" s="156" t="s">
        <v>1</v>
      </c>
      <c r="F834" s="157" t="s">
        <v>4790</v>
      </c>
      <c r="H834" s="158">
        <v>7.7450000000000001</v>
      </c>
      <c r="I834" s="159"/>
      <c r="L834" s="155"/>
      <c r="M834" s="160"/>
      <c r="T834" s="161"/>
      <c r="AT834" s="156" t="s">
        <v>376</v>
      </c>
      <c r="AU834" s="156" t="s">
        <v>86</v>
      </c>
      <c r="AV834" s="12" t="s">
        <v>86</v>
      </c>
      <c r="AW834" s="12" t="s">
        <v>34</v>
      </c>
      <c r="AX834" s="12" t="s">
        <v>77</v>
      </c>
      <c r="AY834" s="156" t="s">
        <v>339</v>
      </c>
    </row>
    <row r="835" spans="2:65" s="12" customFormat="1" x14ac:dyDescent="0.2">
      <c r="B835" s="155"/>
      <c r="D835" s="150" t="s">
        <v>376</v>
      </c>
      <c r="E835" s="156" t="s">
        <v>1</v>
      </c>
      <c r="F835" s="157" t="s">
        <v>4791</v>
      </c>
      <c r="H835" s="158">
        <v>2.9289999999999998</v>
      </c>
      <c r="I835" s="159"/>
      <c r="L835" s="155"/>
      <c r="M835" s="160"/>
      <c r="T835" s="161"/>
      <c r="AT835" s="156" t="s">
        <v>376</v>
      </c>
      <c r="AU835" s="156" t="s">
        <v>86</v>
      </c>
      <c r="AV835" s="12" t="s">
        <v>86</v>
      </c>
      <c r="AW835" s="12" t="s">
        <v>34</v>
      </c>
      <c r="AX835" s="12" t="s">
        <v>77</v>
      </c>
      <c r="AY835" s="156" t="s">
        <v>339</v>
      </c>
    </row>
    <row r="836" spans="2:65" s="12" customFormat="1" x14ac:dyDescent="0.2">
      <c r="B836" s="155"/>
      <c r="D836" s="150" t="s">
        <v>376</v>
      </c>
      <c r="E836" s="156" t="s">
        <v>1</v>
      </c>
      <c r="F836" s="157" t="s">
        <v>4792</v>
      </c>
      <c r="H836" s="158">
        <v>3.8159999999999998</v>
      </c>
      <c r="I836" s="159"/>
      <c r="L836" s="155"/>
      <c r="M836" s="160"/>
      <c r="T836" s="161"/>
      <c r="AT836" s="156" t="s">
        <v>376</v>
      </c>
      <c r="AU836" s="156" t="s">
        <v>86</v>
      </c>
      <c r="AV836" s="12" t="s">
        <v>86</v>
      </c>
      <c r="AW836" s="12" t="s">
        <v>34</v>
      </c>
      <c r="AX836" s="12" t="s">
        <v>77</v>
      </c>
      <c r="AY836" s="156" t="s">
        <v>339</v>
      </c>
    </row>
    <row r="837" spans="2:65" s="13" customFormat="1" x14ac:dyDescent="0.2">
      <c r="B837" s="162"/>
      <c r="D837" s="150" t="s">
        <v>376</v>
      </c>
      <c r="E837" s="163" t="s">
        <v>1</v>
      </c>
      <c r="F837" s="164" t="s">
        <v>398</v>
      </c>
      <c r="H837" s="165">
        <v>114.208</v>
      </c>
      <c r="I837" s="166"/>
      <c r="L837" s="162"/>
      <c r="M837" s="167"/>
      <c r="T837" s="168"/>
      <c r="AT837" s="163" t="s">
        <v>376</v>
      </c>
      <c r="AU837" s="163" t="s">
        <v>86</v>
      </c>
      <c r="AV837" s="13" t="s">
        <v>249</v>
      </c>
      <c r="AW837" s="13" t="s">
        <v>34</v>
      </c>
      <c r="AX837" s="13" t="s">
        <v>84</v>
      </c>
      <c r="AY837" s="163" t="s">
        <v>339</v>
      </c>
    </row>
    <row r="838" spans="2:65" s="1" customFormat="1" ht="16.5" customHeight="1" x14ac:dyDescent="0.2">
      <c r="B838" s="136"/>
      <c r="C838" s="169" t="s">
        <v>1565</v>
      </c>
      <c r="D838" s="169" t="s">
        <v>490</v>
      </c>
      <c r="E838" s="170" t="s">
        <v>2778</v>
      </c>
      <c r="F838" s="171" t="s">
        <v>2779</v>
      </c>
      <c r="G838" s="172" t="s">
        <v>381</v>
      </c>
      <c r="H838" s="173">
        <v>151.07400000000001</v>
      </c>
      <c r="I838" s="174"/>
      <c r="J838" s="175">
        <f>ROUND(I838*H838,2)</f>
        <v>0</v>
      </c>
      <c r="K838" s="171" t="s">
        <v>902</v>
      </c>
      <c r="L838" s="176"/>
      <c r="M838" s="177" t="s">
        <v>1</v>
      </c>
      <c r="N838" s="178" t="s">
        <v>42</v>
      </c>
      <c r="P838" s="146">
        <f>O838*H838</f>
        <v>0</v>
      </c>
      <c r="Q838" s="146">
        <v>5.0000000000000001E-4</v>
      </c>
      <c r="R838" s="146">
        <f>Q838*H838</f>
        <v>7.5537000000000007E-2</v>
      </c>
      <c r="S838" s="146">
        <v>0</v>
      </c>
      <c r="T838" s="147">
        <f>S838*H838</f>
        <v>0</v>
      </c>
      <c r="AR838" s="148" t="s">
        <v>513</v>
      </c>
      <c r="AT838" s="148" t="s">
        <v>490</v>
      </c>
      <c r="AU838" s="148" t="s">
        <v>86</v>
      </c>
      <c r="AY838" s="17" t="s">
        <v>339</v>
      </c>
      <c r="BE838" s="149">
        <f>IF(N838="základní",J838,0)</f>
        <v>0</v>
      </c>
      <c r="BF838" s="149">
        <f>IF(N838="snížená",J838,0)</f>
        <v>0</v>
      </c>
      <c r="BG838" s="149">
        <f>IF(N838="zákl. přenesená",J838,0)</f>
        <v>0</v>
      </c>
      <c r="BH838" s="149">
        <f>IF(N838="sníž. přenesená",J838,0)</f>
        <v>0</v>
      </c>
      <c r="BI838" s="149">
        <f>IF(N838="nulová",J838,0)</f>
        <v>0</v>
      </c>
      <c r="BJ838" s="17" t="s">
        <v>84</v>
      </c>
      <c r="BK838" s="149">
        <f>ROUND(I838*H838,2)</f>
        <v>0</v>
      </c>
      <c r="BL838" s="17" t="s">
        <v>428</v>
      </c>
      <c r="BM838" s="148" t="s">
        <v>4793</v>
      </c>
    </row>
    <row r="839" spans="2:65" s="1" customFormat="1" x14ac:dyDescent="0.2">
      <c r="B839" s="32"/>
      <c r="D839" s="150" t="s">
        <v>348</v>
      </c>
      <c r="F839" s="151" t="s">
        <v>2779</v>
      </c>
      <c r="I839" s="152"/>
      <c r="L839" s="32"/>
      <c r="M839" s="153"/>
      <c r="T839" s="56"/>
      <c r="AT839" s="17" t="s">
        <v>348</v>
      </c>
      <c r="AU839" s="17" t="s">
        <v>86</v>
      </c>
    </row>
    <row r="840" spans="2:65" s="1" customFormat="1" ht="19.2" x14ac:dyDescent="0.2">
      <c r="B840" s="32"/>
      <c r="D840" s="150" t="s">
        <v>350</v>
      </c>
      <c r="F840" s="154" t="s">
        <v>4130</v>
      </c>
      <c r="I840" s="152"/>
      <c r="L840" s="32"/>
      <c r="M840" s="153"/>
      <c r="T840" s="56"/>
      <c r="AT840" s="17" t="s">
        <v>350</v>
      </c>
      <c r="AU840" s="17" t="s">
        <v>86</v>
      </c>
    </row>
    <row r="841" spans="2:65" s="15" customFormat="1" x14ac:dyDescent="0.2">
      <c r="B841" s="189"/>
      <c r="D841" s="150" t="s">
        <v>376</v>
      </c>
      <c r="E841" s="190" t="s">
        <v>1</v>
      </c>
      <c r="F841" s="191" t="s">
        <v>4794</v>
      </c>
      <c r="H841" s="190" t="s">
        <v>1</v>
      </c>
      <c r="I841" s="192"/>
      <c r="L841" s="189"/>
      <c r="M841" s="193"/>
      <c r="T841" s="194"/>
      <c r="AT841" s="190" t="s">
        <v>376</v>
      </c>
      <c r="AU841" s="190" t="s">
        <v>86</v>
      </c>
      <c r="AV841" s="15" t="s">
        <v>84</v>
      </c>
      <c r="AW841" s="15" t="s">
        <v>34</v>
      </c>
      <c r="AX841" s="15" t="s">
        <v>77</v>
      </c>
      <c r="AY841" s="190" t="s">
        <v>339</v>
      </c>
    </row>
    <row r="842" spans="2:65" s="12" customFormat="1" x14ac:dyDescent="0.2">
      <c r="B842" s="155"/>
      <c r="D842" s="150" t="s">
        <v>376</v>
      </c>
      <c r="E842" s="156" t="s">
        <v>1</v>
      </c>
      <c r="F842" s="157" t="s">
        <v>4725</v>
      </c>
      <c r="H842" s="158">
        <v>6.375</v>
      </c>
      <c r="I842" s="159"/>
      <c r="L842" s="155"/>
      <c r="M842" s="160"/>
      <c r="T842" s="161"/>
      <c r="AT842" s="156" t="s">
        <v>376</v>
      </c>
      <c r="AU842" s="156" t="s">
        <v>86</v>
      </c>
      <c r="AV842" s="12" t="s">
        <v>86</v>
      </c>
      <c r="AW842" s="12" t="s">
        <v>34</v>
      </c>
      <c r="AX842" s="12" t="s">
        <v>77</v>
      </c>
      <c r="AY842" s="156" t="s">
        <v>339</v>
      </c>
    </row>
    <row r="843" spans="2:65" s="12" customFormat="1" x14ac:dyDescent="0.2">
      <c r="B843" s="155"/>
      <c r="D843" s="150" t="s">
        <v>376</v>
      </c>
      <c r="E843" s="156" t="s">
        <v>1</v>
      </c>
      <c r="F843" s="157" t="s">
        <v>4726</v>
      </c>
      <c r="H843" s="158">
        <v>1.5</v>
      </c>
      <c r="I843" s="159"/>
      <c r="L843" s="155"/>
      <c r="M843" s="160"/>
      <c r="T843" s="161"/>
      <c r="AT843" s="156" t="s">
        <v>376</v>
      </c>
      <c r="AU843" s="156" t="s">
        <v>86</v>
      </c>
      <c r="AV843" s="12" t="s">
        <v>86</v>
      </c>
      <c r="AW843" s="12" t="s">
        <v>34</v>
      </c>
      <c r="AX843" s="12" t="s">
        <v>77</v>
      </c>
      <c r="AY843" s="156" t="s">
        <v>339</v>
      </c>
    </row>
    <row r="844" spans="2:65" s="12" customFormat="1" x14ac:dyDescent="0.2">
      <c r="B844" s="155"/>
      <c r="D844" s="150" t="s">
        <v>376</v>
      </c>
      <c r="E844" s="156" t="s">
        <v>1</v>
      </c>
      <c r="F844" s="157" t="s">
        <v>4727</v>
      </c>
      <c r="H844" s="158">
        <v>6.375</v>
      </c>
      <c r="I844" s="159"/>
      <c r="L844" s="155"/>
      <c r="M844" s="160"/>
      <c r="T844" s="161"/>
      <c r="AT844" s="156" t="s">
        <v>376</v>
      </c>
      <c r="AU844" s="156" t="s">
        <v>86</v>
      </c>
      <c r="AV844" s="12" t="s">
        <v>86</v>
      </c>
      <c r="AW844" s="12" t="s">
        <v>34</v>
      </c>
      <c r="AX844" s="12" t="s">
        <v>77</v>
      </c>
      <c r="AY844" s="156" t="s">
        <v>339</v>
      </c>
    </row>
    <row r="845" spans="2:65" s="12" customFormat="1" x14ac:dyDescent="0.2">
      <c r="B845" s="155"/>
      <c r="D845" s="150" t="s">
        <v>376</v>
      </c>
      <c r="E845" s="156" t="s">
        <v>1</v>
      </c>
      <c r="F845" s="157" t="s">
        <v>4728</v>
      </c>
      <c r="H845" s="158">
        <v>1.5</v>
      </c>
      <c r="I845" s="159"/>
      <c r="L845" s="155"/>
      <c r="M845" s="160"/>
      <c r="T845" s="161"/>
      <c r="AT845" s="156" t="s">
        <v>376</v>
      </c>
      <c r="AU845" s="156" t="s">
        <v>86</v>
      </c>
      <c r="AV845" s="12" t="s">
        <v>86</v>
      </c>
      <c r="AW845" s="12" t="s">
        <v>34</v>
      </c>
      <c r="AX845" s="12" t="s">
        <v>77</v>
      </c>
      <c r="AY845" s="156" t="s">
        <v>339</v>
      </c>
    </row>
    <row r="846" spans="2:65" s="12" customFormat="1" x14ac:dyDescent="0.2">
      <c r="B846" s="155"/>
      <c r="D846" s="150" t="s">
        <v>376</v>
      </c>
      <c r="E846" s="156" t="s">
        <v>1</v>
      </c>
      <c r="F846" s="157" t="s">
        <v>4729</v>
      </c>
      <c r="H846" s="158">
        <v>3.83</v>
      </c>
      <c r="I846" s="159"/>
      <c r="L846" s="155"/>
      <c r="M846" s="160"/>
      <c r="T846" s="161"/>
      <c r="AT846" s="156" t="s">
        <v>376</v>
      </c>
      <c r="AU846" s="156" t="s">
        <v>86</v>
      </c>
      <c r="AV846" s="12" t="s">
        <v>86</v>
      </c>
      <c r="AW846" s="12" t="s">
        <v>34</v>
      </c>
      <c r="AX846" s="12" t="s">
        <v>77</v>
      </c>
      <c r="AY846" s="156" t="s">
        <v>339</v>
      </c>
    </row>
    <row r="847" spans="2:65" s="12" customFormat="1" x14ac:dyDescent="0.2">
      <c r="B847" s="155"/>
      <c r="D847" s="150" t="s">
        <v>376</v>
      </c>
      <c r="E847" s="156" t="s">
        <v>1</v>
      </c>
      <c r="F847" s="157" t="s">
        <v>4730</v>
      </c>
      <c r="H847" s="158">
        <v>1.554</v>
      </c>
      <c r="I847" s="159"/>
      <c r="L847" s="155"/>
      <c r="M847" s="160"/>
      <c r="T847" s="161"/>
      <c r="AT847" s="156" t="s">
        <v>376</v>
      </c>
      <c r="AU847" s="156" t="s">
        <v>86</v>
      </c>
      <c r="AV847" s="12" t="s">
        <v>86</v>
      </c>
      <c r="AW847" s="12" t="s">
        <v>34</v>
      </c>
      <c r="AX847" s="12" t="s">
        <v>77</v>
      </c>
      <c r="AY847" s="156" t="s">
        <v>339</v>
      </c>
    </row>
    <row r="848" spans="2:65" s="12" customFormat="1" x14ac:dyDescent="0.2">
      <c r="B848" s="155"/>
      <c r="D848" s="150" t="s">
        <v>376</v>
      </c>
      <c r="E848" s="156" t="s">
        <v>1</v>
      </c>
      <c r="F848" s="157" t="s">
        <v>4731</v>
      </c>
      <c r="H848" s="158">
        <v>1.998</v>
      </c>
      <c r="I848" s="159"/>
      <c r="L848" s="155"/>
      <c r="M848" s="160"/>
      <c r="T848" s="161"/>
      <c r="AT848" s="156" t="s">
        <v>376</v>
      </c>
      <c r="AU848" s="156" t="s">
        <v>86</v>
      </c>
      <c r="AV848" s="12" t="s">
        <v>86</v>
      </c>
      <c r="AW848" s="12" t="s">
        <v>34</v>
      </c>
      <c r="AX848" s="12" t="s">
        <v>77</v>
      </c>
      <c r="AY848" s="156" t="s">
        <v>339</v>
      </c>
    </row>
    <row r="849" spans="2:65" s="15" customFormat="1" x14ac:dyDescent="0.2">
      <c r="B849" s="189"/>
      <c r="D849" s="150" t="s">
        <v>376</v>
      </c>
      <c r="E849" s="190" t="s">
        <v>1</v>
      </c>
      <c r="F849" s="191" t="s">
        <v>4795</v>
      </c>
      <c r="H849" s="190" t="s">
        <v>1</v>
      </c>
      <c r="I849" s="192"/>
      <c r="L849" s="189"/>
      <c r="M849" s="193"/>
      <c r="T849" s="194"/>
      <c r="AT849" s="190" t="s">
        <v>376</v>
      </c>
      <c r="AU849" s="190" t="s">
        <v>86</v>
      </c>
      <c r="AV849" s="15" t="s">
        <v>84</v>
      </c>
      <c r="AW849" s="15" t="s">
        <v>34</v>
      </c>
      <c r="AX849" s="15" t="s">
        <v>77</v>
      </c>
      <c r="AY849" s="190" t="s">
        <v>339</v>
      </c>
    </row>
    <row r="850" spans="2:65" s="12" customFormat="1" x14ac:dyDescent="0.2">
      <c r="B850" s="155"/>
      <c r="D850" s="150" t="s">
        <v>376</v>
      </c>
      <c r="E850" s="156" t="s">
        <v>1</v>
      </c>
      <c r="F850" s="157" t="s">
        <v>4788</v>
      </c>
      <c r="H850" s="158">
        <v>30.72</v>
      </c>
      <c r="I850" s="159"/>
      <c r="L850" s="155"/>
      <c r="M850" s="160"/>
      <c r="T850" s="161"/>
      <c r="AT850" s="156" t="s">
        <v>376</v>
      </c>
      <c r="AU850" s="156" t="s">
        <v>86</v>
      </c>
      <c r="AV850" s="12" t="s">
        <v>86</v>
      </c>
      <c r="AW850" s="12" t="s">
        <v>34</v>
      </c>
      <c r="AX850" s="12" t="s">
        <v>77</v>
      </c>
      <c r="AY850" s="156" t="s">
        <v>339</v>
      </c>
    </row>
    <row r="851" spans="2:65" s="12" customFormat="1" x14ac:dyDescent="0.2">
      <c r="B851" s="155"/>
      <c r="D851" s="150" t="s">
        <v>376</v>
      </c>
      <c r="E851" s="156" t="s">
        <v>1</v>
      </c>
      <c r="F851" s="157" t="s">
        <v>4736</v>
      </c>
      <c r="H851" s="158">
        <v>20.981000000000002</v>
      </c>
      <c r="I851" s="159"/>
      <c r="L851" s="155"/>
      <c r="M851" s="160"/>
      <c r="T851" s="161"/>
      <c r="AT851" s="156" t="s">
        <v>376</v>
      </c>
      <c r="AU851" s="156" t="s">
        <v>86</v>
      </c>
      <c r="AV851" s="12" t="s">
        <v>86</v>
      </c>
      <c r="AW851" s="12" t="s">
        <v>34</v>
      </c>
      <c r="AX851" s="12" t="s">
        <v>77</v>
      </c>
      <c r="AY851" s="156" t="s">
        <v>339</v>
      </c>
    </row>
    <row r="852" spans="2:65" s="12" customFormat="1" x14ac:dyDescent="0.2">
      <c r="B852" s="155"/>
      <c r="D852" s="150" t="s">
        <v>376</v>
      </c>
      <c r="E852" s="156" t="s">
        <v>1</v>
      </c>
      <c r="F852" s="157" t="s">
        <v>4789</v>
      </c>
      <c r="H852" s="158">
        <v>28.68</v>
      </c>
      <c r="I852" s="159"/>
      <c r="L852" s="155"/>
      <c r="M852" s="160"/>
      <c r="T852" s="161"/>
      <c r="AT852" s="156" t="s">
        <v>376</v>
      </c>
      <c r="AU852" s="156" t="s">
        <v>86</v>
      </c>
      <c r="AV852" s="12" t="s">
        <v>86</v>
      </c>
      <c r="AW852" s="12" t="s">
        <v>34</v>
      </c>
      <c r="AX852" s="12" t="s">
        <v>77</v>
      </c>
      <c r="AY852" s="156" t="s">
        <v>339</v>
      </c>
    </row>
    <row r="853" spans="2:65" s="12" customFormat="1" x14ac:dyDescent="0.2">
      <c r="B853" s="155"/>
      <c r="D853" s="150" t="s">
        <v>376</v>
      </c>
      <c r="E853" s="156" t="s">
        <v>1</v>
      </c>
      <c r="F853" s="157" t="s">
        <v>4739</v>
      </c>
      <c r="H853" s="158">
        <v>19.337</v>
      </c>
      <c r="I853" s="159"/>
      <c r="L853" s="155"/>
      <c r="M853" s="160"/>
      <c r="T853" s="161"/>
      <c r="AT853" s="156" t="s">
        <v>376</v>
      </c>
      <c r="AU853" s="156" t="s">
        <v>86</v>
      </c>
      <c r="AV853" s="12" t="s">
        <v>86</v>
      </c>
      <c r="AW853" s="12" t="s">
        <v>34</v>
      </c>
      <c r="AX853" s="12" t="s">
        <v>77</v>
      </c>
      <c r="AY853" s="156" t="s">
        <v>339</v>
      </c>
    </row>
    <row r="854" spans="2:65" s="12" customFormat="1" x14ac:dyDescent="0.2">
      <c r="B854" s="155"/>
      <c r="D854" s="150" t="s">
        <v>376</v>
      </c>
      <c r="E854" s="156" t="s">
        <v>1</v>
      </c>
      <c r="F854" s="157" t="s">
        <v>4790</v>
      </c>
      <c r="H854" s="158">
        <v>7.7450000000000001</v>
      </c>
      <c r="I854" s="159"/>
      <c r="L854" s="155"/>
      <c r="M854" s="160"/>
      <c r="T854" s="161"/>
      <c r="AT854" s="156" t="s">
        <v>376</v>
      </c>
      <c r="AU854" s="156" t="s">
        <v>86</v>
      </c>
      <c r="AV854" s="12" t="s">
        <v>86</v>
      </c>
      <c r="AW854" s="12" t="s">
        <v>34</v>
      </c>
      <c r="AX854" s="12" t="s">
        <v>77</v>
      </c>
      <c r="AY854" s="156" t="s">
        <v>339</v>
      </c>
    </row>
    <row r="855" spans="2:65" s="12" customFormat="1" x14ac:dyDescent="0.2">
      <c r="B855" s="155"/>
      <c r="D855" s="150" t="s">
        <v>376</v>
      </c>
      <c r="E855" s="156" t="s">
        <v>1</v>
      </c>
      <c r="F855" s="157" t="s">
        <v>4791</v>
      </c>
      <c r="H855" s="158">
        <v>2.9289999999999998</v>
      </c>
      <c r="I855" s="159"/>
      <c r="L855" s="155"/>
      <c r="M855" s="160"/>
      <c r="T855" s="161"/>
      <c r="AT855" s="156" t="s">
        <v>376</v>
      </c>
      <c r="AU855" s="156" t="s">
        <v>86</v>
      </c>
      <c r="AV855" s="12" t="s">
        <v>86</v>
      </c>
      <c r="AW855" s="12" t="s">
        <v>34</v>
      </c>
      <c r="AX855" s="12" t="s">
        <v>77</v>
      </c>
      <c r="AY855" s="156" t="s">
        <v>339</v>
      </c>
    </row>
    <row r="856" spans="2:65" s="12" customFormat="1" x14ac:dyDescent="0.2">
      <c r="B856" s="155"/>
      <c r="D856" s="150" t="s">
        <v>376</v>
      </c>
      <c r="E856" s="156" t="s">
        <v>1</v>
      </c>
      <c r="F856" s="157" t="s">
        <v>4792</v>
      </c>
      <c r="H856" s="158">
        <v>3.8159999999999998</v>
      </c>
      <c r="I856" s="159"/>
      <c r="L856" s="155"/>
      <c r="M856" s="160"/>
      <c r="T856" s="161"/>
      <c r="AT856" s="156" t="s">
        <v>376</v>
      </c>
      <c r="AU856" s="156" t="s">
        <v>86</v>
      </c>
      <c r="AV856" s="12" t="s">
        <v>86</v>
      </c>
      <c r="AW856" s="12" t="s">
        <v>34</v>
      </c>
      <c r="AX856" s="12" t="s">
        <v>77</v>
      </c>
      <c r="AY856" s="156" t="s">
        <v>339</v>
      </c>
    </row>
    <row r="857" spans="2:65" s="13" customFormat="1" x14ac:dyDescent="0.2">
      <c r="B857" s="162"/>
      <c r="D857" s="150" t="s">
        <v>376</v>
      </c>
      <c r="E857" s="163" t="s">
        <v>1</v>
      </c>
      <c r="F857" s="164" t="s">
        <v>398</v>
      </c>
      <c r="H857" s="165">
        <v>137.34</v>
      </c>
      <c r="I857" s="166"/>
      <c r="L857" s="162"/>
      <c r="M857" s="167"/>
      <c r="T857" s="168"/>
      <c r="AT857" s="163" t="s">
        <v>376</v>
      </c>
      <c r="AU857" s="163" t="s">
        <v>86</v>
      </c>
      <c r="AV857" s="13" t="s">
        <v>249</v>
      </c>
      <c r="AW857" s="13" t="s">
        <v>34</v>
      </c>
      <c r="AX857" s="13" t="s">
        <v>84</v>
      </c>
      <c r="AY857" s="163" t="s">
        <v>339</v>
      </c>
    </row>
    <row r="858" spans="2:65" s="12" customFormat="1" x14ac:dyDescent="0.2">
      <c r="B858" s="155"/>
      <c r="D858" s="150" t="s">
        <v>376</v>
      </c>
      <c r="F858" s="157" t="s">
        <v>4796</v>
      </c>
      <c r="H858" s="158">
        <v>151.07400000000001</v>
      </c>
      <c r="I858" s="159"/>
      <c r="L858" s="155"/>
      <c r="M858" s="160"/>
      <c r="T858" s="161"/>
      <c r="AT858" s="156" t="s">
        <v>376</v>
      </c>
      <c r="AU858" s="156" t="s">
        <v>86</v>
      </c>
      <c r="AV858" s="12" t="s">
        <v>86</v>
      </c>
      <c r="AW858" s="12" t="s">
        <v>3</v>
      </c>
      <c r="AX858" s="12" t="s">
        <v>84</v>
      </c>
      <c r="AY858" s="156" t="s">
        <v>339</v>
      </c>
    </row>
    <row r="859" spans="2:65" s="1" customFormat="1" ht="16.5" customHeight="1" x14ac:dyDescent="0.2">
      <c r="B859" s="136"/>
      <c r="C859" s="169" t="s">
        <v>1568</v>
      </c>
      <c r="D859" s="169" t="s">
        <v>490</v>
      </c>
      <c r="E859" s="170" t="s">
        <v>2746</v>
      </c>
      <c r="F859" s="171" t="s">
        <v>2747</v>
      </c>
      <c r="G859" s="172" t="s">
        <v>381</v>
      </c>
      <c r="H859" s="173">
        <v>106.117</v>
      </c>
      <c r="I859" s="174"/>
      <c r="J859" s="175">
        <f>ROUND(I859*H859,2)</f>
        <v>0</v>
      </c>
      <c r="K859" s="171" t="s">
        <v>902</v>
      </c>
      <c r="L859" s="176"/>
      <c r="M859" s="177" t="s">
        <v>1</v>
      </c>
      <c r="N859" s="178" t="s">
        <v>42</v>
      </c>
      <c r="P859" s="146">
        <f>O859*H859</f>
        <v>0</v>
      </c>
      <c r="Q859" s="146">
        <v>1.1999999999999999E-3</v>
      </c>
      <c r="R859" s="146">
        <f>Q859*H859</f>
        <v>0.12734039999999999</v>
      </c>
      <c r="S859" s="146">
        <v>0</v>
      </c>
      <c r="T859" s="147">
        <f>S859*H859</f>
        <v>0</v>
      </c>
      <c r="AR859" s="148" t="s">
        <v>513</v>
      </c>
      <c r="AT859" s="148" t="s">
        <v>490</v>
      </c>
      <c r="AU859" s="148" t="s">
        <v>86</v>
      </c>
      <c r="AY859" s="17" t="s">
        <v>339</v>
      </c>
      <c r="BE859" s="149">
        <f>IF(N859="základní",J859,0)</f>
        <v>0</v>
      </c>
      <c r="BF859" s="149">
        <f>IF(N859="snížená",J859,0)</f>
        <v>0</v>
      </c>
      <c r="BG859" s="149">
        <f>IF(N859="zákl. přenesená",J859,0)</f>
        <v>0</v>
      </c>
      <c r="BH859" s="149">
        <f>IF(N859="sníž. přenesená",J859,0)</f>
        <v>0</v>
      </c>
      <c r="BI859" s="149">
        <f>IF(N859="nulová",J859,0)</f>
        <v>0</v>
      </c>
      <c r="BJ859" s="17" t="s">
        <v>84</v>
      </c>
      <c r="BK859" s="149">
        <f>ROUND(I859*H859,2)</f>
        <v>0</v>
      </c>
      <c r="BL859" s="17" t="s">
        <v>428</v>
      </c>
      <c r="BM859" s="148" t="s">
        <v>4797</v>
      </c>
    </row>
    <row r="860" spans="2:65" s="1" customFormat="1" x14ac:dyDescent="0.2">
      <c r="B860" s="32"/>
      <c r="D860" s="150" t="s">
        <v>348</v>
      </c>
      <c r="F860" s="151" t="s">
        <v>2747</v>
      </c>
      <c r="I860" s="152"/>
      <c r="L860" s="32"/>
      <c r="M860" s="153"/>
      <c r="T860" s="56"/>
      <c r="AT860" s="17" t="s">
        <v>348</v>
      </c>
      <c r="AU860" s="17" t="s">
        <v>86</v>
      </c>
    </row>
    <row r="861" spans="2:65" s="1" customFormat="1" ht="19.2" x14ac:dyDescent="0.2">
      <c r="B861" s="32"/>
      <c r="D861" s="150" t="s">
        <v>350</v>
      </c>
      <c r="F861" s="154" t="s">
        <v>4133</v>
      </c>
      <c r="I861" s="152"/>
      <c r="L861" s="32"/>
      <c r="M861" s="153"/>
      <c r="T861" s="56"/>
      <c r="AT861" s="17" t="s">
        <v>350</v>
      </c>
      <c r="AU861" s="17" t="s">
        <v>86</v>
      </c>
    </row>
    <row r="862" spans="2:65" s="12" customFormat="1" x14ac:dyDescent="0.2">
      <c r="B862" s="155"/>
      <c r="D862" s="150" t="s">
        <v>376</v>
      </c>
      <c r="E862" s="156" t="s">
        <v>1</v>
      </c>
      <c r="F862" s="157" t="s">
        <v>4798</v>
      </c>
      <c r="H862" s="158">
        <v>49.06</v>
      </c>
      <c r="I862" s="159"/>
      <c r="L862" s="155"/>
      <c r="M862" s="160"/>
      <c r="T862" s="161"/>
      <c r="AT862" s="156" t="s">
        <v>376</v>
      </c>
      <c r="AU862" s="156" t="s">
        <v>86</v>
      </c>
      <c r="AV862" s="12" t="s">
        <v>86</v>
      </c>
      <c r="AW862" s="12" t="s">
        <v>34</v>
      </c>
      <c r="AX862" s="12" t="s">
        <v>77</v>
      </c>
      <c r="AY862" s="156" t="s">
        <v>339</v>
      </c>
    </row>
    <row r="863" spans="2:65" s="12" customFormat="1" x14ac:dyDescent="0.2">
      <c r="B863" s="155"/>
      <c r="D863" s="150" t="s">
        <v>376</v>
      </c>
      <c r="E863" s="156" t="s">
        <v>1</v>
      </c>
      <c r="F863" s="157" t="s">
        <v>4799</v>
      </c>
      <c r="H863" s="158">
        <v>47.41</v>
      </c>
      <c r="I863" s="159"/>
      <c r="L863" s="155"/>
      <c r="M863" s="160"/>
      <c r="T863" s="161"/>
      <c r="AT863" s="156" t="s">
        <v>376</v>
      </c>
      <c r="AU863" s="156" t="s">
        <v>86</v>
      </c>
      <c r="AV863" s="12" t="s">
        <v>86</v>
      </c>
      <c r="AW863" s="12" t="s">
        <v>34</v>
      </c>
      <c r="AX863" s="12" t="s">
        <v>77</v>
      </c>
      <c r="AY863" s="156" t="s">
        <v>339</v>
      </c>
    </row>
    <row r="864" spans="2:65" s="13" customFormat="1" x14ac:dyDescent="0.2">
      <c r="B864" s="162"/>
      <c r="D864" s="150" t="s">
        <v>376</v>
      </c>
      <c r="E864" s="163" t="s">
        <v>1</v>
      </c>
      <c r="F864" s="164" t="s">
        <v>398</v>
      </c>
      <c r="H864" s="165">
        <v>96.47</v>
      </c>
      <c r="I864" s="166"/>
      <c r="L864" s="162"/>
      <c r="M864" s="167"/>
      <c r="T864" s="168"/>
      <c r="AT864" s="163" t="s">
        <v>376</v>
      </c>
      <c r="AU864" s="163" t="s">
        <v>86</v>
      </c>
      <c r="AV864" s="13" t="s">
        <v>249</v>
      </c>
      <c r="AW864" s="13" t="s">
        <v>34</v>
      </c>
      <c r="AX864" s="13" t="s">
        <v>84</v>
      </c>
      <c r="AY864" s="163" t="s">
        <v>339</v>
      </c>
    </row>
    <row r="865" spans="2:65" s="12" customFormat="1" x14ac:dyDescent="0.2">
      <c r="B865" s="155"/>
      <c r="D865" s="150" t="s">
        <v>376</v>
      </c>
      <c r="F865" s="157" t="s">
        <v>4800</v>
      </c>
      <c r="H865" s="158">
        <v>106.117</v>
      </c>
      <c r="I865" s="159"/>
      <c r="L865" s="155"/>
      <c r="M865" s="160"/>
      <c r="T865" s="161"/>
      <c r="AT865" s="156" t="s">
        <v>376</v>
      </c>
      <c r="AU865" s="156" t="s">
        <v>86</v>
      </c>
      <c r="AV865" s="12" t="s">
        <v>86</v>
      </c>
      <c r="AW865" s="12" t="s">
        <v>3</v>
      </c>
      <c r="AX865" s="12" t="s">
        <v>84</v>
      </c>
      <c r="AY865" s="156" t="s">
        <v>339</v>
      </c>
    </row>
    <row r="866" spans="2:65" s="1" customFormat="1" ht="16.5" customHeight="1" x14ac:dyDescent="0.2">
      <c r="B866" s="136"/>
      <c r="C866" s="137" t="s">
        <v>1571</v>
      </c>
      <c r="D866" s="137" t="s">
        <v>342</v>
      </c>
      <c r="E866" s="138" t="s">
        <v>2749</v>
      </c>
      <c r="F866" s="139" t="s">
        <v>2750</v>
      </c>
      <c r="G866" s="140" t="s">
        <v>358</v>
      </c>
      <c r="H866" s="141">
        <v>42.752000000000002</v>
      </c>
      <c r="I866" s="142"/>
      <c r="J866" s="143">
        <f>ROUND(I866*H866,2)</f>
        <v>0</v>
      </c>
      <c r="K866" s="139" t="s">
        <v>902</v>
      </c>
      <c r="L866" s="32"/>
      <c r="M866" s="144" t="s">
        <v>1</v>
      </c>
      <c r="N866" s="145" t="s">
        <v>42</v>
      </c>
      <c r="P866" s="146">
        <f>O866*H866</f>
        <v>0</v>
      </c>
      <c r="Q866" s="146">
        <v>3.1E-4</v>
      </c>
      <c r="R866" s="146">
        <f>Q866*H866</f>
        <v>1.325312E-2</v>
      </c>
      <c r="S866" s="146">
        <v>0</v>
      </c>
      <c r="T866" s="147">
        <f>S866*H866</f>
        <v>0</v>
      </c>
      <c r="AR866" s="148" t="s">
        <v>428</v>
      </c>
      <c r="AT866" s="148" t="s">
        <v>342</v>
      </c>
      <c r="AU866" s="148" t="s">
        <v>86</v>
      </c>
      <c r="AY866" s="17" t="s">
        <v>339</v>
      </c>
      <c r="BE866" s="149">
        <f>IF(N866="základní",J866,0)</f>
        <v>0</v>
      </c>
      <c r="BF866" s="149">
        <f>IF(N866="snížená",J866,0)</f>
        <v>0</v>
      </c>
      <c r="BG866" s="149">
        <f>IF(N866="zákl. přenesená",J866,0)</f>
        <v>0</v>
      </c>
      <c r="BH866" s="149">
        <f>IF(N866="sníž. přenesená",J866,0)</f>
        <v>0</v>
      </c>
      <c r="BI866" s="149">
        <f>IF(N866="nulová",J866,0)</f>
        <v>0</v>
      </c>
      <c r="BJ866" s="17" t="s">
        <v>84</v>
      </c>
      <c r="BK866" s="149">
        <f>ROUND(I866*H866,2)</f>
        <v>0</v>
      </c>
      <c r="BL866" s="17" t="s">
        <v>428</v>
      </c>
      <c r="BM866" s="148" t="s">
        <v>4801</v>
      </c>
    </row>
    <row r="867" spans="2:65" s="1" customFormat="1" x14ac:dyDescent="0.2">
      <c r="B867" s="32"/>
      <c r="D867" s="150" t="s">
        <v>348</v>
      </c>
      <c r="F867" s="151" t="s">
        <v>2752</v>
      </c>
      <c r="I867" s="152"/>
      <c r="L867" s="32"/>
      <c r="M867" s="153"/>
      <c r="T867" s="56"/>
      <c r="AT867" s="17" t="s">
        <v>348</v>
      </c>
      <c r="AU867" s="17" t="s">
        <v>86</v>
      </c>
    </row>
    <row r="868" spans="2:65" s="12" customFormat="1" x14ac:dyDescent="0.2">
      <c r="B868" s="155"/>
      <c r="D868" s="150" t="s">
        <v>376</v>
      </c>
      <c r="E868" s="156" t="s">
        <v>1</v>
      </c>
      <c r="F868" s="157" t="s">
        <v>4802</v>
      </c>
      <c r="H868" s="158">
        <v>10.44</v>
      </c>
      <c r="I868" s="159"/>
      <c r="L868" s="155"/>
      <c r="M868" s="160"/>
      <c r="T868" s="161"/>
      <c r="AT868" s="156" t="s">
        <v>376</v>
      </c>
      <c r="AU868" s="156" t="s">
        <v>86</v>
      </c>
      <c r="AV868" s="12" t="s">
        <v>86</v>
      </c>
      <c r="AW868" s="12" t="s">
        <v>34</v>
      </c>
      <c r="AX868" s="12" t="s">
        <v>77</v>
      </c>
      <c r="AY868" s="156" t="s">
        <v>339</v>
      </c>
    </row>
    <row r="869" spans="2:65" s="12" customFormat="1" x14ac:dyDescent="0.2">
      <c r="B869" s="155"/>
      <c r="D869" s="150" t="s">
        <v>376</v>
      </c>
      <c r="E869" s="156" t="s">
        <v>1</v>
      </c>
      <c r="F869" s="157" t="s">
        <v>4803</v>
      </c>
      <c r="H869" s="158">
        <v>7.11</v>
      </c>
      <c r="I869" s="159"/>
      <c r="L869" s="155"/>
      <c r="M869" s="160"/>
      <c r="T869" s="161"/>
      <c r="AT869" s="156" t="s">
        <v>376</v>
      </c>
      <c r="AU869" s="156" t="s">
        <v>86</v>
      </c>
      <c r="AV869" s="12" t="s">
        <v>86</v>
      </c>
      <c r="AW869" s="12" t="s">
        <v>34</v>
      </c>
      <c r="AX869" s="12" t="s">
        <v>77</v>
      </c>
      <c r="AY869" s="156" t="s">
        <v>339</v>
      </c>
    </row>
    <row r="870" spans="2:65" s="12" customFormat="1" x14ac:dyDescent="0.2">
      <c r="B870" s="155"/>
      <c r="D870" s="150" t="s">
        <v>376</v>
      </c>
      <c r="E870" s="156" t="s">
        <v>1</v>
      </c>
      <c r="F870" s="157" t="s">
        <v>4804</v>
      </c>
      <c r="H870" s="158">
        <v>6.5060000000000002</v>
      </c>
      <c r="I870" s="159"/>
      <c r="L870" s="155"/>
      <c r="M870" s="160"/>
      <c r="T870" s="161"/>
      <c r="AT870" s="156" t="s">
        <v>376</v>
      </c>
      <c r="AU870" s="156" t="s">
        <v>86</v>
      </c>
      <c r="AV870" s="12" t="s">
        <v>86</v>
      </c>
      <c r="AW870" s="12" t="s">
        <v>34</v>
      </c>
      <c r="AX870" s="12" t="s">
        <v>77</v>
      </c>
      <c r="AY870" s="156" t="s">
        <v>339</v>
      </c>
    </row>
    <row r="871" spans="2:65" s="12" customFormat="1" x14ac:dyDescent="0.2">
      <c r="B871" s="155"/>
      <c r="D871" s="150" t="s">
        <v>376</v>
      </c>
      <c r="E871" s="156" t="s">
        <v>1</v>
      </c>
      <c r="F871" s="157" t="s">
        <v>4805</v>
      </c>
      <c r="H871" s="158">
        <v>3.4740000000000002</v>
      </c>
      <c r="I871" s="159"/>
      <c r="L871" s="155"/>
      <c r="M871" s="160"/>
      <c r="T871" s="161"/>
      <c r="AT871" s="156" t="s">
        <v>376</v>
      </c>
      <c r="AU871" s="156" t="s">
        <v>86</v>
      </c>
      <c r="AV871" s="12" t="s">
        <v>86</v>
      </c>
      <c r="AW871" s="12" t="s">
        <v>34</v>
      </c>
      <c r="AX871" s="12" t="s">
        <v>77</v>
      </c>
      <c r="AY871" s="156" t="s">
        <v>339</v>
      </c>
    </row>
    <row r="872" spans="2:65" s="12" customFormat="1" x14ac:dyDescent="0.2">
      <c r="B872" s="155"/>
      <c r="D872" s="150" t="s">
        <v>376</v>
      </c>
      <c r="E872" s="156" t="s">
        <v>1</v>
      </c>
      <c r="F872" s="157" t="s">
        <v>4806</v>
      </c>
      <c r="H872" s="158">
        <v>1.41</v>
      </c>
      <c r="I872" s="159"/>
      <c r="L872" s="155"/>
      <c r="M872" s="160"/>
      <c r="T872" s="161"/>
      <c r="AT872" s="156" t="s">
        <v>376</v>
      </c>
      <c r="AU872" s="156" t="s">
        <v>86</v>
      </c>
      <c r="AV872" s="12" t="s">
        <v>86</v>
      </c>
      <c r="AW872" s="12" t="s">
        <v>34</v>
      </c>
      <c r="AX872" s="12" t="s">
        <v>77</v>
      </c>
      <c r="AY872" s="156" t="s">
        <v>339</v>
      </c>
    </row>
    <row r="873" spans="2:65" s="12" customFormat="1" x14ac:dyDescent="0.2">
      <c r="B873" s="155"/>
      <c r="D873" s="150" t="s">
        <v>376</v>
      </c>
      <c r="E873" s="156" t="s">
        <v>1</v>
      </c>
      <c r="F873" s="157" t="s">
        <v>4807</v>
      </c>
      <c r="H873" s="158">
        <v>1.8120000000000001</v>
      </c>
      <c r="I873" s="159"/>
      <c r="L873" s="155"/>
      <c r="M873" s="160"/>
      <c r="T873" s="161"/>
      <c r="AT873" s="156" t="s">
        <v>376</v>
      </c>
      <c r="AU873" s="156" t="s">
        <v>86</v>
      </c>
      <c r="AV873" s="12" t="s">
        <v>86</v>
      </c>
      <c r="AW873" s="12" t="s">
        <v>34</v>
      </c>
      <c r="AX873" s="12" t="s">
        <v>77</v>
      </c>
      <c r="AY873" s="156" t="s">
        <v>339</v>
      </c>
    </row>
    <row r="874" spans="2:65" s="12" customFormat="1" x14ac:dyDescent="0.2">
      <c r="B874" s="155"/>
      <c r="D874" s="150" t="s">
        <v>376</v>
      </c>
      <c r="E874" s="156" t="s">
        <v>1</v>
      </c>
      <c r="F874" s="157" t="s">
        <v>4808</v>
      </c>
      <c r="H874" s="158">
        <v>12</v>
      </c>
      <c r="I874" s="159"/>
      <c r="L874" s="155"/>
      <c r="M874" s="160"/>
      <c r="T874" s="161"/>
      <c r="AT874" s="156" t="s">
        <v>376</v>
      </c>
      <c r="AU874" s="156" t="s">
        <v>86</v>
      </c>
      <c r="AV874" s="12" t="s">
        <v>86</v>
      </c>
      <c r="AW874" s="12" t="s">
        <v>34</v>
      </c>
      <c r="AX874" s="12" t="s">
        <v>77</v>
      </c>
      <c r="AY874" s="156" t="s">
        <v>339</v>
      </c>
    </row>
    <row r="875" spans="2:65" s="13" customFormat="1" x14ac:dyDescent="0.2">
      <c r="B875" s="162"/>
      <c r="D875" s="150" t="s">
        <v>376</v>
      </c>
      <c r="E875" s="163" t="s">
        <v>1</v>
      </c>
      <c r="F875" s="164" t="s">
        <v>398</v>
      </c>
      <c r="H875" s="165">
        <v>42.752000000000002</v>
      </c>
      <c r="I875" s="166"/>
      <c r="L875" s="162"/>
      <c r="M875" s="167"/>
      <c r="T875" s="168"/>
      <c r="AT875" s="163" t="s">
        <v>376</v>
      </c>
      <c r="AU875" s="163" t="s">
        <v>86</v>
      </c>
      <c r="AV875" s="13" t="s">
        <v>249</v>
      </c>
      <c r="AW875" s="13" t="s">
        <v>34</v>
      </c>
      <c r="AX875" s="13" t="s">
        <v>84</v>
      </c>
      <c r="AY875" s="163" t="s">
        <v>339</v>
      </c>
    </row>
    <row r="876" spans="2:65" s="1" customFormat="1" ht="16.5" customHeight="1" x14ac:dyDescent="0.2">
      <c r="B876" s="136"/>
      <c r="C876" s="169" t="s">
        <v>1577</v>
      </c>
      <c r="D876" s="169" t="s">
        <v>490</v>
      </c>
      <c r="E876" s="170" t="s">
        <v>4117</v>
      </c>
      <c r="F876" s="171" t="s">
        <v>4118</v>
      </c>
      <c r="G876" s="172" t="s">
        <v>345</v>
      </c>
      <c r="H876" s="173">
        <v>126</v>
      </c>
      <c r="I876" s="174"/>
      <c r="J876" s="175">
        <f>ROUND(I876*H876,2)</f>
        <v>0</v>
      </c>
      <c r="K876" s="171" t="s">
        <v>1</v>
      </c>
      <c r="L876" s="176"/>
      <c r="M876" s="177" t="s">
        <v>1</v>
      </c>
      <c r="N876" s="178" t="s">
        <v>42</v>
      </c>
      <c r="P876" s="146">
        <f>O876*H876</f>
        <v>0</v>
      </c>
      <c r="Q876" s="146">
        <v>1.9499999999999999E-3</v>
      </c>
      <c r="R876" s="146">
        <f>Q876*H876</f>
        <v>0.2457</v>
      </c>
      <c r="S876" s="146">
        <v>0</v>
      </c>
      <c r="T876" s="147">
        <f>S876*H876</f>
        <v>0</v>
      </c>
      <c r="AR876" s="148" t="s">
        <v>513</v>
      </c>
      <c r="AT876" s="148" t="s">
        <v>490</v>
      </c>
      <c r="AU876" s="148" t="s">
        <v>86</v>
      </c>
      <c r="AY876" s="17" t="s">
        <v>339</v>
      </c>
      <c r="BE876" s="149">
        <f>IF(N876="základní",J876,0)</f>
        <v>0</v>
      </c>
      <c r="BF876" s="149">
        <f>IF(N876="snížená",J876,0)</f>
        <v>0</v>
      </c>
      <c r="BG876" s="149">
        <f>IF(N876="zákl. přenesená",J876,0)</f>
        <v>0</v>
      </c>
      <c r="BH876" s="149">
        <f>IF(N876="sníž. přenesená",J876,0)</f>
        <v>0</v>
      </c>
      <c r="BI876" s="149">
        <f>IF(N876="nulová",J876,0)</f>
        <v>0</v>
      </c>
      <c r="BJ876" s="17" t="s">
        <v>84</v>
      </c>
      <c r="BK876" s="149">
        <f>ROUND(I876*H876,2)</f>
        <v>0</v>
      </c>
      <c r="BL876" s="17" t="s">
        <v>428</v>
      </c>
      <c r="BM876" s="148" t="s">
        <v>4809</v>
      </c>
    </row>
    <row r="877" spans="2:65" s="1" customFormat="1" x14ac:dyDescent="0.2">
      <c r="B877" s="32"/>
      <c r="D877" s="150" t="s">
        <v>348</v>
      </c>
      <c r="F877" s="151" t="s">
        <v>4118</v>
      </c>
      <c r="I877" s="152"/>
      <c r="L877" s="32"/>
      <c r="M877" s="153"/>
      <c r="T877" s="56"/>
      <c r="AT877" s="17" t="s">
        <v>348</v>
      </c>
      <c r="AU877" s="17" t="s">
        <v>86</v>
      </c>
    </row>
    <row r="878" spans="2:65" s="1" customFormat="1" ht="28.8" x14ac:dyDescent="0.2">
      <c r="B878" s="32"/>
      <c r="D878" s="150" t="s">
        <v>350</v>
      </c>
      <c r="F878" s="154" t="s">
        <v>4120</v>
      </c>
      <c r="I878" s="152"/>
      <c r="L878" s="32"/>
      <c r="M878" s="153"/>
      <c r="T878" s="56"/>
      <c r="AT878" s="17" t="s">
        <v>350</v>
      </c>
      <c r="AU878" s="17" t="s">
        <v>86</v>
      </c>
    </row>
    <row r="879" spans="2:65" s="12" customFormat="1" x14ac:dyDescent="0.2">
      <c r="B879" s="155"/>
      <c r="D879" s="150" t="s">
        <v>376</v>
      </c>
      <c r="E879" s="156" t="s">
        <v>1</v>
      </c>
      <c r="F879" s="157" t="s">
        <v>4810</v>
      </c>
      <c r="H879" s="158">
        <v>102</v>
      </c>
      <c r="I879" s="159"/>
      <c r="L879" s="155"/>
      <c r="M879" s="160"/>
      <c r="T879" s="161"/>
      <c r="AT879" s="156" t="s">
        <v>376</v>
      </c>
      <c r="AU879" s="156" t="s">
        <v>86</v>
      </c>
      <c r="AV879" s="12" t="s">
        <v>86</v>
      </c>
      <c r="AW879" s="12" t="s">
        <v>34</v>
      </c>
      <c r="AX879" s="12" t="s">
        <v>77</v>
      </c>
      <c r="AY879" s="156" t="s">
        <v>339</v>
      </c>
    </row>
    <row r="880" spans="2:65" s="12" customFormat="1" x14ac:dyDescent="0.2">
      <c r="B880" s="155"/>
      <c r="D880" s="150" t="s">
        <v>376</v>
      </c>
      <c r="E880" s="156" t="s">
        <v>1</v>
      </c>
      <c r="F880" s="157" t="s">
        <v>4811</v>
      </c>
      <c r="H880" s="158">
        <v>24</v>
      </c>
      <c r="I880" s="159"/>
      <c r="L880" s="155"/>
      <c r="M880" s="160"/>
      <c r="T880" s="161"/>
      <c r="AT880" s="156" t="s">
        <v>376</v>
      </c>
      <c r="AU880" s="156" t="s">
        <v>86</v>
      </c>
      <c r="AV880" s="12" t="s">
        <v>86</v>
      </c>
      <c r="AW880" s="12" t="s">
        <v>34</v>
      </c>
      <c r="AX880" s="12" t="s">
        <v>77</v>
      </c>
      <c r="AY880" s="156" t="s">
        <v>339</v>
      </c>
    </row>
    <row r="881" spans="2:65" s="13" customFormat="1" x14ac:dyDescent="0.2">
      <c r="B881" s="162"/>
      <c r="D881" s="150" t="s">
        <v>376</v>
      </c>
      <c r="E881" s="163" t="s">
        <v>1</v>
      </c>
      <c r="F881" s="164" t="s">
        <v>398</v>
      </c>
      <c r="H881" s="165">
        <v>126</v>
      </c>
      <c r="I881" s="166"/>
      <c r="L881" s="162"/>
      <c r="M881" s="167"/>
      <c r="T881" s="168"/>
      <c r="AT881" s="163" t="s">
        <v>376</v>
      </c>
      <c r="AU881" s="163" t="s">
        <v>86</v>
      </c>
      <c r="AV881" s="13" t="s">
        <v>249</v>
      </c>
      <c r="AW881" s="13" t="s">
        <v>34</v>
      </c>
      <c r="AX881" s="13" t="s">
        <v>84</v>
      </c>
      <c r="AY881" s="163" t="s">
        <v>339</v>
      </c>
    </row>
    <row r="882" spans="2:65" s="1" customFormat="1" ht="16.5" customHeight="1" x14ac:dyDescent="0.2">
      <c r="B882" s="136"/>
      <c r="C882" s="169" t="s">
        <v>1580</v>
      </c>
      <c r="D882" s="169" t="s">
        <v>490</v>
      </c>
      <c r="E882" s="170" t="s">
        <v>4122</v>
      </c>
      <c r="F882" s="171" t="s">
        <v>4123</v>
      </c>
      <c r="G882" s="172" t="s">
        <v>358</v>
      </c>
      <c r="H882" s="173">
        <v>44.89</v>
      </c>
      <c r="I882" s="174"/>
      <c r="J882" s="175">
        <f>ROUND(I882*H882,2)</f>
        <v>0</v>
      </c>
      <c r="K882" s="171" t="s">
        <v>1</v>
      </c>
      <c r="L882" s="176"/>
      <c r="M882" s="177" t="s">
        <v>1</v>
      </c>
      <c r="N882" s="178" t="s">
        <v>42</v>
      </c>
      <c r="P882" s="146">
        <f>O882*H882</f>
        <v>0</v>
      </c>
      <c r="Q882" s="146">
        <v>1.2600000000000001E-3</v>
      </c>
      <c r="R882" s="146">
        <f>Q882*H882</f>
        <v>5.6561400000000005E-2</v>
      </c>
      <c r="S882" s="146">
        <v>0</v>
      </c>
      <c r="T882" s="147">
        <f>S882*H882</f>
        <v>0</v>
      </c>
      <c r="AR882" s="148" t="s">
        <v>513</v>
      </c>
      <c r="AT882" s="148" t="s">
        <v>490</v>
      </c>
      <c r="AU882" s="148" t="s">
        <v>86</v>
      </c>
      <c r="AY882" s="17" t="s">
        <v>339</v>
      </c>
      <c r="BE882" s="149">
        <f>IF(N882="základní",J882,0)</f>
        <v>0</v>
      </c>
      <c r="BF882" s="149">
        <f>IF(N882="snížená",J882,0)</f>
        <v>0</v>
      </c>
      <c r="BG882" s="149">
        <f>IF(N882="zákl. přenesená",J882,0)</f>
        <v>0</v>
      </c>
      <c r="BH882" s="149">
        <f>IF(N882="sníž. přenesená",J882,0)</f>
        <v>0</v>
      </c>
      <c r="BI882" s="149">
        <f>IF(N882="nulová",J882,0)</f>
        <v>0</v>
      </c>
      <c r="BJ882" s="17" t="s">
        <v>84</v>
      </c>
      <c r="BK882" s="149">
        <f>ROUND(I882*H882,2)</f>
        <v>0</v>
      </c>
      <c r="BL882" s="17" t="s">
        <v>428</v>
      </c>
      <c r="BM882" s="148" t="s">
        <v>4812</v>
      </c>
    </row>
    <row r="883" spans="2:65" s="1" customFormat="1" x14ac:dyDescent="0.2">
      <c r="B883" s="32"/>
      <c r="D883" s="150" t="s">
        <v>348</v>
      </c>
      <c r="F883" s="151" t="s">
        <v>4123</v>
      </c>
      <c r="I883" s="152"/>
      <c r="L883" s="32"/>
      <c r="M883" s="153"/>
      <c r="T883" s="56"/>
      <c r="AT883" s="17" t="s">
        <v>348</v>
      </c>
      <c r="AU883" s="17" t="s">
        <v>86</v>
      </c>
    </row>
    <row r="884" spans="2:65" s="12" customFormat="1" x14ac:dyDescent="0.2">
      <c r="B884" s="155"/>
      <c r="D884" s="150" t="s">
        <v>376</v>
      </c>
      <c r="E884" s="156" t="s">
        <v>1</v>
      </c>
      <c r="F884" s="157" t="s">
        <v>4813</v>
      </c>
      <c r="H884" s="158">
        <v>44.89</v>
      </c>
      <c r="I884" s="159"/>
      <c r="L884" s="155"/>
      <c r="M884" s="160"/>
      <c r="T884" s="161"/>
      <c r="AT884" s="156" t="s">
        <v>376</v>
      </c>
      <c r="AU884" s="156" t="s">
        <v>86</v>
      </c>
      <c r="AV884" s="12" t="s">
        <v>86</v>
      </c>
      <c r="AW884" s="12" t="s">
        <v>34</v>
      </c>
      <c r="AX884" s="12" t="s">
        <v>77</v>
      </c>
      <c r="AY884" s="156" t="s">
        <v>339</v>
      </c>
    </row>
    <row r="885" spans="2:65" s="13" customFormat="1" x14ac:dyDescent="0.2">
      <c r="B885" s="162"/>
      <c r="D885" s="150" t="s">
        <v>376</v>
      </c>
      <c r="E885" s="163" t="s">
        <v>1</v>
      </c>
      <c r="F885" s="164" t="s">
        <v>398</v>
      </c>
      <c r="H885" s="165">
        <v>44.89</v>
      </c>
      <c r="I885" s="166"/>
      <c r="L885" s="162"/>
      <c r="M885" s="167"/>
      <c r="T885" s="168"/>
      <c r="AT885" s="163" t="s">
        <v>376</v>
      </c>
      <c r="AU885" s="163" t="s">
        <v>86</v>
      </c>
      <c r="AV885" s="13" t="s">
        <v>249</v>
      </c>
      <c r="AW885" s="13" t="s">
        <v>34</v>
      </c>
      <c r="AX885" s="13" t="s">
        <v>84</v>
      </c>
      <c r="AY885" s="163" t="s">
        <v>339</v>
      </c>
    </row>
    <row r="886" spans="2:65" s="1" customFormat="1" ht="16.5" customHeight="1" x14ac:dyDescent="0.2">
      <c r="B886" s="136"/>
      <c r="C886" s="137" t="s">
        <v>1582</v>
      </c>
      <c r="D886" s="137" t="s">
        <v>342</v>
      </c>
      <c r="E886" s="138" t="s">
        <v>4134</v>
      </c>
      <c r="F886" s="139" t="s">
        <v>4135</v>
      </c>
      <c r="G886" s="140" t="s">
        <v>493</v>
      </c>
      <c r="H886" s="141">
        <v>3.4910000000000001</v>
      </c>
      <c r="I886" s="142"/>
      <c r="J886" s="143">
        <f>ROUND(I886*H886,2)</f>
        <v>0</v>
      </c>
      <c r="K886" s="139" t="s">
        <v>902</v>
      </c>
      <c r="L886" s="32"/>
      <c r="M886" s="144" t="s">
        <v>1</v>
      </c>
      <c r="N886" s="145" t="s">
        <v>42</v>
      </c>
      <c r="P886" s="146">
        <f>O886*H886</f>
        <v>0</v>
      </c>
      <c r="Q886" s="146">
        <v>0</v>
      </c>
      <c r="R886" s="146">
        <f>Q886*H886</f>
        <v>0</v>
      </c>
      <c r="S886" s="146">
        <v>0</v>
      </c>
      <c r="T886" s="147">
        <f>S886*H886</f>
        <v>0</v>
      </c>
      <c r="AR886" s="148" t="s">
        <v>428</v>
      </c>
      <c r="AT886" s="148" t="s">
        <v>342</v>
      </c>
      <c r="AU886" s="148" t="s">
        <v>86</v>
      </c>
      <c r="AY886" s="17" t="s">
        <v>339</v>
      </c>
      <c r="BE886" s="149">
        <f>IF(N886="základní",J886,0)</f>
        <v>0</v>
      </c>
      <c r="BF886" s="149">
        <f>IF(N886="snížená",J886,0)</f>
        <v>0</v>
      </c>
      <c r="BG886" s="149">
        <f>IF(N886="zákl. přenesená",J886,0)</f>
        <v>0</v>
      </c>
      <c r="BH886" s="149">
        <f>IF(N886="sníž. přenesená",J886,0)</f>
        <v>0</v>
      </c>
      <c r="BI886" s="149">
        <f>IF(N886="nulová",J886,0)</f>
        <v>0</v>
      </c>
      <c r="BJ886" s="17" t="s">
        <v>84</v>
      </c>
      <c r="BK886" s="149">
        <f>ROUND(I886*H886,2)</f>
        <v>0</v>
      </c>
      <c r="BL886" s="17" t="s">
        <v>428</v>
      </c>
      <c r="BM886" s="148" t="s">
        <v>4814</v>
      </c>
    </row>
    <row r="887" spans="2:65" s="1" customFormat="1" ht="19.2" x14ac:dyDescent="0.2">
      <c r="B887" s="32"/>
      <c r="D887" s="150" t="s">
        <v>348</v>
      </c>
      <c r="F887" s="151" t="s">
        <v>4137</v>
      </c>
      <c r="I887" s="152"/>
      <c r="L887" s="32"/>
      <c r="M887" s="153"/>
      <c r="T887" s="56"/>
      <c r="AT887" s="17" t="s">
        <v>348</v>
      </c>
      <c r="AU887" s="17" t="s">
        <v>86</v>
      </c>
    </row>
    <row r="888" spans="2:65" s="11" customFormat="1" ht="22.8" customHeight="1" x14ac:dyDescent="0.25">
      <c r="B888" s="124"/>
      <c r="D888" s="125" t="s">
        <v>76</v>
      </c>
      <c r="E888" s="134" t="s">
        <v>2772</v>
      </c>
      <c r="F888" s="134" t="s">
        <v>2773</v>
      </c>
      <c r="I888" s="127"/>
      <c r="J888" s="135">
        <f>BK888</f>
        <v>0</v>
      </c>
      <c r="L888" s="124"/>
      <c r="M888" s="129"/>
      <c r="P888" s="130">
        <f>SUM(P889:P919)</f>
        <v>0</v>
      </c>
      <c r="R888" s="130">
        <f>SUM(R889:R919)</f>
        <v>0.20887016</v>
      </c>
      <c r="T888" s="131">
        <f>SUM(T889:T919)</f>
        <v>0</v>
      </c>
      <c r="AR888" s="125" t="s">
        <v>86</v>
      </c>
      <c r="AT888" s="132" t="s">
        <v>76</v>
      </c>
      <c r="AU888" s="132" t="s">
        <v>84</v>
      </c>
      <c r="AY888" s="125" t="s">
        <v>339</v>
      </c>
      <c r="BK888" s="133">
        <f>SUM(BK889:BK919)</f>
        <v>0</v>
      </c>
    </row>
    <row r="889" spans="2:65" s="1" customFormat="1" ht="21.75" customHeight="1" x14ac:dyDescent="0.2">
      <c r="B889" s="136"/>
      <c r="C889" s="137" t="s">
        <v>1596</v>
      </c>
      <c r="D889" s="137" t="s">
        <v>342</v>
      </c>
      <c r="E889" s="138" t="s">
        <v>4815</v>
      </c>
      <c r="F889" s="139" t="s">
        <v>4816</v>
      </c>
      <c r="G889" s="140" t="s">
        <v>381</v>
      </c>
      <c r="H889" s="141">
        <v>25.382000000000001</v>
      </c>
      <c r="I889" s="142"/>
      <c r="J889" s="143">
        <f>ROUND(I889*H889,2)</f>
        <v>0</v>
      </c>
      <c r="K889" s="139" t="s">
        <v>902</v>
      </c>
      <c r="L889" s="32"/>
      <c r="M889" s="144" t="s">
        <v>1</v>
      </c>
      <c r="N889" s="145" t="s">
        <v>42</v>
      </c>
      <c r="P889" s="146">
        <f>O889*H889</f>
        <v>0</v>
      </c>
      <c r="Q889" s="146">
        <v>3.0000000000000001E-5</v>
      </c>
      <c r="R889" s="146">
        <f>Q889*H889</f>
        <v>7.6146000000000004E-4</v>
      </c>
      <c r="S889" s="146">
        <v>0</v>
      </c>
      <c r="T889" s="147">
        <f>S889*H889</f>
        <v>0</v>
      </c>
      <c r="AR889" s="148" t="s">
        <v>428</v>
      </c>
      <c r="AT889" s="148" t="s">
        <v>342</v>
      </c>
      <c r="AU889" s="148" t="s">
        <v>86</v>
      </c>
      <c r="AY889" s="17" t="s">
        <v>339</v>
      </c>
      <c r="BE889" s="149">
        <f>IF(N889="základní",J889,0)</f>
        <v>0</v>
      </c>
      <c r="BF889" s="149">
        <f>IF(N889="snížená",J889,0)</f>
        <v>0</v>
      </c>
      <c r="BG889" s="149">
        <f>IF(N889="zákl. přenesená",J889,0)</f>
        <v>0</v>
      </c>
      <c r="BH889" s="149">
        <f>IF(N889="sníž. přenesená",J889,0)</f>
        <v>0</v>
      </c>
      <c r="BI889" s="149">
        <f>IF(N889="nulová",J889,0)</f>
        <v>0</v>
      </c>
      <c r="BJ889" s="17" t="s">
        <v>84</v>
      </c>
      <c r="BK889" s="149">
        <f>ROUND(I889*H889,2)</f>
        <v>0</v>
      </c>
      <c r="BL889" s="17" t="s">
        <v>428</v>
      </c>
      <c r="BM889" s="148" t="s">
        <v>4817</v>
      </c>
    </row>
    <row r="890" spans="2:65" s="1" customFormat="1" ht="19.2" x14ac:dyDescent="0.2">
      <c r="B890" s="32"/>
      <c r="D890" s="150" t="s">
        <v>348</v>
      </c>
      <c r="F890" s="151" t="s">
        <v>4818</v>
      </c>
      <c r="I890" s="152"/>
      <c r="L890" s="32"/>
      <c r="M890" s="153"/>
      <c r="T890" s="56"/>
      <c r="AT890" s="17" t="s">
        <v>348</v>
      </c>
      <c r="AU890" s="17" t="s">
        <v>86</v>
      </c>
    </row>
    <row r="891" spans="2:65" s="1" customFormat="1" ht="19.2" x14ac:dyDescent="0.2">
      <c r="B891" s="32"/>
      <c r="D891" s="150" t="s">
        <v>350</v>
      </c>
      <c r="F891" s="154" t="s">
        <v>4819</v>
      </c>
      <c r="I891" s="152"/>
      <c r="L891" s="32"/>
      <c r="M891" s="153"/>
      <c r="T891" s="56"/>
      <c r="AT891" s="17" t="s">
        <v>350</v>
      </c>
      <c r="AU891" s="17" t="s">
        <v>86</v>
      </c>
    </row>
    <row r="892" spans="2:65" s="12" customFormat="1" x14ac:dyDescent="0.2">
      <c r="B892" s="155"/>
      <c r="D892" s="150" t="s">
        <v>376</v>
      </c>
      <c r="E892" s="156" t="s">
        <v>1</v>
      </c>
      <c r="F892" s="157" t="s">
        <v>4820</v>
      </c>
      <c r="H892" s="158">
        <v>6.375</v>
      </c>
      <c r="I892" s="159"/>
      <c r="L892" s="155"/>
      <c r="M892" s="160"/>
      <c r="T892" s="161"/>
      <c r="AT892" s="156" t="s">
        <v>376</v>
      </c>
      <c r="AU892" s="156" t="s">
        <v>86</v>
      </c>
      <c r="AV892" s="12" t="s">
        <v>86</v>
      </c>
      <c r="AW892" s="12" t="s">
        <v>34</v>
      </c>
      <c r="AX892" s="12" t="s">
        <v>77</v>
      </c>
      <c r="AY892" s="156" t="s">
        <v>339</v>
      </c>
    </row>
    <row r="893" spans="2:65" s="12" customFormat="1" x14ac:dyDescent="0.2">
      <c r="B893" s="155"/>
      <c r="D893" s="150" t="s">
        <v>376</v>
      </c>
      <c r="E893" s="156" t="s">
        <v>1</v>
      </c>
      <c r="F893" s="157" t="s">
        <v>4821</v>
      </c>
      <c r="H893" s="158">
        <v>2.625</v>
      </c>
      <c r="I893" s="159"/>
      <c r="L893" s="155"/>
      <c r="M893" s="160"/>
      <c r="T893" s="161"/>
      <c r="AT893" s="156" t="s">
        <v>376</v>
      </c>
      <c r="AU893" s="156" t="s">
        <v>86</v>
      </c>
      <c r="AV893" s="12" t="s">
        <v>86</v>
      </c>
      <c r="AW893" s="12" t="s">
        <v>34</v>
      </c>
      <c r="AX893" s="12" t="s">
        <v>77</v>
      </c>
      <c r="AY893" s="156" t="s">
        <v>339</v>
      </c>
    </row>
    <row r="894" spans="2:65" s="12" customFormat="1" x14ac:dyDescent="0.2">
      <c r="B894" s="155"/>
      <c r="D894" s="150" t="s">
        <v>376</v>
      </c>
      <c r="E894" s="156" t="s">
        <v>1</v>
      </c>
      <c r="F894" s="157" t="s">
        <v>4822</v>
      </c>
      <c r="H894" s="158">
        <v>6.375</v>
      </c>
      <c r="I894" s="159"/>
      <c r="L894" s="155"/>
      <c r="M894" s="160"/>
      <c r="T894" s="161"/>
      <c r="AT894" s="156" t="s">
        <v>376</v>
      </c>
      <c r="AU894" s="156" t="s">
        <v>86</v>
      </c>
      <c r="AV894" s="12" t="s">
        <v>86</v>
      </c>
      <c r="AW894" s="12" t="s">
        <v>34</v>
      </c>
      <c r="AX894" s="12" t="s">
        <v>77</v>
      </c>
      <c r="AY894" s="156" t="s">
        <v>339</v>
      </c>
    </row>
    <row r="895" spans="2:65" s="12" customFormat="1" x14ac:dyDescent="0.2">
      <c r="B895" s="155"/>
      <c r="D895" s="150" t="s">
        <v>376</v>
      </c>
      <c r="E895" s="156" t="s">
        <v>1</v>
      </c>
      <c r="F895" s="157" t="s">
        <v>4823</v>
      </c>
      <c r="H895" s="158">
        <v>2.625</v>
      </c>
      <c r="I895" s="159"/>
      <c r="L895" s="155"/>
      <c r="M895" s="160"/>
      <c r="T895" s="161"/>
      <c r="AT895" s="156" t="s">
        <v>376</v>
      </c>
      <c r="AU895" s="156" t="s">
        <v>86</v>
      </c>
      <c r="AV895" s="12" t="s">
        <v>86</v>
      </c>
      <c r="AW895" s="12" t="s">
        <v>34</v>
      </c>
      <c r="AX895" s="12" t="s">
        <v>77</v>
      </c>
      <c r="AY895" s="156" t="s">
        <v>339</v>
      </c>
    </row>
    <row r="896" spans="2:65" s="12" customFormat="1" x14ac:dyDescent="0.2">
      <c r="B896" s="155"/>
      <c r="D896" s="150" t="s">
        <v>376</v>
      </c>
      <c r="E896" s="156" t="s">
        <v>1</v>
      </c>
      <c r="F896" s="157" t="s">
        <v>4824</v>
      </c>
      <c r="H896" s="158">
        <v>3.83</v>
      </c>
      <c r="I896" s="159"/>
      <c r="L896" s="155"/>
      <c r="M896" s="160"/>
      <c r="T896" s="161"/>
      <c r="AT896" s="156" t="s">
        <v>376</v>
      </c>
      <c r="AU896" s="156" t="s">
        <v>86</v>
      </c>
      <c r="AV896" s="12" t="s">
        <v>86</v>
      </c>
      <c r="AW896" s="12" t="s">
        <v>34</v>
      </c>
      <c r="AX896" s="12" t="s">
        <v>77</v>
      </c>
      <c r="AY896" s="156" t="s">
        <v>339</v>
      </c>
    </row>
    <row r="897" spans="2:65" s="12" customFormat="1" x14ac:dyDescent="0.2">
      <c r="B897" s="155"/>
      <c r="D897" s="150" t="s">
        <v>376</v>
      </c>
      <c r="E897" s="156" t="s">
        <v>1</v>
      </c>
      <c r="F897" s="157" t="s">
        <v>4825</v>
      </c>
      <c r="H897" s="158">
        <v>1.554</v>
      </c>
      <c r="I897" s="159"/>
      <c r="L897" s="155"/>
      <c r="M897" s="160"/>
      <c r="T897" s="161"/>
      <c r="AT897" s="156" t="s">
        <v>376</v>
      </c>
      <c r="AU897" s="156" t="s">
        <v>86</v>
      </c>
      <c r="AV897" s="12" t="s">
        <v>86</v>
      </c>
      <c r="AW897" s="12" t="s">
        <v>34</v>
      </c>
      <c r="AX897" s="12" t="s">
        <v>77</v>
      </c>
      <c r="AY897" s="156" t="s">
        <v>339</v>
      </c>
    </row>
    <row r="898" spans="2:65" s="12" customFormat="1" x14ac:dyDescent="0.2">
      <c r="B898" s="155"/>
      <c r="D898" s="150" t="s">
        <v>376</v>
      </c>
      <c r="E898" s="156" t="s">
        <v>1</v>
      </c>
      <c r="F898" s="157" t="s">
        <v>4826</v>
      </c>
      <c r="H898" s="158">
        <v>1.998</v>
      </c>
      <c r="I898" s="159"/>
      <c r="L898" s="155"/>
      <c r="M898" s="160"/>
      <c r="T898" s="161"/>
      <c r="AT898" s="156" t="s">
        <v>376</v>
      </c>
      <c r="AU898" s="156" t="s">
        <v>86</v>
      </c>
      <c r="AV898" s="12" t="s">
        <v>86</v>
      </c>
      <c r="AW898" s="12" t="s">
        <v>34</v>
      </c>
      <c r="AX898" s="12" t="s">
        <v>77</v>
      </c>
      <c r="AY898" s="156" t="s">
        <v>339</v>
      </c>
    </row>
    <row r="899" spans="2:65" s="13" customFormat="1" x14ac:dyDescent="0.2">
      <c r="B899" s="162"/>
      <c r="D899" s="150" t="s">
        <v>376</v>
      </c>
      <c r="E899" s="163" t="s">
        <v>1</v>
      </c>
      <c r="F899" s="164" t="s">
        <v>398</v>
      </c>
      <c r="H899" s="165">
        <v>25.381999999999998</v>
      </c>
      <c r="I899" s="166"/>
      <c r="L899" s="162"/>
      <c r="M899" s="167"/>
      <c r="T899" s="168"/>
      <c r="AT899" s="163" t="s">
        <v>376</v>
      </c>
      <c r="AU899" s="163" t="s">
        <v>86</v>
      </c>
      <c r="AV899" s="13" t="s">
        <v>249</v>
      </c>
      <c r="AW899" s="13" t="s">
        <v>34</v>
      </c>
      <c r="AX899" s="13" t="s">
        <v>84</v>
      </c>
      <c r="AY899" s="163" t="s">
        <v>339</v>
      </c>
    </row>
    <row r="900" spans="2:65" s="1" customFormat="1" ht="21.75" customHeight="1" x14ac:dyDescent="0.2">
      <c r="B900" s="136"/>
      <c r="C900" s="137" t="s">
        <v>494</v>
      </c>
      <c r="D900" s="137" t="s">
        <v>342</v>
      </c>
      <c r="E900" s="138" t="s">
        <v>2774</v>
      </c>
      <c r="F900" s="139" t="s">
        <v>2775</v>
      </c>
      <c r="G900" s="140" t="s">
        <v>381</v>
      </c>
      <c r="H900" s="141">
        <v>99.994</v>
      </c>
      <c r="I900" s="142"/>
      <c r="J900" s="143">
        <f>ROUND(I900*H900,2)</f>
        <v>0</v>
      </c>
      <c r="K900" s="139" t="s">
        <v>902</v>
      </c>
      <c r="L900" s="32"/>
      <c r="M900" s="144" t="s">
        <v>1</v>
      </c>
      <c r="N900" s="145" t="s">
        <v>42</v>
      </c>
      <c r="P900" s="146">
        <f>O900*H900</f>
        <v>0</v>
      </c>
      <c r="Q900" s="146">
        <v>5.0000000000000002E-5</v>
      </c>
      <c r="R900" s="146">
        <f>Q900*H900</f>
        <v>4.9997000000000002E-3</v>
      </c>
      <c r="S900" s="146">
        <v>0</v>
      </c>
      <c r="T900" s="147">
        <f>S900*H900</f>
        <v>0</v>
      </c>
      <c r="AR900" s="148" t="s">
        <v>428</v>
      </c>
      <c r="AT900" s="148" t="s">
        <v>342</v>
      </c>
      <c r="AU900" s="148" t="s">
        <v>86</v>
      </c>
      <c r="AY900" s="17" t="s">
        <v>339</v>
      </c>
      <c r="BE900" s="149">
        <f>IF(N900="základní",J900,0)</f>
        <v>0</v>
      </c>
      <c r="BF900" s="149">
        <f>IF(N900="snížená",J900,0)</f>
        <v>0</v>
      </c>
      <c r="BG900" s="149">
        <f>IF(N900="zákl. přenesená",J900,0)</f>
        <v>0</v>
      </c>
      <c r="BH900" s="149">
        <f>IF(N900="sníž. přenesená",J900,0)</f>
        <v>0</v>
      </c>
      <c r="BI900" s="149">
        <f>IF(N900="nulová",J900,0)</f>
        <v>0</v>
      </c>
      <c r="BJ900" s="17" t="s">
        <v>84</v>
      </c>
      <c r="BK900" s="149">
        <f>ROUND(I900*H900,2)</f>
        <v>0</v>
      </c>
      <c r="BL900" s="17" t="s">
        <v>428</v>
      </c>
      <c r="BM900" s="148" t="s">
        <v>4827</v>
      </c>
    </row>
    <row r="901" spans="2:65" s="1" customFormat="1" ht="19.2" x14ac:dyDescent="0.2">
      <c r="B901" s="32"/>
      <c r="D901" s="150" t="s">
        <v>348</v>
      </c>
      <c r="F901" s="151" t="s">
        <v>2777</v>
      </c>
      <c r="I901" s="152"/>
      <c r="L901" s="32"/>
      <c r="M901" s="153"/>
      <c r="T901" s="56"/>
      <c r="AT901" s="17" t="s">
        <v>348</v>
      </c>
      <c r="AU901" s="17" t="s">
        <v>86</v>
      </c>
    </row>
    <row r="902" spans="2:65" s="1" customFormat="1" ht="19.2" x14ac:dyDescent="0.2">
      <c r="B902" s="32"/>
      <c r="D902" s="150" t="s">
        <v>350</v>
      </c>
      <c r="F902" s="154" t="s">
        <v>4819</v>
      </c>
      <c r="I902" s="152"/>
      <c r="L902" s="32"/>
      <c r="M902" s="153"/>
      <c r="T902" s="56"/>
      <c r="AT902" s="17" t="s">
        <v>350</v>
      </c>
      <c r="AU902" s="17" t="s">
        <v>86</v>
      </c>
    </row>
    <row r="903" spans="2:65" s="12" customFormat="1" x14ac:dyDescent="0.2">
      <c r="B903" s="155"/>
      <c r="D903" s="150" t="s">
        <v>376</v>
      </c>
      <c r="E903" s="156" t="s">
        <v>1</v>
      </c>
      <c r="F903" s="157" t="s">
        <v>4828</v>
      </c>
      <c r="H903" s="158">
        <v>15.525</v>
      </c>
      <c r="I903" s="159"/>
      <c r="L903" s="155"/>
      <c r="M903" s="160"/>
      <c r="T903" s="161"/>
      <c r="AT903" s="156" t="s">
        <v>376</v>
      </c>
      <c r="AU903" s="156" t="s">
        <v>86</v>
      </c>
      <c r="AV903" s="12" t="s">
        <v>86</v>
      </c>
      <c r="AW903" s="12" t="s">
        <v>34</v>
      </c>
      <c r="AX903" s="12" t="s">
        <v>77</v>
      </c>
      <c r="AY903" s="156" t="s">
        <v>339</v>
      </c>
    </row>
    <row r="904" spans="2:65" s="12" customFormat="1" x14ac:dyDescent="0.2">
      <c r="B904" s="155"/>
      <c r="D904" s="150" t="s">
        <v>376</v>
      </c>
      <c r="E904" s="156" t="s">
        <v>1</v>
      </c>
      <c r="F904" s="157" t="s">
        <v>4829</v>
      </c>
      <c r="H904" s="158">
        <v>18.788</v>
      </c>
      <c r="I904" s="159"/>
      <c r="L904" s="155"/>
      <c r="M904" s="160"/>
      <c r="T904" s="161"/>
      <c r="AT904" s="156" t="s">
        <v>376</v>
      </c>
      <c r="AU904" s="156" t="s">
        <v>86</v>
      </c>
      <c r="AV904" s="12" t="s">
        <v>86</v>
      </c>
      <c r="AW904" s="12" t="s">
        <v>34</v>
      </c>
      <c r="AX904" s="12" t="s">
        <v>77</v>
      </c>
      <c r="AY904" s="156" t="s">
        <v>339</v>
      </c>
    </row>
    <row r="905" spans="2:65" s="12" customFormat="1" x14ac:dyDescent="0.2">
      <c r="B905" s="155"/>
      <c r="D905" s="150" t="s">
        <v>376</v>
      </c>
      <c r="E905" s="156" t="s">
        <v>1</v>
      </c>
      <c r="F905" s="157" t="s">
        <v>4830</v>
      </c>
      <c r="H905" s="158">
        <v>14.025</v>
      </c>
      <c r="I905" s="159"/>
      <c r="L905" s="155"/>
      <c r="M905" s="160"/>
      <c r="T905" s="161"/>
      <c r="AT905" s="156" t="s">
        <v>376</v>
      </c>
      <c r="AU905" s="156" t="s">
        <v>86</v>
      </c>
      <c r="AV905" s="12" t="s">
        <v>86</v>
      </c>
      <c r="AW905" s="12" t="s">
        <v>34</v>
      </c>
      <c r="AX905" s="12" t="s">
        <v>77</v>
      </c>
      <c r="AY905" s="156" t="s">
        <v>339</v>
      </c>
    </row>
    <row r="906" spans="2:65" s="12" customFormat="1" x14ac:dyDescent="0.2">
      <c r="B906" s="155"/>
      <c r="D906" s="150" t="s">
        <v>376</v>
      </c>
      <c r="E906" s="156" t="s">
        <v>1</v>
      </c>
      <c r="F906" s="157" t="s">
        <v>4831</v>
      </c>
      <c r="H906" s="158">
        <v>17.324000000000002</v>
      </c>
      <c r="I906" s="159"/>
      <c r="L906" s="155"/>
      <c r="M906" s="160"/>
      <c r="T906" s="161"/>
      <c r="AT906" s="156" t="s">
        <v>376</v>
      </c>
      <c r="AU906" s="156" t="s">
        <v>86</v>
      </c>
      <c r="AV906" s="12" t="s">
        <v>86</v>
      </c>
      <c r="AW906" s="12" t="s">
        <v>34</v>
      </c>
      <c r="AX906" s="12" t="s">
        <v>77</v>
      </c>
      <c r="AY906" s="156" t="s">
        <v>339</v>
      </c>
    </row>
    <row r="907" spans="2:65" s="12" customFormat="1" x14ac:dyDescent="0.2">
      <c r="B907" s="155"/>
      <c r="D907" s="150" t="s">
        <v>376</v>
      </c>
      <c r="E907" s="156" t="s">
        <v>1</v>
      </c>
      <c r="F907" s="157" t="s">
        <v>4832</v>
      </c>
      <c r="H907" s="158">
        <v>15.156000000000001</v>
      </c>
      <c r="I907" s="159"/>
      <c r="L907" s="155"/>
      <c r="M907" s="160"/>
      <c r="T907" s="161"/>
      <c r="AT907" s="156" t="s">
        <v>376</v>
      </c>
      <c r="AU907" s="156" t="s">
        <v>86</v>
      </c>
      <c r="AV907" s="12" t="s">
        <v>86</v>
      </c>
      <c r="AW907" s="12" t="s">
        <v>34</v>
      </c>
      <c r="AX907" s="12" t="s">
        <v>77</v>
      </c>
      <c r="AY907" s="156" t="s">
        <v>339</v>
      </c>
    </row>
    <row r="908" spans="2:65" s="12" customFormat="1" x14ac:dyDescent="0.2">
      <c r="B908" s="155"/>
      <c r="D908" s="150" t="s">
        <v>376</v>
      </c>
      <c r="E908" s="156" t="s">
        <v>1</v>
      </c>
      <c r="F908" s="157" t="s">
        <v>4833</v>
      </c>
      <c r="H908" s="158">
        <v>14.891</v>
      </c>
      <c r="I908" s="159"/>
      <c r="L908" s="155"/>
      <c r="M908" s="160"/>
      <c r="T908" s="161"/>
      <c r="AT908" s="156" t="s">
        <v>376</v>
      </c>
      <c r="AU908" s="156" t="s">
        <v>86</v>
      </c>
      <c r="AV908" s="12" t="s">
        <v>86</v>
      </c>
      <c r="AW908" s="12" t="s">
        <v>34</v>
      </c>
      <c r="AX908" s="12" t="s">
        <v>77</v>
      </c>
      <c r="AY908" s="156" t="s">
        <v>339</v>
      </c>
    </row>
    <row r="909" spans="2:65" s="12" customFormat="1" x14ac:dyDescent="0.2">
      <c r="B909" s="155"/>
      <c r="D909" s="150" t="s">
        <v>376</v>
      </c>
      <c r="E909" s="156" t="s">
        <v>1</v>
      </c>
      <c r="F909" s="157" t="s">
        <v>4834</v>
      </c>
      <c r="H909" s="158">
        <v>2.3370000000000002</v>
      </c>
      <c r="I909" s="159"/>
      <c r="L909" s="155"/>
      <c r="M909" s="160"/>
      <c r="T909" s="161"/>
      <c r="AT909" s="156" t="s">
        <v>376</v>
      </c>
      <c r="AU909" s="156" t="s">
        <v>86</v>
      </c>
      <c r="AV909" s="12" t="s">
        <v>86</v>
      </c>
      <c r="AW909" s="12" t="s">
        <v>34</v>
      </c>
      <c r="AX909" s="12" t="s">
        <v>77</v>
      </c>
      <c r="AY909" s="156" t="s">
        <v>339</v>
      </c>
    </row>
    <row r="910" spans="2:65" s="12" customFormat="1" x14ac:dyDescent="0.2">
      <c r="B910" s="155"/>
      <c r="D910" s="150" t="s">
        <v>376</v>
      </c>
      <c r="E910" s="156" t="s">
        <v>1</v>
      </c>
      <c r="F910" s="157" t="s">
        <v>4835</v>
      </c>
      <c r="H910" s="158">
        <v>0.84099999999999997</v>
      </c>
      <c r="I910" s="159"/>
      <c r="L910" s="155"/>
      <c r="M910" s="160"/>
      <c r="T910" s="161"/>
      <c r="AT910" s="156" t="s">
        <v>376</v>
      </c>
      <c r="AU910" s="156" t="s">
        <v>86</v>
      </c>
      <c r="AV910" s="12" t="s">
        <v>86</v>
      </c>
      <c r="AW910" s="12" t="s">
        <v>34</v>
      </c>
      <c r="AX910" s="12" t="s">
        <v>77</v>
      </c>
      <c r="AY910" s="156" t="s">
        <v>339</v>
      </c>
    </row>
    <row r="911" spans="2:65" s="12" customFormat="1" x14ac:dyDescent="0.2">
      <c r="B911" s="155"/>
      <c r="D911" s="150" t="s">
        <v>376</v>
      </c>
      <c r="E911" s="156" t="s">
        <v>1</v>
      </c>
      <c r="F911" s="157" t="s">
        <v>4836</v>
      </c>
      <c r="H911" s="158">
        <v>1.107</v>
      </c>
      <c r="I911" s="159"/>
      <c r="L911" s="155"/>
      <c r="M911" s="160"/>
      <c r="T911" s="161"/>
      <c r="AT911" s="156" t="s">
        <v>376</v>
      </c>
      <c r="AU911" s="156" t="s">
        <v>86</v>
      </c>
      <c r="AV911" s="12" t="s">
        <v>86</v>
      </c>
      <c r="AW911" s="12" t="s">
        <v>34</v>
      </c>
      <c r="AX911" s="12" t="s">
        <v>77</v>
      </c>
      <c r="AY911" s="156" t="s">
        <v>339</v>
      </c>
    </row>
    <row r="912" spans="2:65" s="13" customFormat="1" x14ac:dyDescent="0.2">
      <c r="B912" s="162"/>
      <c r="D912" s="150" t="s">
        <v>376</v>
      </c>
      <c r="E912" s="163" t="s">
        <v>1</v>
      </c>
      <c r="F912" s="164" t="s">
        <v>398</v>
      </c>
      <c r="H912" s="165">
        <v>99.994000000000014</v>
      </c>
      <c r="I912" s="166"/>
      <c r="L912" s="162"/>
      <c r="M912" s="167"/>
      <c r="T912" s="168"/>
      <c r="AT912" s="163" t="s">
        <v>376</v>
      </c>
      <c r="AU912" s="163" t="s">
        <v>86</v>
      </c>
      <c r="AV912" s="13" t="s">
        <v>249</v>
      </c>
      <c r="AW912" s="13" t="s">
        <v>34</v>
      </c>
      <c r="AX912" s="13" t="s">
        <v>84</v>
      </c>
      <c r="AY912" s="163" t="s">
        <v>339</v>
      </c>
    </row>
    <row r="913" spans="2:65" s="1" customFormat="1" ht="16.5" customHeight="1" x14ac:dyDescent="0.2">
      <c r="B913" s="136"/>
      <c r="C913" s="169" t="s">
        <v>1600</v>
      </c>
      <c r="D913" s="169" t="s">
        <v>490</v>
      </c>
      <c r="E913" s="170" t="s">
        <v>2782</v>
      </c>
      <c r="F913" s="171" t="s">
        <v>2783</v>
      </c>
      <c r="G913" s="172" t="s">
        <v>381</v>
      </c>
      <c r="H913" s="173">
        <v>135.40600000000001</v>
      </c>
      <c r="I913" s="174"/>
      <c r="J913" s="175">
        <f>ROUND(I913*H913,2)</f>
        <v>0</v>
      </c>
      <c r="K913" s="171" t="s">
        <v>902</v>
      </c>
      <c r="L913" s="176"/>
      <c r="M913" s="177" t="s">
        <v>1</v>
      </c>
      <c r="N913" s="178" t="s">
        <v>42</v>
      </c>
      <c r="P913" s="146">
        <f>O913*H913</f>
        <v>0</v>
      </c>
      <c r="Q913" s="146">
        <v>1.5E-3</v>
      </c>
      <c r="R913" s="146">
        <f>Q913*H913</f>
        <v>0.20310900000000001</v>
      </c>
      <c r="S913" s="146">
        <v>0</v>
      </c>
      <c r="T913" s="147">
        <f>S913*H913</f>
        <v>0</v>
      </c>
      <c r="AR913" s="148" t="s">
        <v>513</v>
      </c>
      <c r="AT913" s="148" t="s">
        <v>490</v>
      </c>
      <c r="AU913" s="148" t="s">
        <v>86</v>
      </c>
      <c r="AY913" s="17" t="s">
        <v>339</v>
      </c>
      <c r="BE913" s="149">
        <f>IF(N913="základní",J913,0)</f>
        <v>0</v>
      </c>
      <c r="BF913" s="149">
        <f>IF(N913="snížená",J913,0)</f>
        <v>0</v>
      </c>
      <c r="BG913" s="149">
        <f>IF(N913="zákl. přenesená",J913,0)</f>
        <v>0</v>
      </c>
      <c r="BH913" s="149">
        <f>IF(N913="sníž. přenesená",J913,0)</f>
        <v>0</v>
      </c>
      <c r="BI913" s="149">
        <f>IF(N913="nulová",J913,0)</f>
        <v>0</v>
      </c>
      <c r="BJ913" s="17" t="s">
        <v>84</v>
      </c>
      <c r="BK913" s="149">
        <f>ROUND(I913*H913,2)</f>
        <v>0</v>
      </c>
      <c r="BL913" s="17" t="s">
        <v>428</v>
      </c>
      <c r="BM913" s="148" t="s">
        <v>4837</v>
      </c>
    </row>
    <row r="914" spans="2:65" s="1" customFormat="1" x14ac:dyDescent="0.2">
      <c r="B914" s="32"/>
      <c r="D914" s="150" t="s">
        <v>348</v>
      </c>
      <c r="F914" s="151" t="s">
        <v>2785</v>
      </c>
      <c r="I914" s="152"/>
      <c r="L914" s="32"/>
      <c r="M914" s="153"/>
      <c r="T914" s="56"/>
      <c r="AT914" s="17" t="s">
        <v>348</v>
      </c>
      <c r="AU914" s="17" t="s">
        <v>86</v>
      </c>
    </row>
    <row r="915" spans="2:65" s="12" customFormat="1" x14ac:dyDescent="0.2">
      <c r="B915" s="155"/>
      <c r="D915" s="150" t="s">
        <v>376</v>
      </c>
      <c r="E915" s="156" t="s">
        <v>1</v>
      </c>
      <c r="F915" s="157" t="s">
        <v>4838</v>
      </c>
      <c r="H915" s="158">
        <v>125.376</v>
      </c>
      <c r="I915" s="159"/>
      <c r="L915" s="155"/>
      <c r="M915" s="160"/>
      <c r="T915" s="161"/>
      <c r="AT915" s="156" t="s">
        <v>376</v>
      </c>
      <c r="AU915" s="156" t="s">
        <v>86</v>
      </c>
      <c r="AV915" s="12" t="s">
        <v>86</v>
      </c>
      <c r="AW915" s="12" t="s">
        <v>34</v>
      </c>
      <c r="AX915" s="12" t="s">
        <v>77</v>
      </c>
      <c r="AY915" s="156" t="s">
        <v>339</v>
      </c>
    </row>
    <row r="916" spans="2:65" s="13" customFormat="1" x14ac:dyDescent="0.2">
      <c r="B916" s="162"/>
      <c r="D916" s="150" t="s">
        <v>376</v>
      </c>
      <c r="E916" s="163" t="s">
        <v>1</v>
      </c>
      <c r="F916" s="164" t="s">
        <v>398</v>
      </c>
      <c r="H916" s="165">
        <v>125.376</v>
      </c>
      <c r="I916" s="166"/>
      <c r="L916" s="162"/>
      <c r="M916" s="167"/>
      <c r="T916" s="168"/>
      <c r="AT916" s="163" t="s">
        <v>376</v>
      </c>
      <c r="AU916" s="163" t="s">
        <v>86</v>
      </c>
      <c r="AV916" s="13" t="s">
        <v>249</v>
      </c>
      <c r="AW916" s="13" t="s">
        <v>34</v>
      </c>
      <c r="AX916" s="13" t="s">
        <v>84</v>
      </c>
      <c r="AY916" s="163" t="s">
        <v>339</v>
      </c>
    </row>
    <row r="917" spans="2:65" s="12" customFormat="1" x14ac:dyDescent="0.2">
      <c r="B917" s="155"/>
      <c r="D917" s="150" t="s">
        <v>376</v>
      </c>
      <c r="F917" s="157" t="s">
        <v>4839</v>
      </c>
      <c r="H917" s="158">
        <v>135.40600000000001</v>
      </c>
      <c r="I917" s="159"/>
      <c r="L917" s="155"/>
      <c r="M917" s="160"/>
      <c r="T917" s="161"/>
      <c r="AT917" s="156" t="s">
        <v>376</v>
      </c>
      <c r="AU917" s="156" t="s">
        <v>86</v>
      </c>
      <c r="AV917" s="12" t="s">
        <v>86</v>
      </c>
      <c r="AW917" s="12" t="s">
        <v>3</v>
      </c>
      <c r="AX917" s="12" t="s">
        <v>84</v>
      </c>
      <c r="AY917" s="156" t="s">
        <v>339</v>
      </c>
    </row>
    <row r="918" spans="2:65" s="1" customFormat="1" ht="16.5" customHeight="1" x14ac:dyDescent="0.2">
      <c r="B918" s="136"/>
      <c r="C918" s="137" t="s">
        <v>1605</v>
      </c>
      <c r="D918" s="137" t="s">
        <v>342</v>
      </c>
      <c r="E918" s="138" t="s">
        <v>4840</v>
      </c>
      <c r="F918" s="139" t="s">
        <v>4841</v>
      </c>
      <c r="G918" s="140" t="s">
        <v>493</v>
      </c>
      <c r="H918" s="141">
        <v>0.20899999999999999</v>
      </c>
      <c r="I918" s="142"/>
      <c r="J918" s="143">
        <f>ROUND(I918*H918,2)</f>
        <v>0</v>
      </c>
      <c r="K918" s="139" t="s">
        <v>902</v>
      </c>
      <c r="L918" s="32"/>
      <c r="M918" s="144" t="s">
        <v>1</v>
      </c>
      <c r="N918" s="145" t="s">
        <v>42</v>
      </c>
      <c r="P918" s="146">
        <f>O918*H918</f>
        <v>0</v>
      </c>
      <c r="Q918" s="146">
        <v>0</v>
      </c>
      <c r="R918" s="146">
        <f>Q918*H918</f>
        <v>0</v>
      </c>
      <c r="S918" s="146">
        <v>0</v>
      </c>
      <c r="T918" s="147">
        <f>S918*H918</f>
        <v>0</v>
      </c>
      <c r="AR918" s="148" t="s">
        <v>428</v>
      </c>
      <c r="AT918" s="148" t="s">
        <v>342</v>
      </c>
      <c r="AU918" s="148" t="s">
        <v>86</v>
      </c>
      <c r="AY918" s="17" t="s">
        <v>339</v>
      </c>
      <c r="BE918" s="149">
        <f>IF(N918="základní",J918,0)</f>
        <v>0</v>
      </c>
      <c r="BF918" s="149">
        <f>IF(N918="snížená",J918,0)</f>
        <v>0</v>
      </c>
      <c r="BG918" s="149">
        <f>IF(N918="zákl. přenesená",J918,0)</f>
        <v>0</v>
      </c>
      <c r="BH918" s="149">
        <f>IF(N918="sníž. přenesená",J918,0)</f>
        <v>0</v>
      </c>
      <c r="BI918" s="149">
        <f>IF(N918="nulová",J918,0)</f>
        <v>0</v>
      </c>
      <c r="BJ918" s="17" t="s">
        <v>84</v>
      </c>
      <c r="BK918" s="149">
        <f>ROUND(I918*H918,2)</f>
        <v>0</v>
      </c>
      <c r="BL918" s="17" t="s">
        <v>428</v>
      </c>
      <c r="BM918" s="148" t="s">
        <v>4842</v>
      </c>
    </row>
    <row r="919" spans="2:65" s="1" customFormat="1" ht="19.2" x14ac:dyDescent="0.2">
      <c r="B919" s="32"/>
      <c r="D919" s="150" t="s">
        <v>348</v>
      </c>
      <c r="F919" s="151" t="s">
        <v>4843</v>
      </c>
      <c r="I919" s="152"/>
      <c r="L919" s="32"/>
      <c r="M919" s="153"/>
      <c r="T919" s="56"/>
      <c r="AT919" s="17" t="s">
        <v>348</v>
      </c>
      <c r="AU919" s="17" t="s">
        <v>86</v>
      </c>
    </row>
    <row r="920" spans="2:65" s="11" customFormat="1" ht="22.8" customHeight="1" x14ac:dyDescent="0.25">
      <c r="B920" s="124"/>
      <c r="D920" s="125" t="s">
        <v>76</v>
      </c>
      <c r="E920" s="134" t="s">
        <v>4844</v>
      </c>
      <c r="F920" s="134" t="s">
        <v>4845</v>
      </c>
      <c r="I920" s="127"/>
      <c r="J920" s="135">
        <f>BK920</f>
        <v>0</v>
      </c>
      <c r="L920" s="124"/>
      <c r="M920" s="129"/>
      <c r="P920" s="130">
        <f>SUM(P921:P926)</f>
        <v>0</v>
      </c>
      <c r="R920" s="130">
        <f>SUM(R921:R926)</f>
        <v>2.0230000000000001E-2</v>
      </c>
      <c r="T920" s="131">
        <f>SUM(T921:T926)</f>
        <v>0</v>
      </c>
      <c r="AR920" s="125" t="s">
        <v>86</v>
      </c>
      <c r="AT920" s="132" t="s">
        <v>76</v>
      </c>
      <c r="AU920" s="132" t="s">
        <v>84</v>
      </c>
      <c r="AY920" s="125" t="s">
        <v>339</v>
      </c>
      <c r="BK920" s="133">
        <f>SUM(BK921:BK926)</f>
        <v>0</v>
      </c>
    </row>
    <row r="921" spans="2:65" s="1" customFormat="1" ht="16.5" customHeight="1" x14ac:dyDescent="0.2">
      <c r="B921" s="136"/>
      <c r="C921" s="137" t="s">
        <v>1608</v>
      </c>
      <c r="D921" s="137" t="s">
        <v>342</v>
      </c>
      <c r="E921" s="138" t="s">
        <v>4846</v>
      </c>
      <c r="F921" s="139" t="s">
        <v>4847</v>
      </c>
      <c r="G921" s="140" t="s">
        <v>381</v>
      </c>
      <c r="H921" s="141">
        <v>5.78</v>
      </c>
      <c r="I921" s="142"/>
      <c r="J921" s="143">
        <f>ROUND(I921*H921,2)</f>
        <v>0</v>
      </c>
      <c r="K921" s="139" t="s">
        <v>902</v>
      </c>
      <c r="L921" s="32"/>
      <c r="M921" s="144" t="s">
        <v>1</v>
      </c>
      <c r="N921" s="145" t="s">
        <v>42</v>
      </c>
      <c r="P921" s="146">
        <f>O921*H921</f>
        <v>0</v>
      </c>
      <c r="Q921" s="146">
        <v>3.5000000000000001E-3</v>
      </c>
      <c r="R921" s="146">
        <f>Q921*H921</f>
        <v>2.0230000000000001E-2</v>
      </c>
      <c r="S921" s="146">
        <v>0</v>
      </c>
      <c r="T921" s="147">
        <f>S921*H921</f>
        <v>0</v>
      </c>
      <c r="AR921" s="148" t="s">
        <v>428</v>
      </c>
      <c r="AT921" s="148" t="s">
        <v>342</v>
      </c>
      <c r="AU921" s="148" t="s">
        <v>86</v>
      </c>
      <c r="AY921" s="17" t="s">
        <v>339</v>
      </c>
      <c r="BE921" s="149">
        <f>IF(N921="základní",J921,0)</f>
        <v>0</v>
      </c>
      <c r="BF921" s="149">
        <f>IF(N921="snížená",J921,0)</f>
        <v>0</v>
      </c>
      <c r="BG921" s="149">
        <f>IF(N921="zákl. přenesená",J921,0)</f>
        <v>0</v>
      </c>
      <c r="BH921" s="149">
        <f>IF(N921="sníž. přenesená",J921,0)</f>
        <v>0</v>
      </c>
      <c r="BI921" s="149">
        <f>IF(N921="nulová",J921,0)</f>
        <v>0</v>
      </c>
      <c r="BJ921" s="17" t="s">
        <v>84</v>
      </c>
      <c r="BK921" s="149">
        <f>ROUND(I921*H921,2)</f>
        <v>0</v>
      </c>
      <c r="BL921" s="17" t="s">
        <v>428</v>
      </c>
      <c r="BM921" s="148" t="s">
        <v>4848</v>
      </c>
    </row>
    <row r="922" spans="2:65" s="1" customFormat="1" x14ac:dyDescent="0.2">
      <c r="B922" s="32"/>
      <c r="D922" s="150" t="s">
        <v>348</v>
      </c>
      <c r="F922" s="151" t="s">
        <v>4849</v>
      </c>
      <c r="I922" s="152"/>
      <c r="L922" s="32"/>
      <c r="M922" s="153"/>
      <c r="T922" s="56"/>
      <c r="AT922" s="17" t="s">
        <v>348</v>
      </c>
      <c r="AU922" s="17" t="s">
        <v>86</v>
      </c>
    </row>
    <row r="923" spans="2:65" s="12" customFormat="1" x14ac:dyDescent="0.2">
      <c r="B923" s="155"/>
      <c r="D923" s="150" t="s">
        <v>376</v>
      </c>
      <c r="E923" s="156" t="s">
        <v>1</v>
      </c>
      <c r="F923" s="157" t="s">
        <v>4850</v>
      </c>
      <c r="H923" s="158">
        <v>5.78</v>
      </c>
      <c r="I923" s="159"/>
      <c r="L923" s="155"/>
      <c r="M923" s="160"/>
      <c r="T923" s="161"/>
      <c r="AT923" s="156" t="s">
        <v>376</v>
      </c>
      <c r="AU923" s="156" t="s">
        <v>86</v>
      </c>
      <c r="AV923" s="12" t="s">
        <v>86</v>
      </c>
      <c r="AW923" s="12" t="s">
        <v>34</v>
      </c>
      <c r="AX923" s="12" t="s">
        <v>77</v>
      </c>
      <c r="AY923" s="156" t="s">
        <v>339</v>
      </c>
    </row>
    <row r="924" spans="2:65" s="13" customFormat="1" x14ac:dyDescent="0.2">
      <c r="B924" s="162"/>
      <c r="D924" s="150" t="s">
        <v>376</v>
      </c>
      <c r="E924" s="163" t="s">
        <v>1</v>
      </c>
      <c r="F924" s="164" t="s">
        <v>398</v>
      </c>
      <c r="H924" s="165">
        <v>5.78</v>
      </c>
      <c r="I924" s="166"/>
      <c r="L924" s="162"/>
      <c r="M924" s="167"/>
      <c r="T924" s="168"/>
      <c r="AT924" s="163" t="s">
        <v>376</v>
      </c>
      <c r="AU924" s="163" t="s">
        <v>86</v>
      </c>
      <c r="AV924" s="13" t="s">
        <v>249</v>
      </c>
      <c r="AW924" s="13" t="s">
        <v>34</v>
      </c>
      <c r="AX924" s="13" t="s">
        <v>84</v>
      </c>
      <c r="AY924" s="163" t="s">
        <v>339</v>
      </c>
    </row>
    <row r="925" spans="2:65" s="1" customFormat="1" ht="16.5" customHeight="1" x14ac:dyDescent="0.2">
      <c r="B925" s="136"/>
      <c r="C925" s="137" t="s">
        <v>1614</v>
      </c>
      <c r="D925" s="137" t="s">
        <v>342</v>
      </c>
      <c r="E925" s="138" t="s">
        <v>4851</v>
      </c>
      <c r="F925" s="139" t="s">
        <v>4852</v>
      </c>
      <c r="G925" s="140" t="s">
        <v>493</v>
      </c>
      <c r="H925" s="141">
        <v>0.02</v>
      </c>
      <c r="I925" s="142"/>
      <c r="J925" s="143">
        <f>ROUND(I925*H925,2)</f>
        <v>0</v>
      </c>
      <c r="K925" s="139" t="s">
        <v>902</v>
      </c>
      <c r="L925" s="32"/>
      <c r="M925" s="144" t="s">
        <v>1</v>
      </c>
      <c r="N925" s="145" t="s">
        <v>42</v>
      </c>
      <c r="P925" s="146">
        <f>O925*H925</f>
        <v>0</v>
      </c>
      <c r="Q925" s="146">
        <v>0</v>
      </c>
      <c r="R925" s="146">
        <f>Q925*H925</f>
        <v>0</v>
      </c>
      <c r="S925" s="146">
        <v>0</v>
      </c>
      <c r="T925" s="147">
        <f>S925*H925</f>
        <v>0</v>
      </c>
      <c r="AR925" s="148" t="s">
        <v>428</v>
      </c>
      <c r="AT925" s="148" t="s">
        <v>342</v>
      </c>
      <c r="AU925" s="148" t="s">
        <v>86</v>
      </c>
      <c r="AY925" s="17" t="s">
        <v>339</v>
      </c>
      <c r="BE925" s="149">
        <f>IF(N925="základní",J925,0)</f>
        <v>0</v>
      </c>
      <c r="BF925" s="149">
        <f>IF(N925="snížená",J925,0)</f>
        <v>0</v>
      </c>
      <c r="BG925" s="149">
        <f>IF(N925="zákl. přenesená",J925,0)</f>
        <v>0</v>
      </c>
      <c r="BH925" s="149">
        <f>IF(N925="sníž. přenesená",J925,0)</f>
        <v>0</v>
      </c>
      <c r="BI925" s="149">
        <f>IF(N925="nulová",J925,0)</f>
        <v>0</v>
      </c>
      <c r="BJ925" s="17" t="s">
        <v>84</v>
      </c>
      <c r="BK925" s="149">
        <f>ROUND(I925*H925,2)</f>
        <v>0</v>
      </c>
      <c r="BL925" s="17" t="s">
        <v>428</v>
      </c>
      <c r="BM925" s="148" t="s">
        <v>4853</v>
      </c>
    </row>
    <row r="926" spans="2:65" s="1" customFormat="1" ht="19.2" x14ac:dyDescent="0.2">
      <c r="B926" s="32"/>
      <c r="D926" s="150" t="s">
        <v>348</v>
      </c>
      <c r="F926" s="151" t="s">
        <v>4854</v>
      </c>
      <c r="I926" s="152"/>
      <c r="L926" s="32"/>
      <c r="M926" s="153"/>
      <c r="T926" s="56"/>
      <c r="AT926" s="17" t="s">
        <v>348</v>
      </c>
      <c r="AU926" s="17" t="s">
        <v>86</v>
      </c>
    </row>
    <row r="927" spans="2:65" s="11" customFormat="1" ht="22.8" customHeight="1" x14ac:dyDescent="0.25">
      <c r="B927" s="124"/>
      <c r="D927" s="125" t="s">
        <v>76</v>
      </c>
      <c r="E927" s="134" t="s">
        <v>2825</v>
      </c>
      <c r="F927" s="134" t="s">
        <v>2826</v>
      </c>
      <c r="I927" s="127"/>
      <c r="J927" s="135">
        <f>BK927</f>
        <v>0</v>
      </c>
      <c r="L927" s="124"/>
      <c r="M927" s="129"/>
      <c r="P927" s="130">
        <f>SUM(P928:P931)</f>
        <v>0</v>
      </c>
      <c r="R927" s="130">
        <f>SUM(R928:R931)</f>
        <v>2.4276000000000002E-3</v>
      </c>
      <c r="T927" s="131">
        <f>SUM(T928:T931)</f>
        <v>0</v>
      </c>
      <c r="AR927" s="125" t="s">
        <v>86</v>
      </c>
      <c r="AT927" s="132" t="s">
        <v>76</v>
      </c>
      <c r="AU927" s="132" t="s">
        <v>84</v>
      </c>
      <c r="AY927" s="125" t="s">
        <v>339</v>
      </c>
      <c r="BK927" s="133">
        <f>SUM(BK928:BK931)</f>
        <v>0</v>
      </c>
    </row>
    <row r="928" spans="2:65" s="1" customFormat="1" ht="16.5" customHeight="1" x14ac:dyDescent="0.2">
      <c r="B928" s="136"/>
      <c r="C928" s="137" t="s">
        <v>1618</v>
      </c>
      <c r="D928" s="137" t="s">
        <v>342</v>
      </c>
      <c r="E928" s="138" t="s">
        <v>2827</v>
      </c>
      <c r="F928" s="139" t="s">
        <v>2828</v>
      </c>
      <c r="G928" s="140" t="s">
        <v>358</v>
      </c>
      <c r="H928" s="141">
        <v>11.56</v>
      </c>
      <c r="I928" s="142"/>
      <c r="J928" s="143">
        <f>ROUND(I928*H928,2)</f>
        <v>0</v>
      </c>
      <c r="K928" s="139" t="s">
        <v>902</v>
      </c>
      <c r="L928" s="32"/>
      <c r="M928" s="144" t="s">
        <v>1</v>
      </c>
      <c r="N928" s="145" t="s">
        <v>42</v>
      </c>
      <c r="P928" s="146">
        <f>O928*H928</f>
        <v>0</v>
      </c>
      <c r="Q928" s="146">
        <v>2.1000000000000001E-4</v>
      </c>
      <c r="R928" s="146">
        <f>Q928*H928</f>
        <v>2.4276000000000002E-3</v>
      </c>
      <c r="S928" s="146">
        <v>0</v>
      </c>
      <c r="T928" s="147">
        <f>S928*H928</f>
        <v>0</v>
      </c>
      <c r="AR928" s="148" t="s">
        <v>428</v>
      </c>
      <c r="AT928" s="148" t="s">
        <v>342</v>
      </c>
      <c r="AU928" s="148" t="s">
        <v>86</v>
      </c>
      <c r="AY928" s="17" t="s">
        <v>339</v>
      </c>
      <c r="BE928" s="149">
        <f>IF(N928="základní",J928,0)</f>
        <v>0</v>
      </c>
      <c r="BF928" s="149">
        <f>IF(N928="snížená",J928,0)</f>
        <v>0</v>
      </c>
      <c r="BG928" s="149">
        <f>IF(N928="zákl. přenesená",J928,0)</f>
        <v>0</v>
      </c>
      <c r="BH928" s="149">
        <f>IF(N928="sníž. přenesená",J928,0)</f>
        <v>0</v>
      </c>
      <c r="BI928" s="149">
        <f>IF(N928="nulová",J928,0)</f>
        <v>0</v>
      </c>
      <c r="BJ928" s="17" t="s">
        <v>84</v>
      </c>
      <c r="BK928" s="149">
        <f>ROUND(I928*H928,2)</f>
        <v>0</v>
      </c>
      <c r="BL928" s="17" t="s">
        <v>428</v>
      </c>
      <c r="BM928" s="148" t="s">
        <v>4855</v>
      </c>
    </row>
    <row r="929" spans="2:65" s="1" customFormat="1" x14ac:dyDescent="0.2">
      <c r="B929" s="32"/>
      <c r="D929" s="150" t="s">
        <v>348</v>
      </c>
      <c r="F929" s="151" t="s">
        <v>2830</v>
      </c>
      <c r="I929" s="152"/>
      <c r="L929" s="32"/>
      <c r="M929" s="153"/>
      <c r="T929" s="56"/>
      <c r="AT929" s="17" t="s">
        <v>348</v>
      </c>
      <c r="AU929" s="17" t="s">
        <v>86</v>
      </c>
    </row>
    <row r="930" spans="2:65" s="12" customFormat="1" x14ac:dyDescent="0.2">
      <c r="B930" s="155"/>
      <c r="D930" s="150" t="s">
        <v>376</v>
      </c>
      <c r="E930" s="156" t="s">
        <v>1</v>
      </c>
      <c r="F930" s="157" t="s">
        <v>4856</v>
      </c>
      <c r="H930" s="158">
        <v>11.56</v>
      </c>
      <c r="I930" s="159"/>
      <c r="L930" s="155"/>
      <c r="M930" s="160"/>
      <c r="T930" s="161"/>
      <c r="AT930" s="156" t="s">
        <v>376</v>
      </c>
      <c r="AU930" s="156" t="s">
        <v>86</v>
      </c>
      <c r="AV930" s="12" t="s">
        <v>86</v>
      </c>
      <c r="AW930" s="12" t="s">
        <v>34</v>
      </c>
      <c r="AX930" s="12" t="s">
        <v>77</v>
      </c>
      <c r="AY930" s="156" t="s">
        <v>339</v>
      </c>
    </row>
    <row r="931" spans="2:65" s="13" customFormat="1" x14ac:dyDescent="0.2">
      <c r="B931" s="162"/>
      <c r="D931" s="150" t="s">
        <v>376</v>
      </c>
      <c r="E931" s="163" t="s">
        <v>1</v>
      </c>
      <c r="F931" s="164" t="s">
        <v>398</v>
      </c>
      <c r="H931" s="165">
        <v>11.56</v>
      </c>
      <c r="I931" s="166"/>
      <c r="L931" s="162"/>
      <c r="M931" s="167"/>
      <c r="T931" s="168"/>
      <c r="AT931" s="163" t="s">
        <v>376</v>
      </c>
      <c r="AU931" s="163" t="s">
        <v>86</v>
      </c>
      <c r="AV931" s="13" t="s">
        <v>249</v>
      </c>
      <c r="AW931" s="13" t="s">
        <v>34</v>
      </c>
      <c r="AX931" s="13" t="s">
        <v>84</v>
      </c>
      <c r="AY931" s="163" t="s">
        <v>339</v>
      </c>
    </row>
    <row r="932" spans="2:65" s="11" customFormat="1" ht="22.8" customHeight="1" x14ac:dyDescent="0.25">
      <c r="B932" s="124"/>
      <c r="D932" s="125" t="s">
        <v>76</v>
      </c>
      <c r="E932" s="134" t="s">
        <v>2833</v>
      </c>
      <c r="F932" s="134" t="s">
        <v>2834</v>
      </c>
      <c r="I932" s="127"/>
      <c r="J932" s="135">
        <f>BK932</f>
        <v>0</v>
      </c>
      <c r="L932" s="124"/>
      <c r="M932" s="129"/>
      <c r="P932" s="130">
        <f>SUM(P933:P1069)</f>
        <v>0</v>
      </c>
      <c r="R932" s="130">
        <f>SUM(R933:R1069)</f>
        <v>7.1561017199999997</v>
      </c>
      <c r="T932" s="131">
        <f>SUM(T933:T1069)</f>
        <v>0</v>
      </c>
      <c r="AR932" s="125" t="s">
        <v>86</v>
      </c>
      <c r="AT932" s="132" t="s">
        <v>76</v>
      </c>
      <c r="AU932" s="132" t="s">
        <v>84</v>
      </c>
      <c r="AY932" s="125" t="s">
        <v>339</v>
      </c>
      <c r="BK932" s="133">
        <f>SUM(BK933:BK1069)</f>
        <v>0</v>
      </c>
    </row>
    <row r="933" spans="2:65" s="1" customFormat="1" ht="16.5" customHeight="1" x14ac:dyDescent="0.2">
      <c r="B933" s="136"/>
      <c r="C933" s="137" t="s">
        <v>1620</v>
      </c>
      <c r="D933" s="137" t="s">
        <v>342</v>
      </c>
      <c r="E933" s="138" t="s">
        <v>4857</v>
      </c>
      <c r="F933" s="139" t="s">
        <v>4858</v>
      </c>
      <c r="G933" s="140" t="s">
        <v>381</v>
      </c>
      <c r="H933" s="141">
        <v>25.556000000000001</v>
      </c>
      <c r="I933" s="142"/>
      <c r="J933" s="143">
        <f>ROUND(I933*H933,2)</f>
        <v>0</v>
      </c>
      <c r="K933" s="139" t="s">
        <v>902</v>
      </c>
      <c r="L933" s="32"/>
      <c r="M933" s="144" t="s">
        <v>1</v>
      </c>
      <c r="N933" s="145" t="s">
        <v>42</v>
      </c>
      <c r="P933" s="146">
        <f>O933*H933</f>
        <v>0</v>
      </c>
      <c r="Q933" s="146">
        <v>0</v>
      </c>
      <c r="R933" s="146">
        <f>Q933*H933</f>
        <v>0</v>
      </c>
      <c r="S933" s="146">
        <v>0</v>
      </c>
      <c r="T933" s="147">
        <f>S933*H933</f>
        <v>0</v>
      </c>
      <c r="AR933" s="148" t="s">
        <v>428</v>
      </c>
      <c r="AT933" s="148" t="s">
        <v>342</v>
      </c>
      <c r="AU933" s="148" t="s">
        <v>86</v>
      </c>
      <c r="AY933" s="17" t="s">
        <v>339</v>
      </c>
      <c r="BE933" s="149">
        <f>IF(N933="základní",J933,0)</f>
        <v>0</v>
      </c>
      <c r="BF933" s="149">
        <f>IF(N933="snížená",J933,0)</f>
        <v>0</v>
      </c>
      <c r="BG933" s="149">
        <f>IF(N933="zákl. přenesená",J933,0)</f>
        <v>0</v>
      </c>
      <c r="BH933" s="149">
        <f>IF(N933="sníž. přenesená",J933,0)</f>
        <v>0</v>
      </c>
      <c r="BI933" s="149">
        <f>IF(N933="nulová",J933,0)</f>
        <v>0</v>
      </c>
      <c r="BJ933" s="17" t="s">
        <v>84</v>
      </c>
      <c r="BK933" s="149">
        <f>ROUND(I933*H933,2)</f>
        <v>0</v>
      </c>
      <c r="BL933" s="17" t="s">
        <v>428</v>
      </c>
      <c r="BM933" s="148" t="s">
        <v>4859</v>
      </c>
    </row>
    <row r="934" spans="2:65" s="1" customFormat="1" x14ac:dyDescent="0.2">
      <c r="B934" s="32"/>
      <c r="D934" s="150" t="s">
        <v>348</v>
      </c>
      <c r="F934" s="151" t="s">
        <v>4860</v>
      </c>
      <c r="I934" s="152"/>
      <c r="L934" s="32"/>
      <c r="M934" s="153"/>
      <c r="T934" s="56"/>
      <c r="AT934" s="17" t="s">
        <v>348</v>
      </c>
      <c r="AU934" s="17" t="s">
        <v>86</v>
      </c>
    </row>
    <row r="935" spans="2:65" s="15" customFormat="1" x14ac:dyDescent="0.2">
      <c r="B935" s="189"/>
      <c r="D935" s="150" t="s">
        <v>376</v>
      </c>
      <c r="E935" s="190" t="s">
        <v>1</v>
      </c>
      <c r="F935" s="191" t="s">
        <v>4861</v>
      </c>
      <c r="H935" s="190" t="s">
        <v>1</v>
      </c>
      <c r="I935" s="192"/>
      <c r="L935" s="189"/>
      <c r="M935" s="193"/>
      <c r="T935" s="194"/>
      <c r="AT935" s="190" t="s">
        <v>376</v>
      </c>
      <c r="AU935" s="190" t="s">
        <v>86</v>
      </c>
      <c r="AV935" s="15" t="s">
        <v>84</v>
      </c>
      <c r="AW935" s="15" t="s">
        <v>34</v>
      </c>
      <c r="AX935" s="15" t="s">
        <v>77</v>
      </c>
      <c r="AY935" s="190" t="s">
        <v>339</v>
      </c>
    </row>
    <row r="936" spans="2:65" s="12" customFormat="1" x14ac:dyDescent="0.2">
      <c r="B936" s="155"/>
      <c r="D936" s="150" t="s">
        <v>376</v>
      </c>
      <c r="E936" s="156" t="s">
        <v>1</v>
      </c>
      <c r="F936" s="157" t="s">
        <v>4862</v>
      </c>
      <c r="H936" s="158">
        <v>14.653</v>
      </c>
      <c r="I936" s="159"/>
      <c r="L936" s="155"/>
      <c r="M936" s="160"/>
      <c r="T936" s="161"/>
      <c r="AT936" s="156" t="s">
        <v>376</v>
      </c>
      <c r="AU936" s="156" t="s">
        <v>86</v>
      </c>
      <c r="AV936" s="12" t="s">
        <v>86</v>
      </c>
      <c r="AW936" s="12" t="s">
        <v>34</v>
      </c>
      <c r="AX936" s="12" t="s">
        <v>77</v>
      </c>
      <c r="AY936" s="156" t="s">
        <v>339</v>
      </c>
    </row>
    <row r="937" spans="2:65" s="12" customFormat="1" x14ac:dyDescent="0.2">
      <c r="B937" s="155"/>
      <c r="D937" s="150" t="s">
        <v>376</v>
      </c>
      <c r="E937" s="156" t="s">
        <v>1</v>
      </c>
      <c r="F937" s="157" t="s">
        <v>4863</v>
      </c>
      <c r="H937" s="158">
        <v>5.78</v>
      </c>
      <c r="I937" s="159"/>
      <c r="L937" s="155"/>
      <c r="M937" s="160"/>
      <c r="T937" s="161"/>
      <c r="AT937" s="156" t="s">
        <v>376</v>
      </c>
      <c r="AU937" s="156" t="s">
        <v>86</v>
      </c>
      <c r="AV937" s="12" t="s">
        <v>86</v>
      </c>
      <c r="AW937" s="12" t="s">
        <v>34</v>
      </c>
      <c r="AX937" s="12" t="s">
        <v>77</v>
      </c>
      <c r="AY937" s="156" t="s">
        <v>339</v>
      </c>
    </row>
    <row r="938" spans="2:65" s="12" customFormat="1" x14ac:dyDescent="0.2">
      <c r="B938" s="155"/>
      <c r="D938" s="150" t="s">
        <v>376</v>
      </c>
      <c r="E938" s="156" t="s">
        <v>1</v>
      </c>
      <c r="F938" s="157" t="s">
        <v>4864</v>
      </c>
      <c r="H938" s="158">
        <v>1.948</v>
      </c>
      <c r="I938" s="159"/>
      <c r="L938" s="155"/>
      <c r="M938" s="160"/>
      <c r="T938" s="161"/>
      <c r="AT938" s="156" t="s">
        <v>376</v>
      </c>
      <c r="AU938" s="156" t="s">
        <v>86</v>
      </c>
      <c r="AV938" s="12" t="s">
        <v>86</v>
      </c>
      <c r="AW938" s="12" t="s">
        <v>34</v>
      </c>
      <c r="AX938" s="12" t="s">
        <v>77</v>
      </c>
      <c r="AY938" s="156" t="s">
        <v>339</v>
      </c>
    </row>
    <row r="939" spans="2:65" s="12" customFormat="1" x14ac:dyDescent="0.2">
      <c r="B939" s="155"/>
      <c r="D939" s="150" t="s">
        <v>376</v>
      </c>
      <c r="E939" s="156" t="s">
        <v>1</v>
      </c>
      <c r="F939" s="157" t="s">
        <v>4865</v>
      </c>
      <c r="H939" s="158">
        <v>2.0110000000000001</v>
      </c>
      <c r="I939" s="159"/>
      <c r="L939" s="155"/>
      <c r="M939" s="160"/>
      <c r="T939" s="161"/>
      <c r="AT939" s="156" t="s">
        <v>376</v>
      </c>
      <c r="AU939" s="156" t="s">
        <v>86</v>
      </c>
      <c r="AV939" s="12" t="s">
        <v>86</v>
      </c>
      <c r="AW939" s="12" t="s">
        <v>34</v>
      </c>
      <c r="AX939" s="12" t="s">
        <v>77</v>
      </c>
      <c r="AY939" s="156" t="s">
        <v>339</v>
      </c>
    </row>
    <row r="940" spans="2:65" s="12" customFormat="1" x14ac:dyDescent="0.2">
      <c r="B940" s="155"/>
      <c r="D940" s="150" t="s">
        <v>376</v>
      </c>
      <c r="E940" s="156" t="s">
        <v>1</v>
      </c>
      <c r="F940" s="157" t="s">
        <v>4866</v>
      </c>
      <c r="H940" s="158">
        <v>1.1639999999999999</v>
      </c>
      <c r="I940" s="159"/>
      <c r="L940" s="155"/>
      <c r="M940" s="160"/>
      <c r="T940" s="161"/>
      <c r="AT940" s="156" t="s">
        <v>376</v>
      </c>
      <c r="AU940" s="156" t="s">
        <v>86</v>
      </c>
      <c r="AV940" s="12" t="s">
        <v>86</v>
      </c>
      <c r="AW940" s="12" t="s">
        <v>34</v>
      </c>
      <c r="AX940" s="12" t="s">
        <v>77</v>
      </c>
      <c r="AY940" s="156" t="s">
        <v>339</v>
      </c>
    </row>
    <row r="941" spans="2:65" s="13" customFormat="1" x14ac:dyDescent="0.2">
      <c r="B941" s="162"/>
      <c r="D941" s="150" t="s">
        <v>376</v>
      </c>
      <c r="E941" s="163" t="s">
        <v>1</v>
      </c>
      <c r="F941" s="164" t="s">
        <v>398</v>
      </c>
      <c r="H941" s="165">
        <v>25.556000000000001</v>
      </c>
      <c r="I941" s="166"/>
      <c r="L941" s="162"/>
      <c r="M941" s="167"/>
      <c r="T941" s="168"/>
      <c r="AT941" s="163" t="s">
        <v>376</v>
      </c>
      <c r="AU941" s="163" t="s">
        <v>86</v>
      </c>
      <c r="AV941" s="13" t="s">
        <v>249</v>
      </c>
      <c r="AW941" s="13" t="s">
        <v>34</v>
      </c>
      <c r="AX941" s="13" t="s">
        <v>84</v>
      </c>
      <c r="AY941" s="163" t="s">
        <v>339</v>
      </c>
    </row>
    <row r="942" spans="2:65" s="1" customFormat="1" ht="16.5" customHeight="1" x14ac:dyDescent="0.2">
      <c r="B942" s="136"/>
      <c r="C942" s="137" t="s">
        <v>1622</v>
      </c>
      <c r="D942" s="137" t="s">
        <v>342</v>
      </c>
      <c r="E942" s="138" t="s">
        <v>4867</v>
      </c>
      <c r="F942" s="139" t="s">
        <v>4868</v>
      </c>
      <c r="G942" s="140" t="s">
        <v>381</v>
      </c>
      <c r="H942" s="141">
        <v>56.567999999999998</v>
      </c>
      <c r="I942" s="142"/>
      <c r="J942" s="143">
        <f>ROUND(I942*H942,2)</f>
        <v>0</v>
      </c>
      <c r="K942" s="139" t="s">
        <v>902</v>
      </c>
      <c r="L942" s="32"/>
      <c r="M942" s="144" t="s">
        <v>1</v>
      </c>
      <c r="N942" s="145" t="s">
        <v>42</v>
      </c>
      <c r="P942" s="146">
        <f>O942*H942</f>
        <v>0</v>
      </c>
      <c r="Q942" s="146">
        <v>0</v>
      </c>
      <c r="R942" s="146">
        <f>Q942*H942</f>
        <v>0</v>
      </c>
      <c r="S942" s="146">
        <v>0</v>
      </c>
      <c r="T942" s="147">
        <f>S942*H942</f>
        <v>0</v>
      </c>
      <c r="AR942" s="148" t="s">
        <v>428</v>
      </c>
      <c r="AT942" s="148" t="s">
        <v>342</v>
      </c>
      <c r="AU942" s="148" t="s">
        <v>86</v>
      </c>
      <c r="AY942" s="17" t="s">
        <v>339</v>
      </c>
      <c r="BE942" s="149">
        <f>IF(N942="základní",J942,0)</f>
        <v>0</v>
      </c>
      <c r="BF942" s="149">
        <f>IF(N942="snížená",J942,0)</f>
        <v>0</v>
      </c>
      <c r="BG942" s="149">
        <f>IF(N942="zákl. přenesená",J942,0)</f>
        <v>0</v>
      </c>
      <c r="BH942" s="149">
        <f>IF(N942="sníž. přenesená",J942,0)</f>
        <v>0</v>
      </c>
      <c r="BI942" s="149">
        <f>IF(N942="nulová",J942,0)</f>
        <v>0</v>
      </c>
      <c r="BJ942" s="17" t="s">
        <v>84</v>
      </c>
      <c r="BK942" s="149">
        <f>ROUND(I942*H942,2)</f>
        <v>0</v>
      </c>
      <c r="BL942" s="17" t="s">
        <v>428</v>
      </c>
      <c r="BM942" s="148" t="s">
        <v>4869</v>
      </c>
    </row>
    <row r="943" spans="2:65" s="1" customFormat="1" x14ac:dyDescent="0.2">
      <c r="B943" s="32"/>
      <c r="D943" s="150" t="s">
        <v>348</v>
      </c>
      <c r="F943" s="151" t="s">
        <v>4870</v>
      </c>
      <c r="I943" s="152"/>
      <c r="L943" s="32"/>
      <c r="M943" s="153"/>
      <c r="T943" s="56"/>
      <c r="AT943" s="17" t="s">
        <v>348</v>
      </c>
      <c r="AU943" s="17" t="s">
        <v>86</v>
      </c>
    </row>
    <row r="944" spans="2:65" s="15" customFormat="1" x14ac:dyDescent="0.2">
      <c r="B944" s="189"/>
      <c r="D944" s="150" t="s">
        <v>376</v>
      </c>
      <c r="E944" s="190" t="s">
        <v>1</v>
      </c>
      <c r="F944" s="191" t="s">
        <v>4783</v>
      </c>
      <c r="H944" s="190" t="s">
        <v>1</v>
      </c>
      <c r="I944" s="192"/>
      <c r="L944" s="189"/>
      <c r="M944" s="193"/>
      <c r="T944" s="194"/>
      <c r="AT944" s="190" t="s">
        <v>376</v>
      </c>
      <c r="AU944" s="190" t="s">
        <v>86</v>
      </c>
      <c r="AV944" s="15" t="s">
        <v>84</v>
      </c>
      <c r="AW944" s="15" t="s">
        <v>34</v>
      </c>
      <c r="AX944" s="15" t="s">
        <v>77</v>
      </c>
      <c r="AY944" s="190" t="s">
        <v>339</v>
      </c>
    </row>
    <row r="945" spans="2:65" s="12" customFormat="1" x14ac:dyDescent="0.2">
      <c r="B945" s="155"/>
      <c r="D945" s="150" t="s">
        <v>376</v>
      </c>
      <c r="E945" s="156" t="s">
        <v>1</v>
      </c>
      <c r="F945" s="157" t="s">
        <v>4784</v>
      </c>
      <c r="H945" s="158">
        <v>29.491</v>
      </c>
      <c r="I945" s="159"/>
      <c r="L945" s="155"/>
      <c r="M945" s="160"/>
      <c r="T945" s="161"/>
      <c r="AT945" s="156" t="s">
        <v>376</v>
      </c>
      <c r="AU945" s="156" t="s">
        <v>86</v>
      </c>
      <c r="AV945" s="12" t="s">
        <v>86</v>
      </c>
      <c r="AW945" s="12" t="s">
        <v>34</v>
      </c>
      <c r="AX945" s="12" t="s">
        <v>77</v>
      </c>
      <c r="AY945" s="156" t="s">
        <v>339</v>
      </c>
    </row>
    <row r="946" spans="2:65" s="12" customFormat="1" x14ac:dyDescent="0.2">
      <c r="B946" s="155"/>
      <c r="D946" s="150" t="s">
        <v>376</v>
      </c>
      <c r="E946" s="156" t="s">
        <v>1</v>
      </c>
      <c r="F946" s="157" t="s">
        <v>4785</v>
      </c>
      <c r="H946" s="158">
        <v>7.327</v>
      </c>
      <c r="I946" s="159"/>
      <c r="L946" s="155"/>
      <c r="M946" s="160"/>
      <c r="T946" s="161"/>
      <c r="AT946" s="156" t="s">
        <v>376</v>
      </c>
      <c r="AU946" s="156" t="s">
        <v>86</v>
      </c>
      <c r="AV946" s="12" t="s">
        <v>86</v>
      </c>
      <c r="AW946" s="12" t="s">
        <v>34</v>
      </c>
      <c r="AX946" s="12" t="s">
        <v>77</v>
      </c>
      <c r="AY946" s="156" t="s">
        <v>339</v>
      </c>
    </row>
    <row r="947" spans="2:65" s="15" customFormat="1" x14ac:dyDescent="0.2">
      <c r="B947" s="189"/>
      <c r="D947" s="150" t="s">
        <v>376</v>
      </c>
      <c r="E947" s="190" t="s">
        <v>1</v>
      </c>
      <c r="F947" s="191" t="s">
        <v>4871</v>
      </c>
      <c r="H947" s="190" t="s">
        <v>1</v>
      </c>
      <c r="I947" s="192"/>
      <c r="L947" s="189"/>
      <c r="M947" s="193"/>
      <c r="T947" s="194"/>
      <c r="AT947" s="190" t="s">
        <v>376</v>
      </c>
      <c r="AU947" s="190" t="s">
        <v>86</v>
      </c>
      <c r="AV947" s="15" t="s">
        <v>84</v>
      </c>
      <c r="AW947" s="15" t="s">
        <v>34</v>
      </c>
      <c r="AX947" s="15" t="s">
        <v>77</v>
      </c>
      <c r="AY947" s="190" t="s">
        <v>339</v>
      </c>
    </row>
    <row r="948" spans="2:65" s="12" customFormat="1" x14ac:dyDescent="0.2">
      <c r="B948" s="155"/>
      <c r="D948" s="150" t="s">
        <v>376</v>
      </c>
      <c r="E948" s="156" t="s">
        <v>1</v>
      </c>
      <c r="F948" s="157" t="s">
        <v>4872</v>
      </c>
      <c r="H948" s="158">
        <v>9</v>
      </c>
      <c r="I948" s="159"/>
      <c r="L948" s="155"/>
      <c r="M948" s="160"/>
      <c r="T948" s="161"/>
      <c r="AT948" s="156" t="s">
        <v>376</v>
      </c>
      <c r="AU948" s="156" t="s">
        <v>86</v>
      </c>
      <c r="AV948" s="12" t="s">
        <v>86</v>
      </c>
      <c r="AW948" s="12" t="s">
        <v>34</v>
      </c>
      <c r="AX948" s="12" t="s">
        <v>77</v>
      </c>
      <c r="AY948" s="156" t="s">
        <v>339</v>
      </c>
    </row>
    <row r="949" spans="2:65" s="12" customFormat="1" x14ac:dyDescent="0.2">
      <c r="B949" s="155"/>
      <c r="D949" s="150" t="s">
        <v>376</v>
      </c>
      <c r="E949" s="156" t="s">
        <v>1</v>
      </c>
      <c r="F949" s="157" t="s">
        <v>4873</v>
      </c>
      <c r="H949" s="158">
        <v>10.32</v>
      </c>
      <c r="I949" s="159"/>
      <c r="L949" s="155"/>
      <c r="M949" s="160"/>
      <c r="T949" s="161"/>
      <c r="AT949" s="156" t="s">
        <v>376</v>
      </c>
      <c r="AU949" s="156" t="s">
        <v>86</v>
      </c>
      <c r="AV949" s="12" t="s">
        <v>86</v>
      </c>
      <c r="AW949" s="12" t="s">
        <v>34</v>
      </c>
      <c r="AX949" s="12" t="s">
        <v>77</v>
      </c>
      <c r="AY949" s="156" t="s">
        <v>339</v>
      </c>
    </row>
    <row r="950" spans="2:65" s="12" customFormat="1" x14ac:dyDescent="0.2">
      <c r="B950" s="155"/>
      <c r="D950" s="150" t="s">
        <v>376</v>
      </c>
      <c r="E950" s="156" t="s">
        <v>1</v>
      </c>
      <c r="F950" s="157" t="s">
        <v>4874</v>
      </c>
      <c r="H950" s="158">
        <v>0.27</v>
      </c>
      <c r="I950" s="159"/>
      <c r="L950" s="155"/>
      <c r="M950" s="160"/>
      <c r="T950" s="161"/>
      <c r="AT950" s="156" t="s">
        <v>376</v>
      </c>
      <c r="AU950" s="156" t="s">
        <v>86</v>
      </c>
      <c r="AV950" s="12" t="s">
        <v>86</v>
      </c>
      <c r="AW950" s="12" t="s">
        <v>34</v>
      </c>
      <c r="AX950" s="12" t="s">
        <v>77</v>
      </c>
      <c r="AY950" s="156" t="s">
        <v>339</v>
      </c>
    </row>
    <row r="951" spans="2:65" s="12" customFormat="1" x14ac:dyDescent="0.2">
      <c r="B951" s="155"/>
      <c r="D951" s="150" t="s">
        <v>376</v>
      </c>
      <c r="E951" s="156" t="s">
        <v>1</v>
      </c>
      <c r="F951" s="157" t="s">
        <v>4875</v>
      </c>
      <c r="H951" s="158">
        <v>0.16</v>
      </c>
      <c r="I951" s="159"/>
      <c r="L951" s="155"/>
      <c r="M951" s="160"/>
      <c r="T951" s="161"/>
      <c r="AT951" s="156" t="s">
        <v>376</v>
      </c>
      <c r="AU951" s="156" t="s">
        <v>86</v>
      </c>
      <c r="AV951" s="12" t="s">
        <v>86</v>
      </c>
      <c r="AW951" s="12" t="s">
        <v>34</v>
      </c>
      <c r="AX951" s="12" t="s">
        <v>77</v>
      </c>
      <c r="AY951" s="156" t="s">
        <v>339</v>
      </c>
    </row>
    <row r="952" spans="2:65" s="13" customFormat="1" x14ac:dyDescent="0.2">
      <c r="B952" s="162"/>
      <c r="D952" s="150" t="s">
        <v>376</v>
      </c>
      <c r="E952" s="163" t="s">
        <v>1</v>
      </c>
      <c r="F952" s="164" t="s">
        <v>398</v>
      </c>
      <c r="H952" s="165">
        <v>56.567999999999998</v>
      </c>
      <c r="I952" s="166"/>
      <c r="L952" s="162"/>
      <c r="M952" s="167"/>
      <c r="T952" s="168"/>
      <c r="AT952" s="163" t="s">
        <v>376</v>
      </c>
      <c r="AU952" s="163" t="s">
        <v>86</v>
      </c>
      <c r="AV952" s="13" t="s">
        <v>249</v>
      </c>
      <c r="AW952" s="13" t="s">
        <v>34</v>
      </c>
      <c r="AX952" s="13" t="s">
        <v>84</v>
      </c>
      <c r="AY952" s="163" t="s">
        <v>339</v>
      </c>
    </row>
    <row r="953" spans="2:65" s="1" customFormat="1" ht="16.5" customHeight="1" x14ac:dyDescent="0.2">
      <c r="B953" s="136"/>
      <c r="C953" s="137" t="s">
        <v>1626</v>
      </c>
      <c r="D953" s="137" t="s">
        <v>342</v>
      </c>
      <c r="E953" s="138" t="s">
        <v>4138</v>
      </c>
      <c r="F953" s="139" t="s">
        <v>4139</v>
      </c>
      <c r="G953" s="140" t="s">
        <v>381</v>
      </c>
      <c r="H953" s="141">
        <v>73.951999999999998</v>
      </c>
      <c r="I953" s="142"/>
      <c r="J953" s="143">
        <f>ROUND(I953*H953,2)</f>
        <v>0</v>
      </c>
      <c r="K953" s="139" t="s">
        <v>902</v>
      </c>
      <c r="L953" s="32"/>
      <c r="M953" s="144" t="s">
        <v>1</v>
      </c>
      <c r="N953" s="145" t="s">
        <v>42</v>
      </c>
      <c r="P953" s="146">
        <f>O953*H953</f>
        <v>0</v>
      </c>
      <c r="Q953" s="146">
        <v>0</v>
      </c>
      <c r="R953" s="146">
        <f>Q953*H953</f>
        <v>0</v>
      </c>
      <c r="S953" s="146">
        <v>0</v>
      </c>
      <c r="T953" s="147">
        <f>S953*H953</f>
        <v>0</v>
      </c>
      <c r="AR953" s="148" t="s">
        <v>428</v>
      </c>
      <c r="AT953" s="148" t="s">
        <v>342</v>
      </c>
      <c r="AU953" s="148" t="s">
        <v>86</v>
      </c>
      <c r="AY953" s="17" t="s">
        <v>339</v>
      </c>
      <c r="BE953" s="149">
        <f>IF(N953="základní",J953,0)</f>
        <v>0</v>
      </c>
      <c r="BF953" s="149">
        <f>IF(N953="snížená",J953,0)</f>
        <v>0</v>
      </c>
      <c r="BG953" s="149">
        <f>IF(N953="zákl. přenesená",J953,0)</f>
        <v>0</v>
      </c>
      <c r="BH953" s="149">
        <f>IF(N953="sníž. přenesená",J953,0)</f>
        <v>0</v>
      </c>
      <c r="BI953" s="149">
        <f>IF(N953="nulová",J953,0)</f>
        <v>0</v>
      </c>
      <c r="BJ953" s="17" t="s">
        <v>84</v>
      </c>
      <c r="BK953" s="149">
        <f>ROUND(I953*H953,2)</f>
        <v>0</v>
      </c>
      <c r="BL953" s="17" t="s">
        <v>428</v>
      </c>
      <c r="BM953" s="148" t="s">
        <v>4876</v>
      </c>
    </row>
    <row r="954" spans="2:65" s="1" customFormat="1" x14ac:dyDescent="0.2">
      <c r="B954" s="32"/>
      <c r="D954" s="150" t="s">
        <v>348</v>
      </c>
      <c r="F954" s="151" t="s">
        <v>4141</v>
      </c>
      <c r="I954" s="152"/>
      <c r="L954" s="32"/>
      <c r="M954" s="153"/>
      <c r="T954" s="56"/>
      <c r="AT954" s="17" t="s">
        <v>348</v>
      </c>
      <c r="AU954" s="17" t="s">
        <v>86</v>
      </c>
    </row>
    <row r="955" spans="2:65" s="15" customFormat="1" x14ac:dyDescent="0.2">
      <c r="B955" s="189"/>
      <c r="D955" s="150" t="s">
        <v>376</v>
      </c>
      <c r="E955" s="190" t="s">
        <v>1</v>
      </c>
      <c r="F955" s="191" t="s">
        <v>4877</v>
      </c>
      <c r="H955" s="190" t="s">
        <v>1</v>
      </c>
      <c r="I955" s="192"/>
      <c r="L955" s="189"/>
      <c r="M955" s="193"/>
      <c r="T955" s="194"/>
      <c r="AT955" s="190" t="s">
        <v>376</v>
      </c>
      <c r="AU955" s="190" t="s">
        <v>86</v>
      </c>
      <c r="AV955" s="15" t="s">
        <v>84</v>
      </c>
      <c r="AW955" s="15" t="s">
        <v>34</v>
      </c>
      <c r="AX955" s="15" t="s">
        <v>77</v>
      </c>
      <c r="AY955" s="190" t="s">
        <v>339</v>
      </c>
    </row>
    <row r="956" spans="2:65" s="15" customFormat="1" x14ac:dyDescent="0.2">
      <c r="B956" s="189"/>
      <c r="D956" s="150" t="s">
        <v>376</v>
      </c>
      <c r="E956" s="190" t="s">
        <v>1</v>
      </c>
      <c r="F956" s="191" t="s">
        <v>4143</v>
      </c>
      <c r="H956" s="190" t="s">
        <v>1</v>
      </c>
      <c r="I956" s="192"/>
      <c r="L956" s="189"/>
      <c r="M956" s="193"/>
      <c r="T956" s="194"/>
      <c r="AT956" s="190" t="s">
        <v>376</v>
      </c>
      <c r="AU956" s="190" t="s">
        <v>86</v>
      </c>
      <c r="AV956" s="15" t="s">
        <v>84</v>
      </c>
      <c r="AW956" s="15" t="s">
        <v>34</v>
      </c>
      <c r="AX956" s="15" t="s">
        <v>77</v>
      </c>
      <c r="AY956" s="190" t="s">
        <v>339</v>
      </c>
    </row>
    <row r="957" spans="2:65" s="12" customFormat="1" x14ac:dyDescent="0.2">
      <c r="B957" s="155"/>
      <c r="D957" s="150" t="s">
        <v>376</v>
      </c>
      <c r="E957" s="156" t="s">
        <v>1</v>
      </c>
      <c r="F957" s="157" t="s">
        <v>4878</v>
      </c>
      <c r="H957" s="158">
        <v>10.34</v>
      </c>
      <c r="I957" s="159"/>
      <c r="L957" s="155"/>
      <c r="M957" s="160"/>
      <c r="T957" s="161"/>
      <c r="AT957" s="156" t="s">
        <v>376</v>
      </c>
      <c r="AU957" s="156" t="s">
        <v>86</v>
      </c>
      <c r="AV957" s="12" t="s">
        <v>86</v>
      </c>
      <c r="AW957" s="12" t="s">
        <v>34</v>
      </c>
      <c r="AX957" s="12" t="s">
        <v>77</v>
      </c>
      <c r="AY957" s="156" t="s">
        <v>339</v>
      </c>
    </row>
    <row r="958" spans="2:65" s="12" customFormat="1" x14ac:dyDescent="0.2">
      <c r="B958" s="155"/>
      <c r="D958" s="150" t="s">
        <v>376</v>
      </c>
      <c r="E958" s="156" t="s">
        <v>1</v>
      </c>
      <c r="F958" s="157" t="s">
        <v>4879</v>
      </c>
      <c r="H958" s="158">
        <v>3.42</v>
      </c>
      <c r="I958" s="159"/>
      <c r="L958" s="155"/>
      <c r="M958" s="160"/>
      <c r="T958" s="161"/>
      <c r="AT958" s="156" t="s">
        <v>376</v>
      </c>
      <c r="AU958" s="156" t="s">
        <v>86</v>
      </c>
      <c r="AV958" s="12" t="s">
        <v>86</v>
      </c>
      <c r="AW958" s="12" t="s">
        <v>34</v>
      </c>
      <c r="AX958" s="12" t="s">
        <v>77</v>
      </c>
      <c r="AY958" s="156" t="s">
        <v>339</v>
      </c>
    </row>
    <row r="959" spans="2:65" s="12" customFormat="1" x14ac:dyDescent="0.2">
      <c r="B959" s="155"/>
      <c r="D959" s="150" t="s">
        <v>376</v>
      </c>
      <c r="E959" s="156" t="s">
        <v>1</v>
      </c>
      <c r="F959" s="157" t="s">
        <v>4880</v>
      </c>
      <c r="H959" s="158">
        <v>1.99</v>
      </c>
      <c r="I959" s="159"/>
      <c r="L959" s="155"/>
      <c r="M959" s="160"/>
      <c r="T959" s="161"/>
      <c r="AT959" s="156" t="s">
        <v>376</v>
      </c>
      <c r="AU959" s="156" t="s">
        <v>86</v>
      </c>
      <c r="AV959" s="12" t="s">
        <v>86</v>
      </c>
      <c r="AW959" s="12" t="s">
        <v>34</v>
      </c>
      <c r="AX959" s="12" t="s">
        <v>77</v>
      </c>
      <c r="AY959" s="156" t="s">
        <v>339</v>
      </c>
    </row>
    <row r="960" spans="2:65" s="12" customFormat="1" x14ac:dyDescent="0.2">
      <c r="B960" s="155"/>
      <c r="D960" s="150" t="s">
        <v>376</v>
      </c>
      <c r="E960" s="156" t="s">
        <v>1</v>
      </c>
      <c r="F960" s="157" t="s">
        <v>4881</v>
      </c>
      <c r="H960" s="158">
        <v>2.25</v>
      </c>
      <c r="I960" s="159"/>
      <c r="L960" s="155"/>
      <c r="M960" s="160"/>
      <c r="T960" s="161"/>
      <c r="AT960" s="156" t="s">
        <v>376</v>
      </c>
      <c r="AU960" s="156" t="s">
        <v>86</v>
      </c>
      <c r="AV960" s="12" t="s">
        <v>86</v>
      </c>
      <c r="AW960" s="12" t="s">
        <v>34</v>
      </c>
      <c r="AX960" s="12" t="s">
        <v>77</v>
      </c>
      <c r="AY960" s="156" t="s">
        <v>339</v>
      </c>
    </row>
    <row r="961" spans="2:65" s="12" customFormat="1" x14ac:dyDescent="0.2">
      <c r="B961" s="155"/>
      <c r="D961" s="150" t="s">
        <v>376</v>
      </c>
      <c r="E961" s="156" t="s">
        <v>1</v>
      </c>
      <c r="F961" s="157" t="s">
        <v>4882</v>
      </c>
      <c r="H961" s="158">
        <v>6.54</v>
      </c>
      <c r="I961" s="159"/>
      <c r="L961" s="155"/>
      <c r="M961" s="160"/>
      <c r="T961" s="161"/>
      <c r="AT961" s="156" t="s">
        <v>376</v>
      </c>
      <c r="AU961" s="156" t="s">
        <v>86</v>
      </c>
      <c r="AV961" s="12" t="s">
        <v>86</v>
      </c>
      <c r="AW961" s="12" t="s">
        <v>34</v>
      </c>
      <c r="AX961" s="12" t="s">
        <v>77</v>
      </c>
      <c r="AY961" s="156" t="s">
        <v>339</v>
      </c>
    </row>
    <row r="962" spans="2:65" s="12" customFormat="1" x14ac:dyDescent="0.2">
      <c r="B962" s="155"/>
      <c r="D962" s="150" t="s">
        <v>376</v>
      </c>
      <c r="E962" s="156" t="s">
        <v>1</v>
      </c>
      <c r="F962" s="157" t="s">
        <v>4883</v>
      </c>
      <c r="H962" s="158">
        <v>6.94</v>
      </c>
      <c r="I962" s="159"/>
      <c r="L962" s="155"/>
      <c r="M962" s="160"/>
      <c r="T962" s="161"/>
      <c r="AT962" s="156" t="s">
        <v>376</v>
      </c>
      <c r="AU962" s="156" t="s">
        <v>86</v>
      </c>
      <c r="AV962" s="12" t="s">
        <v>86</v>
      </c>
      <c r="AW962" s="12" t="s">
        <v>34</v>
      </c>
      <c r="AX962" s="12" t="s">
        <v>77</v>
      </c>
      <c r="AY962" s="156" t="s">
        <v>339</v>
      </c>
    </row>
    <row r="963" spans="2:65" s="15" customFormat="1" x14ac:dyDescent="0.2">
      <c r="B963" s="189"/>
      <c r="D963" s="150" t="s">
        <v>376</v>
      </c>
      <c r="E963" s="190" t="s">
        <v>1</v>
      </c>
      <c r="F963" s="191" t="s">
        <v>4884</v>
      </c>
      <c r="H963" s="190" t="s">
        <v>1</v>
      </c>
      <c r="I963" s="192"/>
      <c r="L963" s="189"/>
      <c r="M963" s="193"/>
      <c r="T963" s="194"/>
      <c r="AT963" s="190" t="s">
        <v>376</v>
      </c>
      <c r="AU963" s="190" t="s">
        <v>86</v>
      </c>
      <c r="AV963" s="15" t="s">
        <v>84</v>
      </c>
      <c r="AW963" s="15" t="s">
        <v>34</v>
      </c>
      <c r="AX963" s="15" t="s">
        <v>77</v>
      </c>
      <c r="AY963" s="190" t="s">
        <v>339</v>
      </c>
    </row>
    <row r="964" spans="2:65" s="12" customFormat="1" x14ac:dyDescent="0.2">
      <c r="B964" s="155"/>
      <c r="D964" s="150" t="s">
        <v>376</v>
      </c>
      <c r="E964" s="156" t="s">
        <v>1</v>
      </c>
      <c r="F964" s="157" t="s">
        <v>4885</v>
      </c>
      <c r="H964" s="158">
        <v>26.481999999999999</v>
      </c>
      <c r="I964" s="159"/>
      <c r="L964" s="155"/>
      <c r="M964" s="160"/>
      <c r="T964" s="161"/>
      <c r="AT964" s="156" t="s">
        <v>376</v>
      </c>
      <c r="AU964" s="156" t="s">
        <v>86</v>
      </c>
      <c r="AV964" s="12" t="s">
        <v>86</v>
      </c>
      <c r="AW964" s="12" t="s">
        <v>34</v>
      </c>
      <c r="AX964" s="12" t="s">
        <v>77</v>
      </c>
      <c r="AY964" s="156" t="s">
        <v>339</v>
      </c>
    </row>
    <row r="965" spans="2:65" s="12" customFormat="1" x14ac:dyDescent="0.2">
      <c r="B965" s="155"/>
      <c r="D965" s="150" t="s">
        <v>376</v>
      </c>
      <c r="E965" s="156" t="s">
        <v>1</v>
      </c>
      <c r="F965" s="157" t="s">
        <v>4886</v>
      </c>
      <c r="H965" s="158">
        <v>7.4779999999999998</v>
      </c>
      <c r="I965" s="159"/>
      <c r="L965" s="155"/>
      <c r="M965" s="160"/>
      <c r="T965" s="161"/>
      <c r="AT965" s="156" t="s">
        <v>376</v>
      </c>
      <c r="AU965" s="156" t="s">
        <v>86</v>
      </c>
      <c r="AV965" s="12" t="s">
        <v>86</v>
      </c>
      <c r="AW965" s="12" t="s">
        <v>34</v>
      </c>
      <c r="AX965" s="12" t="s">
        <v>77</v>
      </c>
      <c r="AY965" s="156" t="s">
        <v>339</v>
      </c>
    </row>
    <row r="966" spans="2:65" s="12" customFormat="1" x14ac:dyDescent="0.2">
      <c r="B966" s="155"/>
      <c r="D966" s="150" t="s">
        <v>376</v>
      </c>
      <c r="E966" s="156" t="s">
        <v>1</v>
      </c>
      <c r="F966" s="157" t="s">
        <v>4887</v>
      </c>
      <c r="H966" s="158">
        <v>7.5060000000000002</v>
      </c>
      <c r="I966" s="159"/>
      <c r="L966" s="155"/>
      <c r="M966" s="160"/>
      <c r="T966" s="161"/>
      <c r="AT966" s="156" t="s">
        <v>376</v>
      </c>
      <c r="AU966" s="156" t="s">
        <v>86</v>
      </c>
      <c r="AV966" s="12" t="s">
        <v>86</v>
      </c>
      <c r="AW966" s="12" t="s">
        <v>34</v>
      </c>
      <c r="AX966" s="12" t="s">
        <v>77</v>
      </c>
      <c r="AY966" s="156" t="s">
        <v>339</v>
      </c>
    </row>
    <row r="967" spans="2:65" s="12" customFormat="1" x14ac:dyDescent="0.2">
      <c r="B967" s="155"/>
      <c r="D967" s="150" t="s">
        <v>376</v>
      </c>
      <c r="E967" s="156" t="s">
        <v>1</v>
      </c>
      <c r="F967" s="157" t="s">
        <v>4888</v>
      </c>
      <c r="H967" s="158">
        <v>1.006</v>
      </c>
      <c r="I967" s="159"/>
      <c r="L967" s="155"/>
      <c r="M967" s="160"/>
      <c r="T967" s="161"/>
      <c r="AT967" s="156" t="s">
        <v>376</v>
      </c>
      <c r="AU967" s="156" t="s">
        <v>86</v>
      </c>
      <c r="AV967" s="12" t="s">
        <v>86</v>
      </c>
      <c r="AW967" s="12" t="s">
        <v>34</v>
      </c>
      <c r="AX967" s="12" t="s">
        <v>77</v>
      </c>
      <c r="AY967" s="156" t="s">
        <v>339</v>
      </c>
    </row>
    <row r="968" spans="2:65" s="13" customFormat="1" x14ac:dyDescent="0.2">
      <c r="B968" s="162"/>
      <c r="D968" s="150" t="s">
        <v>376</v>
      </c>
      <c r="E968" s="163" t="s">
        <v>1</v>
      </c>
      <c r="F968" s="164" t="s">
        <v>398</v>
      </c>
      <c r="H968" s="165">
        <v>73.951999999999998</v>
      </c>
      <c r="I968" s="166"/>
      <c r="L968" s="162"/>
      <c r="M968" s="167"/>
      <c r="T968" s="168"/>
      <c r="AT968" s="163" t="s">
        <v>376</v>
      </c>
      <c r="AU968" s="163" t="s">
        <v>86</v>
      </c>
      <c r="AV968" s="13" t="s">
        <v>249</v>
      </c>
      <c r="AW968" s="13" t="s">
        <v>34</v>
      </c>
      <c r="AX968" s="13" t="s">
        <v>84</v>
      </c>
      <c r="AY968" s="163" t="s">
        <v>339</v>
      </c>
    </row>
    <row r="969" spans="2:65" s="1" customFormat="1" ht="16.5" customHeight="1" x14ac:dyDescent="0.2">
      <c r="B969" s="136"/>
      <c r="C969" s="169" t="s">
        <v>1629</v>
      </c>
      <c r="D969" s="169" t="s">
        <v>490</v>
      </c>
      <c r="E969" s="170" t="s">
        <v>4145</v>
      </c>
      <c r="F969" s="171" t="s">
        <v>4146</v>
      </c>
      <c r="G969" s="172" t="s">
        <v>493</v>
      </c>
      <c r="H969" s="173">
        <v>6.9829999999999997</v>
      </c>
      <c r="I969" s="174"/>
      <c r="J969" s="175">
        <f>ROUND(I969*H969,2)</f>
        <v>0</v>
      </c>
      <c r="K969" s="171" t="s">
        <v>1</v>
      </c>
      <c r="L969" s="176"/>
      <c r="M969" s="177" t="s">
        <v>1</v>
      </c>
      <c r="N969" s="178" t="s">
        <v>42</v>
      </c>
      <c r="P969" s="146">
        <f>O969*H969</f>
        <v>0</v>
      </c>
      <c r="Q969" s="146">
        <v>1</v>
      </c>
      <c r="R969" s="146">
        <f>Q969*H969</f>
        <v>6.9829999999999997</v>
      </c>
      <c r="S969" s="146">
        <v>0</v>
      </c>
      <c r="T969" s="147">
        <f>S969*H969</f>
        <v>0</v>
      </c>
      <c r="AR969" s="148" t="s">
        <v>513</v>
      </c>
      <c r="AT969" s="148" t="s">
        <v>490</v>
      </c>
      <c r="AU969" s="148" t="s">
        <v>86</v>
      </c>
      <c r="AY969" s="17" t="s">
        <v>339</v>
      </c>
      <c r="BE969" s="149">
        <f>IF(N969="základní",J969,0)</f>
        <v>0</v>
      </c>
      <c r="BF969" s="149">
        <f>IF(N969="snížená",J969,0)</f>
        <v>0</v>
      </c>
      <c r="BG969" s="149">
        <f>IF(N969="zákl. přenesená",J969,0)</f>
        <v>0</v>
      </c>
      <c r="BH969" s="149">
        <f>IF(N969="sníž. přenesená",J969,0)</f>
        <v>0</v>
      </c>
      <c r="BI969" s="149">
        <f>IF(N969="nulová",J969,0)</f>
        <v>0</v>
      </c>
      <c r="BJ969" s="17" t="s">
        <v>84</v>
      </c>
      <c r="BK969" s="149">
        <f>ROUND(I969*H969,2)</f>
        <v>0</v>
      </c>
      <c r="BL969" s="17" t="s">
        <v>428</v>
      </c>
      <c r="BM969" s="148" t="s">
        <v>4889</v>
      </c>
    </row>
    <row r="970" spans="2:65" s="1" customFormat="1" x14ac:dyDescent="0.2">
      <c r="B970" s="32"/>
      <c r="D970" s="150" t="s">
        <v>348</v>
      </c>
      <c r="F970" s="151" t="s">
        <v>4146</v>
      </c>
      <c r="I970" s="152"/>
      <c r="L970" s="32"/>
      <c r="M970" s="153"/>
      <c r="T970" s="56"/>
      <c r="AT970" s="17" t="s">
        <v>348</v>
      </c>
      <c r="AU970" s="17" t="s">
        <v>86</v>
      </c>
    </row>
    <row r="971" spans="2:65" s="1" customFormat="1" ht="28.8" x14ac:dyDescent="0.2">
      <c r="B971" s="32"/>
      <c r="D971" s="150" t="s">
        <v>350</v>
      </c>
      <c r="F971" s="154" t="s">
        <v>4890</v>
      </c>
      <c r="I971" s="152"/>
      <c r="L971" s="32"/>
      <c r="M971" s="153"/>
      <c r="T971" s="56"/>
      <c r="AT971" s="17" t="s">
        <v>350</v>
      </c>
      <c r="AU971" s="17" t="s">
        <v>86</v>
      </c>
    </row>
    <row r="972" spans="2:65" s="12" customFormat="1" x14ac:dyDescent="0.2">
      <c r="B972" s="155"/>
      <c r="D972" s="150" t="s">
        <v>376</v>
      </c>
      <c r="E972" s="156" t="s">
        <v>1</v>
      </c>
      <c r="F972" s="157" t="s">
        <v>4891</v>
      </c>
      <c r="H972" s="158">
        <v>3.2850000000000001</v>
      </c>
      <c r="I972" s="159"/>
      <c r="L972" s="155"/>
      <c r="M972" s="160"/>
      <c r="T972" s="161"/>
      <c r="AT972" s="156" t="s">
        <v>376</v>
      </c>
      <c r="AU972" s="156" t="s">
        <v>86</v>
      </c>
      <c r="AV972" s="12" t="s">
        <v>86</v>
      </c>
      <c r="AW972" s="12" t="s">
        <v>34</v>
      </c>
      <c r="AX972" s="12" t="s">
        <v>77</v>
      </c>
      <c r="AY972" s="156" t="s">
        <v>339</v>
      </c>
    </row>
    <row r="973" spans="2:65" s="12" customFormat="1" x14ac:dyDescent="0.2">
      <c r="B973" s="155"/>
      <c r="D973" s="150" t="s">
        <v>376</v>
      </c>
      <c r="E973" s="156" t="s">
        <v>1</v>
      </c>
      <c r="F973" s="157" t="s">
        <v>4892</v>
      </c>
      <c r="H973" s="158">
        <v>3.698</v>
      </c>
      <c r="I973" s="159"/>
      <c r="L973" s="155"/>
      <c r="M973" s="160"/>
      <c r="T973" s="161"/>
      <c r="AT973" s="156" t="s">
        <v>376</v>
      </c>
      <c r="AU973" s="156" t="s">
        <v>86</v>
      </c>
      <c r="AV973" s="12" t="s">
        <v>86</v>
      </c>
      <c r="AW973" s="12" t="s">
        <v>34</v>
      </c>
      <c r="AX973" s="12" t="s">
        <v>77</v>
      </c>
      <c r="AY973" s="156" t="s">
        <v>339</v>
      </c>
    </row>
    <row r="974" spans="2:65" s="13" customFormat="1" x14ac:dyDescent="0.2">
      <c r="B974" s="162"/>
      <c r="D974" s="150" t="s">
        <v>376</v>
      </c>
      <c r="E974" s="163" t="s">
        <v>1</v>
      </c>
      <c r="F974" s="164" t="s">
        <v>398</v>
      </c>
      <c r="H974" s="165">
        <v>6.9829999999999997</v>
      </c>
      <c r="I974" s="166"/>
      <c r="L974" s="162"/>
      <c r="M974" s="167"/>
      <c r="T974" s="168"/>
      <c r="AT974" s="163" t="s">
        <v>376</v>
      </c>
      <c r="AU974" s="163" t="s">
        <v>86</v>
      </c>
      <c r="AV974" s="13" t="s">
        <v>249</v>
      </c>
      <c r="AW974" s="13" t="s">
        <v>34</v>
      </c>
      <c r="AX974" s="13" t="s">
        <v>84</v>
      </c>
      <c r="AY974" s="163" t="s">
        <v>339</v>
      </c>
    </row>
    <row r="975" spans="2:65" s="1" customFormat="1" ht="16.5" customHeight="1" x14ac:dyDescent="0.2">
      <c r="B975" s="136"/>
      <c r="C975" s="137" t="s">
        <v>1631</v>
      </c>
      <c r="D975" s="137" t="s">
        <v>342</v>
      </c>
      <c r="E975" s="138" t="s">
        <v>2900</v>
      </c>
      <c r="F975" s="139" t="s">
        <v>2901</v>
      </c>
      <c r="G975" s="140" t="s">
        <v>381</v>
      </c>
      <c r="H975" s="141">
        <v>73.951999999999998</v>
      </c>
      <c r="I975" s="142"/>
      <c r="J975" s="143">
        <f>ROUND(I975*H975,2)</f>
        <v>0</v>
      </c>
      <c r="K975" s="139" t="s">
        <v>902</v>
      </c>
      <c r="L975" s="32"/>
      <c r="M975" s="144" t="s">
        <v>1</v>
      </c>
      <c r="N975" s="145" t="s">
        <v>42</v>
      </c>
      <c r="P975" s="146">
        <f>O975*H975</f>
        <v>0</v>
      </c>
      <c r="Q975" s="146">
        <v>8.5999999999999998E-4</v>
      </c>
      <c r="R975" s="146">
        <f>Q975*H975</f>
        <v>6.3598719999999997E-2</v>
      </c>
      <c r="S975" s="146">
        <v>0</v>
      </c>
      <c r="T975" s="147">
        <f>S975*H975</f>
        <v>0</v>
      </c>
      <c r="AR975" s="148" t="s">
        <v>428</v>
      </c>
      <c r="AT975" s="148" t="s">
        <v>342</v>
      </c>
      <c r="AU975" s="148" t="s">
        <v>86</v>
      </c>
      <c r="AY975" s="17" t="s">
        <v>339</v>
      </c>
      <c r="BE975" s="149">
        <f>IF(N975="základní",J975,0)</f>
        <v>0</v>
      </c>
      <c r="BF975" s="149">
        <f>IF(N975="snížená",J975,0)</f>
        <v>0</v>
      </c>
      <c r="BG975" s="149">
        <f>IF(N975="zákl. přenesená",J975,0)</f>
        <v>0</v>
      </c>
      <c r="BH975" s="149">
        <f>IF(N975="sníž. přenesená",J975,0)</f>
        <v>0</v>
      </c>
      <c r="BI975" s="149">
        <f>IF(N975="nulová",J975,0)</f>
        <v>0</v>
      </c>
      <c r="BJ975" s="17" t="s">
        <v>84</v>
      </c>
      <c r="BK975" s="149">
        <f>ROUND(I975*H975,2)</f>
        <v>0</v>
      </c>
      <c r="BL975" s="17" t="s">
        <v>428</v>
      </c>
      <c r="BM975" s="148" t="s">
        <v>4893</v>
      </c>
    </row>
    <row r="976" spans="2:65" s="1" customFormat="1" x14ac:dyDescent="0.2">
      <c r="B976" s="32"/>
      <c r="D976" s="150" t="s">
        <v>348</v>
      </c>
      <c r="F976" s="151" t="s">
        <v>2903</v>
      </c>
      <c r="I976" s="152"/>
      <c r="L976" s="32"/>
      <c r="M976" s="153"/>
      <c r="T976" s="56"/>
      <c r="AT976" s="17" t="s">
        <v>348</v>
      </c>
      <c r="AU976" s="17" t="s">
        <v>86</v>
      </c>
    </row>
    <row r="977" spans="2:65" s="15" customFormat="1" x14ac:dyDescent="0.2">
      <c r="B977" s="189"/>
      <c r="D977" s="150" t="s">
        <v>376</v>
      </c>
      <c r="E977" s="190" t="s">
        <v>1</v>
      </c>
      <c r="F977" s="191" t="s">
        <v>4877</v>
      </c>
      <c r="H977" s="190" t="s">
        <v>1</v>
      </c>
      <c r="I977" s="192"/>
      <c r="L977" s="189"/>
      <c r="M977" s="193"/>
      <c r="T977" s="194"/>
      <c r="AT977" s="190" t="s">
        <v>376</v>
      </c>
      <c r="AU977" s="190" t="s">
        <v>86</v>
      </c>
      <c r="AV977" s="15" t="s">
        <v>84</v>
      </c>
      <c r="AW977" s="15" t="s">
        <v>34</v>
      </c>
      <c r="AX977" s="15" t="s">
        <v>77</v>
      </c>
      <c r="AY977" s="190" t="s">
        <v>339</v>
      </c>
    </row>
    <row r="978" spans="2:65" s="15" customFormat="1" x14ac:dyDescent="0.2">
      <c r="B978" s="189"/>
      <c r="D978" s="150" t="s">
        <v>376</v>
      </c>
      <c r="E978" s="190" t="s">
        <v>1</v>
      </c>
      <c r="F978" s="191" t="s">
        <v>4143</v>
      </c>
      <c r="H978" s="190" t="s">
        <v>1</v>
      </c>
      <c r="I978" s="192"/>
      <c r="L978" s="189"/>
      <c r="M978" s="193"/>
      <c r="T978" s="194"/>
      <c r="AT978" s="190" t="s">
        <v>376</v>
      </c>
      <c r="AU978" s="190" t="s">
        <v>86</v>
      </c>
      <c r="AV978" s="15" t="s">
        <v>84</v>
      </c>
      <c r="AW978" s="15" t="s">
        <v>34</v>
      </c>
      <c r="AX978" s="15" t="s">
        <v>77</v>
      </c>
      <c r="AY978" s="190" t="s">
        <v>339</v>
      </c>
    </row>
    <row r="979" spans="2:65" s="12" customFormat="1" x14ac:dyDescent="0.2">
      <c r="B979" s="155"/>
      <c r="D979" s="150" t="s">
        <v>376</v>
      </c>
      <c r="E979" s="156" t="s">
        <v>1</v>
      </c>
      <c r="F979" s="157" t="s">
        <v>4878</v>
      </c>
      <c r="H979" s="158">
        <v>10.34</v>
      </c>
      <c r="I979" s="159"/>
      <c r="L979" s="155"/>
      <c r="M979" s="160"/>
      <c r="T979" s="161"/>
      <c r="AT979" s="156" t="s">
        <v>376</v>
      </c>
      <c r="AU979" s="156" t="s">
        <v>86</v>
      </c>
      <c r="AV979" s="12" t="s">
        <v>86</v>
      </c>
      <c r="AW979" s="12" t="s">
        <v>34</v>
      </c>
      <c r="AX979" s="12" t="s">
        <v>77</v>
      </c>
      <c r="AY979" s="156" t="s">
        <v>339</v>
      </c>
    </row>
    <row r="980" spans="2:65" s="12" customFormat="1" x14ac:dyDescent="0.2">
      <c r="B980" s="155"/>
      <c r="D980" s="150" t="s">
        <v>376</v>
      </c>
      <c r="E980" s="156" t="s">
        <v>1</v>
      </c>
      <c r="F980" s="157" t="s">
        <v>4879</v>
      </c>
      <c r="H980" s="158">
        <v>3.42</v>
      </c>
      <c r="I980" s="159"/>
      <c r="L980" s="155"/>
      <c r="M980" s="160"/>
      <c r="T980" s="161"/>
      <c r="AT980" s="156" t="s">
        <v>376</v>
      </c>
      <c r="AU980" s="156" t="s">
        <v>86</v>
      </c>
      <c r="AV980" s="12" t="s">
        <v>86</v>
      </c>
      <c r="AW980" s="12" t="s">
        <v>34</v>
      </c>
      <c r="AX980" s="12" t="s">
        <v>77</v>
      </c>
      <c r="AY980" s="156" t="s">
        <v>339</v>
      </c>
    </row>
    <row r="981" spans="2:65" s="12" customFormat="1" x14ac:dyDescent="0.2">
      <c r="B981" s="155"/>
      <c r="D981" s="150" t="s">
        <v>376</v>
      </c>
      <c r="E981" s="156" t="s">
        <v>1</v>
      </c>
      <c r="F981" s="157" t="s">
        <v>4880</v>
      </c>
      <c r="H981" s="158">
        <v>1.99</v>
      </c>
      <c r="I981" s="159"/>
      <c r="L981" s="155"/>
      <c r="M981" s="160"/>
      <c r="T981" s="161"/>
      <c r="AT981" s="156" t="s">
        <v>376</v>
      </c>
      <c r="AU981" s="156" t="s">
        <v>86</v>
      </c>
      <c r="AV981" s="12" t="s">
        <v>86</v>
      </c>
      <c r="AW981" s="12" t="s">
        <v>34</v>
      </c>
      <c r="AX981" s="12" t="s">
        <v>77</v>
      </c>
      <c r="AY981" s="156" t="s">
        <v>339</v>
      </c>
    </row>
    <row r="982" spans="2:65" s="12" customFormat="1" x14ac:dyDescent="0.2">
      <c r="B982" s="155"/>
      <c r="D982" s="150" t="s">
        <v>376</v>
      </c>
      <c r="E982" s="156" t="s">
        <v>1</v>
      </c>
      <c r="F982" s="157" t="s">
        <v>4881</v>
      </c>
      <c r="H982" s="158">
        <v>2.25</v>
      </c>
      <c r="I982" s="159"/>
      <c r="L982" s="155"/>
      <c r="M982" s="160"/>
      <c r="T982" s="161"/>
      <c r="AT982" s="156" t="s">
        <v>376</v>
      </c>
      <c r="AU982" s="156" t="s">
        <v>86</v>
      </c>
      <c r="AV982" s="12" t="s">
        <v>86</v>
      </c>
      <c r="AW982" s="12" t="s">
        <v>34</v>
      </c>
      <c r="AX982" s="12" t="s">
        <v>77</v>
      </c>
      <c r="AY982" s="156" t="s">
        <v>339</v>
      </c>
    </row>
    <row r="983" spans="2:65" s="12" customFormat="1" x14ac:dyDescent="0.2">
      <c r="B983" s="155"/>
      <c r="D983" s="150" t="s">
        <v>376</v>
      </c>
      <c r="E983" s="156" t="s">
        <v>1</v>
      </c>
      <c r="F983" s="157" t="s">
        <v>4882</v>
      </c>
      <c r="H983" s="158">
        <v>6.54</v>
      </c>
      <c r="I983" s="159"/>
      <c r="L983" s="155"/>
      <c r="M983" s="160"/>
      <c r="T983" s="161"/>
      <c r="AT983" s="156" t="s">
        <v>376</v>
      </c>
      <c r="AU983" s="156" t="s">
        <v>86</v>
      </c>
      <c r="AV983" s="12" t="s">
        <v>86</v>
      </c>
      <c r="AW983" s="12" t="s">
        <v>34</v>
      </c>
      <c r="AX983" s="12" t="s">
        <v>77</v>
      </c>
      <c r="AY983" s="156" t="s">
        <v>339</v>
      </c>
    </row>
    <row r="984" spans="2:65" s="12" customFormat="1" x14ac:dyDescent="0.2">
      <c r="B984" s="155"/>
      <c r="D984" s="150" t="s">
        <v>376</v>
      </c>
      <c r="E984" s="156" t="s">
        <v>1</v>
      </c>
      <c r="F984" s="157" t="s">
        <v>4883</v>
      </c>
      <c r="H984" s="158">
        <v>6.94</v>
      </c>
      <c r="I984" s="159"/>
      <c r="L984" s="155"/>
      <c r="M984" s="160"/>
      <c r="T984" s="161"/>
      <c r="AT984" s="156" t="s">
        <v>376</v>
      </c>
      <c r="AU984" s="156" t="s">
        <v>86</v>
      </c>
      <c r="AV984" s="12" t="s">
        <v>86</v>
      </c>
      <c r="AW984" s="12" t="s">
        <v>34</v>
      </c>
      <c r="AX984" s="12" t="s">
        <v>77</v>
      </c>
      <c r="AY984" s="156" t="s">
        <v>339</v>
      </c>
    </row>
    <row r="985" spans="2:65" s="15" customFormat="1" x14ac:dyDescent="0.2">
      <c r="B985" s="189"/>
      <c r="D985" s="150" t="s">
        <v>376</v>
      </c>
      <c r="E985" s="190" t="s">
        <v>1</v>
      </c>
      <c r="F985" s="191" t="s">
        <v>4884</v>
      </c>
      <c r="H985" s="190" t="s">
        <v>1</v>
      </c>
      <c r="I985" s="192"/>
      <c r="L985" s="189"/>
      <c r="M985" s="193"/>
      <c r="T985" s="194"/>
      <c r="AT985" s="190" t="s">
        <v>376</v>
      </c>
      <c r="AU985" s="190" t="s">
        <v>86</v>
      </c>
      <c r="AV985" s="15" t="s">
        <v>84</v>
      </c>
      <c r="AW985" s="15" t="s">
        <v>34</v>
      </c>
      <c r="AX985" s="15" t="s">
        <v>77</v>
      </c>
      <c r="AY985" s="190" t="s">
        <v>339</v>
      </c>
    </row>
    <row r="986" spans="2:65" s="12" customFormat="1" x14ac:dyDescent="0.2">
      <c r="B986" s="155"/>
      <c r="D986" s="150" t="s">
        <v>376</v>
      </c>
      <c r="E986" s="156" t="s">
        <v>1</v>
      </c>
      <c r="F986" s="157" t="s">
        <v>4885</v>
      </c>
      <c r="H986" s="158">
        <v>26.481999999999999</v>
      </c>
      <c r="I986" s="159"/>
      <c r="L986" s="155"/>
      <c r="M986" s="160"/>
      <c r="T986" s="161"/>
      <c r="AT986" s="156" t="s">
        <v>376</v>
      </c>
      <c r="AU986" s="156" t="s">
        <v>86</v>
      </c>
      <c r="AV986" s="12" t="s">
        <v>86</v>
      </c>
      <c r="AW986" s="12" t="s">
        <v>34</v>
      </c>
      <c r="AX986" s="12" t="s">
        <v>77</v>
      </c>
      <c r="AY986" s="156" t="s">
        <v>339</v>
      </c>
    </row>
    <row r="987" spans="2:65" s="12" customFormat="1" x14ac:dyDescent="0.2">
      <c r="B987" s="155"/>
      <c r="D987" s="150" t="s">
        <v>376</v>
      </c>
      <c r="E987" s="156" t="s">
        <v>1</v>
      </c>
      <c r="F987" s="157" t="s">
        <v>4886</v>
      </c>
      <c r="H987" s="158">
        <v>7.4779999999999998</v>
      </c>
      <c r="I987" s="159"/>
      <c r="L987" s="155"/>
      <c r="M987" s="160"/>
      <c r="T987" s="161"/>
      <c r="AT987" s="156" t="s">
        <v>376</v>
      </c>
      <c r="AU987" s="156" t="s">
        <v>86</v>
      </c>
      <c r="AV987" s="12" t="s">
        <v>86</v>
      </c>
      <c r="AW987" s="12" t="s">
        <v>34</v>
      </c>
      <c r="AX987" s="12" t="s">
        <v>77</v>
      </c>
      <c r="AY987" s="156" t="s">
        <v>339</v>
      </c>
    </row>
    <row r="988" spans="2:65" s="12" customFormat="1" x14ac:dyDescent="0.2">
      <c r="B988" s="155"/>
      <c r="D988" s="150" t="s">
        <v>376</v>
      </c>
      <c r="E988" s="156" t="s">
        <v>1</v>
      </c>
      <c r="F988" s="157" t="s">
        <v>4887</v>
      </c>
      <c r="H988" s="158">
        <v>7.5060000000000002</v>
      </c>
      <c r="I988" s="159"/>
      <c r="L988" s="155"/>
      <c r="M988" s="160"/>
      <c r="T988" s="161"/>
      <c r="AT988" s="156" t="s">
        <v>376</v>
      </c>
      <c r="AU988" s="156" t="s">
        <v>86</v>
      </c>
      <c r="AV988" s="12" t="s">
        <v>86</v>
      </c>
      <c r="AW988" s="12" t="s">
        <v>34</v>
      </c>
      <c r="AX988" s="12" t="s">
        <v>77</v>
      </c>
      <c r="AY988" s="156" t="s">
        <v>339</v>
      </c>
    </row>
    <row r="989" spans="2:65" s="12" customFormat="1" x14ac:dyDescent="0.2">
      <c r="B989" s="155"/>
      <c r="D989" s="150" t="s">
        <v>376</v>
      </c>
      <c r="E989" s="156" t="s">
        <v>1</v>
      </c>
      <c r="F989" s="157" t="s">
        <v>4888</v>
      </c>
      <c r="H989" s="158">
        <v>1.006</v>
      </c>
      <c r="I989" s="159"/>
      <c r="L989" s="155"/>
      <c r="M989" s="160"/>
      <c r="T989" s="161"/>
      <c r="AT989" s="156" t="s">
        <v>376</v>
      </c>
      <c r="AU989" s="156" t="s">
        <v>86</v>
      </c>
      <c r="AV989" s="12" t="s">
        <v>86</v>
      </c>
      <c r="AW989" s="12" t="s">
        <v>34</v>
      </c>
      <c r="AX989" s="12" t="s">
        <v>77</v>
      </c>
      <c r="AY989" s="156" t="s">
        <v>339</v>
      </c>
    </row>
    <row r="990" spans="2:65" s="13" customFormat="1" x14ac:dyDescent="0.2">
      <c r="B990" s="162"/>
      <c r="D990" s="150" t="s">
        <v>376</v>
      </c>
      <c r="E990" s="163" t="s">
        <v>1</v>
      </c>
      <c r="F990" s="164" t="s">
        <v>398</v>
      </c>
      <c r="H990" s="165">
        <v>73.951999999999998</v>
      </c>
      <c r="I990" s="166"/>
      <c r="L990" s="162"/>
      <c r="M990" s="167"/>
      <c r="T990" s="168"/>
      <c r="AT990" s="163" t="s">
        <v>376</v>
      </c>
      <c r="AU990" s="163" t="s">
        <v>86</v>
      </c>
      <c r="AV990" s="13" t="s">
        <v>249</v>
      </c>
      <c r="AW990" s="13" t="s">
        <v>34</v>
      </c>
      <c r="AX990" s="13" t="s">
        <v>84</v>
      </c>
      <c r="AY990" s="163" t="s">
        <v>339</v>
      </c>
    </row>
    <row r="991" spans="2:65" s="1" customFormat="1" ht="16.5" customHeight="1" x14ac:dyDescent="0.2">
      <c r="B991" s="136"/>
      <c r="C991" s="169" t="s">
        <v>1634</v>
      </c>
      <c r="D991" s="169" t="s">
        <v>490</v>
      </c>
      <c r="E991" s="170" t="s">
        <v>2904</v>
      </c>
      <c r="F991" s="171" t="s">
        <v>2905</v>
      </c>
      <c r="G991" s="172" t="s">
        <v>970</v>
      </c>
      <c r="H991" s="173">
        <v>79.424000000000007</v>
      </c>
      <c r="I991" s="174"/>
      <c r="J991" s="175">
        <f>ROUND(I991*H991,2)</f>
        <v>0</v>
      </c>
      <c r="K991" s="171" t="s">
        <v>902</v>
      </c>
      <c r="L991" s="176"/>
      <c r="M991" s="177" t="s">
        <v>1</v>
      </c>
      <c r="N991" s="178" t="s">
        <v>42</v>
      </c>
      <c r="P991" s="146">
        <f>O991*H991</f>
        <v>0</v>
      </c>
      <c r="Q991" s="146">
        <v>1E-3</v>
      </c>
      <c r="R991" s="146">
        <f>Q991*H991</f>
        <v>7.9424000000000008E-2</v>
      </c>
      <c r="S991" s="146">
        <v>0</v>
      </c>
      <c r="T991" s="147">
        <f>S991*H991</f>
        <v>0</v>
      </c>
      <c r="AR991" s="148" t="s">
        <v>513</v>
      </c>
      <c r="AT991" s="148" t="s">
        <v>490</v>
      </c>
      <c r="AU991" s="148" t="s">
        <v>86</v>
      </c>
      <c r="AY991" s="17" t="s">
        <v>339</v>
      </c>
      <c r="BE991" s="149">
        <f>IF(N991="základní",J991,0)</f>
        <v>0</v>
      </c>
      <c r="BF991" s="149">
        <f>IF(N991="snížená",J991,0)</f>
        <v>0</v>
      </c>
      <c r="BG991" s="149">
        <f>IF(N991="zákl. přenesená",J991,0)</f>
        <v>0</v>
      </c>
      <c r="BH991" s="149">
        <f>IF(N991="sníž. přenesená",J991,0)</f>
        <v>0</v>
      </c>
      <c r="BI991" s="149">
        <f>IF(N991="nulová",J991,0)</f>
        <v>0</v>
      </c>
      <c r="BJ991" s="17" t="s">
        <v>84</v>
      </c>
      <c r="BK991" s="149">
        <f>ROUND(I991*H991,2)</f>
        <v>0</v>
      </c>
      <c r="BL991" s="17" t="s">
        <v>428</v>
      </c>
      <c r="BM991" s="148" t="s">
        <v>4894</v>
      </c>
    </row>
    <row r="992" spans="2:65" s="1" customFormat="1" x14ac:dyDescent="0.2">
      <c r="B992" s="32"/>
      <c r="D992" s="150" t="s">
        <v>348</v>
      </c>
      <c r="F992" s="151" t="s">
        <v>2905</v>
      </c>
      <c r="I992" s="152"/>
      <c r="L992" s="32"/>
      <c r="M992" s="153"/>
      <c r="T992" s="56"/>
      <c r="AT992" s="17" t="s">
        <v>348</v>
      </c>
      <c r="AU992" s="17" t="s">
        <v>86</v>
      </c>
    </row>
    <row r="993" spans="2:65" s="12" customFormat="1" x14ac:dyDescent="0.2">
      <c r="B993" s="155"/>
      <c r="D993" s="150" t="s">
        <v>376</v>
      </c>
      <c r="E993" s="156" t="s">
        <v>1</v>
      </c>
      <c r="F993" s="157" t="s">
        <v>4895</v>
      </c>
      <c r="H993" s="158">
        <v>73.951999999999998</v>
      </c>
      <c r="I993" s="159"/>
      <c r="L993" s="155"/>
      <c r="M993" s="160"/>
      <c r="T993" s="161"/>
      <c r="AT993" s="156" t="s">
        <v>376</v>
      </c>
      <c r="AU993" s="156" t="s">
        <v>86</v>
      </c>
      <c r="AV993" s="12" t="s">
        <v>86</v>
      </c>
      <c r="AW993" s="12" t="s">
        <v>34</v>
      </c>
      <c r="AX993" s="12" t="s">
        <v>77</v>
      </c>
      <c r="AY993" s="156" t="s">
        <v>339</v>
      </c>
    </row>
    <row r="994" spans="2:65" s="13" customFormat="1" x14ac:dyDescent="0.2">
      <c r="B994" s="162"/>
      <c r="D994" s="150" t="s">
        <v>376</v>
      </c>
      <c r="E994" s="163" t="s">
        <v>1</v>
      </c>
      <c r="F994" s="164" t="s">
        <v>398</v>
      </c>
      <c r="H994" s="165">
        <v>73.951999999999998</v>
      </c>
      <c r="I994" s="166"/>
      <c r="L994" s="162"/>
      <c r="M994" s="167"/>
      <c r="T994" s="168"/>
      <c r="AT994" s="163" t="s">
        <v>376</v>
      </c>
      <c r="AU994" s="163" t="s">
        <v>86</v>
      </c>
      <c r="AV994" s="13" t="s">
        <v>249</v>
      </c>
      <c r="AW994" s="13" t="s">
        <v>34</v>
      </c>
      <c r="AX994" s="13" t="s">
        <v>84</v>
      </c>
      <c r="AY994" s="163" t="s">
        <v>339</v>
      </c>
    </row>
    <row r="995" spans="2:65" s="12" customFormat="1" x14ac:dyDescent="0.2">
      <c r="B995" s="155"/>
      <c r="D995" s="150" t="s">
        <v>376</v>
      </c>
      <c r="F995" s="157" t="s">
        <v>4896</v>
      </c>
      <c r="H995" s="158">
        <v>79.424000000000007</v>
      </c>
      <c r="I995" s="159"/>
      <c r="L995" s="155"/>
      <c r="M995" s="160"/>
      <c r="T995" s="161"/>
      <c r="AT995" s="156" t="s">
        <v>376</v>
      </c>
      <c r="AU995" s="156" t="s">
        <v>86</v>
      </c>
      <c r="AV995" s="12" t="s">
        <v>86</v>
      </c>
      <c r="AW995" s="12" t="s">
        <v>3</v>
      </c>
      <c r="AX995" s="12" t="s">
        <v>84</v>
      </c>
      <c r="AY995" s="156" t="s">
        <v>339</v>
      </c>
    </row>
    <row r="996" spans="2:65" s="1" customFormat="1" ht="16.5" customHeight="1" x14ac:dyDescent="0.2">
      <c r="B996" s="136"/>
      <c r="C996" s="137" t="s">
        <v>1637</v>
      </c>
      <c r="D996" s="137" t="s">
        <v>342</v>
      </c>
      <c r="E996" s="138" t="s">
        <v>4154</v>
      </c>
      <c r="F996" s="139" t="s">
        <v>4155</v>
      </c>
      <c r="G996" s="140" t="s">
        <v>381</v>
      </c>
      <c r="H996" s="141">
        <v>130.52000000000001</v>
      </c>
      <c r="I996" s="142"/>
      <c r="J996" s="143">
        <f>ROUND(I996*H996,2)</f>
        <v>0</v>
      </c>
      <c r="K996" s="139" t="s">
        <v>902</v>
      </c>
      <c r="L996" s="32"/>
      <c r="M996" s="144" t="s">
        <v>1</v>
      </c>
      <c r="N996" s="145" t="s">
        <v>42</v>
      </c>
      <c r="P996" s="146">
        <f>O996*H996</f>
        <v>0</v>
      </c>
      <c r="Q996" s="146">
        <v>0</v>
      </c>
      <c r="R996" s="146">
        <f>Q996*H996</f>
        <v>0</v>
      </c>
      <c r="S996" s="146">
        <v>0</v>
      </c>
      <c r="T996" s="147">
        <f>S996*H996</f>
        <v>0</v>
      </c>
      <c r="AR996" s="148" t="s">
        <v>428</v>
      </c>
      <c r="AT996" s="148" t="s">
        <v>342</v>
      </c>
      <c r="AU996" s="148" t="s">
        <v>86</v>
      </c>
      <c r="AY996" s="17" t="s">
        <v>339</v>
      </c>
      <c r="BE996" s="149">
        <f>IF(N996="základní",J996,0)</f>
        <v>0</v>
      </c>
      <c r="BF996" s="149">
        <f>IF(N996="snížená",J996,0)</f>
        <v>0</v>
      </c>
      <c r="BG996" s="149">
        <f>IF(N996="zákl. přenesená",J996,0)</f>
        <v>0</v>
      </c>
      <c r="BH996" s="149">
        <f>IF(N996="sníž. přenesená",J996,0)</f>
        <v>0</v>
      </c>
      <c r="BI996" s="149">
        <f>IF(N996="nulová",J996,0)</f>
        <v>0</v>
      </c>
      <c r="BJ996" s="17" t="s">
        <v>84</v>
      </c>
      <c r="BK996" s="149">
        <f>ROUND(I996*H996,2)</f>
        <v>0</v>
      </c>
      <c r="BL996" s="17" t="s">
        <v>428</v>
      </c>
      <c r="BM996" s="148" t="s">
        <v>4897</v>
      </c>
    </row>
    <row r="997" spans="2:65" s="1" customFormat="1" x14ac:dyDescent="0.2">
      <c r="B997" s="32"/>
      <c r="D997" s="150" t="s">
        <v>348</v>
      </c>
      <c r="F997" s="151" t="s">
        <v>4157</v>
      </c>
      <c r="I997" s="152"/>
      <c r="L997" s="32"/>
      <c r="M997" s="153"/>
      <c r="T997" s="56"/>
      <c r="AT997" s="17" t="s">
        <v>348</v>
      </c>
      <c r="AU997" s="17" t="s">
        <v>86</v>
      </c>
    </row>
    <row r="998" spans="2:65" s="15" customFormat="1" x14ac:dyDescent="0.2">
      <c r="B998" s="189"/>
      <c r="D998" s="150" t="s">
        <v>376</v>
      </c>
      <c r="E998" s="190" t="s">
        <v>1</v>
      </c>
      <c r="F998" s="191" t="s">
        <v>4871</v>
      </c>
      <c r="H998" s="190" t="s">
        <v>1</v>
      </c>
      <c r="I998" s="192"/>
      <c r="L998" s="189"/>
      <c r="M998" s="193"/>
      <c r="T998" s="194"/>
      <c r="AT998" s="190" t="s">
        <v>376</v>
      </c>
      <c r="AU998" s="190" t="s">
        <v>86</v>
      </c>
      <c r="AV998" s="15" t="s">
        <v>84</v>
      </c>
      <c r="AW998" s="15" t="s">
        <v>34</v>
      </c>
      <c r="AX998" s="15" t="s">
        <v>77</v>
      </c>
      <c r="AY998" s="190" t="s">
        <v>339</v>
      </c>
    </row>
    <row r="999" spans="2:65" s="12" customFormat="1" x14ac:dyDescent="0.2">
      <c r="B999" s="155"/>
      <c r="D999" s="150" t="s">
        <v>376</v>
      </c>
      <c r="E999" s="156" t="s">
        <v>1</v>
      </c>
      <c r="F999" s="157" t="s">
        <v>4872</v>
      </c>
      <c r="H999" s="158">
        <v>9</v>
      </c>
      <c r="I999" s="159"/>
      <c r="L999" s="155"/>
      <c r="M999" s="160"/>
      <c r="T999" s="161"/>
      <c r="AT999" s="156" t="s">
        <v>376</v>
      </c>
      <c r="AU999" s="156" t="s">
        <v>86</v>
      </c>
      <c r="AV999" s="12" t="s">
        <v>86</v>
      </c>
      <c r="AW999" s="12" t="s">
        <v>34</v>
      </c>
      <c r="AX999" s="12" t="s">
        <v>77</v>
      </c>
      <c r="AY999" s="156" t="s">
        <v>339</v>
      </c>
    </row>
    <row r="1000" spans="2:65" s="12" customFormat="1" x14ac:dyDescent="0.2">
      <c r="B1000" s="155"/>
      <c r="D1000" s="150" t="s">
        <v>376</v>
      </c>
      <c r="E1000" s="156" t="s">
        <v>1</v>
      </c>
      <c r="F1000" s="157" t="s">
        <v>4873</v>
      </c>
      <c r="H1000" s="158">
        <v>10.32</v>
      </c>
      <c r="I1000" s="159"/>
      <c r="L1000" s="155"/>
      <c r="M1000" s="160"/>
      <c r="T1000" s="161"/>
      <c r="AT1000" s="156" t="s">
        <v>376</v>
      </c>
      <c r="AU1000" s="156" t="s">
        <v>86</v>
      </c>
      <c r="AV1000" s="12" t="s">
        <v>86</v>
      </c>
      <c r="AW1000" s="12" t="s">
        <v>34</v>
      </c>
      <c r="AX1000" s="12" t="s">
        <v>77</v>
      </c>
      <c r="AY1000" s="156" t="s">
        <v>339</v>
      </c>
    </row>
    <row r="1001" spans="2:65" s="12" customFormat="1" x14ac:dyDescent="0.2">
      <c r="B1001" s="155"/>
      <c r="D1001" s="150" t="s">
        <v>376</v>
      </c>
      <c r="E1001" s="156" t="s">
        <v>1</v>
      </c>
      <c r="F1001" s="157" t="s">
        <v>4874</v>
      </c>
      <c r="H1001" s="158">
        <v>0.27</v>
      </c>
      <c r="I1001" s="159"/>
      <c r="L1001" s="155"/>
      <c r="M1001" s="160"/>
      <c r="T1001" s="161"/>
      <c r="AT1001" s="156" t="s">
        <v>376</v>
      </c>
      <c r="AU1001" s="156" t="s">
        <v>86</v>
      </c>
      <c r="AV1001" s="12" t="s">
        <v>86</v>
      </c>
      <c r="AW1001" s="12" t="s">
        <v>34</v>
      </c>
      <c r="AX1001" s="12" t="s">
        <v>77</v>
      </c>
      <c r="AY1001" s="156" t="s">
        <v>339</v>
      </c>
    </row>
    <row r="1002" spans="2:65" s="12" customFormat="1" x14ac:dyDescent="0.2">
      <c r="B1002" s="155"/>
      <c r="D1002" s="150" t="s">
        <v>376</v>
      </c>
      <c r="E1002" s="156" t="s">
        <v>1</v>
      </c>
      <c r="F1002" s="157" t="s">
        <v>4875</v>
      </c>
      <c r="H1002" s="158">
        <v>0.16</v>
      </c>
      <c r="I1002" s="159"/>
      <c r="L1002" s="155"/>
      <c r="M1002" s="160"/>
      <c r="T1002" s="161"/>
      <c r="AT1002" s="156" t="s">
        <v>376</v>
      </c>
      <c r="AU1002" s="156" t="s">
        <v>86</v>
      </c>
      <c r="AV1002" s="12" t="s">
        <v>86</v>
      </c>
      <c r="AW1002" s="12" t="s">
        <v>34</v>
      </c>
      <c r="AX1002" s="12" t="s">
        <v>77</v>
      </c>
      <c r="AY1002" s="156" t="s">
        <v>339</v>
      </c>
    </row>
    <row r="1003" spans="2:65" s="15" customFormat="1" x14ac:dyDescent="0.2">
      <c r="B1003" s="189"/>
      <c r="D1003" s="150" t="s">
        <v>376</v>
      </c>
      <c r="E1003" s="190" t="s">
        <v>1</v>
      </c>
      <c r="F1003" s="191" t="s">
        <v>4877</v>
      </c>
      <c r="H1003" s="190" t="s">
        <v>1</v>
      </c>
      <c r="I1003" s="192"/>
      <c r="L1003" s="189"/>
      <c r="M1003" s="193"/>
      <c r="T1003" s="194"/>
      <c r="AT1003" s="190" t="s">
        <v>376</v>
      </c>
      <c r="AU1003" s="190" t="s">
        <v>86</v>
      </c>
      <c r="AV1003" s="15" t="s">
        <v>84</v>
      </c>
      <c r="AW1003" s="15" t="s">
        <v>34</v>
      </c>
      <c r="AX1003" s="15" t="s">
        <v>77</v>
      </c>
      <c r="AY1003" s="190" t="s">
        <v>339</v>
      </c>
    </row>
    <row r="1004" spans="2:65" s="15" customFormat="1" x14ac:dyDescent="0.2">
      <c r="B1004" s="189"/>
      <c r="D1004" s="150" t="s">
        <v>376</v>
      </c>
      <c r="E1004" s="190" t="s">
        <v>1</v>
      </c>
      <c r="F1004" s="191" t="s">
        <v>4143</v>
      </c>
      <c r="H1004" s="190" t="s">
        <v>1</v>
      </c>
      <c r="I1004" s="192"/>
      <c r="L1004" s="189"/>
      <c r="M1004" s="193"/>
      <c r="T1004" s="194"/>
      <c r="AT1004" s="190" t="s">
        <v>376</v>
      </c>
      <c r="AU1004" s="190" t="s">
        <v>86</v>
      </c>
      <c r="AV1004" s="15" t="s">
        <v>84</v>
      </c>
      <c r="AW1004" s="15" t="s">
        <v>34</v>
      </c>
      <c r="AX1004" s="15" t="s">
        <v>77</v>
      </c>
      <c r="AY1004" s="190" t="s">
        <v>339</v>
      </c>
    </row>
    <row r="1005" spans="2:65" s="12" customFormat="1" x14ac:dyDescent="0.2">
      <c r="B1005" s="155"/>
      <c r="D1005" s="150" t="s">
        <v>376</v>
      </c>
      <c r="E1005" s="156" t="s">
        <v>1</v>
      </c>
      <c r="F1005" s="157" t="s">
        <v>4878</v>
      </c>
      <c r="H1005" s="158">
        <v>10.34</v>
      </c>
      <c r="I1005" s="159"/>
      <c r="L1005" s="155"/>
      <c r="M1005" s="160"/>
      <c r="T1005" s="161"/>
      <c r="AT1005" s="156" t="s">
        <v>376</v>
      </c>
      <c r="AU1005" s="156" t="s">
        <v>86</v>
      </c>
      <c r="AV1005" s="12" t="s">
        <v>86</v>
      </c>
      <c r="AW1005" s="12" t="s">
        <v>34</v>
      </c>
      <c r="AX1005" s="12" t="s">
        <v>77</v>
      </c>
      <c r="AY1005" s="156" t="s">
        <v>339</v>
      </c>
    </row>
    <row r="1006" spans="2:65" s="12" customFormat="1" x14ac:dyDescent="0.2">
      <c r="B1006" s="155"/>
      <c r="D1006" s="150" t="s">
        <v>376</v>
      </c>
      <c r="E1006" s="156" t="s">
        <v>1</v>
      </c>
      <c r="F1006" s="157" t="s">
        <v>4879</v>
      </c>
      <c r="H1006" s="158">
        <v>3.42</v>
      </c>
      <c r="I1006" s="159"/>
      <c r="L1006" s="155"/>
      <c r="M1006" s="160"/>
      <c r="T1006" s="161"/>
      <c r="AT1006" s="156" t="s">
        <v>376</v>
      </c>
      <c r="AU1006" s="156" t="s">
        <v>86</v>
      </c>
      <c r="AV1006" s="12" t="s">
        <v>86</v>
      </c>
      <c r="AW1006" s="12" t="s">
        <v>34</v>
      </c>
      <c r="AX1006" s="12" t="s">
        <v>77</v>
      </c>
      <c r="AY1006" s="156" t="s">
        <v>339</v>
      </c>
    </row>
    <row r="1007" spans="2:65" s="12" customFormat="1" x14ac:dyDescent="0.2">
      <c r="B1007" s="155"/>
      <c r="D1007" s="150" t="s">
        <v>376</v>
      </c>
      <c r="E1007" s="156" t="s">
        <v>1</v>
      </c>
      <c r="F1007" s="157" t="s">
        <v>4880</v>
      </c>
      <c r="H1007" s="158">
        <v>1.99</v>
      </c>
      <c r="I1007" s="159"/>
      <c r="L1007" s="155"/>
      <c r="M1007" s="160"/>
      <c r="T1007" s="161"/>
      <c r="AT1007" s="156" t="s">
        <v>376</v>
      </c>
      <c r="AU1007" s="156" t="s">
        <v>86</v>
      </c>
      <c r="AV1007" s="12" t="s">
        <v>86</v>
      </c>
      <c r="AW1007" s="12" t="s">
        <v>34</v>
      </c>
      <c r="AX1007" s="12" t="s">
        <v>77</v>
      </c>
      <c r="AY1007" s="156" t="s">
        <v>339</v>
      </c>
    </row>
    <row r="1008" spans="2:65" s="12" customFormat="1" x14ac:dyDescent="0.2">
      <c r="B1008" s="155"/>
      <c r="D1008" s="150" t="s">
        <v>376</v>
      </c>
      <c r="E1008" s="156" t="s">
        <v>1</v>
      </c>
      <c r="F1008" s="157" t="s">
        <v>4881</v>
      </c>
      <c r="H1008" s="158">
        <v>2.25</v>
      </c>
      <c r="I1008" s="159"/>
      <c r="L1008" s="155"/>
      <c r="M1008" s="160"/>
      <c r="T1008" s="161"/>
      <c r="AT1008" s="156" t="s">
        <v>376</v>
      </c>
      <c r="AU1008" s="156" t="s">
        <v>86</v>
      </c>
      <c r="AV1008" s="12" t="s">
        <v>86</v>
      </c>
      <c r="AW1008" s="12" t="s">
        <v>34</v>
      </c>
      <c r="AX1008" s="12" t="s">
        <v>77</v>
      </c>
      <c r="AY1008" s="156" t="s">
        <v>339</v>
      </c>
    </row>
    <row r="1009" spans="2:65" s="12" customFormat="1" x14ac:dyDescent="0.2">
      <c r="B1009" s="155"/>
      <c r="D1009" s="150" t="s">
        <v>376</v>
      </c>
      <c r="E1009" s="156" t="s">
        <v>1</v>
      </c>
      <c r="F1009" s="157" t="s">
        <v>4882</v>
      </c>
      <c r="H1009" s="158">
        <v>6.54</v>
      </c>
      <c r="I1009" s="159"/>
      <c r="L1009" s="155"/>
      <c r="M1009" s="160"/>
      <c r="T1009" s="161"/>
      <c r="AT1009" s="156" t="s">
        <v>376</v>
      </c>
      <c r="AU1009" s="156" t="s">
        <v>86</v>
      </c>
      <c r="AV1009" s="12" t="s">
        <v>86</v>
      </c>
      <c r="AW1009" s="12" t="s">
        <v>34</v>
      </c>
      <c r="AX1009" s="12" t="s">
        <v>77</v>
      </c>
      <c r="AY1009" s="156" t="s">
        <v>339</v>
      </c>
    </row>
    <row r="1010" spans="2:65" s="12" customFormat="1" x14ac:dyDescent="0.2">
      <c r="B1010" s="155"/>
      <c r="D1010" s="150" t="s">
        <v>376</v>
      </c>
      <c r="E1010" s="156" t="s">
        <v>1</v>
      </c>
      <c r="F1010" s="157" t="s">
        <v>4883</v>
      </c>
      <c r="H1010" s="158">
        <v>6.94</v>
      </c>
      <c r="I1010" s="159"/>
      <c r="L1010" s="155"/>
      <c r="M1010" s="160"/>
      <c r="T1010" s="161"/>
      <c r="AT1010" s="156" t="s">
        <v>376</v>
      </c>
      <c r="AU1010" s="156" t="s">
        <v>86</v>
      </c>
      <c r="AV1010" s="12" t="s">
        <v>86</v>
      </c>
      <c r="AW1010" s="12" t="s">
        <v>34</v>
      </c>
      <c r="AX1010" s="12" t="s">
        <v>77</v>
      </c>
      <c r="AY1010" s="156" t="s">
        <v>339</v>
      </c>
    </row>
    <row r="1011" spans="2:65" s="15" customFormat="1" x14ac:dyDescent="0.2">
      <c r="B1011" s="189"/>
      <c r="D1011" s="150" t="s">
        <v>376</v>
      </c>
      <c r="E1011" s="190" t="s">
        <v>1</v>
      </c>
      <c r="F1011" s="191" t="s">
        <v>4884</v>
      </c>
      <c r="H1011" s="190" t="s">
        <v>1</v>
      </c>
      <c r="I1011" s="192"/>
      <c r="L1011" s="189"/>
      <c r="M1011" s="193"/>
      <c r="T1011" s="194"/>
      <c r="AT1011" s="190" t="s">
        <v>376</v>
      </c>
      <c r="AU1011" s="190" t="s">
        <v>86</v>
      </c>
      <c r="AV1011" s="15" t="s">
        <v>84</v>
      </c>
      <c r="AW1011" s="15" t="s">
        <v>34</v>
      </c>
      <c r="AX1011" s="15" t="s">
        <v>77</v>
      </c>
      <c r="AY1011" s="190" t="s">
        <v>339</v>
      </c>
    </row>
    <row r="1012" spans="2:65" s="12" customFormat="1" x14ac:dyDescent="0.2">
      <c r="B1012" s="155"/>
      <c r="D1012" s="150" t="s">
        <v>376</v>
      </c>
      <c r="E1012" s="156" t="s">
        <v>1</v>
      </c>
      <c r="F1012" s="157" t="s">
        <v>4885</v>
      </c>
      <c r="H1012" s="158">
        <v>26.481999999999999</v>
      </c>
      <c r="I1012" s="159"/>
      <c r="L1012" s="155"/>
      <c r="M1012" s="160"/>
      <c r="T1012" s="161"/>
      <c r="AT1012" s="156" t="s">
        <v>376</v>
      </c>
      <c r="AU1012" s="156" t="s">
        <v>86</v>
      </c>
      <c r="AV1012" s="12" t="s">
        <v>86</v>
      </c>
      <c r="AW1012" s="12" t="s">
        <v>34</v>
      </c>
      <c r="AX1012" s="12" t="s">
        <v>77</v>
      </c>
      <c r="AY1012" s="156" t="s">
        <v>339</v>
      </c>
    </row>
    <row r="1013" spans="2:65" s="12" customFormat="1" x14ac:dyDescent="0.2">
      <c r="B1013" s="155"/>
      <c r="D1013" s="150" t="s">
        <v>376</v>
      </c>
      <c r="E1013" s="156" t="s">
        <v>1</v>
      </c>
      <c r="F1013" s="157" t="s">
        <v>4886</v>
      </c>
      <c r="H1013" s="158">
        <v>7.4779999999999998</v>
      </c>
      <c r="I1013" s="159"/>
      <c r="L1013" s="155"/>
      <c r="M1013" s="160"/>
      <c r="T1013" s="161"/>
      <c r="AT1013" s="156" t="s">
        <v>376</v>
      </c>
      <c r="AU1013" s="156" t="s">
        <v>86</v>
      </c>
      <c r="AV1013" s="12" t="s">
        <v>86</v>
      </c>
      <c r="AW1013" s="12" t="s">
        <v>34</v>
      </c>
      <c r="AX1013" s="12" t="s">
        <v>77</v>
      </c>
      <c r="AY1013" s="156" t="s">
        <v>339</v>
      </c>
    </row>
    <row r="1014" spans="2:65" s="12" customFormat="1" x14ac:dyDescent="0.2">
      <c r="B1014" s="155"/>
      <c r="D1014" s="150" t="s">
        <v>376</v>
      </c>
      <c r="E1014" s="156" t="s">
        <v>1</v>
      </c>
      <c r="F1014" s="157" t="s">
        <v>4887</v>
      </c>
      <c r="H1014" s="158">
        <v>7.5060000000000002</v>
      </c>
      <c r="I1014" s="159"/>
      <c r="L1014" s="155"/>
      <c r="M1014" s="160"/>
      <c r="T1014" s="161"/>
      <c r="AT1014" s="156" t="s">
        <v>376</v>
      </c>
      <c r="AU1014" s="156" t="s">
        <v>86</v>
      </c>
      <c r="AV1014" s="12" t="s">
        <v>86</v>
      </c>
      <c r="AW1014" s="12" t="s">
        <v>34</v>
      </c>
      <c r="AX1014" s="12" t="s">
        <v>77</v>
      </c>
      <c r="AY1014" s="156" t="s">
        <v>339</v>
      </c>
    </row>
    <row r="1015" spans="2:65" s="12" customFormat="1" x14ac:dyDescent="0.2">
      <c r="B1015" s="155"/>
      <c r="D1015" s="150" t="s">
        <v>376</v>
      </c>
      <c r="E1015" s="156" t="s">
        <v>1</v>
      </c>
      <c r="F1015" s="157" t="s">
        <v>4888</v>
      </c>
      <c r="H1015" s="158">
        <v>1.006</v>
      </c>
      <c r="I1015" s="159"/>
      <c r="L1015" s="155"/>
      <c r="M1015" s="160"/>
      <c r="T1015" s="161"/>
      <c r="AT1015" s="156" t="s">
        <v>376</v>
      </c>
      <c r="AU1015" s="156" t="s">
        <v>86</v>
      </c>
      <c r="AV1015" s="12" t="s">
        <v>86</v>
      </c>
      <c r="AW1015" s="12" t="s">
        <v>34</v>
      </c>
      <c r="AX1015" s="12" t="s">
        <v>77</v>
      </c>
      <c r="AY1015" s="156" t="s">
        <v>339</v>
      </c>
    </row>
    <row r="1016" spans="2:65" s="15" customFormat="1" x14ac:dyDescent="0.2">
      <c r="B1016" s="189"/>
      <c r="D1016" s="150" t="s">
        <v>376</v>
      </c>
      <c r="E1016" s="190" t="s">
        <v>1</v>
      </c>
      <c r="F1016" s="191" t="s">
        <v>4783</v>
      </c>
      <c r="H1016" s="190" t="s">
        <v>1</v>
      </c>
      <c r="I1016" s="192"/>
      <c r="L1016" s="189"/>
      <c r="M1016" s="193"/>
      <c r="T1016" s="194"/>
      <c r="AT1016" s="190" t="s">
        <v>376</v>
      </c>
      <c r="AU1016" s="190" t="s">
        <v>86</v>
      </c>
      <c r="AV1016" s="15" t="s">
        <v>84</v>
      </c>
      <c r="AW1016" s="15" t="s">
        <v>34</v>
      </c>
      <c r="AX1016" s="15" t="s">
        <v>77</v>
      </c>
      <c r="AY1016" s="190" t="s">
        <v>339</v>
      </c>
    </row>
    <row r="1017" spans="2:65" s="12" customFormat="1" x14ac:dyDescent="0.2">
      <c r="B1017" s="155"/>
      <c r="D1017" s="150" t="s">
        <v>376</v>
      </c>
      <c r="E1017" s="156" t="s">
        <v>1</v>
      </c>
      <c r="F1017" s="157" t="s">
        <v>4784</v>
      </c>
      <c r="H1017" s="158">
        <v>29.491</v>
      </c>
      <c r="I1017" s="159"/>
      <c r="L1017" s="155"/>
      <c r="M1017" s="160"/>
      <c r="T1017" s="161"/>
      <c r="AT1017" s="156" t="s">
        <v>376</v>
      </c>
      <c r="AU1017" s="156" t="s">
        <v>86</v>
      </c>
      <c r="AV1017" s="12" t="s">
        <v>86</v>
      </c>
      <c r="AW1017" s="12" t="s">
        <v>34</v>
      </c>
      <c r="AX1017" s="12" t="s">
        <v>77</v>
      </c>
      <c r="AY1017" s="156" t="s">
        <v>339</v>
      </c>
    </row>
    <row r="1018" spans="2:65" s="12" customFormat="1" x14ac:dyDescent="0.2">
      <c r="B1018" s="155"/>
      <c r="D1018" s="150" t="s">
        <v>376</v>
      </c>
      <c r="E1018" s="156" t="s">
        <v>1</v>
      </c>
      <c r="F1018" s="157" t="s">
        <v>4785</v>
      </c>
      <c r="H1018" s="158">
        <v>7.327</v>
      </c>
      <c r="I1018" s="159"/>
      <c r="L1018" s="155"/>
      <c r="M1018" s="160"/>
      <c r="T1018" s="161"/>
      <c r="AT1018" s="156" t="s">
        <v>376</v>
      </c>
      <c r="AU1018" s="156" t="s">
        <v>86</v>
      </c>
      <c r="AV1018" s="12" t="s">
        <v>86</v>
      </c>
      <c r="AW1018" s="12" t="s">
        <v>34</v>
      </c>
      <c r="AX1018" s="12" t="s">
        <v>77</v>
      </c>
      <c r="AY1018" s="156" t="s">
        <v>339</v>
      </c>
    </row>
    <row r="1019" spans="2:65" s="13" customFormat="1" x14ac:dyDescent="0.2">
      <c r="B1019" s="162"/>
      <c r="D1019" s="150" t="s">
        <v>376</v>
      </c>
      <c r="E1019" s="163" t="s">
        <v>1</v>
      </c>
      <c r="F1019" s="164" t="s">
        <v>398</v>
      </c>
      <c r="H1019" s="165">
        <v>130.52000000000001</v>
      </c>
      <c r="I1019" s="166"/>
      <c r="L1019" s="162"/>
      <c r="M1019" s="167"/>
      <c r="T1019" s="168"/>
      <c r="AT1019" s="163" t="s">
        <v>376</v>
      </c>
      <c r="AU1019" s="163" t="s">
        <v>86</v>
      </c>
      <c r="AV1019" s="13" t="s">
        <v>249</v>
      </c>
      <c r="AW1019" s="13" t="s">
        <v>34</v>
      </c>
      <c r="AX1019" s="13" t="s">
        <v>84</v>
      </c>
      <c r="AY1019" s="163" t="s">
        <v>339</v>
      </c>
    </row>
    <row r="1020" spans="2:65" s="1" customFormat="1" ht="16.5" customHeight="1" x14ac:dyDescent="0.2">
      <c r="B1020" s="136"/>
      <c r="C1020" s="137" t="s">
        <v>1639</v>
      </c>
      <c r="D1020" s="137" t="s">
        <v>342</v>
      </c>
      <c r="E1020" s="138" t="s">
        <v>4158</v>
      </c>
      <c r="F1020" s="139" t="s">
        <v>4159</v>
      </c>
      <c r="G1020" s="140" t="s">
        <v>381</v>
      </c>
      <c r="H1020" s="141">
        <v>73.951999999999998</v>
      </c>
      <c r="I1020" s="142"/>
      <c r="J1020" s="143">
        <f>ROUND(I1020*H1020,2)</f>
        <v>0</v>
      </c>
      <c r="K1020" s="139" t="s">
        <v>902</v>
      </c>
      <c r="L1020" s="32"/>
      <c r="M1020" s="144" t="s">
        <v>1</v>
      </c>
      <c r="N1020" s="145" t="s">
        <v>42</v>
      </c>
      <c r="P1020" s="146">
        <f>O1020*H1020</f>
        <v>0</v>
      </c>
      <c r="Q1020" s="146">
        <v>0</v>
      </c>
      <c r="R1020" s="146">
        <f>Q1020*H1020</f>
        <v>0</v>
      </c>
      <c r="S1020" s="146">
        <v>0</v>
      </c>
      <c r="T1020" s="147">
        <f>S1020*H1020</f>
        <v>0</v>
      </c>
      <c r="AR1020" s="148" t="s">
        <v>428</v>
      </c>
      <c r="AT1020" s="148" t="s">
        <v>342</v>
      </c>
      <c r="AU1020" s="148" t="s">
        <v>86</v>
      </c>
      <c r="AY1020" s="17" t="s">
        <v>339</v>
      </c>
      <c r="BE1020" s="149">
        <f>IF(N1020="základní",J1020,0)</f>
        <v>0</v>
      </c>
      <c r="BF1020" s="149">
        <f>IF(N1020="snížená",J1020,0)</f>
        <v>0</v>
      </c>
      <c r="BG1020" s="149">
        <f>IF(N1020="zákl. přenesená",J1020,0)</f>
        <v>0</v>
      </c>
      <c r="BH1020" s="149">
        <f>IF(N1020="sníž. přenesená",J1020,0)</f>
        <v>0</v>
      </c>
      <c r="BI1020" s="149">
        <f>IF(N1020="nulová",J1020,0)</f>
        <v>0</v>
      </c>
      <c r="BJ1020" s="17" t="s">
        <v>84</v>
      </c>
      <c r="BK1020" s="149">
        <f>ROUND(I1020*H1020,2)</f>
        <v>0</v>
      </c>
      <c r="BL1020" s="17" t="s">
        <v>428</v>
      </c>
      <c r="BM1020" s="148" t="s">
        <v>4898</v>
      </c>
    </row>
    <row r="1021" spans="2:65" s="1" customFormat="1" x14ac:dyDescent="0.2">
      <c r="B1021" s="32"/>
      <c r="D1021" s="150" t="s">
        <v>348</v>
      </c>
      <c r="F1021" s="151" t="s">
        <v>4161</v>
      </c>
      <c r="I1021" s="152"/>
      <c r="L1021" s="32"/>
      <c r="M1021" s="153"/>
      <c r="T1021" s="56"/>
      <c r="AT1021" s="17" t="s">
        <v>348</v>
      </c>
      <c r="AU1021" s="17" t="s">
        <v>86</v>
      </c>
    </row>
    <row r="1022" spans="2:65" s="15" customFormat="1" x14ac:dyDescent="0.2">
      <c r="B1022" s="189"/>
      <c r="D1022" s="150" t="s">
        <v>376</v>
      </c>
      <c r="E1022" s="190" t="s">
        <v>1</v>
      </c>
      <c r="F1022" s="191" t="s">
        <v>4877</v>
      </c>
      <c r="H1022" s="190" t="s">
        <v>1</v>
      </c>
      <c r="I1022" s="192"/>
      <c r="L1022" s="189"/>
      <c r="M1022" s="193"/>
      <c r="T1022" s="194"/>
      <c r="AT1022" s="190" t="s">
        <v>376</v>
      </c>
      <c r="AU1022" s="190" t="s">
        <v>86</v>
      </c>
      <c r="AV1022" s="15" t="s">
        <v>84</v>
      </c>
      <c r="AW1022" s="15" t="s">
        <v>34</v>
      </c>
      <c r="AX1022" s="15" t="s">
        <v>77</v>
      </c>
      <c r="AY1022" s="190" t="s">
        <v>339</v>
      </c>
    </row>
    <row r="1023" spans="2:65" s="15" customFormat="1" x14ac:dyDescent="0.2">
      <c r="B1023" s="189"/>
      <c r="D1023" s="150" t="s">
        <v>376</v>
      </c>
      <c r="E1023" s="190" t="s">
        <v>1</v>
      </c>
      <c r="F1023" s="191" t="s">
        <v>4143</v>
      </c>
      <c r="H1023" s="190" t="s">
        <v>1</v>
      </c>
      <c r="I1023" s="192"/>
      <c r="L1023" s="189"/>
      <c r="M1023" s="193"/>
      <c r="T1023" s="194"/>
      <c r="AT1023" s="190" t="s">
        <v>376</v>
      </c>
      <c r="AU1023" s="190" t="s">
        <v>86</v>
      </c>
      <c r="AV1023" s="15" t="s">
        <v>84</v>
      </c>
      <c r="AW1023" s="15" t="s">
        <v>34</v>
      </c>
      <c r="AX1023" s="15" t="s">
        <v>77</v>
      </c>
      <c r="AY1023" s="190" t="s">
        <v>339</v>
      </c>
    </row>
    <row r="1024" spans="2:65" s="12" customFormat="1" x14ac:dyDescent="0.2">
      <c r="B1024" s="155"/>
      <c r="D1024" s="150" t="s">
        <v>376</v>
      </c>
      <c r="E1024" s="156" t="s">
        <v>1</v>
      </c>
      <c r="F1024" s="157" t="s">
        <v>4878</v>
      </c>
      <c r="H1024" s="158">
        <v>10.34</v>
      </c>
      <c r="I1024" s="159"/>
      <c r="L1024" s="155"/>
      <c r="M1024" s="160"/>
      <c r="T1024" s="161"/>
      <c r="AT1024" s="156" t="s">
        <v>376</v>
      </c>
      <c r="AU1024" s="156" t="s">
        <v>86</v>
      </c>
      <c r="AV1024" s="12" t="s">
        <v>86</v>
      </c>
      <c r="AW1024" s="12" t="s">
        <v>34</v>
      </c>
      <c r="AX1024" s="12" t="s">
        <v>77</v>
      </c>
      <c r="AY1024" s="156" t="s">
        <v>339</v>
      </c>
    </row>
    <row r="1025" spans="2:65" s="12" customFormat="1" x14ac:dyDescent="0.2">
      <c r="B1025" s="155"/>
      <c r="D1025" s="150" t="s">
        <v>376</v>
      </c>
      <c r="E1025" s="156" t="s">
        <v>1</v>
      </c>
      <c r="F1025" s="157" t="s">
        <v>4879</v>
      </c>
      <c r="H1025" s="158">
        <v>3.42</v>
      </c>
      <c r="I1025" s="159"/>
      <c r="L1025" s="155"/>
      <c r="M1025" s="160"/>
      <c r="T1025" s="161"/>
      <c r="AT1025" s="156" t="s">
        <v>376</v>
      </c>
      <c r="AU1025" s="156" t="s">
        <v>86</v>
      </c>
      <c r="AV1025" s="12" t="s">
        <v>86</v>
      </c>
      <c r="AW1025" s="12" t="s">
        <v>34</v>
      </c>
      <c r="AX1025" s="12" t="s">
        <v>77</v>
      </c>
      <c r="AY1025" s="156" t="s">
        <v>339</v>
      </c>
    </row>
    <row r="1026" spans="2:65" s="12" customFormat="1" x14ac:dyDescent="0.2">
      <c r="B1026" s="155"/>
      <c r="D1026" s="150" t="s">
        <v>376</v>
      </c>
      <c r="E1026" s="156" t="s">
        <v>1</v>
      </c>
      <c r="F1026" s="157" t="s">
        <v>4880</v>
      </c>
      <c r="H1026" s="158">
        <v>1.99</v>
      </c>
      <c r="I1026" s="159"/>
      <c r="L1026" s="155"/>
      <c r="M1026" s="160"/>
      <c r="T1026" s="161"/>
      <c r="AT1026" s="156" t="s">
        <v>376</v>
      </c>
      <c r="AU1026" s="156" t="s">
        <v>86</v>
      </c>
      <c r="AV1026" s="12" t="s">
        <v>86</v>
      </c>
      <c r="AW1026" s="12" t="s">
        <v>34</v>
      </c>
      <c r="AX1026" s="12" t="s">
        <v>77</v>
      </c>
      <c r="AY1026" s="156" t="s">
        <v>339</v>
      </c>
    </row>
    <row r="1027" spans="2:65" s="12" customFormat="1" x14ac:dyDescent="0.2">
      <c r="B1027" s="155"/>
      <c r="D1027" s="150" t="s">
        <v>376</v>
      </c>
      <c r="E1027" s="156" t="s">
        <v>1</v>
      </c>
      <c r="F1027" s="157" t="s">
        <v>4881</v>
      </c>
      <c r="H1027" s="158">
        <v>2.25</v>
      </c>
      <c r="I1027" s="159"/>
      <c r="L1027" s="155"/>
      <c r="M1027" s="160"/>
      <c r="T1027" s="161"/>
      <c r="AT1027" s="156" t="s">
        <v>376</v>
      </c>
      <c r="AU1027" s="156" t="s">
        <v>86</v>
      </c>
      <c r="AV1027" s="12" t="s">
        <v>86</v>
      </c>
      <c r="AW1027" s="12" t="s">
        <v>34</v>
      </c>
      <c r="AX1027" s="12" t="s">
        <v>77</v>
      </c>
      <c r="AY1027" s="156" t="s">
        <v>339</v>
      </c>
    </row>
    <row r="1028" spans="2:65" s="12" customFormat="1" x14ac:dyDescent="0.2">
      <c r="B1028" s="155"/>
      <c r="D1028" s="150" t="s">
        <v>376</v>
      </c>
      <c r="E1028" s="156" t="s">
        <v>1</v>
      </c>
      <c r="F1028" s="157" t="s">
        <v>4882</v>
      </c>
      <c r="H1028" s="158">
        <v>6.54</v>
      </c>
      <c r="I1028" s="159"/>
      <c r="L1028" s="155"/>
      <c r="M1028" s="160"/>
      <c r="T1028" s="161"/>
      <c r="AT1028" s="156" t="s">
        <v>376</v>
      </c>
      <c r="AU1028" s="156" t="s">
        <v>86</v>
      </c>
      <c r="AV1028" s="12" t="s">
        <v>86</v>
      </c>
      <c r="AW1028" s="12" t="s">
        <v>34</v>
      </c>
      <c r="AX1028" s="12" t="s">
        <v>77</v>
      </c>
      <c r="AY1028" s="156" t="s">
        <v>339</v>
      </c>
    </row>
    <row r="1029" spans="2:65" s="12" customFormat="1" x14ac:dyDescent="0.2">
      <c r="B1029" s="155"/>
      <c r="D1029" s="150" t="s">
        <v>376</v>
      </c>
      <c r="E1029" s="156" t="s">
        <v>1</v>
      </c>
      <c r="F1029" s="157" t="s">
        <v>4883</v>
      </c>
      <c r="H1029" s="158">
        <v>6.94</v>
      </c>
      <c r="I1029" s="159"/>
      <c r="L1029" s="155"/>
      <c r="M1029" s="160"/>
      <c r="T1029" s="161"/>
      <c r="AT1029" s="156" t="s">
        <v>376</v>
      </c>
      <c r="AU1029" s="156" t="s">
        <v>86</v>
      </c>
      <c r="AV1029" s="12" t="s">
        <v>86</v>
      </c>
      <c r="AW1029" s="12" t="s">
        <v>34</v>
      </c>
      <c r="AX1029" s="12" t="s">
        <v>77</v>
      </c>
      <c r="AY1029" s="156" t="s">
        <v>339</v>
      </c>
    </row>
    <row r="1030" spans="2:65" s="15" customFormat="1" x14ac:dyDescent="0.2">
      <c r="B1030" s="189"/>
      <c r="D1030" s="150" t="s">
        <v>376</v>
      </c>
      <c r="E1030" s="190" t="s">
        <v>1</v>
      </c>
      <c r="F1030" s="191" t="s">
        <v>4884</v>
      </c>
      <c r="H1030" s="190" t="s">
        <v>1</v>
      </c>
      <c r="I1030" s="192"/>
      <c r="L1030" s="189"/>
      <c r="M1030" s="193"/>
      <c r="T1030" s="194"/>
      <c r="AT1030" s="190" t="s">
        <v>376</v>
      </c>
      <c r="AU1030" s="190" t="s">
        <v>86</v>
      </c>
      <c r="AV1030" s="15" t="s">
        <v>84</v>
      </c>
      <c r="AW1030" s="15" t="s">
        <v>34</v>
      </c>
      <c r="AX1030" s="15" t="s">
        <v>77</v>
      </c>
      <c r="AY1030" s="190" t="s">
        <v>339</v>
      </c>
    </row>
    <row r="1031" spans="2:65" s="12" customFormat="1" x14ac:dyDescent="0.2">
      <c r="B1031" s="155"/>
      <c r="D1031" s="150" t="s">
        <v>376</v>
      </c>
      <c r="E1031" s="156" t="s">
        <v>1</v>
      </c>
      <c r="F1031" s="157" t="s">
        <v>4885</v>
      </c>
      <c r="H1031" s="158">
        <v>26.481999999999999</v>
      </c>
      <c r="I1031" s="159"/>
      <c r="L1031" s="155"/>
      <c r="M1031" s="160"/>
      <c r="T1031" s="161"/>
      <c r="AT1031" s="156" t="s">
        <v>376</v>
      </c>
      <c r="AU1031" s="156" t="s">
        <v>86</v>
      </c>
      <c r="AV1031" s="12" t="s">
        <v>86</v>
      </c>
      <c r="AW1031" s="12" t="s">
        <v>34</v>
      </c>
      <c r="AX1031" s="12" t="s">
        <v>77</v>
      </c>
      <c r="AY1031" s="156" t="s">
        <v>339</v>
      </c>
    </row>
    <row r="1032" spans="2:65" s="12" customFormat="1" x14ac:dyDescent="0.2">
      <c r="B1032" s="155"/>
      <c r="D1032" s="150" t="s">
        <v>376</v>
      </c>
      <c r="E1032" s="156" t="s">
        <v>1</v>
      </c>
      <c r="F1032" s="157" t="s">
        <v>4886</v>
      </c>
      <c r="H1032" s="158">
        <v>7.4779999999999998</v>
      </c>
      <c r="I1032" s="159"/>
      <c r="L1032" s="155"/>
      <c r="M1032" s="160"/>
      <c r="T1032" s="161"/>
      <c r="AT1032" s="156" t="s">
        <v>376</v>
      </c>
      <c r="AU1032" s="156" t="s">
        <v>86</v>
      </c>
      <c r="AV1032" s="12" t="s">
        <v>86</v>
      </c>
      <c r="AW1032" s="12" t="s">
        <v>34</v>
      </c>
      <c r="AX1032" s="12" t="s">
        <v>77</v>
      </c>
      <c r="AY1032" s="156" t="s">
        <v>339</v>
      </c>
    </row>
    <row r="1033" spans="2:65" s="12" customFormat="1" x14ac:dyDescent="0.2">
      <c r="B1033" s="155"/>
      <c r="D1033" s="150" t="s">
        <v>376</v>
      </c>
      <c r="E1033" s="156" t="s">
        <v>1</v>
      </c>
      <c r="F1033" s="157" t="s">
        <v>4887</v>
      </c>
      <c r="H1033" s="158">
        <v>7.5060000000000002</v>
      </c>
      <c r="I1033" s="159"/>
      <c r="L1033" s="155"/>
      <c r="M1033" s="160"/>
      <c r="T1033" s="161"/>
      <c r="AT1033" s="156" t="s">
        <v>376</v>
      </c>
      <c r="AU1033" s="156" t="s">
        <v>86</v>
      </c>
      <c r="AV1033" s="12" t="s">
        <v>86</v>
      </c>
      <c r="AW1033" s="12" t="s">
        <v>34</v>
      </c>
      <c r="AX1033" s="12" t="s">
        <v>77</v>
      </c>
      <c r="AY1033" s="156" t="s">
        <v>339</v>
      </c>
    </row>
    <row r="1034" spans="2:65" s="12" customFormat="1" x14ac:dyDescent="0.2">
      <c r="B1034" s="155"/>
      <c r="D1034" s="150" t="s">
        <v>376</v>
      </c>
      <c r="E1034" s="156" t="s">
        <v>1</v>
      </c>
      <c r="F1034" s="157" t="s">
        <v>4888</v>
      </c>
      <c r="H1034" s="158">
        <v>1.006</v>
      </c>
      <c r="I1034" s="159"/>
      <c r="L1034" s="155"/>
      <c r="M1034" s="160"/>
      <c r="T1034" s="161"/>
      <c r="AT1034" s="156" t="s">
        <v>376</v>
      </c>
      <c r="AU1034" s="156" t="s">
        <v>86</v>
      </c>
      <c r="AV1034" s="12" t="s">
        <v>86</v>
      </c>
      <c r="AW1034" s="12" t="s">
        <v>34</v>
      </c>
      <c r="AX1034" s="12" t="s">
        <v>77</v>
      </c>
      <c r="AY1034" s="156" t="s">
        <v>339</v>
      </c>
    </row>
    <row r="1035" spans="2:65" s="13" customFormat="1" x14ac:dyDescent="0.2">
      <c r="B1035" s="162"/>
      <c r="D1035" s="150" t="s">
        <v>376</v>
      </c>
      <c r="E1035" s="163" t="s">
        <v>1</v>
      </c>
      <c r="F1035" s="164" t="s">
        <v>398</v>
      </c>
      <c r="H1035" s="165">
        <v>73.951999999999998</v>
      </c>
      <c r="I1035" s="166"/>
      <c r="L1035" s="162"/>
      <c r="M1035" s="167"/>
      <c r="T1035" s="168"/>
      <c r="AT1035" s="163" t="s">
        <v>376</v>
      </c>
      <c r="AU1035" s="163" t="s">
        <v>86</v>
      </c>
      <c r="AV1035" s="13" t="s">
        <v>249</v>
      </c>
      <c r="AW1035" s="13" t="s">
        <v>34</v>
      </c>
      <c r="AX1035" s="13" t="s">
        <v>84</v>
      </c>
      <c r="AY1035" s="163" t="s">
        <v>339</v>
      </c>
    </row>
    <row r="1036" spans="2:65" s="1" customFormat="1" ht="16.5" customHeight="1" x14ac:dyDescent="0.2">
      <c r="B1036" s="136"/>
      <c r="C1036" s="137" t="s">
        <v>1642</v>
      </c>
      <c r="D1036" s="137" t="s">
        <v>342</v>
      </c>
      <c r="E1036" s="138" t="s">
        <v>4162</v>
      </c>
      <c r="F1036" s="139" t="s">
        <v>4163</v>
      </c>
      <c r="G1036" s="140" t="s">
        <v>381</v>
      </c>
      <c r="H1036" s="141">
        <v>73.951999999999998</v>
      </c>
      <c r="I1036" s="142"/>
      <c r="J1036" s="143">
        <f>ROUND(I1036*H1036,2)</f>
        <v>0</v>
      </c>
      <c r="K1036" s="139" t="s">
        <v>902</v>
      </c>
      <c r="L1036" s="32"/>
      <c r="M1036" s="144" t="s">
        <v>1</v>
      </c>
      <c r="N1036" s="145" t="s">
        <v>42</v>
      </c>
      <c r="P1036" s="146">
        <f>O1036*H1036</f>
        <v>0</v>
      </c>
      <c r="Q1036" s="146">
        <v>0</v>
      </c>
      <c r="R1036" s="146">
        <f>Q1036*H1036</f>
        <v>0</v>
      </c>
      <c r="S1036" s="146">
        <v>0</v>
      </c>
      <c r="T1036" s="147">
        <f>S1036*H1036</f>
        <v>0</v>
      </c>
      <c r="AR1036" s="148" t="s">
        <v>428</v>
      </c>
      <c r="AT1036" s="148" t="s">
        <v>342</v>
      </c>
      <c r="AU1036" s="148" t="s">
        <v>86</v>
      </c>
      <c r="AY1036" s="17" t="s">
        <v>339</v>
      </c>
      <c r="BE1036" s="149">
        <f>IF(N1036="základní",J1036,0)</f>
        <v>0</v>
      </c>
      <c r="BF1036" s="149">
        <f>IF(N1036="snížená",J1036,0)</f>
        <v>0</v>
      </c>
      <c r="BG1036" s="149">
        <f>IF(N1036="zákl. přenesená",J1036,0)</f>
        <v>0</v>
      </c>
      <c r="BH1036" s="149">
        <f>IF(N1036="sníž. přenesená",J1036,0)</f>
        <v>0</v>
      </c>
      <c r="BI1036" s="149">
        <f>IF(N1036="nulová",J1036,0)</f>
        <v>0</v>
      </c>
      <c r="BJ1036" s="17" t="s">
        <v>84</v>
      </c>
      <c r="BK1036" s="149">
        <f>ROUND(I1036*H1036,2)</f>
        <v>0</v>
      </c>
      <c r="BL1036" s="17" t="s">
        <v>428</v>
      </c>
      <c r="BM1036" s="148" t="s">
        <v>4899</v>
      </c>
    </row>
    <row r="1037" spans="2:65" s="1" customFormat="1" x14ac:dyDescent="0.2">
      <c r="B1037" s="32"/>
      <c r="D1037" s="150" t="s">
        <v>348</v>
      </c>
      <c r="F1037" s="151" t="s">
        <v>4165</v>
      </c>
      <c r="I1037" s="152"/>
      <c r="L1037" s="32"/>
      <c r="M1037" s="153"/>
      <c r="T1037" s="56"/>
      <c r="AT1037" s="17" t="s">
        <v>348</v>
      </c>
      <c r="AU1037" s="17" t="s">
        <v>86</v>
      </c>
    </row>
    <row r="1038" spans="2:65" s="15" customFormat="1" x14ac:dyDescent="0.2">
      <c r="B1038" s="189"/>
      <c r="D1038" s="150" t="s">
        <v>376</v>
      </c>
      <c r="E1038" s="190" t="s">
        <v>1</v>
      </c>
      <c r="F1038" s="191" t="s">
        <v>4877</v>
      </c>
      <c r="H1038" s="190" t="s">
        <v>1</v>
      </c>
      <c r="I1038" s="192"/>
      <c r="L1038" s="189"/>
      <c r="M1038" s="193"/>
      <c r="T1038" s="194"/>
      <c r="AT1038" s="190" t="s">
        <v>376</v>
      </c>
      <c r="AU1038" s="190" t="s">
        <v>86</v>
      </c>
      <c r="AV1038" s="15" t="s">
        <v>84</v>
      </c>
      <c r="AW1038" s="15" t="s">
        <v>34</v>
      </c>
      <c r="AX1038" s="15" t="s">
        <v>77</v>
      </c>
      <c r="AY1038" s="190" t="s">
        <v>339</v>
      </c>
    </row>
    <row r="1039" spans="2:65" s="15" customFormat="1" x14ac:dyDescent="0.2">
      <c r="B1039" s="189"/>
      <c r="D1039" s="150" t="s">
        <v>376</v>
      </c>
      <c r="E1039" s="190" t="s">
        <v>1</v>
      </c>
      <c r="F1039" s="191" t="s">
        <v>4143</v>
      </c>
      <c r="H1039" s="190" t="s">
        <v>1</v>
      </c>
      <c r="I1039" s="192"/>
      <c r="L1039" s="189"/>
      <c r="M1039" s="193"/>
      <c r="T1039" s="194"/>
      <c r="AT1039" s="190" t="s">
        <v>376</v>
      </c>
      <c r="AU1039" s="190" t="s">
        <v>86</v>
      </c>
      <c r="AV1039" s="15" t="s">
        <v>84</v>
      </c>
      <c r="AW1039" s="15" t="s">
        <v>34</v>
      </c>
      <c r="AX1039" s="15" t="s">
        <v>77</v>
      </c>
      <c r="AY1039" s="190" t="s">
        <v>339</v>
      </c>
    </row>
    <row r="1040" spans="2:65" s="12" customFormat="1" x14ac:dyDescent="0.2">
      <c r="B1040" s="155"/>
      <c r="D1040" s="150" t="s">
        <v>376</v>
      </c>
      <c r="E1040" s="156" t="s">
        <v>1</v>
      </c>
      <c r="F1040" s="157" t="s">
        <v>4878</v>
      </c>
      <c r="H1040" s="158">
        <v>10.34</v>
      </c>
      <c r="I1040" s="159"/>
      <c r="L1040" s="155"/>
      <c r="M1040" s="160"/>
      <c r="T1040" s="161"/>
      <c r="AT1040" s="156" t="s">
        <v>376</v>
      </c>
      <c r="AU1040" s="156" t="s">
        <v>86</v>
      </c>
      <c r="AV1040" s="12" t="s">
        <v>86</v>
      </c>
      <c r="AW1040" s="12" t="s">
        <v>34</v>
      </c>
      <c r="AX1040" s="12" t="s">
        <v>77</v>
      </c>
      <c r="AY1040" s="156" t="s">
        <v>339</v>
      </c>
    </row>
    <row r="1041" spans="2:65" s="12" customFormat="1" x14ac:dyDescent="0.2">
      <c r="B1041" s="155"/>
      <c r="D1041" s="150" t="s">
        <v>376</v>
      </c>
      <c r="E1041" s="156" t="s">
        <v>1</v>
      </c>
      <c r="F1041" s="157" t="s">
        <v>4879</v>
      </c>
      <c r="H1041" s="158">
        <v>3.42</v>
      </c>
      <c r="I1041" s="159"/>
      <c r="L1041" s="155"/>
      <c r="M1041" s="160"/>
      <c r="T1041" s="161"/>
      <c r="AT1041" s="156" t="s">
        <v>376</v>
      </c>
      <c r="AU1041" s="156" t="s">
        <v>86</v>
      </c>
      <c r="AV1041" s="12" t="s">
        <v>86</v>
      </c>
      <c r="AW1041" s="12" t="s">
        <v>34</v>
      </c>
      <c r="AX1041" s="12" t="s">
        <v>77</v>
      </c>
      <c r="AY1041" s="156" t="s">
        <v>339</v>
      </c>
    </row>
    <row r="1042" spans="2:65" s="12" customFormat="1" x14ac:dyDescent="0.2">
      <c r="B1042" s="155"/>
      <c r="D1042" s="150" t="s">
        <v>376</v>
      </c>
      <c r="E1042" s="156" t="s">
        <v>1</v>
      </c>
      <c r="F1042" s="157" t="s">
        <v>4880</v>
      </c>
      <c r="H1042" s="158">
        <v>1.99</v>
      </c>
      <c r="I1042" s="159"/>
      <c r="L1042" s="155"/>
      <c r="M1042" s="160"/>
      <c r="T1042" s="161"/>
      <c r="AT1042" s="156" t="s">
        <v>376</v>
      </c>
      <c r="AU1042" s="156" t="s">
        <v>86</v>
      </c>
      <c r="AV1042" s="12" t="s">
        <v>86</v>
      </c>
      <c r="AW1042" s="12" t="s">
        <v>34</v>
      </c>
      <c r="AX1042" s="12" t="s">
        <v>77</v>
      </c>
      <c r="AY1042" s="156" t="s">
        <v>339</v>
      </c>
    </row>
    <row r="1043" spans="2:65" s="12" customFormat="1" x14ac:dyDescent="0.2">
      <c r="B1043" s="155"/>
      <c r="D1043" s="150" t="s">
        <v>376</v>
      </c>
      <c r="E1043" s="156" t="s">
        <v>1</v>
      </c>
      <c r="F1043" s="157" t="s">
        <v>4881</v>
      </c>
      <c r="H1043" s="158">
        <v>2.25</v>
      </c>
      <c r="I1043" s="159"/>
      <c r="L1043" s="155"/>
      <c r="M1043" s="160"/>
      <c r="T1043" s="161"/>
      <c r="AT1043" s="156" t="s">
        <v>376</v>
      </c>
      <c r="AU1043" s="156" t="s">
        <v>86</v>
      </c>
      <c r="AV1043" s="12" t="s">
        <v>86</v>
      </c>
      <c r="AW1043" s="12" t="s">
        <v>34</v>
      </c>
      <c r="AX1043" s="12" t="s">
        <v>77</v>
      </c>
      <c r="AY1043" s="156" t="s">
        <v>339</v>
      </c>
    </row>
    <row r="1044" spans="2:65" s="12" customFormat="1" x14ac:dyDescent="0.2">
      <c r="B1044" s="155"/>
      <c r="D1044" s="150" t="s">
        <v>376</v>
      </c>
      <c r="E1044" s="156" t="s">
        <v>1</v>
      </c>
      <c r="F1044" s="157" t="s">
        <v>4882</v>
      </c>
      <c r="H1044" s="158">
        <v>6.54</v>
      </c>
      <c r="I1044" s="159"/>
      <c r="L1044" s="155"/>
      <c r="M1044" s="160"/>
      <c r="T1044" s="161"/>
      <c r="AT1044" s="156" t="s">
        <v>376</v>
      </c>
      <c r="AU1044" s="156" t="s">
        <v>86</v>
      </c>
      <c r="AV1044" s="12" t="s">
        <v>86</v>
      </c>
      <c r="AW1044" s="12" t="s">
        <v>34</v>
      </c>
      <c r="AX1044" s="12" t="s">
        <v>77</v>
      </c>
      <c r="AY1044" s="156" t="s">
        <v>339</v>
      </c>
    </row>
    <row r="1045" spans="2:65" s="12" customFormat="1" x14ac:dyDescent="0.2">
      <c r="B1045" s="155"/>
      <c r="D1045" s="150" t="s">
        <v>376</v>
      </c>
      <c r="E1045" s="156" t="s">
        <v>1</v>
      </c>
      <c r="F1045" s="157" t="s">
        <v>4883</v>
      </c>
      <c r="H1045" s="158">
        <v>6.94</v>
      </c>
      <c r="I1045" s="159"/>
      <c r="L1045" s="155"/>
      <c r="M1045" s="160"/>
      <c r="T1045" s="161"/>
      <c r="AT1045" s="156" t="s">
        <v>376</v>
      </c>
      <c r="AU1045" s="156" t="s">
        <v>86</v>
      </c>
      <c r="AV1045" s="12" t="s">
        <v>86</v>
      </c>
      <c r="AW1045" s="12" t="s">
        <v>34</v>
      </c>
      <c r="AX1045" s="12" t="s">
        <v>77</v>
      </c>
      <c r="AY1045" s="156" t="s">
        <v>339</v>
      </c>
    </row>
    <row r="1046" spans="2:65" s="15" customFormat="1" x14ac:dyDescent="0.2">
      <c r="B1046" s="189"/>
      <c r="D1046" s="150" t="s">
        <v>376</v>
      </c>
      <c r="E1046" s="190" t="s">
        <v>1</v>
      </c>
      <c r="F1046" s="191" t="s">
        <v>4884</v>
      </c>
      <c r="H1046" s="190" t="s">
        <v>1</v>
      </c>
      <c r="I1046" s="192"/>
      <c r="L1046" s="189"/>
      <c r="M1046" s="193"/>
      <c r="T1046" s="194"/>
      <c r="AT1046" s="190" t="s">
        <v>376</v>
      </c>
      <c r="AU1046" s="190" t="s">
        <v>86</v>
      </c>
      <c r="AV1046" s="15" t="s">
        <v>84</v>
      </c>
      <c r="AW1046" s="15" t="s">
        <v>34</v>
      </c>
      <c r="AX1046" s="15" t="s">
        <v>77</v>
      </c>
      <c r="AY1046" s="190" t="s">
        <v>339</v>
      </c>
    </row>
    <row r="1047" spans="2:65" s="12" customFormat="1" x14ac:dyDescent="0.2">
      <c r="B1047" s="155"/>
      <c r="D1047" s="150" t="s">
        <v>376</v>
      </c>
      <c r="E1047" s="156" t="s">
        <v>1</v>
      </c>
      <c r="F1047" s="157" t="s">
        <v>4885</v>
      </c>
      <c r="H1047" s="158">
        <v>26.481999999999999</v>
      </c>
      <c r="I1047" s="159"/>
      <c r="L1047" s="155"/>
      <c r="M1047" s="160"/>
      <c r="T1047" s="161"/>
      <c r="AT1047" s="156" t="s">
        <v>376</v>
      </c>
      <c r="AU1047" s="156" t="s">
        <v>86</v>
      </c>
      <c r="AV1047" s="12" t="s">
        <v>86</v>
      </c>
      <c r="AW1047" s="12" t="s">
        <v>34</v>
      </c>
      <c r="AX1047" s="12" t="s">
        <v>77</v>
      </c>
      <c r="AY1047" s="156" t="s">
        <v>339</v>
      </c>
    </row>
    <row r="1048" spans="2:65" s="12" customFormat="1" x14ac:dyDescent="0.2">
      <c r="B1048" s="155"/>
      <c r="D1048" s="150" t="s">
        <v>376</v>
      </c>
      <c r="E1048" s="156" t="s">
        <v>1</v>
      </c>
      <c r="F1048" s="157" t="s">
        <v>4886</v>
      </c>
      <c r="H1048" s="158">
        <v>7.4779999999999998</v>
      </c>
      <c r="I1048" s="159"/>
      <c r="L1048" s="155"/>
      <c r="M1048" s="160"/>
      <c r="T1048" s="161"/>
      <c r="AT1048" s="156" t="s">
        <v>376</v>
      </c>
      <c r="AU1048" s="156" t="s">
        <v>86</v>
      </c>
      <c r="AV1048" s="12" t="s">
        <v>86</v>
      </c>
      <c r="AW1048" s="12" t="s">
        <v>34</v>
      </c>
      <c r="AX1048" s="12" t="s">
        <v>77</v>
      </c>
      <c r="AY1048" s="156" t="s">
        <v>339</v>
      </c>
    </row>
    <row r="1049" spans="2:65" s="12" customFormat="1" x14ac:dyDescent="0.2">
      <c r="B1049" s="155"/>
      <c r="D1049" s="150" t="s">
        <v>376</v>
      </c>
      <c r="E1049" s="156" t="s">
        <v>1</v>
      </c>
      <c r="F1049" s="157" t="s">
        <v>4887</v>
      </c>
      <c r="H1049" s="158">
        <v>7.5060000000000002</v>
      </c>
      <c r="I1049" s="159"/>
      <c r="L1049" s="155"/>
      <c r="M1049" s="160"/>
      <c r="T1049" s="161"/>
      <c r="AT1049" s="156" t="s">
        <v>376</v>
      </c>
      <c r="AU1049" s="156" t="s">
        <v>86</v>
      </c>
      <c r="AV1049" s="12" t="s">
        <v>86</v>
      </c>
      <c r="AW1049" s="12" t="s">
        <v>34</v>
      </c>
      <c r="AX1049" s="12" t="s">
        <v>77</v>
      </c>
      <c r="AY1049" s="156" t="s">
        <v>339</v>
      </c>
    </row>
    <row r="1050" spans="2:65" s="12" customFormat="1" x14ac:dyDescent="0.2">
      <c r="B1050" s="155"/>
      <c r="D1050" s="150" t="s">
        <v>376</v>
      </c>
      <c r="E1050" s="156" t="s">
        <v>1</v>
      </c>
      <c r="F1050" s="157" t="s">
        <v>4888</v>
      </c>
      <c r="H1050" s="158">
        <v>1.006</v>
      </c>
      <c r="I1050" s="159"/>
      <c r="L1050" s="155"/>
      <c r="M1050" s="160"/>
      <c r="T1050" s="161"/>
      <c r="AT1050" s="156" t="s">
        <v>376</v>
      </c>
      <c r="AU1050" s="156" t="s">
        <v>86</v>
      </c>
      <c r="AV1050" s="12" t="s">
        <v>86</v>
      </c>
      <c r="AW1050" s="12" t="s">
        <v>34</v>
      </c>
      <c r="AX1050" s="12" t="s">
        <v>77</v>
      </c>
      <c r="AY1050" s="156" t="s">
        <v>339</v>
      </c>
    </row>
    <row r="1051" spans="2:65" s="13" customFormat="1" x14ac:dyDescent="0.2">
      <c r="B1051" s="162"/>
      <c r="D1051" s="150" t="s">
        <v>376</v>
      </c>
      <c r="E1051" s="163" t="s">
        <v>1</v>
      </c>
      <c r="F1051" s="164" t="s">
        <v>398</v>
      </c>
      <c r="H1051" s="165">
        <v>73.951999999999998</v>
      </c>
      <c r="I1051" s="166"/>
      <c r="L1051" s="162"/>
      <c r="M1051" s="167"/>
      <c r="T1051" s="168"/>
      <c r="AT1051" s="163" t="s">
        <v>376</v>
      </c>
      <c r="AU1051" s="163" t="s">
        <v>86</v>
      </c>
      <c r="AV1051" s="13" t="s">
        <v>249</v>
      </c>
      <c r="AW1051" s="13" t="s">
        <v>34</v>
      </c>
      <c r="AX1051" s="13" t="s">
        <v>84</v>
      </c>
      <c r="AY1051" s="163" t="s">
        <v>339</v>
      </c>
    </row>
    <row r="1052" spans="2:65" s="1" customFormat="1" ht="16.5" customHeight="1" x14ac:dyDescent="0.2">
      <c r="B1052" s="136"/>
      <c r="C1052" s="137" t="s">
        <v>1645</v>
      </c>
      <c r="D1052" s="137" t="s">
        <v>342</v>
      </c>
      <c r="E1052" s="138" t="s">
        <v>4166</v>
      </c>
      <c r="F1052" s="139" t="s">
        <v>4167</v>
      </c>
      <c r="G1052" s="140" t="s">
        <v>381</v>
      </c>
      <c r="H1052" s="141">
        <v>23.425999999999998</v>
      </c>
      <c r="I1052" s="142"/>
      <c r="J1052" s="143">
        <f>ROUND(I1052*H1052,2)</f>
        <v>0</v>
      </c>
      <c r="K1052" s="139" t="s">
        <v>902</v>
      </c>
      <c r="L1052" s="32"/>
      <c r="M1052" s="144" t="s">
        <v>1</v>
      </c>
      <c r="N1052" s="145" t="s">
        <v>42</v>
      </c>
      <c r="P1052" s="146">
        <f>O1052*H1052</f>
        <v>0</v>
      </c>
      <c r="Q1052" s="146">
        <v>0</v>
      </c>
      <c r="R1052" s="146">
        <f>Q1052*H1052</f>
        <v>0</v>
      </c>
      <c r="S1052" s="146">
        <v>0</v>
      </c>
      <c r="T1052" s="147">
        <f>S1052*H1052</f>
        <v>0</v>
      </c>
      <c r="AR1052" s="148" t="s">
        <v>428</v>
      </c>
      <c r="AT1052" s="148" t="s">
        <v>342</v>
      </c>
      <c r="AU1052" s="148" t="s">
        <v>86</v>
      </c>
      <c r="AY1052" s="17" t="s">
        <v>339</v>
      </c>
      <c r="BE1052" s="149">
        <f>IF(N1052="základní",J1052,0)</f>
        <v>0</v>
      </c>
      <c r="BF1052" s="149">
        <f>IF(N1052="snížená",J1052,0)</f>
        <v>0</v>
      </c>
      <c r="BG1052" s="149">
        <f>IF(N1052="zákl. přenesená",J1052,0)</f>
        <v>0</v>
      </c>
      <c r="BH1052" s="149">
        <f>IF(N1052="sníž. přenesená",J1052,0)</f>
        <v>0</v>
      </c>
      <c r="BI1052" s="149">
        <f>IF(N1052="nulová",J1052,0)</f>
        <v>0</v>
      </c>
      <c r="BJ1052" s="17" t="s">
        <v>84</v>
      </c>
      <c r="BK1052" s="149">
        <f>ROUND(I1052*H1052,2)</f>
        <v>0</v>
      </c>
      <c r="BL1052" s="17" t="s">
        <v>428</v>
      </c>
      <c r="BM1052" s="148" t="s">
        <v>4900</v>
      </c>
    </row>
    <row r="1053" spans="2:65" s="1" customFormat="1" ht="19.2" x14ac:dyDescent="0.2">
      <c r="B1053" s="32"/>
      <c r="D1053" s="150" t="s">
        <v>348</v>
      </c>
      <c r="F1053" s="151" t="s">
        <v>4169</v>
      </c>
      <c r="I1053" s="152"/>
      <c r="L1053" s="32"/>
      <c r="M1053" s="153"/>
      <c r="T1053" s="56"/>
      <c r="AT1053" s="17" t="s">
        <v>348</v>
      </c>
      <c r="AU1053" s="17" t="s">
        <v>86</v>
      </c>
    </row>
    <row r="1054" spans="2:65" s="1" customFormat="1" ht="19.2" x14ac:dyDescent="0.2">
      <c r="B1054" s="32"/>
      <c r="D1054" s="150" t="s">
        <v>350</v>
      </c>
      <c r="F1054" s="154" t="s">
        <v>4170</v>
      </c>
      <c r="I1054" s="152"/>
      <c r="L1054" s="32"/>
      <c r="M1054" s="153"/>
      <c r="T1054" s="56"/>
      <c r="AT1054" s="17" t="s">
        <v>350</v>
      </c>
      <c r="AU1054" s="17" t="s">
        <v>86</v>
      </c>
    </row>
    <row r="1055" spans="2:65" s="12" customFormat="1" x14ac:dyDescent="0.2">
      <c r="B1055" s="155"/>
      <c r="D1055" s="150" t="s">
        <v>376</v>
      </c>
      <c r="E1055" s="156" t="s">
        <v>1</v>
      </c>
      <c r="F1055" s="157" t="s">
        <v>4901</v>
      </c>
      <c r="H1055" s="158">
        <v>23.425999999999998</v>
      </c>
      <c r="I1055" s="159"/>
      <c r="L1055" s="155"/>
      <c r="M1055" s="160"/>
      <c r="T1055" s="161"/>
      <c r="AT1055" s="156" t="s">
        <v>376</v>
      </c>
      <c r="AU1055" s="156" t="s">
        <v>86</v>
      </c>
      <c r="AV1055" s="12" t="s">
        <v>86</v>
      </c>
      <c r="AW1055" s="12" t="s">
        <v>34</v>
      </c>
      <c r="AX1055" s="12" t="s">
        <v>77</v>
      </c>
      <c r="AY1055" s="156" t="s">
        <v>339</v>
      </c>
    </row>
    <row r="1056" spans="2:65" s="13" customFormat="1" x14ac:dyDescent="0.2">
      <c r="B1056" s="162"/>
      <c r="D1056" s="150" t="s">
        <v>376</v>
      </c>
      <c r="E1056" s="163" t="s">
        <v>1</v>
      </c>
      <c r="F1056" s="164" t="s">
        <v>398</v>
      </c>
      <c r="H1056" s="165">
        <v>23.425999999999998</v>
      </c>
      <c r="I1056" s="166"/>
      <c r="L1056" s="162"/>
      <c r="M1056" s="167"/>
      <c r="T1056" s="168"/>
      <c r="AT1056" s="163" t="s">
        <v>376</v>
      </c>
      <c r="AU1056" s="163" t="s">
        <v>86</v>
      </c>
      <c r="AV1056" s="13" t="s">
        <v>249</v>
      </c>
      <c r="AW1056" s="13" t="s">
        <v>34</v>
      </c>
      <c r="AX1056" s="13" t="s">
        <v>84</v>
      </c>
      <c r="AY1056" s="163" t="s">
        <v>339</v>
      </c>
    </row>
    <row r="1057" spans="2:65" s="1" customFormat="1" ht="16.5" customHeight="1" x14ac:dyDescent="0.2">
      <c r="B1057" s="136"/>
      <c r="C1057" s="169" t="s">
        <v>1648</v>
      </c>
      <c r="D1057" s="169" t="s">
        <v>490</v>
      </c>
      <c r="E1057" s="170" t="s">
        <v>4172</v>
      </c>
      <c r="F1057" s="171" t="s">
        <v>4173</v>
      </c>
      <c r="G1057" s="172" t="s">
        <v>970</v>
      </c>
      <c r="H1057" s="173">
        <v>24.556000000000001</v>
      </c>
      <c r="I1057" s="174"/>
      <c r="J1057" s="175">
        <f>ROUND(I1057*H1057,2)</f>
        <v>0</v>
      </c>
      <c r="K1057" s="171" t="s">
        <v>1</v>
      </c>
      <c r="L1057" s="176"/>
      <c r="M1057" s="177" t="s">
        <v>1</v>
      </c>
      <c r="N1057" s="178" t="s">
        <v>42</v>
      </c>
      <c r="P1057" s="146">
        <f>O1057*H1057</f>
        <v>0</v>
      </c>
      <c r="Q1057" s="146">
        <v>1E-3</v>
      </c>
      <c r="R1057" s="146">
        <f>Q1057*H1057</f>
        <v>2.4556000000000001E-2</v>
      </c>
      <c r="S1057" s="146">
        <v>0</v>
      </c>
      <c r="T1057" s="147">
        <f>S1057*H1057</f>
        <v>0</v>
      </c>
      <c r="AR1057" s="148" t="s">
        <v>513</v>
      </c>
      <c r="AT1057" s="148" t="s">
        <v>490</v>
      </c>
      <c r="AU1057" s="148" t="s">
        <v>86</v>
      </c>
      <c r="AY1057" s="17" t="s">
        <v>339</v>
      </c>
      <c r="BE1057" s="149">
        <f>IF(N1057="základní",J1057,0)</f>
        <v>0</v>
      </c>
      <c r="BF1057" s="149">
        <f>IF(N1057="snížená",J1057,0)</f>
        <v>0</v>
      </c>
      <c r="BG1057" s="149">
        <f>IF(N1057="zákl. přenesená",J1057,0)</f>
        <v>0</v>
      </c>
      <c r="BH1057" s="149">
        <f>IF(N1057="sníž. přenesená",J1057,0)</f>
        <v>0</v>
      </c>
      <c r="BI1057" s="149">
        <f>IF(N1057="nulová",J1057,0)</f>
        <v>0</v>
      </c>
      <c r="BJ1057" s="17" t="s">
        <v>84</v>
      </c>
      <c r="BK1057" s="149">
        <f>ROUND(I1057*H1057,2)</f>
        <v>0</v>
      </c>
      <c r="BL1057" s="17" t="s">
        <v>428</v>
      </c>
      <c r="BM1057" s="148" t="s">
        <v>4902</v>
      </c>
    </row>
    <row r="1058" spans="2:65" s="1" customFormat="1" x14ac:dyDescent="0.2">
      <c r="B1058" s="32"/>
      <c r="D1058" s="150" t="s">
        <v>348</v>
      </c>
      <c r="F1058" s="151" t="s">
        <v>4173</v>
      </c>
      <c r="I1058" s="152"/>
      <c r="L1058" s="32"/>
      <c r="M1058" s="153"/>
      <c r="T1058" s="56"/>
      <c r="AT1058" s="17" t="s">
        <v>348</v>
      </c>
      <c r="AU1058" s="17" t="s">
        <v>86</v>
      </c>
    </row>
    <row r="1059" spans="2:65" s="1" customFormat="1" ht="38.4" x14ac:dyDescent="0.2">
      <c r="B1059" s="32"/>
      <c r="D1059" s="150" t="s">
        <v>350</v>
      </c>
      <c r="F1059" s="154" t="s">
        <v>4903</v>
      </c>
      <c r="I1059" s="152"/>
      <c r="L1059" s="32"/>
      <c r="M1059" s="153"/>
      <c r="T1059" s="56"/>
      <c r="AT1059" s="17" t="s">
        <v>350</v>
      </c>
      <c r="AU1059" s="17" t="s">
        <v>86</v>
      </c>
    </row>
    <row r="1060" spans="2:65" s="12" customFormat="1" x14ac:dyDescent="0.2">
      <c r="B1060" s="155"/>
      <c r="D1060" s="150" t="s">
        <v>376</v>
      </c>
      <c r="E1060" s="156" t="s">
        <v>1</v>
      </c>
      <c r="F1060" s="157" t="s">
        <v>4904</v>
      </c>
      <c r="H1060" s="158">
        <v>2.37</v>
      </c>
      <c r="I1060" s="159"/>
      <c r="L1060" s="155"/>
      <c r="M1060" s="160"/>
      <c r="T1060" s="161"/>
      <c r="AT1060" s="156" t="s">
        <v>376</v>
      </c>
      <c r="AU1060" s="156" t="s">
        <v>86</v>
      </c>
      <c r="AV1060" s="12" t="s">
        <v>86</v>
      </c>
      <c r="AW1060" s="12" t="s">
        <v>34</v>
      </c>
      <c r="AX1060" s="12" t="s">
        <v>77</v>
      </c>
      <c r="AY1060" s="156" t="s">
        <v>339</v>
      </c>
    </row>
    <row r="1061" spans="2:65" s="12" customFormat="1" x14ac:dyDescent="0.2">
      <c r="B1061" s="155"/>
      <c r="D1061" s="150" t="s">
        <v>376</v>
      </c>
      <c r="E1061" s="156" t="s">
        <v>1</v>
      </c>
      <c r="F1061" s="157" t="s">
        <v>4905</v>
      </c>
      <c r="H1061" s="158">
        <v>22.186</v>
      </c>
      <c r="I1061" s="159"/>
      <c r="L1061" s="155"/>
      <c r="M1061" s="160"/>
      <c r="T1061" s="161"/>
      <c r="AT1061" s="156" t="s">
        <v>376</v>
      </c>
      <c r="AU1061" s="156" t="s">
        <v>86</v>
      </c>
      <c r="AV1061" s="12" t="s">
        <v>86</v>
      </c>
      <c r="AW1061" s="12" t="s">
        <v>34</v>
      </c>
      <c r="AX1061" s="12" t="s">
        <v>77</v>
      </c>
      <c r="AY1061" s="156" t="s">
        <v>339</v>
      </c>
    </row>
    <row r="1062" spans="2:65" s="13" customFormat="1" x14ac:dyDescent="0.2">
      <c r="B1062" s="162"/>
      <c r="D1062" s="150" t="s">
        <v>376</v>
      </c>
      <c r="E1062" s="163" t="s">
        <v>1</v>
      </c>
      <c r="F1062" s="164" t="s">
        <v>398</v>
      </c>
      <c r="H1062" s="165">
        <v>24.556000000000001</v>
      </c>
      <c r="I1062" s="166"/>
      <c r="L1062" s="162"/>
      <c r="M1062" s="167"/>
      <c r="T1062" s="168"/>
      <c r="AT1062" s="163" t="s">
        <v>376</v>
      </c>
      <c r="AU1062" s="163" t="s">
        <v>86</v>
      </c>
      <c r="AV1062" s="13" t="s">
        <v>249</v>
      </c>
      <c r="AW1062" s="13" t="s">
        <v>34</v>
      </c>
      <c r="AX1062" s="13" t="s">
        <v>84</v>
      </c>
      <c r="AY1062" s="163" t="s">
        <v>339</v>
      </c>
    </row>
    <row r="1063" spans="2:65" s="1" customFormat="1" ht="16.5" customHeight="1" x14ac:dyDescent="0.2">
      <c r="B1063" s="136"/>
      <c r="C1063" s="169" t="s">
        <v>1651</v>
      </c>
      <c r="D1063" s="169" t="s">
        <v>490</v>
      </c>
      <c r="E1063" s="170" t="s">
        <v>4906</v>
      </c>
      <c r="F1063" s="171" t="s">
        <v>4907</v>
      </c>
      <c r="G1063" s="172" t="s">
        <v>970</v>
      </c>
      <c r="H1063" s="173">
        <v>5.5229999999999997</v>
      </c>
      <c r="I1063" s="174"/>
      <c r="J1063" s="175">
        <f>ROUND(I1063*H1063,2)</f>
        <v>0</v>
      </c>
      <c r="K1063" s="171" t="s">
        <v>902</v>
      </c>
      <c r="L1063" s="176"/>
      <c r="M1063" s="177" t="s">
        <v>1</v>
      </c>
      <c r="N1063" s="178" t="s">
        <v>42</v>
      </c>
      <c r="P1063" s="146">
        <f>O1063*H1063</f>
        <v>0</v>
      </c>
      <c r="Q1063" s="146">
        <v>1E-3</v>
      </c>
      <c r="R1063" s="146">
        <f>Q1063*H1063</f>
        <v>5.5230000000000001E-3</v>
      </c>
      <c r="S1063" s="146">
        <v>0</v>
      </c>
      <c r="T1063" s="147">
        <f>S1063*H1063</f>
        <v>0</v>
      </c>
      <c r="AR1063" s="148" t="s">
        <v>513</v>
      </c>
      <c r="AT1063" s="148" t="s">
        <v>490</v>
      </c>
      <c r="AU1063" s="148" t="s">
        <v>86</v>
      </c>
      <c r="AY1063" s="17" t="s">
        <v>339</v>
      </c>
      <c r="BE1063" s="149">
        <f>IF(N1063="základní",J1063,0)</f>
        <v>0</v>
      </c>
      <c r="BF1063" s="149">
        <f>IF(N1063="snížená",J1063,0)</f>
        <v>0</v>
      </c>
      <c r="BG1063" s="149">
        <f>IF(N1063="zákl. přenesená",J1063,0)</f>
        <v>0</v>
      </c>
      <c r="BH1063" s="149">
        <f>IF(N1063="sníž. přenesená",J1063,0)</f>
        <v>0</v>
      </c>
      <c r="BI1063" s="149">
        <f>IF(N1063="nulová",J1063,0)</f>
        <v>0</v>
      </c>
      <c r="BJ1063" s="17" t="s">
        <v>84</v>
      </c>
      <c r="BK1063" s="149">
        <f>ROUND(I1063*H1063,2)</f>
        <v>0</v>
      </c>
      <c r="BL1063" s="17" t="s">
        <v>428</v>
      </c>
      <c r="BM1063" s="148" t="s">
        <v>4908</v>
      </c>
    </row>
    <row r="1064" spans="2:65" s="1" customFormat="1" x14ac:dyDescent="0.2">
      <c r="B1064" s="32"/>
      <c r="D1064" s="150" t="s">
        <v>348</v>
      </c>
      <c r="F1064" s="151" t="s">
        <v>4907</v>
      </c>
      <c r="I1064" s="152"/>
      <c r="L1064" s="32"/>
      <c r="M1064" s="153"/>
      <c r="T1064" s="56"/>
      <c r="AT1064" s="17" t="s">
        <v>348</v>
      </c>
      <c r="AU1064" s="17" t="s">
        <v>86</v>
      </c>
    </row>
    <row r="1065" spans="2:65" s="1" customFormat="1" ht="38.4" x14ac:dyDescent="0.2">
      <c r="B1065" s="32"/>
      <c r="D1065" s="150" t="s">
        <v>350</v>
      </c>
      <c r="F1065" s="154" t="s">
        <v>4909</v>
      </c>
      <c r="I1065" s="152"/>
      <c r="L1065" s="32"/>
      <c r="M1065" s="153"/>
      <c r="T1065" s="56"/>
      <c r="AT1065" s="17" t="s">
        <v>350</v>
      </c>
      <c r="AU1065" s="17" t="s">
        <v>86</v>
      </c>
    </row>
    <row r="1066" spans="2:65" s="15" customFormat="1" x14ac:dyDescent="0.2">
      <c r="B1066" s="189"/>
      <c r="D1066" s="150" t="s">
        <v>376</v>
      </c>
      <c r="E1066" s="190" t="s">
        <v>1</v>
      </c>
      <c r="F1066" s="191" t="s">
        <v>4783</v>
      </c>
      <c r="H1066" s="190" t="s">
        <v>1</v>
      </c>
      <c r="I1066" s="192"/>
      <c r="L1066" s="189"/>
      <c r="M1066" s="193"/>
      <c r="T1066" s="194"/>
      <c r="AT1066" s="190" t="s">
        <v>376</v>
      </c>
      <c r="AU1066" s="190" t="s">
        <v>86</v>
      </c>
      <c r="AV1066" s="15" t="s">
        <v>84</v>
      </c>
      <c r="AW1066" s="15" t="s">
        <v>34</v>
      </c>
      <c r="AX1066" s="15" t="s">
        <v>77</v>
      </c>
      <c r="AY1066" s="190" t="s">
        <v>339</v>
      </c>
    </row>
    <row r="1067" spans="2:65" s="12" customFormat="1" x14ac:dyDescent="0.2">
      <c r="B1067" s="155"/>
      <c r="D1067" s="150" t="s">
        <v>376</v>
      </c>
      <c r="E1067" s="156" t="s">
        <v>1</v>
      </c>
      <c r="F1067" s="157" t="s">
        <v>4910</v>
      </c>
      <c r="H1067" s="158">
        <v>4.4240000000000004</v>
      </c>
      <c r="I1067" s="159"/>
      <c r="L1067" s="155"/>
      <c r="M1067" s="160"/>
      <c r="T1067" s="161"/>
      <c r="AT1067" s="156" t="s">
        <v>376</v>
      </c>
      <c r="AU1067" s="156" t="s">
        <v>86</v>
      </c>
      <c r="AV1067" s="12" t="s">
        <v>86</v>
      </c>
      <c r="AW1067" s="12" t="s">
        <v>34</v>
      </c>
      <c r="AX1067" s="12" t="s">
        <v>77</v>
      </c>
      <c r="AY1067" s="156" t="s">
        <v>339</v>
      </c>
    </row>
    <row r="1068" spans="2:65" s="12" customFormat="1" x14ac:dyDescent="0.2">
      <c r="B1068" s="155"/>
      <c r="D1068" s="150" t="s">
        <v>376</v>
      </c>
      <c r="E1068" s="156" t="s">
        <v>1</v>
      </c>
      <c r="F1068" s="157" t="s">
        <v>4911</v>
      </c>
      <c r="H1068" s="158">
        <v>1.099</v>
      </c>
      <c r="I1068" s="159"/>
      <c r="L1068" s="155"/>
      <c r="M1068" s="160"/>
      <c r="T1068" s="161"/>
      <c r="AT1068" s="156" t="s">
        <v>376</v>
      </c>
      <c r="AU1068" s="156" t="s">
        <v>86</v>
      </c>
      <c r="AV1068" s="12" t="s">
        <v>86</v>
      </c>
      <c r="AW1068" s="12" t="s">
        <v>34</v>
      </c>
      <c r="AX1068" s="12" t="s">
        <v>77</v>
      </c>
      <c r="AY1068" s="156" t="s">
        <v>339</v>
      </c>
    </row>
    <row r="1069" spans="2:65" s="13" customFormat="1" x14ac:dyDescent="0.2">
      <c r="B1069" s="162"/>
      <c r="D1069" s="150" t="s">
        <v>376</v>
      </c>
      <c r="E1069" s="163" t="s">
        <v>1</v>
      </c>
      <c r="F1069" s="164" t="s">
        <v>398</v>
      </c>
      <c r="H1069" s="165">
        <v>5.5229999999999997</v>
      </c>
      <c r="I1069" s="166"/>
      <c r="L1069" s="162"/>
      <c r="M1069" s="195"/>
      <c r="N1069" s="196"/>
      <c r="O1069" s="196"/>
      <c r="P1069" s="196"/>
      <c r="Q1069" s="196"/>
      <c r="R1069" s="196"/>
      <c r="S1069" s="196"/>
      <c r="T1069" s="197"/>
      <c r="AT1069" s="163" t="s">
        <v>376</v>
      </c>
      <c r="AU1069" s="163" t="s">
        <v>86</v>
      </c>
      <c r="AV1069" s="13" t="s">
        <v>249</v>
      </c>
      <c r="AW1069" s="13" t="s">
        <v>34</v>
      </c>
      <c r="AX1069" s="13" t="s">
        <v>84</v>
      </c>
      <c r="AY1069" s="163" t="s">
        <v>339</v>
      </c>
    </row>
    <row r="1070" spans="2:65" s="1" customFormat="1" ht="6.9" customHeight="1" x14ac:dyDescent="0.2">
      <c r="B1070" s="44"/>
      <c r="C1070" s="45"/>
      <c r="D1070" s="45"/>
      <c r="E1070" s="45"/>
      <c r="F1070" s="45"/>
      <c r="G1070" s="45"/>
      <c r="H1070" s="45"/>
      <c r="I1070" s="45"/>
      <c r="J1070" s="45"/>
      <c r="K1070" s="45"/>
      <c r="L1070" s="32"/>
    </row>
  </sheetData>
  <autoFilter ref="C139:K1069" xr:uid="{00000000-0009-0000-0000-00000F000000}"/>
  <mergeCells count="15">
    <mergeCell ref="E126:H126"/>
    <mergeCell ref="E130:H130"/>
    <mergeCell ref="E128:H128"/>
    <mergeCell ref="E132:H132"/>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2:BM284"/>
  <sheetViews>
    <sheetView showGridLines="0" topLeftCell="A167" workbookViewId="0">
      <selection activeCell="F176" sqref="F176"/>
    </sheetView>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156</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3.2" x14ac:dyDescent="0.2">
      <c r="B8" s="20"/>
      <c r="D8" s="27" t="s">
        <v>312</v>
      </c>
      <c r="L8" s="20"/>
    </row>
    <row r="9" spans="2:46" ht="16.5" customHeight="1" x14ac:dyDescent="0.2">
      <c r="B9" s="20"/>
      <c r="E9" s="278" t="s">
        <v>1953</v>
      </c>
      <c r="F9" s="256"/>
      <c r="G9" s="256"/>
      <c r="H9" s="256"/>
      <c r="L9" s="20"/>
    </row>
    <row r="10" spans="2:46" ht="12" customHeight="1" x14ac:dyDescent="0.2">
      <c r="B10" s="20"/>
      <c r="D10" s="27" t="s">
        <v>314</v>
      </c>
      <c r="L10" s="20"/>
    </row>
    <row r="11" spans="2:46" s="1" customFormat="1" ht="16.5" customHeight="1" x14ac:dyDescent="0.2">
      <c r="B11" s="32"/>
      <c r="E11" s="260" t="s">
        <v>4177</v>
      </c>
      <c r="F11" s="277"/>
      <c r="G11" s="277"/>
      <c r="H11" s="277"/>
      <c r="L11" s="32"/>
    </row>
    <row r="12" spans="2:46" s="1" customFormat="1" ht="12" customHeight="1" x14ac:dyDescent="0.2">
      <c r="B12" s="32"/>
      <c r="D12" s="27" t="s">
        <v>625</v>
      </c>
      <c r="L12" s="32"/>
    </row>
    <row r="13" spans="2:46" s="1" customFormat="1" ht="16.5" customHeight="1" x14ac:dyDescent="0.2">
      <c r="B13" s="32"/>
      <c r="E13" s="248" t="s">
        <v>4912</v>
      </c>
      <c r="F13" s="277"/>
      <c r="G13" s="277"/>
      <c r="H13" s="277"/>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8"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80" t="str">
        <f>'Rekapitulace stavby'!E14</f>
        <v>Vyplň údaj</v>
      </c>
      <c r="F22" s="266"/>
      <c r="G22" s="266"/>
      <c r="H22" s="266"/>
      <c r="I22" s="27" t="s">
        <v>28</v>
      </c>
      <c r="J22" s="28" t="str">
        <f>'Rekapitulace stavby'!AN14</f>
        <v>Vyplň údaj</v>
      </c>
      <c r="L22" s="32"/>
    </row>
    <row r="23" spans="2:12" s="1" customFormat="1" ht="6.9" customHeight="1" x14ac:dyDescent="0.2">
      <c r="B23" s="32"/>
      <c r="L23" s="32"/>
    </row>
    <row r="24" spans="2:12" s="1" customFormat="1" ht="12" customHeight="1" x14ac:dyDescent="0.2">
      <c r="B24" s="32"/>
      <c r="D24" s="27" t="s">
        <v>32</v>
      </c>
      <c r="I24" s="27" t="s">
        <v>25</v>
      </c>
      <c r="J24" s="25" t="s">
        <v>1</v>
      </c>
      <c r="L24" s="32"/>
    </row>
    <row r="25" spans="2:12" s="1" customFormat="1" ht="18" customHeight="1" x14ac:dyDescent="0.2">
      <c r="B25" s="32"/>
      <c r="E25" s="25" t="s">
        <v>4179</v>
      </c>
      <c r="I25" s="27" t="s">
        <v>28</v>
      </c>
      <c r="J25" s="25" t="s">
        <v>1</v>
      </c>
      <c r="L25" s="32"/>
    </row>
    <row r="26" spans="2:12" s="1" customFormat="1" ht="6.9" customHeight="1" x14ac:dyDescent="0.2">
      <c r="B26" s="32"/>
      <c r="L26" s="32"/>
    </row>
    <row r="27" spans="2:12" s="1" customFormat="1" ht="12" customHeight="1" x14ac:dyDescent="0.2">
      <c r="B27" s="32"/>
      <c r="D27" s="27" t="s">
        <v>35</v>
      </c>
      <c r="I27" s="27" t="s">
        <v>25</v>
      </c>
      <c r="J27" s="25" t="s">
        <v>1</v>
      </c>
      <c r="L27" s="32"/>
    </row>
    <row r="28" spans="2:12" s="1" customFormat="1" ht="18" customHeight="1" x14ac:dyDescent="0.2">
      <c r="B28" s="32"/>
      <c r="E28" s="25" t="s">
        <v>4180</v>
      </c>
      <c r="I28" s="27" t="s">
        <v>28</v>
      </c>
      <c r="J28" s="25" t="s">
        <v>1</v>
      </c>
      <c r="L28" s="32"/>
    </row>
    <row r="29" spans="2:12" s="1" customFormat="1" ht="6.9" customHeight="1" x14ac:dyDescent="0.2">
      <c r="B29" s="32"/>
      <c r="L29" s="32"/>
    </row>
    <row r="30" spans="2:12" s="1" customFormat="1" ht="12" customHeight="1" x14ac:dyDescent="0.2">
      <c r="B30" s="32"/>
      <c r="D30" s="27" t="s">
        <v>36</v>
      </c>
      <c r="L30" s="32"/>
    </row>
    <row r="31" spans="2:12" s="7" customFormat="1" ht="16.5" customHeight="1" x14ac:dyDescent="0.2">
      <c r="B31" s="94"/>
      <c r="E31" s="270" t="s">
        <v>1</v>
      </c>
      <c r="F31" s="270"/>
      <c r="G31" s="270"/>
      <c r="H31" s="270"/>
      <c r="L31" s="94"/>
    </row>
    <row r="32" spans="2:12" s="1" customFormat="1" ht="6.9" customHeight="1" x14ac:dyDescent="0.2">
      <c r="B32" s="32"/>
      <c r="L32" s="32"/>
    </row>
    <row r="33" spans="2:12" s="1" customFormat="1" ht="6.9" customHeight="1" x14ac:dyDescent="0.2">
      <c r="B33" s="32"/>
      <c r="D33" s="53"/>
      <c r="E33" s="53"/>
      <c r="F33" s="53"/>
      <c r="G33" s="53"/>
      <c r="H33" s="53"/>
      <c r="I33" s="53"/>
      <c r="J33" s="53"/>
      <c r="K33" s="53"/>
      <c r="L33" s="32"/>
    </row>
    <row r="34" spans="2:12" s="1" customFormat="1" ht="25.35" customHeight="1" x14ac:dyDescent="0.2">
      <c r="B34" s="32"/>
      <c r="D34" s="95" t="s">
        <v>37</v>
      </c>
      <c r="J34" s="66">
        <f>ROUND(J131, 2)</f>
        <v>0</v>
      </c>
      <c r="L34" s="32"/>
    </row>
    <row r="35" spans="2:12" s="1" customFormat="1" ht="6.9" customHeight="1" x14ac:dyDescent="0.2">
      <c r="B35" s="32"/>
      <c r="D35" s="53"/>
      <c r="E35" s="53"/>
      <c r="F35" s="53"/>
      <c r="G35" s="53"/>
      <c r="H35" s="53"/>
      <c r="I35" s="53"/>
      <c r="J35" s="53"/>
      <c r="K35" s="53"/>
      <c r="L35" s="32"/>
    </row>
    <row r="36" spans="2:12" s="1" customFormat="1" ht="14.4" customHeight="1" x14ac:dyDescent="0.2">
      <c r="B36" s="32"/>
      <c r="F36" s="35" t="s">
        <v>39</v>
      </c>
      <c r="I36" s="35" t="s">
        <v>38</v>
      </c>
      <c r="J36" s="35" t="s">
        <v>40</v>
      </c>
      <c r="L36" s="32"/>
    </row>
    <row r="37" spans="2:12" s="1" customFormat="1" ht="14.4" customHeight="1" x14ac:dyDescent="0.2">
      <c r="B37" s="32"/>
      <c r="D37" s="55" t="s">
        <v>41</v>
      </c>
      <c r="E37" s="27" t="s">
        <v>42</v>
      </c>
      <c r="F37" s="86">
        <f>ROUND((SUM(BE131:BE283)),  2)</f>
        <v>0</v>
      </c>
      <c r="I37" s="96">
        <v>0.21</v>
      </c>
      <c r="J37" s="86">
        <f>ROUND(((SUM(BE131:BE283))*I37),  2)</f>
        <v>0</v>
      </c>
      <c r="L37" s="32"/>
    </row>
    <row r="38" spans="2:12" s="1" customFormat="1" ht="14.4" customHeight="1" x14ac:dyDescent="0.2">
      <c r="B38" s="32"/>
      <c r="E38" s="27" t="s">
        <v>43</v>
      </c>
      <c r="F38" s="86">
        <f>ROUND((SUM(BF131:BF283)),  2)</f>
        <v>0</v>
      </c>
      <c r="I38" s="96">
        <v>0.12</v>
      </c>
      <c r="J38" s="86">
        <f>ROUND(((SUM(BF131:BF283))*I38),  2)</f>
        <v>0</v>
      </c>
      <c r="L38" s="32"/>
    </row>
    <row r="39" spans="2:12" s="1" customFormat="1" ht="14.4" hidden="1" customHeight="1" x14ac:dyDescent="0.2">
      <c r="B39" s="32"/>
      <c r="E39" s="27" t="s">
        <v>44</v>
      </c>
      <c r="F39" s="86">
        <f>ROUND((SUM(BG131:BG283)),  2)</f>
        <v>0</v>
      </c>
      <c r="I39" s="96">
        <v>0.21</v>
      </c>
      <c r="J39" s="86">
        <f>0</f>
        <v>0</v>
      </c>
      <c r="L39" s="32"/>
    </row>
    <row r="40" spans="2:12" s="1" customFormat="1" ht="14.4" hidden="1" customHeight="1" x14ac:dyDescent="0.2">
      <c r="B40" s="32"/>
      <c r="E40" s="27" t="s">
        <v>45</v>
      </c>
      <c r="F40" s="86">
        <f>ROUND((SUM(BH131:BH283)),  2)</f>
        <v>0</v>
      </c>
      <c r="I40" s="96">
        <v>0.12</v>
      </c>
      <c r="J40" s="86">
        <f>0</f>
        <v>0</v>
      </c>
      <c r="L40" s="32"/>
    </row>
    <row r="41" spans="2:12" s="1" customFormat="1" ht="14.4" hidden="1" customHeight="1" x14ac:dyDescent="0.2">
      <c r="B41" s="32"/>
      <c r="E41" s="27" t="s">
        <v>46</v>
      </c>
      <c r="F41" s="86">
        <f>ROUND((SUM(BI131:BI283)),  2)</f>
        <v>0</v>
      </c>
      <c r="I41" s="96">
        <v>0</v>
      </c>
      <c r="J41" s="86">
        <f>0</f>
        <v>0</v>
      </c>
      <c r="L41" s="32"/>
    </row>
    <row r="42" spans="2:12" s="1" customFormat="1" ht="6.9"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 customHeight="1" x14ac:dyDescent="0.2">
      <c r="B44" s="32"/>
      <c r="L44" s="32"/>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ht="16.5" customHeight="1" x14ac:dyDescent="0.2">
      <c r="B87" s="20"/>
      <c r="E87" s="278" t="s">
        <v>1953</v>
      </c>
      <c r="F87" s="256"/>
      <c r="G87" s="256"/>
      <c r="H87" s="256"/>
      <c r="L87" s="20"/>
    </row>
    <row r="88" spans="2:12" ht="12" customHeight="1" x14ac:dyDescent="0.2">
      <c r="B88" s="20"/>
      <c r="C88" s="27" t="s">
        <v>314</v>
      </c>
      <c r="L88" s="20"/>
    </row>
    <row r="89" spans="2:12" s="1" customFormat="1" ht="16.5" customHeight="1" x14ac:dyDescent="0.2">
      <c r="B89" s="32"/>
      <c r="E89" s="260" t="s">
        <v>4177</v>
      </c>
      <c r="F89" s="277"/>
      <c r="G89" s="277"/>
      <c r="H89" s="277"/>
      <c r="L89" s="32"/>
    </row>
    <row r="90" spans="2:12" s="1" customFormat="1" ht="12" customHeight="1" x14ac:dyDescent="0.2">
      <c r="B90" s="32"/>
      <c r="C90" s="27" t="s">
        <v>625</v>
      </c>
      <c r="L90" s="32"/>
    </row>
    <row r="91" spans="2:12" s="1" customFormat="1" ht="16.5" customHeight="1" x14ac:dyDescent="0.2">
      <c r="B91" s="32"/>
      <c r="E91" s="248" t="str">
        <f>E13</f>
        <v>SO 02.4.3 - Úprava účelové komunikace pod mostem</v>
      </c>
      <c r="F91" s="277"/>
      <c r="G91" s="277"/>
      <c r="H91" s="277"/>
      <c r="L91" s="32"/>
    </row>
    <row r="92" spans="2:12" s="1" customFormat="1" ht="6.9"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 customHeight="1" x14ac:dyDescent="0.2">
      <c r="B94" s="32"/>
      <c r="L94" s="32"/>
    </row>
    <row r="95" spans="2:12" s="1" customFormat="1" ht="25.65" customHeight="1" x14ac:dyDescent="0.2">
      <c r="B95" s="32"/>
      <c r="C95" s="27" t="s">
        <v>24</v>
      </c>
      <c r="F95" s="25" t="str">
        <f>E19</f>
        <v>Správa železnic, státní organizace, OŘ Ostrava</v>
      </c>
      <c r="I95" s="27" t="s">
        <v>32</v>
      </c>
      <c r="J95" s="30" t="str">
        <f>E25</f>
        <v>Dopravní projektování, spol. s.r.o.</v>
      </c>
      <c r="L95" s="32"/>
    </row>
    <row r="96" spans="2:12" s="1" customFormat="1" ht="15.15" customHeight="1" x14ac:dyDescent="0.2">
      <c r="B96" s="32"/>
      <c r="C96" s="27" t="s">
        <v>30</v>
      </c>
      <c r="F96" s="25" t="str">
        <f>IF(E22="","",E22)</f>
        <v>Vyplň údaj</v>
      </c>
      <c r="I96" s="27" t="s">
        <v>35</v>
      </c>
      <c r="J96" s="30" t="str">
        <f>E28</f>
        <v>Ing.Libor Habrnál</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8" customHeight="1" x14ac:dyDescent="0.2">
      <c r="B100" s="32"/>
      <c r="C100" s="107" t="s">
        <v>319</v>
      </c>
      <c r="J100" s="66">
        <f>J131</f>
        <v>0</v>
      </c>
      <c r="L100" s="32"/>
      <c r="AU100" s="17" t="s">
        <v>320</v>
      </c>
    </row>
    <row r="101" spans="2:47" s="8" customFormat="1" ht="24.9" customHeight="1" x14ac:dyDescent="0.2">
      <c r="B101" s="108"/>
      <c r="D101" s="109" t="s">
        <v>321</v>
      </c>
      <c r="E101" s="110"/>
      <c r="F101" s="110"/>
      <c r="G101" s="110"/>
      <c r="H101" s="110"/>
      <c r="I101" s="110"/>
      <c r="J101" s="111">
        <f>J132</f>
        <v>0</v>
      </c>
      <c r="L101" s="108"/>
    </row>
    <row r="102" spans="2:47" s="9" customFormat="1" ht="19.95" customHeight="1" x14ac:dyDescent="0.2">
      <c r="B102" s="112"/>
      <c r="D102" s="113" t="s">
        <v>2006</v>
      </c>
      <c r="E102" s="114"/>
      <c r="F102" s="114"/>
      <c r="G102" s="114"/>
      <c r="H102" s="114"/>
      <c r="I102" s="114"/>
      <c r="J102" s="115">
        <f>J133</f>
        <v>0</v>
      </c>
      <c r="L102" s="112"/>
    </row>
    <row r="103" spans="2:47" s="9" customFormat="1" ht="19.95" customHeight="1" x14ac:dyDescent="0.2">
      <c r="B103" s="112"/>
      <c r="D103" s="113" t="s">
        <v>2009</v>
      </c>
      <c r="E103" s="114"/>
      <c r="F103" s="114"/>
      <c r="G103" s="114"/>
      <c r="H103" s="114"/>
      <c r="I103" s="114"/>
      <c r="J103" s="115">
        <f>J175</f>
        <v>0</v>
      </c>
      <c r="L103" s="112"/>
    </row>
    <row r="104" spans="2:47" s="9" customFormat="1" ht="19.95" customHeight="1" x14ac:dyDescent="0.2">
      <c r="B104" s="112"/>
      <c r="D104" s="113" t="s">
        <v>322</v>
      </c>
      <c r="E104" s="114"/>
      <c r="F104" s="114"/>
      <c r="G104" s="114"/>
      <c r="H104" s="114"/>
      <c r="I104" s="114"/>
      <c r="J104" s="115">
        <f>J187</f>
        <v>0</v>
      </c>
      <c r="L104" s="112"/>
    </row>
    <row r="105" spans="2:47" s="9" customFormat="1" ht="19.95" customHeight="1" x14ac:dyDescent="0.2">
      <c r="B105" s="112"/>
      <c r="D105" s="113" t="s">
        <v>2011</v>
      </c>
      <c r="E105" s="114"/>
      <c r="F105" s="114"/>
      <c r="G105" s="114"/>
      <c r="H105" s="114"/>
      <c r="I105" s="114"/>
      <c r="J105" s="115">
        <f>J215</f>
        <v>0</v>
      </c>
      <c r="L105" s="112"/>
    </row>
    <row r="106" spans="2:47" s="9" customFormat="1" ht="19.95" customHeight="1" x14ac:dyDescent="0.2">
      <c r="B106" s="112"/>
      <c r="D106" s="113" t="s">
        <v>3031</v>
      </c>
      <c r="E106" s="114"/>
      <c r="F106" s="114"/>
      <c r="G106" s="114"/>
      <c r="H106" s="114"/>
      <c r="I106" s="114"/>
      <c r="J106" s="115">
        <f>J250</f>
        <v>0</v>
      </c>
      <c r="L106" s="112"/>
    </row>
    <row r="107" spans="2:47" s="9" customFormat="1" ht="19.95" customHeight="1" x14ac:dyDescent="0.2">
      <c r="B107" s="112"/>
      <c r="D107" s="113" t="s">
        <v>2013</v>
      </c>
      <c r="E107" s="114"/>
      <c r="F107" s="114"/>
      <c r="G107" s="114"/>
      <c r="H107" s="114"/>
      <c r="I107" s="114"/>
      <c r="J107" s="115">
        <f>J279</f>
        <v>0</v>
      </c>
      <c r="L107" s="112"/>
    </row>
    <row r="108" spans="2:47" s="1" customFormat="1" ht="21.75" customHeight="1" x14ac:dyDescent="0.2">
      <c r="B108" s="32"/>
      <c r="L108" s="32"/>
    </row>
    <row r="109" spans="2:47" s="1" customFormat="1" ht="6.9" customHeight="1" x14ac:dyDescent="0.2">
      <c r="B109" s="44"/>
      <c r="C109" s="45"/>
      <c r="D109" s="45"/>
      <c r="E109" s="45"/>
      <c r="F109" s="45"/>
      <c r="G109" s="45"/>
      <c r="H109" s="45"/>
      <c r="I109" s="45"/>
      <c r="J109" s="45"/>
      <c r="K109" s="45"/>
      <c r="L109" s="32"/>
    </row>
    <row r="113" spans="2:12" s="1" customFormat="1" ht="6.9" customHeight="1" x14ac:dyDescent="0.2">
      <c r="B113" s="46"/>
      <c r="C113" s="47"/>
      <c r="D113" s="47"/>
      <c r="E113" s="47"/>
      <c r="F113" s="47"/>
      <c r="G113" s="47"/>
      <c r="H113" s="47"/>
      <c r="I113" s="47"/>
      <c r="J113" s="47"/>
      <c r="K113" s="47"/>
      <c r="L113" s="32"/>
    </row>
    <row r="114" spans="2:12" s="1" customFormat="1" ht="24.9" customHeight="1" x14ac:dyDescent="0.2">
      <c r="B114" s="32"/>
      <c r="C114" s="21" t="s">
        <v>324</v>
      </c>
      <c r="L114" s="32"/>
    </row>
    <row r="115" spans="2:12" s="1" customFormat="1" ht="6.9" customHeight="1" x14ac:dyDescent="0.2">
      <c r="B115" s="32"/>
      <c r="L115" s="32"/>
    </row>
    <row r="116" spans="2:12" s="1" customFormat="1" ht="12" customHeight="1" x14ac:dyDescent="0.2">
      <c r="B116" s="32"/>
      <c r="C116" s="27" t="s">
        <v>16</v>
      </c>
      <c r="L116" s="32"/>
    </row>
    <row r="117" spans="2:12" s="1" customFormat="1" ht="16.5" customHeight="1" x14ac:dyDescent="0.2">
      <c r="B117" s="32"/>
      <c r="E117" s="278" t="str">
        <f>E7</f>
        <v>Prostá rekonstrukce trati v úseku Milotice nad Opavou – Brantice – 2.etapa</v>
      </c>
      <c r="F117" s="279"/>
      <c r="G117" s="279"/>
      <c r="H117" s="279"/>
      <c r="L117" s="32"/>
    </row>
    <row r="118" spans="2:12" ht="12" customHeight="1" x14ac:dyDescent="0.2">
      <c r="B118" s="20"/>
      <c r="C118" s="27" t="s">
        <v>312</v>
      </c>
      <c r="L118" s="20"/>
    </row>
    <row r="119" spans="2:12" ht="16.5" customHeight="1" x14ac:dyDescent="0.2">
      <c r="B119" s="20"/>
      <c r="E119" s="278" t="s">
        <v>1953</v>
      </c>
      <c r="F119" s="256"/>
      <c r="G119" s="256"/>
      <c r="H119" s="256"/>
      <c r="L119" s="20"/>
    </row>
    <row r="120" spans="2:12" ht="12" customHeight="1" x14ac:dyDescent="0.2">
      <c r="B120" s="20"/>
      <c r="C120" s="27" t="s">
        <v>314</v>
      </c>
      <c r="L120" s="20"/>
    </row>
    <row r="121" spans="2:12" s="1" customFormat="1" ht="16.5" customHeight="1" x14ac:dyDescent="0.2">
      <c r="B121" s="32"/>
      <c r="E121" s="260" t="s">
        <v>4177</v>
      </c>
      <c r="F121" s="277"/>
      <c r="G121" s="277"/>
      <c r="H121" s="277"/>
      <c r="L121" s="32"/>
    </row>
    <row r="122" spans="2:12" s="1" customFormat="1" ht="12" customHeight="1" x14ac:dyDescent="0.2">
      <c r="B122" s="32"/>
      <c r="C122" s="27" t="s">
        <v>625</v>
      </c>
      <c r="L122" s="32"/>
    </row>
    <row r="123" spans="2:12" s="1" customFormat="1" ht="16.5" customHeight="1" x14ac:dyDescent="0.2">
      <c r="B123" s="32"/>
      <c r="E123" s="248" t="str">
        <f>E13</f>
        <v>SO 02.4.3 - Úprava účelové komunikace pod mostem</v>
      </c>
      <c r="F123" s="277"/>
      <c r="G123" s="277"/>
      <c r="H123" s="277"/>
      <c r="L123" s="32"/>
    </row>
    <row r="124" spans="2:12" s="1" customFormat="1" ht="6.9" customHeight="1" x14ac:dyDescent="0.2">
      <c r="B124" s="32"/>
      <c r="L124" s="32"/>
    </row>
    <row r="125" spans="2:12" s="1" customFormat="1" ht="12" customHeight="1" x14ac:dyDescent="0.2">
      <c r="B125" s="32"/>
      <c r="C125" s="27" t="s">
        <v>20</v>
      </c>
      <c r="F125" s="25" t="str">
        <f>F16</f>
        <v>PS Krnov</v>
      </c>
      <c r="I125" s="27" t="s">
        <v>22</v>
      </c>
      <c r="J125" s="52" t="str">
        <f>IF(J16="","",J16)</f>
        <v>22. 5. 2025</v>
      </c>
      <c r="L125" s="32"/>
    </row>
    <row r="126" spans="2:12" s="1" customFormat="1" ht="6.9" customHeight="1" x14ac:dyDescent="0.2">
      <c r="B126" s="32"/>
      <c r="L126" s="32"/>
    </row>
    <row r="127" spans="2:12" s="1" customFormat="1" ht="25.65" customHeight="1" x14ac:dyDescent="0.2">
      <c r="B127" s="32"/>
      <c r="C127" s="27" t="s">
        <v>24</v>
      </c>
      <c r="F127" s="25" t="str">
        <f>E19</f>
        <v>Správa železnic, státní organizace, OŘ Ostrava</v>
      </c>
      <c r="I127" s="27" t="s">
        <v>32</v>
      </c>
      <c r="J127" s="30" t="str">
        <f>E25</f>
        <v>Dopravní projektování, spol. s.r.o.</v>
      </c>
      <c r="L127" s="32"/>
    </row>
    <row r="128" spans="2:12" s="1" customFormat="1" ht="15.15" customHeight="1" x14ac:dyDescent="0.2">
      <c r="B128" s="32"/>
      <c r="C128" s="27" t="s">
        <v>30</v>
      </c>
      <c r="F128" s="25" t="str">
        <f>IF(E22="","",E22)</f>
        <v>Vyplň údaj</v>
      </c>
      <c r="I128" s="27" t="s">
        <v>35</v>
      </c>
      <c r="J128" s="30" t="str">
        <f>E28</f>
        <v>Ing.Libor Habrnál</v>
      </c>
      <c r="L128" s="32"/>
    </row>
    <row r="129" spans="2:65" s="1" customFormat="1" ht="10.35" customHeight="1" x14ac:dyDescent="0.2">
      <c r="B129" s="32"/>
      <c r="L129" s="32"/>
    </row>
    <row r="130" spans="2:65" s="10" customFormat="1" ht="29.25" customHeight="1" x14ac:dyDescent="0.2">
      <c r="B130" s="116"/>
      <c r="C130" s="117" t="s">
        <v>325</v>
      </c>
      <c r="D130" s="118" t="s">
        <v>62</v>
      </c>
      <c r="E130" s="118" t="s">
        <v>58</v>
      </c>
      <c r="F130" s="118" t="s">
        <v>59</v>
      </c>
      <c r="G130" s="118" t="s">
        <v>326</v>
      </c>
      <c r="H130" s="118" t="s">
        <v>327</v>
      </c>
      <c r="I130" s="118" t="s">
        <v>328</v>
      </c>
      <c r="J130" s="118" t="s">
        <v>318</v>
      </c>
      <c r="K130" s="119" t="s">
        <v>329</v>
      </c>
      <c r="L130" s="116"/>
      <c r="M130" s="59" t="s">
        <v>1</v>
      </c>
      <c r="N130" s="60" t="s">
        <v>41</v>
      </c>
      <c r="O130" s="60" t="s">
        <v>330</v>
      </c>
      <c r="P130" s="60" t="s">
        <v>331</v>
      </c>
      <c r="Q130" s="60" t="s">
        <v>332</v>
      </c>
      <c r="R130" s="60" t="s">
        <v>333</v>
      </c>
      <c r="S130" s="60" t="s">
        <v>334</v>
      </c>
      <c r="T130" s="61" t="s">
        <v>335</v>
      </c>
    </row>
    <row r="131" spans="2:65" s="1" customFormat="1" ht="22.8" customHeight="1" x14ac:dyDescent="0.3">
      <c r="B131" s="32"/>
      <c r="C131" s="64" t="s">
        <v>336</v>
      </c>
      <c r="J131" s="120">
        <f>BK131</f>
        <v>0</v>
      </c>
      <c r="L131" s="32"/>
      <c r="M131" s="62"/>
      <c r="N131" s="53"/>
      <c r="O131" s="53"/>
      <c r="P131" s="121">
        <f>P132</f>
        <v>0</v>
      </c>
      <c r="Q131" s="53"/>
      <c r="R131" s="121">
        <f>R132</f>
        <v>33.543141660000003</v>
      </c>
      <c r="S131" s="53"/>
      <c r="T131" s="122">
        <f>T132</f>
        <v>62.86</v>
      </c>
      <c r="AT131" s="17" t="s">
        <v>76</v>
      </c>
      <c r="AU131" s="17" t="s">
        <v>320</v>
      </c>
      <c r="BK131" s="123">
        <f>BK132</f>
        <v>0</v>
      </c>
    </row>
    <row r="132" spans="2:65" s="11" customFormat="1" ht="25.95" customHeight="1" x14ac:dyDescent="0.25">
      <c r="B132" s="124"/>
      <c r="D132" s="125" t="s">
        <v>76</v>
      </c>
      <c r="E132" s="126" t="s">
        <v>337</v>
      </c>
      <c r="F132" s="126" t="s">
        <v>338</v>
      </c>
      <c r="I132" s="127"/>
      <c r="J132" s="128">
        <f>BK132</f>
        <v>0</v>
      </c>
      <c r="L132" s="124"/>
      <c r="M132" s="129"/>
      <c r="P132" s="130">
        <f>P133+P175+P187+P215+P250+P279</f>
        <v>0</v>
      </c>
      <c r="R132" s="130">
        <f>R133+R175+R187+R215+R250+R279</f>
        <v>33.543141660000003</v>
      </c>
      <c r="T132" s="131">
        <f>T133+T175+T187+T215+T250+T279</f>
        <v>62.86</v>
      </c>
      <c r="AR132" s="125" t="s">
        <v>84</v>
      </c>
      <c r="AT132" s="132" t="s">
        <v>76</v>
      </c>
      <c r="AU132" s="132" t="s">
        <v>77</v>
      </c>
      <c r="AY132" s="125" t="s">
        <v>339</v>
      </c>
      <c r="BK132" s="133">
        <f>BK133+BK175+BK187+BK215+BK250+BK279</f>
        <v>0</v>
      </c>
    </row>
    <row r="133" spans="2:65" s="11" customFormat="1" ht="22.8" customHeight="1" x14ac:dyDescent="0.25">
      <c r="B133" s="124"/>
      <c r="D133" s="125" t="s">
        <v>76</v>
      </c>
      <c r="E133" s="134" t="s">
        <v>84</v>
      </c>
      <c r="F133" s="134" t="s">
        <v>252</v>
      </c>
      <c r="I133" s="127"/>
      <c r="J133" s="135">
        <f>BK133</f>
        <v>0</v>
      </c>
      <c r="L133" s="124"/>
      <c r="M133" s="129"/>
      <c r="P133" s="130">
        <f>SUM(P134:P174)</f>
        <v>0</v>
      </c>
      <c r="R133" s="130">
        <f>SUM(R134:R174)</f>
        <v>2.9286699999999999</v>
      </c>
      <c r="T133" s="131">
        <f>SUM(T134:T174)</f>
        <v>44.24</v>
      </c>
      <c r="AR133" s="125" t="s">
        <v>84</v>
      </c>
      <c r="AT133" s="132" t="s">
        <v>76</v>
      </c>
      <c r="AU133" s="132" t="s">
        <v>84</v>
      </c>
      <c r="AY133" s="125" t="s">
        <v>339</v>
      </c>
      <c r="BK133" s="133">
        <f>SUM(BK134:BK174)</f>
        <v>0</v>
      </c>
    </row>
    <row r="134" spans="2:65" s="1" customFormat="1" ht="16.5" customHeight="1" x14ac:dyDescent="0.2">
      <c r="B134" s="136"/>
      <c r="C134" s="137" t="s">
        <v>84</v>
      </c>
      <c r="D134" s="137" t="s">
        <v>342</v>
      </c>
      <c r="E134" s="138" t="s">
        <v>4913</v>
      </c>
      <c r="F134" s="139" t="s">
        <v>4914</v>
      </c>
      <c r="G134" s="140" t="s">
        <v>381</v>
      </c>
      <c r="H134" s="141">
        <v>140</v>
      </c>
      <c r="I134" s="142"/>
      <c r="J134" s="143">
        <f>ROUND(I134*H134,2)</f>
        <v>0</v>
      </c>
      <c r="K134" s="139" t="s">
        <v>902</v>
      </c>
      <c r="L134" s="32"/>
      <c r="M134" s="144" t="s">
        <v>1</v>
      </c>
      <c r="N134" s="145" t="s">
        <v>42</v>
      </c>
      <c r="P134" s="146">
        <f>O134*H134</f>
        <v>0</v>
      </c>
      <c r="Q134" s="146">
        <v>0</v>
      </c>
      <c r="R134" s="146">
        <f>Q134*H134</f>
        <v>0</v>
      </c>
      <c r="S134" s="146">
        <v>0.316</v>
      </c>
      <c r="T134" s="147">
        <f>S134*H134</f>
        <v>44.24</v>
      </c>
      <c r="AR134" s="148" t="s">
        <v>249</v>
      </c>
      <c r="AT134" s="148" t="s">
        <v>342</v>
      </c>
      <c r="AU134" s="148" t="s">
        <v>86</v>
      </c>
      <c r="AY134" s="17" t="s">
        <v>339</v>
      </c>
      <c r="BE134" s="149">
        <f>IF(N134="základní",J134,0)</f>
        <v>0</v>
      </c>
      <c r="BF134" s="149">
        <f>IF(N134="snížená",J134,0)</f>
        <v>0</v>
      </c>
      <c r="BG134" s="149">
        <f>IF(N134="zákl. přenesená",J134,0)</f>
        <v>0</v>
      </c>
      <c r="BH134" s="149">
        <f>IF(N134="sníž. přenesená",J134,0)</f>
        <v>0</v>
      </c>
      <c r="BI134" s="149">
        <f>IF(N134="nulová",J134,0)</f>
        <v>0</v>
      </c>
      <c r="BJ134" s="17" t="s">
        <v>84</v>
      </c>
      <c r="BK134" s="149">
        <f>ROUND(I134*H134,2)</f>
        <v>0</v>
      </c>
      <c r="BL134" s="17" t="s">
        <v>249</v>
      </c>
      <c r="BM134" s="148" t="s">
        <v>4915</v>
      </c>
    </row>
    <row r="135" spans="2:65" s="1" customFormat="1" ht="19.2" x14ac:dyDescent="0.2">
      <c r="B135" s="32"/>
      <c r="D135" s="150" t="s">
        <v>348</v>
      </c>
      <c r="F135" s="151" t="s">
        <v>4916</v>
      </c>
      <c r="I135" s="152"/>
      <c r="L135" s="32"/>
      <c r="M135" s="153"/>
      <c r="T135" s="56"/>
      <c r="AT135" s="17" t="s">
        <v>348</v>
      </c>
      <c r="AU135" s="17" t="s">
        <v>86</v>
      </c>
    </row>
    <row r="136" spans="2:65" s="12" customFormat="1" x14ac:dyDescent="0.2">
      <c r="B136" s="155"/>
      <c r="D136" s="150" t="s">
        <v>376</v>
      </c>
      <c r="E136" s="156" t="s">
        <v>1</v>
      </c>
      <c r="F136" s="157" t="s">
        <v>1637</v>
      </c>
      <c r="H136" s="158">
        <v>140</v>
      </c>
      <c r="I136" s="159"/>
      <c r="L136" s="155"/>
      <c r="M136" s="160"/>
      <c r="T136" s="161"/>
      <c r="AT136" s="156" t="s">
        <v>376</v>
      </c>
      <c r="AU136" s="156" t="s">
        <v>86</v>
      </c>
      <c r="AV136" s="12" t="s">
        <v>86</v>
      </c>
      <c r="AW136" s="12" t="s">
        <v>34</v>
      </c>
      <c r="AX136" s="12" t="s">
        <v>77</v>
      </c>
      <c r="AY136" s="156" t="s">
        <v>339</v>
      </c>
    </row>
    <row r="137" spans="2:65" s="13" customFormat="1" x14ac:dyDescent="0.2">
      <c r="B137" s="162"/>
      <c r="D137" s="150" t="s">
        <v>376</v>
      </c>
      <c r="E137" s="163" t="s">
        <v>1</v>
      </c>
      <c r="F137" s="164" t="s">
        <v>398</v>
      </c>
      <c r="H137" s="165">
        <v>140</v>
      </c>
      <c r="I137" s="166"/>
      <c r="L137" s="162"/>
      <c r="M137" s="167"/>
      <c r="T137" s="168"/>
      <c r="AT137" s="163" t="s">
        <v>376</v>
      </c>
      <c r="AU137" s="163" t="s">
        <v>86</v>
      </c>
      <c r="AV137" s="13" t="s">
        <v>249</v>
      </c>
      <c r="AW137" s="13" t="s">
        <v>34</v>
      </c>
      <c r="AX137" s="13" t="s">
        <v>84</v>
      </c>
      <c r="AY137" s="163" t="s">
        <v>339</v>
      </c>
    </row>
    <row r="138" spans="2:65" s="1" customFormat="1" ht="16.5" customHeight="1" x14ac:dyDescent="0.2">
      <c r="B138" s="136"/>
      <c r="C138" s="137" t="s">
        <v>86</v>
      </c>
      <c r="D138" s="137" t="s">
        <v>342</v>
      </c>
      <c r="E138" s="138" t="s">
        <v>4917</v>
      </c>
      <c r="F138" s="139" t="s">
        <v>4918</v>
      </c>
      <c r="G138" s="140" t="s">
        <v>358</v>
      </c>
      <c r="H138" s="141">
        <v>19</v>
      </c>
      <c r="I138" s="142"/>
      <c r="J138" s="143">
        <f>ROUND(I138*H138,2)</f>
        <v>0</v>
      </c>
      <c r="K138" s="139" t="s">
        <v>1</v>
      </c>
      <c r="L138" s="32"/>
      <c r="M138" s="144" t="s">
        <v>1</v>
      </c>
      <c r="N138" s="145" t="s">
        <v>42</v>
      </c>
      <c r="P138" s="146">
        <f>O138*H138</f>
        <v>0</v>
      </c>
      <c r="Q138" s="146">
        <v>2.1930000000000002E-2</v>
      </c>
      <c r="R138" s="146">
        <f>Q138*H138</f>
        <v>0.41667000000000004</v>
      </c>
      <c r="S138" s="146">
        <v>0</v>
      </c>
      <c r="T138" s="147">
        <f>S138*H138</f>
        <v>0</v>
      </c>
      <c r="AR138" s="148" t="s">
        <v>249</v>
      </c>
      <c r="AT138" s="148" t="s">
        <v>342</v>
      </c>
      <c r="AU138" s="148" t="s">
        <v>86</v>
      </c>
      <c r="AY138" s="17" t="s">
        <v>339</v>
      </c>
      <c r="BE138" s="149">
        <f>IF(N138="základní",J138,0)</f>
        <v>0</v>
      </c>
      <c r="BF138" s="149">
        <f>IF(N138="snížená",J138,0)</f>
        <v>0</v>
      </c>
      <c r="BG138" s="149">
        <f>IF(N138="zákl. přenesená",J138,0)</f>
        <v>0</v>
      </c>
      <c r="BH138" s="149">
        <f>IF(N138="sníž. přenesená",J138,0)</f>
        <v>0</v>
      </c>
      <c r="BI138" s="149">
        <f>IF(N138="nulová",J138,0)</f>
        <v>0</v>
      </c>
      <c r="BJ138" s="17" t="s">
        <v>84</v>
      </c>
      <c r="BK138" s="149">
        <f>ROUND(I138*H138,2)</f>
        <v>0</v>
      </c>
      <c r="BL138" s="17" t="s">
        <v>249</v>
      </c>
      <c r="BM138" s="148" t="s">
        <v>4919</v>
      </c>
    </row>
    <row r="139" spans="2:65" s="1" customFormat="1" x14ac:dyDescent="0.2">
      <c r="B139" s="32"/>
      <c r="D139" s="150" t="s">
        <v>348</v>
      </c>
      <c r="F139" s="151" t="s">
        <v>4918</v>
      </c>
      <c r="I139" s="152"/>
      <c r="L139" s="32"/>
      <c r="M139" s="153"/>
      <c r="T139" s="56"/>
      <c r="AT139" s="17" t="s">
        <v>348</v>
      </c>
      <c r="AU139" s="17" t="s">
        <v>86</v>
      </c>
    </row>
    <row r="140" spans="2:65" s="15" customFormat="1" x14ac:dyDescent="0.2">
      <c r="B140" s="189"/>
      <c r="D140" s="150" t="s">
        <v>376</v>
      </c>
      <c r="E140" s="190" t="s">
        <v>1</v>
      </c>
      <c r="F140" s="191" t="s">
        <v>4920</v>
      </c>
      <c r="H140" s="190" t="s">
        <v>1</v>
      </c>
      <c r="I140" s="192"/>
      <c r="L140" s="189"/>
      <c r="M140" s="193"/>
      <c r="T140" s="194"/>
      <c r="AT140" s="190" t="s">
        <v>376</v>
      </c>
      <c r="AU140" s="190" t="s">
        <v>86</v>
      </c>
      <c r="AV140" s="15" t="s">
        <v>84</v>
      </c>
      <c r="AW140" s="15" t="s">
        <v>34</v>
      </c>
      <c r="AX140" s="15" t="s">
        <v>77</v>
      </c>
      <c r="AY140" s="190" t="s">
        <v>339</v>
      </c>
    </row>
    <row r="141" spans="2:65" s="12" customFormat="1" x14ac:dyDescent="0.2">
      <c r="B141" s="155"/>
      <c r="D141" s="150" t="s">
        <v>376</v>
      </c>
      <c r="E141" s="156" t="s">
        <v>1</v>
      </c>
      <c r="F141" s="157" t="s">
        <v>4921</v>
      </c>
      <c r="H141" s="158">
        <v>19</v>
      </c>
      <c r="I141" s="159"/>
      <c r="L141" s="155"/>
      <c r="M141" s="160"/>
      <c r="T141" s="161"/>
      <c r="AT141" s="156" t="s">
        <v>376</v>
      </c>
      <c r="AU141" s="156" t="s">
        <v>86</v>
      </c>
      <c r="AV141" s="12" t="s">
        <v>86</v>
      </c>
      <c r="AW141" s="12" t="s">
        <v>34</v>
      </c>
      <c r="AX141" s="12" t="s">
        <v>77</v>
      </c>
      <c r="AY141" s="156" t="s">
        <v>339</v>
      </c>
    </row>
    <row r="142" spans="2:65" s="13" customFormat="1" x14ac:dyDescent="0.2">
      <c r="B142" s="162"/>
      <c r="D142" s="150" t="s">
        <v>376</v>
      </c>
      <c r="E142" s="163" t="s">
        <v>1</v>
      </c>
      <c r="F142" s="164" t="s">
        <v>398</v>
      </c>
      <c r="H142" s="165">
        <v>19</v>
      </c>
      <c r="I142" s="166"/>
      <c r="L142" s="162"/>
      <c r="M142" s="167"/>
      <c r="T142" s="168"/>
      <c r="AT142" s="163" t="s">
        <v>376</v>
      </c>
      <c r="AU142" s="163" t="s">
        <v>86</v>
      </c>
      <c r="AV142" s="13" t="s">
        <v>249</v>
      </c>
      <c r="AW142" s="13" t="s">
        <v>34</v>
      </c>
      <c r="AX142" s="13" t="s">
        <v>84</v>
      </c>
      <c r="AY142" s="163" t="s">
        <v>339</v>
      </c>
    </row>
    <row r="143" spans="2:65" s="1" customFormat="1" ht="21.75" customHeight="1" x14ac:dyDescent="0.2">
      <c r="B143" s="136"/>
      <c r="C143" s="137" t="s">
        <v>97</v>
      </c>
      <c r="D143" s="137" t="s">
        <v>342</v>
      </c>
      <c r="E143" s="138" t="s">
        <v>4922</v>
      </c>
      <c r="F143" s="139" t="s">
        <v>4923</v>
      </c>
      <c r="G143" s="140" t="s">
        <v>373</v>
      </c>
      <c r="H143" s="141">
        <v>49</v>
      </c>
      <c r="I143" s="142"/>
      <c r="J143" s="143">
        <f>ROUND(I143*H143,2)</f>
        <v>0</v>
      </c>
      <c r="K143" s="139" t="s">
        <v>902</v>
      </c>
      <c r="L143" s="32"/>
      <c r="M143" s="144" t="s">
        <v>1</v>
      </c>
      <c r="N143" s="145" t="s">
        <v>42</v>
      </c>
      <c r="P143" s="146">
        <f>O143*H143</f>
        <v>0</v>
      </c>
      <c r="Q143" s="146">
        <v>0</v>
      </c>
      <c r="R143" s="146">
        <f>Q143*H143</f>
        <v>0</v>
      </c>
      <c r="S143" s="146">
        <v>0</v>
      </c>
      <c r="T143" s="147">
        <f>S143*H143</f>
        <v>0</v>
      </c>
      <c r="AR143" s="148" t="s">
        <v>249</v>
      </c>
      <c r="AT143" s="148" t="s">
        <v>342</v>
      </c>
      <c r="AU143" s="148" t="s">
        <v>86</v>
      </c>
      <c r="AY143" s="17" t="s">
        <v>339</v>
      </c>
      <c r="BE143" s="149">
        <f>IF(N143="základní",J143,0)</f>
        <v>0</v>
      </c>
      <c r="BF143" s="149">
        <f>IF(N143="snížená",J143,0)</f>
        <v>0</v>
      </c>
      <c r="BG143" s="149">
        <f>IF(N143="zákl. přenesená",J143,0)</f>
        <v>0</v>
      </c>
      <c r="BH143" s="149">
        <f>IF(N143="sníž. přenesená",J143,0)</f>
        <v>0</v>
      </c>
      <c r="BI143" s="149">
        <f>IF(N143="nulová",J143,0)</f>
        <v>0</v>
      </c>
      <c r="BJ143" s="17" t="s">
        <v>84</v>
      </c>
      <c r="BK143" s="149">
        <f>ROUND(I143*H143,2)</f>
        <v>0</v>
      </c>
      <c r="BL143" s="17" t="s">
        <v>249</v>
      </c>
      <c r="BM143" s="148" t="s">
        <v>4924</v>
      </c>
    </row>
    <row r="144" spans="2:65" s="1" customFormat="1" x14ac:dyDescent="0.2">
      <c r="B144" s="32"/>
      <c r="D144" s="150" t="s">
        <v>348</v>
      </c>
      <c r="F144" s="151" t="s">
        <v>4925</v>
      </c>
      <c r="I144" s="152"/>
      <c r="L144" s="32"/>
      <c r="M144" s="153"/>
      <c r="T144" s="56"/>
      <c r="AT144" s="17" t="s">
        <v>348</v>
      </c>
      <c r="AU144" s="17" t="s">
        <v>86</v>
      </c>
    </row>
    <row r="145" spans="2:65" s="12" customFormat="1" x14ac:dyDescent="0.2">
      <c r="B145" s="155"/>
      <c r="D145" s="150" t="s">
        <v>376</v>
      </c>
      <c r="E145" s="156" t="s">
        <v>1</v>
      </c>
      <c r="F145" s="157" t="s">
        <v>4926</v>
      </c>
      <c r="H145" s="158">
        <v>49</v>
      </c>
      <c r="I145" s="159"/>
      <c r="L145" s="155"/>
      <c r="M145" s="160"/>
      <c r="T145" s="161"/>
      <c r="AT145" s="156" t="s">
        <v>376</v>
      </c>
      <c r="AU145" s="156" t="s">
        <v>86</v>
      </c>
      <c r="AV145" s="12" t="s">
        <v>86</v>
      </c>
      <c r="AW145" s="12" t="s">
        <v>34</v>
      </c>
      <c r="AX145" s="12" t="s">
        <v>77</v>
      </c>
      <c r="AY145" s="156" t="s">
        <v>339</v>
      </c>
    </row>
    <row r="146" spans="2:65" s="13" customFormat="1" x14ac:dyDescent="0.2">
      <c r="B146" s="162"/>
      <c r="D146" s="150" t="s">
        <v>376</v>
      </c>
      <c r="E146" s="163" t="s">
        <v>1</v>
      </c>
      <c r="F146" s="164" t="s">
        <v>398</v>
      </c>
      <c r="H146" s="165">
        <v>49</v>
      </c>
      <c r="I146" s="166"/>
      <c r="L146" s="162"/>
      <c r="M146" s="167"/>
      <c r="T146" s="168"/>
      <c r="AT146" s="163" t="s">
        <v>376</v>
      </c>
      <c r="AU146" s="163" t="s">
        <v>86</v>
      </c>
      <c r="AV146" s="13" t="s">
        <v>249</v>
      </c>
      <c r="AW146" s="13" t="s">
        <v>34</v>
      </c>
      <c r="AX146" s="13" t="s">
        <v>84</v>
      </c>
      <c r="AY146" s="163" t="s">
        <v>339</v>
      </c>
    </row>
    <row r="147" spans="2:65" s="1" customFormat="1" ht="16.5" customHeight="1" x14ac:dyDescent="0.2">
      <c r="B147" s="136"/>
      <c r="C147" s="137" t="s">
        <v>249</v>
      </c>
      <c r="D147" s="137" t="s">
        <v>342</v>
      </c>
      <c r="E147" s="138" t="s">
        <v>4927</v>
      </c>
      <c r="F147" s="139" t="s">
        <v>4928</v>
      </c>
      <c r="G147" s="140" t="s">
        <v>373</v>
      </c>
      <c r="H147" s="141">
        <v>1.794</v>
      </c>
      <c r="I147" s="142"/>
      <c r="J147" s="143">
        <f>ROUND(I147*H147,2)</f>
        <v>0</v>
      </c>
      <c r="K147" s="139" t="s">
        <v>902</v>
      </c>
      <c r="L147" s="32"/>
      <c r="M147" s="144" t="s">
        <v>1</v>
      </c>
      <c r="N147" s="145" t="s">
        <v>42</v>
      </c>
      <c r="P147" s="146">
        <f>O147*H147</f>
        <v>0</v>
      </c>
      <c r="Q147" s="146">
        <v>0</v>
      </c>
      <c r="R147" s="146">
        <f>Q147*H147</f>
        <v>0</v>
      </c>
      <c r="S147" s="146">
        <v>0</v>
      </c>
      <c r="T147" s="147">
        <f>S147*H147</f>
        <v>0</v>
      </c>
      <c r="AR147" s="148" t="s">
        <v>249</v>
      </c>
      <c r="AT147" s="148" t="s">
        <v>342</v>
      </c>
      <c r="AU147" s="148" t="s">
        <v>86</v>
      </c>
      <c r="AY147" s="17" t="s">
        <v>339</v>
      </c>
      <c r="BE147" s="149">
        <f>IF(N147="základní",J147,0)</f>
        <v>0</v>
      </c>
      <c r="BF147" s="149">
        <f>IF(N147="snížená",J147,0)</f>
        <v>0</v>
      </c>
      <c r="BG147" s="149">
        <f>IF(N147="zákl. přenesená",J147,0)</f>
        <v>0</v>
      </c>
      <c r="BH147" s="149">
        <f>IF(N147="sníž. přenesená",J147,0)</f>
        <v>0</v>
      </c>
      <c r="BI147" s="149">
        <f>IF(N147="nulová",J147,0)</f>
        <v>0</v>
      </c>
      <c r="BJ147" s="17" t="s">
        <v>84</v>
      </c>
      <c r="BK147" s="149">
        <f>ROUND(I147*H147,2)</f>
        <v>0</v>
      </c>
      <c r="BL147" s="17" t="s">
        <v>249</v>
      </c>
      <c r="BM147" s="148" t="s">
        <v>4929</v>
      </c>
    </row>
    <row r="148" spans="2:65" s="1" customFormat="1" ht="19.2" x14ac:dyDescent="0.2">
      <c r="B148" s="32"/>
      <c r="D148" s="150" t="s">
        <v>348</v>
      </c>
      <c r="F148" s="151" t="s">
        <v>4930</v>
      </c>
      <c r="I148" s="152"/>
      <c r="L148" s="32"/>
      <c r="M148" s="153"/>
      <c r="T148" s="56"/>
      <c r="AT148" s="17" t="s">
        <v>348</v>
      </c>
      <c r="AU148" s="17" t="s">
        <v>86</v>
      </c>
    </row>
    <row r="149" spans="2:65" s="15" customFormat="1" x14ac:dyDescent="0.2">
      <c r="B149" s="189"/>
      <c r="D149" s="150" t="s">
        <v>376</v>
      </c>
      <c r="E149" s="190" t="s">
        <v>1</v>
      </c>
      <c r="F149" s="191" t="s">
        <v>4931</v>
      </c>
      <c r="H149" s="190" t="s">
        <v>1</v>
      </c>
      <c r="I149" s="192"/>
      <c r="L149" s="189"/>
      <c r="M149" s="193"/>
      <c r="T149" s="194"/>
      <c r="AT149" s="190" t="s">
        <v>376</v>
      </c>
      <c r="AU149" s="190" t="s">
        <v>86</v>
      </c>
      <c r="AV149" s="15" t="s">
        <v>84</v>
      </c>
      <c r="AW149" s="15" t="s">
        <v>34</v>
      </c>
      <c r="AX149" s="15" t="s">
        <v>77</v>
      </c>
      <c r="AY149" s="190" t="s">
        <v>339</v>
      </c>
    </row>
    <row r="150" spans="2:65" s="12" customFormat="1" x14ac:dyDescent="0.2">
      <c r="B150" s="155"/>
      <c r="D150" s="150" t="s">
        <v>376</v>
      </c>
      <c r="E150" s="156" t="s">
        <v>1</v>
      </c>
      <c r="F150" s="157" t="s">
        <v>4932</v>
      </c>
      <c r="H150" s="158">
        <v>1.794</v>
      </c>
      <c r="I150" s="159"/>
      <c r="L150" s="155"/>
      <c r="M150" s="160"/>
      <c r="T150" s="161"/>
      <c r="AT150" s="156" t="s">
        <v>376</v>
      </c>
      <c r="AU150" s="156" t="s">
        <v>86</v>
      </c>
      <c r="AV150" s="12" t="s">
        <v>86</v>
      </c>
      <c r="AW150" s="12" t="s">
        <v>34</v>
      </c>
      <c r="AX150" s="12" t="s">
        <v>77</v>
      </c>
      <c r="AY150" s="156" t="s">
        <v>339</v>
      </c>
    </row>
    <row r="151" spans="2:65" s="13" customFormat="1" x14ac:dyDescent="0.2">
      <c r="B151" s="162"/>
      <c r="D151" s="150" t="s">
        <v>376</v>
      </c>
      <c r="E151" s="163" t="s">
        <v>1</v>
      </c>
      <c r="F151" s="164" t="s">
        <v>398</v>
      </c>
      <c r="H151" s="165">
        <v>1.794</v>
      </c>
      <c r="I151" s="166"/>
      <c r="L151" s="162"/>
      <c r="M151" s="167"/>
      <c r="T151" s="168"/>
      <c r="AT151" s="163" t="s">
        <v>376</v>
      </c>
      <c r="AU151" s="163" t="s">
        <v>86</v>
      </c>
      <c r="AV151" s="13" t="s">
        <v>249</v>
      </c>
      <c r="AW151" s="13" t="s">
        <v>34</v>
      </c>
      <c r="AX151" s="13" t="s">
        <v>84</v>
      </c>
      <c r="AY151" s="163" t="s">
        <v>339</v>
      </c>
    </row>
    <row r="152" spans="2:65" s="1" customFormat="1" ht="21.75" customHeight="1" x14ac:dyDescent="0.2">
      <c r="B152" s="136"/>
      <c r="C152" s="137" t="s">
        <v>340</v>
      </c>
      <c r="D152" s="137" t="s">
        <v>342</v>
      </c>
      <c r="E152" s="138" t="s">
        <v>2039</v>
      </c>
      <c r="F152" s="139" t="s">
        <v>2040</v>
      </c>
      <c r="G152" s="140" t="s">
        <v>373</v>
      </c>
      <c r="H152" s="141">
        <v>50.793999999999997</v>
      </c>
      <c r="I152" s="142"/>
      <c r="J152" s="143">
        <f>ROUND(I152*H152,2)</f>
        <v>0</v>
      </c>
      <c r="K152" s="139" t="s">
        <v>902</v>
      </c>
      <c r="L152" s="32"/>
      <c r="M152" s="144" t="s">
        <v>1</v>
      </c>
      <c r="N152" s="145" t="s">
        <v>42</v>
      </c>
      <c r="P152" s="146">
        <f>O152*H152</f>
        <v>0</v>
      </c>
      <c r="Q152" s="146">
        <v>0</v>
      </c>
      <c r="R152" s="146">
        <f>Q152*H152</f>
        <v>0</v>
      </c>
      <c r="S152" s="146">
        <v>0</v>
      </c>
      <c r="T152" s="147">
        <f>S152*H152</f>
        <v>0</v>
      </c>
      <c r="AR152" s="148" t="s">
        <v>249</v>
      </c>
      <c r="AT152" s="148" t="s">
        <v>342</v>
      </c>
      <c r="AU152" s="148" t="s">
        <v>86</v>
      </c>
      <c r="AY152" s="17" t="s">
        <v>339</v>
      </c>
      <c r="BE152" s="149">
        <f>IF(N152="základní",J152,0)</f>
        <v>0</v>
      </c>
      <c r="BF152" s="149">
        <f>IF(N152="snížená",J152,0)</f>
        <v>0</v>
      </c>
      <c r="BG152" s="149">
        <f>IF(N152="zákl. přenesená",J152,0)</f>
        <v>0</v>
      </c>
      <c r="BH152" s="149">
        <f>IF(N152="sníž. přenesená",J152,0)</f>
        <v>0</v>
      </c>
      <c r="BI152" s="149">
        <f>IF(N152="nulová",J152,0)</f>
        <v>0</v>
      </c>
      <c r="BJ152" s="17" t="s">
        <v>84</v>
      </c>
      <c r="BK152" s="149">
        <f>ROUND(I152*H152,2)</f>
        <v>0</v>
      </c>
      <c r="BL152" s="17" t="s">
        <v>249</v>
      </c>
      <c r="BM152" s="148" t="s">
        <v>4933</v>
      </c>
    </row>
    <row r="153" spans="2:65" s="1" customFormat="1" ht="19.2" x14ac:dyDescent="0.2">
      <c r="B153" s="32"/>
      <c r="D153" s="150" t="s">
        <v>348</v>
      </c>
      <c r="F153" s="151" t="s">
        <v>2042</v>
      </c>
      <c r="I153" s="152"/>
      <c r="L153" s="32"/>
      <c r="M153" s="153"/>
      <c r="T153" s="56"/>
      <c r="AT153" s="17" t="s">
        <v>348</v>
      </c>
      <c r="AU153" s="17" t="s">
        <v>86</v>
      </c>
    </row>
    <row r="154" spans="2:65" s="12" customFormat="1" x14ac:dyDescent="0.2">
      <c r="B154" s="155"/>
      <c r="D154" s="150" t="s">
        <v>376</v>
      </c>
      <c r="E154" s="156" t="s">
        <v>1</v>
      </c>
      <c r="F154" s="157" t="s">
        <v>4934</v>
      </c>
      <c r="H154" s="158">
        <v>50.793999999999997</v>
      </c>
      <c r="I154" s="159"/>
      <c r="L154" s="155"/>
      <c r="M154" s="160"/>
      <c r="T154" s="161"/>
      <c r="AT154" s="156" t="s">
        <v>376</v>
      </c>
      <c r="AU154" s="156" t="s">
        <v>86</v>
      </c>
      <c r="AV154" s="12" t="s">
        <v>86</v>
      </c>
      <c r="AW154" s="12" t="s">
        <v>34</v>
      </c>
      <c r="AX154" s="12" t="s">
        <v>77</v>
      </c>
      <c r="AY154" s="156" t="s">
        <v>339</v>
      </c>
    </row>
    <row r="155" spans="2:65" s="13" customFormat="1" x14ac:dyDescent="0.2">
      <c r="B155" s="162"/>
      <c r="D155" s="150" t="s">
        <v>376</v>
      </c>
      <c r="E155" s="163" t="s">
        <v>1</v>
      </c>
      <c r="F155" s="164" t="s">
        <v>398</v>
      </c>
      <c r="H155" s="165">
        <v>50.793999999999997</v>
      </c>
      <c r="I155" s="166"/>
      <c r="L155" s="162"/>
      <c r="M155" s="167"/>
      <c r="T155" s="168"/>
      <c r="AT155" s="163" t="s">
        <v>376</v>
      </c>
      <c r="AU155" s="163" t="s">
        <v>86</v>
      </c>
      <c r="AV155" s="13" t="s">
        <v>249</v>
      </c>
      <c r="AW155" s="13" t="s">
        <v>34</v>
      </c>
      <c r="AX155" s="13" t="s">
        <v>84</v>
      </c>
      <c r="AY155" s="163" t="s">
        <v>339</v>
      </c>
    </row>
    <row r="156" spans="2:65" s="1" customFormat="1" ht="24.15" customHeight="1" x14ac:dyDescent="0.2">
      <c r="B156" s="136"/>
      <c r="C156" s="137" t="s">
        <v>370</v>
      </c>
      <c r="D156" s="137" t="s">
        <v>342</v>
      </c>
      <c r="E156" s="138" t="s">
        <v>2044</v>
      </c>
      <c r="F156" s="139" t="s">
        <v>2045</v>
      </c>
      <c r="G156" s="140" t="s">
        <v>373</v>
      </c>
      <c r="H156" s="141">
        <v>439.53</v>
      </c>
      <c r="I156" s="142"/>
      <c r="J156" s="143">
        <f>ROUND(I156*H156,2)</f>
        <v>0</v>
      </c>
      <c r="K156" s="139" t="s">
        <v>902</v>
      </c>
      <c r="L156" s="32"/>
      <c r="M156" s="144" t="s">
        <v>1</v>
      </c>
      <c r="N156" s="145" t="s">
        <v>42</v>
      </c>
      <c r="P156" s="146">
        <f>O156*H156</f>
        <v>0</v>
      </c>
      <c r="Q156" s="146">
        <v>0</v>
      </c>
      <c r="R156" s="146">
        <f>Q156*H156</f>
        <v>0</v>
      </c>
      <c r="S156" s="146">
        <v>0</v>
      </c>
      <c r="T156" s="147">
        <f>S156*H156</f>
        <v>0</v>
      </c>
      <c r="AR156" s="148" t="s">
        <v>249</v>
      </c>
      <c r="AT156" s="148" t="s">
        <v>342</v>
      </c>
      <c r="AU156" s="148" t="s">
        <v>86</v>
      </c>
      <c r="AY156" s="17" t="s">
        <v>339</v>
      </c>
      <c r="BE156" s="149">
        <f>IF(N156="základní",J156,0)</f>
        <v>0</v>
      </c>
      <c r="BF156" s="149">
        <f>IF(N156="snížená",J156,0)</f>
        <v>0</v>
      </c>
      <c r="BG156" s="149">
        <f>IF(N156="zákl. přenesená",J156,0)</f>
        <v>0</v>
      </c>
      <c r="BH156" s="149">
        <f>IF(N156="sníž. přenesená",J156,0)</f>
        <v>0</v>
      </c>
      <c r="BI156" s="149">
        <f>IF(N156="nulová",J156,0)</f>
        <v>0</v>
      </c>
      <c r="BJ156" s="17" t="s">
        <v>84</v>
      </c>
      <c r="BK156" s="149">
        <f>ROUND(I156*H156,2)</f>
        <v>0</v>
      </c>
      <c r="BL156" s="17" t="s">
        <v>249</v>
      </c>
      <c r="BM156" s="148" t="s">
        <v>4935</v>
      </c>
    </row>
    <row r="157" spans="2:65" s="1" customFormat="1" ht="28.8" x14ac:dyDescent="0.2">
      <c r="B157" s="32"/>
      <c r="D157" s="150" t="s">
        <v>348</v>
      </c>
      <c r="F157" s="151" t="s">
        <v>2047</v>
      </c>
      <c r="I157" s="152"/>
      <c r="L157" s="32"/>
      <c r="M157" s="153"/>
      <c r="T157" s="56"/>
      <c r="AT157" s="17" t="s">
        <v>348</v>
      </c>
      <c r="AU157" s="17" t="s">
        <v>86</v>
      </c>
    </row>
    <row r="158" spans="2:65" s="15" customFormat="1" x14ac:dyDescent="0.2">
      <c r="B158" s="189"/>
      <c r="D158" s="150" t="s">
        <v>376</v>
      </c>
      <c r="E158" s="190" t="s">
        <v>1</v>
      </c>
      <c r="F158" s="191" t="s">
        <v>4936</v>
      </c>
      <c r="H158" s="190" t="s">
        <v>1</v>
      </c>
      <c r="I158" s="192"/>
      <c r="L158" s="189"/>
      <c r="M158" s="193"/>
      <c r="T158" s="194"/>
      <c r="AT158" s="190" t="s">
        <v>376</v>
      </c>
      <c r="AU158" s="190" t="s">
        <v>86</v>
      </c>
      <c r="AV158" s="15" t="s">
        <v>84</v>
      </c>
      <c r="AW158" s="15" t="s">
        <v>34</v>
      </c>
      <c r="AX158" s="15" t="s">
        <v>77</v>
      </c>
      <c r="AY158" s="190" t="s">
        <v>339</v>
      </c>
    </row>
    <row r="159" spans="2:65" s="12" customFormat="1" x14ac:dyDescent="0.2">
      <c r="B159" s="155"/>
      <c r="D159" s="150" t="s">
        <v>376</v>
      </c>
      <c r="E159" s="156" t="s">
        <v>1</v>
      </c>
      <c r="F159" s="157" t="s">
        <v>4937</v>
      </c>
      <c r="H159" s="158">
        <v>439.53</v>
      </c>
      <c r="I159" s="159"/>
      <c r="L159" s="155"/>
      <c r="M159" s="160"/>
      <c r="T159" s="161"/>
      <c r="AT159" s="156" t="s">
        <v>376</v>
      </c>
      <c r="AU159" s="156" t="s">
        <v>86</v>
      </c>
      <c r="AV159" s="12" t="s">
        <v>86</v>
      </c>
      <c r="AW159" s="12" t="s">
        <v>34</v>
      </c>
      <c r="AX159" s="12" t="s">
        <v>77</v>
      </c>
      <c r="AY159" s="156" t="s">
        <v>339</v>
      </c>
    </row>
    <row r="160" spans="2:65" s="13" customFormat="1" x14ac:dyDescent="0.2">
      <c r="B160" s="162"/>
      <c r="D160" s="150" t="s">
        <v>376</v>
      </c>
      <c r="E160" s="163" t="s">
        <v>1</v>
      </c>
      <c r="F160" s="164" t="s">
        <v>398</v>
      </c>
      <c r="H160" s="165">
        <v>439.53</v>
      </c>
      <c r="I160" s="166"/>
      <c r="L160" s="162"/>
      <c r="M160" s="167"/>
      <c r="T160" s="168"/>
      <c r="AT160" s="163" t="s">
        <v>376</v>
      </c>
      <c r="AU160" s="163" t="s">
        <v>86</v>
      </c>
      <c r="AV160" s="13" t="s">
        <v>249</v>
      </c>
      <c r="AW160" s="13" t="s">
        <v>34</v>
      </c>
      <c r="AX160" s="13" t="s">
        <v>84</v>
      </c>
      <c r="AY160" s="163" t="s">
        <v>339</v>
      </c>
    </row>
    <row r="161" spans="2:65" s="1" customFormat="1" ht="16.5" customHeight="1" x14ac:dyDescent="0.2">
      <c r="B161" s="136"/>
      <c r="C161" s="137" t="s">
        <v>378</v>
      </c>
      <c r="D161" s="137" t="s">
        <v>342</v>
      </c>
      <c r="E161" s="138" t="s">
        <v>4938</v>
      </c>
      <c r="F161" s="139" t="s">
        <v>4939</v>
      </c>
      <c r="G161" s="140" t="s">
        <v>373</v>
      </c>
      <c r="H161" s="141">
        <v>1.794</v>
      </c>
      <c r="I161" s="142"/>
      <c r="J161" s="143">
        <f>ROUND(I161*H161,2)</f>
        <v>0</v>
      </c>
      <c r="K161" s="139" t="s">
        <v>902</v>
      </c>
      <c r="L161" s="32"/>
      <c r="M161" s="144" t="s">
        <v>1</v>
      </c>
      <c r="N161" s="145" t="s">
        <v>42</v>
      </c>
      <c r="P161" s="146">
        <f>O161*H161</f>
        <v>0</v>
      </c>
      <c r="Q161" s="146">
        <v>0</v>
      </c>
      <c r="R161" s="146">
        <f>Q161*H161</f>
        <v>0</v>
      </c>
      <c r="S161" s="146">
        <v>0</v>
      </c>
      <c r="T161" s="147">
        <f>S161*H161</f>
        <v>0</v>
      </c>
      <c r="AR161" s="148" t="s">
        <v>249</v>
      </c>
      <c r="AT161" s="148" t="s">
        <v>342</v>
      </c>
      <c r="AU161" s="148" t="s">
        <v>86</v>
      </c>
      <c r="AY161" s="17" t="s">
        <v>339</v>
      </c>
      <c r="BE161" s="149">
        <f>IF(N161="základní",J161,0)</f>
        <v>0</v>
      </c>
      <c r="BF161" s="149">
        <f>IF(N161="snížená",J161,0)</f>
        <v>0</v>
      </c>
      <c r="BG161" s="149">
        <f>IF(N161="zákl. přenesená",J161,0)</f>
        <v>0</v>
      </c>
      <c r="BH161" s="149">
        <f>IF(N161="sníž. přenesená",J161,0)</f>
        <v>0</v>
      </c>
      <c r="BI161" s="149">
        <f>IF(N161="nulová",J161,0)</f>
        <v>0</v>
      </c>
      <c r="BJ161" s="17" t="s">
        <v>84</v>
      </c>
      <c r="BK161" s="149">
        <f>ROUND(I161*H161,2)</f>
        <v>0</v>
      </c>
      <c r="BL161" s="17" t="s">
        <v>249</v>
      </c>
      <c r="BM161" s="148" t="s">
        <v>4940</v>
      </c>
    </row>
    <row r="162" spans="2:65" s="1" customFormat="1" ht="19.2" x14ac:dyDescent="0.2">
      <c r="B162" s="32"/>
      <c r="D162" s="150" t="s">
        <v>348</v>
      </c>
      <c r="F162" s="151" t="s">
        <v>4941</v>
      </c>
      <c r="I162" s="152"/>
      <c r="L162" s="32"/>
      <c r="M162" s="153"/>
      <c r="T162" s="56"/>
      <c r="AT162" s="17" t="s">
        <v>348</v>
      </c>
      <c r="AU162" s="17" t="s">
        <v>86</v>
      </c>
    </row>
    <row r="163" spans="2:65" s="15" customFormat="1" x14ac:dyDescent="0.2">
      <c r="B163" s="189"/>
      <c r="D163" s="150" t="s">
        <v>376</v>
      </c>
      <c r="E163" s="190" t="s">
        <v>1</v>
      </c>
      <c r="F163" s="191" t="s">
        <v>4942</v>
      </c>
      <c r="H163" s="190" t="s">
        <v>1</v>
      </c>
      <c r="I163" s="192"/>
      <c r="L163" s="189"/>
      <c r="M163" s="193"/>
      <c r="T163" s="194"/>
      <c r="AT163" s="190" t="s">
        <v>376</v>
      </c>
      <c r="AU163" s="190" t="s">
        <v>86</v>
      </c>
      <c r="AV163" s="15" t="s">
        <v>84</v>
      </c>
      <c r="AW163" s="15" t="s">
        <v>34</v>
      </c>
      <c r="AX163" s="15" t="s">
        <v>77</v>
      </c>
      <c r="AY163" s="190" t="s">
        <v>339</v>
      </c>
    </row>
    <row r="164" spans="2:65" s="12" customFormat="1" x14ac:dyDescent="0.2">
      <c r="B164" s="155"/>
      <c r="D164" s="150" t="s">
        <v>376</v>
      </c>
      <c r="E164" s="156" t="s">
        <v>1</v>
      </c>
      <c r="F164" s="157" t="s">
        <v>4932</v>
      </c>
      <c r="H164" s="158">
        <v>1.794</v>
      </c>
      <c r="I164" s="159"/>
      <c r="L164" s="155"/>
      <c r="M164" s="160"/>
      <c r="T164" s="161"/>
      <c r="AT164" s="156" t="s">
        <v>376</v>
      </c>
      <c r="AU164" s="156" t="s">
        <v>86</v>
      </c>
      <c r="AV164" s="12" t="s">
        <v>86</v>
      </c>
      <c r="AW164" s="12" t="s">
        <v>34</v>
      </c>
      <c r="AX164" s="12" t="s">
        <v>77</v>
      </c>
      <c r="AY164" s="156" t="s">
        <v>339</v>
      </c>
    </row>
    <row r="165" spans="2:65" s="13" customFormat="1" x14ac:dyDescent="0.2">
      <c r="B165" s="162"/>
      <c r="D165" s="150" t="s">
        <v>376</v>
      </c>
      <c r="E165" s="163" t="s">
        <v>1</v>
      </c>
      <c r="F165" s="164" t="s">
        <v>398</v>
      </c>
      <c r="H165" s="165">
        <v>1.794</v>
      </c>
      <c r="I165" s="166"/>
      <c r="L165" s="162"/>
      <c r="M165" s="167"/>
      <c r="T165" s="168"/>
      <c r="AT165" s="163" t="s">
        <v>376</v>
      </c>
      <c r="AU165" s="163" t="s">
        <v>86</v>
      </c>
      <c r="AV165" s="13" t="s">
        <v>249</v>
      </c>
      <c r="AW165" s="13" t="s">
        <v>34</v>
      </c>
      <c r="AX165" s="13" t="s">
        <v>84</v>
      </c>
      <c r="AY165" s="163" t="s">
        <v>339</v>
      </c>
    </row>
    <row r="166" spans="2:65" s="1" customFormat="1" ht="16.5" customHeight="1" x14ac:dyDescent="0.2">
      <c r="B166" s="136"/>
      <c r="C166" s="169" t="s">
        <v>385</v>
      </c>
      <c r="D166" s="169" t="s">
        <v>490</v>
      </c>
      <c r="E166" s="170" t="s">
        <v>4943</v>
      </c>
      <c r="F166" s="171" t="s">
        <v>4944</v>
      </c>
      <c r="G166" s="172" t="s">
        <v>493</v>
      </c>
      <c r="H166" s="173">
        <v>2.512</v>
      </c>
      <c r="I166" s="174"/>
      <c r="J166" s="175">
        <f>ROUND(I166*H166,2)</f>
        <v>0</v>
      </c>
      <c r="K166" s="171" t="s">
        <v>1</v>
      </c>
      <c r="L166" s="176"/>
      <c r="M166" s="177" t="s">
        <v>1</v>
      </c>
      <c r="N166" s="178" t="s">
        <v>42</v>
      </c>
      <c r="P166" s="146">
        <f>O166*H166</f>
        <v>0</v>
      </c>
      <c r="Q166" s="146">
        <v>1</v>
      </c>
      <c r="R166" s="146">
        <f>Q166*H166</f>
        <v>2.512</v>
      </c>
      <c r="S166" s="146">
        <v>0</v>
      </c>
      <c r="T166" s="147">
        <f>S166*H166</f>
        <v>0</v>
      </c>
      <c r="AR166" s="148" t="s">
        <v>385</v>
      </c>
      <c r="AT166" s="148" t="s">
        <v>490</v>
      </c>
      <c r="AU166" s="148" t="s">
        <v>86</v>
      </c>
      <c r="AY166" s="17" t="s">
        <v>339</v>
      </c>
      <c r="BE166" s="149">
        <f>IF(N166="základní",J166,0)</f>
        <v>0</v>
      </c>
      <c r="BF166" s="149">
        <f>IF(N166="snížená",J166,0)</f>
        <v>0</v>
      </c>
      <c r="BG166" s="149">
        <f>IF(N166="zákl. přenesená",J166,0)</f>
        <v>0</v>
      </c>
      <c r="BH166" s="149">
        <f>IF(N166="sníž. přenesená",J166,0)</f>
        <v>0</v>
      </c>
      <c r="BI166" s="149">
        <f>IF(N166="nulová",J166,0)</f>
        <v>0</v>
      </c>
      <c r="BJ166" s="17" t="s">
        <v>84</v>
      </c>
      <c r="BK166" s="149">
        <f>ROUND(I166*H166,2)</f>
        <v>0</v>
      </c>
      <c r="BL166" s="17" t="s">
        <v>249</v>
      </c>
      <c r="BM166" s="148" t="s">
        <v>4945</v>
      </c>
    </row>
    <row r="167" spans="2:65" s="1" customFormat="1" x14ac:dyDescent="0.2">
      <c r="B167" s="32"/>
      <c r="D167" s="150" t="s">
        <v>348</v>
      </c>
      <c r="F167" s="151" t="s">
        <v>4944</v>
      </c>
      <c r="I167" s="152"/>
      <c r="L167" s="32"/>
      <c r="M167" s="153"/>
      <c r="T167" s="56"/>
      <c r="AT167" s="17" t="s">
        <v>348</v>
      </c>
      <c r="AU167" s="17" t="s">
        <v>86</v>
      </c>
    </row>
    <row r="168" spans="2:65" s="15" customFormat="1" x14ac:dyDescent="0.2">
      <c r="B168" s="189"/>
      <c r="D168" s="150" t="s">
        <v>376</v>
      </c>
      <c r="E168" s="190" t="s">
        <v>1</v>
      </c>
      <c r="F168" s="191" t="s">
        <v>4942</v>
      </c>
      <c r="H168" s="190" t="s">
        <v>1</v>
      </c>
      <c r="I168" s="192"/>
      <c r="L168" s="189"/>
      <c r="M168" s="193"/>
      <c r="T168" s="194"/>
      <c r="AT168" s="190" t="s">
        <v>376</v>
      </c>
      <c r="AU168" s="190" t="s">
        <v>86</v>
      </c>
      <c r="AV168" s="15" t="s">
        <v>84</v>
      </c>
      <c r="AW168" s="15" t="s">
        <v>34</v>
      </c>
      <c r="AX168" s="15" t="s">
        <v>77</v>
      </c>
      <c r="AY168" s="190" t="s">
        <v>339</v>
      </c>
    </row>
    <row r="169" spans="2:65" s="12" customFormat="1" x14ac:dyDescent="0.2">
      <c r="B169" s="155"/>
      <c r="D169" s="150" t="s">
        <v>376</v>
      </c>
      <c r="E169" s="156" t="s">
        <v>1</v>
      </c>
      <c r="F169" s="157" t="s">
        <v>4946</v>
      </c>
      <c r="H169" s="158">
        <v>2.512</v>
      </c>
      <c r="I169" s="159"/>
      <c r="L169" s="155"/>
      <c r="M169" s="160"/>
      <c r="T169" s="161"/>
      <c r="AT169" s="156" t="s">
        <v>376</v>
      </c>
      <c r="AU169" s="156" t="s">
        <v>86</v>
      </c>
      <c r="AV169" s="12" t="s">
        <v>86</v>
      </c>
      <c r="AW169" s="12" t="s">
        <v>34</v>
      </c>
      <c r="AX169" s="12" t="s">
        <v>77</v>
      </c>
      <c r="AY169" s="156" t="s">
        <v>339</v>
      </c>
    </row>
    <row r="170" spans="2:65" s="13" customFormat="1" x14ac:dyDescent="0.2">
      <c r="B170" s="162"/>
      <c r="D170" s="150" t="s">
        <v>376</v>
      </c>
      <c r="E170" s="163" t="s">
        <v>1</v>
      </c>
      <c r="F170" s="164" t="s">
        <v>398</v>
      </c>
      <c r="H170" s="165">
        <v>2.512</v>
      </c>
      <c r="I170" s="166"/>
      <c r="L170" s="162"/>
      <c r="M170" s="167"/>
      <c r="T170" s="168"/>
      <c r="AT170" s="163" t="s">
        <v>376</v>
      </c>
      <c r="AU170" s="163" t="s">
        <v>86</v>
      </c>
      <c r="AV170" s="13" t="s">
        <v>249</v>
      </c>
      <c r="AW170" s="13" t="s">
        <v>34</v>
      </c>
      <c r="AX170" s="13" t="s">
        <v>84</v>
      </c>
      <c r="AY170" s="163" t="s">
        <v>339</v>
      </c>
    </row>
    <row r="171" spans="2:65" s="1" customFormat="1" ht="16.5" customHeight="1" x14ac:dyDescent="0.2">
      <c r="B171" s="136"/>
      <c r="C171" s="137" t="s">
        <v>391</v>
      </c>
      <c r="D171" s="137" t="s">
        <v>342</v>
      </c>
      <c r="E171" s="138" t="s">
        <v>4947</v>
      </c>
      <c r="F171" s="139" t="s">
        <v>4948</v>
      </c>
      <c r="G171" s="140" t="s">
        <v>381</v>
      </c>
      <c r="H171" s="141">
        <v>140</v>
      </c>
      <c r="I171" s="142"/>
      <c r="J171" s="143">
        <f>ROUND(I171*H171,2)</f>
        <v>0</v>
      </c>
      <c r="K171" s="139" t="s">
        <v>902</v>
      </c>
      <c r="L171" s="32"/>
      <c r="M171" s="144" t="s">
        <v>1</v>
      </c>
      <c r="N171" s="145" t="s">
        <v>42</v>
      </c>
      <c r="P171" s="146">
        <f>O171*H171</f>
        <v>0</v>
      </c>
      <c r="Q171" s="146">
        <v>0</v>
      </c>
      <c r="R171" s="146">
        <f>Q171*H171</f>
        <v>0</v>
      </c>
      <c r="S171" s="146">
        <v>0</v>
      </c>
      <c r="T171" s="147">
        <f>S171*H171</f>
        <v>0</v>
      </c>
      <c r="AR171" s="148" t="s">
        <v>249</v>
      </c>
      <c r="AT171" s="148" t="s">
        <v>342</v>
      </c>
      <c r="AU171" s="148" t="s">
        <v>86</v>
      </c>
      <c r="AY171" s="17" t="s">
        <v>339</v>
      </c>
      <c r="BE171" s="149">
        <f>IF(N171="základní",J171,0)</f>
        <v>0</v>
      </c>
      <c r="BF171" s="149">
        <f>IF(N171="snížená",J171,0)</f>
        <v>0</v>
      </c>
      <c r="BG171" s="149">
        <f>IF(N171="zákl. přenesená",J171,0)</f>
        <v>0</v>
      </c>
      <c r="BH171" s="149">
        <f>IF(N171="sníž. přenesená",J171,0)</f>
        <v>0</v>
      </c>
      <c r="BI171" s="149">
        <f>IF(N171="nulová",J171,0)</f>
        <v>0</v>
      </c>
      <c r="BJ171" s="17" t="s">
        <v>84</v>
      </c>
      <c r="BK171" s="149">
        <f>ROUND(I171*H171,2)</f>
        <v>0</v>
      </c>
      <c r="BL171" s="17" t="s">
        <v>249</v>
      </c>
      <c r="BM171" s="148" t="s">
        <v>4949</v>
      </c>
    </row>
    <row r="172" spans="2:65" s="1" customFormat="1" x14ac:dyDescent="0.2">
      <c r="B172" s="32"/>
      <c r="D172" s="150" t="s">
        <v>348</v>
      </c>
      <c r="F172" s="151" t="s">
        <v>4950</v>
      </c>
      <c r="I172" s="152"/>
      <c r="L172" s="32"/>
      <c r="M172" s="153"/>
      <c r="T172" s="56"/>
      <c r="AT172" s="17" t="s">
        <v>348</v>
      </c>
      <c r="AU172" s="17" t="s">
        <v>86</v>
      </c>
    </row>
    <row r="173" spans="2:65" s="12" customFormat="1" x14ac:dyDescent="0.2">
      <c r="B173" s="155"/>
      <c r="D173" s="150" t="s">
        <v>376</v>
      </c>
      <c r="E173" s="156" t="s">
        <v>1</v>
      </c>
      <c r="F173" s="157" t="s">
        <v>1637</v>
      </c>
      <c r="H173" s="158">
        <v>140</v>
      </c>
      <c r="I173" s="159"/>
      <c r="L173" s="155"/>
      <c r="M173" s="160"/>
      <c r="T173" s="161"/>
      <c r="AT173" s="156" t="s">
        <v>376</v>
      </c>
      <c r="AU173" s="156" t="s">
        <v>86</v>
      </c>
      <c r="AV173" s="12" t="s">
        <v>86</v>
      </c>
      <c r="AW173" s="12" t="s">
        <v>34</v>
      </c>
      <c r="AX173" s="12" t="s">
        <v>77</v>
      </c>
      <c r="AY173" s="156" t="s">
        <v>339</v>
      </c>
    </row>
    <row r="174" spans="2:65" s="13" customFormat="1" x14ac:dyDescent="0.2">
      <c r="B174" s="162"/>
      <c r="D174" s="150" t="s">
        <v>376</v>
      </c>
      <c r="E174" s="163" t="s">
        <v>1</v>
      </c>
      <c r="F174" s="164" t="s">
        <v>398</v>
      </c>
      <c r="H174" s="165">
        <v>140</v>
      </c>
      <c r="I174" s="166"/>
      <c r="L174" s="162"/>
      <c r="M174" s="167"/>
      <c r="T174" s="168"/>
      <c r="AT174" s="163" t="s">
        <v>376</v>
      </c>
      <c r="AU174" s="163" t="s">
        <v>86</v>
      </c>
      <c r="AV174" s="13" t="s">
        <v>249</v>
      </c>
      <c r="AW174" s="13" t="s">
        <v>34</v>
      </c>
      <c r="AX174" s="13" t="s">
        <v>84</v>
      </c>
      <c r="AY174" s="163" t="s">
        <v>339</v>
      </c>
    </row>
    <row r="175" spans="2:65" s="11" customFormat="1" ht="22.8" customHeight="1" x14ac:dyDescent="0.25">
      <c r="B175" s="124"/>
      <c r="D175" s="125" t="s">
        <v>76</v>
      </c>
      <c r="E175" s="134" t="s">
        <v>249</v>
      </c>
      <c r="F175" s="134" t="s">
        <v>2233</v>
      </c>
      <c r="I175" s="127"/>
      <c r="J175" s="135">
        <f>BK175</f>
        <v>0</v>
      </c>
      <c r="L175" s="124"/>
      <c r="M175" s="129"/>
      <c r="P175" s="130">
        <f>SUM(P176:P186)</f>
        <v>0</v>
      </c>
      <c r="R175" s="130">
        <f>SUM(R176:R186)</f>
        <v>7.9000000000000001E-2</v>
      </c>
      <c r="T175" s="131">
        <f>SUM(T176:T186)</f>
        <v>0</v>
      </c>
      <c r="AR175" s="125" t="s">
        <v>84</v>
      </c>
      <c r="AT175" s="132" t="s">
        <v>76</v>
      </c>
      <c r="AU175" s="132" t="s">
        <v>84</v>
      </c>
      <c r="AY175" s="125" t="s">
        <v>339</v>
      </c>
      <c r="BK175" s="133">
        <f>SUM(BK176:BK186)</f>
        <v>0</v>
      </c>
    </row>
    <row r="176" spans="2:65" s="1" customFormat="1" ht="16.5" customHeight="1" x14ac:dyDescent="0.2">
      <c r="B176" s="136"/>
      <c r="C176" s="214" t="s">
        <v>399</v>
      </c>
      <c r="D176" s="214" t="s">
        <v>342</v>
      </c>
      <c r="E176" s="215" t="s">
        <v>2260</v>
      </c>
      <c r="F176" s="216" t="s">
        <v>2261</v>
      </c>
      <c r="G176" s="217" t="s">
        <v>970</v>
      </c>
      <c r="H176" s="218">
        <v>75.2</v>
      </c>
      <c r="I176" s="142"/>
      <c r="J176" s="143">
        <f>ROUND(I176*H176,2)</f>
        <v>0</v>
      </c>
      <c r="K176" s="139" t="s">
        <v>902</v>
      </c>
      <c r="L176" s="32"/>
      <c r="M176" s="144" t="s">
        <v>1</v>
      </c>
      <c r="N176" s="145" t="s">
        <v>42</v>
      </c>
      <c r="P176" s="146">
        <f>O176*H176</f>
        <v>0</v>
      </c>
      <c r="Q176" s="146">
        <v>0</v>
      </c>
      <c r="R176" s="146">
        <f>Q176*H176</f>
        <v>0</v>
      </c>
      <c r="S176" s="146">
        <v>0</v>
      </c>
      <c r="T176" s="147">
        <f>S176*H176</f>
        <v>0</v>
      </c>
      <c r="AR176" s="148" t="s">
        <v>249</v>
      </c>
      <c r="AT176" s="148" t="s">
        <v>342</v>
      </c>
      <c r="AU176" s="148" t="s">
        <v>86</v>
      </c>
      <c r="AY176" s="17" t="s">
        <v>339</v>
      </c>
      <c r="BE176" s="149">
        <f>IF(N176="základní",J176,0)</f>
        <v>0</v>
      </c>
      <c r="BF176" s="149">
        <f>IF(N176="snížená",J176,0)</f>
        <v>0</v>
      </c>
      <c r="BG176" s="149">
        <f>IF(N176="zákl. přenesená",J176,0)</f>
        <v>0</v>
      </c>
      <c r="BH176" s="149">
        <f>IF(N176="sníž. přenesená",J176,0)</f>
        <v>0</v>
      </c>
      <c r="BI176" s="149">
        <f>IF(N176="nulová",J176,0)</f>
        <v>0</v>
      </c>
      <c r="BJ176" s="17" t="s">
        <v>84</v>
      </c>
      <c r="BK176" s="149">
        <f>ROUND(I176*H176,2)</f>
        <v>0</v>
      </c>
      <c r="BL176" s="17" t="s">
        <v>249</v>
      </c>
      <c r="BM176" s="148" t="s">
        <v>4951</v>
      </c>
    </row>
    <row r="177" spans="2:65" s="1" customFormat="1" ht="28.8" x14ac:dyDescent="0.2">
      <c r="B177" s="32"/>
      <c r="C177" s="221"/>
      <c r="D177" s="222" t="s">
        <v>348</v>
      </c>
      <c r="E177" s="221"/>
      <c r="F177" s="223" t="s">
        <v>2263</v>
      </c>
      <c r="G177" s="221"/>
      <c r="H177" s="221"/>
      <c r="I177" s="152"/>
      <c r="L177" s="32"/>
      <c r="M177" s="153"/>
      <c r="T177" s="56"/>
      <c r="AT177" s="17" t="s">
        <v>348</v>
      </c>
      <c r="AU177" s="17" t="s">
        <v>86</v>
      </c>
    </row>
    <row r="178" spans="2:65" s="12" customFormat="1" x14ac:dyDescent="0.2">
      <c r="B178" s="155"/>
      <c r="C178" s="221"/>
      <c r="D178" s="222" t="s">
        <v>376</v>
      </c>
      <c r="E178" s="225" t="s">
        <v>1</v>
      </c>
      <c r="F178" s="226" t="s">
        <v>8435</v>
      </c>
      <c r="G178" s="221"/>
      <c r="H178" s="227">
        <v>75.2</v>
      </c>
      <c r="I178" s="159"/>
      <c r="L178" s="155"/>
      <c r="M178" s="160"/>
      <c r="T178" s="161"/>
      <c r="AT178" s="156" t="s">
        <v>376</v>
      </c>
      <c r="AU178" s="156" t="s">
        <v>86</v>
      </c>
      <c r="AV178" s="12" t="s">
        <v>86</v>
      </c>
      <c r="AW178" s="12" t="s">
        <v>34</v>
      </c>
      <c r="AX178" s="12" t="s">
        <v>77</v>
      </c>
      <c r="AY178" s="156" t="s">
        <v>339</v>
      </c>
    </row>
    <row r="179" spans="2:65" s="13" customFormat="1" x14ac:dyDescent="0.2">
      <c r="B179" s="162"/>
      <c r="D179" s="150" t="s">
        <v>376</v>
      </c>
      <c r="E179" s="163" t="s">
        <v>1</v>
      </c>
      <c r="F179" s="164" t="s">
        <v>398</v>
      </c>
      <c r="H179" s="165">
        <v>75.2</v>
      </c>
      <c r="I179" s="166"/>
      <c r="L179" s="162"/>
      <c r="M179" s="167"/>
      <c r="T179" s="168"/>
      <c r="AT179" s="163" t="s">
        <v>376</v>
      </c>
      <c r="AU179" s="163" t="s">
        <v>86</v>
      </c>
      <c r="AV179" s="13" t="s">
        <v>249</v>
      </c>
      <c r="AW179" s="13" t="s">
        <v>34</v>
      </c>
      <c r="AX179" s="13" t="s">
        <v>84</v>
      </c>
      <c r="AY179" s="163" t="s">
        <v>339</v>
      </c>
    </row>
    <row r="180" spans="2:65" s="1" customFormat="1" ht="16.5" customHeight="1" x14ac:dyDescent="0.2">
      <c r="B180" s="136"/>
      <c r="C180" s="214" t="s">
        <v>405</v>
      </c>
      <c r="D180" s="214" t="s">
        <v>342</v>
      </c>
      <c r="E180" s="215" t="s">
        <v>2266</v>
      </c>
      <c r="F180" s="216" t="s">
        <v>2267</v>
      </c>
      <c r="G180" s="217" t="s">
        <v>970</v>
      </c>
      <c r="H180" s="218">
        <v>75.2</v>
      </c>
      <c r="I180" s="142"/>
      <c r="J180" s="143">
        <f>ROUND(I180*H180,2)</f>
        <v>0</v>
      </c>
      <c r="K180" s="139" t="s">
        <v>902</v>
      </c>
      <c r="L180" s="32"/>
      <c r="M180" s="144" t="s">
        <v>1</v>
      </c>
      <c r="N180" s="145" t="s">
        <v>42</v>
      </c>
      <c r="P180" s="146">
        <f>O180*H180</f>
        <v>0</v>
      </c>
      <c r="Q180" s="146">
        <v>0</v>
      </c>
      <c r="R180" s="146">
        <f>Q180*H180</f>
        <v>0</v>
      </c>
      <c r="S180" s="146">
        <v>0</v>
      </c>
      <c r="T180" s="147">
        <f>S180*H180</f>
        <v>0</v>
      </c>
      <c r="AR180" s="148" t="s">
        <v>249</v>
      </c>
      <c r="AT180" s="148" t="s">
        <v>342</v>
      </c>
      <c r="AU180" s="148" t="s">
        <v>86</v>
      </c>
      <c r="AY180" s="17" t="s">
        <v>339</v>
      </c>
      <c r="BE180" s="149">
        <f>IF(N180="základní",J180,0)</f>
        <v>0</v>
      </c>
      <c r="BF180" s="149">
        <f>IF(N180="snížená",J180,0)</f>
        <v>0</v>
      </c>
      <c r="BG180" s="149">
        <f>IF(N180="zákl. přenesená",J180,0)</f>
        <v>0</v>
      </c>
      <c r="BH180" s="149">
        <f>IF(N180="sníž. přenesená",J180,0)</f>
        <v>0</v>
      </c>
      <c r="BI180" s="149">
        <f>IF(N180="nulová",J180,0)</f>
        <v>0</v>
      </c>
      <c r="BJ180" s="17" t="s">
        <v>84</v>
      </c>
      <c r="BK180" s="149">
        <f>ROUND(I180*H180,2)</f>
        <v>0</v>
      </c>
      <c r="BL180" s="17" t="s">
        <v>249</v>
      </c>
      <c r="BM180" s="148" t="s">
        <v>4952</v>
      </c>
    </row>
    <row r="181" spans="2:65" s="1" customFormat="1" ht="28.8" x14ac:dyDescent="0.2">
      <c r="B181" s="32"/>
      <c r="C181" s="221"/>
      <c r="D181" s="222" t="s">
        <v>348</v>
      </c>
      <c r="E181" s="221"/>
      <c r="F181" s="223" t="s">
        <v>2269</v>
      </c>
      <c r="G181" s="221"/>
      <c r="H181" s="221"/>
      <c r="I181" s="152"/>
      <c r="L181" s="32"/>
      <c r="M181" s="153"/>
      <c r="T181" s="56"/>
      <c r="AT181" s="17" t="s">
        <v>348</v>
      </c>
      <c r="AU181" s="17" t="s">
        <v>86</v>
      </c>
    </row>
    <row r="182" spans="2:65" s="1" customFormat="1" ht="16.5" customHeight="1" x14ac:dyDescent="0.2">
      <c r="B182" s="136"/>
      <c r="C182" s="228" t="s">
        <v>8</v>
      </c>
      <c r="D182" s="228" t="s">
        <v>490</v>
      </c>
      <c r="E182" s="229" t="s">
        <v>4953</v>
      </c>
      <c r="F182" s="230" t="s">
        <v>4954</v>
      </c>
      <c r="G182" s="231" t="s">
        <v>493</v>
      </c>
      <c r="H182" s="232">
        <v>7.9000000000000001E-2</v>
      </c>
      <c r="I182" s="174"/>
      <c r="J182" s="175">
        <f>ROUND(I182*H182,2)</f>
        <v>0</v>
      </c>
      <c r="K182" s="171" t="s">
        <v>902</v>
      </c>
      <c r="L182" s="176"/>
      <c r="M182" s="177" t="s">
        <v>1</v>
      </c>
      <c r="N182" s="178" t="s">
        <v>42</v>
      </c>
      <c r="P182" s="146">
        <f>O182*H182</f>
        <v>0</v>
      </c>
      <c r="Q182" s="146">
        <v>1</v>
      </c>
      <c r="R182" s="146">
        <f>Q182*H182</f>
        <v>7.9000000000000001E-2</v>
      </c>
      <c r="S182" s="146">
        <v>0</v>
      </c>
      <c r="T182" s="147">
        <f>S182*H182</f>
        <v>0</v>
      </c>
      <c r="AR182" s="148" t="s">
        <v>385</v>
      </c>
      <c r="AT182" s="148" t="s">
        <v>490</v>
      </c>
      <c r="AU182" s="148" t="s">
        <v>86</v>
      </c>
      <c r="AY182" s="17" t="s">
        <v>339</v>
      </c>
      <c r="BE182" s="149">
        <f>IF(N182="základní",J182,0)</f>
        <v>0</v>
      </c>
      <c r="BF182" s="149">
        <f>IF(N182="snížená",J182,0)</f>
        <v>0</v>
      </c>
      <c r="BG182" s="149">
        <f>IF(N182="zákl. přenesená",J182,0)</f>
        <v>0</v>
      </c>
      <c r="BH182" s="149">
        <f>IF(N182="sníž. přenesená",J182,0)</f>
        <v>0</v>
      </c>
      <c r="BI182" s="149">
        <f>IF(N182="nulová",J182,0)</f>
        <v>0</v>
      </c>
      <c r="BJ182" s="17" t="s">
        <v>84</v>
      </c>
      <c r="BK182" s="149">
        <f>ROUND(I182*H182,2)</f>
        <v>0</v>
      </c>
      <c r="BL182" s="17" t="s">
        <v>249</v>
      </c>
      <c r="BM182" s="148" t="s">
        <v>4955</v>
      </c>
    </row>
    <row r="183" spans="2:65" s="1" customFormat="1" x14ac:dyDescent="0.2">
      <c r="B183" s="32"/>
      <c r="C183" s="221"/>
      <c r="D183" s="222" t="s">
        <v>348</v>
      </c>
      <c r="E183" s="221"/>
      <c r="F183" s="223" t="s">
        <v>4954</v>
      </c>
      <c r="G183" s="221"/>
      <c r="H183" s="221"/>
      <c r="I183" s="152"/>
      <c r="L183" s="32"/>
      <c r="M183" s="153"/>
      <c r="T183" s="56"/>
      <c r="AT183" s="17" t="s">
        <v>348</v>
      </c>
      <c r="AU183" s="17" t="s">
        <v>86</v>
      </c>
    </row>
    <row r="184" spans="2:65" s="15" customFormat="1" x14ac:dyDescent="0.2">
      <c r="B184" s="189"/>
      <c r="C184" s="221"/>
      <c r="D184" s="222" t="s">
        <v>376</v>
      </c>
      <c r="E184" s="225" t="s">
        <v>1</v>
      </c>
      <c r="F184" s="226" t="s">
        <v>4956</v>
      </c>
      <c r="G184" s="221"/>
      <c r="H184" s="225" t="s">
        <v>1</v>
      </c>
      <c r="I184" s="192"/>
      <c r="L184" s="189"/>
      <c r="M184" s="193"/>
      <c r="T184" s="194"/>
      <c r="AT184" s="190" t="s">
        <v>376</v>
      </c>
      <c r="AU184" s="190" t="s">
        <v>86</v>
      </c>
      <c r="AV184" s="15" t="s">
        <v>84</v>
      </c>
      <c r="AW184" s="15" t="s">
        <v>34</v>
      </c>
      <c r="AX184" s="15" t="s">
        <v>77</v>
      </c>
      <c r="AY184" s="190" t="s">
        <v>339</v>
      </c>
    </row>
    <row r="185" spans="2:65" s="12" customFormat="1" x14ac:dyDescent="0.2">
      <c r="B185" s="155"/>
      <c r="C185" s="221"/>
      <c r="D185" s="222" t="s">
        <v>376</v>
      </c>
      <c r="E185" s="225" t="s">
        <v>1</v>
      </c>
      <c r="F185" s="226" t="s">
        <v>8436</v>
      </c>
      <c r="G185" s="221"/>
      <c r="H185" s="227">
        <v>5.8999999999999997E-2</v>
      </c>
      <c r="I185" s="159"/>
      <c r="L185" s="155"/>
      <c r="M185" s="160"/>
      <c r="T185" s="161"/>
      <c r="AT185" s="156" t="s">
        <v>376</v>
      </c>
      <c r="AU185" s="156" t="s">
        <v>86</v>
      </c>
      <c r="AV185" s="12" t="s">
        <v>86</v>
      </c>
      <c r="AW185" s="12" t="s">
        <v>34</v>
      </c>
      <c r="AX185" s="12" t="s">
        <v>77</v>
      </c>
      <c r="AY185" s="156" t="s">
        <v>339</v>
      </c>
    </row>
    <row r="186" spans="2:65" s="13" customFormat="1" x14ac:dyDescent="0.2">
      <c r="B186" s="162"/>
      <c r="D186" s="150" t="s">
        <v>376</v>
      </c>
      <c r="E186" s="163" t="s">
        <v>1</v>
      </c>
      <c r="F186" s="164" t="s">
        <v>398</v>
      </c>
      <c r="H186" s="165">
        <v>5.8999999999999997E-2</v>
      </c>
      <c r="I186" s="166"/>
      <c r="L186" s="162"/>
      <c r="M186" s="167"/>
      <c r="T186" s="168"/>
      <c r="AT186" s="163" t="s">
        <v>376</v>
      </c>
      <c r="AU186" s="163" t="s">
        <v>86</v>
      </c>
      <c r="AV186" s="13" t="s">
        <v>249</v>
      </c>
      <c r="AW186" s="13" t="s">
        <v>34</v>
      </c>
      <c r="AX186" s="13" t="s">
        <v>84</v>
      </c>
      <c r="AY186" s="163" t="s">
        <v>339</v>
      </c>
    </row>
    <row r="187" spans="2:65" s="11" customFormat="1" ht="22.8" customHeight="1" x14ac:dyDescent="0.25">
      <c r="B187" s="124"/>
      <c r="D187" s="125" t="s">
        <v>76</v>
      </c>
      <c r="E187" s="134" t="s">
        <v>340</v>
      </c>
      <c r="F187" s="134" t="s">
        <v>341</v>
      </c>
      <c r="I187" s="127"/>
      <c r="J187" s="135">
        <f>BK187</f>
        <v>0</v>
      </c>
      <c r="L187" s="124"/>
      <c r="M187" s="129"/>
      <c r="P187" s="130">
        <f>SUM(P188:P214)</f>
        <v>0</v>
      </c>
      <c r="R187" s="130">
        <f>SUM(R188:R214)</f>
        <v>10.35</v>
      </c>
      <c r="T187" s="131">
        <f>SUM(T188:T214)</f>
        <v>0</v>
      </c>
      <c r="AR187" s="125" t="s">
        <v>84</v>
      </c>
      <c r="AT187" s="132" t="s">
        <v>76</v>
      </c>
      <c r="AU187" s="132" t="s">
        <v>84</v>
      </c>
      <c r="AY187" s="125" t="s">
        <v>339</v>
      </c>
      <c r="BK187" s="133">
        <f>SUM(BK188:BK214)</f>
        <v>0</v>
      </c>
    </row>
    <row r="188" spans="2:65" s="1" customFormat="1" ht="16.5" customHeight="1" x14ac:dyDescent="0.2">
      <c r="B188" s="136"/>
      <c r="C188" s="137" t="s">
        <v>415</v>
      </c>
      <c r="D188" s="137" t="s">
        <v>342</v>
      </c>
      <c r="E188" s="138" t="s">
        <v>4957</v>
      </c>
      <c r="F188" s="139" t="s">
        <v>4958</v>
      </c>
      <c r="G188" s="140" t="s">
        <v>381</v>
      </c>
      <c r="H188" s="141">
        <v>154</v>
      </c>
      <c r="I188" s="142"/>
      <c r="J188" s="143">
        <f>ROUND(I188*H188,2)</f>
        <v>0</v>
      </c>
      <c r="K188" s="139" t="s">
        <v>902</v>
      </c>
      <c r="L188" s="32"/>
      <c r="M188" s="144" t="s">
        <v>1</v>
      </c>
      <c r="N188" s="145" t="s">
        <v>42</v>
      </c>
      <c r="P188" s="146">
        <f>O188*H188</f>
        <v>0</v>
      </c>
      <c r="Q188" s="146">
        <v>0</v>
      </c>
      <c r="R188" s="146">
        <f>Q188*H188</f>
        <v>0</v>
      </c>
      <c r="S188" s="146">
        <v>0</v>
      </c>
      <c r="T188" s="147">
        <f>S188*H188</f>
        <v>0</v>
      </c>
      <c r="AR188" s="148" t="s">
        <v>249</v>
      </c>
      <c r="AT188" s="148" t="s">
        <v>342</v>
      </c>
      <c r="AU188" s="148" t="s">
        <v>86</v>
      </c>
      <c r="AY188" s="17" t="s">
        <v>339</v>
      </c>
      <c r="BE188" s="149">
        <f>IF(N188="základní",J188,0)</f>
        <v>0</v>
      </c>
      <c r="BF188" s="149">
        <f>IF(N188="snížená",J188,0)</f>
        <v>0</v>
      </c>
      <c r="BG188" s="149">
        <f>IF(N188="zákl. přenesená",J188,0)</f>
        <v>0</v>
      </c>
      <c r="BH188" s="149">
        <f>IF(N188="sníž. přenesená",J188,0)</f>
        <v>0</v>
      </c>
      <c r="BI188" s="149">
        <f>IF(N188="nulová",J188,0)</f>
        <v>0</v>
      </c>
      <c r="BJ188" s="17" t="s">
        <v>84</v>
      </c>
      <c r="BK188" s="149">
        <f>ROUND(I188*H188,2)</f>
        <v>0</v>
      </c>
      <c r="BL188" s="17" t="s">
        <v>249</v>
      </c>
      <c r="BM188" s="148" t="s">
        <v>4959</v>
      </c>
    </row>
    <row r="189" spans="2:65" s="1" customFormat="1" x14ac:dyDescent="0.2">
      <c r="B189" s="32"/>
      <c r="D189" s="150" t="s">
        <v>348</v>
      </c>
      <c r="F189" s="151" t="s">
        <v>4960</v>
      </c>
      <c r="I189" s="152"/>
      <c r="L189" s="32"/>
      <c r="M189" s="153"/>
      <c r="T189" s="56"/>
      <c r="AT189" s="17" t="s">
        <v>348</v>
      </c>
      <c r="AU189" s="17" t="s">
        <v>86</v>
      </c>
    </row>
    <row r="190" spans="2:65" s="12" customFormat="1" x14ac:dyDescent="0.2">
      <c r="B190" s="155"/>
      <c r="D190" s="150" t="s">
        <v>376</v>
      </c>
      <c r="E190" s="156" t="s">
        <v>1</v>
      </c>
      <c r="F190" s="157" t="s">
        <v>4961</v>
      </c>
      <c r="H190" s="158">
        <v>154</v>
      </c>
      <c r="I190" s="159"/>
      <c r="L190" s="155"/>
      <c r="M190" s="160"/>
      <c r="T190" s="161"/>
      <c r="AT190" s="156" t="s">
        <v>376</v>
      </c>
      <c r="AU190" s="156" t="s">
        <v>86</v>
      </c>
      <c r="AV190" s="12" t="s">
        <v>86</v>
      </c>
      <c r="AW190" s="12" t="s">
        <v>34</v>
      </c>
      <c r="AX190" s="12" t="s">
        <v>77</v>
      </c>
      <c r="AY190" s="156" t="s">
        <v>339</v>
      </c>
    </row>
    <row r="191" spans="2:65" s="13" customFormat="1" x14ac:dyDescent="0.2">
      <c r="B191" s="162"/>
      <c r="D191" s="150" t="s">
        <v>376</v>
      </c>
      <c r="E191" s="163" t="s">
        <v>1</v>
      </c>
      <c r="F191" s="164" t="s">
        <v>398</v>
      </c>
      <c r="H191" s="165">
        <v>154</v>
      </c>
      <c r="I191" s="166"/>
      <c r="L191" s="162"/>
      <c r="M191" s="167"/>
      <c r="T191" s="168"/>
      <c r="AT191" s="163" t="s">
        <v>376</v>
      </c>
      <c r="AU191" s="163" t="s">
        <v>86</v>
      </c>
      <c r="AV191" s="13" t="s">
        <v>249</v>
      </c>
      <c r="AW191" s="13" t="s">
        <v>34</v>
      </c>
      <c r="AX191" s="13" t="s">
        <v>84</v>
      </c>
      <c r="AY191" s="163" t="s">
        <v>339</v>
      </c>
    </row>
    <row r="192" spans="2:65" s="1" customFormat="1" ht="16.5" customHeight="1" x14ac:dyDescent="0.2">
      <c r="B192" s="136"/>
      <c r="C192" s="137" t="s">
        <v>421</v>
      </c>
      <c r="D192" s="137" t="s">
        <v>342</v>
      </c>
      <c r="E192" s="138" t="s">
        <v>4962</v>
      </c>
      <c r="F192" s="139" t="s">
        <v>4963</v>
      </c>
      <c r="G192" s="140" t="s">
        <v>381</v>
      </c>
      <c r="H192" s="141">
        <v>161</v>
      </c>
      <c r="I192" s="142"/>
      <c r="J192" s="143">
        <f>ROUND(I192*H192,2)</f>
        <v>0</v>
      </c>
      <c r="K192" s="139" t="s">
        <v>902</v>
      </c>
      <c r="L192" s="32"/>
      <c r="M192" s="144" t="s">
        <v>1</v>
      </c>
      <c r="N192" s="145" t="s">
        <v>42</v>
      </c>
      <c r="P192" s="146">
        <f>O192*H192</f>
        <v>0</v>
      </c>
      <c r="Q192" s="146">
        <v>0</v>
      </c>
      <c r="R192" s="146">
        <f>Q192*H192</f>
        <v>0</v>
      </c>
      <c r="S192" s="146">
        <v>0</v>
      </c>
      <c r="T192" s="147">
        <f>S192*H192</f>
        <v>0</v>
      </c>
      <c r="AR192" s="148" t="s">
        <v>249</v>
      </c>
      <c r="AT192" s="148" t="s">
        <v>342</v>
      </c>
      <c r="AU192" s="148" t="s">
        <v>86</v>
      </c>
      <c r="AY192" s="17" t="s">
        <v>339</v>
      </c>
      <c r="BE192" s="149">
        <f>IF(N192="základní",J192,0)</f>
        <v>0</v>
      </c>
      <c r="BF192" s="149">
        <f>IF(N192="snížená",J192,0)</f>
        <v>0</v>
      </c>
      <c r="BG192" s="149">
        <f>IF(N192="zákl. přenesená",J192,0)</f>
        <v>0</v>
      </c>
      <c r="BH192" s="149">
        <f>IF(N192="sníž. přenesená",J192,0)</f>
        <v>0</v>
      </c>
      <c r="BI192" s="149">
        <f>IF(N192="nulová",J192,0)</f>
        <v>0</v>
      </c>
      <c r="BJ192" s="17" t="s">
        <v>84</v>
      </c>
      <c r="BK192" s="149">
        <f>ROUND(I192*H192,2)</f>
        <v>0</v>
      </c>
      <c r="BL192" s="17" t="s">
        <v>249</v>
      </c>
      <c r="BM192" s="148" t="s">
        <v>4964</v>
      </c>
    </row>
    <row r="193" spans="2:65" s="1" customFormat="1" x14ac:dyDescent="0.2">
      <c r="B193" s="32"/>
      <c r="D193" s="150" t="s">
        <v>348</v>
      </c>
      <c r="F193" s="151" t="s">
        <v>4965</v>
      </c>
      <c r="I193" s="152"/>
      <c r="L193" s="32"/>
      <c r="M193" s="153"/>
      <c r="T193" s="56"/>
      <c r="AT193" s="17" t="s">
        <v>348</v>
      </c>
      <c r="AU193" s="17" t="s">
        <v>86</v>
      </c>
    </row>
    <row r="194" spans="2:65" s="12" customFormat="1" x14ac:dyDescent="0.2">
      <c r="B194" s="155"/>
      <c r="D194" s="150" t="s">
        <v>376</v>
      </c>
      <c r="E194" s="156" t="s">
        <v>1</v>
      </c>
      <c r="F194" s="157" t="s">
        <v>4966</v>
      </c>
      <c r="H194" s="158">
        <v>161</v>
      </c>
      <c r="I194" s="159"/>
      <c r="L194" s="155"/>
      <c r="M194" s="160"/>
      <c r="T194" s="161"/>
      <c r="AT194" s="156" t="s">
        <v>376</v>
      </c>
      <c r="AU194" s="156" t="s">
        <v>86</v>
      </c>
      <c r="AV194" s="12" t="s">
        <v>86</v>
      </c>
      <c r="AW194" s="12" t="s">
        <v>34</v>
      </c>
      <c r="AX194" s="12" t="s">
        <v>77</v>
      </c>
      <c r="AY194" s="156" t="s">
        <v>339</v>
      </c>
    </row>
    <row r="195" spans="2:65" s="13" customFormat="1" x14ac:dyDescent="0.2">
      <c r="B195" s="162"/>
      <c r="D195" s="150" t="s">
        <v>376</v>
      </c>
      <c r="E195" s="163" t="s">
        <v>1</v>
      </c>
      <c r="F195" s="164" t="s">
        <v>398</v>
      </c>
      <c r="H195" s="165">
        <v>161</v>
      </c>
      <c r="I195" s="166"/>
      <c r="L195" s="162"/>
      <c r="M195" s="167"/>
      <c r="T195" s="168"/>
      <c r="AT195" s="163" t="s">
        <v>376</v>
      </c>
      <c r="AU195" s="163" t="s">
        <v>86</v>
      </c>
      <c r="AV195" s="13" t="s">
        <v>249</v>
      </c>
      <c r="AW195" s="13" t="s">
        <v>34</v>
      </c>
      <c r="AX195" s="13" t="s">
        <v>84</v>
      </c>
      <c r="AY195" s="163" t="s">
        <v>339</v>
      </c>
    </row>
    <row r="196" spans="2:65" s="1" customFormat="1" ht="16.5" customHeight="1" x14ac:dyDescent="0.2">
      <c r="B196" s="136"/>
      <c r="C196" s="137" t="s">
        <v>423</v>
      </c>
      <c r="D196" s="137" t="s">
        <v>342</v>
      </c>
      <c r="E196" s="138" t="s">
        <v>3921</v>
      </c>
      <c r="F196" s="139" t="s">
        <v>3922</v>
      </c>
      <c r="G196" s="140" t="s">
        <v>381</v>
      </c>
      <c r="H196" s="141">
        <v>154</v>
      </c>
      <c r="I196" s="142"/>
      <c r="J196" s="143">
        <f>ROUND(I196*H196,2)</f>
        <v>0</v>
      </c>
      <c r="K196" s="139" t="s">
        <v>902</v>
      </c>
      <c r="L196" s="32"/>
      <c r="M196" s="144" t="s">
        <v>1</v>
      </c>
      <c r="N196" s="145" t="s">
        <v>42</v>
      </c>
      <c r="P196" s="146">
        <f>O196*H196</f>
        <v>0</v>
      </c>
      <c r="Q196" s="146">
        <v>0</v>
      </c>
      <c r="R196" s="146">
        <f>Q196*H196</f>
        <v>0</v>
      </c>
      <c r="S196" s="146">
        <v>0</v>
      </c>
      <c r="T196" s="147">
        <f>S196*H196</f>
        <v>0</v>
      </c>
      <c r="AR196" s="148" t="s">
        <v>249</v>
      </c>
      <c r="AT196" s="148" t="s">
        <v>342</v>
      </c>
      <c r="AU196" s="148" t="s">
        <v>86</v>
      </c>
      <c r="AY196" s="17" t="s">
        <v>339</v>
      </c>
      <c r="BE196" s="149">
        <f>IF(N196="základní",J196,0)</f>
        <v>0</v>
      </c>
      <c r="BF196" s="149">
        <f>IF(N196="snížená",J196,0)</f>
        <v>0</v>
      </c>
      <c r="BG196" s="149">
        <f>IF(N196="zákl. přenesená",J196,0)</f>
        <v>0</v>
      </c>
      <c r="BH196" s="149">
        <f>IF(N196="sníž. přenesená",J196,0)</f>
        <v>0</v>
      </c>
      <c r="BI196" s="149">
        <f>IF(N196="nulová",J196,0)</f>
        <v>0</v>
      </c>
      <c r="BJ196" s="17" t="s">
        <v>84</v>
      </c>
      <c r="BK196" s="149">
        <f>ROUND(I196*H196,2)</f>
        <v>0</v>
      </c>
      <c r="BL196" s="17" t="s">
        <v>249</v>
      </c>
      <c r="BM196" s="148" t="s">
        <v>4967</v>
      </c>
    </row>
    <row r="197" spans="2:65" s="1" customFormat="1" ht="19.2" x14ac:dyDescent="0.2">
      <c r="B197" s="32"/>
      <c r="D197" s="150" t="s">
        <v>348</v>
      </c>
      <c r="F197" s="151" t="s">
        <v>3924</v>
      </c>
      <c r="I197" s="152"/>
      <c r="L197" s="32"/>
      <c r="M197" s="153"/>
      <c r="T197" s="56"/>
      <c r="AT197" s="17" t="s">
        <v>348</v>
      </c>
      <c r="AU197" s="17" t="s">
        <v>86</v>
      </c>
    </row>
    <row r="198" spans="2:65" s="12" customFormat="1" x14ac:dyDescent="0.2">
      <c r="B198" s="155"/>
      <c r="D198" s="150" t="s">
        <v>376</v>
      </c>
      <c r="E198" s="156" t="s">
        <v>1</v>
      </c>
      <c r="F198" s="157" t="s">
        <v>4961</v>
      </c>
      <c r="H198" s="158">
        <v>154</v>
      </c>
      <c r="I198" s="159"/>
      <c r="L198" s="155"/>
      <c r="M198" s="160"/>
      <c r="T198" s="161"/>
      <c r="AT198" s="156" t="s">
        <v>376</v>
      </c>
      <c r="AU198" s="156" t="s">
        <v>86</v>
      </c>
      <c r="AV198" s="12" t="s">
        <v>86</v>
      </c>
      <c r="AW198" s="12" t="s">
        <v>34</v>
      </c>
      <c r="AX198" s="12" t="s">
        <v>77</v>
      </c>
      <c r="AY198" s="156" t="s">
        <v>339</v>
      </c>
    </row>
    <row r="199" spans="2:65" s="13" customFormat="1" x14ac:dyDescent="0.2">
      <c r="B199" s="162"/>
      <c r="D199" s="150" t="s">
        <v>376</v>
      </c>
      <c r="E199" s="163" t="s">
        <v>1</v>
      </c>
      <c r="F199" s="164" t="s">
        <v>398</v>
      </c>
      <c r="H199" s="165">
        <v>154</v>
      </c>
      <c r="I199" s="166"/>
      <c r="L199" s="162"/>
      <c r="M199" s="167"/>
      <c r="T199" s="168"/>
      <c r="AT199" s="163" t="s">
        <v>376</v>
      </c>
      <c r="AU199" s="163" t="s">
        <v>86</v>
      </c>
      <c r="AV199" s="13" t="s">
        <v>249</v>
      </c>
      <c r="AW199" s="13" t="s">
        <v>34</v>
      </c>
      <c r="AX199" s="13" t="s">
        <v>84</v>
      </c>
      <c r="AY199" s="163" t="s">
        <v>339</v>
      </c>
    </row>
    <row r="200" spans="2:65" s="1" customFormat="1" ht="16.5" customHeight="1" x14ac:dyDescent="0.2">
      <c r="B200" s="136"/>
      <c r="C200" s="137" t="s">
        <v>428</v>
      </c>
      <c r="D200" s="137" t="s">
        <v>342</v>
      </c>
      <c r="E200" s="138" t="s">
        <v>3925</v>
      </c>
      <c r="F200" s="139" t="s">
        <v>3926</v>
      </c>
      <c r="G200" s="140" t="s">
        <v>381</v>
      </c>
      <c r="H200" s="141">
        <v>30</v>
      </c>
      <c r="I200" s="142"/>
      <c r="J200" s="143">
        <f>ROUND(I200*H200,2)</f>
        <v>0</v>
      </c>
      <c r="K200" s="139" t="s">
        <v>902</v>
      </c>
      <c r="L200" s="32"/>
      <c r="M200" s="144" t="s">
        <v>1</v>
      </c>
      <c r="N200" s="145" t="s">
        <v>42</v>
      </c>
      <c r="P200" s="146">
        <f>O200*H200</f>
        <v>0</v>
      </c>
      <c r="Q200" s="146">
        <v>0.34499999999999997</v>
      </c>
      <c r="R200" s="146">
        <f>Q200*H200</f>
        <v>10.35</v>
      </c>
      <c r="S200" s="146">
        <v>0</v>
      </c>
      <c r="T200" s="147">
        <f>S200*H200</f>
        <v>0</v>
      </c>
      <c r="AR200" s="148" t="s">
        <v>249</v>
      </c>
      <c r="AT200" s="148" t="s">
        <v>342</v>
      </c>
      <c r="AU200" s="148" t="s">
        <v>86</v>
      </c>
      <c r="AY200" s="17" t="s">
        <v>339</v>
      </c>
      <c r="BE200" s="149">
        <f>IF(N200="základní",J200,0)</f>
        <v>0</v>
      </c>
      <c r="BF200" s="149">
        <f>IF(N200="snížená",J200,0)</f>
        <v>0</v>
      </c>
      <c r="BG200" s="149">
        <f>IF(N200="zákl. přenesená",J200,0)</f>
        <v>0</v>
      </c>
      <c r="BH200" s="149">
        <f>IF(N200="sníž. přenesená",J200,0)</f>
        <v>0</v>
      </c>
      <c r="BI200" s="149">
        <f>IF(N200="nulová",J200,0)</f>
        <v>0</v>
      </c>
      <c r="BJ200" s="17" t="s">
        <v>84</v>
      </c>
      <c r="BK200" s="149">
        <f>ROUND(I200*H200,2)</f>
        <v>0</v>
      </c>
      <c r="BL200" s="17" t="s">
        <v>249</v>
      </c>
      <c r="BM200" s="148" t="s">
        <v>4968</v>
      </c>
    </row>
    <row r="201" spans="2:65" s="1" customFormat="1" x14ac:dyDescent="0.2">
      <c r="B201" s="32"/>
      <c r="D201" s="150" t="s">
        <v>348</v>
      </c>
      <c r="F201" s="151" t="s">
        <v>3928</v>
      </c>
      <c r="I201" s="152"/>
      <c r="L201" s="32"/>
      <c r="M201" s="153"/>
      <c r="T201" s="56"/>
      <c r="AT201" s="17" t="s">
        <v>348</v>
      </c>
      <c r="AU201" s="17" t="s">
        <v>86</v>
      </c>
    </row>
    <row r="202" spans="2:65" s="12" customFormat="1" x14ac:dyDescent="0.2">
      <c r="B202" s="155"/>
      <c r="D202" s="150" t="s">
        <v>376</v>
      </c>
      <c r="E202" s="156" t="s">
        <v>1</v>
      </c>
      <c r="F202" s="157" t="s">
        <v>505</v>
      </c>
      <c r="H202" s="158">
        <v>30</v>
      </c>
      <c r="I202" s="159"/>
      <c r="L202" s="155"/>
      <c r="M202" s="160"/>
      <c r="T202" s="161"/>
      <c r="AT202" s="156" t="s">
        <v>376</v>
      </c>
      <c r="AU202" s="156" t="s">
        <v>86</v>
      </c>
      <c r="AV202" s="12" t="s">
        <v>86</v>
      </c>
      <c r="AW202" s="12" t="s">
        <v>34</v>
      </c>
      <c r="AX202" s="12" t="s">
        <v>77</v>
      </c>
      <c r="AY202" s="156" t="s">
        <v>339</v>
      </c>
    </row>
    <row r="203" spans="2:65" s="13" customFormat="1" x14ac:dyDescent="0.2">
      <c r="B203" s="162"/>
      <c r="D203" s="150" t="s">
        <v>376</v>
      </c>
      <c r="E203" s="163" t="s">
        <v>1</v>
      </c>
      <c r="F203" s="164" t="s">
        <v>398</v>
      </c>
      <c r="H203" s="165">
        <v>30</v>
      </c>
      <c r="I203" s="166"/>
      <c r="L203" s="162"/>
      <c r="M203" s="167"/>
      <c r="T203" s="168"/>
      <c r="AT203" s="163" t="s">
        <v>376</v>
      </c>
      <c r="AU203" s="163" t="s">
        <v>86</v>
      </c>
      <c r="AV203" s="13" t="s">
        <v>249</v>
      </c>
      <c r="AW203" s="13" t="s">
        <v>34</v>
      </c>
      <c r="AX203" s="13" t="s">
        <v>84</v>
      </c>
      <c r="AY203" s="163" t="s">
        <v>339</v>
      </c>
    </row>
    <row r="204" spans="2:65" s="1" customFormat="1" ht="16.5" customHeight="1" x14ac:dyDescent="0.2">
      <c r="B204" s="136"/>
      <c r="C204" s="137" t="s">
        <v>433</v>
      </c>
      <c r="D204" s="137" t="s">
        <v>342</v>
      </c>
      <c r="E204" s="138" t="s">
        <v>3930</v>
      </c>
      <c r="F204" s="139" t="s">
        <v>3931</v>
      </c>
      <c r="G204" s="140" t="s">
        <v>381</v>
      </c>
      <c r="H204" s="141">
        <v>154</v>
      </c>
      <c r="I204" s="142"/>
      <c r="J204" s="143">
        <f>ROUND(I204*H204,2)</f>
        <v>0</v>
      </c>
      <c r="K204" s="139" t="s">
        <v>902</v>
      </c>
      <c r="L204" s="32"/>
      <c r="M204" s="144" t="s">
        <v>1</v>
      </c>
      <c r="N204" s="145" t="s">
        <v>42</v>
      </c>
      <c r="P204" s="146">
        <f>O204*H204</f>
        <v>0</v>
      </c>
      <c r="Q204" s="146">
        <v>0</v>
      </c>
      <c r="R204" s="146">
        <f>Q204*H204</f>
        <v>0</v>
      </c>
      <c r="S204" s="146">
        <v>0</v>
      </c>
      <c r="T204" s="147">
        <f>S204*H204</f>
        <v>0</v>
      </c>
      <c r="AR204" s="148" t="s">
        <v>249</v>
      </c>
      <c r="AT204" s="148" t="s">
        <v>342</v>
      </c>
      <c r="AU204" s="148" t="s">
        <v>86</v>
      </c>
      <c r="AY204" s="17" t="s">
        <v>339</v>
      </c>
      <c r="BE204" s="149">
        <f>IF(N204="základní",J204,0)</f>
        <v>0</v>
      </c>
      <c r="BF204" s="149">
        <f>IF(N204="snížená",J204,0)</f>
        <v>0</v>
      </c>
      <c r="BG204" s="149">
        <f>IF(N204="zákl. přenesená",J204,0)</f>
        <v>0</v>
      </c>
      <c r="BH204" s="149">
        <f>IF(N204="sníž. přenesená",J204,0)</f>
        <v>0</v>
      </c>
      <c r="BI204" s="149">
        <f>IF(N204="nulová",J204,0)</f>
        <v>0</v>
      </c>
      <c r="BJ204" s="17" t="s">
        <v>84</v>
      </c>
      <c r="BK204" s="149">
        <f>ROUND(I204*H204,2)</f>
        <v>0</v>
      </c>
      <c r="BL204" s="17" t="s">
        <v>249</v>
      </c>
      <c r="BM204" s="148" t="s">
        <v>4969</v>
      </c>
    </row>
    <row r="205" spans="2:65" s="1" customFormat="1" x14ac:dyDescent="0.2">
      <c r="B205" s="32"/>
      <c r="D205" s="150" t="s">
        <v>348</v>
      </c>
      <c r="F205" s="151" t="s">
        <v>3933</v>
      </c>
      <c r="I205" s="152"/>
      <c r="L205" s="32"/>
      <c r="M205" s="153"/>
      <c r="T205" s="56"/>
      <c r="AT205" s="17" t="s">
        <v>348</v>
      </c>
      <c r="AU205" s="17" t="s">
        <v>86</v>
      </c>
    </row>
    <row r="206" spans="2:65" s="12" customFormat="1" x14ac:dyDescent="0.2">
      <c r="B206" s="155"/>
      <c r="D206" s="150" t="s">
        <v>376</v>
      </c>
      <c r="E206" s="156" t="s">
        <v>1</v>
      </c>
      <c r="F206" s="157" t="s">
        <v>4970</v>
      </c>
      <c r="H206" s="158">
        <v>154</v>
      </c>
      <c r="I206" s="159"/>
      <c r="L206" s="155"/>
      <c r="M206" s="160"/>
      <c r="T206" s="161"/>
      <c r="AT206" s="156" t="s">
        <v>376</v>
      </c>
      <c r="AU206" s="156" t="s">
        <v>86</v>
      </c>
      <c r="AV206" s="12" t="s">
        <v>86</v>
      </c>
      <c r="AW206" s="12" t="s">
        <v>34</v>
      </c>
      <c r="AX206" s="12" t="s">
        <v>77</v>
      </c>
      <c r="AY206" s="156" t="s">
        <v>339</v>
      </c>
    </row>
    <row r="207" spans="2:65" s="13" customFormat="1" x14ac:dyDescent="0.2">
      <c r="B207" s="162"/>
      <c r="D207" s="150" t="s">
        <v>376</v>
      </c>
      <c r="E207" s="163" t="s">
        <v>1</v>
      </c>
      <c r="F207" s="164" t="s">
        <v>398</v>
      </c>
      <c r="H207" s="165">
        <v>154</v>
      </c>
      <c r="I207" s="166"/>
      <c r="L207" s="162"/>
      <c r="M207" s="167"/>
      <c r="T207" s="168"/>
      <c r="AT207" s="163" t="s">
        <v>376</v>
      </c>
      <c r="AU207" s="163" t="s">
        <v>86</v>
      </c>
      <c r="AV207" s="13" t="s">
        <v>249</v>
      </c>
      <c r="AW207" s="13" t="s">
        <v>34</v>
      </c>
      <c r="AX207" s="13" t="s">
        <v>84</v>
      </c>
      <c r="AY207" s="163" t="s">
        <v>339</v>
      </c>
    </row>
    <row r="208" spans="2:65" s="1" customFormat="1" ht="16.5" customHeight="1" x14ac:dyDescent="0.2">
      <c r="B208" s="136"/>
      <c r="C208" s="137" t="s">
        <v>439</v>
      </c>
      <c r="D208" s="137" t="s">
        <v>342</v>
      </c>
      <c r="E208" s="138" t="s">
        <v>3935</v>
      </c>
      <c r="F208" s="139" t="s">
        <v>3936</v>
      </c>
      <c r="G208" s="140" t="s">
        <v>381</v>
      </c>
      <c r="H208" s="141">
        <v>140</v>
      </c>
      <c r="I208" s="142"/>
      <c r="J208" s="143">
        <f>ROUND(I208*H208,2)</f>
        <v>0</v>
      </c>
      <c r="K208" s="139" t="s">
        <v>902</v>
      </c>
      <c r="L208" s="32"/>
      <c r="M208" s="144" t="s">
        <v>1</v>
      </c>
      <c r="N208" s="145" t="s">
        <v>42</v>
      </c>
      <c r="P208" s="146">
        <f>O208*H208</f>
        <v>0</v>
      </c>
      <c r="Q208" s="146">
        <v>0</v>
      </c>
      <c r="R208" s="146">
        <f>Q208*H208</f>
        <v>0</v>
      </c>
      <c r="S208" s="146">
        <v>0</v>
      </c>
      <c r="T208" s="147">
        <f>S208*H208</f>
        <v>0</v>
      </c>
      <c r="AR208" s="148" t="s">
        <v>249</v>
      </c>
      <c r="AT208" s="148" t="s">
        <v>342</v>
      </c>
      <c r="AU208" s="148" t="s">
        <v>86</v>
      </c>
      <c r="AY208" s="17" t="s">
        <v>339</v>
      </c>
      <c r="BE208" s="149">
        <f>IF(N208="základní",J208,0)</f>
        <v>0</v>
      </c>
      <c r="BF208" s="149">
        <f>IF(N208="snížená",J208,0)</f>
        <v>0</v>
      </c>
      <c r="BG208" s="149">
        <f>IF(N208="zákl. přenesená",J208,0)</f>
        <v>0</v>
      </c>
      <c r="BH208" s="149">
        <f>IF(N208="sníž. přenesená",J208,0)</f>
        <v>0</v>
      </c>
      <c r="BI208" s="149">
        <f>IF(N208="nulová",J208,0)</f>
        <v>0</v>
      </c>
      <c r="BJ208" s="17" t="s">
        <v>84</v>
      </c>
      <c r="BK208" s="149">
        <f>ROUND(I208*H208,2)</f>
        <v>0</v>
      </c>
      <c r="BL208" s="17" t="s">
        <v>249</v>
      </c>
      <c r="BM208" s="148" t="s">
        <v>4971</v>
      </c>
    </row>
    <row r="209" spans="2:65" s="1" customFormat="1" x14ac:dyDescent="0.2">
      <c r="B209" s="32"/>
      <c r="D209" s="150" t="s">
        <v>348</v>
      </c>
      <c r="F209" s="151" t="s">
        <v>3938</v>
      </c>
      <c r="I209" s="152"/>
      <c r="L209" s="32"/>
      <c r="M209" s="153"/>
      <c r="T209" s="56"/>
      <c r="AT209" s="17" t="s">
        <v>348</v>
      </c>
      <c r="AU209" s="17" t="s">
        <v>86</v>
      </c>
    </row>
    <row r="210" spans="2:65" s="12" customFormat="1" x14ac:dyDescent="0.2">
      <c r="B210" s="155"/>
      <c r="D210" s="150" t="s">
        <v>376</v>
      </c>
      <c r="E210" s="156" t="s">
        <v>1</v>
      </c>
      <c r="F210" s="157" t="s">
        <v>1637</v>
      </c>
      <c r="H210" s="158">
        <v>140</v>
      </c>
      <c r="I210" s="159"/>
      <c r="L210" s="155"/>
      <c r="M210" s="160"/>
      <c r="T210" s="161"/>
      <c r="AT210" s="156" t="s">
        <v>376</v>
      </c>
      <c r="AU210" s="156" t="s">
        <v>86</v>
      </c>
      <c r="AV210" s="12" t="s">
        <v>86</v>
      </c>
      <c r="AW210" s="12" t="s">
        <v>34</v>
      </c>
      <c r="AX210" s="12" t="s">
        <v>77</v>
      </c>
      <c r="AY210" s="156" t="s">
        <v>339</v>
      </c>
    </row>
    <row r="211" spans="2:65" s="13" customFormat="1" x14ac:dyDescent="0.2">
      <c r="B211" s="162"/>
      <c r="D211" s="150" t="s">
        <v>376</v>
      </c>
      <c r="E211" s="163" t="s">
        <v>1</v>
      </c>
      <c r="F211" s="164" t="s">
        <v>398</v>
      </c>
      <c r="H211" s="165">
        <v>140</v>
      </c>
      <c r="I211" s="166"/>
      <c r="L211" s="162"/>
      <c r="M211" s="167"/>
      <c r="T211" s="168"/>
      <c r="AT211" s="163" t="s">
        <v>376</v>
      </c>
      <c r="AU211" s="163" t="s">
        <v>86</v>
      </c>
      <c r="AV211" s="13" t="s">
        <v>249</v>
      </c>
      <c r="AW211" s="13" t="s">
        <v>34</v>
      </c>
      <c r="AX211" s="13" t="s">
        <v>84</v>
      </c>
      <c r="AY211" s="163" t="s">
        <v>339</v>
      </c>
    </row>
    <row r="212" spans="2:65" s="1" customFormat="1" ht="16.5" customHeight="1" x14ac:dyDescent="0.2">
      <c r="B212" s="136"/>
      <c r="C212" s="137" t="s">
        <v>445</v>
      </c>
      <c r="D212" s="137" t="s">
        <v>342</v>
      </c>
      <c r="E212" s="138" t="s">
        <v>4972</v>
      </c>
      <c r="F212" s="139" t="s">
        <v>4973</v>
      </c>
      <c r="G212" s="140" t="s">
        <v>381</v>
      </c>
      <c r="H212" s="141">
        <v>140</v>
      </c>
      <c r="I212" s="142"/>
      <c r="J212" s="143">
        <f>ROUND(I212*H212,2)</f>
        <v>0</v>
      </c>
      <c r="K212" s="139" t="s">
        <v>902</v>
      </c>
      <c r="L212" s="32"/>
      <c r="M212" s="144" t="s">
        <v>1</v>
      </c>
      <c r="N212" s="145" t="s">
        <v>42</v>
      </c>
      <c r="P212" s="146">
        <f>O212*H212</f>
        <v>0</v>
      </c>
      <c r="Q212" s="146">
        <v>0</v>
      </c>
      <c r="R212" s="146">
        <f>Q212*H212</f>
        <v>0</v>
      </c>
      <c r="S212" s="146">
        <v>0</v>
      </c>
      <c r="T212" s="147">
        <f>S212*H212</f>
        <v>0</v>
      </c>
      <c r="AR212" s="148" t="s">
        <v>249</v>
      </c>
      <c r="AT212" s="148" t="s">
        <v>342</v>
      </c>
      <c r="AU212" s="148" t="s">
        <v>86</v>
      </c>
      <c r="AY212" s="17" t="s">
        <v>339</v>
      </c>
      <c r="BE212" s="149">
        <f>IF(N212="základní",J212,0)</f>
        <v>0</v>
      </c>
      <c r="BF212" s="149">
        <f>IF(N212="snížená",J212,0)</f>
        <v>0</v>
      </c>
      <c r="BG212" s="149">
        <f>IF(N212="zákl. přenesená",J212,0)</f>
        <v>0</v>
      </c>
      <c r="BH212" s="149">
        <f>IF(N212="sníž. přenesená",J212,0)</f>
        <v>0</v>
      </c>
      <c r="BI212" s="149">
        <f>IF(N212="nulová",J212,0)</f>
        <v>0</v>
      </c>
      <c r="BJ212" s="17" t="s">
        <v>84</v>
      </c>
      <c r="BK212" s="149">
        <f>ROUND(I212*H212,2)</f>
        <v>0</v>
      </c>
      <c r="BL212" s="17" t="s">
        <v>249</v>
      </c>
      <c r="BM212" s="148" t="s">
        <v>4974</v>
      </c>
    </row>
    <row r="213" spans="2:65" s="1" customFormat="1" ht="19.2" x14ac:dyDescent="0.2">
      <c r="B213" s="32"/>
      <c r="D213" s="150" t="s">
        <v>348</v>
      </c>
      <c r="F213" s="151" t="s">
        <v>4975</v>
      </c>
      <c r="I213" s="152"/>
      <c r="L213" s="32"/>
      <c r="M213" s="153"/>
      <c r="T213" s="56"/>
      <c r="AT213" s="17" t="s">
        <v>348</v>
      </c>
      <c r="AU213" s="17" t="s">
        <v>86</v>
      </c>
    </row>
    <row r="214" spans="2:65" s="12" customFormat="1" x14ac:dyDescent="0.2">
      <c r="B214" s="155"/>
      <c r="D214" s="150" t="s">
        <v>376</v>
      </c>
      <c r="E214" s="156" t="s">
        <v>1</v>
      </c>
      <c r="F214" s="157" t="s">
        <v>1637</v>
      </c>
      <c r="H214" s="158">
        <v>140</v>
      </c>
      <c r="I214" s="159"/>
      <c r="L214" s="155"/>
      <c r="M214" s="160"/>
      <c r="T214" s="161"/>
      <c r="AT214" s="156" t="s">
        <v>376</v>
      </c>
      <c r="AU214" s="156" t="s">
        <v>86</v>
      </c>
      <c r="AV214" s="12" t="s">
        <v>86</v>
      </c>
      <c r="AW214" s="12" t="s">
        <v>34</v>
      </c>
      <c r="AX214" s="12" t="s">
        <v>84</v>
      </c>
      <c r="AY214" s="156" t="s">
        <v>339</v>
      </c>
    </row>
    <row r="215" spans="2:65" s="11" customFormat="1" ht="22.8" customHeight="1" x14ac:dyDescent="0.25">
      <c r="B215" s="124"/>
      <c r="D215" s="125" t="s">
        <v>76</v>
      </c>
      <c r="E215" s="134" t="s">
        <v>391</v>
      </c>
      <c r="F215" s="134" t="s">
        <v>2387</v>
      </c>
      <c r="I215" s="127"/>
      <c r="J215" s="135">
        <f>BK215</f>
        <v>0</v>
      </c>
      <c r="L215" s="124"/>
      <c r="M215" s="129"/>
      <c r="P215" s="130">
        <f>SUM(P216:P249)</f>
        <v>0</v>
      </c>
      <c r="R215" s="130">
        <f>SUM(R216:R249)</f>
        <v>20.185471660000001</v>
      </c>
      <c r="T215" s="131">
        <f>SUM(T216:T249)</f>
        <v>18.62</v>
      </c>
      <c r="AR215" s="125" t="s">
        <v>84</v>
      </c>
      <c r="AT215" s="132" t="s">
        <v>76</v>
      </c>
      <c r="AU215" s="132" t="s">
        <v>84</v>
      </c>
      <c r="AY215" s="125" t="s">
        <v>339</v>
      </c>
      <c r="BK215" s="133">
        <f>SUM(BK216:BK249)</f>
        <v>0</v>
      </c>
    </row>
    <row r="216" spans="2:65" s="1" customFormat="1" ht="16.5" customHeight="1" x14ac:dyDescent="0.2">
      <c r="B216" s="136"/>
      <c r="C216" s="137" t="s">
        <v>451</v>
      </c>
      <c r="D216" s="137" t="s">
        <v>342</v>
      </c>
      <c r="E216" s="138" t="s">
        <v>4976</v>
      </c>
      <c r="F216" s="139" t="s">
        <v>4977</v>
      </c>
      <c r="G216" s="140" t="s">
        <v>358</v>
      </c>
      <c r="H216" s="141">
        <v>12</v>
      </c>
      <c r="I216" s="142"/>
      <c r="J216" s="143">
        <f>ROUND(I216*H216,2)</f>
        <v>0</v>
      </c>
      <c r="K216" s="139" t="s">
        <v>902</v>
      </c>
      <c r="L216" s="32"/>
      <c r="M216" s="144" t="s">
        <v>1</v>
      </c>
      <c r="N216" s="145" t="s">
        <v>42</v>
      </c>
      <c r="P216" s="146">
        <f>O216*H216</f>
        <v>0</v>
      </c>
      <c r="Q216" s="146">
        <v>0.15537999999999999</v>
      </c>
      <c r="R216" s="146">
        <f>Q216*H216</f>
        <v>1.86456</v>
      </c>
      <c r="S216" s="146">
        <v>0</v>
      </c>
      <c r="T216" s="147">
        <f>S216*H216</f>
        <v>0</v>
      </c>
      <c r="AR216" s="148" t="s">
        <v>249</v>
      </c>
      <c r="AT216" s="148" t="s">
        <v>342</v>
      </c>
      <c r="AU216" s="148" t="s">
        <v>86</v>
      </c>
      <c r="AY216" s="17" t="s">
        <v>339</v>
      </c>
      <c r="BE216" s="149">
        <f>IF(N216="základní",J216,0)</f>
        <v>0</v>
      </c>
      <c r="BF216" s="149">
        <f>IF(N216="snížená",J216,0)</f>
        <v>0</v>
      </c>
      <c r="BG216" s="149">
        <f>IF(N216="zákl. přenesená",J216,0)</f>
        <v>0</v>
      </c>
      <c r="BH216" s="149">
        <f>IF(N216="sníž. přenesená",J216,0)</f>
        <v>0</v>
      </c>
      <c r="BI216" s="149">
        <f>IF(N216="nulová",J216,0)</f>
        <v>0</v>
      </c>
      <c r="BJ216" s="17" t="s">
        <v>84</v>
      </c>
      <c r="BK216" s="149">
        <f>ROUND(I216*H216,2)</f>
        <v>0</v>
      </c>
      <c r="BL216" s="17" t="s">
        <v>249</v>
      </c>
      <c r="BM216" s="148" t="s">
        <v>4978</v>
      </c>
    </row>
    <row r="217" spans="2:65" s="1" customFormat="1" ht="19.2" x14ac:dyDescent="0.2">
      <c r="B217" s="32"/>
      <c r="D217" s="150" t="s">
        <v>348</v>
      </c>
      <c r="F217" s="151" t="s">
        <v>4979</v>
      </c>
      <c r="I217" s="152"/>
      <c r="L217" s="32"/>
      <c r="M217" s="153"/>
      <c r="T217" s="56"/>
      <c r="AT217" s="17" t="s">
        <v>348</v>
      </c>
      <c r="AU217" s="17" t="s">
        <v>86</v>
      </c>
    </row>
    <row r="218" spans="2:65" s="15" customFormat="1" x14ac:dyDescent="0.2">
      <c r="B218" s="189"/>
      <c r="D218" s="150" t="s">
        <v>376</v>
      </c>
      <c r="E218" s="190" t="s">
        <v>1</v>
      </c>
      <c r="F218" s="191" t="s">
        <v>4980</v>
      </c>
      <c r="H218" s="190" t="s">
        <v>1</v>
      </c>
      <c r="I218" s="192"/>
      <c r="L218" s="189"/>
      <c r="M218" s="193"/>
      <c r="T218" s="194"/>
      <c r="AT218" s="190" t="s">
        <v>376</v>
      </c>
      <c r="AU218" s="190" t="s">
        <v>86</v>
      </c>
      <c r="AV218" s="15" t="s">
        <v>84</v>
      </c>
      <c r="AW218" s="15" t="s">
        <v>34</v>
      </c>
      <c r="AX218" s="15" t="s">
        <v>77</v>
      </c>
      <c r="AY218" s="190" t="s">
        <v>339</v>
      </c>
    </row>
    <row r="219" spans="2:65" s="12" customFormat="1" x14ac:dyDescent="0.2">
      <c r="B219" s="155"/>
      <c r="D219" s="150" t="s">
        <v>376</v>
      </c>
      <c r="E219" s="156" t="s">
        <v>1</v>
      </c>
      <c r="F219" s="157" t="s">
        <v>4981</v>
      </c>
      <c r="H219" s="158">
        <v>12</v>
      </c>
      <c r="I219" s="159"/>
      <c r="L219" s="155"/>
      <c r="M219" s="160"/>
      <c r="T219" s="161"/>
      <c r="AT219" s="156" t="s">
        <v>376</v>
      </c>
      <c r="AU219" s="156" t="s">
        <v>86</v>
      </c>
      <c r="AV219" s="12" t="s">
        <v>86</v>
      </c>
      <c r="AW219" s="12" t="s">
        <v>34</v>
      </c>
      <c r="AX219" s="12" t="s">
        <v>77</v>
      </c>
      <c r="AY219" s="156" t="s">
        <v>339</v>
      </c>
    </row>
    <row r="220" spans="2:65" s="13" customFormat="1" x14ac:dyDescent="0.2">
      <c r="B220" s="162"/>
      <c r="D220" s="150" t="s">
        <v>376</v>
      </c>
      <c r="E220" s="163" t="s">
        <v>1</v>
      </c>
      <c r="F220" s="164" t="s">
        <v>398</v>
      </c>
      <c r="H220" s="165">
        <v>12</v>
      </c>
      <c r="I220" s="166"/>
      <c r="L220" s="162"/>
      <c r="M220" s="167"/>
      <c r="T220" s="168"/>
      <c r="AT220" s="163" t="s">
        <v>376</v>
      </c>
      <c r="AU220" s="163" t="s">
        <v>86</v>
      </c>
      <c r="AV220" s="13" t="s">
        <v>249</v>
      </c>
      <c r="AW220" s="13" t="s">
        <v>34</v>
      </c>
      <c r="AX220" s="13" t="s">
        <v>84</v>
      </c>
      <c r="AY220" s="163" t="s">
        <v>339</v>
      </c>
    </row>
    <row r="221" spans="2:65" s="1" customFormat="1" ht="16.5" customHeight="1" x14ac:dyDescent="0.2">
      <c r="B221" s="136"/>
      <c r="C221" s="169" t="s">
        <v>7</v>
      </c>
      <c r="D221" s="169" t="s">
        <v>490</v>
      </c>
      <c r="E221" s="170" t="s">
        <v>4982</v>
      </c>
      <c r="F221" s="171" t="s">
        <v>4983</v>
      </c>
      <c r="G221" s="172" t="s">
        <v>358</v>
      </c>
      <c r="H221" s="173">
        <v>12</v>
      </c>
      <c r="I221" s="174"/>
      <c r="J221" s="175">
        <f>ROUND(I221*H221,2)</f>
        <v>0</v>
      </c>
      <c r="K221" s="171" t="s">
        <v>902</v>
      </c>
      <c r="L221" s="176"/>
      <c r="M221" s="177" t="s">
        <v>1</v>
      </c>
      <c r="N221" s="178" t="s">
        <v>42</v>
      </c>
      <c r="P221" s="146">
        <f>O221*H221</f>
        <v>0</v>
      </c>
      <c r="Q221" s="146">
        <v>0.08</v>
      </c>
      <c r="R221" s="146">
        <f>Q221*H221</f>
        <v>0.96</v>
      </c>
      <c r="S221" s="146">
        <v>0</v>
      </c>
      <c r="T221" s="147">
        <f>S221*H221</f>
        <v>0</v>
      </c>
      <c r="AR221" s="148" t="s">
        <v>385</v>
      </c>
      <c r="AT221" s="148" t="s">
        <v>490</v>
      </c>
      <c r="AU221" s="148" t="s">
        <v>86</v>
      </c>
      <c r="AY221" s="17" t="s">
        <v>339</v>
      </c>
      <c r="BE221" s="149">
        <f>IF(N221="základní",J221,0)</f>
        <v>0</v>
      </c>
      <c r="BF221" s="149">
        <f>IF(N221="snížená",J221,0)</f>
        <v>0</v>
      </c>
      <c r="BG221" s="149">
        <f>IF(N221="zákl. přenesená",J221,0)</f>
        <v>0</v>
      </c>
      <c r="BH221" s="149">
        <f>IF(N221="sníž. přenesená",J221,0)</f>
        <v>0</v>
      </c>
      <c r="BI221" s="149">
        <f>IF(N221="nulová",J221,0)</f>
        <v>0</v>
      </c>
      <c r="BJ221" s="17" t="s">
        <v>84</v>
      </c>
      <c r="BK221" s="149">
        <f>ROUND(I221*H221,2)</f>
        <v>0</v>
      </c>
      <c r="BL221" s="17" t="s">
        <v>249</v>
      </c>
      <c r="BM221" s="148" t="s">
        <v>4984</v>
      </c>
    </row>
    <row r="222" spans="2:65" s="1" customFormat="1" x14ac:dyDescent="0.2">
      <c r="B222" s="32"/>
      <c r="D222" s="150" t="s">
        <v>348</v>
      </c>
      <c r="F222" s="151" t="s">
        <v>4983</v>
      </c>
      <c r="I222" s="152"/>
      <c r="L222" s="32"/>
      <c r="M222" s="153"/>
      <c r="T222" s="56"/>
      <c r="AT222" s="17" t="s">
        <v>348</v>
      </c>
      <c r="AU222" s="17" t="s">
        <v>86</v>
      </c>
    </row>
    <row r="223" spans="2:65" s="12" customFormat="1" x14ac:dyDescent="0.2">
      <c r="B223" s="155"/>
      <c r="D223" s="150" t="s">
        <v>376</v>
      </c>
      <c r="F223" s="157" t="s">
        <v>4985</v>
      </c>
      <c r="H223" s="158">
        <v>12</v>
      </c>
      <c r="I223" s="159"/>
      <c r="L223" s="155"/>
      <c r="M223" s="160"/>
      <c r="T223" s="161"/>
      <c r="AT223" s="156" t="s">
        <v>376</v>
      </c>
      <c r="AU223" s="156" t="s">
        <v>86</v>
      </c>
      <c r="AV223" s="12" t="s">
        <v>86</v>
      </c>
      <c r="AW223" s="12" t="s">
        <v>3</v>
      </c>
      <c r="AX223" s="12" t="s">
        <v>84</v>
      </c>
      <c r="AY223" s="156" t="s">
        <v>339</v>
      </c>
    </row>
    <row r="224" spans="2:65" s="1" customFormat="1" ht="16.5" customHeight="1" x14ac:dyDescent="0.2">
      <c r="B224" s="136"/>
      <c r="C224" s="137" t="s">
        <v>460</v>
      </c>
      <c r="D224" s="137" t="s">
        <v>342</v>
      </c>
      <c r="E224" s="138" t="s">
        <v>4986</v>
      </c>
      <c r="F224" s="139" t="s">
        <v>4987</v>
      </c>
      <c r="G224" s="140" t="s">
        <v>358</v>
      </c>
      <c r="H224" s="141">
        <v>19</v>
      </c>
      <c r="I224" s="142"/>
      <c r="J224" s="143">
        <f>ROUND(I224*H224,2)</f>
        <v>0</v>
      </c>
      <c r="K224" s="139" t="s">
        <v>902</v>
      </c>
      <c r="L224" s="32"/>
      <c r="M224" s="144" t="s">
        <v>1</v>
      </c>
      <c r="N224" s="145" t="s">
        <v>42</v>
      </c>
      <c r="P224" s="146">
        <f>O224*H224</f>
        <v>0</v>
      </c>
      <c r="Q224" s="146">
        <v>0.61348000000000003</v>
      </c>
      <c r="R224" s="146">
        <f>Q224*H224</f>
        <v>11.656120000000001</v>
      </c>
      <c r="S224" s="146">
        <v>0</v>
      </c>
      <c r="T224" s="147">
        <f>S224*H224</f>
        <v>0</v>
      </c>
      <c r="AR224" s="148" t="s">
        <v>249</v>
      </c>
      <c r="AT224" s="148" t="s">
        <v>342</v>
      </c>
      <c r="AU224" s="148" t="s">
        <v>86</v>
      </c>
      <c r="AY224" s="17" t="s">
        <v>339</v>
      </c>
      <c r="BE224" s="149">
        <f>IF(N224="základní",J224,0)</f>
        <v>0</v>
      </c>
      <c r="BF224" s="149">
        <f>IF(N224="snížená",J224,0)</f>
        <v>0</v>
      </c>
      <c r="BG224" s="149">
        <f>IF(N224="zákl. přenesená",J224,0)</f>
        <v>0</v>
      </c>
      <c r="BH224" s="149">
        <f>IF(N224="sníž. přenesená",J224,0)</f>
        <v>0</v>
      </c>
      <c r="BI224" s="149">
        <f>IF(N224="nulová",J224,0)</f>
        <v>0</v>
      </c>
      <c r="BJ224" s="17" t="s">
        <v>84</v>
      </c>
      <c r="BK224" s="149">
        <f>ROUND(I224*H224,2)</f>
        <v>0</v>
      </c>
      <c r="BL224" s="17" t="s">
        <v>249</v>
      </c>
      <c r="BM224" s="148" t="s">
        <v>4988</v>
      </c>
    </row>
    <row r="225" spans="2:65" s="1" customFormat="1" x14ac:dyDescent="0.2">
      <c r="B225" s="32"/>
      <c r="D225" s="150" t="s">
        <v>348</v>
      </c>
      <c r="F225" s="151" t="s">
        <v>4989</v>
      </c>
      <c r="I225" s="152"/>
      <c r="L225" s="32"/>
      <c r="M225" s="153"/>
      <c r="T225" s="56"/>
      <c r="AT225" s="17" t="s">
        <v>348</v>
      </c>
      <c r="AU225" s="17" t="s">
        <v>86</v>
      </c>
    </row>
    <row r="226" spans="2:65" s="1" customFormat="1" ht="76.8" x14ac:dyDescent="0.2">
      <c r="B226" s="32"/>
      <c r="D226" s="150" t="s">
        <v>350</v>
      </c>
      <c r="F226" s="154" t="s">
        <v>4990</v>
      </c>
      <c r="I226" s="152"/>
      <c r="L226" s="32"/>
      <c r="M226" s="153"/>
      <c r="T226" s="56"/>
      <c r="AT226" s="17" t="s">
        <v>350</v>
      </c>
      <c r="AU226" s="17" t="s">
        <v>86</v>
      </c>
    </row>
    <row r="227" spans="2:65" s="12" customFormat="1" x14ac:dyDescent="0.2">
      <c r="B227" s="155"/>
      <c r="D227" s="150" t="s">
        <v>376</v>
      </c>
      <c r="E227" s="156" t="s">
        <v>1</v>
      </c>
      <c r="F227" s="157" t="s">
        <v>4991</v>
      </c>
      <c r="H227" s="158">
        <v>19</v>
      </c>
      <c r="I227" s="159"/>
      <c r="L227" s="155"/>
      <c r="M227" s="160"/>
      <c r="T227" s="161"/>
      <c r="AT227" s="156" t="s">
        <v>376</v>
      </c>
      <c r="AU227" s="156" t="s">
        <v>86</v>
      </c>
      <c r="AV227" s="12" t="s">
        <v>86</v>
      </c>
      <c r="AW227" s="12" t="s">
        <v>34</v>
      </c>
      <c r="AX227" s="12" t="s">
        <v>77</v>
      </c>
      <c r="AY227" s="156" t="s">
        <v>339</v>
      </c>
    </row>
    <row r="228" spans="2:65" s="13" customFormat="1" x14ac:dyDescent="0.2">
      <c r="B228" s="162"/>
      <c r="D228" s="150" t="s">
        <v>376</v>
      </c>
      <c r="E228" s="163" t="s">
        <v>1</v>
      </c>
      <c r="F228" s="164" t="s">
        <v>398</v>
      </c>
      <c r="H228" s="165">
        <v>19</v>
      </c>
      <c r="I228" s="166"/>
      <c r="L228" s="162"/>
      <c r="M228" s="167"/>
      <c r="T228" s="168"/>
      <c r="AT228" s="163" t="s">
        <v>376</v>
      </c>
      <c r="AU228" s="163" t="s">
        <v>86</v>
      </c>
      <c r="AV228" s="13" t="s">
        <v>249</v>
      </c>
      <c r="AW228" s="13" t="s">
        <v>34</v>
      </c>
      <c r="AX228" s="13" t="s">
        <v>84</v>
      </c>
      <c r="AY228" s="163" t="s">
        <v>339</v>
      </c>
    </row>
    <row r="229" spans="2:65" s="1" customFormat="1" ht="16.5" customHeight="1" x14ac:dyDescent="0.2">
      <c r="B229" s="136"/>
      <c r="C229" s="169" t="s">
        <v>467</v>
      </c>
      <c r="D229" s="169" t="s">
        <v>490</v>
      </c>
      <c r="E229" s="170" t="s">
        <v>4992</v>
      </c>
      <c r="F229" s="171" t="s">
        <v>4993</v>
      </c>
      <c r="G229" s="172" t="s">
        <v>358</v>
      </c>
      <c r="H229" s="173">
        <v>19</v>
      </c>
      <c r="I229" s="174"/>
      <c r="J229" s="175">
        <f>ROUND(I229*H229,2)</f>
        <v>0</v>
      </c>
      <c r="K229" s="171" t="s">
        <v>902</v>
      </c>
      <c r="L229" s="176"/>
      <c r="M229" s="177" t="s">
        <v>1</v>
      </c>
      <c r="N229" s="178" t="s">
        <v>42</v>
      </c>
      <c r="P229" s="146">
        <f>O229*H229</f>
        <v>0</v>
      </c>
      <c r="Q229" s="146">
        <v>0.29959999999999998</v>
      </c>
      <c r="R229" s="146">
        <f>Q229*H229</f>
        <v>5.6923999999999992</v>
      </c>
      <c r="S229" s="146">
        <v>0</v>
      </c>
      <c r="T229" s="147">
        <f>S229*H229</f>
        <v>0</v>
      </c>
      <c r="AR229" s="148" t="s">
        <v>385</v>
      </c>
      <c r="AT229" s="148" t="s">
        <v>490</v>
      </c>
      <c r="AU229" s="148" t="s">
        <v>86</v>
      </c>
      <c r="AY229" s="17" t="s">
        <v>339</v>
      </c>
      <c r="BE229" s="149">
        <f>IF(N229="základní",J229,0)</f>
        <v>0</v>
      </c>
      <c r="BF229" s="149">
        <f>IF(N229="snížená",J229,0)</f>
        <v>0</v>
      </c>
      <c r="BG229" s="149">
        <f>IF(N229="zákl. přenesená",J229,0)</f>
        <v>0</v>
      </c>
      <c r="BH229" s="149">
        <f>IF(N229="sníž. přenesená",J229,0)</f>
        <v>0</v>
      </c>
      <c r="BI229" s="149">
        <f>IF(N229="nulová",J229,0)</f>
        <v>0</v>
      </c>
      <c r="BJ229" s="17" t="s">
        <v>84</v>
      </c>
      <c r="BK229" s="149">
        <f>ROUND(I229*H229,2)</f>
        <v>0</v>
      </c>
      <c r="BL229" s="17" t="s">
        <v>249</v>
      </c>
      <c r="BM229" s="148" t="s">
        <v>4994</v>
      </c>
    </row>
    <row r="230" spans="2:65" s="1" customFormat="1" x14ac:dyDescent="0.2">
      <c r="B230" s="32"/>
      <c r="D230" s="150" t="s">
        <v>348</v>
      </c>
      <c r="F230" s="151" t="s">
        <v>4993</v>
      </c>
      <c r="I230" s="152"/>
      <c r="L230" s="32"/>
      <c r="M230" s="153"/>
      <c r="T230" s="56"/>
      <c r="AT230" s="17" t="s">
        <v>348</v>
      </c>
      <c r="AU230" s="17" t="s">
        <v>86</v>
      </c>
    </row>
    <row r="231" spans="2:65" s="1" customFormat="1" ht="19.2" x14ac:dyDescent="0.2">
      <c r="B231" s="32"/>
      <c r="D231" s="150" t="s">
        <v>350</v>
      </c>
      <c r="F231" s="154" t="s">
        <v>4995</v>
      </c>
      <c r="I231" s="152"/>
      <c r="L231" s="32"/>
      <c r="M231" s="153"/>
      <c r="T231" s="56"/>
      <c r="AT231" s="17" t="s">
        <v>350</v>
      </c>
      <c r="AU231" s="17" t="s">
        <v>86</v>
      </c>
    </row>
    <row r="232" spans="2:65" s="1" customFormat="1" ht="16.5" customHeight="1" x14ac:dyDescent="0.2">
      <c r="B232" s="136"/>
      <c r="C232" s="137" t="s">
        <v>472</v>
      </c>
      <c r="D232" s="137" t="s">
        <v>342</v>
      </c>
      <c r="E232" s="138" t="s">
        <v>3997</v>
      </c>
      <c r="F232" s="139" t="s">
        <v>3998</v>
      </c>
      <c r="G232" s="140" t="s">
        <v>381</v>
      </c>
      <c r="H232" s="141">
        <v>6.5780000000000003</v>
      </c>
      <c r="I232" s="142"/>
      <c r="J232" s="143">
        <f>ROUND(I232*H232,2)</f>
        <v>0</v>
      </c>
      <c r="K232" s="139" t="s">
        <v>902</v>
      </c>
      <c r="L232" s="32"/>
      <c r="M232" s="144" t="s">
        <v>1</v>
      </c>
      <c r="N232" s="145" t="s">
        <v>42</v>
      </c>
      <c r="P232" s="146">
        <f>O232*H232</f>
        <v>0</v>
      </c>
      <c r="Q232" s="146">
        <v>4.6999999999999999E-4</v>
      </c>
      <c r="R232" s="146">
        <f>Q232*H232</f>
        <v>3.09166E-3</v>
      </c>
      <c r="S232" s="146">
        <v>0</v>
      </c>
      <c r="T232" s="147">
        <f>S232*H232</f>
        <v>0</v>
      </c>
      <c r="AR232" s="148" t="s">
        <v>249</v>
      </c>
      <c r="AT232" s="148" t="s">
        <v>342</v>
      </c>
      <c r="AU232" s="148" t="s">
        <v>86</v>
      </c>
      <c r="AY232" s="17" t="s">
        <v>339</v>
      </c>
      <c r="BE232" s="149">
        <f>IF(N232="základní",J232,0)</f>
        <v>0</v>
      </c>
      <c r="BF232" s="149">
        <f>IF(N232="snížená",J232,0)</f>
        <v>0</v>
      </c>
      <c r="BG232" s="149">
        <f>IF(N232="zákl. přenesená",J232,0)</f>
        <v>0</v>
      </c>
      <c r="BH232" s="149">
        <f>IF(N232="sníž. přenesená",J232,0)</f>
        <v>0</v>
      </c>
      <c r="BI232" s="149">
        <f>IF(N232="nulová",J232,0)</f>
        <v>0</v>
      </c>
      <c r="BJ232" s="17" t="s">
        <v>84</v>
      </c>
      <c r="BK232" s="149">
        <f>ROUND(I232*H232,2)</f>
        <v>0</v>
      </c>
      <c r="BL232" s="17" t="s">
        <v>249</v>
      </c>
      <c r="BM232" s="148" t="s">
        <v>4996</v>
      </c>
    </row>
    <row r="233" spans="2:65" s="1" customFormat="1" x14ac:dyDescent="0.2">
      <c r="B233" s="32"/>
      <c r="D233" s="150" t="s">
        <v>348</v>
      </c>
      <c r="F233" s="151" t="s">
        <v>4000</v>
      </c>
      <c r="I233" s="152"/>
      <c r="L233" s="32"/>
      <c r="M233" s="153"/>
      <c r="T233" s="56"/>
      <c r="AT233" s="17" t="s">
        <v>348</v>
      </c>
      <c r="AU233" s="17" t="s">
        <v>86</v>
      </c>
    </row>
    <row r="234" spans="2:65" s="15" customFormat="1" x14ac:dyDescent="0.2">
      <c r="B234" s="189"/>
      <c r="D234" s="150" t="s">
        <v>376</v>
      </c>
      <c r="E234" s="190" t="s">
        <v>1</v>
      </c>
      <c r="F234" s="191" t="s">
        <v>4997</v>
      </c>
      <c r="H234" s="190" t="s">
        <v>1</v>
      </c>
      <c r="I234" s="192"/>
      <c r="L234" s="189"/>
      <c r="M234" s="193"/>
      <c r="T234" s="194"/>
      <c r="AT234" s="190" t="s">
        <v>376</v>
      </c>
      <c r="AU234" s="190" t="s">
        <v>86</v>
      </c>
      <c r="AV234" s="15" t="s">
        <v>84</v>
      </c>
      <c r="AW234" s="15" t="s">
        <v>34</v>
      </c>
      <c r="AX234" s="15" t="s">
        <v>77</v>
      </c>
      <c r="AY234" s="190" t="s">
        <v>339</v>
      </c>
    </row>
    <row r="235" spans="2:65" s="12" customFormat="1" x14ac:dyDescent="0.2">
      <c r="B235" s="155"/>
      <c r="D235" s="150" t="s">
        <v>376</v>
      </c>
      <c r="E235" s="156" t="s">
        <v>1</v>
      </c>
      <c r="F235" s="157" t="s">
        <v>4998</v>
      </c>
      <c r="H235" s="158">
        <v>6.5780000000000003</v>
      </c>
      <c r="I235" s="159"/>
      <c r="L235" s="155"/>
      <c r="M235" s="160"/>
      <c r="T235" s="161"/>
      <c r="AT235" s="156" t="s">
        <v>376</v>
      </c>
      <c r="AU235" s="156" t="s">
        <v>86</v>
      </c>
      <c r="AV235" s="12" t="s">
        <v>86</v>
      </c>
      <c r="AW235" s="12" t="s">
        <v>34</v>
      </c>
      <c r="AX235" s="12" t="s">
        <v>77</v>
      </c>
      <c r="AY235" s="156" t="s">
        <v>339</v>
      </c>
    </row>
    <row r="236" spans="2:65" s="13" customFormat="1" x14ac:dyDescent="0.2">
      <c r="B236" s="162"/>
      <c r="D236" s="150" t="s">
        <v>376</v>
      </c>
      <c r="E236" s="163" t="s">
        <v>1</v>
      </c>
      <c r="F236" s="164" t="s">
        <v>398</v>
      </c>
      <c r="H236" s="165">
        <v>6.5780000000000003</v>
      </c>
      <c r="I236" s="166"/>
      <c r="L236" s="162"/>
      <c r="M236" s="167"/>
      <c r="T236" s="168"/>
      <c r="AT236" s="163" t="s">
        <v>376</v>
      </c>
      <c r="AU236" s="163" t="s">
        <v>86</v>
      </c>
      <c r="AV236" s="13" t="s">
        <v>249</v>
      </c>
      <c r="AW236" s="13" t="s">
        <v>34</v>
      </c>
      <c r="AX236" s="13" t="s">
        <v>84</v>
      </c>
      <c r="AY236" s="163" t="s">
        <v>339</v>
      </c>
    </row>
    <row r="237" spans="2:65" s="1" customFormat="1" ht="16.5" customHeight="1" x14ac:dyDescent="0.2">
      <c r="B237" s="136"/>
      <c r="C237" s="137" t="s">
        <v>478</v>
      </c>
      <c r="D237" s="137" t="s">
        <v>342</v>
      </c>
      <c r="E237" s="138" t="s">
        <v>4999</v>
      </c>
      <c r="F237" s="139" t="s">
        <v>5000</v>
      </c>
      <c r="G237" s="140" t="s">
        <v>358</v>
      </c>
      <c r="H237" s="141">
        <v>19</v>
      </c>
      <c r="I237" s="142"/>
      <c r="J237" s="143">
        <f>ROUND(I237*H237,2)</f>
        <v>0</v>
      </c>
      <c r="K237" s="139" t="s">
        <v>902</v>
      </c>
      <c r="L237" s="32"/>
      <c r="M237" s="144" t="s">
        <v>1</v>
      </c>
      <c r="N237" s="145" t="s">
        <v>42</v>
      </c>
      <c r="P237" s="146">
        <f>O237*H237</f>
        <v>0</v>
      </c>
      <c r="Q237" s="146">
        <v>0</v>
      </c>
      <c r="R237" s="146">
        <f>Q237*H237</f>
        <v>0</v>
      </c>
      <c r="S237" s="146">
        <v>0.98</v>
      </c>
      <c r="T237" s="147">
        <f>S237*H237</f>
        <v>18.62</v>
      </c>
      <c r="AR237" s="148" t="s">
        <v>249</v>
      </c>
      <c r="AT237" s="148" t="s">
        <v>342</v>
      </c>
      <c r="AU237" s="148" t="s">
        <v>86</v>
      </c>
      <c r="AY237" s="17" t="s">
        <v>339</v>
      </c>
      <c r="BE237" s="149">
        <f>IF(N237="základní",J237,0)</f>
        <v>0</v>
      </c>
      <c r="BF237" s="149">
        <f>IF(N237="snížená",J237,0)</f>
        <v>0</v>
      </c>
      <c r="BG237" s="149">
        <f>IF(N237="zákl. přenesená",J237,0)</f>
        <v>0</v>
      </c>
      <c r="BH237" s="149">
        <f>IF(N237="sníž. přenesená",J237,0)</f>
        <v>0</v>
      </c>
      <c r="BI237" s="149">
        <f>IF(N237="nulová",J237,0)</f>
        <v>0</v>
      </c>
      <c r="BJ237" s="17" t="s">
        <v>84</v>
      </c>
      <c r="BK237" s="149">
        <f>ROUND(I237*H237,2)</f>
        <v>0</v>
      </c>
      <c r="BL237" s="17" t="s">
        <v>249</v>
      </c>
      <c r="BM237" s="148" t="s">
        <v>5001</v>
      </c>
    </row>
    <row r="238" spans="2:65" s="1" customFormat="1" ht="19.2" x14ac:dyDescent="0.2">
      <c r="B238" s="32"/>
      <c r="D238" s="150" t="s">
        <v>348</v>
      </c>
      <c r="F238" s="151" t="s">
        <v>5002</v>
      </c>
      <c r="I238" s="152"/>
      <c r="L238" s="32"/>
      <c r="M238" s="153"/>
      <c r="T238" s="56"/>
      <c r="AT238" s="17" t="s">
        <v>348</v>
      </c>
      <c r="AU238" s="17" t="s">
        <v>86</v>
      </c>
    </row>
    <row r="239" spans="2:65" s="1" customFormat="1" ht="38.4" x14ac:dyDescent="0.2">
      <c r="B239" s="32"/>
      <c r="D239" s="150" t="s">
        <v>350</v>
      </c>
      <c r="F239" s="154" t="s">
        <v>5003</v>
      </c>
      <c r="I239" s="152"/>
      <c r="L239" s="32"/>
      <c r="M239" s="153"/>
      <c r="T239" s="56"/>
      <c r="AT239" s="17" t="s">
        <v>350</v>
      </c>
      <c r="AU239" s="17" t="s">
        <v>86</v>
      </c>
    </row>
    <row r="240" spans="2:65" s="12" customFormat="1" x14ac:dyDescent="0.2">
      <c r="B240" s="155"/>
      <c r="D240" s="150" t="s">
        <v>376</v>
      </c>
      <c r="E240" s="156" t="s">
        <v>1</v>
      </c>
      <c r="F240" s="157" t="s">
        <v>5004</v>
      </c>
      <c r="H240" s="158">
        <v>19</v>
      </c>
      <c r="I240" s="159"/>
      <c r="L240" s="155"/>
      <c r="M240" s="160"/>
      <c r="T240" s="161"/>
      <c r="AT240" s="156" t="s">
        <v>376</v>
      </c>
      <c r="AU240" s="156" t="s">
        <v>86</v>
      </c>
      <c r="AV240" s="12" t="s">
        <v>86</v>
      </c>
      <c r="AW240" s="12" t="s">
        <v>34</v>
      </c>
      <c r="AX240" s="12" t="s">
        <v>77</v>
      </c>
      <c r="AY240" s="156" t="s">
        <v>339</v>
      </c>
    </row>
    <row r="241" spans="2:65" s="13" customFormat="1" x14ac:dyDescent="0.2">
      <c r="B241" s="162"/>
      <c r="D241" s="150" t="s">
        <v>376</v>
      </c>
      <c r="E241" s="163" t="s">
        <v>1</v>
      </c>
      <c r="F241" s="164" t="s">
        <v>398</v>
      </c>
      <c r="H241" s="165">
        <v>19</v>
      </c>
      <c r="I241" s="166"/>
      <c r="L241" s="162"/>
      <c r="M241" s="167"/>
      <c r="T241" s="168"/>
      <c r="AT241" s="163" t="s">
        <v>376</v>
      </c>
      <c r="AU241" s="163" t="s">
        <v>86</v>
      </c>
      <c r="AV241" s="13" t="s">
        <v>249</v>
      </c>
      <c r="AW241" s="13" t="s">
        <v>34</v>
      </c>
      <c r="AX241" s="13" t="s">
        <v>84</v>
      </c>
      <c r="AY241" s="163" t="s">
        <v>339</v>
      </c>
    </row>
    <row r="242" spans="2:65" s="1" customFormat="1" ht="16.5" customHeight="1" x14ac:dyDescent="0.2">
      <c r="B242" s="136"/>
      <c r="C242" s="137" t="s">
        <v>483</v>
      </c>
      <c r="D242" s="137" t="s">
        <v>342</v>
      </c>
      <c r="E242" s="138" t="s">
        <v>4006</v>
      </c>
      <c r="F242" s="139" t="s">
        <v>4007</v>
      </c>
      <c r="G242" s="140" t="s">
        <v>358</v>
      </c>
      <c r="H242" s="141">
        <v>15</v>
      </c>
      <c r="I242" s="142"/>
      <c r="J242" s="143">
        <f>ROUND(I242*H242,2)</f>
        <v>0</v>
      </c>
      <c r="K242" s="139" t="s">
        <v>902</v>
      </c>
      <c r="L242" s="32"/>
      <c r="M242" s="144" t="s">
        <v>1</v>
      </c>
      <c r="N242" s="145" t="s">
        <v>42</v>
      </c>
      <c r="P242" s="146">
        <f>O242*H242</f>
        <v>0</v>
      </c>
      <c r="Q242" s="146">
        <v>1.0000000000000001E-5</v>
      </c>
      <c r="R242" s="146">
        <f>Q242*H242</f>
        <v>1.5000000000000001E-4</v>
      </c>
      <c r="S242" s="146">
        <v>0</v>
      </c>
      <c r="T242" s="147">
        <f>S242*H242</f>
        <v>0</v>
      </c>
      <c r="AR242" s="148" t="s">
        <v>249</v>
      </c>
      <c r="AT242" s="148" t="s">
        <v>342</v>
      </c>
      <c r="AU242" s="148" t="s">
        <v>86</v>
      </c>
      <c r="AY242" s="17" t="s">
        <v>339</v>
      </c>
      <c r="BE242" s="149">
        <f>IF(N242="základní",J242,0)</f>
        <v>0</v>
      </c>
      <c r="BF242" s="149">
        <f>IF(N242="snížená",J242,0)</f>
        <v>0</v>
      </c>
      <c r="BG242" s="149">
        <f>IF(N242="zákl. přenesená",J242,0)</f>
        <v>0</v>
      </c>
      <c r="BH242" s="149">
        <f>IF(N242="sníž. přenesená",J242,0)</f>
        <v>0</v>
      </c>
      <c r="BI242" s="149">
        <f>IF(N242="nulová",J242,0)</f>
        <v>0</v>
      </c>
      <c r="BJ242" s="17" t="s">
        <v>84</v>
      </c>
      <c r="BK242" s="149">
        <f>ROUND(I242*H242,2)</f>
        <v>0</v>
      </c>
      <c r="BL242" s="17" t="s">
        <v>249</v>
      </c>
      <c r="BM242" s="148" t="s">
        <v>5005</v>
      </c>
    </row>
    <row r="243" spans="2:65" s="1" customFormat="1" x14ac:dyDescent="0.2">
      <c r="B243" s="32"/>
      <c r="D243" s="150" t="s">
        <v>348</v>
      </c>
      <c r="F243" s="151" t="s">
        <v>4009</v>
      </c>
      <c r="I243" s="152"/>
      <c r="L243" s="32"/>
      <c r="M243" s="153"/>
      <c r="T243" s="56"/>
      <c r="AT243" s="17" t="s">
        <v>348</v>
      </c>
      <c r="AU243" s="17" t="s">
        <v>86</v>
      </c>
    </row>
    <row r="244" spans="2:65" s="12" customFormat="1" x14ac:dyDescent="0.2">
      <c r="B244" s="155"/>
      <c r="D244" s="150" t="s">
        <v>376</v>
      </c>
      <c r="E244" s="156" t="s">
        <v>1</v>
      </c>
      <c r="F244" s="157" t="s">
        <v>423</v>
      </c>
      <c r="H244" s="158">
        <v>15</v>
      </c>
      <c r="I244" s="159"/>
      <c r="L244" s="155"/>
      <c r="M244" s="160"/>
      <c r="T244" s="161"/>
      <c r="AT244" s="156" t="s">
        <v>376</v>
      </c>
      <c r="AU244" s="156" t="s">
        <v>86</v>
      </c>
      <c r="AV244" s="12" t="s">
        <v>86</v>
      </c>
      <c r="AW244" s="12" t="s">
        <v>34</v>
      </c>
      <c r="AX244" s="12" t="s">
        <v>77</v>
      </c>
      <c r="AY244" s="156" t="s">
        <v>339</v>
      </c>
    </row>
    <row r="245" spans="2:65" s="13" customFormat="1" x14ac:dyDescent="0.2">
      <c r="B245" s="162"/>
      <c r="D245" s="150" t="s">
        <v>376</v>
      </c>
      <c r="E245" s="163" t="s">
        <v>1</v>
      </c>
      <c r="F245" s="164" t="s">
        <v>398</v>
      </c>
      <c r="H245" s="165">
        <v>15</v>
      </c>
      <c r="I245" s="166"/>
      <c r="L245" s="162"/>
      <c r="M245" s="167"/>
      <c r="T245" s="168"/>
      <c r="AT245" s="163" t="s">
        <v>376</v>
      </c>
      <c r="AU245" s="163" t="s">
        <v>86</v>
      </c>
      <c r="AV245" s="13" t="s">
        <v>249</v>
      </c>
      <c r="AW245" s="13" t="s">
        <v>34</v>
      </c>
      <c r="AX245" s="13" t="s">
        <v>84</v>
      </c>
      <c r="AY245" s="163" t="s">
        <v>339</v>
      </c>
    </row>
    <row r="246" spans="2:65" s="1" customFormat="1" ht="21.75" customHeight="1" x14ac:dyDescent="0.2">
      <c r="B246" s="136"/>
      <c r="C246" s="137" t="s">
        <v>489</v>
      </c>
      <c r="D246" s="137" t="s">
        <v>342</v>
      </c>
      <c r="E246" s="138" t="s">
        <v>4001</v>
      </c>
      <c r="F246" s="139" t="s">
        <v>4002</v>
      </c>
      <c r="G246" s="140" t="s">
        <v>358</v>
      </c>
      <c r="H246" s="141">
        <v>15</v>
      </c>
      <c r="I246" s="142"/>
      <c r="J246" s="143">
        <f>ROUND(I246*H246,2)</f>
        <v>0</v>
      </c>
      <c r="K246" s="139" t="s">
        <v>902</v>
      </c>
      <c r="L246" s="32"/>
      <c r="M246" s="144" t="s">
        <v>1</v>
      </c>
      <c r="N246" s="145" t="s">
        <v>42</v>
      </c>
      <c r="P246" s="146">
        <f>O246*H246</f>
        <v>0</v>
      </c>
      <c r="Q246" s="146">
        <v>6.0999999999999997E-4</v>
      </c>
      <c r="R246" s="146">
        <f>Q246*H246</f>
        <v>9.1500000000000001E-3</v>
      </c>
      <c r="S246" s="146">
        <v>0</v>
      </c>
      <c r="T246" s="147">
        <f>S246*H246</f>
        <v>0</v>
      </c>
      <c r="AR246" s="148" t="s">
        <v>249</v>
      </c>
      <c r="AT246" s="148" t="s">
        <v>342</v>
      </c>
      <c r="AU246" s="148" t="s">
        <v>86</v>
      </c>
      <c r="AY246" s="17" t="s">
        <v>339</v>
      </c>
      <c r="BE246" s="149">
        <f>IF(N246="základní",J246,0)</f>
        <v>0</v>
      </c>
      <c r="BF246" s="149">
        <f>IF(N246="snížená",J246,0)</f>
        <v>0</v>
      </c>
      <c r="BG246" s="149">
        <f>IF(N246="zákl. přenesená",J246,0)</f>
        <v>0</v>
      </c>
      <c r="BH246" s="149">
        <f>IF(N246="sníž. přenesená",J246,0)</f>
        <v>0</v>
      </c>
      <c r="BI246" s="149">
        <f>IF(N246="nulová",J246,0)</f>
        <v>0</v>
      </c>
      <c r="BJ246" s="17" t="s">
        <v>84</v>
      </c>
      <c r="BK246" s="149">
        <f>ROUND(I246*H246,2)</f>
        <v>0</v>
      </c>
      <c r="BL246" s="17" t="s">
        <v>249</v>
      </c>
      <c r="BM246" s="148" t="s">
        <v>5006</v>
      </c>
    </row>
    <row r="247" spans="2:65" s="1" customFormat="1" ht="19.2" x14ac:dyDescent="0.2">
      <c r="B247" s="32"/>
      <c r="D247" s="150" t="s">
        <v>348</v>
      </c>
      <c r="F247" s="151" t="s">
        <v>4004</v>
      </c>
      <c r="I247" s="152"/>
      <c r="L247" s="32"/>
      <c r="M247" s="153"/>
      <c r="T247" s="56"/>
      <c r="AT247" s="17" t="s">
        <v>348</v>
      </c>
      <c r="AU247" s="17" t="s">
        <v>86</v>
      </c>
    </row>
    <row r="248" spans="2:65" s="12" customFormat="1" x14ac:dyDescent="0.2">
      <c r="B248" s="155"/>
      <c r="D248" s="150" t="s">
        <v>376</v>
      </c>
      <c r="E248" s="156" t="s">
        <v>1</v>
      </c>
      <c r="F248" s="157" t="s">
        <v>423</v>
      </c>
      <c r="H248" s="158">
        <v>15</v>
      </c>
      <c r="I248" s="159"/>
      <c r="L248" s="155"/>
      <c r="M248" s="160"/>
      <c r="T248" s="161"/>
      <c r="AT248" s="156" t="s">
        <v>376</v>
      </c>
      <c r="AU248" s="156" t="s">
        <v>86</v>
      </c>
      <c r="AV248" s="12" t="s">
        <v>86</v>
      </c>
      <c r="AW248" s="12" t="s">
        <v>34</v>
      </c>
      <c r="AX248" s="12" t="s">
        <v>77</v>
      </c>
      <c r="AY248" s="156" t="s">
        <v>339</v>
      </c>
    </row>
    <row r="249" spans="2:65" s="13" customFormat="1" x14ac:dyDescent="0.2">
      <c r="B249" s="162"/>
      <c r="D249" s="150" t="s">
        <v>376</v>
      </c>
      <c r="E249" s="163" t="s">
        <v>1</v>
      </c>
      <c r="F249" s="164" t="s">
        <v>398</v>
      </c>
      <c r="H249" s="165">
        <v>15</v>
      </c>
      <c r="I249" s="166"/>
      <c r="L249" s="162"/>
      <c r="M249" s="167"/>
      <c r="T249" s="168"/>
      <c r="AT249" s="163" t="s">
        <v>376</v>
      </c>
      <c r="AU249" s="163" t="s">
        <v>86</v>
      </c>
      <c r="AV249" s="13" t="s">
        <v>249</v>
      </c>
      <c r="AW249" s="13" t="s">
        <v>34</v>
      </c>
      <c r="AX249" s="13" t="s">
        <v>84</v>
      </c>
      <c r="AY249" s="163" t="s">
        <v>339</v>
      </c>
    </row>
    <row r="250" spans="2:65" s="11" customFormat="1" ht="22.8" customHeight="1" x14ac:dyDescent="0.25">
      <c r="B250" s="124"/>
      <c r="D250" s="125" t="s">
        <v>76</v>
      </c>
      <c r="E250" s="134" t="s">
        <v>2614</v>
      </c>
      <c r="F250" s="134" t="s">
        <v>3443</v>
      </c>
      <c r="I250" s="127"/>
      <c r="J250" s="135">
        <f>BK250</f>
        <v>0</v>
      </c>
      <c r="L250" s="124"/>
      <c r="M250" s="129"/>
      <c r="P250" s="130">
        <f>SUM(P251:P278)</f>
        <v>0</v>
      </c>
      <c r="R250" s="130">
        <f>SUM(R251:R278)</f>
        <v>0</v>
      </c>
      <c r="T250" s="131">
        <f>SUM(T251:T278)</f>
        <v>0</v>
      </c>
      <c r="AR250" s="125" t="s">
        <v>84</v>
      </c>
      <c r="AT250" s="132" t="s">
        <v>76</v>
      </c>
      <c r="AU250" s="132" t="s">
        <v>84</v>
      </c>
      <c r="AY250" s="125" t="s">
        <v>339</v>
      </c>
      <c r="BK250" s="133">
        <f>SUM(BK251:BK278)</f>
        <v>0</v>
      </c>
    </row>
    <row r="251" spans="2:65" s="1" customFormat="1" ht="21.75" customHeight="1" x14ac:dyDescent="0.2">
      <c r="B251" s="136"/>
      <c r="C251" s="137" t="s">
        <v>497</v>
      </c>
      <c r="D251" s="137" t="s">
        <v>342</v>
      </c>
      <c r="E251" s="138" t="s">
        <v>5007</v>
      </c>
      <c r="F251" s="139" t="s">
        <v>5008</v>
      </c>
      <c r="G251" s="140" t="s">
        <v>493</v>
      </c>
      <c r="H251" s="141">
        <v>22.492000000000001</v>
      </c>
      <c r="I251" s="142"/>
      <c r="J251" s="143">
        <f>ROUND(I251*H251,2)</f>
        <v>0</v>
      </c>
      <c r="K251" s="139" t="s">
        <v>902</v>
      </c>
      <c r="L251" s="32"/>
      <c r="M251" s="144" t="s">
        <v>1</v>
      </c>
      <c r="N251" s="145" t="s">
        <v>42</v>
      </c>
      <c r="P251" s="146">
        <f>O251*H251</f>
        <v>0</v>
      </c>
      <c r="Q251" s="146">
        <v>0</v>
      </c>
      <c r="R251" s="146">
        <f>Q251*H251</f>
        <v>0</v>
      </c>
      <c r="S251" s="146">
        <v>0</v>
      </c>
      <c r="T251" s="147">
        <f>S251*H251</f>
        <v>0</v>
      </c>
      <c r="AR251" s="148" t="s">
        <v>249</v>
      </c>
      <c r="AT251" s="148" t="s">
        <v>342</v>
      </c>
      <c r="AU251" s="148" t="s">
        <v>86</v>
      </c>
      <c r="AY251" s="17" t="s">
        <v>339</v>
      </c>
      <c r="BE251" s="149">
        <f>IF(N251="základní",J251,0)</f>
        <v>0</v>
      </c>
      <c r="BF251" s="149">
        <f>IF(N251="snížená",J251,0)</f>
        <v>0</v>
      </c>
      <c r="BG251" s="149">
        <f>IF(N251="zákl. přenesená",J251,0)</f>
        <v>0</v>
      </c>
      <c r="BH251" s="149">
        <f>IF(N251="sníž. přenesená",J251,0)</f>
        <v>0</v>
      </c>
      <c r="BI251" s="149">
        <f>IF(N251="nulová",J251,0)</f>
        <v>0</v>
      </c>
      <c r="BJ251" s="17" t="s">
        <v>84</v>
      </c>
      <c r="BK251" s="149">
        <f>ROUND(I251*H251,2)</f>
        <v>0</v>
      </c>
      <c r="BL251" s="17" t="s">
        <v>249</v>
      </c>
      <c r="BM251" s="148" t="s">
        <v>5009</v>
      </c>
    </row>
    <row r="252" spans="2:65" s="1" customFormat="1" x14ac:dyDescent="0.2">
      <c r="B252" s="32"/>
      <c r="D252" s="150" t="s">
        <v>348</v>
      </c>
      <c r="F252" s="151" t="s">
        <v>5010</v>
      </c>
      <c r="I252" s="152"/>
      <c r="L252" s="32"/>
      <c r="M252" s="153"/>
      <c r="T252" s="56"/>
      <c r="AT252" s="17" t="s">
        <v>348</v>
      </c>
      <c r="AU252" s="17" t="s">
        <v>86</v>
      </c>
    </row>
    <row r="253" spans="2:65" s="1" customFormat="1" ht="28.8" x14ac:dyDescent="0.2">
      <c r="B253" s="32"/>
      <c r="D253" s="150" t="s">
        <v>350</v>
      </c>
      <c r="F253" s="154" t="s">
        <v>5011</v>
      </c>
      <c r="I253" s="152"/>
      <c r="L253" s="32"/>
      <c r="M253" s="153"/>
      <c r="T253" s="56"/>
      <c r="AT253" s="17" t="s">
        <v>350</v>
      </c>
      <c r="AU253" s="17" t="s">
        <v>86</v>
      </c>
    </row>
    <row r="254" spans="2:65" s="12" customFormat="1" x14ac:dyDescent="0.2">
      <c r="B254" s="155"/>
      <c r="D254" s="150" t="s">
        <v>376</v>
      </c>
      <c r="E254" s="156" t="s">
        <v>1</v>
      </c>
      <c r="F254" s="157" t="s">
        <v>5012</v>
      </c>
      <c r="H254" s="158">
        <v>16.8</v>
      </c>
      <c r="I254" s="159"/>
      <c r="L254" s="155"/>
      <c r="M254" s="160"/>
      <c r="T254" s="161"/>
      <c r="AT254" s="156" t="s">
        <v>376</v>
      </c>
      <c r="AU254" s="156" t="s">
        <v>86</v>
      </c>
      <c r="AV254" s="12" t="s">
        <v>86</v>
      </c>
      <c r="AW254" s="12" t="s">
        <v>34</v>
      </c>
      <c r="AX254" s="12" t="s">
        <v>77</v>
      </c>
      <c r="AY254" s="156" t="s">
        <v>339</v>
      </c>
    </row>
    <row r="255" spans="2:65" s="12" customFormat="1" x14ac:dyDescent="0.2">
      <c r="B255" s="155"/>
      <c r="D255" s="150" t="s">
        <v>376</v>
      </c>
      <c r="E255" s="156" t="s">
        <v>1</v>
      </c>
      <c r="F255" s="157" t="s">
        <v>5013</v>
      </c>
      <c r="H255" s="158">
        <v>5.6920000000000002</v>
      </c>
      <c r="I255" s="159"/>
      <c r="L255" s="155"/>
      <c r="M255" s="160"/>
      <c r="T255" s="161"/>
      <c r="AT255" s="156" t="s">
        <v>376</v>
      </c>
      <c r="AU255" s="156" t="s">
        <v>86</v>
      </c>
      <c r="AV255" s="12" t="s">
        <v>86</v>
      </c>
      <c r="AW255" s="12" t="s">
        <v>34</v>
      </c>
      <c r="AX255" s="12" t="s">
        <v>77</v>
      </c>
      <c r="AY255" s="156" t="s">
        <v>339</v>
      </c>
    </row>
    <row r="256" spans="2:65" s="13" customFormat="1" x14ac:dyDescent="0.2">
      <c r="B256" s="162"/>
      <c r="D256" s="150" t="s">
        <v>376</v>
      </c>
      <c r="E256" s="163" t="s">
        <v>1</v>
      </c>
      <c r="F256" s="164" t="s">
        <v>398</v>
      </c>
      <c r="H256" s="165">
        <v>22.492000000000001</v>
      </c>
      <c r="I256" s="166"/>
      <c r="L256" s="162"/>
      <c r="M256" s="167"/>
      <c r="T256" s="168"/>
      <c r="AT256" s="163" t="s">
        <v>376</v>
      </c>
      <c r="AU256" s="163" t="s">
        <v>86</v>
      </c>
      <c r="AV256" s="13" t="s">
        <v>249</v>
      </c>
      <c r="AW256" s="13" t="s">
        <v>34</v>
      </c>
      <c r="AX256" s="13" t="s">
        <v>84</v>
      </c>
      <c r="AY256" s="163" t="s">
        <v>339</v>
      </c>
    </row>
    <row r="257" spans="2:65" s="1" customFormat="1" ht="16.5" customHeight="1" x14ac:dyDescent="0.2">
      <c r="B257" s="136"/>
      <c r="C257" s="137" t="s">
        <v>501</v>
      </c>
      <c r="D257" s="137" t="s">
        <v>342</v>
      </c>
      <c r="E257" s="138" t="s">
        <v>5014</v>
      </c>
      <c r="F257" s="139" t="s">
        <v>5015</v>
      </c>
      <c r="G257" s="140" t="s">
        <v>493</v>
      </c>
      <c r="H257" s="141">
        <v>314.88799999999998</v>
      </c>
      <c r="I257" s="142"/>
      <c r="J257" s="143">
        <f>ROUND(I257*H257,2)</f>
        <v>0</v>
      </c>
      <c r="K257" s="139" t="s">
        <v>902</v>
      </c>
      <c r="L257" s="32"/>
      <c r="M257" s="144" t="s">
        <v>1</v>
      </c>
      <c r="N257" s="145" t="s">
        <v>42</v>
      </c>
      <c r="P257" s="146">
        <f>O257*H257</f>
        <v>0</v>
      </c>
      <c r="Q257" s="146">
        <v>0</v>
      </c>
      <c r="R257" s="146">
        <f>Q257*H257</f>
        <v>0</v>
      </c>
      <c r="S257" s="146">
        <v>0</v>
      </c>
      <c r="T257" s="147">
        <f>S257*H257</f>
        <v>0</v>
      </c>
      <c r="AR257" s="148" t="s">
        <v>249</v>
      </c>
      <c r="AT257" s="148" t="s">
        <v>342</v>
      </c>
      <c r="AU257" s="148" t="s">
        <v>86</v>
      </c>
      <c r="AY257" s="17" t="s">
        <v>339</v>
      </c>
      <c r="BE257" s="149">
        <f>IF(N257="základní",J257,0)</f>
        <v>0</v>
      </c>
      <c r="BF257" s="149">
        <f>IF(N257="snížená",J257,0)</f>
        <v>0</v>
      </c>
      <c r="BG257" s="149">
        <f>IF(N257="zákl. přenesená",J257,0)</f>
        <v>0</v>
      </c>
      <c r="BH257" s="149">
        <f>IF(N257="sníž. přenesená",J257,0)</f>
        <v>0</v>
      </c>
      <c r="BI257" s="149">
        <f>IF(N257="nulová",J257,0)</f>
        <v>0</v>
      </c>
      <c r="BJ257" s="17" t="s">
        <v>84</v>
      </c>
      <c r="BK257" s="149">
        <f>ROUND(I257*H257,2)</f>
        <v>0</v>
      </c>
      <c r="BL257" s="17" t="s">
        <v>249</v>
      </c>
      <c r="BM257" s="148" t="s">
        <v>5016</v>
      </c>
    </row>
    <row r="258" spans="2:65" s="1" customFormat="1" ht="19.2" x14ac:dyDescent="0.2">
      <c r="B258" s="32"/>
      <c r="D258" s="150" t="s">
        <v>348</v>
      </c>
      <c r="F258" s="151" t="s">
        <v>5017</v>
      </c>
      <c r="I258" s="152"/>
      <c r="L258" s="32"/>
      <c r="M258" s="153"/>
      <c r="T258" s="56"/>
      <c r="AT258" s="17" t="s">
        <v>348</v>
      </c>
      <c r="AU258" s="17" t="s">
        <v>86</v>
      </c>
    </row>
    <row r="259" spans="2:65" s="12" customFormat="1" x14ac:dyDescent="0.2">
      <c r="B259" s="155"/>
      <c r="D259" s="150" t="s">
        <v>376</v>
      </c>
      <c r="E259" s="156" t="s">
        <v>1</v>
      </c>
      <c r="F259" s="157" t="s">
        <v>5018</v>
      </c>
      <c r="H259" s="158">
        <v>314.88799999999998</v>
      </c>
      <c r="I259" s="159"/>
      <c r="L259" s="155"/>
      <c r="M259" s="160"/>
      <c r="T259" s="161"/>
      <c r="AT259" s="156" t="s">
        <v>376</v>
      </c>
      <c r="AU259" s="156" t="s">
        <v>86</v>
      </c>
      <c r="AV259" s="12" t="s">
        <v>86</v>
      </c>
      <c r="AW259" s="12" t="s">
        <v>34</v>
      </c>
      <c r="AX259" s="12" t="s">
        <v>77</v>
      </c>
      <c r="AY259" s="156" t="s">
        <v>339</v>
      </c>
    </row>
    <row r="260" spans="2:65" s="13" customFormat="1" x14ac:dyDescent="0.2">
      <c r="B260" s="162"/>
      <c r="D260" s="150" t="s">
        <v>376</v>
      </c>
      <c r="E260" s="163" t="s">
        <v>1</v>
      </c>
      <c r="F260" s="164" t="s">
        <v>398</v>
      </c>
      <c r="H260" s="165">
        <v>314.88799999999998</v>
      </c>
      <c r="I260" s="166"/>
      <c r="L260" s="162"/>
      <c r="M260" s="167"/>
      <c r="T260" s="168"/>
      <c r="AT260" s="163" t="s">
        <v>376</v>
      </c>
      <c r="AU260" s="163" t="s">
        <v>86</v>
      </c>
      <c r="AV260" s="13" t="s">
        <v>249</v>
      </c>
      <c r="AW260" s="13" t="s">
        <v>34</v>
      </c>
      <c r="AX260" s="13" t="s">
        <v>84</v>
      </c>
      <c r="AY260" s="163" t="s">
        <v>339</v>
      </c>
    </row>
    <row r="261" spans="2:65" s="1" customFormat="1" ht="16.5" customHeight="1" x14ac:dyDescent="0.2">
      <c r="B261" s="136"/>
      <c r="C261" s="137" t="s">
        <v>505</v>
      </c>
      <c r="D261" s="137" t="s">
        <v>342</v>
      </c>
      <c r="E261" s="138" t="s">
        <v>5019</v>
      </c>
      <c r="F261" s="139" t="s">
        <v>5020</v>
      </c>
      <c r="G261" s="140" t="s">
        <v>493</v>
      </c>
      <c r="H261" s="141">
        <v>22.492000000000001</v>
      </c>
      <c r="I261" s="142"/>
      <c r="J261" s="143">
        <f>ROUND(I261*H261,2)</f>
        <v>0</v>
      </c>
      <c r="K261" s="139" t="s">
        <v>902</v>
      </c>
      <c r="L261" s="32"/>
      <c r="M261" s="144" t="s">
        <v>1</v>
      </c>
      <c r="N261" s="145" t="s">
        <v>42</v>
      </c>
      <c r="P261" s="146">
        <f>O261*H261</f>
        <v>0</v>
      </c>
      <c r="Q261" s="146">
        <v>0</v>
      </c>
      <c r="R261" s="146">
        <f>Q261*H261</f>
        <v>0</v>
      </c>
      <c r="S261" s="146">
        <v>0</v>
      </c>
      <c r="T261" s="147">
        <f>S261*H261</f>
        <v>0</v>
      </c>
      <c r="AR261" s="148" t="s">
        <v>249</v>
      </c>
      <c r="AT261" s="148" t="s">
        <v>342</v>
      </c>
      <c r="AU261" s="148" t="s">
        <v>86</v>
      </c>
      <c r="AY261" s="17" t="s">
        <v>339</v>
      </c>
      <c r="BE261" s="149">
        <f>IF(N261="základní",J261,0)</f>
        <v>0</v>
      </c>
      <c r="BF261" s="149">
        <f>IF(N261="snížená",J261,0)</f>
        <v>0</v>
      </c>
      <c r="BG261" s="149">
        <f>IF(N261="zákl. přenesená",J261,0)</f>
        <v>0</v>
      </c>
      <c r="BH261" s="149">
        <f>IF(N261="sníž. přenesená",J261,0)</f>
        <v>0</v>
      </c>
      <c r="BI261" s="149">
        <f>IF(N261="nulová",J261,0)</f>
        <v>0</v>
      </c>
      <c r="BJ261" s="17" t="s">
        <v>84</v>
      </c>
      <c r="BK261" s="149">
        <f>ROUND(I261*H261,2)</f>
        <v>0</v>
      </c>
      <c r="BL261" s="17" t="s">
        <v>249</v>
      </c>
      <c r="BM261" s="148" t="s">
        <v>5021</v>
      </c>
    </row>
    <row r="262" spans="2:65" s="1" customFormat="1" x14ac:dyDescent="0.2">
      <c r="B262" s="32"/>
      <c r="D262" s="150" t="s">
        <v>348</v>
      </c>
      <c r="F262" s="151" t="s">
        <v>5022</v>
      </c>
      <c r="I262" s="152"/>
      <c r="L262" s="32"/>
      <c r="M262" s="153"/>
      <c r="T262" s="56"/>
      <c r="AT262" s="17" t="s">
        <v>348</v>
      </c>
      <c r="AU262" s="17" t="s">
        <v>86</v>
      </c>
    </row>
    <row r="263" spans="2:65" s="1" customFormat="1" ht="24.15" customHeight="1" x14ac:dyDescent="0.2">
      <c r="B263" s="136"/>
      <c r="C263" s="137" t="s">
        <v>509</v>
      </c>
      <c r="D263" s="137" t="s">
        <v>342</v>
      </c>
      <c r="E263" s="138" t="s">
        <v>5023</v>
      </c>
      <c r="F263" s="139" t="s">
        <v>5024</v>
      </c>
      <c r="G263" s="140" t="s">
        <v>493</v>
      </c>
      <c r="H263" s="141">
        <v>6.2919999999999998</v>
      </c>
      <c r="I263" s="142"/>
      <c r="J263" s="143">
        <f>ROUND(I263*H263,2)</f>
        <v>0</v>
      </c>
      <c r="K263" s="139" t="s">
        <v>902</v>
      </c>
      <c r="L263" s="32"/>
      <c r="M263" s="144" t="s">
        <v>1</v>
      </c>
      <c r="N263" s="145" t="s">
        <v>42</v>
      </c>
      <c r="P263" s="146">
        <f>O263*H263</f>
        <v>0</v>
      </c>
      <c r="Q263" s="146">
        <v>0</v>
      </c>
      <c r="R263" s="146">
        <f>Q263*H263</f>
        <v>0</v>
      </c>
      <c r="S263" s="146">
        <v>0</v>
      </c>
      <c r="T263" s="147">
        <f>S263*H263</f>
        <v>0</v>
      </c>
      <c r="AR263" s="148" t="s">
        <v>249</v>
      </c>
      <c r="AT263" s="148" t="s">
        <v>342</v>
      </c>
      <c r="AU263" s="148" t="s">
        <v>86</v>
      </c>
      <c r="AY263" s="17" t="s">
        <v>339</v>
      </c>
      <c r="BE263" s="149">
        <f>IF(N263="základní",J263,0)</f>
        <v>0</v>
      </c>
      <c r="BF263" s="149">
        <f>IF(N263="snížená",J263,0)</f>
        <v>0</v>
      </c>
      <c r="BG263" s="149">
        <f>IF(N263="zákl. přenesená",J263,0)</f>
        <v>0</v>
      </c>
      <c r="BH263" s="149">
        <f>IF(N263="sníž. přenesená",J263,0)</f>
        <v>0</v>
      </c>
      <c r="BI263" s="149">
        <f>IF(N263="nulová",J263,0)</f>
        <v>0</v>
      </c>
      <c r="BJ263" s="17" t="s">
        <v>84</v>
      </c>
      <c r="BK263" s="149">
        <f>ROUND(I263*H263,2)</f>
        <v>0</v>
      </c>
      <c r="BL263" s="17" t="s">
        <v>249</v>
      </c>
      <c r="BM263" s="148" t="s">
        <v>5025</v>
      </c>
    </row>
    <row r="264" spans="2:65" s="1" customFormat="1" ht="19.2" x14ac:dyDescent="0.2">
      <c r="B264" s="32"/>
      <c r="D264" s="150" t="s">
        <v>348</v>
      </c>
      <c r="F264" s="151" t="s">
        <v>2629</v>
      </c>
      <c r="I264" s="152"/>
      <c r="L264" s="32"/>
      <c r="M264" s="153"/>
      <c r="T264" s="56"/>
      <c r="AT264" s="17" t="s">
        <v>348</v>
      </c>
      <c r="AU264" s="17" t="s">
        <v>86</v>
      </c>
    </row>
    <row r="265" spans="2:65" s="12" customFormat="1" x14ac:dyDescent="0.2">
      <c r="B265" s="155"/>
      <c r="D265" s="150" t="s">
        <v>376</v>
      </c>
      <c r="E265" s="156" t="s">
        <v>1</v>
      </c>
      <c r="F265" s="157" t="s">
        <v>5026</v>
      </c>
      <c r="H265" s="158">
        <v>6.2919999999999998</v>
      </c>
      <c r="I265" s="159"/>
      <c r="L265" s="155"/>
      <c r="M265" s="160"/>
      <c r="T265" s="161"/>
      <c r="AT265" s="156" t="s">
        <v>376</v>
      </c>
      <c r="AU265" s="156" t="s">
        <v>86</v>
      </c>
      <c r="AV265" s="12" t="s">
        <v>86</v>
      </c>
      <c r="AW265" s="12" t="s">
        <v>34</v>
      </c>
      <c r="AX265" s="12" t="s">
        <v>77</v>
      </c>
      <c r="AY265" s="156" t="s">
        <v>339</v>
      </c>
    </row>
    <row r="266" spans="2:65" s="13" customFormat="1" x14ac:dyDescent="0.2">
      <c r="B266" s="162"/>
      <c r="D266" s="150" t="s">
        <v>376</v>
      </c>
      <c r="E266" s="163" t="s">
        <v>1</v>
      </c>
      <c r="F266" s="164" t="s">
        <v>398</v>
      </c>
      <c r="H266" s="165">
        <v>6.2919999999999998</v>
      </c>
      <c r="I266" s="166"/>
      <c r="L266" s="162"/>
      <c r="M266" s="167"/>
      <c r="T266" s="168"/>
      <c r="AT266" s="163" t="s">
        <v>376</v>
      </c>
      <c r="AU266" s="163" t="s">
        <v>86</v>
      </c>
      <c r="AV266" s="13" t="s">
        <v>249</v>
      </c>
      <c r="AW266" s="13" t="s">
        <v>34</v>
      </c>
      <c r="AX266" s="13" t="s">
        <v>84</v>
      </c>
      <c r="AY266" s="163" t="s">
        <v>339</v>
      </c>
    </row>
    <row r="267" spans="2:65" s="1" customFormat="1" ht="24.15" customHeight="1" x14ac:dyDescent="0.2">
      <c r="B267" s="136"/>
      <c r="C267" s="137" t="s">
        <v>513</v>
      </c>
      <c r="D267" s="137" t="s">
        <v>342</v>
      </c>
      <c r="E267" s="138" t="s">
        <v>5027</v>
      </c>
      <c r="F267" s="139" t="s">
        <v>5028</v>
      </c>
      <c r="G267" s="140" t="s">
        <v>493</v>
      </c>
      <c r="H267" s="141">
        <v>8.4</v>
      </c>
      <c r="I267" s="142"/>
      <c r="J267" s="143">
        <f>ROUND(I267*H267,2)</f>
        <v>0</v>
      </c>
      <c r="K267" s="139" t="s">
        <v>902</v>
      </c>
      <c r="L267" s="32"/>
      <c r="M267" s="144" t="s">
        <v>1</v>
      </c>
      <c r="N267" s="145" t="s">
        <v>42</v>
      </c>
      <c r="P267" s="146">
        <f>O267*H267</f>
        <v>0</v>
      </c>
      <c r="Q267" s="146">
        <v>0</v>
      </c>
      <c r="R267" s="146">
        <f>Q267*H267</f>
        <v>0</v>
      </c>
      <c r="S267" s="146">
        <v>0</v>
      </c>
      <c r="T267" s="147">
        <f>S267*H267</f>
        <v>0</v>
      </c>
      <c r="AR267" s="148" t="s">
        <v>249</v>
      </c>
      <c r="AT267" s="148" t="s">
        <v>342</v>
      </c>
      <c r="AU267" s="148" t="s">
        <v>86</v>
      </c>
      <c r="AY267" s="17" t="s">
        <v>339</v>
      </c>
      <c r="BE267" s="149">
        <f>IF(N267="základní",J267,0)</f>
        <v>0</v>
      </c>
      <c r="BF267" s="149">
        <f>IF(N267="snížená",J267,0)</f>
        <v>0</v>
      </c>
      <c r="BG267" s="149">
        <f>IF(N267="zákl. přenesená",J267,0)</f>
        <v>0</v>
      </c>
      <c r="BH267" s="149">
        <f>IF(N267="sníž. přenesená",J267,0)</f>
        <v>0</v>
      </c>
      <c r="BI267" s="149">
        <f>IF(N267="nulová",J267,0)</f>
        <v>0</v>
      </c>
      <c r="BJ267" s="17" t="s">
        <v>84</v>
      </c>
      <c r="BK267" s="149">
        <f>ROUND(I267*H267,2)</f>
        <v>0</v>
      </c>
      <c r="BL267" s="17" t="s">
        <v>249</v>
      </c>
      <c r="BM267" s="148" t="s">
        <v>5029</v>
      </c>
    </row>
    <row r="268" spans="2:65" s="1" customFormat="1" ht="19.2" x14ac:dyDescent="0.2">
      <c r="B268" s="32"/>
      <c r="D268" s="150" t="s">
        <v>348</v>
      </c>
      <c r="F268" s="151" t="s">
        <v>5030</v>
      </c>
      <c r="I268" s="152"/>
      <c r="L268" s="32"/>
      <c r="M268" s="153"/>
      <c r="T268" s="56"/>
      <c r="AT268" s="17" t="s">
        <v>348</v>
      </c>
      <c r="AU268" s="17" t="s">
        <v>86</v>
      </c>
    </row>
    <row r="269" spans="2:65" s="12" customFormat="1" x14ac:dyDescent="0.2">
      <c r="B269" s="155"/>
      <c r="D269" s="150" t="s">
        <v>376</v>
      </c>
      <c r="E269" s="156" t="s">
        <v>1</v>
      </c>
      <c r="F269" s="157" t="s">
        <v>5031</v>
      </c>
      <c r="H269" s="158">
        <v>8.4</v>
      </c>
      <c r="I269" s="159"/>
      <c r="L269" s="155"/>
      <c r="M269" s="160"/>
      <c r="T269" s="161"/>
      <c r="AT269" s="156" t="s">
        <v>376</v>
      </c>
      <c r="AU269" s="156" t="s">
        <v>86</v>
      </c>
      <c r="AV269" s="12" t="s">
        <v>86</v>
      </c>
      <c r="AW269" s="12" t="s">
        <v>34</v>
      </c>
      <c r="AX269" s="12" t="s">
        <v>77</v>
      </c>
      <c r="AY269" s="156" t="s">
        <v>339</v>
      </c>
    </row>
    <row r="270" spans="2:65" s="13" customFormat="1" x14ac:dyDescent="0.2">
      <c r="B270" s="162"/>
      <c r="D270" s="150" t="s">
        <v>376</v>
      </c>
      <c r="E270" s="163" t="s">
        <v>1</v>
      </c>
      <c r="F270" s="164" t="s">
        <v>398</v>
      </c>
      <c r="H270" s="165">
        <v>8.4</v>
      </c>
      <c r="I270" s="166"/>
      <c r="L270" s="162"/>
      <c r="M270" s="167"/>
      <c r="T270" s="168"/>
      <c r="AT270" s="163" t="s">
        <v>376</v>
      </c>
      <c r="AU270" s="163" t="s">
        <v>86</v>
      </c>
      <c r="AV270" s="13" t="s">
        <v>249</v>
      </c>
      <c r="AW270" s="13" t="s">
        <v>34</v>
      </c>
      <c r="AX270" s="13" t="s">
        <v>84</v>
      </c>
      <c r="AY270" s="163" t="s">
        <v>339</v>
      </c>
    </row>
    <row r="271" spans="2:65" s="1" customFormat="1" ht="24.15" customHeight="1" x14ac:dyDescent="0.2">
      <c r="B271" s="136"/>
      <c r="C271" s="137" t="s">
        <v>517</v>
      </c>
      <c r="D271" s="137" t="s">
        <v>342</v>
      </c>
      <c r="E271" s="138" t="s">
        <v>5032</v>
      </c>
      <c r="F271" s="139" t="s">
        <v>5033</v>
      </c>
      <c r="G271" s="140" t="s">
        <v>493</v>
      </c>
      <c r="H271" s="141">
        <v>101.58799999999999</v>
      </c>
      <c r="I271" s="142"/>
      <c r="J271" s="143">
        <f>ROUND(I271*H271,2)</f>
        <v>0</v>
      </c>
      <c r="K271" s="139" t="s">
        <v>902</v>
      </c>
      <c r="L271" s="32"/>
      <c r="M271" s="144" t="s">
        <v>1</v>
      </c>
      <c r="N271" s="145" t="s">
        <v>42</v>
      </c>
      <c r="P271" s="146">
        <f>O271*H271</f>
        <v>0</v>
      </c>
      <c r="Q271" s="146">
        <v>0</v>
      </c>
      <c r="R271" s="146">
        <f>Q271*H271</f>
        <v>0</v>
      </c>
      <c r="S271" s="146">
        <v>0</v>
      </c>
      <c r="T271" s="147">
        <f>S271*H271</f>
        <v>0</v>
      </c>
      <c r="AR271" s="148" t="s">
        <v>249</v>
      </c>
      <c r="AT271" s="148" t="s">
        <v>342</v>
      </c>
      <c r="AU271" s="148" t="s">
        <v>86</v>
      </c>
      <c r="AY271" s="17" t="s">
        <v>339</v>
      </c>
      <c r="BE271" s="149">
        <f>IF(N271="základní",J271,0)</f>
        <v>0</v>
      </c>
      <c r="BF271" s="149">
        <f>IF(N271="snížená",J271,0)</f>
        <v>0</v>
      </c>
      <c r="BG271" s="149">
        <f>IF(N271="zákl. přenesená",J271,0)</f>
        <v>0</v>
      </c>
      <c r="BH271" s="149">
        <f>IF(N271="sníž. přenesená",J271,0)</f>
        <v>0</v>
      </c>
      <c r="BI271" s="149">
        <f>IF(N271="nulová",J271,0)</f>
        <v>0</v>
      </c>
      <c r="BJ271" s="17" t="s">
        <v>84</v>
      </c>
      <c r="BK271" s="149">
        <f>ROUND(I271*H271,2)</f>
        <v>0</v>
      </c>
      <c r="BL271" s="17" t="s">
        <v>249</v>
      </c>
      <c r="BM271" s="148" t="s">
        <v>5034</v>
      </c>
    </row>
    <row r="272" spans="2:65" s="1" customFormat="1" ht="19.2" x14ac:dyDescent="0.2">
      <c r="B272" s="32"/>
      <c r="D272" s="150" t="s">
        <v>348</v>
      </c>
      <c r="F272" s="151" t="s">
        <v>2633</v>
      </c>
      <c r="I272" s="152"/>
      <c r="L272" s="32"/>
      <c r="M272" s="153"/>
      <c r="T272" s="56"/>
      <c r="AT272" s="17" t="s">
        <v>348</v>
      </c>
      <c r="AU272" s="17" t="s">
        <v>86</v>
      </c>
    </row>
    <row r="273" spans="2:65" s="12" customFormat="1" x14ac:dyDescent="0.2">
      <c r="B273" s="155"/>
      <c r="D273" s="150" t="s">
        <v>376</v>
      </c>
      <c r="E273" s="156" t="s">
        <v>1</v>
      </c>
      <c r="F273" s="157" t="s">
        <v>5035</v>
      </c>
      <c r="H273" s="158">
        <v>101.58799999999999</v>
      </c>
      <c r="I273" s="159"/>
      <c r="L273" s="155"/>
      <c r="M273" s="160"/>
      <c r="T273" s="161"/>
      <c r="AT273" s="156" t="s">
        <v>376</v>
      </c>
      <c r="AU273" s="156" t="s">
        <v>86</v>
      </c>
      <c r="AV273" s="12" t="s">
        <v>86</v>
      </c>
      <c r="AW273" s="12" t="s">
        <v>34</v>
      </c>
      <c r="AX273" s="12" t="s">
        <v>77</v>
      </c>
      <c r="AY273" s="156" t="s">
        <v>339</v>
      </c>
    </row>
    <row r="274" spans="2:65" s="13" customFormat="1" x14ac:dyDescent="0.2">
      <c r="B274" s="162"/>
      <c r="D274" s="150" t="s">
        <v>376</v>
      </c>
      <c r="E274" s="163" t="s">
        <v>1</v>
      </c>
      <c r="F274" s="164" t="s">
        <v>398</v>
      </c>
      <c r="H274" s="165">
        <v>101.58799999999999</v>
      </c>
      <c r="I274" s="166"/>
      <c r="L274" s="162"/>
      <c r="M274" s="167"/>
      <c r="T274" s="168"/>
      <c r="AT274" s="163" t="s">
        <v>376</v>
      </c>
      <c r="AU274" s="163" t="s">
        <v>86</v>
      </c>
      <c r="AV274" s="13" t="s">
        <v>249</v>
      </c>
      <c r="AW274" s="13" t="s">
        <v>34</v>
      </c>
      <c r="AX274" s="13" t="s">
        <v>84</v>
      </c>
      <c r="AY274" s="163" t="s">
        <v>339</v>
      </c>
    </row>
    <row r="275" spans="2:65" s="1" customFormat="1" ht="21.75" customHeight="1" x14ac:dyDescent="0.2">
      <c r="B275" s="136"/>
      <c r="C275" s="137" t="s">
        <v>521</v>
      </c>
      <c r="D275" s="137" t="s">
        <v>342</v>
      </c>
      <c r="E275" s="138" t="s">
        <v>4063</v>
      </c>
      <c r="F275" s="139" t="s">
        <v>4064</v>
      </c>
      <c r="G275" s="140" t="s">
        <v>493</v>
      </c>
      <c r="H275" s="141">
        <v>8.4</v>
      </c>
      <c r="I275" s="142"/>
      <c r="J275" s="143">
        <f>ROUND(I275*H275,2)</f>
        <v>0</v>
      </c>
      <c r="K275" s="139" t="s">
        <v>902</v>
      </c>
      <c r="L275" s="32"/>
      <c r="M275" s="144" t="s">
        <v>1</v>
      </c>
      <c r="N275" s="145" t="s">
        <v>42</v>
      </c>
      <c r="P275" s="146">
        <f>O275*H275</f>
        <v>0</v>
      </c>
      <c r="Q275" s="146">
        <v>0</v>
      </c>
      <c r="R275" s="146">
        <f>Q275*H275</f>
        <v>0</v>
      </c>
      <c r="S275" s="146">
        <v>0</v>
      </c>
      <c r="T275" s="147">
        <f>S275*H275</f>
        <v>0</v>
      </c>
      <c r="AR275" s="148" t="s">
        <v>249</v>
      </c>
      <c r="AT275" s="148" t="s">
        <v>342</v>
      </c>
      <c r="AU275" s="148" t="s">
        <v>86</v>
      </c>
      <c r="AY275" s="17" t="s">
        <v>339</v>
      </c>
      <c r="BE275" s="149">
        <f>IF(N275="základní",J275,0)</f>
        <v>0</v>
      </c>
      <c r="BF275" s="149">
        <f>IF(N275="snížená",J275,0)</f>
        <v>0</v>
      </c>
      <c r="BG275" s="149">
        <f>IF(N275="zákl. přenesená",J275,0)</f>
        <v>0</v>
      </c>
      <c r="BH275" s="149">
        <f>IF(N275="sníž. přenesená",J275,0)</f>
        <v>0</v>
      </c>
      <c r="BI275" s="149">
        <f>IF(N275="nulová",J275,0)</f>
        <v>0</v>
      </c>
      <c r="BJ275" s="17" t="s">
        <v>84</v>
      </c>
      <c r="BK275" s="149">
        <f>ROUND(I275*H275,2)</f>
        <v>0</v>
      </c>
      <c r="BL275" s="17" t="s">
        <v>249</v>
      </c>
      <c r="BM275" s="148" t="s">
        <v>5036</v>
      </c>
    </row>
    <row r="276" spans="2:65" s="1" customFormat="1" ht="19.2" x14ac:dyDescent="0.2">
      <c r="B276" s="32"/>
      <c r="D276" s="150" t="s">
        <v>348</v>
      </c>
      <c r="F276" s="151" t="s">
        <v>4066</v>
      </c>
      <c r="I276" s="152"/>
      <c r="L276" s="32"/>
      <c r="M276" s="153"/>
      <c r="T276" s="56"/>
      <c r="AT276" s="17" t="s">
        <v>348</v>
      </c>
      <c r="AU276" s="17" t="s">
        <v>86</v>
      </c>
    </row>
    <row r="277" spans="2:65" s="12" customFormat="1" x14ac:dyDescent="0.2">
      <c r="B277" s="155"/>
      <c r="D277" s="150" t="s">
        <v>376</v>
      </c>
      <c r="E277" s="156" t="s">
        <v>1</v>
      </c>
      <c r="F277" s="157" t="s">
        <v>5031</v>
      </c>
      <c r="H277" s="158">
        <v>8.4</v>
      </c>
      <c r="I277" s="159"/>
      <c r="L277" s="155"/>
      <c r="M277" s="160"/>
      <c r="T277" s="161"/>
      <c r="AT277" s="156" t="s">
        <v>376</v>
      </c>
      <c r="AU277" s="156" t="s">
        <v>86</v>
      </c>
      <c r="AV277" s="12" t="s">
        <v>86</v>
      </c>
      <c r="AW277" s="12" t="s">
        <v>34</v>
      </c>
      <c r="AX277" s="12" t="s">
        <v>77</v>
      </c>
      <c r="AY277" s="156" t="s">
        <v>339</v>
      </c>
    </row>
    <row r="278" spans="2:65" s="13" customFormat="1" x14ac:dyDescent="0.2">
      <c r="B278" s="162"/>
      <c r="D278" s="150" t="s">
        <v>376</v>
      </c>
      <c r="E278" s="163" t="s">
        <v>1</v>
      </c>
      <c r="F278" s="164" t="s">
        <v>398</v>
      </c>
      <c r="H278" s="165">
        <v>8.4</v>
      </c>
      <c r="I278" s="166"/>
      <c r="L278" s="162"/>
      <c r="M278" s="167"/>
      <c r="T278" s="168"/>
      <c r="AT278" s="163" t="s">
        <v>376</v>
      </c>
      <c r="AU278" s="163" t="s">
        <v>86</v>
      </c>
      <c r="AV278" s="13" t="s">
        <v>249</v>
      </c>
      <c r="AW278" s="13" t="s">
        <v>34</v>
      </c>
      <c r="AX278" s="13" t="s">
        <v>84</v>
      </c>
      <c r="AY278" s="163" t="s">
        <v>339</v>
      </c>
    </row>
    <row r="279" spans="2:65" s="11" customFormat="1" ht="22.8" customHeight="1" x14ac:dyDescent="0.25">
      <c r="B279" s="124"/>
      <c r="D279" s="125" t="s">
        <v>76</v>
      </c>
      <c r="E279" s="134" t="s">
        <v>2661</v>
      </c>
      <c r="F279" s="134" t="s">
        <v>2662</v>
      </c>
      <c r="I279" s="127"/>
      <c r="J279" s="135">
        <f>BK279</f>
        <v>0</v>
      </c>
      <c r="L279" s="124"/>
      <c r="M279" s="129"/>
      <c r="P279" s="130">
        <f>SUM(P280:P283)</f>
        <v>0</v>
      </c>
      <c r="R279" s="130">
        <f>SUM(R280:R283)</f>
        <v>0</v>
      </c>
      <c r="T279" s="131">
        <f>SUM(T280:T283)</f>
        <v>0</v>
      </c>
      <c r="AR279" s="125" t="s">
        <v>84</v>
      </c>
      <c r="AT279" s="132" t="s">
        <v>76</v>
      </c>
      <c r="AU279" s="132" t="s">
        <v>84</v>
      </c>
      <c r="AY279" s="125" t="s">
        <v>339</v>
      </c>
      <c r="BK279" s="133">
        <f>SUM(BK280:BK283)</f>
        <v>0</v>
      </c>
    </row>
    <row r="280" spans="2:65" s="1" customFormat="1" ht="16.5" customHeight="1" x14ac:dyDescent="0.2">
      <c r="B280" s="136"/>
      <c r="C280" s="214" t="s">
        <v>527</v>
      </c>
      <c r="D280" s="214" t="s">
        <v>342</v>
      </c>
      <c r="E280" s="215" t="s">
        <v>2663</v>
      </c>
      <c r="F280" s="216" t="s">
        <v>2664</v>
      </c>
      <c r="G280" s="217" t="s">
        <v>493</v>
      </c>
      <c r="H280" s="218">
        <v>23.193000000000001</v>
      </c>
      <c r="I280" s="142"/>
      <c r="J280" s="143">
        <f>ROUND(I280*H280,2)</f>
        <v>0</v>
      </c>
      <c r="K280" s="139" t="s">
        <v>902</v>
      </c>
      <c r="L280" s="32"/>
      <c r="M280" s="144" t="s">
        <v>1</v>
      </c>
      <c r="N280" s="145" t="s">
        <v>42</v>
      </c>
      <c r="P280" s="146">
        <f>O280*H280</f>
        <v>0</v>
      </c>
      <c r="Q280" s="146">
        <v>0</v>
      </c>
      <c r="R280" s="146">
        <f>Q280*H280</f>
        <v>0</v>
      </c>
      <c r="S280" s="146">
        <v>0</v>
      </c>
      <c r="T280" s="147">
        <f>S280*H280</f>
        <v>0</v>
      </c>
      <c r="AR280" s="148" t="s">
        <v>249</v>
      </c>
      <c r="AT280" s="148" t="s">
        <v>342</v>
      </c>
      <c r="AU280" s="148" t="s">
        <v>86</v>
      </c>
      <c r="AY280" s="17" t="s">
        <v>339</v>
      </c>
      <c r="BE280" s="149">
        <f>IF(N280="základní",J280,0)</f>
        <v>0</v>
      </c>
      <c r="BF280" s="149">
        <f>IF(N280="snížená",J280,0)</f>
        <v>0</v>
      </c>
      <c r="BG280" s="149">
        <f>IF(N280="zákl. přenesená",J280,0)</f>
        <v>0</v>
      </c>
      <c r="BH280" s="149">
        <f>IF(N280="sníž. přenesená",J280,0)</f>
        <v>0</v>
      </c>
      <c r="BI280" s="149">
        <f>IF(N280="nulová",J280,0)</f>
        <v>0</v>
      </c>
      <c r="BJ280" s="17" t="s">
        <v>84</v>
      </c>
      <c r="BK280" s="149">
        <f>ROUND(I280*H280,2)</f>
        <v>0</v>
      </c>
      <c r="BL280" s="17" t="s">
        <v>249</v>
      </c>
      <c r="BM280" s="148" t="s">
        <v>5037</v>
      </c>
    </row>
    <row r="281" spans="2:65" s="1" customFormat="1" ht="19.2" x14ac:dyDescent="0.2">
      <c r="B281" s="32"/>
      <c r="C281" s="221"/>
      <c r="D281" s="222" t="s">
        <v>348</v>
      </c>
      <c r="E281" s="221"/>
      <c r="F281" s="223" t="s">
        <v>2666</v>
      </c>
      <c r="G281" s="221"/>
      <c r="H281" s="221"/>
      <c r="I281" s="152"/>
      <c r="L281" s="32"/>
      <c r="M281" s="153"/>
      <c r="T281" s="56"/>
      <c r="AT281" s="17" t="s">
        <v>348</v>
      </c>
      <c r="AU281" s="17" t="s">
        <v>86</v>
      </c>
    </row>
    <row r="282" spans="2:65" s="1" customFormat="1" ht="21.75" customHeight="1" x14ac:dyDescent="0.2">
      <c r="B282" s="136"/>
      <c r="C282" s="137" t="s">
        <v>537</v>
      </c>
      <c r="D282" s="137" t="s">
        <v>342</v>
      </c>
      <c r="E282" s="138" t="s">
        <v>4043</v>
      </c>
      <c r="F282" s="139" t="s">
        <v>4044</v>
      </c>
      <c r="G282" s="140" t="s">
        <v>493</v>
      </c>
      <c r="H282" s="141">
        <v>10.35</v>
      </c>
      <c r="I282" s="142"/>
      <c r="J282" s="143">
        <f>ROUND(I282*H282,2)</f>
        <v>0</v>
      </c>
      <c r="K282" s="139" t="s">
        <v>902</v>
      </c>
      <c r="L282" s="32"/>
      <c r="M282" s="144" t="s">
        <v>1</v>
      </c>
      <c r="N282" s="145" t="s">
        <v>42</v>
      </c>
      <c r="P282" s="146">
        <f>O282*H282</f>
        <v>0</v>
      </c>
      <c r="Q282" s="146">
        <v>0</v>
      </c>
      <c r="R282" s="146">
        <f>Q282*H282</f>
        <v>0</v>
      </c>
      <c r="S282" s="146">
        <v>0</v>
      </c>
      <c r="T282" s="147">
        <f>S282*H282</f>
        <v>0</v>
      </c>
      <c r="AR282" s="148" t="s">
        <v>249</v>
      </c>
      <c r="AT282" s="148" t="s">
        <v>342</v>
      </c>
      <c r="AU282" s="148" t="s">
        <v>86</v>
      </c>
      <c r="AY282" s="17" t="s">
        <v>339</v>
      </c>
      <c r="BE282" s="149">
        <f>IF(N282="základní",J282,0)</f>
        <v>0</v>
      </c>
      <c r="BF282" s="149">
        <f>IF(N282="snížená",J282,0)</f>
        <v>0</v>
      </c>
      <c r="BG282" s="149">
        <f>IF(N282="zákl. přenesená",J282,0)</f>
        <v>0</v>
      </c>
      <c r="BH282" s="149">
        <f>IF(N282="sníž. přenesená",J282,0)</f>
        <v>0</v>
      </c>
      <c r="BI282" s="149">
        <f>IF(N282="nulová",J282,0)</f>
        <v>0</v>
      </c>
      <c r="BJ282" s="17" t="s">
        <v>84</v>
      </c>
      <c r="BK282" s="149">
        <f>ROUND(I282*H282,2)</f>
        <v>0</v>
      </c>
      <c r="BL282" s="17" t="s">
        <v>249</v>
      </c>
      <c r="BM282" s="148" t="s">
        <v>5038</v>
      </c>
    </row>
    <row r="283" spans="2:65" s="1" customFormat="1" ht="19.2" x14ac:dyDescent="0.2">
      <c r="B283" s="32"/>
      <c r="D283" s="150" t="s">
        <v>348</v>
      </c>
      <c r="F283" s="151" t="s">
        <v>4046</v>
      </c>
      <c r="I283" s="152"/>
      <c r="L283" s="32"/>
      <c r="M283" s="202"/>
      <c r="N283" s="203"/>
      <c r="O283" s="203"/>
      <c r="P283" s="203"/>
      <c r="Q283" s="203"/>
      <c r="R283" s="203"/>
      <c r="S283" s="203"/>
      <c r="T283" s="204"/>
      <c r="AT283" s="17" t="s">
        <v>348</v>
      </c>
      <c r="AU283" s="17" t="s">
        <v>86</v>
      </c>
    </row>
    <row r="284" spans="2:65" s="1" customFormat="1" ht="6.9" customHeight="1" x14ac:dyDescent="0.2">
      <c r="B284" s="44"/>
      <c r="C284" s="45"/>
      <c r="D284" s="45"/>
      <c r="E284" s="45"/>
      <c r="F284" s="45"/>
      <c r="G284" s="45"/>
      <c r="H284" s="45"/>
      <c r="I284" s="45"/>
      <c r="J284" s="45"/>
      <c r="K284" s="45"/>
      <c r="L284" s="32"/>
    </row>
  </sheetData>
  <autoFilter ref="C130:K283" xr:uid="{00000000-0009-0000-0000-000010000000}"/>
  <mergeCells count="15">
    <mergeCell ref="E117:H117"/>
    <mergeCell ref="E121:H121"/>
    <mergeCell ref="E119:H119"/>
    <mergeCell ref="E123:H123"/>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2:BM182"/>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161</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3.2" x14ac:dyDescent="0.2">
      <c r="B8" s="20"/>
      <c r="D8" s="27" t="s">
        <v>312</v>
      </c>
      <c r="L8" s="20"/>
    </row>
    <row r="9" spans="2:46" ht="16.5" customHeight="1" x14ac:dyDescent="0.2">
      <c r="B9" s="20"/>
      <c r="E9" s="278" t="s">
        <v>1953</v>
      </c>
      <c r="F9" s="256"/>
      <c r="G9" s="256"/>
      <c r="H9" s="256"/>
      <c r="L9" s="20"/>
    </row>
    <row r="10" spans="2:46" ht="12" customHeight="1" x14ac:dyDescent="0.2">
      <c r="B10" s="20"/>
      <c r="D10" s="27" t="s">
        <v>314</v>
      </c>
      <c r="L10" s="20"/>
    </row>
    <row r="11" spans="2:46" s="1" customFormat="1" ht="16.5" customHeight="1" x14ac:dyDescent="0.2">
      <c r="B11" s="32"/>
      <c r="E11" s="260" t="s">
        <v>5039</v>
      </c>
      <c r="F11" s="277"/>
      <c r="G11" s="277"/>
      <c r="H11" s="277"/>
      <c r="L11" s="32"/>
    </row>
    <row r="12" spans="2:46" s="1" customFormat="1" ht="12" customHeight="1" x14ac:dyDescent="0.2">
      <c r="B12" s="32"/>
      <c r="D12" s="27" t="s">
        <v>625</v>
      </c>
      <c r="L12" s="32"/>
    </row>
    <row r="13" spans="2:46" s="1" customFormat="1" ht="16.5" customHeight="1" x14ac:dyDescent="0.2">
      <c r="B13" s="32"/>
      <c r="E13" s="248" t="s">
        <v>5040</v>
      </c>
      <c r="F13" s="277"/>
      <c r="G13" s="277"/>
      <c r="H13" s="277"/>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8"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80" t="str">
        <f>'Rekapitulace stavby'!E14</f>
        <v>Vyplň údaj</v>
      </c>
      <c r="F22" s="266"/>
      <c r="G22" s="266"/>
      <c r="H22" s="266"/>
      <c r="I22" s="27" t="s">
        <v>28</v>
      </c>
      <c r="J22" s="28" t="str">
        <f>'Rekapitulace stavby'!AN14</f>
        <v>Vyplň údaj</v>
      </c>
      <c r="L22" s="32"/>
    </row>
    <row r="23" spans="2:12" s="1" customFormat="1" ht="6.9"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 customHeight="1" x14ac:dyDescent="0.2">
      <c r="B29" s="32"/>
      <c r="L29" s="32"/>
    </row>
    <row r="30" spans="2:12" s="1" customFormat="1" ht="12" customHeight="1" x14ac:dyDescent="0.2">
      <c r="B30" s="32"/>
      <c r="D30" s="27" t="s">
        <v>36</v>
      </c>
      <c r="L30" s="32"/>
    </row>
    <row r="31" spans="2:12" s="7" customFormat="1" ht="16.5" customHeight="1" x14ac:dyDescent="0.2">
      <c r="B31" s="94"/>
      <c r="E31" s="270" t="s">
        <v>1</v>
      </c>
      <c r="F31" s="270"/>
      <c r="G31" s="270"/>
      <c r="H31" s="270"/>
      <c r="L31" s="94"/>
    </row>
    <row r="32" spans="2:12" s="1" customFormat="1" ht="6.9" customHeight="1" x14ac:dyDescent="0.2">
      <c r="B32" s="32"/>
      <c r="L32" s="32"/>
    </row>
    <row r="33" spans="2:12" s="1" customFormat="1" ht="6.9" customHeight="1" x14ac:dyDescent="0.2">
      <c r="B33" s="32"/>
      <c r="D33" s="53"/>
      <c r="E33" s="53"/>
      <c r="F33" s="53"/>
      <c r="G33" s="53"/>
      <c r="H33" s="53"/>
      <c r="I33" s="53"/>
      <c r="J33" s="53"/>
      <c r="K33" s="53"/>
      <c r="L33" s="32"/>
    </row>
    <row r="34" spans="2:12" s="1" customFormat="1" ht="25.35" customHeight="1" x14ac:dyDescent="0.2">
      <c r="B34" s="32"/>
      <c r="D34" s="95" t="s">
        <v>37</v>
      </c>
      <c r="J34" s="66">
        <f>ROUND(J127, 2)</f>
        <v>0</v>
      </c>
      <c r="L34" s="32"/>
    </row>
    <row r="35" spans="2:12" s="1" customFormat="1" ht="6.9" customHeight="1" x14ac:dyDescent="0.2">
      <c r="B35" s="32"/>
      <c r="D35" s="53"/>
      <c r="E35" s="53"/>
      <c r="F35" s="53"/>
      <c r="G35" s="53"/>
      <c r="H35" s="53"/>
      <c r="I35" s="53"/>
      <c r="J35" s="53"/>
      <c r="K35" s="53"/>
      <c r="L35" s="32"/>
    </row>
    <row r="36" spans="2:12" s="1" customFormat="1" ht="14.4" customHeight="1" x14ac:dyDescent="0.2">
      <c r="B36" s="32"/>
      <c r="F36" s="35" t="s">
        <v>39</v>
      </c>
      <c r="I36" s="35" t="s">
        <v>38</v>
      </c>
      <c r="J36" s="35" t="s">
        <v>40</v>
      </c>
      <c r="L36" s="32"/>
    </row>
    <row r="37" spans="2:12" s="1" customFormat="1" ht="14.4" customHeight="1" x14ac:dyDescent="0.2">
      <c r="B37" s="32"/>
      <c r="D37" s="55" t="s">
        <v>41</v>
      </c>
      <c r="E37" s="27" t="s">
        <v>42</v>
      </c>
      <c r="F37" s="86">
        <f>ROUND((SUM(BE127:BE181)),  2)</f>
        <v>0</v>
      </c>
      <c r="I37" s="96">
        <v>0.21</v>
      </c>
      <c r="J37" s="86">
        <f>ROUND(((SUM(BE127:BE181))*I37),  2)</f>
        <v>0</v>
      </c>
      <c r="L37" s="32"/>
    </row>
    <row r="38" spans="2:12" s="1" customFormat="1" ht="14.4" customHeight="1" x14ac:dyDescent="0.2">
      <c r="B38" s="32"/>
      <c r="E38" s="27" t="s">
        <v>43</v>
      </c>
      <c r="F38" s="86">
        <f>ROUND((SUM(BF127:BF181)),  2)</f>
        <v>0</v>
      </c>
      <c r="I38" s="96">
        <v>0.12</v>
      </c>
      <c r="J38" s="86">
        <f>ROUND(((SUM(BF127:BF181))*I38),  2)</f>
        <v>0</v>
      </c>
      <c r="L38" s="32"/>
    </row>
    <row r="39" spans="2:12" s="1" customFormat="1" ht="14.4" hidden="1" customHeight="1" x14ac:dyDescent="0.2">
      <c r="B39" s="32"/>
      <c r="E39" s="27" t="s">
        <v>44</v>
      </c>
      <c r="F39" s="86">
        <f>ROUND((SUM(BG127:BG181)),  2)</f>
        <v>0</v>
      </c>
      <c r="I39" s="96">
        <v>0.21</v>
      </c>
      <c r="J39" s="86">
        <f>0</f>
        <v>0</v>
      </c>
      <c r="L39" s="32"/>
    </row>
    <row r="40" spans="2:12" s="1" customFormat="1" ht="14.4" hidden="1" customHeight="1" x14ac:dyDescent="0.2">
      <c r="B40" s="32"/>
      <c r="E40" s="27" t="s">
        <v>45</v>
      </c>
      <c r="F40" s="86">
        <f>ROUND((SUM(BH127:BH181)),  2)</f>
        <v>0</v>
      </c>
      <c r="I40" s="96">
        <v>0.12</v>
      </c>
      <c r="J40" s="86">
        <f>0</f>
        <v>0</v>
      </c>
      <c r="L40" s="32"/>
    </row>
    <row r="41" spans="2:12" s="1" customFormat="1" ht="14.4" hidden="1" customHeight="1" x14ac:dyDescent="0.2">
      <c r="B41" s="32"/>
      <c r="E41" s="27" t="s">
        <v>46</v>
      </c>
      <c r="F41" s="86">
        <f>ROUND((SUM(BI127:BI181)),  2)</f>
        <v>0</v>
      </c>
      <c r="I41" s="96">
        <v>0</v>
      </c>
      <c r="J41" s="86">
        <f>0</f>
        <v>0</v>
      </c>
      <c r="L41" s="32"/>
    </row>
    <row r="42" spans="2:12" s="1" customFormat="1" ht="6.9"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 customHeight="1" x14ac:dyDescent="0.2">
      <c r="B44" s="32"/>
      <c r="L44" s="32"/>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ht="16.5" customHeight="1" x14ac:dyDescent="0.2">
      <c r="B87" s="20"/>
      <c r="E87" s="278" t="s">
        <v>1953</v>
      </c>
      <c r="F87" s="256"/>
      <c r="G87" s="256"/>
      <c r="H87" s="256"/>
      <c r="L87" s="20"/>
    </row>
    <row r="88" spans="2:12" ht="12" customHeight="1" x14ac:dyDescent="0.2">
      <c r="B88" s="20"/>
      <c r="C88" s="27" t="s">
        <v>314</v>
      </c>
      <c r="L88" s="20"/>
    </row>
    <row r="89" spans="2:12" s="1" customFormat="1" ht="16.5" customHeight="1" x14ac:dyDescent="0.2">
      <c r="B89" s="32"/>
      <c r="E89" s="260" t="s">
        <v>5039</v>
      </c>
      <c r="F89" s="277"/>
      <c r="G89" s="277"/>
      <c r="H89" s="277"/>
      <c r="L89" s="32"/>
    </row>
    <row r="90" spans="2:12" s="1" customFormat="1" ht="12" customHeight="1" x14ac:dyDescent="0.2">
      <c r="B90" s="32"/>
      <c r="C90" s="27" t="s">
        <v>625</v>
      </c>
      <c r="L90" s="32"/>
    </row>
    <row r="91" spans="2:12" s="1" customFormat="1" ht="16.5" customHeight="1" x14ac:dyDescent="0.2">
      <c r="B91" s="32"/>
      <c r="E91" s="248" t="str">
        <f>E13</f>
        <v>SO 02.5.1 - železniční svršek</v>
      </c>
      <c r="F91" s="277"/>
      <c r="G91" s="277"/>
      <c r="H91" s="277"/>
      <c r="L91" s="32"/>
    </row>
    <row r="92" spans="2:12" s="1" customFormat="1" ht="6.9"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 customHeight="1" x14ac:dyDescent="0.2">
      <c r="B94" s="32"/>
      <c r="L94" s="32"/>
    </row>
    <row r="95" spans="2:12" s="1" customFormat="1" ht="15.15" customHeight="1" x14ac:dyDescent="0.2">
      <c r="B95" s="32"/>
      <c r="C95" s="27" t="s">
        <v>24</v>
      </c>
      <c r="F95" s="25" t="str">
        <f>E19</f>
        <v>Správa železnic, státní organizace, OŘ Ostrava</v>
      </c>
      <c r="I95" s="27" t="s">
        <v>32</v>
      </c>
      <c r="J95" s="30" t="str">
        <f>E25</f>
        <v xml:space="preserve"> </v>
      </c>
      <c r="L95" s="32"/>
    </row>
    <row r="96" spans="2:12" s="1" customFormat="1" ht="15.15"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8" customHeight="1" x14ac:dyDescent="0.2">
      <c r="B100" s="32"/>
      <c r="C100" s="107" t="s">
        <v>319</v>
      </c>
      <c r="J100" s="66">
        <f>J127</f>
        <v>0</v>
      </c>
      <c r="L100" s="32"/>
      <c r="AU100" s="17" t="s">
        <v>320</v>
      </c>
    </row>
    <row r="101" spans="2:47" s="8" customFormat="1" ht="24.9" customHeight="1" x14ac:dyDescent="0.2">
      <c r="B101" s="108"/>
      <c r="D101" s="109" t="s">
        <v>321</v>
      </c>
      <c r="E101" s="110"/>
      <c r="F101" s="110"/>
      <c r="G101" s="110"/>
      <c r="H101" s="110"/>
      <c r="I101" s="110"/>
      <c r="J101" s="111">
        <f>J128</f>
        <v>0</v>
      </c>
      <c r="L101" s="108"/>
    </row>
    <row r="102" spans="2:47" s="9" customFormat="1" ht="19.95" customHeight="1" x14ac:dyDescent="0.2">
      <c r="B102" s="112"/>
      <c r="D102" s="113" t="s">
        <v>322</v>
      </c>
      <c r="E102" s="114"/>
      <c r="F102" s="114"/>
      <c r="G102" s="114"/>
      <c r="H102" s="114"/>
      <c r="I102" s="114"/>
      <c r="J102" s="115">
        <f>J129</f>
        <v>0</v>
      </c>
      <c r="L102" s="112"/>
    </row>
    <row r="103" spans="2:47" s="8" customFormat="1" ht="24.9" customHeight="1" x14ac:dyDescent="0.2">
      <c r="B103" s="108"/>
      <c r="D103" s="109" t="s">
        <v>323</v>
      </c>
      <c r="E103" s="110"/>
      <c r="F103" s="110"/>
      <c r="G103" s="110"/>
      <c r="H103" s="110"/>
      <c r="I103" s="110"/>
      <c r="J103" s="111">
        <f>J163</f>
        <v>0</v>
      </c>
      <c r="L103" s="108"/>
    </row>
    <row r="104" spans="2:47" s="1" customFormat="1" ht="21.75" customHeight="1" x14ac:dyDescent="0.2">
      <c r="B104" s="32"/>
      <c r="L104" s="32"/>
    </row>
    <row r="105" spans="2:47" s="1" customFormat="1" ht="6.9" customHeight="1" x14ac:dyDescent="0.2">
      <c r="B105" s="44"/>
      <c r="C105" s="45"/>
      <c r="D105" s="45"/>
      <c r="E105" s="45"/>
      <c r="F105" s="45"/>
      <c r="G105" s="45"/>
      <c r="H105" s="45"/>
      <c r="I105" s="45"/>
      <c r="J105" s="45"/>
      <c r="K105" s="45"/>
      <c r="L105" s="32"/>
    </row>
    <row r="109" spans="2:47" s="1" customFormat="1" ht="6.9" customHeight="1" x14ac:dyDescent="0.2">
      <c r="B109" s="46"/>
      <c r="C109" s="47"/>
      <c r="D109" s="47"/>
      <c r="E109" s="47"/>
      <c r="F109" s="47"/>
      <c r="G109" s="47"/>
      <c r="H109" s="47"/>
      <c r="I109" s="47"/>
      <c r="J109" s="47"/>
      <c r="K109" s="47"/>
      <c r="L109" s="32"/>
    </row>
    <row r="110" spans="2:47" s="1" customFormat="1" ht="24.9" customHeight="1" x14ac:dyDescent="0.2">
      <c r="B110" s="32"/>
      <c r="C110" s="21" t="s">
        <v>324</v>
      </c>
      <c r="L110" s="32"/>
    </row>
    <row r="111" spans="2:47" s="1" customFormat="1" ht="6.9" customHeight="1" x14ac:dyDescent="0.2">
      <c r="B111" s="32"/>
      <c r="L111" s="32"/>
    </row>
    <row r="112" spans="2:47" s="1" customFormat="1" ht="12" customHeight="1" x14ac:dyDescent="0.2">
      <c r="B112" s="32"/>
      <c r="C112" s="27" t="s">
        <v>16</v>
      </c>
      <c r="L112" s="32"/>
    </row>
    <row r="113" spans="2:63" s="1" customFormat="1" ht="16.5" customHeight="1" x14ac:dyDescent="0.2">
      <c r="B113" s="32"/>
      <c r="E113" s="278" t="str">
        <f>E7</f>
        <v>Prostá rekonstrukce trati v úseku Milotice nad Opavou – Brantice – 2.etapa</v>
      </c>
      <c r="F113" s="279"/>
      <c r="G113" s="279"/>
      <c r="H113" s="279"/>
      <c r="L113" s="32"/>
    </row>
    <row r="114" spans="2:63" ht="12" customHeight="1" x14ac:dyDescent="0.2">
      <c r="B114" s="20"/>
      <c r="C114" s="27" t="s">
        <v>312</v>
      </c>
      <c r="L114" s="20"/>
    </row>
    <row r="115" spans="2:63" ht="16.5" customHeight="1" x14ac:dyDescent="0.2">
      <c r="B115" s="20"/>
      <c r="E115" s="278" t="s">
        <v>1953</v>
      </c>
      <c r="F115" s="256"/>
      <c r="G115" s="256"/>
      <c r="H115" s="256"/>
      <c r="L115" s="20"/>
    </row>
    <row r="116" spans="2:63" ht="12" customHeight="1" x14ac:dyDescent="0.2">
      <c r="B116" s="20"/>
      <c r="C116" s="27" t="s">
        <v>314</v>
      </c>
      <c r="L116" s="20"/>
    </row>
    <row r="117" spans="2:63" s="1" customFormat="1" ht="16.5" customHeight="1" x14ac:dyDescent="0.2">
      <c r="B117" s="32"/>
      <c r="E117" s="260" t="s">
        <v>5039</v>
      </c>
      <c r="F117" s="277"/>
      <c r="G117" s="277"/>
      <c r="H117" s="277"/>
      <c r="L117" s="32"/>
    </row>
    <row r="118" spans="2:63" s="1" customFormat="1" ht="12" customHeight="1" x14ac:dyDescent="0.2">
      <c r="B118" s="32"/>
      <c r="C118" s="27" t="s">
        <v>625</v>
      </c>
      <c r="L118" s="32"/>
    </row>
    <row r="119" spans="2:63" s="1" customFormat="1" ht="16.5" customHeight="1" x14ac:dyDescent="0.2">
      <c r="B119" s="32"/>
      <c r="E119" s="248" t="str">
        <f>E13</f>
        <v>SO 02.5.1 - železniční svršek</v>
      </c>
      <c r="F119" s="277"/>
      <c r="G119" s="277"/>
      <c r="H119" s="277"/>
      <c r="L119" s="32"/>
    </row>
    <row r="120" spans="2:63" s="1" customFormat="1" ht="6.9" customHeight="1" x14ac:dyDescent="0.2">
      <c r="B120" s="32"/>
      <c r="L120" s="32"/>
    </row>
    <row r="121" spans="2:63" s="1" customFormat="1" ht="12" customHeight="1" x14ac:dyDescent="0.2">
      <c r="B121" s="32"/>
      <c r="C121" s="27" t="s">
        <v>20</v>
      </c>
      <c r="F121" s="25" t="str">
        <f>F16</f>
        <v>PS Krnov</v>
      </c>
      <c r="I121" s="27" t="s">
        <v>22</v>
      </c>
      <c r="J121" s="52" t="str">
        <f>IF(J16="","",J16)</f>
        <v>22. 5. 2025</v>
      </c>
      <c r="L121" s="32"/>
    </row>
    <row r="122" spans="2:63" s="1" customFormat="1" ht="6.9" customHeight="1" x14ac:dyDescent="0.2">
      <c r="B122" s="32"/>
      <c r="L122" s="32"/>
    </row>
    <row r="123" spans="2:63" s="1" customFormat="1" ht="15.15" customHeight="1" x14ac:dyDescent="0.2">
      <c r="B123" s="32"/>
      <c r="C123" s="27" t="s">
        <v>24</v>
      </c>
      <c r="F123" s="25" t="str">
        <f>E19</f>
        <v>Správa železnic, státní organizace, OŘ Ostrava</v>
      </c>
      <c r="I123" s="27" t="s">
        <v>32</v>
      </c>
      <c r="J123" s="30" t="str">
        <f>E25</f>
        <v xml:space="preserve"> </v>
      </c>
      <c r="L123" s="32"/>
    </row>
    <row r="124" spans="2:63" s="1" customFormat="1" ht="15.15" customHeight="1" x14ac:dyDescent="0.2">
      <c r="B124" s="32"/>
      <c r="C124" s="27" t="s">
        <v>30</v>
      </c>
      <c r="F124" s="25" t="str">
        <f>IF(E22="","",E22)</f>
        <v>Vyplň údaj</v>
      </c>
      <c r="I124" s="27" t="s">
        <v>35</v>
      </c>
      <c r="J124" s="30" t="str">
        <f>E28</f>
        <v xml:space="preserve"> </v>
      </c>
      <c r="L124" s="32"/>
    </row>
    <row r="125" spans="2:63" s="1" customFormat="1" ht="10.35" customHeight="1" x14ac:dyDescent="0.2">
      <c r="B125" s="32"/>
      <c r="L125" s="32"/>
    </row>
    <row r="126" spans="2:63" s="10" customFormat="1" ht="29.25" customHeight="1" x14ac:dyDescent="0.2">
      <c r="B126" s="116"/>
      <c r="C126" s="117" t="s">
        <v>325</v>
      </c>
      <c r="D126" s="118" t="s">
        <v>62</v>
      </c>
      <c r="E126" s="118" t="s">
        <v>58</v>
      </c>
      <c r="F126" s="118" t="s">
        <v>59</v>
      </c>
      <c r="G126" s="118" t="s">
        <v>326</v>
      </c>
      <c r="H126" s="118" t="s">
        <v>327</v>
      </c>
      <c r="I126" s="118" t="s">
        <v>328</v>
      </c>
      <c r="J126" s="118" t="s">
        <v>318</v>
      </c>
      <c r="K126" s="119" t="s">
        <v>329</v>
      </c>
      <c r="L126" s="116"/>
      <c r="M126" s="59" t="s">
        <v>1</v>
      </c>
      <c r="N126" s="60" t="s">
        <v>41</v>
      </c>
      <c r="O126" s="60" t="s">
        <v>330</v>
      </c>
      <c r="P126" s="60" t="s">
        <v>331</v>
      </c>
      <c r="Q126" s="60" t="s">
        <v>332</v>
      </c>
      <c r="R126" s="60" t="s">
        <v>333</v>
      </c>
      <c r="S126" s="60" t="s">
        <v>334</v>
      </c>
      <c r="T126" s="61" t="s">
        <v>335</v>
      </c>
    </row>
    <row r="127" spans="2:63" s="1" customFormat="1" ht="22.8" customHeight="1" x14ac:dyDescent="0.3">
      <c r="B127" s="32"/>
      <c r="C127" s="64" t="s">
        <v>336</v>
      </c>
      <c r="J127" s="120">
        <f>BK127</f>
        <v>0</v>
      </c>
      <c r="L127" s="32"/>
      <c r="M127" s="62"/>
      <c r="N127" s="53"/>
      <c r="O127" s="53"/>
      <c r="P127" s="121">
        <f>P128+P163</f>
        <v>0</v>
      </c>
      <c r="Q127" s="53"/>
      <c r="R127" s="121">
        <f>R128+R163</f>
        <v>5.2599999999999994E-2</v>
      </c>
      <c r="S127" s="53"/>
      <c r="T127" s="122">
        <f>T128+T163</f>
        <v>0</v>
      </c>
      <c r="AT127" s="17" t="s">
        <v>76</v>
      </c>
      <c r="AU127" s="17" t="s">
        <v>320</v>
      </c>
      <c r="BK127" s="123">
        <f>BK128+BK163</f>
        <v>0</v>
      </c>
    </row>
    <row r="128" spans="2:63" s="11" customFormat="1" ht="25.95" customHeight="1" x14ac:dyDescent="0.25">
      <c r="B128" s="124"/>
      <c r="D128" s="125" t="s">
        <v>76</v>
      </c>
      <c r="E128" s="126" t="s">
        <v>337</v>
      </c>
      <c r="F128" s="126" t="s">
        <v>338</v>
      </c>
      <c r="I128" s="127"/>
      <c r="J128" s="128">
        <f>BK128</f>
        <v>0</v>
      </c>
      <c r="L128" s="124"/>
      <c r="M128" s="129"/>
      <c r="P128" s="130">
        <f>P129</f>
        <v>0</v>
      </c>
      <c r="R128" s="130">
        <f>R129</f>
        <v>5.2599999999999994E-2</v>
      </c>
      <c r="T128" s="131">
        <f>T129</f>
        <v>0</v>
      </c>
      <c r="AR128" s="125" t="s">
        <v>84</v>
      </c>
      <c r="AT128" s="132" t="s">
        <v>76</v>
      </c>
      <c r="AU128" s="132" t="s">
        <v>77</v>
      </c>
      <c r="AY128" s="125" t="s">
        <v>339</v>
      </c>
      <c r="BK128" s="133">
        <f>BK129</f>
        <v>0</v>
      </c>
    </row>
    <row r="129" spans="2:65" s="11" customFormat="1" ht="22.8" customHeight="1" x14ac:dyDescent="0.25">
      <c r="B129" s="124"/>
      <c r="D129" s="125" t="s">
        <v>76</v>
      </c>
      <c r="E129" s="134" t="s">
        <v>340</v>
      </c>
      <c r="F129" s="134" t="s">
        <v>341</v>
      </c>
      <c r="I129" s="127"/>
      <c r="J129" s="135">
        <f>BK129</f>
        <v>0</v>
      </c>
      <c r="L129" s="124"/>
      <c r="M129" s="129"/>
      <c r="P129" s="130">
        <f>SUM(P130:P162)</f>
        <v>0</v>
      </c>
      <c r="R129" s="130">
        <f>SUM(R130:R162)</f>
        <v>5.2599999999999994E-2</v>
      </c>
      <c r="T129" s="131">
        <f>SUM(T130:T162)</f>
        <v>0</v>
      </c>
      <c r="AR129" s="125" t="s">
        <v>84</v>
      </c>
      <c r="AT129" s="132" t="s">
        <v>76</v>
      </c>
      <c r="AU129" s="132" t="s">
        <v>84</v>
      </c>
      <c r="AY129" s="125" t="s">
        <v>339</v>
      </c>
      <c r="BK129" s="133">
        <f>SUM(BK130:BK162)</f>
        <v>0</v>
      </c>
    </row>
    <row r="130" spans="2:65" s="1" customFormat="1" ht="16.5" customHeight="1" x14ac:dyDescent="0.2">
      <c r="B130" s="136"/>
      <c r="C130" s="137" t="s">
        <v>84</v>
      </c>
      <c r="D130" s="137" t="s">
        <v>342</v>
      </c>
      <c r="E130" s="138" t="s">
        <v>1956</v>
      </c>
      <c r="F130" s="139" t="s">
        <v>1957</v>
      </c>
      <c r="G130" s="140" t="s">
        <v>345</v>
      </c>
      <c r="H130" s="141">
        <v>10</v>
      </c>
      <c r="I130" s="142"/>
      <c r="J130" s="143">
        <f>ROUND(I130*H130,2)</f>
        <v>0</v>
      </c>
      <c r="K130" s="139" t="s">
        <v>346</v>
      </c>
      <c r="L130" s="32"/>
      <c r="M130" s="144" t="s">
        <v>1</v>
      </c>
      <c r="N130" s="145" t="s">
        <v>42</v>
      </c>
      <c r="P130" s="146">
        <f>O130*H130</f>
        <v>0</v>
      </c>
      <c r="Q130" s="146">
        <v>0</v>
      </c>
      <c r="R130" s="146">
        <f>Q130*H130</f>
        <v>0</v>
      </c>
      <c r="S130" s="146">
        <v>0</v>
      </c>
      <c r="T130" s="147">
        <f>S130*H130</f>
        <v>0</v>
      </c>
      <c r="AR130" s="148" t="s">
        <v>249</v>
      </c>
      <c r="AT130" s="148" t="s">
        <v>342</v>
      </c>
      <c r="AU130" s="148" t="s">
        <v>86</v>
      </c>
      <c r="AY130" s="17" t="s">
        <v>339</v>
      </c>
      <c r="BE130" s="149">
        <f>IF(N130="základní",J130,0)</f>
        <v>0</v>
      </c>
      <c r="BF130" s="149">
        <f>IF(N130="snížená",J130,0)</f>
        <v>0</v>
      </c>
      <c r="BG130" s="149">
        <f>IF(N130="zákl. přenesená",J130,0)</f>
        <v>0</v>
      </c>
      <c r="BH130" s="149">
        <f>IF(N130="sníž. přenesená",J130,0)</f>
        <v>0</v>
      </c>
      <c r="BI130" s="149">
        <f>IF(N130="nulová",J130,0)</f>
        <v>0</v>
      </c>
      <c r="BJ130" s="17" t="s">
        <v>84</v>
      </c>
      <c r="BK130" s="149">
        <f>ROUND(I130*H130,2)</f>
        <v>0</v>
      </c>
      <c r="BL130" s="17" t="s">
        <v>249</v>
      </c>
      <c r="BM130" s="148" t="s">
        <v>5041</v>
      </c>
    </row>
    <row r="131" spans="2:65" s="1" customFormat="1" ht="19.2" x14ac:dyDescent="0.2">
      <c r="B131" s="32"/>
      <c r="D131" s="150" t="s">
        <v>348</v>
      </c>
      <c r="F131" s="151" t="s">
        <v>1959</v>
      </c>
      <c r="I131" s="152"/>
      <c r="L131" s="32"/>
      <c r="M131" s="153"/>
      <c r="T131" s="56"/>
      <c r="AT131" s="17" t="s">
        <v>348</v>
      </c>
      <c r="AU131" s="17" t="s">
        <v>86</v>
      </c>
    </row>
    <row r="132" spans="2:65" s="12" customFormat="1" x14ac:dyDescent="0.2">
      <c r="B132" s="155"/>
      <c r="D132" s="150" t="s">
        <v>376</v>
      </c>
      <c r="E132" s="156" t="s">
        <v>1</v>
      </c>
      <c r="F132" s="157" t="s">
        <v>1960</v>
      </c>
      <c r="H132" s="158">
        <v>10</v>
      </c>
      <c r="I132" s="159"/>
      <c r="L132" s="155"/>
      <c r="M132" s="160"/>
      <c r="T132" s="161"/>
      <c r="AT132" s="156" t="s">
        <v>376</v>
      </c>
      <c r="AU132" s="156" t="s">
        <v>86</v>
      </c>
      <c r="AV132" s="12" t="s">
        <v>86</v>
      </c>
      <c r="AW132" s="12" t="s">
        <v>34</v>
      </c>
      <c r="AX132" s="12" t="s">
        <v>77</v>
      </c>
      <c r="AY132" s="156" t="s">
        <v>339</v>
      </c>
    </row>
    <row r="133" spans="2:65" s="13" customFormat="1" x14ac:dyDescent="0.2">
      <c r="B133" s="162"/>
      <c r="D133" s="150" t="s">
        <v>376</v>
      </c>
      <c r="E133" s="163" t="s">
        <v>1</v>
      </c>
      <c r="F133" s="164" t="s">
        <v>398</v>
      </c>
      <c r="H133" s="165">
        <v>10</v>
      </c>
      <c r="I133" s="166"/>
      <c r="L133" s="162"/>
      <c r="M133" s="167"/>
      <c r="T133" s="168"/>
      <c r="AT133" s="163" t="s">
        <v>376</v>
      </c>
      <c r="AU133" s="163" t="s">
        <v>86</v>
      </c>
      <c r="AV133" s="13" t="s">
        <v>249</v>
      </c>
      <c r="AW133" s="13" t="s">
        <v>34</v>
      </c>
      <c r="AX133" s="13" t="s">
        <v>84</v>
      </c>
      <c r="AY133" s="163" t="s">
        <v>339</v>
      </c>
    </row>
    <row r="134" spans="2:65" s="1" customFormat="1" ht="16.5" customHeight="1" x14ac:dyDescent="0.2">
      <c r="B134" s="136"/>
      <c r="C134" s="137" t="s">
        <v>86</v>
      </c>
      <c r="D134" s="137" t="s">
        <v>342</v>
      </c>
      <c r="E134" s="138" t="s">
        <v>1961</v>
      </c>
      <c r="F134" s="139" t="s">
        <v>1962</v>
      </c>
      <c r="G134" s="140" t="s">
        <v>345</v>
      </c>
      <c r="H134" s="141">
        <v>20</v>
      </c>
      <c r="I134" s="142"/>
      <c r="J134" s="143">
        <f>ROUND(I134*H134,2)</f>
        <v>0</v>
      </c>
      <c r="K134" s="139" t="s">
        <v>346</v>
      </c>
      <c r="L134" s="32"/>
      <c r="M134" s="144" t="s">
        <v>1</v>
      </c>
      <c r="N134" s="145" t="s">
        <v>42</v>
      </c>
      <c r="P134" s="146">
        <f>O134*H134</f>
        <v>0</v>
      </c>
      <c r="Q134" s="146">
        <v>0</v>
      </c>
      <c r="R134" s="146">
        <f>Q134*H134</f>
        <v>0</v>
      </c>
      <c r="S134" s="146">
        <v>0</v>
      </c>
      <c r="T134" s="147">
        <f>S134*H134</f>
        <v>0</v>
      </c>
      <c r="AR134" s="148" t="s">
        <v>249</v>
      </c>
      <c r="AT134" s="148" t="s">
        <v>342</v>
      </c>
      <c r="AU134" s="148" t="s">
        <v>86</v>
      </c>
      <c r="AY134" s="17" t="s">
        <v>339</v>
      </c>
      <c r="BE134" s="149">
        <f>IF(N134="základní",J134,0)</f>
        <v>0</v>
      </c>
      <c r="BF134" s="149">
        <f>IF(N134="snížená",J134,0)</f>
        <v>0</v>
      </c>
      <c r="BG134" s="149">
        <f>IF(N134="zákl. přenesená",J134,0)</f>
        <v>0</v>
      </c>
      <c r="BH134" s="149">
        <f>IF(N134="sníž. přenesená",J134,0)</f>
        <v>0</v>
      </c>
      <c r="BI134" s="149">
        <f>IF(N134="nulová",J134,0)</f>
        <v>0</v>
      </c>
      <c r="BJ134" s="17" t="s">
        <v>84</v>
      </c>
      <c r="BK134" s="149">
        <f>ROUND(I134*H134,2)</f>
        <v>0</v>
      </c>
      <c r="BL134" s="17" t="s">
        <v>249</v>
      </c>
      <c r="BM134" s="148" t="s">
        <v>5042</v>
      </c>
    </row>
    <row r="135" spans="2:65" s="1" customFormat="1" ht="28.8" x14ac:dyDescent="0.2">
      <c r="B135" s="32"/>
      <c r="D135" s="150" t="s">
        <v>348</v>
      </c>
      <c r="F135" s="151" t="s">
        <v>1964</v>
      </c>
      <c r="I135" s="152"/>
      <c r="L135" s="32"/>
      <c r="M135" s="153"/>
      <c r="T135" s="56"/>
      <c r="AT135" s="17" t="s">
        <v>348</v>
      </c>
      <c r="AU135" s="17" t="s">
        <v>86</v>
      </c>
    </row>
    <row r="136" spans="2:65" s="1" customFormat="1" ht="16.5" customHeight="1" x14ac:dyDescent="0.2">
      <c r="B136" s="136"/>
      <c r="C136" s="169" t="s">
        <v>97</v>
      </c>
      <c r="D136" s="169" t="s">
        <v>490</v>
      </c>
      <c r="E136" s="170" t="s">
        <v>1965</v>
      </c>
      <c r="F136" s="171" t="s">
        <v>1966</v>
      </c>
      <c r="G136" s="172" t="s">
        <v>345</v>
      </c>
      <c r="H136" s="173">
        <v>20</v>
      </c>
      <c r="I136" s="174"/>
      <c r="J136" s="175">
        <f>ROUND(I136*H136,2)</f>
        <v>0</v>
      </c>
      <c r="K136" s="171" t="s">
        <v>346</v>
      </c>
      <c r="L136" s="176"/>
      <c r="M136" s="177" t="s">
        <v>1</v>
      </c>
      <c r="N136" s="178" t="s">
        <v>42</v>
      </c>
      <c r="P136" s="146">
        <f>O136*H136</f>
        <v>0</v>
      </c>
      <c r="Q136" s="146">
        <v>1.9000000000000001E-4</v>
      </c>
      <c r="R136" s="146">
        <f>Q136*H136</f>
        <v>3.8000000000000004E-3</v>
      </c>
      <c r="S136" s="146">
        <v>0</v>
      </c>
      <c r="T136" s="147">
        <f>S136*H136</f>
        <v>0</v>
      </c>
      <c r="AR136" s="148" t="s">
        <v>385</v>
      </c>
      <c r="AT136" s="148" t="s">
        <v>490</v>
      </c>
      <c r="AU136" s="148" t="s">
        <v>86</v>
      </c>
      <c r="AY136" s="17" t="s">
        <v>339</v>
      </c>
      <c r="BE136" s="149">
        <f>IF(N136="základní",J136,0)</f>
        <v>0</v>
      </c>
      <c r="BF136" s="149">
        <f>IF(N136="snížená",J136,0)</f>
        <v>0</v>
      </c>
      <c r="BG136" s="149">
        <f>IF(N136="zákl. přenesená",J136,0)</f>
        <v>0</v>
      </c>
      <c r="BH136" s="149">
        <f>IF(N136="sníž. přenesená",J136,0)</f>
        <v>0</v>
      </c>
      <c r="BI136" s="149">
        <f>IF(N136="nulová",J136,0)</f>
        <v>0</v>
      </c>
      <c r="BJ136" s="17" t="s">
        <v>84</v>
      </c>
      <c r="BK136" s="149">
        <f>ROUND(I136*H136,2)</f>
        <v>0</v>
      </c>
      <c r="BL136" s="17" t="s">
        <v>249</v>
      </c>
      <c r="BM136" s="148" t="s">
        <v>5043</v>
      </c>
    </row>
    <row r="137" spans="2:65" s="1" customFormat="1" x14ac:dyDescent="0.2">
      <c r="B137" s="32"/>
      <c r="D137" s="150" t="s">
        <v>348</v>
      </c>
      <c r="F137" s="151" t="s">
        <v>1966</v>
      </c>
      <c r="I137" s="152"/>
      <c r="L137" s="32"/>
      <c r="M137" s="153"/>
      <c r="T137" s="56"/>
      <c r="AT137" s="17" t="s">
        <v>348</v>
      </c>
      <c r="AU137" s="17" t="s">
        <v>86</v>
      </c>
    </row>
    <row r="138" spans="2:65" s="1" customFormat="1" ht="16.5" customHeight="1" x14ac:dyDescent="0.2">
      <c r="B138" s="136"/>
      <c r="C138" s="169" t="s">
        <v>249</v>
      </c>
      <c r="D138" s="169" t="s">
        <v>490</v>
      </c>
      <c r="E138" s="170" t="s">
        <v>1968</v>
      </c>
      <c r="F138" s="171" t="s">
        <v>1969</v>
      </c>
      <c r="G138" s="172" t="s">
        <v>345</v>
      </c>
      <c r="H138" s="173">
        <v>80</v>
      </c>
      <c r="I138" s="174"/>
      <c r="J138" s="175">
        <f>ROUND(I138*H138,2)</f>
        <v>0</v>
      </c>
      <c r="K138" s="171" t="s">
        <v>346</v>
      </c>
      <c r="L138" s="176"/>
      <c r="M138" s="177" t="s">
        <v>1</v>
      </c>
      <c r="N138" s="178" t="s">
        <v>42</v>
      </c>
      <c r="P138" s="146">
        <f>O138*H138</f>
        <v>0</v>
      </c>
      <c r="Q138" s="146">
        <v>5.1999999999999995E-4</v>
      </c>
      <c r="R138" s="146">
        <f>Q138*H138</f>
        <v>4.1599999999999998E-2</v>
      </c>
      <c r="S138" s="146">
        <v>0</v>
      </c>
      <c r="T138" s="147">
        <f>S138*H138</f>
        <v>0</v>
      </c>
      <c r="AR138" s="148" t="s">
        <v>1902</v>
      </c>
      <c r="AT138" s="148" t="s">
        <v>490</v>
      </c>
      <c r="AU138" s="148" t="s">
        <v>86</v>
      </c>
      <c r="AY138" s="17" t="s">
        <v>339</v>
      </c>
      <c r="BE138" s="149">
        <f>IF(N138="základní",J138,0)</f>
        <v>0</v>
      </c>
      <c r="BF138" s="149">
        <f>IF(N138="snížená",J138,0)</f>
        <v>0</v>
      </c>
      <c r="BG138" s="149">
        <f>IF(N138="zákl. přenesená",J138,0)</f>
        <v>0</v>
      </c>
      <c r="BH138" s="149">
        <f>IF(N138="sníž. přenesená",J138,0)</f>
        <v>0</v>
      </c>
      <c r="BI138" s="149">
        <f>IF(N138="nulová",J138,0)</f>
        <v>0</v>
      </c>
      <c r="BJ138" s="17" t="s">
        <v>84</v>
      </c>
      <c r="BK138" s="149">
        <f>ROUND(I138*H138,2)</f>
        <v>0</v>
      </c>
      <c r="BL138" s="17" t="s">
        <v>1902</v>
      </c>
      <c r="BM138" s="148" t="s">
        <v>5044</v>
      </c>
    </row>
    <row r="139" spans="2:65" s="1" customFormat="1" x14ac:dyDescent="0.2">
      <c r="B139" s="32"/>
      <c r="D139" s="150" t="s">
        <v>348</v>
      </c>
      <c r="F139" s="151" t="s">
        <v>1969</v>
      </c>
      <c r="I139" s="152"/>
      <c r="L139" s="32"/>
      <c r="M139" s="153"/>
      <c r="T139" s="56"/>
      <c r="AT139" s="17" t="s">
        <v>348</v>
      </c>
      <c r="AU139" s="17" t="s">
        <v>86</v>
      </c>
    </row>
    <row r="140" spans="2:65" s="15" customFormat="1" x14ac:dyDescent="0.2">
      <c r="B140" s="189"/>
      <c r="D140" s="150" t="s">
        <v>376</v>
      </c>
      <c r="E140" s="190" t="s">
        <v>1</v>
      </c>
      <c r="F140" s="191" t="s">
        <v>1971</v>
      </c>
      <c r="H140" s="190" t="s">
        <v>1</v>
      </c>
      <c r="I140" s="192"/>
      <c r="L140" s="189"/>
      <c r="M140" s="193"/>
      <c r="T140" s="194"/>
      <c r="AT140" s="190" t="s">
        <v>376</v>
      </c>
      <c r="AU140" s="190" t="s">
        <v>86</v>
      </c>
      <c r="AV140" s="15" t="s">
        <v>84</v>
      </c>
      <c r="AW140" s="15" t="s">
        <v>34</v>
      </c>
      <c r="AX140" s="15" t="s">
        <v>77</v>
      </c>
      <c r="AY140" s="190" t="s">
        <v>339</v>
      </c>
    </row>
    <row r="141" spans="2:65" s="12" customFormat="1" x14ac:dyDescent="0.2">
      <c r="B141" s="155"/>
      <c r="D141" s="150" t="s">
        <v>376</v>
      </c>
      <c r="E141" s="156" t="s">
        <v>1</v>
      </c>
      <c r="F141" s="157" t="s">
        <v>1972</v>
      </c>
      <c r="H141" s="158">
        <v>80</v>
      </c>
      <c r="I141" s="159"/>
      <c r="L141" s="155"/>
      <c r="M141" s="160"/>
      <c r="T141" s="161"/>
      <c r="AT141" s="156" t="s">
        <v>376</v>
      </c>
      <c r="AU141" s="156" t="s">
        <v>86</v>
      </c>
      <c r="AV141" s="12" t="s">
        <v>86</v>
      </c>
      <c r="AW141" s="12" t="s">
        <v>34</v>
      </c>
      <c r="AX141" s="12" t="s">
        <v>77</v>
      </c>
      <c r="AY141" s="156" t="s">
        <v>339</v>
      </c>
    </row>
    <row r="142" spans="2:65" s="13" customFormat="1" x14ac:dyDescent="0.2">
      <c r="B142" s="162"/>
      <c r="D142" s="150" t="s">
        <v>376</v>
      </c>
      <c r="E142" s="163" t="s">
        <v>1</v>
      </c>
      <c r="F142" s="164" t="s">
        <v>398</v>
      </c>
      <c r="H142" s="165">
        <v>80</v>
      </c>
      <c r="I142" s="166"/>
      <c r="L142" s="162"/>
      <c r="M142" s="167"/>
      <c r="T142" s="168"/>
      <c r="AT142" s="163" t="s">
        <v>376</v>
      </c>
      <c r="AU142" s="163" t="s">
        <v>86</v>
      </c>
      <c r="AV142" s="13" t="s">
        <v>249</v>
      </c>
      <c r="AW142" s="13" t="s">
        <v>34</v>
      </c>
      <c r="AX142" s="13" t="s">
        <v>84</v>
      </c>
      <c r="AY142" s="163" t="s">
        <v>339</v>
      </c>
    </row>
    <row r="143" spans="2:65" s="1" customFormat="1" ht="16.5" customHeight="1" x14ac:dyDescent="0.2">
      <c r="B143" s="136"/>
      <c r="C143" s="169" t="s">
        <v>340</v>
      </c>
      <c r="D143" s="169" t="s">
        <v>490</v>
      </c>
      <c r="E143" s="170" t="s">
        <v>1392</v>
      </c>
      <c r="F143" s="171" t="s">
        <v>1393</v>
      </c>
      <c r="G143" s="172" t="s">
        <v>345</v>
      </c>
      <c r="H143" s="173">
        <v>80</v>
      </c>
      <c r="I143" s="174"/>
      <c r="J143" s="175">
        <f>ROUND(I143*H143,2)</f>
        <v>0</v>
      </c>
      <c r="K143" s="171" t="s">
        <v>346</v>
      </c>
      <c r="L143" s="176"/>
      <c r="M143" s="177" t="s">
        <v>1</v>
      </c>
      <c r="N143" s="178" t="s">
        <v>42</v>
      </c>
      <c r="P143" s="146">
        <f>O143*H143</f>
        <v>0</v>
      </c>
      <c r="Q143" s="146">
        <v>9.0000000000000006E-5</v>
      </c>
      <c r="R143" s="146">
        <f>Q143*H143</f>
        <v>7.2000000000000007E-3</v>
      </c>
      <c r="S143" s="146">
        <v>0</v>
      </c>
      <c r="T143" s="147">
        <f>S143*H143</f>
        <v>0</v>
      </c>
      <c r="AR143" s="148" t="s">
        <v>1902</v>
      </c>
      <c r="AT143" s="148" t="s">
        <v>490</v>
      </c>
      <c r="AU143" s="148" t="s">
        <v>86</v>
      </c>
      <c r="AY143" s="17" t="s">
        <v>339</v>
      </c>
      <c r="BE143" s="149">
        <f>IF(N143="základní",J143,0)</f>
        <v>0</v>
      </c>
      <c r="BF143" s="149">
        <f>IF(N143="snížená",J143,0)</f>
        <v>0</v>
      </c>
      <c r="BG143" s="149">
        <f>IF(N143="zákl. přenesená",J143,0)</f>
        <v>0</v>
      </c>
      <c r="BH143" s="149">
        <f>IF(N143="sníž. přenesená",J143,0)</f>
        <v>0</v>
      </c>
      <c r="BI143" s="149">
        <f>IF(N143="nulová",J143,0)</f>
        <v>0</v>
      </c>
      <c r="BJ143" s="17" t="s">
        <v>84</v>
      </c>
      <c r="BK143" s="149">
        <f>ROUND(I143*H143,2)</f>
        <v>0</v>
      </c>
      <c r="BL143" s="17" t="s">
        <v>1902</v>
      </c>
      <c r="BM143" s="148" t="s">
        <v>5045</v>
      </c>
    </row>
    <row r="144" spans="2:65" s="1" customFormat="1" x14ac:dyDescent="0.2">
      <c r="B144" s="32"/>
      <c r="D144" s="150" t="s">
        <v>348</v>
      </c>
      <c r="F144" s="151" t="s">
        <v>1393</v>
      </c>
      <c r="I144" s="152"/>
      <c r="L144" s="32"/>
      <c r="M144" s="153"/>
      <c r="T144" s="56"/>
      <c r="AT144" s="17" t="s">
        <v>348</v>
      </c>
      <c r="AU144" s="17" t="s">
        <v>86</v>
      </c>
    </row>
    <row r="145" spans="2:65" s="15" customFormat="1" x14ac:dyDescent="0.2">
      <c r="B145" s="189"/>
      <c r="D145" s="150" t="s">
        <v>376</v>
      </c>
      <c r="E145" s="190" t="s">
        <v>1</v>
      </c>
      <c r="F145" s="191" t="s">
        <v>1974</v>
      </c>
      <c r="H145" s="190" t="s">
        <v>1</v>
      </c>
      <c r="I145" s="192"/>
      <c r="L145" s="189"/>
      <c r="M145" s="193"/>
      <c r="T145" s="194"/>
      <c r="AT145" s="190" t="s">
        <v>376</v>
      </c>
      <c r="AU145" s="190" t="s">
        <v>86</v>
      </c>
      <c r="AV145" s="15" t="s">
        <v>84</v>
      </c>
      <c r="AW145" s="15" t="s">
        <v>34</v>
      </c>
      <c r="AX145" s="15" t="s">
        <v>77</v>
      </c>
      <c r="AY145" s="190" t="s">
        <v>339</v>
      </c>
    </row>
    <row r="146" spans="2:65" s="12" customFormat="1" x14ac:dyDescent="0.2">
      <c r="B146" s="155"/>
      <c r="D146" s="150" t="s">
        <v>376</v>
      </c>
      <c r="E146" s="156" t="s">
        <v>1</v>
      </c>
      <c r="F146" s="157" t="s">
        <v>1972</v>
      </c>
      <c r="H146" s="158">
        <v>80</v>
      </c>
      <c r="I146" s="159"/>
      <c r="L146" s="155"/>
      <c r="M146" s="160"/>
      <c r="T146" s="161"/>
      <c r="AT146" s="156" t="s">
        <v>376</v>
      </c>
      <c r="AU146" s="156" t="s">
        <v>86</v>
      </c>
      <c r="AV146" s="12" t="s">
        <v>86</v>
      </c>
      <c r="AW146" s="12" t="s">
        <v>34</v>
      </c>
      <c r="AX146" s="12" t="s">
        <v>77</v>
      </c>
      <c r="AY146" s="156" t="s">
        <v>339</v>
      </c>
    </row>
    <row r="147" spans="2:65" s="13" customFormat="1" x14ac:dyDescent="0.2">
      <c r="B147" s="162"/>
      <c r="D147" s="150" t="s">
        <v>376</v>
      </c>
      <c r="E147" s="163" t="s">
        <v>1</v>
      </c>
      <c r="F147" s="164" t="s">
        <v>398</v>
      </c>
      <c r="H147" s="165">
        <v>80</v>
      </c>
      <c r="I147" s="166"/>
      <c r="L147" s="162"/>
      <c r="M147" s="167"/>
      <c r="T147" s="168"/>
      <c r="AT147" s="163" t="s">
        <v>376</v>
      </c>
      <c r="AU147" s="163" t="s">
        <v>86</v>
      </c>
      <c r="AV147" s="13" t="s">
        <v>249</v>
      </c>
      <c r="AW147" s="13" t="s">
        <v>34</v>
      </c>
      <c r="AX147" s="13" t="s">
        <v>84</v>
      </c>
      <c r="AY147" s="163" t="s">
        <v>339</v>
      </c>
    </row>
    <row r="148" spans="2:65" s="1" customFormat="1" ht="16.5" customHeight="1" x14ac:dyDescent="0.2">
      <c r="B148" s="136"/>
      <c r="C148" s="137" t="s">
        <v>370</v>
      </c>
      <c r="D148" s="137" t="s">
        <v>342</v>
      </c>
      <c r="E148" s="138" t="s">
        <v>1975</v>
      </c>
      <c r="F148" s="139" t="s">
        <v>1976</v>
      </c>
      <c r="G148" s="140" t="s">
        <v>345</v>
      </c>
      <c r="H148" s="141">
        <v>20</v>
      </c>
      <c r="I148" s="142"/>
      <c r="J148" s="143">
        <f>ROUND(I148*H148,2)</f>
        <v>0</v>
      </c>
      <c r="K148" s="139" t="s">
        <v>346</v>
      </c>
      <c r="L148" s="32"/>
      <c r="M148" s="144" t="s">
        <v>1</v>
      </c>
      <c r="N148" s="145" t="s">
        <v>42</v>
      </c>
      <c r="P148" s="146">
        <f>O148*H148</f>
        <v>0</v>
      </c>
      <c r="Q148" s="146">
        <v>0</v>
      </c>
      <c r="R148" s="146">
        <f>Q148*H148</f>
        <v>0</v>
      </c>
      <c r="S148" s="146">
        <v>0</v>
      </c>
      <c r="T148" s="147">
        <f>S148*H148</f>
        <v>0</v>
      </c>
      <c r="AR148" s="148" t="s">
        <v>249</v>
      </c>
      <c r="AT148" s="148" t="s">
        <v>342</v>
      </c>
      <c r="AU148" s="148" t="s">
        <v>86</v>
      </c>
      <c r="AY148" s="17" t="s">
        <v>339</v>
      </c>
      <c r="BE148" s="149">
        <f>IF(N148="základní",J148,0)</f>
        <v>0</v>
      </c>
      <c r="BF148" s="149">
        <f>IF(N148="snížená",J148,0)</f>
        <v>0</v>
      </c>
      <c r="BG148" s="149">
        <f>IF(N148="zákl. přenesená",J148,0)</f>
        <v>0</v>
      </c>
      <c r="BH148" s="149">
        <f>IF(N148="sníž. přenesená",J148,0)</f>
        <v>0</v>
      </c>
      <c r="BI148" s="149">
        <f>IF(N148="nulová",J148,0)</f>
        <v>0</v>
      </c>
      <c r="BJ148" s="17" t="s">
        <v>84</v>
      </c>
      <c r="BK148" s="149">
        <f>ROUND(I148*H148,2)</f>
        <v>0</v>
      </c>
      <c r="BL148" s="17" t="s">
        <v>249</v>
      </c>
      <c r="BM148" s="148" t="s">
        <v>5046</v>
      </c>
    </row>
    <row r="149" spans="2:65" s="1" customFormat="1" ht="19.2" x14ac:dyDescent="0.2">
      <c r="B149" s="32"/>
      <c r="D149" s="150" t="s">
        <v>348</v>
      </c>
      <c r="F149" s="151" t="s">
        <v>1978</v>
      </c>
      <c r="I149" s="152"/>
      <c r="L149" s="32"/>
      <c r="M149" s="153"/>
      <c r="T149" s="56"/>
      <c r="AT149" s="17" t="s">
        <v>348</v>
      </c>
      <c r="AU149" s="17" t="s">
        <v>86</v>
      </c>
    </row>
    <row r="150" spans="2:65" s="1" customFormat="1" ht="16.5" customHeight="1" x14ac:dyDescent="0.2">
      <c r="B150" s="136"/>
      <c r="C150" s="137" t="s">
        <v>378</v>
      </c>
      <c r="D150" s="137" t="s">
        <v>342</v>
      </c>
      <c r="E150" s="138" t="s">
        <v>1979</v>
      </c>
      <c r="F150" s="139" t="s">
        <v>1980</v>
      </c>
      <c r="G150" s="140" t="s">
        <v>345</v>
      </c>
      <c r="H150" s="141">
        <v>20</v>
      </c>
      <c r="I150" s="142"/>
      <c r="J150" s="143">
        <f>ROUND(I150*H150,2)</f>
        <v>0</v>
      </c>
      <c r="K150" s="139" t="s">
        <v>346</v>
      </c>
      <c r="L150" s="32"/>
      <c r="M150" s="144" t="s">
        <v>1</v>
      </c>
      <c r="N150" s="145" t="s">
        <v>42</v>
      </c>
      <c r="P150" s="146">
        <f>O150*H150</f>
        <v>0</v>
      </c>
      <c r="Q150" s="146">
        <v>0</v>
      </c>
      <c r="R150" s="146">
        <f>Q150*H150</f>
        <v>0</v>
      </c>
      <c r="S150" s="146">
        <v>0</v>
      </c>
      <c r="T150" s="147">
        <f>S150*H150</f>
        <v>0</v>
      </c>
      <c r="AR150" s="148" t="s">
        <v>249</v>
      </c>
      <c r="AT150" s="148" t="s">
        <v>342</v>
      </c>
      <c r="AU150" s="148" t="s">
        <v>86</v>
      </c>
      <c r="AY150" s="17" t="s">
        <v>339</v>
      </c>
      <c r="BE150" s="149">
        <f>IF(N150="základní",J150,0)</f>
        <v>0</v>
      </c>
      <c r="BF150" s="149">
        <f>IF(N150="snížená",J150,0)</f>
        <v>0</v>
      </c>
      <c r="BG150" s="149">
        <f>IF(N150="zákl. přenesená",J150,0)</f>
        <v>0</v>
      </c>
      <c r="BH150" s="149">
        <f>IF(N150="sníž. přenesená",J150,0)</f>
        <v>0</v>
      </c>
      <c r="BI150" s="149">
        <f>IF(N150="nulová",J150,0)</f>
        <v>0</v>
      </c>
      <c r="BJ150" s="17" t="s">
        <v>84</v>
      </c>
      <c r="BK150" s="149">
        <f>ROUND(I150*H150,2)</f>
        <v>0</v>
      </c>
      <c r="BL150" s="17" t="s">
        <v>249</v>
      </c>
      <c r="BM150" s="148" t="s">
        <v>5047</v>
      </c>
    </row>
    <row r="151" spans="2:65" s="1" customFormat="1" ht="19.2" x14ac:dyDescent="0.2">
      <c r="B151" s="32"/>
      <c r="D151" s="150" t="s">
        <v>348</v>
      </c>
      <c r="F151" s="151" t="s">
        <v>1982</v>
      </c>
      <c r="I151" s="152"/>
      <c r="L151" s="32"/>
      <c r="M151" s="153"/>
      <c r="T151" s="56"/>
      <c r="AT151" s="17" t="s">
        <v>348</v>
      </c>
      <c r="AU151" s="17" t="s">
        <v>86</v>
      </c>
    </row>
    <row r="152" spans="2:65" s="15" customFormat="1" x14ac:dyDescent="0.2">
      <c r="B152" s="189"/>
      <c r="D152" s="150" t="s">
        <v>376</v>
      </c>
      <c r="E152" s="190" t="s">
        <v>1</v>
      </c>
      <c r="F152" s="191" t="s">
        <v>1983</v>
      </c>
      <c r="H152" s="190" t="s">
        <v>1</v>
      </c>
      <c r="I152" s="192"/>
      <c r="L152" s="189"/>
      <c r="M152" s="193"/>
      <c r="T152" s="194"/>
      <c r="AT152" s="190" t="s">
        <v>376</v>
      </c>
      <c r="AU152" s="190" t="s">
        <v>86</v>
      </c>
      <c r="AV152" s="15" t="s">
        <v>84</v>
      </c>
      <c r="AW152" s="15" t="s">
        <v>34</v>
      </c>
      <c r="AX152" s="15" t="s">
        <v>77</v>
      </c>
      <c r="AY152" s="190" t="s">
        <v>339</v>
      </c>
    </row>
    <row r="153" spans="2:65" s="12" customFormat="1" x14ac:dyDescent="0.2">
      <c r="B153" s="155"/>
      <c r="D153" s="150" t="s">
        <v>376</v>
      </c>
      <c r="E153" s="156" t="s">
        <v>1</v>
      </c>
      <c r="F153" s="157" t="s">
        <v>1984</v>
      </c>
      <c r="H153" s="158">
        <v>20</v>
      </c>
      <c r="I153" s="159"/>
      <c r="L153" s="155"/>
      <c r="M153" s="160"/>
      <c r="T153" s="161"/>
      <c r="AT153" s="156" t="s">
        <v>376</v>
      </c>
      <c r="AU153" s="156" t="s">
        <v>86</v>
      </c>
      <c r="AV153" s="12" t="s">
        <v>86</v>
      </c>
      <c r="AW153" s="12" t="s">
        <v>34</v>
      </c>
      <c r="AX153" s="12" t="s">
        <v>77</v>
      </c>
      <c r="AY153" s="156" t="s">
        <v>339</v>
      </c>
    </row>
    <row r="154" spans="2:65" s="13" customFormat="1" x14ac:dyDescent="0.2">
      <c r="B154" s="162"/>
      <c r="D154" s="150" t="s">
        <v>376</v>
      </c>
      <c r="E154" s="163" t="s">
        <v>1</v>
      </c>
      <c r="F154" s="164" t="s">
        <v>398</v>
      </c>
      <c r="H154" s="165">
        <v>20</v>
      </c>
      <c r="I154" s="166"/>
      <c r="L154" s="162"/>
      <c r="M154" s="167"/>
      <c r="T154" s="168"/>
      <c r="AT154" s="163" t="s">
        <v>376</v>
      </c>
      <c r="AU154" s="163" t="s">
        <v>86</v>
      </c>
      <c r="AV154" s="13" t="s">
        <v>249</v>
      </c>
      <c r="AW154" s="13" t="s">
        <v>34</v>
      </c>
      <c r="AX154" s="13" t="s">
        <v>84</v>
      </c>
      <c r="AY154" s="163" t="s">
        <v>339</v>
      </c>
    </row>
    <row r="155" spans="2:65" s="1" customFormat="1" ht="16.5" customHeight="1" x14ac:dyDescent="0.2">
      <c r="B155" s="136"/>
      <c r="C155" s="137" t="s">
        <v>385</v>
      </c>
      <c r="D155" s="137" t="s">
        <v>342</v>
      </c>
      <c r="E155" s="138" t="s">
        <v>725</v>
      </c>
      <c r="F155" s="139" t="s">
        <v>726</v>
      </c>
      <c r="G155" s="140" t="s">
        <v>381</v>
      </c>
      <c r="H155" s="141">
        <v>42</v>
      </c>
      <c r="I155" s="142"/>
      <c r="J155" s="143">
        <f>ROUND(I155*H155,2)</f>
        <v>0</v>
      </c>
      <c r="K155" s="139" t="s">
        <v>346</v>
      </c>
      <c r="L155" s="32"/>
      <c r="M155" s="144" t="s">
        <v>1</v>
      </c>
      <c r="N155" s="145" t="s">
        <v>42</v>
      </c>
      <c r="P155" s="146">
        <f>O155*H155</f>
        <v>0</v>
      </c>
      <c r="Q155" s="146">
        <v>0</v>
      </c>
      <c r="R155" s="146">
        <f>Q155*H155</f>
        <v>0</v>
      </c>
      <c r="S155" s="146">
        <v>0</v>
      </c>
      <c r="T155" s="147">
        <f>S155*H155</f>
        <v>0</v>
      </c>
      <c r="AR155" s="148" t="s">
        <v>249</v>
      </c>
      <c r="AT155" s="148" t="s">
        <v>342</v>
      </c>
      <c r="AU155" s="148" t="s">
        <v>86</v>
      </c>
      <c r="AY155" s="17" t="s">
        <v>339</v>
      </c>
      <c r="BE155" s="149">
        <f>IF(N155="základní",J155,0)</f>
        <v>0</v>
      </c>
      <c r="BF155" s="149">
        <f>IF(N155="snížená",J155,0)</f>
        <v>0</v>
      </c>
      <c r="BG155" s="149">
        <f>IF(N155="zákl. přenesená",J155,0)</f>
        <v>0</v>
      </c>
      <c r="BH155" s="149">
        <f>IF(N155="sníž. přenesená",J155,0)</f>
        <v>0</v>
      </c>
      <c r="BI155" s="149">
        <f>IF(N155="nulová",J155,0)</f>
        <v>0</v>
      </c>
      <c r="BJ155" s="17" t="s">
        <v>84</v>
      </c>
      <c r="BK155" s="149">
        <f>ROUND(I155*H155,2)</f>
        <v>0</v>
      </c>
      <c r="BL155" s="17" t="s">
        <v>249</v>
      </c>
      <c r="BM155" s="148" t="s">
        <v>5048</v>
      </c>
    </row>
    <row r="156" spans="2:65" s="1" customFormat="1" ht="19.2" x14ac:dyDescent="0.2">
      <c r="B156" s="32"/>
      <c r="D156" s="150" t="s">
        <v>348</v>
      </c>
      <c r="F156" s="151" t="s">
        <v>728</v>
      </c>
      <c r="I156" s="152"/>
      <c r="L156" s="32"/>
      <c r="M156" s="153"/>
      <c r="T156" s="56"/>
      <c r="AT156" s="17" t="s">
        <v>348</v>
      </c>
      <c r="AU156" s="17" t="s">
        <v>86</v>
      </c>
    </row>
    <row r="157" spans="2:65" s="15" customFormat="1" ht="20.399999999999999" x14ac:dyDescent="0.2">
      <c r="B157" s="189"/>
      <c r="D157" s="150" t="s">
        <v>376</v>
      </c>
      <c r="E157" s="190" t="s">
        <v>1</v>
      </c>
      <c r="F157" s="191" t="s">
        <v>1986</v>
      </c>
      <c r="H157" s="190" t="s">
        <v>1</v>
      </c>
      <c r="I157" s="192"/>
      <c r="L157" s="189"/>
      <c r="M157" s="193"/>
      <c r="T157" s="194"/>
      <c r="AT157" s="190" t="s">
        <v>376</v>
      </c>
      <c r="AU157" s="190" t="s">
        <v>86</v>
      </c>
      <c r="AV157" s="15" t="s">
        <v>84</v>
      </c>
      <c r="AW157" s="15" t="s">
        <v>34</v>
      </c>
      <c r="AX157" s="15" t="s">
        <v>77</v>
      </c>
      <c r="AY157" s="190" t="s">
        <v>339</v>
      </c>
    </row>
    <row r="158" spans="2:65" s="12" customFormat="1" x14ac:dyDescent="0.2">
      <c r="B158" s="155"/>
      <c r="D158" s="150" t="s">
        <v>376</v>
      </c>
      <c r="E158" s="156" t="s">
        <v>1</v>
      </c>
      <c r="F158" s="157" t="s">
        <v>1987</v>
      </c>
      <c r="H158" s="158">
        <v>42</v>
      </c>
      <c r="I158" s="159"/>
      <c r="L158" s="155"/>
      <c r="M158" s="160"/>
      <c r="T158" s="161"/>
      <c r="AT158" s="156" t="s">
        <v>376</v>
      </c>
      <c r="AU158" s="156" t="s">
        <v>86</v>
      </c>
      <c r="AV158" s="12" t="s">
        <v>86</v>
      </c>
      <c r="AW158" s="12" t="s">
        <v>34</v>
      </c>
      <c r="AX158" s="12" t="s">
        <v>77</v>
      </c>
      <c r="AY158" s="156" t="s">
        <v>339</v>
      </c>
    </row>
    <row r="159" spans="2:65" s="13" customFormat="1" x14ac:dyDescent="0.2">
      <c r="B159" s="162"/>
      <c r="D159" s="150" t="s">
        <v>376</v>
      </c>
      <c r="E159" s="163" t="s">
        <v>1</v>
      </c>
      <c r="F159" s="164" t="s">
        <v>398</v>
      </c>
      <c r="H159" s="165">
        <v>42</v>
      </c>
      <c r="I159" s="166"/>
      <c r="L159" s="162"/>
      <c r="M159" s="167"/>
      <c r="T159" s="168"/>
      <c r="AT159" s="163" t="s">
        <v>376</v>
      </c>
      <c r="AU159" s="163" t="s">
        <v>86</v>
      </c>
      <c r="AV159" s="13" t="s">
        <v>249</v>
      </c>
      <c r="AW159" s="13" t="s">
        <v>34</v>
      </c>
      <c r="AX159" s="13" t="s">
        <v>84</v>
      </c>
      <c r="AY159" s="163" t="s">
        <v>339</v>
      </c>
    </row>
    <row r="160" spans="2:65" s="1" customFormat="1" ht="16.5" customHeight="1" x14ac:dyDescent="0.2">
      <c r="B160" s="136"/>
      <c r="C160" s="137" t="s">
        <v>391</v>
      </c>
      <c r="D160" s="137" t="s">
        <v>342</v>
      </c>
      <c r="E160" s="138" t="s">
        <v>846</v>
      </c>
      <c r="F160" s="139" t="s">
        <v>847</v>
      </c>
      <c r="G160" s="140" t="s">
        <v>381</v>
      </c>
      <c r="H160" s="141">
        <v>63.6</v>
      </c>
      <c r="I160" s="142"/>
      <c r="J160" s="143">
        <f>ROUND(I160*H160,2)</f>
        <v>0</v>
      </c>
      <c r="K160" s="139" t="s">
        <v>346</v>
      </c>
      <c r="L160" s="32"/>
      <c r="M160" s="144" t="s">
        <v>1</v>
      </c>
      <c r="N160" s="145" t="s">
        <v>42</v>
      </c>
      <c r="P160" s="146">
        <f>O160*H160</f>
        <v>0</v>
      </c>
      <c r="Q160" s="146">
        <v>0</v>
      </c>
      <c r="R160" s="146">
        <f>Q160*H160</f>
        <v>0</v>
      </c>
      <c r="S160" s="146">
        <v>0</v>
      </c>
      <c r="T160" s="147">
        <f>S160*H160</f>
        <v>0</v>
      </c>
      <c r="AR160" s="148" t="s">
        <v>249</v>
      </c>
      <c r="AT160" s="148" t="s">
        <v>342</v>
      </c>
      <c r="AU160" s="148" t="s">
        <v>86</v>
      </c>
      <c r="AY160" s="17" t="s">
        <v>339</v>
      </c>
      <c r="BE160" s="149">
        <f>IF(N160="základní",J160,0)</f>
        <v>0</v>
      </c>
      <c r="BF160" s="149">
        <f>IF(N160="snížená",J160,0)</f>
        <v>0</v>
      </c>
      <c r="BG160" s="149">
        <f>IF(N160="zákl. přenesená",J160,0)</f>
        <v>0</v>
      </c>
      <c r="BH160" s="149">
        <f>IF(N160="sníž. přenesená",J160,0)</f>
        <v>0</v>
      </c>
      <c r="BI160" s="149">
        <f>IF(N160="nulová",J160,0)</f>
        <v>0</v>
      </c>
      <c r="BJ160" s="17" t="s">
        <v>84</v>
      </c>
      <c r="BK160" s="149">
        <f>ROUND(I160*H160,2)</f>
        <v>0</v>
      </c>
      <c r="BL160" s="17" t="s">
        <v>249</v>
      </c>
      <c r="BM160" s="148" t="s">
        <v>5049</v>
      </c>
    </row>
    <row r="161" spans="2:65" s="1" customFormat="1" ht="19.2" x14ac:dyDescent="0.2">
      <c r="B161" s="32"/>
      <c r="D161" s="150" t="s">
        <v>348</v>
      </c>
      <c r="F161" s="151" t="s">
        <v>849</v>
      </c>
      <c r="I161" s="152"/>
      <c r="L161" s="32"/>
      <c r="M161" s="153"/>
      <c r="T161" s="56"/>
      <c r="AT161" s="17" t="s">
        <v>348</v>
      </c>
      <c r="AU161" s="17" t="s">
        <v>86</v>
      </c>
    </row>
    <row r="162" spans="2:65" s="12" customFormat="1" x14ac:dyDescent="0.2">
      <c r="B162" s="155"/>
      <c r="D162" s="150" t="s">
        <v>376</v>
      </c>
      <c r="E162" s="156" t="s">
        <v>1</v>
      </c>
      <c r="F162" s="157" t="s">
        <v>5050</v>
      </c>
      <c r="H162" s="158">
        <v>63.6</v>
      </c>
      <c r="I162" s="159"/>
      <c r="L162" s="155"/>
      <c r="M162" s="160"/>
      <c r="T162" s="161"/>
      <c r="AT162" s="156" t="s">
        <v>376</v>
      </c>
      <c r="AU162" s="156" t="s">
        <v>86</v>
      </c>
      <c r="AV162" s="12" t="s">
        <v>86</v>
      </c>
      <c r="AW162" s="12" t="s">
        <v>34</v>
      </c>
      <c r="AX162" s="12" t="s">
        <v>84</v>
      </c>
      <c r="AY162" s="156" t="s">
        <v>339</v>
      </c>
    </row>
    <row r="163" spans="2:65" s="11" customFormat="1" ht="25.95" customHeight="1" x14ac:dyDescent="0.25">
      <c r="B163" s="124"/>
      <c r="D163" s="125" t="s">
        <v>76</v>
      </c>
      <c r="E163" s="126" t="s">
        <v>525</v>
      </c>
      <c r="F163" s="126" t="s">
        <v>526</v>
      </c>
      <c r="I163" s="127"/>
      <c r="J163" s="128">
        <f>BK163</f>
        <v>0</v>
      </c>
      <c r="L163" s="124"/>
      <c r="M163" s="129"/>
      <c r="P163" s="130">
        <f>SUM(P164:P181)</f>
        <v>0</v>
      </c>
      <c r="R163" s="130">
        <f>SUM(R164:R181)</f>
        <v>0</v>
      </c>
      <c r="T163" s="131">
        <f>SUM(T164:T181)</f>
        <v>0</v>
      </c>
      <c r="AR163" s="125" t="s">
        <v>249</v>
      </c>
      <c r="AT163" s="132" t="s">
        <v>76</v>
      </c>
      <c r="AU163" s="132" t="s">
        <v>77</v>
      </c>
      <c r="AY163" s="125" t="s">
        <v>339</v>
      </c>
      <c r="BK163" s="133">
        <f>SUM(BK164:BK181)</f>
        <v>0</v>
      </c>
    </row>
    <row r="164" spans="2:65" s="1" customFormat="1" ht="24.15" customHeight="1" x14ac:dyDescent="0.2">
      <c r="B164" s="136"/>
      <c r="C164" s="137" t="s">
        <v>399</v>
      </c>
      <c r="D164" s="137" t="s">
        <v>342</v>
      </c>
      <c r="E164" s="138" t="s">
        <v>556</v>
      </c>
      <c r="F164" s="139" t="s">
        <v>557</v>
      </c>
      <c r="G164" s="140" t="s">
        <v>345</v>
      </c>
      <c r="H164" s="141">
        <v>1</v>
      </c>
      <c r="I164" s="142"/>
      <c r="J164" s="143">
        <f>ROUND(I164*H164,2)</f>
        <v>0</v>
      </c>
      <c r="K164" s="139" t="s">
        <v>346</v>
      </c>
      <c r="L164" s="32"/>
      <c r="M164" s="144" t="s">
        <v>1</v>
      </c>
      <c r="N164" s="145" t="s">
        <v>42</v>
      </c>
      <c r="P164" s="146">
        <f>O164*H164</f>
        <v>0</v>
      </c>
      <c r="Q164" s="146">
        <v>0</v>
      </c>
      <c r="R164" s="146">
        <f>Q164*H164</f>
        <v>0</v>
      </c>
      <c r="S164" s="146">
        <v>0</v>
      </c>
      <c r="T164" s="147">
        <f>S164*H164</f>
        <v>0</v>
      </c>
      <c r="AR164" s="148" t="s">
        <v>1902</v>
      </c>
      <c r="AT164" s="148" t="s">
        <v>342</v>
      </c>
      <c r="AU164" s="148" t="s">
        <v>84</v>
      </c>
      <c r="AY164" s="17" t="s">
        <v>339</v>
      </c>
      <c r="BE164" s="149">
        <f>IF(N164="základní",J164,0)</f>
        <v>0</v>
      </c>
      <c r="BF164" s="149">
        <f>IF(N164="snížená",J164,0)</f>
        <v>0</v>
      </c>
      <c r="BG164" s="149">
        <f>IF(N164="zákl. přenesená",J164,0)</f>
        <v>0</v>
      </c>
      <c r="BH164" s="149">
        <f>IF(N164="sníž. přenesená",J164,0)</f>
        <v>0</v>
      </c>
      <c r="BI164" s="149">
        <f>IF(N164="nulová",J164,0)</f>
        <v>0</v>
      </c>
      <c r="BJ164" s="17" t="s">
        <v>84</v>
      </c>
      <c r="BK164" s="149">
        <f>ROUND(I164*H164,2)</f>
        <v>0</v>
      </c>
      <c r="BL164" s="17" t="s">
        <v>1902</v>
      </c>
      <c r="BM164" s="148" t="s">
        <v>5051</v>
      </c>
    </row>
    <row r="165" spans="2:65" s="1" customFormat="1" ht="38.4" x14ac:dyDescent="0.2">
      <c r="B165" s="32"/>
      <c r="D165" s="150" t="s">
        <v>348</v>
      </c>
      <c r="F165" s="151" t="s">
        <v>559</v>
      </c>
      <c r="I165" s="152"/>
      <c r="L165" s="32"/>
      <c r="M165" s="153"/>
      <c r="T165" s="56"/>
      <c r="AT165" s="17" t="s">
        <v>348</v>
      </c>
      <c r="AU165" s="17" t="s">
        <v>84</v>
      </c>
    </row>
    <row r="166" spans="2:65" s="12" customFormat="1" x14ac:dyDescent="0.2">
      <c r="B166" s="155"/>
      <c r="D166" s="150" t="s">
        <v>376</v>
      </c>
      <c r="E166" s="156" t="s">
        <v>1</v>
      </c>
      <c r="F166" s="157" t="s">
        <v>1991</v>
      </c>
      <c r="H166" s="158">
        <v>1</v>
      </c>
      <c r="I166" s="159"/>
      <c r="L166" s="155"/>
      <c r="M166" s="160"/>
      <c r="T166" s="161"/>
      <c r="AT166" s="156" t="s">
        <v>376</v>
      </c>
      <c r="AU166" s="156" t="s">
        <v>84</v>
      </c>
      <c r="AV166" s="12" t="s">
        <v>86</v>
      </c>
      <c r="AW166" s="12" t="s">
        <v>34</v>
      </c>
      <c r="AX166" s="12" t="s">
        <v>77</v>
      </c>
      <c r="AY166" s="156" t="s">
        <v>339</v>
      </c>
    </row>
    <row r="167" spans="2:65" s="13" customFormat="1" x14ac:dyDescent="0.2">
      <c r="B167" s="162"/>
      <c r="D167" s="150" t="s">
        <v>376</v>
      </c>
      <c r="E167" s="163" t="s">
        <v>1</v>
      </c>
      <c r="F167" s="164" t="s">
        <v>398</v>
      </c>
      <c r="H167" s="165">
        <v>1</v>
      </c>
      <c r="I167" s="166"/>
      <c r="L167" s="162"/>
      <c r="M167" s="167"/>
      <c r="T167" s="168"/>
      <c r="AT167" s="163" t="s">
        <v>376</v>
      </c>
      <c r="AU167" s="163" t="s">
        <v>84</v>
      </c>
      <c r="AV167" s="13" t="s">
        <v>249</v>
      </c>
      <c r="AW167" s="13" t="s">
        <v>34</v>
      </c>
      <c r="AX167" s="13" t="s">
        <v>84</v>
      </c>
      <c r="AY167" s="163" t="s">
        <v>339</v>
      </c>
    </row>
    <row r="168" spans="2:65" s="1" customFormat="1" ht="24.15" customHeight="1" x14ac:dyDescent="0.2">
      <c r="B168" s="136"/>
      <c r="C168" s="137" t="s">
        <v>405</v>
      </c>
      <c r="D168" s="137" t="s">
        <v>342</v>
      </c>
      <c r="E168" s="138" t="s">
        <v>596</v>
      </c>
      <c r="F168" s="139" t="s">
        <v>597</v>
      </c>
      <c r="G168" s="140" t="s">
        <v>345</v>
      </c>
      <c r="H168" s="141">
        <v>7</v>
      </c>
      <c r="I168" s="142"/>
      <c r="J168" s="143">
        <f>ROUND(I168*H168,2)</f>
        <v>0</v>
      </c>
      <c r="K168" s="139" t="s">
        <v>346</v>
      </c>
      <c r="L168" s="32"/>
      <c r="M168" s="144" t="s">
        <v>1</v>
      </c>
      <c r="N168" s="145" t="s">
        <v>42</v>
      </c>
      <c r="P168" s="146">
        <f>O168*H168</f>
        <v>0</v>
      </c>
      <c r="Q168" s="146">
        <v>0</v>
      </c>
      <c r="R168" s="146">
        <f>Q168*H168</f>
        <v>0</v>
      </c>
      <c r="S168" s="146">
        <v>0</v>
      </c>
      <c r="T168" s="147">
        <f>S168*H168</f>
        <v>0</v>
      </c>
      <c r="AR168" s="148" t="s">
        <v>1902</v>
      </c>
      <c r="AT168" s="148" t="s">
        <v>342</v>
      </c>
      <c r="AU168" s="148" t="s">
        <v>84</v>
      </c>
      <c r="AY168" s="17" t="s">
        <v>339</v>
      </c>
      <c r="BE168" s="149">
        <f>IF(N168="základní",J168,0)</f>
        <v>0</v>
      </c>
      <c r="BF168" s="149">
        <f>IF(N168="snížená",J168,0)</f>
        <v>0</v>
      </c>
      <c r="BG168" s="149">
        <f>IF(N168="zákl. přenesená",J168,0)</f>
        <v>0</v>
      </c>
      <c r="BH168" s="149">
        <f>IF(N168="sníž. přenesená",J168,0)</f>
        <v>0</v>
      </c>
      <c r="BI168" s="149">
        <f>IF(N168="nulová",J168,0)</f>
        <v>0</v>
      </c>
      <c r="BJ168" s="17" t="s">
        <v>84</v>
      </c>
      <c r="BK168" s="149">
        <f>ROUND(I168*H168,2)</f>
        <v>0</v>
      </c>
      <c r="BL168" s="17" t="s">
        <v>1902</v>
      </c>
      <c r="BM168" s="148" t="s">
        <v>5052</v>
      </c>
    </row>
    <row r="169" spans="2:65" s="1" customFormat="1" ht="38.4" x14ac:dyDescent="0.2">
      <c r="B169" s="32"/>
      <c r="D169" s="150" t="s">
        <v>348</v>
      </c>
      <c r="F169" s="151" t="s">
        <v>599</v>
      </c>
      <c r="I169" s="152"/>
      <c r="L169" s="32"/>
      <c r="M169" s="153"/>
      <c r="T169" s="56"/>
      <c r="AT169" s="17" t="s">
        <v>348</v>
      </c>
      <c r="AU169" s="17" t="s">
        <v>84</v>
      </c>
    </row>
    <row r="170" spans="2:65" s="15" customFormat="1" x14ac:dyDescent="0.2">
      <c r="B170" s="189"/>
      <c r="D170" s="150" t="s">
        <v>376</v>
      </c>
      <c r="E170" s="190" t="s">
        <v>1</v>
      </c>
      <c r="F170" s="191" t="s">
        <v>1993</v>
      </c>
      <c r="H170" s="190" t="s">
        <v>1</v>
      </c>
      <c r="I170" s="192"/>
      <c r="L170" s="189"/>
      <c r="M170" s="193"/>
      <c r="T170" s="194"/>
      <c r="AT170" s="190" t="s">
        <v>376</v>
      </c>
      <c r="AU170" s="190" t="s">
        <v>84</v>
      </c>
      <c r="AV170" s="15" t="s">
        <v>84</v>
      </c>
      <c r="AW170" s="15" t="s">
        <v>34</v>
      </c>
      <c r="AX170" s="15" t="s">
        <v>77</v>
      </c>
      <c r="AY170" s="190" t="s">
        <v>339</v>
      </c>
    </row>
    <row r="171" spans="2:65" s="12" customFormat="1" x14ac:dyDescent="0.2">
      <c r="B171" s="155"/>
      <c r="D171" s="150" t="s">
        <v>376</v>
      </c>
      <c r="E171" s="156" t="s">
        <v>1</v>
      </c>
      <c r="F171" s="157" t="s">
        <v>1994</v>
      </c>
      <c r="H171" s="158">
        <v>7</v>
      </c>
      <c r="I171" s="159"/>
      <c r="L171" s="155"/>
      <c r="M171" s="160"/>
      <c r="T171" s="161"/>
      <c r="AT171" s="156" t="s">
        <v>376</v>
      </c>
      <c r="AU171" s="156" t="s">
        <v>84</v>
      </c>
      <c r="AV171" s="12" t="s">
        <v>86</v>
      </c>
      <c r="AW171" s="12" t="s">
        <v>34</v>
      </c>
      <c r="AX171" s="12" t="s">
        <v>77</v>
      </c>
      <c r="AY171" s="156" t="s">
        <v>339</v>
      </c>
    </row>
    <row r="172" spans="2:65" s="13" customFormat="1" x14ac:dyDescent="0.2">
      <c r="B172" s="162"/>
      <c r="D172" s="150" t="s">
        <v>376</v>
      </c>
      <c r="E172" s="163" t="s">
        <v>1</v>
      </c>
      <c r="F172" s="164" t="s">
        <v>398</v>
      </c>
      <c r="H172" s="165">
        <v>7</v>
      </c>
      <c r="I172" s="166"/>
      <c r="L172" s="162"/>
      <c r="M172" s="167"/>
      <c r="T172" s="168"/>
      <c r="AT172" s="163" t="s">
        <v>376</v>
      </c>
      <c r="AU172" s="163" t="s">
        <v>84</v>
      </c>
      <c r="AV172" s="13" t="s">
        <v>249</v>
      </c>
      <c r="AW172" s="13" t="s">
        <v>34</v>
      </c>
      <c r="AX172" s="13" t="s">
        <v>84</v>
      </c>
      <c r="AY172" s="163" t="s">
        <v>339</v>
      </c>
    </row>
    <row r="173" spans="2:65" s="1" customFormat="1" ht="16.5" customHeight="1" x14ac:dyDescent="0.2">
      <c r="B173" s="136"/>
      <c r="C173" s="137" t="s">
        <v>8</v>
      </c>
      <c r="D173" s="137" t="s">
        <v>342</v>
      </c>
      <c r="E173" s="138" t="s">
        <v>619</v>
      </c>
      <c r="F173" s="139" t="s">
        <v>620</v>
      </c>
      <c r="G173" s="140" t="s">
        <v>345</v>
      </c>
      <c r="H173" s="141">
        <v>1</v>
      </c>
      <c r="I173" s="142"/>
      <c r="J173" s="143">
        <f>ROUND(I173*H173,2)</f>
        <v>0</v>
      </c>
      <c r="K173" s="139" t="s">
        <v>346</v>
      </c>
      <c r="L173" s="32"/>
      <c r="M173" s="144" t="s">
        <v>1</v>
      </c>
      <c r="N173" s="145" t="s">
        <v>42</v>
      </c>
      <c r="P173" s="146">
        <f>O173*H173</f>
        <v>0</v>
      </c>
      <c r="Q173" s="146">
        <v>0</v>
      </c>
      <c r="R173" s="146">
        <f>Q173*H173</f>
        <v>0</v>
      </c>
      <c r="S173" s="146">
        <v>0</v>
      </c>
      <c r="T173" s="147">
        <f>S173*H173</f>
        <v>0</v>
      </c>
      <c r="AR173" s="148" t="s">
        <v>1902</v>
      </c>
      <c r="AT173" s="148" t="s">
        <v>342</v>
      </c>
      <c r="AU173" s="148" t="s">
        <v>84</v>
      </c>
      <c r="AY173" s="17" t="s">
        <v>339</v>
      </c>
      <c r="BE173" s="149">
        <f>IF(N173="základní",J173,0)</f>
        <v>0</v>
      </c>
      <c r="BF173" s="149">
        <f>IF(N173="snížená",J173,0)</f>
        <v>0</v>
      </c>
      <c r="BG173" s="149">
        <f>IF(N173="zákl. přenesená",J173,0)</f>
        <v>0</v>
      </c>
      <c r="BH173" s="149">
        <f>IF(N173="sníž. přenesená",J173,0)</f>
        <v>0</v>
      </c>
      <c r="BI173" s="149">
        <f>IF(N173="nulová",J173,0)</f>
        <v>0</v>
      </c>
      <c r="BJ173" s="17" t="s">
        <v>84</v>
      </c>
      <c r="BK173" s="149">
        <f>ROUND(I173*H173,2)</f>
        <v>0</v>
      </c>
      <c r="BL173" s="17" t="s">
        <v>1902</v>
      </c>
      <c r="BM173" s="148" t="s">
        <v>5053</v>
      </c>
    </row>
    <row r="174" spans="2:65" s="1" customFormat="1" ht="28.8" x14ac:dyDescent="0.2">
      <c r="B174" s="32"/>
      <c r="D174" s="150" t="s">
        <v>348</v>
      </c>
      <c r="F174" s="151" t="s">
        <v>622</v>
      </c>
      <c r="I174" s="152"/>
      <c r="L174" s="32"/>
      <c r="M174" s="153"/>
      <c r="T174" s="56"/>
      <c r="AT174" s="17" t="s">
        <v>348</v>
      </c>
      <c r="AU174" s="17" t="s">
        <v>84</v>
      </c>
    </row>
    <row r="175" spans="2:65" s="12" customFormat="1" x14ac:dyDescent="0.2">
      <c r="B175" s="155"/>
      <c r="D175" s="150" t="s">
        <v>376</v>
      </c>
      <c r="E175" s="156" t="s">
        <v>1</v>
      </c>
      <c r="F175" s="157" t="s">
        <v>5054</v>
      </c>
      <c r="H175" s="158">
        <v>1</v>
      </c>
      <c r="I175" s="159"/>
      <c r="L175" s="155"/>
      <c r="M175" s="160"/>
      <c r="T175" s="161"/>
      <c r="AT175" s="156" t="s">
        <v>376</v>
      </c>
      <c r="AU175" s="156" t="s">
        <v>84</v>
      </c>
      <c r="AV175" s="12" t="s">
        <v>86</v>
      </c>
      <c r="AW175" s="12" t="s">
        <v>34</v>
      </c>
      <c r="AX175" s="12" t="s">
        <v>77</v>
      </c>
      <c r="AY175" s="156" t="s">
        <v>339</v>
      </c>
    </row>
    <row r="176" spans="2:65" s="13" customFormat="1" x14ac:dyDescent="0.2">
      <c r="B176" s="162"/>
      <c r="D176" s="150" t="s">
        <v>376</v>
      </c>
      <c r="E176" s="163" t="s">
        <v>1</v>
      </c>
      <c r="F176" s="164" t="s">
        <v>398</v>
      </c>
      <c r="H176" s="165">
        <v>1</v>
      </c>
      <c r="I176" s="166"/>
      <c r="L176" s="162"/>
      <c r="M176" s="167"/>
      <c r="T176" s="168"/>
      <c r="AT176" s="163" t="s">
        <v>376</v>
      </c>
      <c r="AU176" s="163" t="s">
        <v>84</v>
      </c>
      <c r="AV176" s="13" t="s">
        <v>249</v>
      </c>
      <c r="AW176" s="13" t="s">
        <v>34</v>
      </c>
      <c r="AX176" s="13" t="s">
        <v>84</v>
      </c>
      <c r="AY176" s="163" t="s">
        <v>339</v>
      </c>
    </row>
    <row r="177" spans="2:65" s="1" customFormat="1" ht="16.5" customHeight="1" x14ac:dyDescent="0.2">
      <c r="B177" s="136"/>
      <c r="C177" s="137" t="s">
        <v>415</v>
      </c>
      <c r="D177" s="137" t="s">
        <v>342</v>
      </c>
      <c r="E177" s="138" t="s">
        <v>588</v>
      </c>
      <c r="F177" s="139" t="s">
        <v>589</v>
      </c>
      <c r="G177" s="140" t="s">
        <v>493</v>
      </c>
      <c r="H177" s="141">
        <v>2E-3</v>
      </c>
      <c r="I177" s="142"/>
      <c r="J177" s="143">
        <f>ROUND(I177*H177,2)</f>
        <v>0</v>
      </c>
      <c r="K177" s="139" t="s">
        <v>346</v>
      </c>
      <c r="L177" s="32"/>
      <c r="M177" s="144" t="s">
        <v>1</v>
      </c>
      <c r="N177" s="145" t="s">
        <v>42</v>
      </c>
      <c r="P177" s="146">
        <f>O177*H177</f>
        <v>0</v>
      </c>
      <c r="Q177" s="146">
        <v>0</v>
      </c>
      <c r="R177" s="146">
        <f>Q177*H177</f>
        <v>0</v>
      </c>
      <c r="S177" s="146">
        <v>0</v>
      </c>
      <c r="T177" s="147">
        <f>S177*H177</f>
        <v>0</v>
      </c>
      <c r="AR177" s="148" t="s">
        <v>1902</v>
      </c>
      <c r="AT177" s="148" t="s">
        <v>342</v>
      </c>
      <c r="AU177" s="148" t="s">
        <v>84</v>
      </c>
      <c r="AY177" s="17" t="s">
        <v>339</v>
      </c>
      <c r="BE177" s="149">
        <f>IF(N177="základní",J177,0)</f>
        <v>0</v>
      </c>
      <c r="BF177" s="149">
        <f>IF(N177="snížená",J177,0)</f>
        <v>0</v>
      </c>
      <c r="BG177" s="149">
        <f>IF(N177="zákl. přenesená",J177,0)</f>
        <v>0</v>
      </c>
      <c r="BH177" s="149">
        <f>IF(N177="sníž. přenesená",J177,0)</f>
        <v>0</v>
      </c>
      <c r="BI177" s="149">
        <f>IF(N177="nulová",J177,0)</f>
        <v>0</v>
      </c>
      <c r="BJ177" s="17" t="s">
        <v>84</v>
      </c>
      <c r="BK177" s="149">
        <f>ROUND(I177*H177,2)</f>
        <v>0</v>
      </c>
      <c r="BL177" s="17" t="s">
        <v>1902</v>
      </c>
      <c r="BM177" s="148" t="s">
        <v>5055</v>
      </c>
    </row>
    <row r="178" spans="2:65" s="1" customFormat="1" ht="28.8" x14ac:dyDescent="0.2">
      <c r="B178" s="32"/>
      <c r="D178" s="150" t="s">
        <v>348</v>
      </c>
      <c r="F178" s="151" t="s">
        <v>591</v>
      </c>
      <c r="I178" s="152"/>
      <c r="L178" s="32"/>
      <c r="M178" s="153"/>
      <c r="T178" s="56"/>
      <c r="AT178" s="17" t="s">
        <v>348</v>
      </c>
      <c r="AU178" s="17" t="s">
        <v>84</v>
      </c>
    </row>
    <row r="179" spans="2:65" s="15" customFormat="1" x14ac:dyDescent="0.2">
      <c r="B179" s="189"/>
      <c r="D179" s="150" t="s">
        <v>376</v>
      </c>
      <c r="E179" s="190" t="s">
        <v>1</v>
      </c>
      <c r="F179" s="191" t="s">
        <v>1996</v>
      </c>
      <c r="H179" s="190" t="s">
        <v>1</v>
      </c>
      <c r="I179" s="192"/>
      <c r="L179" s="189"/>
      <c r="M179" s="193"/>
      <c r="T179" s="194"/>
      <c r="AT179" s="190" t="s">
        <v>376</v>
      </c>
      <c r="AU179" s="190" t="s">
        <v>84</v>
      </c>
      <c r="AV179" s="15" t="s">
        <v>84</v>
      </c>
      <c r="AW179" s="15" t="s">
        <v>34</v>
      </c>
      <c r="AX179" s="15" t="s">
        <v>77</v>
      </c>
      <c r="AY179" s="190" t="s">
        <v>339</v>
      </c>
    </row>
    <row r="180" spans="2:65" s="12" customFormat="1" x14ac:dyDescent="0.2">
      <c r="B180" s="155"/>
      <c r="D180" s="150" t="s">
        <v>376</v>
      </c>
      <c r="E180" s="156" t="s">
        <v>1</v>
      </c>
      <c r="F180" s="157" t="s">
        <v>1997</v>
      </c>
      <c r="H180" s="158">
        <v>2E-3</v>
      </c>
      <c r="I180" s="159"/>
      <c r="L180" s="155"/>
      <c r="M180" s="160"/>
      <c r="T180" s="161"/>
      <c r="AT180" s="156" t="s">
        <v>376</v>
      </c>
      <c r="AU180" s="156" t="s">
        <v>84</v>
      </c>
      <c r="AV180" s="12" t="s">
        <v>86</v>
      </c>
      <c r="AW180" s="12" t="s">
        <v>34</v>
      </c>
      <c r="AX180" s="12" t="s">
        <v>77</v>
      </c>
      <c r="AY180" s="156" t="s">
        <v>339</v>
      </c>
    </row>
    <row r="181" spans="2:65" s="13" customFormat="1" x14ac:dyDescent="0.2">
      <c r="B181" s="162"/>
      <c r="D181" s="150" t="s">
        <v>376</v>
      </c>
      <c r="E181" s="163" t="s">
        <v>1</v>
      </c>
      <c r="F181" s="164" t="s">
        <v>398</v>
      </c>
      <c r="H181" s="165">
        <v>2E-3</v>
      </c>
      <c r="I181" s="166"/>
      <c r="L181" s="162"/>
      <c r="M181" s="195"/>
      <c r="N181" s="196"/>
      <c r="O181" s="196"/>
      <c r="P181" s="196"/>
      <c r="Q181" s="196"/>
      <c r="R181" s="196"/>
      <c r="S181" s="196"/>
      <c r="T181" s="197"/>
      <c r="AT181" s="163" t="s">
        <v>376</v>
      </c>
      <c r="AU181" s="163" t="s">
        <v>84</v>
      </c>
      <c r="AV181" s="13" t="s">
        <v>249</v>
      </c>
      <c r="AW181" s="13" t="s">
        <v>34</v>
      </c>
      <c r="AX181" s="13" t="s">
        <v>84</v>
      </c>
      <c r="AY181" s="163" t="s">
        <v>339</v>
      </c>
    </row>
    <row r="182" spans="2:65" s="1" customFormat="1" ht="6.9" customHeight="1" x14ac:dyDescent="0.2">
      <c r="B182" s="44"/>
      <c r="C182" s="45"/>
      <c r="D182" s="45"/>
      <c r="E182" s="45"/>
      <c r="F182" s="45"/>
      <c r="G182" s="45"/>
      <c r="H182" s="45"/>
      <c r="I182" s="45"/>
      <c r="J182" s="45"/>
      <c r="K182" s="45"/>
      <c r="L182" s="32"/>
    </row>
  </sheetData>
  <autoFilter ref="C126:K181" xr:uid="{00000000-0009-0000-0000-000011000000}"/>
  <mergeCells count="15">
    <mergeCell ref="E113:H113"/>
    <mergeCell ref="E117:H117"/>
    <mergeCell ref="E115:H115"/>
    <mergeCell ref="E119:H119"/>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2:BM921"/>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56" ht="36.9" customHeight="1" x14ac:dyDescent="0.2">
      <c r="L2" s="255" t="s">
        <v>5</v>
      </c>
      <c r="M2" s="256"/>
      <c r="N2" s="256"/>
      <c r="O2" s="256"/>
      <c r="P2" s="256"/>
      <c r="Q2" s="256"/>
      <c r="R2" s="256"/>
      <c r="S2" s="256"/>
      <c r="T2" s="256"/>
      <c r="U2" s="256"/>
      <c r="V2" s="256"/>
      <c r="AT2" s="17" t="s">
        <v>163</v>
      </c>
      <c r="AZ2" s="198" t="s">
        <v>1998</v>
      </c>
      <c r="BA2" s="198" t="s">
        <v>1999</v>
      </c>
      <c r="BB2" s="198" t="s">
        <v>373</v>
      </c>
      <c r="BC2" s="198" t="s">
        <v>5056</v>
      </c>
      <c r="BD2" s="198" t="s">
        <v>86</v>
      </c>
    </row>
    <row r="3" spans="2:56" ht="6.9" customHeight="1" x14ac:dyDescent="0.2">
      <c r="B3" s="18"/>
      <c r="C3" s="19"/>
      <c r="D3" s="19"/>
      <c r="E3" s="19"/>
      <c r="F3" s="19"/>
      <c r="G3" s="19"/>
      <c r="H3" s="19"/>
      <c r="I3" s="19"/>
      <c r="J3" s="19"/>
      <c r="K3" s="19"/>
      <c r="L3" s="20"/>
      <c r="AT3" s="17" t="s">
        <v>86</v>
      </c>
      <c r="AZ3" s="198" t="s">
        <v>2193</v>
      </c>
      <c r="BA3" s="198" t="s">
        <v>5057</v>
      </c>
      <c r="BB3" s="198" t="s">
        <v>373</v>
      </c>
      <c r="BC3" s="198" t="s">
        <v>5058</v>
      </c>
      <c r="BD3" s="198" t="s">
        <v>86</v>
      </c>
    </row>
    <row r="4" spans="2:56" ht="24.9" customHeight="1" x14ac:dyDescent="0.2">
      <c r="B4" s="20"/>
      <c r="D4" s="21" t="s">
        <v>311</v>
      </c>
      <c r="L4" s="20"/>
      <c r="M4" s="93" t="s">
        <v>10</v>
      </c>
      <c r="AT4" s="17" t="s">
        <v>3</v>
      </c>
      <c r="AZ4" s="198" t="s">
        <v>2001</v>
      </c>
      <c r="BA4" s="198" t="s">
        <v>2002</v>
      </c>
      <c r="BB4" s="198" t="s">
        <v>381</v>
      </c>
      <c r="BC4" s="198" t="s">
        <v>579</v>
      </c>
      <c r="BD4" s="198" t="s">
        <v>86</v>
      </c>
    </row>
    <row r="5" spans="2:56" ht="6.9" customHeight="1" x14ac:dyDescent="0.2">
      <c r="B5" s="20"/>
      <c r="L5" s="20"/>
      <c r="AZ5" s="198" t="s">
        <v>2408</v>
      </c>
      <c r="BA5" s="198" t="s">
        <v>5059</v>
      </c>
      <c r="BB5" s="198" t="s">
        <v>970</v>
      </c>
      <c r="BC5" s="198" t="s">
        <v>5060</v>
      </c>
      <c r="BD5" s="198" t="s">
        <v>86</v>
      </c>
    </row>
    <row r="6" spans="2:56" ht="12" customHeight="1" x14ac:dyDescent="0.2">
      <c r="B6" s="20"/>
      <c r="D6" s="27" t="s">
        <v>16</v>
      </c>
      <c r="L6" s="20"/>
    </row>
    <row r="7" spans="2:56" ht="16.5" customHeight="1" x14ac:dyDescent="0.2">
      <c r="B7" s="20"/>
      <c r="E7" s="278" t="str">
        <f>'Rekapitulace stavby'!K6</f>
        <v>Prostá rekonstrukce trati v úseku Milotice nad Opavou – Brantice – 2.etapa</v>
      </c>
      <c r="F7" s="279"/>
      <c r="G7" s="279"/>
      <c r="H7" s="279"/>
      <c r="L7" s="20"/>
    </row>
    <row r="8" spans="2:56" ht="13.2" x14ac:dyDescent="0.2">
      <c r="B8" s="20"/>
      <c r="D8" s="27" t="s">
        <v>312</v>
      </c>
      <c r="L8" s="20"/>
    </row>
    <row r="9" spans="2:56" ht="16.5" customHeight="1" x14ac:dyDescent="0.2">
      <c r="B9" s="20"/>
      <c r="E9" s="278" t="s">
        <v>1953</v>
      </c>
      <c r="F9" s="256"/>
      <c r="G9" s="256"/>
      <c r="H9" s="256"/>
      <c r="L9" s="20"/>
    </row>
    <row r="10" spans="2:56" ht="12" customHeight="1" x14ac:dyDescent="0.2">
      <c r="B10" s="20"/>
      <c r="D10" s="27" t="s">
        <v>314</v>
      </c>
      <c r="L10" s="20"/>
    </row>
    <row r="11" spans="2:56" s="1" customFormat="1" ht="16.5" customHeight="1" x14ac:dyDescent="0.2">
      <c r="B11" s="32"/>
      <c r="E11" s="260" t="s">
        <v>5039</v>
      </c>
      <c r="F11" s="277"/>
      <c r="G11" s="277"/>
      <c r="H11" s="277"/>
      <c r="L11" s="32"/>
    </row>
    <row r="12" spans="2:56" s="1" customFormat="1" ht="12" customHeight="1" x14ac:dyDescent="0.2">
      <c r="B12" s="32"/>
      <c r="D12" s="27" t="s">
        <v>625</v>
      </c>
      <c r="L12" s="32"/>
    </row>
    <row r="13" spans="2:56" s="1" customFormat="1" ht="16.5" customHeight="1" x14ac:dyDescent="0.2">
      <c r="B13" s="32"/>
      <c r="E13" s="248" t="s">
        <v>5061</v>
      </c>
      <c r="F13" s="277"/>
      <c r="G13" s="277"/>
      <c r="H13" s="277"/>
      <c r="L13" s="32"/>
    </row>
    <row r="14" spans="2:56" s="1" customFormat="1" x14ac:dyDescent="0.2">
      <c r="B14" s="32"/>
      <c r="L14" s="32"/>
    </row>
    <row r="15" spans="2:56" s="1" customFormat="1" ht="12" customHeight="1" x14ac:dyDescent="0.2">
      <c r="B15" s="32"/>
      <c r="D15" s="27" t="s">
        <v>18</v>
      </c>
      <c r="F15" s="25" t="s">
        <v>1</v>
      </c>
      <c r="I15" s="27" t="s">
        <v>19</v>
      </c>
      <c r="J15" s="25" t="s">
        <v>1</v>
      </c>
      <c r="L15" s="32"/>
    </row>
    <row r="16" spans="2:56" s="1" customFormat="1" ht="12" customHeight="1" x14ac:dyDescent="0.2">
      <c r="B16" s="32"/>
      <c r="D16" s="27" t="s">
        <v>20</v>
      </c>
      <c r="F16" s="25" t="s">
        <v>21</v>
      </c>
      <c r="I16" s="27" t="s">
        <v>22</v>
      </c>
      <c r="J16" s="52" t="str">
        <f>'Rekapitulace stavby'!AN8</f>
        <v>22. 5. 2025</v>
      </c>
      <c r="L16" s="32"/>
    </row>
    <row r="17" spans="2:12" s="1" customFormat="1" ht="10.8"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80" t="str">
        <f>'Rekapitulace stavby'!E14</f>
        <v>Vyplň údaj</v>
      </c>
      <c r="F22" s="266"/>
      <c r="G22" s="266"/>
      <c r="H22" s="266"/>
      <c r="I22" s="27" t="s">
        <v>28</v>
      </c>
      <c r="J22" s="28" t="str">
        <f>'Rekapitulace stavby'!AN14</f>
        <v>Vyplň údaj</v>
      </c>
      <c r="L22" s="32"/>
    </row>
    <row r="23" spans="2:12" s="1" customFormat="1" ht="6.9" customHeight="1" x14ac:dyDescent="0.2">
      <c r="B23" s="32"/>
      <c r="L23" s="32"/>
    </row>
    <row r="24" spans="2:12" s="1" customFormat="1" ht="12" customHeight="1" x14ac:dyDescent="0.2">
      <c r="B24" s="32"/>
      <c r="D24" s="27" t="s">
        <v>32</v>
      </c>
      <c r="I24" s="27" t="s">
        <v>25</v>
      </c>
      <c r="J24" s="25" t="s">
        <v>1</v>
      </c>
      <c r="L24" s="32"/>
    </row>
    <row r="25" spans="2:12" s="1" customFormat="1" ht="18" customHeight="1" x14ac:dyDescent="0.2">
      <c r="B25" s="32"/>
      <c r="E25" s="25" t="s">
        <v>2004</v>
      </c>
      <c r="I25" s="27" t="s">
        <v>28</v>
      </c>
      <c r="J25" s="25" t="s">
        <v>1</v>
      </c>
      <c r="L25" s="32"/>
    </row>
    <row r="26" spans="2:12" s="1" customFormat="1" ht="6.9" customHeight="1" x14ac:dyDescent="0.2">
      <c r="B26" s="32"/>
      <c r="L26" s="32"/>
    </row>
    <row r="27" spans="2:12" s="1" customFormat="1" ht="12" customHeight="1" x14ac:dyDescent="0.2">
      <c r="B27" s="32"/>
      <c r="D27" s="27" t="s">
        <v>35</v>
      </c>
      <c r="I27" s="27" t="s">
        <v>25</v>
      </c>
      <c r="J27" s="25" t="s">
        <v>1</v>
      </c>
      <c r="L27" s="32"/>
    </row>
    <row r="28" spans="2:12" s="1" customFormat="1" ht="18" customHeight="1" x14ac:dyDescent="0.2">
      <c r="B28" s="32"/>
      <c r="E28" s="25" t="s">
        <v>2005</v>
      </c>
      <c r="I28" s="27" t="s">
        <v>28</v>
      </c>
      <c r="J28" s="25" t="s">
        <v>1</v>
      </c>
      <c r="L28" s="32"/>
    </row>
    <row r="29" spans="2:12" s="1" customFormat="1" ht="6.9" customHeight="1" x14ac:dyDescent="0.2">
      <c r="B29" s="32"/>
      <c r="L29" s="32"/>
    </row>
    <row r="30" spans="2:12" s="1" customFormat="1" ht="12" customHeight="1" x14ac:dyDescent="0.2">
      <c r="B30" s="32"/>
      <c r="D30" s="27" t="s">
        <v>36</v>
      </c>
      <c r="L30" s="32"/>
    </row>
    <row r="31" spans="2:12" s="7" customFormat="1" ht="16.5" customHeight="1" x14ac:dyDescent="0.2">
      <c r="B31" s="94"/>
      <c r="E31" s="270" t="s">
        <v>1</v>
      </c>
      <c r="F31" s="270"/>
      <c r="G31" s="270"/>
      <c r="H31" s="270"/>
      <c r="L31" s="94"/>
    </row>
    <row r="32" spans="2:12" s="1" customFormat="1" ht="6.9" customHeight="1" x14ac:dyDescent="0.2">
      <c r="B32" s="32"/>
      <c r="L32" s="32"/>
    </row>
    <row r="33" spans="2:12" s="1" customFormat="1" ht="6.9" customHeight="1" x14ac:dyDescent="0.2">
      <c r="B33" s="32"/>
      <c r="D33" s="53"/>
      <c r="E33" s="53"/>
      <c r="F33" s="53"/>
      <c r="G33" s="53"/>
      <c r="H33" s="53"/>
      <c r="I33" s="53"/>
      <c r="J33" s="53"/>
      <c r="K33" s="53"/>
      <c r="L33" s="32"/>
    </row>
    <row r="34" spans="2:12" s="1" customFormat="1" ht="25.35" customHeight="1" x14ac:dyDescent="0.2">
      <c r="B34" s="32"/>
      <c r="D34" s="95" t="s">
        <v>37</v>
      </c>
      <c r="J34" s="66">
        <f>ROUND(J140, 2)</f>
        <v>0</v>
      </c>
      <c r="L34" s="32"/>
    </row>
    <row r="35" spans="2:12" s="1" customFormat="1" ht="6.9" customHeight="1" x14ac:dyDescent="0.2">
      <c r="B35" s="32"/>
      <c r="D35" s="53"/>
      <c r="E35" s="53"/>
      <c r="F35" s="53"/>
      <c r="G35" s="53"/>
      <c r="H35" s="53"/>
      <c r="I35" s="53"/>
      <c r="J35" s="53"/>
      <c r="K35" s="53"/>
      <c r="L35" s="32"/>
    </row>
    <row r="36" spans="2:12" s="1" customFormat="1" ht="14.4" customHeight="1" x14ac:dyDescent="0.2">
      <c r="B36" s="32"/>
      <c r="F36" s="35" t="s">
        <v>39</v>
      </c>
      <c r="I36" s="35" t="s">
        <v>38</v>
      </c>
      <c r="J36" s="35" t="s">
        <v>40</v>
      </c>
      <c r="L36" s="32"/>
    </row>
    <row r="37" spans="2:12" s="1" customFormat="1" ht="14.4" customHeight="1" x14ac:dyDescent="0.2">
      <c r="B37" s="32"/>
      <c r="D37" s="55" t="s">
        <v>41</v>
      </c>
      <c r="E37" s="27" t="s">
        <v>42</v>
      </c>
      <c r="F37" s="86">
        <f>ROUND((SUM(BE140:BE920)),  2)</f>
        <v>0</v>
      </c>
      <c r="I37" s="96">
        <v>0.21</v>
      </c>
      <c r="J37" s="86">
        <f>ROUND(((SUM(BE140:BE920))*I37),  2)</f>
        <v>0</v>
      </c>
      <c r="L37" s="32"/>
    </row>
    <row r="38" spans="2:12" s="1" customFormat="1" ht="14.4" customHeight="1" x14ac:dyDescent="0.2">
      <c r="B38" s="32"/>
      <c r="E38" s="27" t="s">
        <v>43</v>
      </c>
      <c r="F38" s="86">
        <f>ROUND((SUM(BF140:BF920)),  2)</f>
        <v>0</v>
      </c>
      <c r="I38" s="96">
        <v>0.12</v>
      </c>
      <c r="J38" s="86">
        <f>ROUND(((SUM(BF140:BF920))*I38),  2)</f>
        <v>0</v>
      </c>
      <c r="L38" s="32"/>
    </row>
    <row r="39" spans="2:12" s="1" customFormat="1" ht="14.4" hidden="1" customHeight="1" x14ac:dyDescent="0.2">
      <c r="B39" s="32"/>
      <c r="E39" s="27" t="s">
        <v>44</v>
      </c>
      <c r="F39" s="86">
        <f>ROUND((SUM(BG140:BG920)),  2)</f>
        <v>0</v>
      </c>
      <c r="I39" s="96">
        <v>0.21</v>
      </c>
      <c r="J39" s="86">
        <f>0</f>
        <v>0</v>
      </c>
      <c r="L39" s="32"/>
    </row>
    <row r="40" spans="2:12" s="1" customFormat="1" ht="14.4" hidden="1" customHeight="1" x14ac:dyDescent="0.2">
      <c r="B40" s="32"/>
      <c r="E40" s="27" t="s">
        <v>45</v>
      </c>
      <c r="F40" s="86">
        <f>ROUND((SUM(BH140:BH920)),  2)</f>
        <v>0</v>
      </c>
      <c r="I40" s="96">
        <v>0.12</v>
      </c>
      <c r="J40" s="86">
        <f>0</f>
        <v>0</v>
      </c>
      <c r="L40" s="32"/>
    </row>
    <row r="41" spans="2:12" s="1" customFormat="1" ht="14.4" hidden="1" customHeight="1" x14ac:dyDescent="0.2">
      <c r="B41" s="32"/>
      <c r="E41" s="27" t="s">
        <v>46</v>
      </c>
      <c r="F41" s="86">
        <f>ROUND((SUM(BI140:BI920)),  2)</f>
        <v>0</v>
      </c>
      <c r="I41" s="96">
        <v>0</v>
      </c>
      <c r="J41" s="86">
        <f>0</f>
        <v>0</v>
      </c>
      <c r="L41" s="32"/>
    </row>
    <row r="42" spans="2:12" s="1" customFormat="1" ht="6.9"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 customHeight="1" x14ac:dyDescent="0.2">
      <c r="B44" s="32"/>
      <c r="L44" s="32"/>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ht="16.5" customHeight="1" x14ac:dyDescent="0.2">
      <c r="B87" s="20"/>
      <c r="E87" s="278" t="s">
        <v>1953</v>
      </c>
      <c r="F87" s="256"/>
      <c r="G87" s="256"/>
      <c r="H87" s="256"/>
      <c r="L87" s="20"/>
    </row>
    <row r="88" spans="2:12" ht="12" customHeight="1" x14ac:dyDescent="0.2">
      <c r="B88" s="20"/>
      <c r="C88" s="27" t="s">
        <v>314</v>
      </c>
      <c r="L88" s="20"/>
    </row>
    <row r="89" spans="2:12" s="1" customFormat="1" ht="16.5" customHeight="1" x14ac:dyDescent="0.2">
      <c r="B89" s="32"/>
      <c r="E89" s="260" t="s">
        <v>5039</v>
      </c>
      <c r="F89" s="277"/>
      <c r="G89" s="277"/>
      <c r="H89" s="277"/>
      <c r="L89" s="32"/>
    </row>
    <row r="90" spans="2:12" s="1" customFormat="1" ht="12" customHeight="1" x14ac:dyDescent="0.2">
      <c r="B90" s="32"/>
      <c r="C90" s="27" t="s">
        <v>625</v>
      </c>
      <c r="L90" s="32"/>
    </row>
    <row r="91" spans="2:12" s="1" customFormat="1" ht="16.5" customHeight="1" x14ac:dyDescent="0.2">
      <c r="B91" s="32"/>
      <c r="E91" s="248" t="str">
        <f>E13</f>
        <v>SO 02.5.2 - most</v>
      </c>
      <c r="F91" s="277"/>
      <c r="G91" s="277"/>
      <c r="H91" s="277"/>
      <c r="L91" s="32"/>
    </row>
    <row r="92" spans="2:12" s="1" customFormat="1" ht="6.9"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 customHeight="1" x14ac:dyDescent="0.2">
      <c r="B94" s="32"/>
      <c r="L94" s="32"/>
    </row>
    <row r="95" spans="2:12" s="1" customFormat="1" ht="25.65" customHeight="1" x14ac:dyDescent="0.2">
      <c r="B95" s="32"/>
      <c r="C95" s="27" t="s">
        <v>24</v>
      </c>
      <c r="F95" s="25" t="str">
        <f>E19</f>
        <v>Správa železnic, státní organizace, OŘ Ostrava</v>
      </c>
      <c r="I95" s="27" t="s">
        <v>32</v>
      </c>
      <c r="J95" s="30" t="str">
        <f>E25</f>
        <v>SUDOP BRNO, spol. s r.o.</v>
      </c>
      <c r="L95" s="32"/>
    </row>
    <row r="96" spans="2:12" s="1" customFormat="1" ht="15.15" customHeight="1" x14ac:dyDescent="0.2">
      <c r="B96" s="32"/>
      <c r="C96" s="27" t="s">
        <v>30</v>
      </c>
      <c r="F96" s="25" t="str">
        <f>IF(E22="","",E22)</f>
        <v>Vyplň údaj</v>
      </c>
      <c r="I96" s="27" t="s">
        <v>35</v>
      </c>
      <c r="J96" s="30" t="str">
        <f>E28</f>
        <v>Ing. Petr Slovják</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8" customHeight="1" x14ac:dyDescent="0.2">
      <c r="B100" s="32"/>
      <c r="C100" s="107" t="s">
        <v>319</v>
      </c>
      <c r="J100" s="66">
        <f>J140</f>
        <v>0</v>
      </c>
      <c r="L100" s="32"/>
      <c r="AU100" s="17" t="s">
        <v>320</v>
      </c>
    </row>
    <row r="101" spans="2:47" s="8" customFormat="1" ht="24.9" customHeight="1" x14ac:dyDescent="0.2">
      <c r="B101" s="108"/>
      <c r="D101" s="109" t="s">
        <v>321</v>
      </c>
      <c r="E101" s="110"/>
      <c r="F101" s="110"/>
      <c r="G101" s="110"/>
      <c r="H101" s="110"/>
      <c r="I101" s="110"/>
      <c r="J101" s="111">
        <f>J141</f>
        <v>0</v>
      </c>
      <c r="L101" s="108"/>
    </row>
    <row r="102" spans="2:47" s="9" customFormat="1" ht="19.95" customHeight="1" x14ac:dyDescent="0.2">
      <c r="B102" s="112"/>
      <c r="D102" s="113" t="s">
        <v>2006</v>
      </c>
      <c r="E102" s="114"/>
      <c r="F102" s="114"/>
      <c r="G102" s="114"/>
      <c r="H102" s="114"/>
      <c r="I102" s="114"/>
      <c r="J102" s="115">
        <f>J142</f>
        <v>0</v>
      </c>
      <c r="L102" s="112"/>
    </row>
    <row r="103" spans="2:47" s="9" customFormat="1" ht="19.95" customHeight="1" x14ac:dyDescent="0.2">
      <c r="B103" s="112"/>
      <c r="D103" s="113" t="s">
        <v>2007</v>
      </c>
      <c r="E103" s="114"/>
      <c r="F103" s="114"/>
      <c r="G103" s="114"/>
      <c r="H103" s="114"/>
      <c r="I103" s="114"/>
      <c r="J103" s="115">
        <f>J177</f>
        <v>0</v>
      </c>
      <c r="L103" s="112"/>
    </row>
    <row r="104" spans="2:47" s="9" customFormat="1" ht="19.95" customHeight="1" x14ac:dyDescent="0.2">
      <c r="B104" s="112"/>
      <c r="D104" s="113" t="s">
        <v>2008</v>
      </c>
      <c r="E104" s="114"/>
      <c r="F104" s="114"/>
      <c r="G104" s="114"/>
      <c r="H104" s="114"/>
      <c r="I104" s="114"/>
      <c r="J104" s="115">
        <f>J194</f>
        <v>0</v>
      </c>
      <c r="L104" s="112"/>
    </row>
    <row r="105" spans="2:47" s="9" customFormat="1" ht="19.95" customHeight="1" x14ac:dyDescent="0.2">
      <c r="B105" s="112"/>
      <c r="D105" s="113" t="s">
        <v>2009</v>
      </c>
      <c r="E105" s="114"/>
      <c r="F105" s="114"/>
      <c r="G105" s="114"/>
      <c r="H105" s="114"/>
      <c r="I105" s="114"/>
      <c r="J105" s="115">
        <f>J308</f>
        <v>0</v>
      </c>
      <c r="L105" s="112"/>
    </row>
    <row r="106" spans="2:47" s="9" customFormat="1" ht="19.95" customHeight="1" x14ac:dyDescent="0.2">
      <c r="B106" s="112"/>
      <c r="D106" s="113" t="s">
        <v>322</v>
      </c>
      <c r="E106" s="114"/>
      <c r="F106" s="114"/>
      <c r="G106" s="114"/>
      <c r="H106" s="114"/>
      <c r="I106" s="114"/>
      <c r="J106" s="115">
        <f>J410</f>
        <v>0</v>
      </c>
      <c r="L106" s="112"/>
    </row>
    <row r="107" spans="2:47" s="9" customFormat="1" ht="19.95" customHeight="1" x14ac:dyDescent="0.2">
      <c r="B107" s="112"/>
      <c r="D107" s="113" t="s">
        <v>2010</v>
      </c>
      <c r="E107" s="114"/>
      <c r="F107" s="114"/>
      <c r="G107" s="114"/>
      <c r="H107" s="114"/>
      <c r="I107" s="114"/>
      <c r="J107" s="115">
        <f>J435</f>
        <v>0</v>
      </c>
      <c r="L107" s="112"/>
    </row>
    <row r="108" spans="2:47" s="9" customFormat="1" ht="19.95" customHeight="1" x14ac:dyDescent="0.2">
      <c r="B108" s="112"/>
      <c r="D108" s="113" t="s">
        <v>2011</v>
      </c>
      <c r="E108" s="114"/>
      <c r="F108" s="114"/>
      <c r="G108" s="114"/>
      <c r="H108" s="114"/>
      <c r="I108" s="114"/>
      <c r="J108" s="115">
        <f>J443</f>
        <v>0</v>
      </c>
      <c r="L108" s="112"/>
    </row>
    <row r="109" spans="2:47" s="9" customFormat="1" ht="19.95" customHeight="1" x14ac:dyDescent="0.2">
      <c r="B109" s="112"/>
      <c r="D109" s="113" t="s">
        <v>2012</v>
      </c>
      <c r="E109" s="114"/>
      <c r="F109" s="114"/>
      <c r="G109" s="114"/>
      <c r="H109" s="114"/>
      <c r="I109" s="114"/>
      <c r="J109" s="115">
        <f>J632</f>
        <v>0</v>
      </c>
      <c r="L109" s="112"/>
    </row>
    <row r="110" spans="2:47" s="9" customFormat="1" ht="19.95" customHeight="1" x14ac:dyDescent="0.2">
      <c r="B110" s="112"/>
      <c r="D110" s="113" t="s">
        <v>2013</v>
      </c>
      <c r="E110" s="114"/>
      <c r="F110" s="114"/>
      <c r="G110" s="114"/>
      <c r="H110" s="114"/>
      <c r="I110" s="114"/>
      <c r="J110" s="115">
        <f>J664</f>
        <v>0</v>
      </c>
      <c r="L110" s="112"/>
    </row>
    <row r="111" spans="2:47" s="8" customFormat="1" ht="24.9" customHeight="1" x14ac:dyDescent="0.2">
      <c r="B111" s="108"/>
      <c r="D111" s="109" t="s">
        <v>2014</v>
      </c>
      <c r="E111" s="110"/>
      <c r="F111" s="110"/>
      <c r="G111" s="110"/>
      <c r="H111" s="110"/>
      <c r="I111" s="110"/>
      <c r="J111" s="111">
        <f>J667</f>
        <v>0</v>
      </c>
      <c r="L111" s="108"/>
    </row>
    <row r="112" spans="2:47" s="9" customFormat="1" ht="19.95" customHeight="1" x14ac:dyDescent="0.2">
      <c r="B112" s="112"/>
      <c r="D112" s="113" t="s">
        <v>2015</v>
      </c>
      <c r="E112" s="114"/>
      <c r="F112" s="114"/>
      <c r="G112" s="114"/>
      <c r="H112" s="114"/>
      <c r="I112" s="114"/>
      <c r="J112" s="115">
        <f>J668</f>
        <v>0</v>
      </c>
      <c r="L112" s="112"/>
    </row>
    <row r="113" spans="2:12" s="9" customFormat="1" ht="19.95" customHeight="1" x14ac:dyDescent="0.2">
      <c r="B113" s="112"/>
      <c r="D113" s="113" t="s">
        <v>2016</v>
      </c>
      <c r="E113" s="114"/>
      <c r="F113" s="114"/>
      <c r="G113" s="114"/>
      <c r="H113" s="114"/>
      <c r="I113" s="114"/>
      <c r="J113" s="115">
        <f>J795</f>
        <v>0</v>
      </c>
      <c r="L113" s="112"/>
    </row>
    <row r="114" spans="2:12" s="9" customFormat="1" ht="19.95" customHeight="1" x14ac:dyDescent="0.2">
      <c r="B114" s="112"/>
      <c r="D114" s="113" t="s">
        <v>2017</v>
      </c>
      <c r="E114" s="114"/>
      <c r="F114" s="114"/>
      <c r="G114" s="114"/>
      <c r="H114" s="114"/>
      <c r="I114" s="114"/>
      <c r="J114" s="115">
        <f>J816</f>
        <v>0</v>
      </c>
      <c r="L114" s="112"/>
    </row>
    <row r="115" spans="2:12" s="9" customFormat="1" ht="19.95" customHeight="1" x14ac:dyDescent="0.2">
      <c r="B115" s="112"/>
      <c r="D115" s="113" t="s">
        <v>2018</v>
      </c>
      <c r="E115" s="114"/>
      <c r="F115" s="114"/>
      <c r="G115" s="114"/>
      <c r="H115" s="114"/>
      <c r="I115" s="114"/>
      <c r="J115" s="115">
        <f>J841</f>
        <v>0</v>
      </c>
      <c r="L115" s="112"/>
    </row>
    <row r="116" spans="2:12" s="9" customFormat="1" ht="19.95" customHeight="1" x14ac:dyDescent="0.2">
      <c r="B116" s="112"/>
      <c r="D116" s="113" t="s">
        <v>2019</v>
      </c>
      <c r="E116" s="114"/>
      <c r="F116" s="114"/>
      <c r="G116" s="114"/>
      <c r="H116" s="114"/>
      <c r="I116" s="114"/>
      <c r="J116" s="115">
        <f>J847</f>
        <v>0</v>
      </c>
      <c r="L116" s="112"/>
    </row>
    <row r="117" spans="2:12" s="1" customFormat="1" ht="21.75" customHeight="1" x14ac:dyDescent="0.2">
      <c r="B117" s="32"/>
      <c r="L117" s="32"/>
    </row>
    <row r="118" spans="2:12" s="1" customFormat="1" ht="6.9" customHeight="1" x14ac:dyDescent="0.2">
      <c r="B118" s="44"/>
      <c r="C118" s="45"/>
      <c r="D118" s="45"/>
      <c r="E118" s="45"/>
      <c r="F118" s="45"/>
      <c r="G118" s="45"/>
      <c r="H118" s="45"/>
      <c r="I118" s="45"/>
      <c r="J118" s="45"/>
      <c r="K118" s="45"/>
      <c r="L118" s="32"/>
    </row>
    <row r="122" spans="2:12" s="1" customFormat="1" ht="6.9" customHeight="1" x14ac:dyDescent="0.2">
      <c r="B122" s="46"/>
      <c r="C122" s="47"/>
      <c r="D122" s="47"/>
      <c r="E122" s="47"/>
      <c r="F122" s="47"/>
      <c r="G122" s="47"/>
      <c r="H122" s="47"/>
      <c r="I122" s="47"/>
      <c r="J122" s="47"/>
      <c r="K122" s="47"/>
      <c r="L122" s="32"/>
    </row>
    <row r="123" spans="2:12" s="1" customFormat="1" ht="24.9" customHeight="1" x14ac:dyDescent="0.2">
      <c r="B123" s="32"/>
      <c r="C123" s="21" t="s">
        <v>324</v>
      </c>
      <c r="L123" s="32"/>
    </row>
    <row r="124" spans="2:12" s="1" customFormat="1" ht="6.9" customHeight="1" x14ac:dyDescent="0.2">
      <c r="B124" s="32"/>
      <c r="L124" s="32"/>
    </row>
    <row r="125" spans="2:12" s="1" customFormat="1" ht="12" customHeight="1" x14ac:dyDescent="0.2">
      <c r="B125" s="32"/>
      <c r="C125" s="27" t="s">
        <v>16</v>
      </c>
      <c r="L125" s="32"/>
    </row>
    <row r="126" spans="2:12" s="1" customFormat="1" ht="16.5" customHeight="1" x14ac:dyDescent="0.2">
      <c r="B126" s="32"/>
      <c r="E126" s="278" t="str">
        <f>E7</f>
        <v>Prostá rekonstrukce trati v úseku Milotice nad Opavou – Brantice – 2.etapa</v>
      </c>
      <c r="F126" s="279"/>
      <c r="G126" s="279"/>
      <c r="H126" s="279"/>
      <c r="L126" s="32"/>
    </row>
    <row r="127" spans="2:12" ht="12" customHeight="1" x14ac:dyDescent="0.2">
      <c r="B127" s="20"/>
      <c r="C127" s="27" t="s">
        <v>312</v>
      </c>
      <c r="L127" s="20"/>
    </row>
    <row r="128" spans="2:12" ht="16.5" customHeight="1" x14ac:dyDescent="0.2">
      <c r="B128" s="20"/>
      <c r="E128" s="278" t="s">
        <v>1953</v>
      </c>
      <c r="F128" s="256"/>
      <c r="G128" s="256"/>
      <c r="H128" s="256"/>
      <c r="L128" s="20"/>
    </row>
    <row r="129" spans="2:65" ht="12" customHeight="1" x14ac:dyDescent="0.2">
      <c r="B129" s="20"/>
      <c r="C129" s="27" t="s">
        <v>314</v>
      </c>
      <c r="L129" s="20"/>
    </row>
    <row r="130" spans="2:65" s="1" customFormat="1" ht="16.5" customHeight="1" x14ac:dyDescent="0.2">
      <c r="B130" s="32"/>
      <c r="E130" s="260" t="s">
        <v>5039</v>
      </c>
      <c r="F130" s="277"/>
      <c r="G130" s="277"/>
      <c r="H130" s="277"/>
      <c r="L130" s="32"/>
    </row>
    <row r="131" spans="2:65" s="1" customFormat="1" ht="12" customHeight="1" x14ac:dyDescent="0.2">
      <c r="B131" s="32"/>
      <c r="C131" s="27" t="s">
        <v>625</v>
      </c>
      <c r="L131" s="32"/>
    </row>
    <row r="132" spans="2:65" s="1" customFormat="1" ht="16.5" customHeight="1" x14ac:dyDescent="0.2">
      <c r="B132" s="32"/>
      <c r="E132" s="248" t="str">
        <f>E13</f>
        <v>SO 02.5.2 - most</v>
      </c>
      <c r="F132" s="277"/>
      <c r="G132" s="277"/>
      <c r="H132" s="277"/>
      <c r="L132" s="32"/>
    </row>
    <row r="133" spans="2:65" s="1" customFormat="1" ht="6.9" customHeight="1" x14ac:dyDescent="0.2">
      <c r="B133" s="32"/>
      <c r="L133" s="32"/>
    </row>
    <row r="134" spans="2:65" s="1" customFormat="1" ht="12" customHeight="1" x14ac:dyDescent="0.2">
      <c r="B134" s="32"/>
      <c r="C134" s="27" t="s">
        <v>20</v>
      </c>
      <c r="F134" s="25" t="str">
        <f>F16</f>
        <v>PS Krnov</v>
      </c>
      <c r="I134" s="27" t="s">
        <v>22</v>
      </c>
      <c r="J134" s="52" t="str">
        <f>IF(J16="","",J16)</f>
        <v>22. 5. 2025</v>
      </c>
      <c r="L134" s="32"/>
    </row>
    <row r="135" spans="2:65" s="1" customFormat="1" ht="6.9" customHeight="1" x14ac:dyDescent="0.2">
      <c r="B135" s="32"/>
      <c r="L135" s="32"/>
    </row>
    <row r="136" spans="2:65" s="1" customFormat="1" ht="25.65" customHeight="1" x14ac:dyDescent="0.2">
      <c r="B136" s="32"/>
      <c r="C136" s="27" t="s">
        <v>24</v>
      </c>
      <c r="F136" s="25" t="str">
        <f>E19</f>
        <v>Správa železnic, státní organizace, OŘ Ostrava</v>
      </c>
      <c r="I136" s="27" t="s">
        <v>32</v>
      </c>
      <c r="J136" s="30" t="str">
        <f>E25</f>
        <v>SUDOP BRNO, spol. s r.o.</v>
      </c>
      <c r="L136" s="32"/>
    </row>
    <row r="137" spans="2:65" s="1" customFormat="1" ht="15.15" customHeight="1" x14ac:dyDescent="0.2">
      <c r="B137" s="32"/>
      <c r="C137" s="27" t="s">
        <v>30</v>
      </c>
      <c r="F137" s="25" t="str">
        <f>IF(E22="","",E22)</f>
        <v>Vyplň údaj</v>
      </c>
      <c r="I137" s="27" t="s">
        <v>35</v>
      </c>
      <c r="J137" s="30" t="str">
        <f>E28</f>
        <v>Ing. Petr Slovják</v>
      </c>
      <c r="L137" s="32"/>
    </row>
    <row r="138" spans="2:65" s="1" customFormat="1" ht="10.35" customHeight="1" x14ac:dyDescent="0.2">
      <c r="B138" s="32"/>
      <c r="L138" s="32"/>
    </row>
    <row r="139" spans="2:65" s="10" customFormat="1" ht="29.25" customHeight="1" x14ac:dyDescent="0.2">
      <c r="B139" s="116"/>
      <c r="C139" s="117" t="s">
        <v>325</v>
      </c>
      <c r="D139" s="118" t="s">
        <v>62</v>
      </c>
      <c r="E139" s="118" t="s">
        <v>58</v>
      </c>
      <c r="F139" s="118" t="s">
        <v>59</v>
      </c>
      <c r="G139" s="118" t="s">
        <v>326</v>
      </c>
      <c r="H139" s="118" t="s">
        <v>327</v>
      </c>
      <c r="I139" s="118" t="s">
        <v>328</v>
      </c>
      <c r="J139" s="118" t="s">
        <v>318</v>
      </c>
      <c r="K139" s="119" t="s">
        <v>329</v>
      </c>
      <c r="L139" s="116"/>
      <c r="M139" s="59" t="s">
        <v>1</v>
      </c>
      <c r="N139" s="60" t="s">
        <v>41</v>
      </c>
      <c r="O139" s="60" t="s">
        <v>330</v>
      </c>
      <c r="P139" s="60" t="s">
        <v>331</v>
      </c>
      <c r="Q139" s="60" t="s">
        <v>332</v>
      </c>
      <c r="R139" s="60" t="s">
        <v>333</v>
      </c>
      <c r="S139" s="60" t="s">
        <v>334</v>
      </c>
      <c r="T139" s="61" t="s">
        <v>335</v>
      </c>
    </row>
    <row r="140" spans="2:65" s="1" customFormat="1" ht="22.8" customHeight="1" x14ac:dyDescent="0.3">
      <c r="B140" s="32"/>
      <c r="C140" s="64" t="s">
        <v>336</v>
      </c>
      <c r="J140" s="120">
        <f>BK140</f>
        <v>0</v>
      </c>
      <c r="L140" s="32"/>
      <c r="M140" s="62"/>
      <c r="N140" s="53"/>
      <c r="O140" s="53"/>
      <c r="P140" s="121">
        <f>P141+P667</f>
        <v>0</v>
      </c>
      <c r="Q140" s="53"/>
      <c r="R140" s="121">
        <f>R141+R667</f>
        <v>262.14024418000002</v>
      </c>
      <c r="S140" s="53"/>
      <c r="T140" s="122">
        <f>T141+T667</f>
        <v>62.904456800000006</v>
      </c>
      <c r="AT140" s="17" t="s">
        <v>76</v>
      </c>
      <c r="AU140" s="17" t="s">
        <v>320</v>
      </c>
      <c r="BK140" s="123">
        <f>BK141+BK667</f>
        <v>0</v>
      </c>
    </row>
    <row r="141" spans="2:65" s="11" customFormat="1" ht="25.95" customHeight="1" x14ac:dyDescent="0.25">
      <c r="B141" s="124"/>
      <c r="D141" s="125" t="s">
        <v>76</v>
      </c>
      <c r="E141" s="126" t="s">
        <v>337</v>
      </c>
      <c r="F141" s="126" t="s">
        <v>338</v>
      </c>
      <c r="I141" s="127"/>
      <c r="J141" s="128">
        <f>BK141</f>
        <v>0</v>
      </c>
      <c r="L141" s="124"/>
      <c r="M141" s="129"/>
      <c r="P141" s="130">
        <f>P142+P177+P194+P308+P410+P435+P443+P632+P664</f>
        <v>0</v>
      </c>
      <c r="R141" s="130">
        <f>R142+R177+R194+R308+R410+R435+R443+R632+R664</f>
        <v>257.40812405000003</v>
      </c>
      <c r="T141" s="131">
        <f>T142+T177+T194+T308+T410+T435+T443+T632+T664</f>
        <v>62.904456800000006</v>
      </c>
      <c r="AR141" s="125" t="s">
        <v>84</v>
      </c>
      <c r="AT141" s="132" t="s">
        <v>76</v>
      </c>
      <c r="AU141" s="132" t="s">
        <v>77</v>
      </c>
      <c r="AY141" s="125" t="s">
        <v>339</v>
      </c>
      <c r="BK141" s="133">
        <f>BK142+BK177+BK194+BK308+BK410+BK435+BK443+BK632+BK664</f>
        <v>0</v>
      </c>
    </row>
    <row r="142" spans="2:65" s="11" customFormat="1" ht="22.8" customHeight="1" x14ac:dyDescent="0.25">
      <c r="B142" s="124"/>
      <c r="D142" s="125" t="s">
        <v>76</v>
      </c>
      <c r="E142" s="134" t="s">
        <v>84</v>
      </c>
      <c r="F142" s="134" t="s">
        <v>252</v>
      </c>
      <c r="I142" s="127"/>
      <c r="J142" s="135">
        <f>BK142</f>
        <v>0</v>
      </c>
      <c r="L142" s="124"/>
      <c r="M142" s="129"/>
      <c r="P142" s="130">
        <f>SUM(P143:P176)</f>
        <v>0</v>
      </c>
      <c r="R142" s="130">
        <f>SUM(R143:R176)</f>
        <v>2.5099999999999996E-3</v>
      </c>
      <c r="T142" s="131">
        <f>SUM(T143:T176)</f>
        <v>0</v>
      </c>
      <c r="AR142" s="125" t="s">
        <v>84</v>
      </c>
      <c r="AT142" s="132" t="s">
        <v>76</v>
      </c>
      <c r="AU142" s="132" t="s">
        <v>84</v>
      </c>
      <c r="AY142" s="125" t="s">
        <v>339</v>
      </c>
      <c r="BK142" s="133">
        <f>SUM(BK143:BK176)</f>
        <v>0</v>
      </c>
    </row>
    <row r="143" spans="2:65" s="1" customFormat="1" ht="16.5" customHeight="1" x14ac:dyDescent="0.2">
      <c r="B143" s="136"/>
      <c r="C143" s="137" t="s">
        <v>84</v>
      </c>
      <c r="D143" s="137" t="s">
        <v>342</v>
      </c>
      <c r="E143" s="138" t="s">
        <v>2020</v>
      </c>
      <c r="F143" s="139" t="s">
        <v>2021</v>
      </c>
      <c r="G143" s="140" t="s">
        <v>381</v>
      </c>
      <c r="H143" s="141">
        <v>89.2</v>
      </c>
      <c r="I143" s="142"/>
      <c r="J143" s="143">
        <f>ROUND(I143*H143,2)</f>
        <v>0</v>
      </c>
      <c r="K143" s="139" t="s">
        <v>902</v>
      </c>
      <c r="L143" s="32"/>
      <c r="M143" s="144" t="s">
        <v>1</v>
      </c>
      <c r="N143" s="145" t="s">
        <v>42</v>
      </c>
      <c r="P143" s="146">
        <f>O143*H143</f>
        <v>0</v>
      </c>
      <c r="Q143" s="146">
        <v>0</v>
      </c>
      <c r="R143" s="146">
        <f>Q143*H143</f>
        <v>0</v>
      </c>
      <c r="S143" s="146">
        <v>0</v>
      </c>
      <c r="T143" s="147">
        <f>S143*H143</f>
        <v>0</v>
      </c>
      <c r="AR143" s="148" t="s">
        <v>249</v>
      </c>
      <c r="AT143" s="148" t="s">
        <v>342</v>
      </c>
      <c r="AU143" s="148" t="s">
        <v>86</v>
      </c>
      <c r="AY143" s="17" t="s">
        <v>339</v>
      </c>
      <c r="BE143" s="149">
        <f>IF(N143="základní",J143,0)</f>
        <v>0</v>
      </c>
      <c r="BF143" s="149">
        <f>IF(N143="snížená",J143,0)</f>
        <v>0</v>
      </c>
      <c r="BG143" s="149">
        <f>IF(N143="zákl. přenesená",J143,0)</f>
        <v>0</v>
      </c>
      <c r="BH143" s="149">
        <f>IF(N143="sníž. přenesená",J143,0)</f>
        <v>0</v>
      </c>
      <c r="BI143" s="149">
        <f>IF(N143="nulová",J143,0)</f>
        <v>0</v>
      </c>
      <c r="BJ143" s="17" t="s">
        <v>84</v>
      </c>
      <c r="BK143" s="149">
        <f>ROUND(I143*H143,2)</f>
        <v>0</v>
      </c>
      <c r="BL143" s="17" t="s">
        <v>249</v>
      </c>
      <c r="BM143" s="148" t="s">
        <v>5062</v>
      </c>
    </row>
    <row r="144" spans="2:65" s="1" customFormat="1" x14ac:dyDescent="0.2">
      <c r="B144" s="32"/>
      <c r="D144" s="150" t="s">
        <v>348</v>
      </c>
      <c r="F144" s="151" t="s">
        <v>2023</v>
      </c>
      <c r="I144" s="152"/>
      <c r="L144" s="32"/>
      <c r="M144" s="153"/>
      <c r="T144" s="56"/>
      <c r="AT144" s="17" t="s">
        <v>348</v>
      </c>
      <c r="AU144" s="17" t="s">
        <v>86</v>
      </c>
    </row>
    <row r="145" spans="2:65" s="12" customFormat="1" x14ac:dyDescent="0.2">
      <c r="B145" s="155"/>
      <c r="D145" s="150" t="s">
        <v>376</v>
      </c>
      <c r="E145" s="156" t="s">
        <v>1</v>
      </c>
      <c r="F145" s="157" t="s">
        <v>5063</v>
      </c>
      <c r="H145" s="158">
        <v>52.8</v>
      </c>
      <c r="I145" s="159"/>
      <c r="L145" s="155"/>
      <c r="M145" s="160"/>
      <c r="T145" s="161"/>
      <c r="AT145" s="156" t="s">
        <v>376</v>
      </c>
      <c r="AU145" s="156" t="s">
        <v>86</v>
      </c>
      <c r="AV145" s="12" t="s">
        <v>86</v>
      </c>
      <c r="AW145" s="12" t="s">
        <v>34</v>
      </c>
      <c r="AX145" s="12" t="s">
        <v>77</v>
      </c>
      <c r="AY145" s="156" t="s">
        <v>339</v>
      </c>
    </row>
    <row r="146" spans="2:65" s="12" customFormat="1" x14ac:dyDescent="0.2">
      <c r="B146" s="155"/>
      <c r="D146" s="150" t="s">
        <v>376</v>
      </c>
      <c r="E146" s="156" t="s">
        <v>1</v>
      </c>
      <c r="F146" s="157" t="s">
        <v>5064</v>
      </c>
      <c r="H146" s="158">
        <v>36.4</v>
      </c>
      <c r="I146" s="159"/>
      <c r="L146" s="155"/>
      <c r="M146" s="160"/>
      <c r="T146" s="161"/>
      <c r="AT146" s="156" t="s">
        <v>376</v>
      </c>
      <c r="AU146" s="156" t="s">
        <v>86</v>
      </c>
      <c r="AV146" s="12" t="s">
        <v>86</v>
      </c>
      <c r="AW146" s="12" t="s">
        <v>34</v>
      </c>
      <c r="AX146" s="12" t="s">
        <v>77</v>
      </c>
      <c r="AY146" s="156" t="s">
        <v>339</v>
      </c>
    </row>
    <row r="147" spans="2:65" s="13" customFormat="1" x14ac:dyDescent="0.2">
      <c r="B147" s="162"/>
      <c r="D147" s="150" t="s">
        <v>376</v>
      </c>
      <c r="E147" s="163" t="s">
        <v>1</v>
      </c>
      <c r="F147" s="164" t="s">
        <v>398</v>
      </c>
      <c r="H147" s="165">
        <v>89.2</v>
      </c>
      <c r="I147" s="166"/>
      <c r="L147" s="162"/>
      <c r="M147" s="167"/>
      <c r="T147" s="168"/>
      <c r="AT147" s="163" t="s">
        <v>376</v>
      </c>
      <c r="AU147" s="163" t="s">
        <v>86</v>
      </c>
      <c r="AV147" s="13" t="s">
        <v>249</v>
      </c>
      <c r="AW147" s="13" t="s">
        <v>34</v>
      </c>
      <c r="AX147" s="13" t="s">
        <v>84</v>
      </c>
      <c r="AY147" s="163" t="s">
        <v>339</v>
      </c>
    </row>
    <row r="148" spans="2:65" s="1" customFormat="1" ht="21.75" customHeight="1" x14ac:dyDescent="0.2">
      <c r="B148" s="136"/>
      <c r="C148" s="137" t="s">
        <v>86</v>
      </c>
      <c r="D148" s="137" t="s">
        <v>342</v>
      </c>
      <c r="E148" s="138" t="s">
        <v>3037</v>
      </c>
      <c r="F148" s="139" t="s">
        <v>3038</v>
      </c>
      <c r="G148" s="140" t="s">
        <v>373</v>
      </c>
      <c r="H148" s="141">
        <v>105.746</v>
      </c>
      <c r="I148" s="142"/>
      <c r="J148" s="143">
        <f>ROUND(I148*H148,2)</f>
        <v>0</v>
      </c>
      <c r="K148" s="139" t="s">
        <v>902</v>
      </c>
      <c r="L148" s="32"/>
      <c r="M148" s="144" t="s">
        <v>1</v>
      </c>
      <c r="N148" s="145" t="s">
        <v>42</v>
      </c>
      <c r="P148" s="146">
        <f>O148*H148</f>
        <v>0</v>
      </c>
      <c r="Q148" s="146">
        <v>0</v>
      </c>
      <c r="R148" s="146">
        <f>Q148*H148</f>
        <v>0</v>
      </c>
      <c r="S148" s="146">
        <v>0</v>
      </c>
      <c r="T148" s="147">
        <f>S148*H148</f>
        <v>0</v>
      </c>
      <c r="AR148" s="148" t="s">
        <v>249</v>
      </c>
      <c r="AT148" s="148" t="s">
        <v>342</v>
      </c>
      <c r="AU148" s="148" t="s">
        <v>86</v>
      </c>
      <c r="AY148" s="17" t="s">
        <v>339</v>
      </c>
      <c r="BE148" s="149">
        <f>IF(N148="základní",J148,0)</f>
        <v>0</v>
      </c>
      <c r="BF148" s="149">
        <f>IF(N148="snížená",J148,0)</f>
        <v>0</v>
      </c>
      <c r="BG148" s="149">
        <f>IF(N148="zákl. přenesená",J148,0)</f>
        <v>0</v>
      </c>
      <c r="BH148" s="149">
        <f>IF(N148="sníž. přenesená",J148,0)</f>
        <v>0</v>
      </c>
      <c r="BI148" s="149">
        <f>IF(N148="nulová",J148,0)</f>
        <v>0</v>
      </c>
      <c r="BJ148" s="17" t="s">
        <v>84</v>
      </c>
      <c r="BK148" s="149">
        <f>ROUND(I148*H148,2)</f>
        <v>0</v>
      </c>
      <c r="BL148" s="17" t="s">
        <v>249</v>
      </c>
      <c r="BM148" s="148" t="s">
        <v>2032</v>
      </c>
    </row>
    <row r="149" spans="2:65" s="1" customFormat="1" x14ac:dyDescent="0.2">
      <c r="B149" s="32"/>
      <c r="D149" s="150" t="s">
        <v>348</v>
      </c>
      <c r="F149" s="151" t="s">
        <v>3040</v>
      </c>
      <c r="I149" s="152"/>
      <c r="L149" s="32"/>
      <c r="M149" s="153"/>
      <c r="T149" s="56"/>
      <c r="AT149" s="17" t="s">
        <v>348</v>
      </c>
      <c r="AU149" s="17" t="s">
        <v>86</v>
      </c>
    </row>
    <row r="150" spans="2:65" s="12" customFormat="1" x14ac:dyDescent="0.2">
      <c r="B150" s="155"/>
      <c r="D150" s="150" t="s">
        <v>376</v>
      </c>
      <c r="E150" s="156" t="s">
        <v>1</v>
      </c>
      <c r="F150" s="157" t="s">
        <v>5065</v>
      </c>
      <c r="H150" s="158">
        <v>25.46</v>
      </c>
      <c r="I150" s="159"/>
      <c r="L150" s="155"/>
      <c r="M150" s="160"/>
      <c r="T150" s="161"/>
      <c r="AT150" s="156" t="s">
        <v>376</v>
      </c>
      <c r="AU150" s="156" t="s">
        <v>86</v>
      </c>
      <c r="AV150" s="12" t="s">
        <v>86</v>
      </c>
      <c r="AW150" s="12" t="s">
        <v>34</v>
      </c>
      <c r="AX150" s="12" t="s">
        <v>77</v>
      </c>
      <c r="AY150" s="156" t="s">
        <v>339</v>
      </c>
    </row>
    <row r="151" spans="2:65" s="12" customFormat="1" x14ac:dyDescent="0.2">
      <c r="B151" s="155"/>
      <c r="D151" s="150" t="s">
        <v>376</v>
      </c>
      <c r="E151" s="156" t="s">
        <v>1</v>
      </c>
      <c r="F151" s="157" t="s">
        <v>5066</v>
      </c>
      <c r="H151" s="158">
        <v>25.46</v>
      </c>
      <c r="I151" s="159"/>
      <c r="L151" s="155"/>
      <c r="M151" s="160"/>
      <c r="T151" s="161"/>
      <c r="AT151" s="156" t="s">
        <v>376</v>
      </c>
      <c r="AU151" s="156" t="s">
        <v>86</v>
      </c>
      <c r="AV151" s="12" t="s">
        <v>86</v>
      </c>
      <c r="AW151" s="12" t="s">
        <v>34</v>
      </c>
      <c r="AX151" s="12" t="s">
        <v>77</v>
      </c>
      <c r="AY151" s="156" t="s">
        <v>339</v>
      </c>
    </row>
    <row r="152" spans="2:65" s="12" customFormat="1" x14ac:dyDescent="0.2">
      <c r="B152" s="155"/>
      <c r="D152" s="150" t="s">
        <v>376</v>
      </c>
      <c r="E152" s="156" t="s">
        <v>1</v>
      </c>
      <c r="F152" s="157" t="s">
        <v>5067</v>
      </c>
      <c r="H152" s="158">
        <v>19.702000000000002</v>
      </c>
      <c r="I152" s="159"/>
      <c r="L152" s="155"/>
      <c r="M152" s="160"/>
      <c r="T152" s="161"/>
      <c r="AT152" s="156" t="s">
        <v>376</v>
      </c>
      <c r="AU152" s="156" t="s">
        <v>86</v>
      </c>
      <c r="AV152" s="12" t="s">
        <v>86</v>
      </c>
      <c r="AW152" s="12" t="s">
        <v>34</v>
      </c>
      <c r="AX152" s="12" t="s">
        <v>77</v>
      </c>
      <c r="AY152" s="156" t="s">
        <v>339</v>
      </c>
    </row>
    <row r="153" spans="2:65" s="12" customFormat="1" x14ac:dyDescent="0.2">
      <c r="B153" s="155"/>
      <c r="D153" s="150" t="s">
        <v>376</v>
      </c>
      <c r="E153" s="156" t="s">
        <v>1</v>
      </c>
      <c r="F153" s="157" t="s">
        <v>5068</v>
      </c>
      <c r="H153" s="158">
        <v>21.3</v>
      </c>
      <c r="I153" s="159"/>
      <c r="L153" s="155"/>
      <c r="M153" s="160"/>
      <c r="T153" s="161"/>
      <c r="AT153" s="156" t="s">
        <v>376</v>
      </c>
      <c r="AU153" s="156" t="s">
        <v>86</v>
      </c>
      <c r="AV153" s="12" t="s">
        <v>86</v>
      </c>
      <c r="AW153" s="12" t="s">
        <v>34</v>
      </c>
      <c r="AX153" s="12" t="s">
        <v>77</v>
      </c>
      <c r="AY153" s="156" t="s">
        <v>339</v>
      </c>
    </row>
    <row r="154" spans="2:65" s="12" customFormat="1" x14ac:dyDescent="0.2">
      <c r="B154" s="155"/>
      <c r="D154" s="150" t="s">
        <v>376</v>
      </c>
      <c r="E154" s="156" t="s">
        <v>1</v>
      </c>
      <c r="F154" s="157" t="s">
        <v>5069</v>
      </c>
      <c r="H154" s="158">
        <v>13.824</v>
      </c>
      <c r="I154" s="159"/>
      <c r="L154" s="155"/>
      <c r="M154" s="160"/>
      <c r="T154" s="161"/>
      <c r="AT154" s="156" t="s">
        <v>376</v>
      </c>
      <c r="AU154" s="156" t="s">
        <v>86</v>
      </c>
      <c r="AV154" s="12" t="s">
        <v>86</v>
      </c>
      <c r="AW154" s="12" t="s">
        <v>34</v>
      </c>
      <c r="AX154" s="12" t="s">
        <v>77</v>
      </c>
      <c r="AY154" s="156" t="s">
        <v>339</v>
      </c>
    </row>
    <row r="155" spans="2:65" s="13" customFormat="1" x14ac:dyDescent="0.2">
      <c r="B155" s="162"/>
      <c r="D155" s="150" t="s">
        <v>376</v>
      </c>
      <c r="E155" s="163" t="s">
        <v>1</v>
      </c>
      <c r="F155" s="164" t="s">
        <v>398</v>
      </c>
      <c r="H155" s="165">
        <v>105.746</v>
      </c>
      <c r="I155" s="166"/>
      <c r="L155" s="162"/>
      <c r="M155" s="167"/>
      <c r="T155" s="168"/>
      <c r="AT155" s="163" t="s">
        <v>376</v>
      </c>
      <c r="AU155" s="163" t="s">
        <v>86</v>
      </c>
      <c r="AV155" s="13" t="s">
        <v>249</v>
      </c>
      <c r="AW155" s="13" t="s">
        <v>34</v>
      </c>
      <c r="AX155" s="13" t="s">
        <v>84</v>
      </c>
      <c r="AY155" s="163" t="s">
        <v>339</v>
      </c>
    </row>
    <row r="156" spans="2:65" s="1" customFormat="1" ht="21.75" customHeight="1" x14ac:dyDescent="0.2">
      <c r="B156" s="136"/>
      <c r="C156" s="137" t="s">
        <v>97</v>
      </c>
      <c r="D156" s="137" t="s">
        <v>342</v>
      </c>
      <c r="E156" s="138" t="s">
        <v>2039</v>
      </c>
      <c r="F156" s="139" t="s">
        <v>2040</v>
      </c>
      <c r="G156" s="140" t="s">
        <v>373</v>
      </c>
      <c r="H156" s="141">
        <v>105.746</v>
      </c>
      <c r="I156" s="142"/>
      <c r="J156" s="143">
        <f>ROUND(I156*H156,2)</f>
        <v>0</v>
      </c>
      <c r="K156" s="139" t="s">
        <v>902</v>
      </c>
      <c r="L156" s="32"/>
      <c r="M156" s="144" t="s">
        <v>1</v>
      </c>
      <c r="N156" s="145" t="s">
        <v>42</v>
      </c>
      <c r="P156" s="146">
        <f>O156*H156</f>
        <v>0</v>
      </c>
      <c r="Q156" s="146">
        <v>0</v>
      </c>
      <c r="R156" s="146">
        <f>Q156*H156</f>
        <v>0</v>
      </c>
      <c r="S156" s="146">
        <v>0</v>
      </c>
      <c r="T156" s="147">
        <f>S156*H156</f>
        <v>0</v>
      </c>
      <c r="AR156" s="148" t="s">
        <v>249</v>
      </c>
      <c r="AT156" s="148" t="s">
        <v>342</v>
      </c>
      <c r="AU156" s="148" t="s">
        <v>86</v>
      </c>
      <c r="AY156" s="17" t="s">
        <v>339</v>
      </c>
      <c r="BE156" s="149">
        <f>IF(N156="základní",J156,0)</f>
        <v>0</v>
      </c>
      <c r="BF156" s="149">
        <f>IF(N156="snížená",J156,0)</f>
        <v>0</v>
      </c>
      <c r="BG156" s="149">
        <f>IF(N156="zákl. přenesená",J156,0)</f>
        <v>0</v>
      </c>
      <c r="BH156" s="149">
        <f>IF(N156="sníž. přenesená",J156,0)</f>
        <v>0</v>
      </c>
      <c r="BI156" s="149">
        <f>IF(N156="nulová",J156,0)</f>
        <v>0</v>
      </c>
      <c r="BJ156" s="17" t="s">
        <v>84</v>
      </c>
      <c r="BK156" s="149">
        <f>ROUND(I156*H156,2)</f>
        <v>0</v>
      </c>
      <c r="BL156" s="17" t="s">
        <v>249</v>
      </c>
      <c r="BM156" s="148" t="s">
        <v>2041</v>
      </c>
    </row>
    <row r="157" spans="2:65" s="1" customFormat="1" ht="19.2" x14ac:dyDescent="0.2">
      <c r="B157" s="32"/>
      <c r="D157" s="150" t="s">
        <v>348</v>
      </c>
      <c r="F157" s="151" t="s">
        <v>2042</v>
      </c>
      <c r="I157" s="152"/>
      <c r="L157" s="32"/>
      <c r="M157" s="153"/>
      <c r="T157" s="56"/>
      <c r="AT157" s="17" t="s">
        <v>348</v>
      </c>
      <c r="AU157" s="17" t="s">
        <v>86</v>
      </c>
    </row>
    <row r="158" spans="2:65" s="12" customFormat="1" x14ac:dyDescent="0.2">
      <c r="B158" s="155"/>
      <c r="D158" s="150" t="s">
        <v>376</v>
      </c>
      <c r="E158" s="156" t="s">
        <v>1</v>
      </c>
      <c r="F158" s="157" t="s">
        <v>5070</v>
      </c>
      <c r="H158" s="158">
        <v>105.746</v>
      </c>
      <c r="I158" s="159"/>
      <c r="L158" s="155"/>
      <c r="M158" s="160"/>
      <c r="T158" s="161"/>
      <c r="AT158" s="156" t="s">
        <v>376</v>
      </c>
      <c r="AU158" s="156" t="s">
        <v>86</v>
      </c>
      <c r="AV158" s="12" t="s">
        <v>86</v>
      </c>
      <c r="AW158" s="12" t="s">
        <v>34</v>
      </c>
      <c r="AX158" s="12" t="s">
        <v>84</v>
      </c>
      <c r="AY158" s="156" t="s">
        <v>339</v>
      </c>
    </row>
    <row r="159" spans="2:65" s="1" customFormat="1" ht="24.15" customHeight="1" x14ac:dyDescent="0.2">
      <c r="B159" s="136"/>
      <c r="C159" s="137" t="s">
        <v>249</v>
      </c>
      <c r="D159" s="137" t="s">
        <v>342</v>
      </c>
      <c r="E159" s="138" t="s">
        <v>2044</v>
      </c>
      <c r="F159" s="139" t="s">
        <v>2045</v>
      </c>
      <c r="G159" s="140" t="s">
        <v>373</v>
      </c>
      <c r="H159" s="141">
        <v>1057.46</v>
      </c>
      <c r="I159" s="142"/>
      <c r="J159" s="143">
        <f>ROUND(I159*H159,2)</f>
        <v>0</v>
      </c>
      <c r="K159" s="139" t="s">
        <v>902</v>
      </c>
      <c r="L159" s="32"/>
      <c r="M159" s="144" t="s">
        <v>1</v>
      </c>
      <c r="N159" s="145" t="s">
        <v>42</v>
      </c>
      <c r="P159" s="146">
        <f>O159*H159</f>
        <v>0</v>
      </c>
      <c r="Q159" s="146">
        <v>0</v>
      </c>
      <c r="R159" s="146">
        <f>Q159*H159</f>
        <v>0</v>
      </c>
      <c r="S159" s="146">
        <v>0</v>
      </c>
      <c r="T159" s="147">
        <f>S159*H159</f>
        <v>0</v>
      </c>
      <c r="AR159" s="148" t="s">
        <v>249</v>
      </c>
      <c r="AT159" s="148" t="s">
        <v>342</v>
      </c>
      <c r="AU159" s="148" t="s">
        <v>86</v>
      </c>
      <c r="AY159" s="17" t="s">
        <v>339</v>
      </c>
      <c r="BE159" s="149">
        <f>IF(N159="základní",J159,0)</f>
        <v>0</v>
      </c>
      <c r="BF159" s="149">
        <f>IF(N159="snížená",J159,0)</f>
        <v>0</v>
      </c>
      <c r="BG159" s="149">
        <f>IF(N159="zákl. přenesená",J159,0)</f>
        <v>0</v>
      </c>
      <c r="BH159" s="149">
        <f>IF(N159="sníž. přenesená",J159,0)</f>
        <v>0</v>
      </c>
      <c r="BI159" s="149">
        <f>IF(N159="nulová",J159,0)</f>
        <v>0</v>
      </c>
      <c r="BJ159" s="17" t="s">
        <v>84</v>
      </c>
      <c r="BK159" s="149">
        <f>ROUND(I159*H159,2)</f>
        <v>0</v>
      </c>
      <c r="BL159" s="17" t="s">
        <v>249</v>
      </c>
      <c r="BM159" s="148" t="s">
        <v>2046</v>
      </c>
    </row>
    <row r="160" spans="2:65" s="1" customFormat="1" ht="28.8" x14ac:dyDescent="0.2">
      <c r="B160" s="32"/>
      <c r="D160" s="150" t="s">
        <v>348</v>
      </c>
      <c r="F160" s="151" t="s">
        <v>2047</v>
      </c>
      <c r="I160" s="152"/>
      <c r="L160" s="32"/>
      <c r="M160" s="153"/>
      <c r="T160" s="56"/>
      <c r="AT160" s="17" t="s">
        <v>348</v>
      </c>
      <c r="AU160" s="17" t="s">
        <v>86</v>
      </c>
    </row>
    <row r="161" spans="2:65" s="12" customFormat="1" x14ac:dyDescent="0.2">
      <c r="B161" s="155"/>
      <c r="D161" s="150" t="s">
        <v>376</v>
      </c>
      <c r="E161" s="156" t="s">
        <v>1</v>
      </c>
      <c r="F161" s="157" t="s">
        <v>5071</v>
      </c>
      <c r="H161" s="158">
        <v>1057.46</v>
      </c>
      <c r="I161" s="159"/>
      <c r="L161" s="155"/>
      <c r="M161" s="160"/>
      <c r="T161" s="161"/>
      <c r="AT161" s="156" t="s">
        <v>376</v>
      </c>
      <c r="AU161" s="156" t="s">
        <v>86</v>
      </c>
      <c r="AV161" s="12" t="s">
        <v>86</v>
      </c>
      <c r="AW161" s="12" t="s">
        <v>34</v>
      </c>
      <c r="AX161" s="12" t="s">
        <v>84</v>
      </c>
      <c r="AY161" s="156" t="s">
        <v>339</v>
      </c>
    </row>
    <row r="162" spans="2:65" s="1" customFormat="1" ht="16.5" customHeight="1" x14ac:dyDescent="0.2">
      <c r="B162" s="136"/>
      <c r="C162" s="137" t="s">
        <v>340</v>
      </c>
      <c r="D162" s="137" t="s">
        <v>342</v>
      </c>
      <c r="E162" s="138" t="s">
        <v>2049</v>
      </c>
      <c r="F162" s="139" t="s">
        <v>2050</v>
      </c>
      <c r="G162" s="140" t="s">
        <v>373</v>
      </c>
      <c r="H162" s="141">
        <v>105.746</v>
      </c>
      <c r="I162" s="142"/>
      <c r="J162" s="143">
        <f>ROUND(I162*H162,2)</f>
        <v>0</v>
      </c>
      <c r="K162" s="139" t="s">
        <v>902</v>
      </c>
      <c r="L162" s="32"/>
      <c r="M162" s="144" t="s">
        <v>1</v>
      </c>
      <c r="N162" s="145" t="s">
        <v>42</v>
      </c>
      <c r="P162" s="146">
        <f>O162*H162</f>
        <v>0</v>
      </c>
      <c r="Q162" s="146">
        <v>0</v>
      </c>
      <c r="R162" s="146">
        <f>Q162*H162</f>
        <v>0</v>
      </c>
      <c r="S162" s="146">
        <v>0</v>
      </c>
      <c r="T162" s="147">
        <f>S162*H162</f>
        <v>0</v>
      </c>
      <c r="AR162" s="148" t="s">
        <v>249</v>
      </c>
      <c r="AT162" s="148" t="s">
        <v>342</v>
      </c>
      <c r="AU162" s="148" t="s">
        <v>86</v>
      </c>
      <c r="AY162" s="17" t="s">
        <v>339</v>
      </c>
      <c r="BE162" s="149">
        <f>IF(N162="základní",J162,0)</f>
        <v>0</v>
      </c>
      <c r="BF162" s="149">
        <f>IF(N162="snížená",J162,0)</f>
        <v>0</v>
      </c>
      <c r="BG162" s="149">
        <f>IF(N162="zákl. přenesená",J162,0)</f>
        <v>0</v>
      </c>
      <c r="BH162" s="149">
        <f>IF(N162="sníž. přenesená",J162,0)</f>
        <v>0</v>
      </c>
      <c r="BI162" s="149">
        <f>IF(N162="nulová",J162,0)</f>
        <v>0</v>
      </c>
      <c r="BJ162" s="17" t="s">
        <v>84</v>
      </c>
      <c r="BK162" s="149">
        <f>ROUND(I162*H162,2)</f>
        <v>0</v>
      </c>
      <c r="BL162" s="17" t="s">
        <v>249</v>
      </c>
      <c r="BM162" s="148" t="s">
        <v>2051</v>
      </c>
    </row>
    <row r="163" spans="2:65" s="1" customFormat="1" x14ac:dyDescent="0.2">
      <c r="B163" s="32"/>
      <c r="D163" s="150" t="s">
        <v>348</v>
      </c>
      <c r="F163" s="151" t="s">
        <v>2052</v>
      </c>
      <c r="I163" s="152"/>
      <c r="L163" s="32"/>
      <c r="M163" s="153"/>
      <c r="T163" s="56"/>
      <c r="AT163" s="17" t="s">
        <v>348</v>
      </c>
      <c r="AU163" s="17" t="s">
        <v>86</v>
      </c>
    </row>
    <row r="164" spans="2:65" s="12" customFormat="1" x14ac:dyDescent="0.2">
      <c r="B164" s="155"/>
      <c r="D164" s="150" t="s">
        <v>376</v>
      </c>
      <c r="E164" s="156" t="s">
        <v>1</v>
      </c>
      <c r="F164" s="157" t="s">
        <v>5070</v>
      </c>
      <c r="H164" s="158">
        <v>105.746</v>
      </c>
      <c r="I164" s="159"/>
      <c r="L164" s="155"/>
      <c r="M164" s="160"/>
      <c r="T164" s="161"/>
      <c r="AT164" s="156" t="s">
        <v>376</v>
      </c>
      <c r="AU164" s="156" t="s">
        <v>86</v>
      </c>
      <c r="AV164" s="12" t="s">
        <v>86</v>
      </c>
      <c r="AW164" s="12" t="s">
        <v>34</v>
      </c>
      <c r="AX164" s="12" t="s">
        <v>84</v>
      </c>
      <c r="AY164" s="156" t="s">
        <v>339</v>
      </c>
    </row>
    <row r="165" spans="2:65" s="1" customFormat="1" ht="16.5" customHeight="1" x14ac:dyDescent="0.2">
      <c r="B165" s="136"/>
      <c r="C165" s="137" t="s">
        <v>370</v>
      </c>
      <c r="D165" s="137" t="s">
        <v>342</v>
      </c>
      <c r="E165" s="138" t="s">
        <v>964</v>
      </c>
      <c r="F165" s="139" t="s">
        <v>965</v>
      </c>
      <c r="G165" s="140" t="s">
        <v>381</v>
      </c>
      <c r="H165" s="141">
        <v>100.4</v>
      </c>
      <c r="I165" s="142"/>
      <c r="J165" s="143">
        <f>ROUND(I165*H165,2)</f>
        <v>0</v>
      </c>
      <c r="K165" s="139" t="s">
        <v>902</v>
      </c>
      <c r="L165" s="32"/>
      <c r="M165" s="144" t="s">
        <v>1</v>
      </c>
      <c r="N165" s="145" t="s">
        <v>42</v>
      </c>
      <c r="P165" s="146">
        <f>O165*H165</f>
        <v>0</v>
      </c>
      <c r="Q165" s="146">
        <v>0</v>
      </c>
      <c r="R165" s="146">
        <f>Q165*H165</f>
        <v>0</v>
      </c>
      <c r="S165" s="146">
        <v>0</v>
      </c>
      <c r="T165" s="147">
        <f>S165*H165</f>
        <v>0</v>
      </c>
      <c r="AR165" s="148" t="s">
        <v>249</v>
      </c>
      <c r="AT165" s="148" t="s">
        <v>342</v>
      </c>
      <c r="AU165" s="148" t="s">
        <v>86</v>
      </c>
      <c r="AY165" s="17" t="s">
        <v>339</v>
      </c>
      <c r="BE165" s="149">
        <f>IF(N165="základní",J165,0)</f>
        <v>0</v>
      </c>
      <c r="BF165" s="149">
        <f>IF(N165="snížená",J165,0)</f>
        <v>0</v>
      </c>
      <c r="BG165" s="149">
        <f>IF(N165="zákl. přenesená",J165,0)</f>
        <v>0</v>
      </c>
      <c r="BH165" s="149">
        <f>IF(N165="sníž. přenesená",J165,0)</f>
        <v>0</v>
      </c>
      <c r="BI165" s="149">
        <f>IF(N165="nulová",J165,0)</f>
        <v>0</v>
      </c>
      <c r="BJ165" s="17" t="s">
        <v>84</v>
      </c>
      <c r="BK165" s="149">
        <f>ROUND(I165*H165,2)</f>
        <v>0</v>
      </c>
      <c r="BL165" s="17" t="s">
        <v>249</v>
      </c>
      <c r="BM165" s="148" t="s">
        <v>2053</v>
      </c>
    </row>
    <row r="166" spans="2:65" s="1" customFormat="1" x14ac:dyDescent="0.2">
      <c r="B166" s="32"/>
      <c r="D166" s="150" t="s">
        <v>348</v>
      </c>
      <c r="F166" s="151" t="s">
        <v>967</v>
      </c>
      <c r="I166" s="152"/>
      <c r="L166" s="32"/>
      <c r="M166" s="153"/>
      <c r="T166" s="56"/>
      <c r="AT166" s="17" t="s">
        <v>348</v>
      </c>
      <c r="AU166" s="17" t="s">
        <v>86</v>
      </c>
    </row>
    <row r="167" spans="2:65" s="12" customFormat="1" x14ac:dyDescent="0.2">
      <c r="B167" s="155"/>
      <c r="D167" s="150" t="s">
        <v>376</v>
      </c>
      <c r="E167" s="156" t="s">
        <v>1</v>
      </c>
      <c r="F167" s="157" t="s">
        <v>5072</v>
      </c>
      <c r="H167" s="158">
        <v>100.4</v>
      </c>
      <c r="I167" s="159"/>
      <c r="L167" s="155"/>
      <c r="M167" s="160"/>
      <c r="T167" s="161"/>
      <c r="AT167" s="156" t="s">
        <v>376</v>
      </c>
      <c r="AU167" s="156" t="s">
        <v>86</v>
      </c>
      <c r="AV167" s="12" t="s">
        <v>86</v>
      </c>
      <c r="AW167" s="12" t="s">
        <v>34</v>
      </c>
      <c r="AX167" s="12" t="s">
        <v>84</v>
      </c>
      <c r="AY167" s="156" t="s">
        <v>339</v>
      </c>
    </row>
    <row r="168" spans="2:65" s="1" customFormat="1" ht="16.5" customHeight="1" x14ac:dyDescent="0.2">
      <c r="B168" s="136"/>
      <c r="C168" s="169" t="s">
        <v>378</v>
      </c>
      <c r="D168" s="169" t="s">
        <v>490</v>
      </c>
      <c r="E168" s="170" t="s">
        <v>2055</v>
      </c>
      <c r="F168" s="171" t="s">
        <v>2056</v>
      </c>
      <c r="G168" s="172" t="s">
        <v>970</v>
      </c>
      <c r="H168" s="173">
        <v>2.5099999999999998</v>
      </c>
      <c r="I168" s="174"/>
      <c r="J168" s="175">
        <f>ROUND(I168*H168,2)</f>
        <v>0</v>
      </c>
      <c r="K168" s="171" t="s">
        <v>902</v>
      </c>
      <c r="L168" s="176"/>
      <c r="M168" s="177" t="s">
        <v>1</v>
      </c>
      <c r="N168" s="178" t="s">
        <v>42</v>
      </c>
      <c r="P168" s="146">
        <f>O168*H168</f>
        <v>0</v>
      </c>
      <c r="Q168" s="146">
        <v>1E-3</v>
      </c>
      <c r="R168" s="146">
        <f>Q168*H168</f>
        <v>2.5099999999999996E-3</v>
      </c>
      <c r="S168" s="146">
        <v>0</v>
      </c>
      <c r="T168" s="147">
        <f>S168*H168</f>
        <v>0</v>
      </c>
      <c r="AR168" s="148" t="s">
        <v>385</v>
      </c>
      <c r="AT168" s="148" t="s">
        <v>490</v>
      </c>
      <c r="AU168" s="148" t="s">
        <v>86</v>
      </c>
      <c r="AY168" s="17" t="s">
        <v>339</v>
      </c>
      <c r="BE168" s="149">
        <f>IF(N168="základní",J168,0)</f>
        <v>0</v>
      </c>
      <c r="BF168" s="149">
        <f>IF(N168="snížená",J168,0)</f>
        <v>0</v>
      </c>
      <c r="BG168" s="149">
        <f>IF(N168="zákl. přenesená",J168,0)</f>
        <v>0</v>
      </c>
      <c r="BH168" s="149">
        <f>IF(N168="sníž. přenesená",J168,0)</f>
        <v>0</v>
      </c>
      <c r="BI168" s="149">
        <f>IF(N168="nulová",J168,0)</f>
        <v>0</v>
      </c>
      <c r="BJ168" s="17" t="s">
        <v>84</v>
      </c>
      <c r="BK168" s="149">
        <f>ROUND(I168*H168,2)</f>
        <v>0</v>
      </c>
      <c r="BL168" s="17" t="s">
        <v>249</v>
      </c>
      <c r="BM168" s="148" t="s">
        <v>2057</v>
      </c>
    </row>
    <row r="169" spans="2:65" s="1" customFormat="1" x14ac:dyDescent="0.2">
      <c r="B169" s="32"/>
      <c r="D169" s="150" t="s">
        <v>348</v>
      </c>
      <c r="F169" s="151" t="s">
        <v>2056</v>
      </c>
      <c r="I169" s="152"/>
      <c r="L169" s="32"/>
      <c r="M169" s="153"/>
      <c r="T169" s="56"/>
      <c r="AT169" s="17" t="s">
        <v>348</v>
      </c>
      <c r="AU169" s="17" t="s">
        <v>86</v>
      </c>
    </row>
    <row r="170" spans="2:65" s="12" customFormat="1" x14ac:dyDescent="0.2">
      <c r="B170" s="155"/>
      <c r="D170" s="150" t="s">
        <v>376</v>
      </c>
      <c r="F170" s="157" t="s">
        <v>5073</v>
      </c>
      <c r="H170" s="158">
        <v>2.5099999999999998</v>
      </c>
      <c r="I170" s="159"/>
      <c r="L170" s="155"/>
      <c r="M170" s="160"/>
      <c r="T170" s="161"/>
      <c r="AT170" s="156" t="s">
        <v>376</v>
      </c>
      <c r="AU170" s="156" t="s">
        <v>86</v>
      </c>
      <c r="AV170" s="12" t="s">
        <v>86</v>
      </c>
      <c r="AW170" s="12" t="s">
        <v>3</v>
      </c>
      <c r="AX170" s="12" t="s">
        <v>84</v>
      </c>
      <c r="AY170" s="156" t="s">
        <v>339</v>
      </c>
    </row>
    <row r="171" spans="2:65" s="1" customFormat="1" ht="16.5" customHeight="1" x14ac:dyDescent="0.2">
      <c r="B171" s="136"/>
      <c r="C171" s="137" t="s">
        <v>385</v>
      </c>
      <c r="D171" s="137" t="s">
        <v>342</v>
      </c>
      <c r="E171" s="138" t="s">
        <v>2059</v>
      </c>
      <c r="F171" s="139" t="s">
        <v>2060</v>
      </c>
      <c r="G171" s="140" t="s">
        <v>381</v>
      </c>
      <c r="H171" s="141">
        <v>119.22499999999999</v>
      </c>
      <c r="I171" s="142"/>
      <c r="J171" s="143">
        <f>ROUND(I171*H171,2)</f>
        <v>0</v>
      </c>
      <c r="K171" s="139" t="s">
        <v>902</v>
      </c>
      <c r="L171" s="32"/>
      <c r="M171" s="144" t="s">
        <v>1</v>
      </c>
      <c r="N171" s="145" t="s">
        <v>42</v>
      </c>
      <c r="P171" s="146">
        <f>O171*H171</f>
        <v>0</v>
      </c>
      <c r="Q171" s="146">
        <v>0</v>
      </c>
      <c r="R171" s="146">
        <f>Q171*H171</f>
        <v>0</v>
      </c>
      <c r="S171" s="146">
        <v>0</v>
      </c>
      <c r="T171" s="147">
        <f>S171*H171</f>
        <v>0</v>
      </c>
      <c r="AR171" s="148" t="s">
        <v>249</v>
      </c>
      <c r="AT171" s="148" t="s">
        <v>342</v>
      </c>
      <c r="AU171" s="148" t="s">
        <v>86</v>
      </c>
      <c r="AY171" s="17" t="s">
        <v>339</v>
      </c>
      <c r="BE171" s="149">
        <f>IF(N171="základní",J171,0)</f>
        <v>0</v>
      </c>
      <c r="BF171" s="149">
        <f>IF(N171="snížená",J171,0)</f>
        <v>0</v>
      </c>
      <c r="BG171" s="149">
        <f>IF(N171="zákl. přenesená",J171,0)</f>
        <v>0</v>
      </c>
      <c r="BH171" s="149">
        <f>IF(N171="sníž. přenesená",J171,0)</f>
        <v>0</v>
      </c>
      <c r="BI171" s="149">
        <f>IF(N171="nulová",J171,0)</f>
        <v>0</v>
      </c>
      <c r="BJ171" s="17" t="s">
        <v>84</v>
      </c>
      <c r="BK171" s="149">
        <f>ROUND(I171*H171,2)</f>
        <v>0</v>
      </c>
      <c r="BL171" s="17" t="s">
        <v>249</v>
      </c>
      <c r="BM171" s="148" t="s">
        <v>2061</v>
      </c>
    </row>
    <row r="172" spans="2:65" s="1" customFormat="1" ht="19.2" x14ac:dyDescent="0.2">
      <c r="B172" s="32"/>
      <c r="D172" s="150" t="s">
        <v>348</v>
      </c>
      <c r="F172" s="151" t="s">
        <v>2062</v>
      </c>
      <c r="I172" s="152"/>
      <c r="L172" s="32"/>
      <c r="M172" s="153"/>
      <c r="T172" s="56"/>
      <c r="AT172" s="17" t="s">
        <v>348</v>
      </c>
      <c r="AU172" s="17" t="s">
        <v>86</v>
      </c>
    </row>
    <row r="173" spans="2:65" s="12" customFormat="1" x14ac:dyDescent="0.2">
      <c r="B173" s="155"/>
      <c r="D173" s="150" t="s">
        <v>376</v>
      </c>
      <c r="E173" s="156" t="s">
        <v>1</v>
      </c>
      <c r="F173" s="157" t="s">
        <v>5074</v>
      </c>
      <c r="H173" s="158">
        <v>119.22499999999999</v>
      </c>
      <c r="I173" s="159"/>
      <c r="L173" s="155"/>
      <c r="M173" s="160"/>
      <c r="T173" s="161"/>
      <c r="AT173" s="156" t="s">
        <v>376</v>
      </c>
      <c r="AU173" s="156" t="s">
        <v>86</v>
      </c>
      <c r="AV173" s="12" t="s">
        <v>86</v>
      </c>
      <c r="AW173" s="12" t="s">
        <v>34</v>
      </c>
      <c r="AX173" s="12" t="s">
        <v>84</v>
      </c>
      <c r="AY173" s="156" t="s">
        <v>339</v>
      </c>
    </row>
    <row r="174" spans="2:65" s="1" customFormat="1" ht="16.5" customHeight="1" x14ac:dyDescent="0.2">
      <c r="B174" s="136"/>
      <c r="C174" s="137" t="s">
        <v>391</v>
      </c>
      <c r="D174" s="137" t="s">
        <v>342</v>
      </c>
      <c r="E174" s="138" t="s">
        <v>2069</v>
      </c>
      <c r="F174" s="139" t="s">
        <v>2070</v>
      </c>
      <c r="G174" s="140" t="s">
        <v>381</v>
      </c>
      <c r="H174" s="141">
        <v>100.4</v>
      </c>
      <c r="I174" s="142"/>
      <c r="J174" s="143">
        <f>ROUND(I174*H174,2)</f>
        <v>0</v>
      </c>
      <c r="K174" s="139" t="s">
        <v>902</v>
      </c>
      <c r="L174" s="32"/>
      <c r="M174" s="144" t="s">
        <v>1</v>
      </c>
      <c r="N174" s="145" t="s">
        <v>42</v>
      </c>
      <c r="P174" s="146">
        <f>O174*H174</f>
        <v>0</v>
      </c>
      <c r="Q174" s="146">
        <v>0</v>
      </c>
      <c r="R174" s="146">
        <f>Q174*H174</f>
        <v>0</v>
      </c>
      <c r="S174" s="146">
        <v>0</v>
      </c>
      <c r="T174" s="147">
        <f>S174*H174</f>
        <v>0</v>
      </c>
      <c r="AR174" s="148" t="s">
        <v>249</v>
      </c>
      <c r="AT174" s="148" t="s">
        <v>342</v>
      </c>
      <c r="AU174" s="148" t="s">
        <v>86</v>
      </c>
      <c r="AY174" s="17" t="s">
        <v>339</v>
      </c>
      <c r="BE174" s="149">
        <f>IF(N174="základní",J174,0)</f>
        <v>0</v>
      </c>
      <c r="BF174" s="149">
        <f>IF(N174="snížená",J174,0)</f>
        <v>0</v>
      </c>
      <c r="BG174" s="149">
        <f>IF(N174="zákl. přenesená",J174,0)</f>
        <v>0</v>
      </c>
      <c r="BH174" s="149">
        <f>IF(N174="sníž. přenesená",J174,0)</f>
        <v>0</v>
      </c>
      <c r="BI174" s="149">
        <f>IF(N174="nulová",J174,0)</f>
        <v>0</v>
      </c>
      <c r="BJ174" s="17" t="s">
        <v>84</v>
      </c>
      <c r="BK174" s="149">
        <f>ROUND(I174*H174,2)</f>
        <v>0</v>
      </c>
      <c r="BL174" s="17" t="s">
        <v>249</v>
      </c>
      <c r="BM174" s="148" t="s">
        <v>2071</v>
      </c>
    </row>
    <row r="175" spans="2:65" s="1" customFormat="1" x14ac:dyDescent="0.2">
      <c r="B175" s="32"/>
      <c r="D175" s="150" t="s">
        <v>348</v>
      </c>
      <c r="F175" s="151" t="s">
        <v>2072</v>
      </c>
      <c r="I175" s="152"/>
      <c r="L175" s="32"/>
      <c r="M175" s="153"/>
      <c r="T175" s="56"/>
      <c r="AT175" s="17" t="s">
        <v>348</v>
      </c>
      <c r="AU175" s="17" t="s">
        <v>86</v>
      </c>
    </row>
    <row r="176" spans="2:65" s="12" customFormat="1" x14ac:dyDescent="0.2">
      <c r="B176" s="155"/>
      <c r="D176" s="150" t="s">
        <v>376</v>
      </c>
      <c r="E176" s="156" t="s">
        <v>1</v>
      </c>
      <c r="F176" s="157" t="s">
        <v>5072</v>
      </c>
      <c r="H176" s="158">
        <v>100.4</v>
      </c>
      <c r="I176" s="159"/>
      <c r="L176" s="155"/>
      <c r="M176" s="160"/>
      <c r="T176" s="161"/>
      <c r="AT176" s="156" t="s">
        <v>376</v>
      </c>
      <c r="AU176" s="156" t="s">
        <v>86</v>
      </c>
      <c r="AV176" s="12" t="s">
        <v>86</v>
      </c>
      <c r="AW176" s="12" t="s">
        <v>34</v>
      </c>
      <c r="AX176" s="12" t="s">
        <v>84</v>
      </c>
      <c r="AY176" s="156" t="s">
        <v>339</v>
      </c>
    </row>
    <row r="177" spans="2:65" s="11" customFormat="1" ht="22.8" customHeight="1" x14ac:dyDescent="0.25">
      <c r="B177" s="124"/>
      <c r="D177" s="125" t="s">
        <v>76</v>
      </c>
      <c r="E177" s="134" t="s">
        <v>86</v>
      </c>
      <c r="F177" s="134" t="s">
        <v>2074</v>
      </c>
      <c r="I177" s="127"/>
      <c r="J177" s="135">
        <f>BK177</f>
        <v>0</v>
      </c>
      <c r="L177" s="124"/>
      <c r="M177" s="129"/>
      <c r="P177" s="130">
        <f>SUM(P178:P193)</f>
        <v>0</v>
      </c>
      <c r="R177" s="130">
        <f>SUM(R178:R193)</f>
        <v>42.7009568</v>
      </c>
      <c r="T177" s="131">
        <f>SUM(T178:T193)</f>
        <v>0</v>
      </c>
      <c r="AR177" s="125" t="s">
        <v>84</v>
      </c>
      <c r="AT177" s="132" t="s">
        <v>76</v>
      </c>
      <c r="AU177" s="132" t="s">
        <v>84</v>
      </c>
      <c r="AY177" s="125" t="s">
        <v>339</v>
      </c>
      <c r="BK177" s="133">
        <f>SUM(BK178:BK193)</f>
        <v>0</v>
      </c>
    </row>
    <row r="178" spans="2:65" s="1" customFormat="1" ht="21.75" customHeight="1" x14ac:dyDescent="0.2">
      <c r="B178" s="136"/>
      <c r="C178" s="137" t="s">
        <v>399</v>
      </c>
      <c r="D178" s="137" t="s">
        <v>342</v>
      </c>
      <c r="E178" s="138" t="s">
        <v>2075</v>
      </c>
      <c r="F178" s="139" t="s">
        <v>2076</v>
      </c>
      <c r="G178" s="140" t="s">
        <v>358</v>
      </c>
      <c r="H178" s="141">
        <v>28</v>
      </c>
      <c r="I178" s="142"/>
      <c r="J178" s="143">
        <f>ROUND(I178*H178,2)</f>
        <v>0</v>
      </c>
      <c r="K178" s="139" t="s">
        <v>902</v>
      </c>
      <c r="L178" s="32"/>
      <c r="M178" s="144" t="s">
        <v>1</v>
      </c>
      <c r="N178" s="145" t="s">
        <v>42</v>
      </c>
      <c r="P178" s="146">
        <f>O178*H178</f>
        <v>0</v>
      </c>
      <c r="Q178" s="146">
        <v>1.52477</v>
      </c>
      <c r="R178" s="146">
        <f>Q178*H178</f>
        <v>42.693559999999998</v>
      </c>
      <c r="S178" s="146">
        <v>0</v>
      </c>
      <c r="T178" s="147">
        <f>S178*H178</f>
        <v>0</v>
      </c>
      <c r="AR178" s="148" t="s">
        <v>249</v>
      </c>
      <c r="AT178" s="148" t="s">
        <v>342</v>
      </c>
      <c r="AU178" s="148" t="s">
        <v>86</v>
      </c>
      <c r="AY178" s="17" t="s">
        <v>339</v>
      </c>
      <c r="BE178" s="149">
        <f>IF(N178="základní",J178,0)</f>
        <v>0</v>
      </c>
      <c r="BF178" s="149">
        <f>IF(N178="snížená",J178,0)</f>
        <v>0</v>
      </c>
      <c r="BG178" s="149">
        <f>IF(N178="zákl. přenesená",J178,0)</f>
        <v>0</v>
      </c>
      <c r="BH178" s="149">
        <f>IF(N178="sníž. přenesená",J178,0)</f>
        <v>0</v>
      </c>
      <c r="BI178" s="149">
        <f>IF(N178="nulová",J178,0)</f>
        <v>0</v>
      </c>
      <c r="BJ178" s="17" t="s">
        <v>84</v>
      </c>
      <c r="BK178" s="149">
        <f>ROUND(I178*H178,2)</f>
        <v>0</v>
      </c>
      <c r="BL178" s="17" t="s">
        <v>249</v>
      </c>
      <c r="BM178" s="148" t="s">
        <v>2077</v>
      </c>
    </row>
    <row r="179" spans="2:65" s="1" customFormat="1" x14ac:dyDescent="0.2">
      <c r="B179" s="32"/>
      <c r="D179" s="150" t="s">
        <v>348</v>
      </c>
      <c r="F179" s="151" t="s">
        <v>2078</v>
      </c>
      <c r="I179" s="152"/>
      <c r="L179" s="32"/>
      <c r="M179" s="153"/>
      <c r="T179" s="56"/>
      <c r="AT179" s="17" t="s">
        <v>348</v>
      </c>
      <c r="AU179" s="17" t="s">
        <v>86</v>
      </c>
    </row>
    <row r="180" spans="2:65" s="12" customFormat="1" x14ac:dyDescent="0.2">
      <c r="B180" s="155"/>
      <c r="D180" s="150" t="s">
        <v>376</v>
      </c>
      <c r="E180" s="156" t="s">
        <v>1</v>
      </c>
      <c r="F180" s="157" t="s">
        <v>5075</v>
      </c>
      <c r="H180" s="158">
        <v>28</v>
      </c>
      <c r="I180" s="159"/>
      <c r="L180" s="155"/>
      <c r="M180" s="160"/>
      <c r="T180" s="161"/>
      <c r="AT180" s="156" t="s">
        <v>376</v>
      </c>
      <c r="AU180" s="156" t="s">
        <v>86</v>
      </c>
      <c r="AV180" s="12" t="s">
        <v>86</v>
      </c>
      <c r="AW180" s="12" t="s">
        <v>34</v>
      </c>
      <c r="AX180" s="12" t="s">
        <v>84</v>
      </c>
      <c r="AY180" s="156" t="s">
        <v>339</v>
      </c>
    </row>
    <row r="181" spans="2:65" s="1" customFormat="1" ht="16.5" customHeight="1" x14ac:dyDescent="0.2">
      <c r="B181" s="136"/>
      <c r="C181" s="137" t="s">
        <v>405</v>
      </c>
      <c r="D181" s="137" t="s">
        <v>342</v>
      </c>
      <c r="E181" s="138" t="s">
        <v>2080</v>
      </c>
      <c r="F181" s="139" t="s">
        <v>2081</v>
      </c>
      <c r="G181" s="140" t="s">
        <v>373</v>
      </c>
      <c r="H181" s="141">
        <v>0.72</v>
      </c>
      <c r="I181" s="142"/>
      <c r="J181" s="143">
        <f>ROUND(I181*H181,2)</f>
        <v>0</v>
      </c>
      <c r="K181" s="139" t="s">
        <v>902</v>
      </c>
      <c r="L181" s="32"/>
      <c r="M181" s="144" t="s">
        <v>1</v>
      </c>
      <c r="N181" s="145" t="s">
        <v>42</v>
      </c>
      <c r="P181" s="146">
        <f>O181*H181</f>
        <v>0</v>
      </c>
      <c r="Q181" s="146">
        <v>0</v>
      </c>
      <c r="R181" s="146">
        <f>Q181*H181</f>
        <v>0</v>
      </c>
      <c r="S181" s="146">
        <v>0</v>
      </c>
      <c r="T181" s="147">
        <f>S181*H181</f>
        <v>0</v>
      </c>
      <c r="AR181" s="148" t="s">
        <v>249</v>
      </c>
      <c r="AT181" s="148" t="s">
        <v>342</v>
      </c>
      <c r="AU181" s="148" t="s">
        <v>86</v>
      </c>
      <c r="AY181" s="17" t="s">
        <v>339</v>
      </c>
      <c r="BE181" s="149">
        <f>IF(N181="základní",J181,0)</f>
        <v>0</v>
      </c>
      <c r="BF181" s="149">
        <f>IF(N181="snížená",J181,0)</f>
        <v>0</v>
      </c>
      <c r="BG181" s="149">
        <f>IF(N181="zákl. přenesená",J181,0)</f>
        <v>0</v>
      </c>
      <c r="BH181" s="149">
        <f>IF(N181="sníž. přenesená",J181,0)</f>
        <v>0</v>
      </c>
      <c r="BI181" s="149">
        <f>IF(N181="nulová",J181,0)</f>
        <v>0</v>
      </c>
      <c r="BJ181" s="17" t="s">
        <v>84</v>
      </c>
      <c r="BK181" s="149">
        <f>ROUND(I181*H181,2)</f>
        <v>0</v>
      </c>
      <c r="BL181" s="17" t="s">
        <v>249</v>
      </c>
      <c r="BM181" s="148" t="s">
        <v>5076</v>
      </c>
    </row>
    <row r="182" spans="2:65" s="1" customFormat="1" x14ac:dyDescent="0.2">
      <c r="B182" s="32"/>
      <c r="D182" s="150" t="s">
        <v>348</v>
      </c>
      <c r="F182" s="151" t="s">
        <v>2083</v>
      </c>
      <c r="I182" s="152"/>
      <c r="L182" s="32"/>
      <c r="M182" s="153"/>
      <c r="T182" s="56"/>
      <c r="AT182" s="17" t="s">
        <v>348</v>
      </c>
      <c r="AU182" s="17" t="s">
        <v>86</v>
      </c>
    </row>
    <row r="183" spans="2:65" s="15" customFormat="1" x14ac:dyDescent="0.2">
      <c r="B183" s="189"/>
      <c r="D183" s="150" t="s">
        <v>376</v>
      </c>
      <c r="E183" s="190" t="s">
        <v>1</v>
      </c>
      <c r="F183" s="191" t="s">
        <v>2084</v>
      </c>
      <c r="H183" s="190" t="s">
        <v>1</v>
      </c>
      <c r="I183" s="192"/>
      <c r="L183" s="189"/>
      <c r="M183" s="193"/>
      <c r="T183" s="194"/>
      <c r="AT183" s="190" t="s">
        <v>376</v>
      </c>
      <c r="AU183" s="190" t="s">
        <v>86</v>
      </c>
      <c r="AV183" s="15" t="s">
        <v>84</v>
      </c>
      <c r="AW183" s="15" t="s">
        <v>34</v>
      </c>
      <c r="AX183" s="15" t="s">
        <v>77</v>
      </c>
      <c r="AY183" s="190" t="s">
        <v>339</v>
      </c>
    </row>
    <row r="184" spans="2:65" s="12" customFormat="1" x14ac:dyDescent="0.2">
      <c r="B184" s="155"/>
      <c r="D184" s="150" t="s">
        <v>376</v>
      </c>
      <c r="E184" s="156" t="s">
        <v>1</v>
      </c>
      <c r="F184" s="157" t="s">
        <v>5077</v>
      </c>
      <c r="H184" s="158">
        <v>0.72</v>
      </c>
      <c r="I184" s="159"/>
      <c r="L184" s="155"/>
      <c r="M184" s="160"/>
      <c r="T184" s="161"/>
      <c r="AT184" s="156" t="s">
        <v>376</v>
      </c>
      <c r="AU184" s="156" t="s">
        <v>86</v>
      </c>
      <c r="AV184" s="12" t="s">
        <v>86</v>
      </c>
      <c r="AW184" s="12" t="s">
        <v>34</v>
      </c>
      <c r="AX184" s="12" t="s">
        <v>84</v>
      </c>
      <c r="AY184" s="156" t="s">
        <v>339</v>
      </c>
    </row>
    <row r="185" spans="2:65" s="1" customFormat="1" ht="16.5" customHeight="1" x14ac:dyDescent="0.2">
      <c r="B185" s="136"/>
      <c r="C185" s="137" t="s">
        <v>8</v>
      </c>
      <c r="D185" s="137" t="s">
        <v>342</v>
      </c>
      <c r="E185" s="138" t="s">
        <v>2086</v>
      </c>
      <c r="F185" s="139" t="s">
        <v>2087</v>
      </c>
      <c r="G185" s="140" t="s">
        <v>373</v>
      </c>
      <c r="H185" s="141">
        <v>0.72</v>
      </c>
      <c r="I185" s="142"/>
      <c r="J185" s="143">
        <f>ROUND(I185*H185,2)</f>
        <v>0</v>
      </c>
      <c r="K185" s="139" t="s">
        <v>902</v>
      </c>
      <c r="L185" s="32"/>
      <c r="M185" s="144" t="s">
        <v>1</v>
      </c>
      <c r="N185" s="145" t="s">
        <v>42</v>
      </c>
      <c r="P185" s="146">
        <f>O185*H185</f>
        <v>0</v>
      </c>
      <c r="Q185" s="146">
        <v>0</v>
      </c>
      <c r="R185" s="146">
        <f>Q185*H185</f>
        <v>0</v>
      </c>
      <c r="S185" s="146">
        <v>0</v>
      </c>
      <c r="T185" s="147">
        <f>S185*H185</f>
        <v>0</v>
      </c>
      <c r="AR185" s="148" t="s">
        <v>249</v>
      </c>
      <c r="AT185" s="148" t="s">
        <v>342</v>
      </c>
      <c r="AU185" s="148" t="s">
        <v>86</v>
      </c>
      <c r="AY185" s="17" t="s">
        <v>339</v>
      </c>
      <c r="BE185" s="149">
        <f>IF(N185="základní",J185,0)</f>
        <v>0</v>
      </c>
      <c r="BF185" s="149">
        <f>IF(N185="snížená",J185,0)</f>
        <v>0</v>
      </c>
      <c r="BG185" s="149">
        <f>IF(N185="zákl. přenesená",J185,0)</f>
        <v>0</v>
      </c>
      <c r="BH185" s="149">
        <f>IF(N185="sníž. přenesená",J185,0)</f>
        <v>0</v>
      </c>
      <c r="BI185" s="149">
        <f>IF(N185="nulová",J185,0)</f>
        <v>0</v>
      </c>
      <c r="BJ185" s="17" t="s">
        <v>84</v>
      </c>
      <c r="BK185" s="149">
        <f>ROUND(I185*H185,2)</f>
        <v>0</v>
      </c>
      <c r="BL185" s="17" t="s">
        <v>249</v>
      </c>
      <c r="BM185" s="148" t="s">
        <v>5078</v>
      </c>
    </row>
    <row r="186" spans="2:65" s="1" customFormat="1" x14ac:dyDescent="0.2">
      <c r="B186" s="32"/>
      <c r="D186" s="150" t="s">
        <v>348</v>
      </c>
      <c r="F186" s="151" t="s">
        <v>2089</v>
      </c>
      <c r="I186" s="152"/>
      <c r="L186" s="32"/>
      <c r="M186" s="153"/>
      <c r="T186" s="56"/>
      <c r="AT186" s="17" t="s">
        <v>348</v>
      </c>
      <c r="AU186" s="17" t="s">
        <v>86</v>
      </c>
    </row>
    <row r="187" spans="2:65" s="12" customFormat="1" x14ac:dyDescent="0.2">
      <c r="B187" s="155"/>
      <c r="D187" s="150" t="s">
        <v>376</v>
      </c>
      <c r="E187" s="156" t="s">
        <v>1</v>
      </c>
      <c r="F187" s="157" t="s">
        <v>5079</v>
      </c>
      <c r="H187" s="158">
        <v>0.72</v>
      </c>
      <c r="I187" s="159"/>
      <c r="L187" s="155"/>
      <c r="M187" s="160"/>
      <c r="T187" s="161"/>
      <c r="AT187" s="156" t="s">
        <v>376</v>
      </c>
      <c r="AU187" s="156" t="s">
        <v>86</v>
      </c>
      <c r="AV187" s="12" t="s">
        <v>86</v>
      </c>
      <c r="AW187" s="12" t="s">
        <v>34</v>
      </c>
      <c r="AX187" s="12" t="s">
        <v>84</v>
      </c>
      <c r="AY187" s="156" t="s">
        <v>339</v>
      </c>
    </row>
    <row r="188" spans="2:65" s="1" customFormat="1" ht="16.5" customHeight="1" x14ac:dyDescent="0.2">
      <c r="B188" s="136"/>
      <c r="C188" s="137" t="s">
        <v>415</v>
      </c>
      <c r="D188" s="137" t="s">
        <v>342</v>
      </c>
      <c r="E188" s="138" t="s">
        <v>2091</v>
      </c>
      <c r="F188" s="139" t="s">
        <v>2092</v>
      </c>
      <c r="G188" s="140" t="s">
        <v>381</v>
      </c>
      <c r="H188" s="141">
        <v>5.52</v>
      </c>
      <c r="I188" s="142"/>
      <c r="J188" s="143">
        <f>ROUND(I188*H188,2)</f>
        <v>0</v>
      </c>
      <c r="K188" s="139" t="s">
        <v>902</v>
      </c>
      <c r="L188" s="32"/>
      <c r="M188" s="144" t="s">
        <v>1</v>
      </c>
      <c r="N188" s="145" t="s">
        <v>42</v>
      </c>
      <c r="P188" s="146">
        <f>O188*H188</f>
        <v>0</v>
      </c>
      <c r="Q188" s="146">
        <v>1.2999999999999999E-3</v>
      </c>
      <c r="R188" s="146">
        <f>Q188*H188</f>
        <v>7.1759999999999992E-3</v>
      </c>
      <c r="S188" s="146">
        <v>0</v>
      </c>
      <c r="T188" s="147">
        <f>S188*H188</f>
        <v>0</v>
      </c>
      <c r="AR188" s="148" t="s">
        <v>249</v>
      </c>
      <c r="AT188" s="148" t="s">
        <v>342</v>
      </c>
      <c r="AU188" s="148" t="s">
        <v>86</v>
      </c>
      <c r="AY188" s="17" t="s">
        <v>339</v>
      </c>
      <c r="BE188" s="149">
        <f>IF(N188="základní",J188,0)</f>
        <v>0</v>
      </c>
      <c r="BF188" s="149">
        <f>IF(N188="snížená",J188,0)</f>
        <v>0</v>
      </c>
      <c r="BG188" s="149">
        <f>IF(N188="zákl. přenesená",J188,0)</f>
        <v>0</v>
      </c>
      <c r="BH188" s="149">
        <f>IF(N188="sníž. přenesená",J188,0)</f>
        <v>0</v>
      </c>
      <c r="BI188" s="149">
        <f>IF(N188="nulová",J188,0)</f>
        <v>0</v>
      </c>
      <c r="BJ188" s="17" t="s">
        <v>84</v>
      </c>
      <c r="BK188" s="149">
        <f>ROUND(I188*H188,2)</f>
        <v>0</v>
      </c>
      <c r="BL188" s="17" t="s">
        <v>249</v>
      </c>
      <c r="BM188" s="148" t="s">
        <v>5080</v>
      </c>
    </row>
    <row r="189" spans="2:65" s="1" customFormat="1" x14ac:dyDescent="0.2">
      <c r="B189" s="32"/>
      <c r="D189" s="150" t="s">
        <v>348</v>
      </c>
      <c r="F189" s="151" t="s">
        <v>2094</v>
      </c>
      <c r="I189" s="152"/>
      <c r="L189" s="32"/>
      <c r="M189" s="153"/>
      <c r="T189" s="56"/>
      <c r="AT189" s="17" t="s">
        <v>348</v>
      </c>
      <c r="AU189" s="17" t="s">
        <v>86</v>
      </c>
    </row>
    <row r="190" spans="2:65" s="12" customFormat="1" x14ac:dyDescent="0.2">
      <c r="B190" s="155"/>
      <c r="D190" s="150" t="s">
        <v>376</v>
      </c>
      <c r="E190" s="156" t="s">
        <v>1</v>
      </c>
      <c r="F190" s="157" t="s">
        <v>5081</v>
      </c>
      <c r="H190" s="158">
        <v>5.52</v>
      </c>
      <c r="I190" s="159"/>
      <c r="L190" s="155"/>
      <c r="M190" s="160"/>
      <c r="T190" s="161"/>
      <c r="AT190" s="156" t="s">
        <v>376</v>
      </c>
      <c r="AU190" s="156" t="s">
        <v>86</v>
      </c>
      <c r="AV190" s="12" t="s">
        <v>86</v>
      </c>
      <c r="AW190" s="12" t="s">
        <v>34</v>
      </c>
      <c r="AX190" s="12" t="s">
        <v>84</v>
      </c>
      <c r="AY190" s="156" t="s">
        <v>339</v>
      </c>
    </row>
    <row r="191" spans="2:65" s="1" customFormat="1" ht="16.5" customHeight="1" x14ac:dyDescent="0.2">
      <c r="B191" s="136"/>
      <c r="C191" s="137" t="s">
        <v>421</v>
      </c>
      <c r="D191" s="137" t="s">
        <v>342</v>
      </c>
      <c r="E191" s="138" t="s">
        <v>2096</v>
      </c>
      <c r="F191" s="139" t="s">
        <v>2097</v>
      </c>
      <c r="G191" s="140" t="s">
        <v>381</v>
      </c>
      <c r="H191" s="141">
        <v>5.52</v>
      </c>
      <c r="I191" s="142"/>
      <c r="J191" s="143">
        <f>ROUND(I191*H191,2)</f>
        <v>0</v>
      </c>
      <c r="K191" s="139" t="s">
        <v>902</v>
      </c>
      <c r="L191" s="32"/>
      <c r="M191" s="144" t="s">
        <v>1</v>
      </c>
      <c r="N191" s="145" t="s">
        <v>42</v>
      </c>
      <c r="P191" s="146">
        <f>O191*H191</f>
        <v>0</v>
      </c>
      <c r="Q191" s="146">
        <v>4.0000000000000003E-5</v>
      </c>
      <c r="R191" s="146">
        <f>Q191*H191</f>
        <v>2.208E-4</v>
      </c>
      <c r="S191" s="146">
        <v>0</v>
      </c>
      <c r="T191" s="147">
        <f>S191*H191</f>
        <v>0</v>
      </c>
      <c r="AR191" s="148" t="s">
        <v>249</v>
      </c>
      <c r="AT191" s="148" t="s">
        <v>342</v>
      </c>
      <c r="AU191" s="148" t="s">
        <v>86</v>
      </c>
      <c r="AY191" s="17" t="s">
        <v>339</v>
      </c>
      <c r="BE191" s="149">
        <f>IF(N191="základní",J191,0)</f>
        <v>0</v>
      </c>
      <c r="BF191" s="149">
        <f>IF(N191="snížená",J191,0)</f>
        <v>0</v>
      </c>
      <c r="BG191" s="149">
        <f>IF(N191="zákl. přenesená",J191,0)</f>
        <v>0</v>
      </c>
      <c r="BH191" s="149">
        <f>IF(N191="sníž. přenesená",J191,0)</f>
        <v>0</v>
      </c>
      <c r="BI191" s="149">
        <f>IF(N191="nulová",J191,0)</f>
        <v>0</v>
      </c>
      <c r="BJ191" s="17" t="s">
        <v>84</v>
      </c>
      <c r="BK191" s="149">
        <f>ROUND(I191*H191,2)</f>
        <v>0</v>
      </c>
      <c r="BL191" s="17" t="s">
        <v>249</v>
      </c>
      <c r="BM191" s="148" t="s">
        <v>5082</v>
      </c>
    </row>
    <row r="192" spans="2:65" s="1" customFormat="1" x14ac:dyDescent="0.2">
      <c r="B192" s="32"/>
      <c r="D192" s="150" t="s">
        <v>348</v>
      </c>
      <c r="F192" s="151" t="s">
        <v>2099</v>
      </c>
      <c r="I192" s="152"/>
      <c r="L192" s="32"/>
      <c r="M192" s="153"/>
      <c r="T192" s="56"/>
      <c r="AT192" s="17" t="s">
        <v>348</v>
      </c>
      <c r="AU192" s="17" t="s">
        <v>86</v>
      </c>
    </row>
    <row r="193" spans="2:65" s="12" customFormat="1" x14ac:dyDescent="0.2">
      <c r="B193" s="155"/>
      <c r="D193" s="150" t="s">
        <v>376</v>
      </c>
      <c r="E193" s="156" t="s">
        <v>1</v>
      </c>
      <c r="F193" s="157" t="s">
        <v>5081</v>
      </c>
      <c r="H193" s="158">
        <v>5.52</v>
      </c>
      <c r="I193" s="159"/>
      <c r="L193" s="155"/>
      <c r="M193" s="160"/>
      <c r="T193" s="161"/>
      <c r="AT193" s="156" t="s">
        <v>376</v>
      </c>
      <c r="AU193" s="156" t="s">
        <v>86</v>
      </c>
      <c r="AV193" s="12" t="s">
        <v>86</v>
      </c>
      <c r="AW193" s="12" t="s">
        <v>34</v>
      </c>
      <c r="AX193" s="12" t="s">
        <v>84</v>
      </c>
      <c r="AY193" s="156" t="s">
        <v>339</v>
      </c>
    </row>
    <row r="194" spans="2:65" s="11" customFormat="1" ht="22.8" customHeight="1" x14ac:dyDescent="0.25">
      <c r="B194" s="124"/>
      <c r="D194" s="125" t="s">
        <v>76</v>
      </c>
      <c r="E194" s="134" t="s">
        <v>97</v>
      </c>
      <c r="F194" s="134" t="s">
        <v>2100</v>
      </c>
      <c r="I194" s="127"/>
      <c r="J194" s="135">
        <f>BK194</f>
        <v>0</v>
      </c>
      <c r="L194" s="124"/>
      <c r="M194" s="129"/>
      <c r="P194" s="130">
        <f>SUM(P195:P307)</f>
        <v>0</v>
      </c>
      <c r="R194" s="130">
        <f>SUM(R195:R307)</f>
        <v>21.557600170000001</v>
      </c>
      <c r="T194" s="131">
        <f>SUM(T195:T307)</f>
        <v>0</v>
      </c>
      <c r="AR194" s="125" t="s">
        <v>84</v>
      </c>
      <c r="AT194" s="132" t="s">
        <v>76</v>
      </c>
      <c r="AU194" s="132" t="s">
        <v>84</v>
      </c>
      <c r="AY194" s="125" t="s">
        <v>339</v>
      </c>
      <c r="BK194" s="133">
        <f>SUM(BK195:BK307)</f>
        <v>0</v>
      </c>
    </row>
    <row r="195" spans="2:65" s="1" customFormat="1" ht="16.5" customHeight="1" x14ac:dyDescent="0.2">
      <c r="B195" s="136"/>
      <c r="C195" s="137" t="s">
        <v>423</v>
      </c>
      <c r="D195" s="137" t="s">
        <v>342</v>
      </c>
      <c r="E195" s="138" t="s">
        <v>2101</v>
      </c>
      <c r="F195" s="139" t="s">
        <v>2102</v>
      </c>
      <c r="G195" s="140" t="s">
        <v>373</v>
      </c>
      <c r="H195" s="141">
        <v>3.73</v>
      </c>
      <c r="I195" s="142"/>
      <c r="J195" s="143">
        <f>ROUND(I195*H195,2)</f>
        <v>0</v>
      </c>
      <c r="K195" s="139" t="s">
        <v>902</v>
      </c>
      <c r="L195" s="32"/>
      <c r="M195" s="144" t="s">
        <v>1</v>
      </c>
      <c r="N195" s="145" t="s">
        <v>42</v>
      </c>
      <c r="P195" s="146">
        <f>O195*H195</f>
        <v>0</v>
      </c>
      <c r="Q195" s="146">
        <v>0</v>
      </c>
      <c r="R195" s="146">
        <f>Q195*H195</f>
        <v>0</v>
      </c>
      <c r="S195" s="146">
        <v>0</v>
      </c>
      <c r="T195" s="147">
        <f>S195*H195</f>
        <v>0</v>
      </c>
      <c r="AR195" s="148" t="s">
        <v>249</v>
      </c>
      <c r="AT195" s="148" t="s">
        <v>342</v>
      </c>
      <c r="AU195" s="148" t="s">
        <v>86</v>
      </c>
      <c r="AY195" s="17" t="s">
        <v>339</v>
      </c>
      <c r="BE195" s="149">
        <f>IF(N195="základní",J195,0)</f>
        <v>0</v>
      </c>
      <c r="BF195" s="149">
        <f>IF(N195="snížená",J195,0)</f>
        <v>0</v>
      </c>
      <c r="BG195" s="149">
        <f>IF(N195="zákl. přenesená",J195,0)</f>
        <v>0</v>
      </c>
      <c r="BH195" s="149">
        <f>IF(N195="sníž. přenesená",J195,0)</f>
        <v>0</v>
      </c>
      <c r="BI195" s="149">
        <f>IF(N195="nulová",J195,0)</f>
        <v>0</v>
      </c>
      <c r="BJ195" s="17" t="s">
        <v>84</v>
      </c>
      <c r="BK195" s="149">
        <f>ROUND(I195*H195,2)</f>
        <v>0</v>
      </c>
      <c r="BL195" s="17" t="s">
        <v>249</v>
      </c>
      <c r="BM195" s="148" t="s">
        <v>2103</v>
      </c>
    </row>
    <row r="196" spans="2:65" s="1" customFormat="1" x14ac:dyDescent="0.2">
      <c r="B196" s="32"/>
      <c r="D196" s="150" t="s">
        <v>348</v>
      </c>
      <c r="F196" s="151" t="s">
        <v>2104</v>
      </c>
      <c r="I196" s="152"/>
      <c r="L196" s="32"/>
      <c r="M196" s="153"/>
      <c r="T196" s="56"/>
      <c r="AT196" s="17" t="s">
        <v>348</v>
      </c>
      <c r="AU196" s="17" t="s">
        <v>86</v>
      </c>
    </row>
    <row r="197" spans="2:65" s="15" customFormat="1" x14ac:dyDescent="0.2">
      <c r="B197" s="189"/>
      <c r="D197" s="150" t="s">
        <v>376</v>
      </c>
      <c r="E197" s="190" t="s">
        <v>1</v>
      </c>
      <c r="F197" s="191" t="s">
        <v>5083</v>
      </c>
      <c r="H197" s="190" t="s">
        <v>1</v>
      </c>
      <c r="I197" s="192"/>
      <c r="L197" s="189"/>
      <c r="M197" s="193"/>
      <c r="T197" s="194"/>
      <c r="AT197" s="190" t="s">
        <v>376</v>
      </c>
      <c r="AU197" s="190" t="s">
        <v>86</v>
      </c>
      <c r="AV197" s="15" t="s">
        <v>84</v>
      </c>
      <c r="AW197" s="15" t="s">
        <v>34</v>
      </c>
      <c r="AX197" s="15" t="s">
        <v>77</v>
      </c>
      <c r="AY197" s="190" t="s">
        <v>339</v>
      </c>
    </row>
    <row r="198" spans="2:65" s="12" customFormat="1" x14ac:dyDescent="0.2">
      <c r="B198" s="155"/>
      <c r="D198" s="150" t="s">
        <v>376</v>
      </c>
      <c r="E198" s="156" t="s">
        <v>1</v>
      </c>
      <c r="F198" s="157" t="s">
        <v>5084</v>
      </c>
      <c r="H198" s="158">
        <v>1.87</v>
      </c>
      <c r="I198" s="159"/>
      <c r="L198" s="155"/>
      <c r="M198" s="160"/>
      <c r="T198" s="161"/>
      <c r="AT198" s="156" t="s">
        <v>376</v>
      </c>
      <c r="AU198" s="156" t="s">
        <v>86</v>
      </c>
      <c r="AV198" s="12" t="s">
        <v>86</v>
      </c>
      <c r="AW198" s="12" t="s">
        <v>34</v>
      </c>
      <c r="AX198" s="12" t="s">
        <v>77</v>
      </c>
      <c r="AY198" s="156" t="s">
        <v>339</v>
      </c>
    </row>
    <row r="199" spans="2:65" s="12" customFormat="1" x14ac:dyDescent="0.2">
      <c r="B199" s="155"/>
      <c r="D199" s="150" t="s">
        <v>376</v>
      </c>
      <c r="E199" s="156" t="s">
        <v>1</v>
      </c>
      <c r="F199" s="157" t="s">
        <v>5085</v>
      </c>
      <c r="H199" s="158">
        <v>1.86</v>
      </c>
      <c r="I199" s="159"/>
      <c r="L199" s="155"/>
      <c r="M199" s="160"/>
      <c r="T199" s="161"/>
      <c r="AT199" s="156" t="s">
        <v>376</v>
      </c>
      <c r="AU199" s="156" t="s">
        <v>86</v>
      </c>
      <c r="AV199" s="12" t="s">
        <v>86</v>
      </c>
      <c r="AW199" s="12" t="s">
        <v>34</v>
      </c>
      <c r="AX199" s="12" t="s">
        <v>77</v>
      </c>
      <c r="AY199" s="156" t="s">
        <v>339</v>
      </c>
    </row>
    <row r="200" spans="2:65" s="13" customFormat="1" x14ac:dyDescent="0.2">
      <c r="B200" s="162"/>
      <c r="D200" s="150" t="s">
        <v>376</v>
      </c>
      <c r="E200" s="163" t="s">
        <v>1998</v>
      </c>
      <c r="F200" s="164" t="s">
        <v>398</v>
      </c>
      <c r="H200" s="165">
        <v>3.73</v>
      </c>
      <c r="I200" s="166"/>
      <c r="L200" s="162"/>
      <c r="M200" s="167"/>
      <c r="T200" s="168"/>
      <c r="AT200" s="163" t="s">
        <v>376</v>
      </c>
      <c r="AU200" s="163" t="s">
        <v>86</v>
      </c>
      <c r="AV200" s="13" t="s">
        <v>249</v>
      </c>
      <c r="AW200" s="13" t="s">
        <v>34</v>
      </c>
      <c r="AX200" s="13" t="s">
        <v>84</v>
      </c>
      <c r="AY200" s="163" t="s">
        <v>339</v>
      </c>
    </row>
    <row r="201" spans="2:65" s="1" customFormat="1" ht="16.5" customHeight="1" x14ac:dyDescent="0.2">
      <c r="B201" s="136"/>
      <c r="C201" s="137" t="s">
        <v>428</v>
      </c>
      <c r="D201" s="137" t="s">
        <v>342</v>
      </c>
      <c r="E201" s="138" t="s">
        <v>2108</v>
      </c>
      <c r="F201" s="139" t="s">
        <v>2109</v>
      </c>
      <c r="G201" s="140" t="s">
        <v>373</v>
      </c>
      <c r="H201" s="141">
        <v>3.73</v>
      </c>
      <c r="I201" s="142"/>
      <c r="J201" s="143">
        <f>ROUND(I201*H201,2)</f>
        <v>0</v>
      </c>
      <c r="K201" s="139" t="s">
        <v>902</v>
      </c>
      <c r="L201" s="32"/>
      <c r="M201" s="144" t="s">
        <v>1</v>
      </c>
      <c r="N201" s="145" t="s">
        <v>42</v>
      </c>
      <c r="P201" s="146">
        <f>O201*H201</f>
        <v>0</v>
      </c>
      <c r="Q201" s="146">
        <v>0</v>
      </c>
      <c r="R201" s="146">
        <f>Q201*H201</f>
        <v>0</v>
      </c>
      <c r="S201" s="146">
        <v>0</v>
      </c>
      <c r="T201" s="147">
        <f>S201*H201</f>
        <v>0</v>
      </c>
      <c r="AR201" s="148" t="s">
        <v>249</v>
      </c>
      <c r="AT201" s="148" t="s">
        <v>342</v>
      </c>
      <c r="AU201" s="148" t="s">
        <v>86</v>
      </c>
      <c r="AY201" s="17" t="s">
        <v>339</v>
      </c>
      <c r="BE201" s="149">
        <f>IF(N201="základní",J201,0)</f>
        <v>0</v>
      </c>
      <c r="BF201" s="149">
        <f>IF(N201="snížená",J201,0)</f>
        <v>0</v>
      </c>
      <c r="BG201" s="149">
        <f>IF(N201="zákl. přenesená",J201,0)</f>
        <v>0</v>
      </c>
      <c r="BH201" s="149">
        <f>IF(N201="sníž. přenesená",J201,0)</f>
        <v>0</v>
      </c>
      <c r="BI201" s="149">
        <f>IF(N201="nulová",J201,0)</f>
        <v>0</v>
      </c>
      <c r="BJ201" s="17" t="s">
        <v>84</v>
      </c>
      <c r="BK201" s="149">
        <f>ROUND(I201*H201,2)</f>
        <v>0</v>
      </c>
      <c r="BL201" s="17" t="s">
        <v>249</v>
      </c>
      <c r="BM201" s="148" t="s">
        <v>2110</v>
      </c>
    </row>
    <row r="202" spans="2:65" s="1" customFormat="1" x14ac:dyDescent="0.2">
      <c r="B202" s="32"/>
      <c r="D202" s="150" t="s">
        <v>348</v>
      </c>
      <c r="F202" s="151" t="s">
        <v>2111</v>
      </c>
      <c r="I202" s="152"/>
      <c r="L202" s="32"/>
      <c r="M202" s="153"/>
      <c r="T202" s="56"/>
      <c r="AT202" s="17" t="s">
        <v>348</v>
      </c>
      <c r="AU202" s="17" t="s">
        <v>86</v>
      </c>
    </row>
    <row r="203" spans="2:65" s="12" customFormat="1" x14ac:dyDescent="0.2">
      <c r="B203" s="155"/>
      <c r="D203" s="150" t="s">
        <v>376</v>
      </c>
      <c r="E203" s="156" t="s">
        <v>1</v>
      </c>
      <c r="F203" s="157" t="s">
        <v>1998</v>
      </c>
      <c r="H203" s="158">
        <v>3.73</v>
      </c>
      <c r="I203" s="159"/>
      <c r="L203" s="155"/>
      <c r="M203" s="160"/>
      <c r="T203" s="161"/>
      <c r="AT203" s="156" t="s">
        <v>376</v>
      </c>
      <c r="AU203" s="156" t="s">
        <v>86</v>
      </c>
      <c r="AV203" s="12" t="s">
        <v>86</v>
      </c>
      <c r="AW203" s="12" t="s">
        <v>34</v>
      </c>
      <c r="AX203" s="12" t="s">
        <v>84</v>
      </c>
      <c r="AY203" s="156" t="s">
        <v>339</v>
      </c>
    </row>
    <row r="204" spans="2:65" s="1" customFormat="1" x14ac:dyDescent="0.2">
      <c r="B204" s="32"/>
      <c r="D204" s="150" t="s">
        <v>2112</v>
      </c>
      <c r="F204" s="199" t="s">
        <v>2113</v>
      </c>
      <c r="L204" s="32"/>
      <c r="M204" s="153"/>
      <c r="T204" s="56"/>
      <c r="AU204" s="17" t="s">
        <v>86</v>
      </c>
    </row>
    <row r="205" spans="2:65" s="1" customFormat="1" x14ac:dyDescent="0.2">
      <c r="B205" s="32"/>
      <c r="D205" s="150" t="s">
        <v>2112</v>
      </c>
      <c r="F205" s="200" t="s">
        <v>5083</v>
      </c>
      <c r="H205" s="201">
        <v>0</v>
      </c>
      <c r="L205" s="32"/>
      <c r="M205" s="153"/>
      <c r="T205" s="56"/>
      <c r="AU205" s="17" t="s">
        <v>86</v>
      </c>
    </row>
    <row r="206" spans="2:65" s="1" customFormat="1" x14ac:dyDescent="0.2">
      <c r="B206" s="32"/>
      <c r="D206" s="150" t="s">
        <v>2112</v>
      </c>
      <c r="F206" s="200" t="s">
        <v>5084</v>
      </c>
      <c r="H206" s="201">
        <v>1.87</v>
      </c>
      <c r="L206" s="32"/>
      <c r="M206" s="153"/>
      <c r="T206" s="56"/>
      <c r="AU206" s="17" t="s">
        <v>86</v>
      </c>
    </row>
    <row r="207" spans="2:65" s="1" customFormat="1" x14ac:dyDescent="0.2">
      <c r="B207" s="32"/>
      <c r="D207" s="150" t="s">
        <v>2112</v>
      </c>
      <c r="F207" s="200" t="s">
        <v>5085</v>
      </c>
      <c r="H207" s="201">
        <v>1.86</v>
      </c>
      <c r="L207" s="32"/>
      <c r="M207" s="153"/>
      <c r="T207" s="56"/>
      <c r="AU207" s="17" t="s">
        <v>86</v>
      </c>
    </row>
    <row r="208" spans="2:65" s="1" customFormat="1" x14ac:dyDescent="0.2">
      <c r="B208" s="32"/>
      <c r="D208" s="150" t="s">
        <v>2112</v>
      </c>
      <c r="F208" s="200" t="s">
        <v>398</v>
      </c>
      <c r="H208" s="201">
        <v>3.73</v>
      </c>
      <c r="L208" s="32"/>
      <c r="M208" s="153"/>
      <c r="T208" s="56"/>
      <c r="AU208" s="17" t="s">
        <v>86</v>
      </c>
    </row>
    <row r="209" spans="2:65" s="1" customFormat="1" ht="16.5" customHeight="1" x14ac:dyDescent="0.2">
      <c r="B209" s="136"/>
      <c r="C209" s="137" t="s">
        <v>433</v>
      </c>
      <c r="D209" s="137" t="s">
        <v>342</v>
      </c>
      <c r="E209" s="138" t="s">
        <v>2114</v>
      </c>
      <c r="F209" s="139" t="s">
        <v>2115</v>
      </c>
      <c r="G209" s="140" t="s">
        <v>381</v>
      </c>
      <c r="H209" s="141">
        <v>30.344999999999999</v>
      </c>
      <c r="I209" s="142"/>
      <c r="J209" s="143">
        <f>ROUND(I209*H209,2)</f>
        <v>0</v>
      </c>
      <c r="K209" s="139" t="s">
        <v>902</v>
      </c>
      <c r="L209" s="32"/>
      <c r="M209" s="144" t="s">
        <v>1</v>
      </c>
      <c r="N209" s="145" t="s">
        <v>42</v>
      </c>
      <c r="P209" s="146">
        <f>O209*H209</f>
        <v>0</v>
      </c>
      <c r="Q209" s="146">
        <v>4.1259999999999998E-2</v>
      </c>
      <c r="R209" s="146">
        <f>Q209*H209</f>
        <v>1.2520346999999998</v>
      </c>
      <c r="S209" s="146">
        <v>0</v>
      </c>
      <c r="T209" s="147">
        <f>S209*H209</f>
        <v>0</v>
      </c>
      <c r="AR209" s="148" t="s">
        <v>249</v>
      </c>
      <c r="AT209" s="148" t="s">
        <v>342</v>
      </c>
      <c r="AU209" s="148" t="s">
        <v>86</v>
      </c>
      <c r="AY209" s="17" t="s">
        <v>339</v>
      </c>
      <c r="BE209" s="149">
        <f>IF(N209="základní",J209,0)</f>
        <v>0</v>
      </c>
      <c r="BF209" s="149">
        <f>IF(N209="snížená",J209,0)</f>
        <v>0</v>
      </c>
      <c r="BG209" s="149">
        <f>IF(N209="zákl. přenesená",J209,0)</f>
        <v>0</v>
      </c>
      <c r="BH209" s="149">
        <f>IF(N209="sníž. přenesená",J209,0)</f>
        <v>0</v>
      </c>
      <c r="BI209" s="149">
        <f>IF(N209="nulová",J209,0)</f>
        <v>0</v>
      </c>
      <c r="BJ209" s="17" t="s">
        <v>84</v>
      </c>
      <c r="BK209" s="149">
        <f>ROUND(I209*H209,2)</f>
        <v>0</v>
      </c>
      <c r="BL209" s="17" t="s">
        <v>249</v>
      </c>
      <c r="BM209" s="148" t="s">
        <v>2116</v>
      </c>
    </row>
    <row r="210" spans="2:65" s="1" customFormat="1" x14ac:dyDescent="0.2">
      <c r="B210" s="32"/>
      <c r="D210" s="150" t="s">
        <v>348</v>
      </c>
      <c r="F210" s="151" t="s">
        <v>2117</v>
      </c>
      <c r="I210" s="152"/>
      <c r="L210" s="32"/>
      <c r="M210" s="153"/>
      <c r="T210" s="56"/>
      <c r="AT210" s="17" t="s">
        <v>348</v>
      </c>
      <c r="AU210" s="17" t="s">
        <v>86</v>
      </c>
    </row>
    <row r="211" spans="2:65" s="15" customFormat="1" x14ac:dyDescent="0.2">
      <c r="B211" s="189"/>
      <c r="D211" s="150" t="s">
        <v>376</v>
      </c>
      <c r="E211" s="190" t="s">
        <v>1</v>
      </c>
      <c r="F211" s="191" t="s">
        <v>5086</v>
      </c>
      <c r="H211" s="190" t="s">
        <v>1</v>
      </c>
      <c r="I211" s="192"/>
      <c r="L211" s="189"/>
      <c r="M211" s="193"/>
      <c r="T211" s="194"/>
      <c r="AT211" s="190" t="s">
        <v>376</v>
      </c>
      <c r="AU211" s="190" t="s">
        <v>86</v>
      </c>
      <c r="AV211" s="15" t="s">
        <v>84</v>
      </c>
      <c r="AW211" s="15" t="s">
        <v>34</v>
      </c>
      <c r="AX211" s="15" t="s">
        <v>77</v>
      </c>
      <c r="AY211" s="190" t="s">
        <v>339</v>
      </c>
    </row>
    <row r="212" spans="2:65" s="12" customFormat="1" x14ac:dyDescent="0.2">
      <c r="B212" s="155"/>
      <c r="D212" s="150" t="s">
        <v>376</v>
      </c>
      <c r="E212" s="156" t="s">
        <v>1</v>
      </c>
      <c r="F212" s="157" t="s">
        <v>5087</v>
      </c>
      <c r="H212" s="158">
        <v>6.5839999999999996</v>
      </c>
      <c r="I212" s="159"/>
      <c r="L212" s="155"/>
      <c r="M212" s="160"/>
      <c r="T212" s="161"/>
      <c r="AT212" s="156" t="s">
        <v>376</v>
      </c>
      <c r="AU212" s="156" t="s">
        <v>86</v>
      </c>
      <c r="AV212" s="12" t="s">
        <v>86</v>
      </c>
      <c r="AW212" s="12" t="s">
        <v>34</v>
      </c>
      <c r="AX212" s="12" t="s">
        <v>77</v>
      </c>
      <c r="AY212" s="156" t="s">
        <v>339</v>
      </c>
    </row>
    <row r="213" spans="2:65" s="12" customFormat="1" x14ac:dyDescent="0.2">
      <c r="B213" s="155"/>
      <c r="D213" s="150" t="s">
        <v>376</v>
      </c>
      <c r="E213" s="156" t="s">
        <v>1</v>
      </c>
      <c r="F213" s="157" t="s">
        <v>5088</v>
      </c>
      <c r="H213" s="158">
        <v>8.4629999999999992</v>
      </c>
      <c r="I213" s="159"/>
      <c r="L213" s="155"/>
      <c r="M213" s="160"/>
      <c r="T213" s="161"/>
      <c r="AT213" s="156" t="s">
        <v>376</v>
      </c>
      <c r="AU213" s="156" t="s">
        <v>86</v>
      </c>
      <c r="AV213" s="12" t="s">
        <v>86</v>
      </c>
      <c r="AW213" s="12" t="s">
        <v>34</v>
      </c>
      <c r="AX213" s="12" t="s">
        <v>77</v>
      </c>
      <c r="AY213" s="156" t="s">
        <v>339</v>
      </c>
    </row>
    <row r="214" spans="2:65" s="12" customFormat="1" x14ac:dyDescent="0.2">
      <c r="B214" s="155"/>
      <c r="D214" s="150" t="s">
        <v>376</v>
      </c>
      <c r="E214" s="156" t="s">
        <v>1</v>
      </c>
      <c r="F214" s="157" t="s">
        <v>5089</v>
      </c>
      <c r="H214" s="158">
        <v>8.2710000000000008</v>
      </c>
      <c r="I214" s="159"/>
      <c r="L214" s="155"/>
      <c r="M214" s="160"/>
      <c r="T214" s="161"/>
      <c r="AT214" s="156" t="s">
        <v>376</v>
      </c>
      <c r="AU214" s="156" t="s">
        <v>86</v>
      </c>
      <c r="AV214" s="12" t="s">
        <v>86</v>
      </c>
      <c r="AW214" s="12" t="s">
        <v>34</v>
      </c>
      <c r="AX214" s="12" t="s">
        <v>77</v>
      </c>
      <c r="AY214" s="156" t="s">
        <v>339</v>
      </c>
    </row>
    <row r="215" spans="2:65" s="12" customFormat="1" x14ac:dyDescent="0.2">
      <c r="B215" s="155"/>
      <c r="D215" s="150" t="s">
        <v>376</v>
      </c>
      <c r="E215" s="156" t="s">
        <v>1</v>
      </c>
      <c r="F215" s="157" t="s">
        <v>5090</v>
      </c>
      <c r="H215" s="158">
        <v>6.367</v>
      </c>
      <c r="I215" s="159"/>
      <c r="L215" s="155"/>
      <c r="M215" s="160"/>
      <c r="T215" s="161"/>
      <c r="AT215" s="156" t="s">
        <v>376</v>
      </c>
      <c r="AU215" s="156" t="s">
        <v>86</v>
      </c>
      <c r="AV215" s="12" t="s">
        <v>86</v>
      </c>
      <c r="AW215" s="12" t="s">
        <v>34</v>
      </c>
      <c r="AX215" s="12" t="s">
        <v>77</v>
      </c>
      <c r="AY215" s="156" t="s">
        <v>339</v>
      </c>
    </row>
    <row r="216" spans="2:65" s="12" customFormat="1" x14ac:dyDescent="0.2">
      <c r="B216" s="155"/>
      <c r="D216" s="150" t="s">
        <v>376</v>
      </c>
      <c r="E216" s="156" t="s">
        <v>1</v>
      </c>
      <c r="F216" s="157" t="s">
        <v>5091</v>
      </c>
      <c r="H216" s="158">
        <v>0.66</v>
      </c>
      <c r="I216" s="159"/>
      <c r="L216" s="155"/>
      <c r="M216" s="160"/>
      <c r="T216" s="161"/>
      <c r="AT216" s="156" t="s">
        <v>376</v>
      </c>
      <c r="AU216" s="156" t="s">
        <v>86</v>
      </c>
      <c r="AV216" s="12" t="s">
        <v>86</v>
      </c>
      <c r="AW216" s="12" t="s">
        <v>34</v>
      </c>
      <c r="AX216" s="12" t="s">
        <v>77</v>
      </c>
      <c r="AY216" s="156" t="s">
        <v>339</v>
      </c>
    </row>
    <row r="217" spans="2:65" s="13" customFormat="1" x14ac:dyDescent="0.2">
      <c r="B217" s="162"/>
      <c r="D217" s="150" t="s">
        <v>376</v>
      </c>
      <c r="E217" s="163" t="s">
        <v>1</v>
      </c>
      <c r="F217" s="164" t="s">
        <v>398</v>
      </c>
      <c r="H217" s="165">
        <v>30.344999999999999</v>
      </c>
      <c r="I217" s="166"/>
      <c r="L217" s="162"/>
      <c r="M217" s="167"/>
      <c r="T217" s="168"/>
      <c r="AT217" s="163" t="s">
        <v>376</v>
      </c>
      <c r="AU217" s="163" t="s">
        <v>86</v>
      </c>
      <c r="AV217" s="13" t="s">
        <v>249</v>
      </c>
      <c r="AW217" s="13" t="s">
        <v>34</v>
      </c>
      <c r="AX217" s="13" t="s">
        <v>84</v>
      </c>
      <c r="AY217" s="163" t="s">
        <v>339</v>
      </c>
    </row>
    <row r="218" spans="2:65" s="1" customFormat="1" ht="16.5" customHeight="1" x14ac:dyDescent="0.2">
      <c r="B218" s="136"/>
      <c r="C218" s="137" t="s">
        <v>439</v>
      </c>
      <c r="D218" s="137" t="s">
        <v>342</v>
      </c>
      <c r="E218" s="138" t="s">
        <v>2124</v>
      </c>
      <c r="F218" s="139" t="s">
        <v>2125</v>
      </c>
      <c r="G218" s="140" t="s">
        <v>381</v>
      </c>
      <c r="H218" s="141">
        <v>30.344999999999999</v>
      </c>
      <c r="I218" s="142"/>
      <c r="J218" s="143">
        <f>ROUND(I218*H218,2)</f>
        <v>0</v>
      </c>
      <c r="K218" s="139" t="s">
        <v>902</v>
      </c>
      <c r="L218" s="32"/>
      <c r="M218" s="144" t="s">
        <v>1</v>
      </c>
      <c r="N218" s="145" t="s">
        <v>42</v>
      </c>
      <c r="P218" s="146">
        <f>O218*H218</f>
        <v>0</v>
      </c>
      <c r="Q218" s="146">
        <v>2.0000000000000002E-5</v>
      </c>
      <c r="R218" s="146">
        <f>Q218*H218</f>
        <v>6.0690000000000006E-4</v>
      </c>
      <c r="S218" s="146">
        <v>0</v>
      </c>
      <c r="T218" s="147">
        <f>S218*H218</f>
        <v>0</v>
      </c>
      <c r="AR218" s="148" t="s">
        <v>249</v>
      </c>
      <c r="AT218" s="148" t="s">
        <v>342</v>
      </c>
      <c r="AU218" s="148" t="s">
        <v>86</v>
      </c>
      <c r="AY218" s="17" t="s">
        <v>339</v>
      </c>
      <c r="BE218" s="149">
        <f>IF(N218="základní",J218,0)</f>
        <v>0</v>
      </c>
      <c r="BF218" s="149">
        <f>IF(N218="snížená",J218,0)</f>
        <v>0</v>
      </c>
      <c r="BG218" s="149">
        <f>IF(N218="zákl. přenesená",J218,0)</f>
        <v>0</v>
      </c>
      <c r="BH218" s="149">
        <f>IF(N218="sníž. přenesená",J218,0)</f>
        <v>0</v>
      </c>
      <c r="BI218" s="149">
        <f>IF(N218="nulová",J218,0)</f>
        <v>0</v>
      </c>
      <c r="BJ218" s="17" t="s">
        <v>84</v>
      </c>
      <c r="BK218" s="149">
        <f>ROUND(I218*H218,2)</f>
        <v>0</v>
      </c>
      <c r="BL218" s="17" t="s">
        <v>249</v>
      </c>
      <c r="BM218" s="148" t="s">
        <v>2126</v>
      </c>
    </row>
    <row r="219" spans="2:65" s="1" customFormat="1" x14ac:dyDescent="0.2">
      <c r="B219" s="32"/>
      <c r="D219" s="150" t="s">
        <v>348</v>
      </c>
      <c r="F219" s="151" t="s">
        <v>2127</v>
      </c>
      <c r="I219" s="152"/>
      <c r="L219" s="32"/>
      <c r="M219" s="153"/>
      <c r="T219" s="56"/>
      <c r="AT219" s="17" t="s">
        <v>348</v>
      </c>
      <c r="AU219" s="17" t="s">
        <v>86</v>
      </c>
    </row>
    <row r="220" spans="2:65" s="12" customFormat="1" x14ac:dyDescent="0.2">
      <c r="B220" s="155"/>
      <c r="D220" s="150" t="s">
        <v>376</v>
      </c>
      <c r="E220" s="156" t="s">
        <v>1</v>
      </c>
      <c r="F220" s="157" t="s">
        <v>5092</v>
      </c>
      <c r="H220" s="158">
        <v>30.344999999999999</v>
      </c>
      <c r="I220" s="159"/>
      <c r="L220" s="155"/>
      <c r="M220" s="160"/>
      <c r="T220" s="161"/>
      <c r="AT220" s="156" t="s">
        <v>376</v>
      </c>
      <c r="AU220" s="156" t="s">
        <v>86</v>
      </c>
      <c r="AV220" s="12" t="s">
        <v>86</v>
      </c>
      <c r="AW220" s="12" t="s">
        <v>34</v>
      </c>
      <c r="AX220" s="12" t="s">
        <v>84</v>
      </c>
      <c r="AY220" s="156" t="s">
        <v>339</v>
      </c>
    </row>
    <row r="221" spans="2:65" s="1" customFormat="1" ht="16.5" customHeight="1" x14ac:dyDescent="0.2">
      <c r="B221" s="136"/>
      <c r="C221" s="137" t="s">
        <v>445</v>
      </c>
      <c r="D221" s="137" t="s">
        <v>342</v>
      </c>
      <c r="E221" s="138" t="s">
        <v>2129</v>
      </c>
      <c r="F221" s="139" t="s">
        <v>2130</v>
      </c>
      <c r="G221" s="140" t="s">
        <v>493</v>
      </c>
      <c r="H221" s="141">
        <v>0.44700000000000001</v>
      </c>
      <c r="I221" s="142"/>
      <c r="J221" s="143">
        <f>ROUND(I221*H221,2)</f>
        <v>0</v>
      </c>
      <c r="K221" s="139" t="s">
        <v>902</v>
      </c>
      <c r="L221" s="32"/>
      <c r="M221" s="144" t="s">
        <v>1</v>
      </c>
      <c r="N221" s="145" t="s">
        <v>42</v>
      </c>
      <c r="P221" s="146">
        <f>O221*H221</f>
        <v>0</v>
      </c>
      <c r="Q221" s="146">
        <v>1.04877</v>
      </c>
      <c r="R221" s="146">
        <f>Q221*H221</f>
        <v>0.46880019000000001</v>
      </c>
      <c r="S221" s="146">
        <v>0</v>
      </c>
      <c r="T221" s="147">
        <f>S221*H221</f>
        <v>0</v>
      </c>
      <c r="AR221" s="148" t="s">
        <v>249</v>
      </c>
      <c r="AT221" s="148" t="s">
        <v>342</v>
      </c>
      <c r="AU221" s="148" t="s">
        <v>86</v>
      </c>
      <c r="AY221" s="17" t="s">
        <v>339</v>
      </c>
      <c r="BE221" s="149">
        <f>IF(N221="základní",J221,0)</f>
        <v>0</v>
      </c>
      <c r="BF221" s="149">
        <f>IF(N221="snížená",J221,0)</f>
        <v>0</v>
      </c>
      <c r="BG221" s="149">
        <f>IF(N221="zákl. přenesená",J221,0)</f>
        <v>0</v>
      </c>
      <c r="BH221" s="149">
        <f>IF(N221="sníž. přenesená",J221,0)</f>
        <v>0</v>
      </c>
      <c r="BI221" s="149">
        <f>IF(N221="nulová",J221,0)</f>
        <v>0</v>
      </c>
      <c r="BJ221" s="17" t="s">
        <v>84</v>
      </c>
      <c r="BK221" s="149">
        <f>ROUND(I221*H221,2)</f>
        <v>0</v>
      </c>
      <c r="BL221" s="17" t="s">
        <v>249</v>
      </c>
      <c r="BM221" s="148" t="s">
        <v>2131</v>
      </c>
    </row>
    <row r="222" spans="2:65" s="1" customFormat="1" x14ac:dyDescent="0.2">
      <c r="B222" s="32"/>
      <c r="D222" s="150" t="s">
        <v>348</v>
      </c>
      <c r="F222" s="151" t="s">
        <v>2132</v>
      </c>
      <c r="I222" s="152"/>
      <c r="L222" s="32"/>
      <c r="M222" s="153"/>
      <c r="T222" s="56"/>
      <c r="AT222" s="17" t="s">
        <v>348</v>
      </c>
      <c r="AU222" s="17" t="s">
        <v>86</v>
      </c>
    </row>
    <row r="223" spans="2:65" s="12" customFormat="1" x14ac:dyDescent="0.2">
      <c r="B223" s="155"/>
      <c r="D223" s="150" t="s">
        <v>376</v>
      </c>
      <c r="E223" s="156" t="s">
        <v>1</v>
      </c>
      <c r="F223" s="157" t="s">
        <v>5093</v>
      </c>
      <c r="H223" s="158">
        <v>0.498</v>
      </c>
      <c r="I223" s="159"/>
      <c r="L223" s="155"/>
      <c r="M223" s="160"/>
      <c r="T223" s="161"/>
      <c r="AT223" s="156" t="s">
        <v>376</v>
      </c>
      <c r="AU223" s="156" t="s">
        <v>86</v>
      </c>
      <c r="AV223" s="12" t="s">
        <v>86</v>
      </c>
      <c r="AW223" s="12" t="s">
        <v>34</v>
      </c>
      <c r="AX223" s="12" t="s">
        <v>77</v>
      </c>
      <c r="AY223" s="156" t="s">
        <v>339</v>
      </c>
    </row>
    <row r="224" spans="2:65" s="12" customFormat="1" x14ac:dyDescent="0.2">
      <c r="B224" s="155"/>
      <c r="D224" s="150" t="s">
        <v>376</v>
      </c>
      <c r="E224" s="156" t="s">
        <v>1</v>
      </c>
      <c r="F224" s="157" t="s">
        <v>5094</v>
      </c>
      <c r="H224" s="158">
        <v>-5.0999999999999997E-2</v>
      </c>
      <c r="I224" s="159"/>
      <c r="L224" s="155"/>
      <c r="M224" s="160"/>
      <c r="T224" s="161"/>
      <c r="AT224" s="156" t="s">
        <v>376</v>
      </c>
      <c r="AU224" s="156" t="s">
        <v>86</v>
      </c>
      <c r="AV224" s="12" t="s">
        <v>86</v>
      </c>
      <c r="AW224" s="12" t="s">
        <v>34</v>
      </c>
      <c r="AX224" s="12" t="s">
        <v>77</v>
      </c>
      <c r="AY224" s="156" t="s">
        <v>339</v>
      </c>
    </row>
    <row r="225" spans="2:65" s="13" customFormat="1" x14ac:dyDescent="0.2">
      <c r="B225" s="162"/>
      <c r="D225" s="150" t="s">
        <v>376</v>
      </c>
      <c r="E225" s="163" t="s">
        <v>1</v>
      </c>
      <c r="F225" s="164" t="s">
        <v>398</v>
      </c>
      <c r="H225" s="165">
        <v>0.44700000000000001</v>
      </c>
      <c r="I225" s="166"/>
      <c r="L225" s="162"/>
      <c r="M225" s="167"/>
      <c r="T225" s="168"/>
      <c r="AT225" s="163" t="s">
        <v>376</v>
      </c>
      <c r="AU225" s="163" t="s">
        <v>86</v>
      </c>
      <c r="AV225" s="13" t="s">
        <v>249</v>
      </c>
      <c r="AW225" s="13" t="s">
        <v>34</v>
      </c>
      <c r="AX225" s="13" t="s">
        <v>84</v>
      </c>
      <c r="AY225" s="163" t="s">
        <v>339</v>
      </c>
    </row>
    <row r="226" spans="2:65" s="1" customFormat="1" ht="16.5" customHeight="1" x14ac:dyDescent="0.2">
      <c r="B226" s="136"/>
      <c r="C226" s="137" t="s">
        <v>451</v>
      </c>
      <c r="D226" s="137" t="s">
        <v>342</v>
      </c>
      <c r="E226" s="138" t="s">
        <v>2135</v>
      </c>
      <c r="F226" s="139" t="s">
        <v>2136</v>
      </c>
      <c r="G226" s="140" t="s">
        <v>358</v>
      </c>
      <c r="H226" s="141">
        <v>45.98</v>
      </c>
      <c r="I226" s="142"/>
      <c r="J226" s="143">
        <f>ROUND(I226*H226,2)</f>
        <v>0</v>
      </c>
      <c r="K226" s="139" t="s">
        <v>902</v>
      </c>
      <c r="L226" s="32"/>
      <c r="M226" s="144" t="s">
        <v>1</v>
      </c>
      <c r="N226" s="145" t="s">
        <v>42</v>
      </c>
      <c r="P226" s="146">
        <f>O226*H226</f>
        <v>0</v>
      </c>
      <c r="Q226" s="146">
        <v>1.9000000000000001E-4</v>
      </c>
      <c r="R226" s="146">
        <f>Q226*H226</f>
        <v>8.7361999999999995E-3</v>
      </c>
      <c r="S226" s="146">
        <v>0</v>
      </c>
      <c r="T226" s="147">
        <f>S226*H226</f>
        <v>0</v>
      </c>
      <c r="AR226" s="148" t="s">
        <v>249</v>
      </c>
      <c r="AT226" s="148" t="s">
        <v>342</v>
      </c>
      <c r="AU226" s="148" t="s">
        <v>86</v>
      </c>
      <c r="AY226" s="17" t="s">
        <v>339</v>
      </c>
      <c r="BE226" s="149">
        <f>IF(N226="základní",J226,0)</f>
        <v>0</v>
      </c>
      <c r="BF226" s="149">
        <f>IF(N226="snížená",J226,0)</f>
        <v>0</v>
      </c>
      <c r="BG226" s="149">
        <f>IF(N226="zákl. přenesená",J226,0)</f>
        <v>0</v>
      </c>
      <c r="BH226" s="149">
        <f>IF(N226="sníž. přenesená",J226,0)</f>
        <v>0</v>
      </c>
      <c r="BI226" s="149">
        <f>IF(N226="nulová",J226,0)</f>
        <v>0</v>
      </c>
      <c r="BJ226" s="17" t="s">
        <v>84</v>
      </c>
      <c r="BK226" s="149">
        <f>ROUND(I226*H226,2)</f>
        <v>0</v>
      </c>
      <c r="BL226" s="17" t="s">
        <v>249</v>
      </c>
      <c r="BM226" s="148" t="s">
        <v>2137</v>
      </c>
    </row>
    <row r="227" spans="2:65" s="1" customFormat="1" x14ac:dyDescent="0.2">
      <c r="B227" s="32"/>
      <c r="D227" s="150" t="s">
        <v>348</v>
      </c>
      <c r="F227" s="151" t="s">
        <v>2138</v>
      </c>
      <c r="I227" s="152"/>
      <c r="L227" s="32"/>
      <c r="M227" s="153"/>
      <c r="T227" s="56"/>
      <c r="AT227" s="17" t="s">
        <v>348</v>
      </c>
      <c r="AU227" s="17" t="s">
        <v>86</v>
      </c>
    </row>
    <row r="228" spans="2:65" s="12" customFormat="1" x14ac:dyDescent="0.2">
      <c r="B228" s="155"/>
      <c r="D228" s="150" t="s">
        <v>376</v>
      </c>
      <c r="E228" s="156" t="s">
        <v>1</v>
      </c>
      <c r="F228" s="157" t="s">
        <v>5095</v>
      </c>
      <c r="H228" s="158">
        <v>9.68</v>
      </c>
      <c r="I228" s="159"/>
      <c r="L228" s="155"/>
      <c r="M228" s="160"/>
      <c r="T228" s="161"/>
      <c r="AT228" s="156" t="s">
        <v>376</v>
      </c>
      <c r="AU228" s="156" t="s">
        <v>86</v>
      </c>
      <c r="AV228" s="12" t="s">
        <v>86</v>
      </c>
      <c r="AW228" s="12" t="s">
        <v>34</v>
      </c>
      <c r="AX228" s="12" t="s">
        <v>77</v>
      </c>
      <c r="AY228" s="156" t="s">
        <v>339</v>
      </c>
    </row>
    <row r="229" spans="2:65" s="12" customFormat="1" x14ac:dyDescent="0.2">
      <c r="B229" s="155"/>
      <c r="D229" s="150" t="s">
        <v>376</v>
      </c>
      <c r="E229" s="156" t="s">
        <v>1</v>
      </c>
      <c r="F229" s="157" t="s">
        <v>5096</v>
      </c>
      <c r="H229" s="158">
        <v>4.96</v>
      </c>
      <c r="I229" s="159"/>
      <c r="L229" s="155"/>
      <c r="M229" s="160"/>
      <c r="T229" s="161"/>
      <c r="AT229" s="156" t="s">
        <v>376</v>
      </c>
      <c r="AU229" s="156" t="s">
        <v>86</v>
      </c>
      <c r="AV229" s="12" t="s">
        <v>86</v>
      </c>
      <c r="AW229" s="12" t="s">
        <v>34</v>
      </c>
      <c r="AX229" s="12" t="s">
        <v>77</v>
      </c>
      <c r="AY229" s="156" t="s">
        <v>339</v>
      </c>
    </row>
    <row r="230" spans="2:65" s="12" customFormat="1" x14ac:dyDescent="0.2">
      <c r="B230" s="155"/>
      <c r="D230" s="150" t="s">
        <v>376</v>
      </c>
      <c r="E230" s="156" t="s">
        <v>1</v>
      </c>
      <c r="F230" s="157" t="s">
        <v>5097</v>
      </c>
      <c r="H230" s="158">
        <v>4.4000000000000004</v>
      </c>
      <c r="I230" s="159"/>
      <c r="L230" s="155"/>
      <c r="M230" s="160"/>
      <c r="T230" s="161"/>
      <c r="AT230" s="156" t="s">
        <v>376</v>
      </c>
      <c r="AU230" s="156" t="s">
        <v>86</v>
      </c>
      <c r="AV230" s="12" t="s">
        <v>86</v>
      </c>
      <c r="AW230" s="12" t="s">
        <v>34</v>
      </c>
      <c r="AX230" s="12" t="s">
        <v>77</v>
      </c>
      <c r="AY230" s="156" t="s">
        <v>339</v>
      </c>
    </row>
    <row r="231" spans="2:65" s="12" customFormat="1" x14ac:dyDescent="0.2">
      <c r="B231" s="155"/>
      <c r="D231" s="150" t="s">
        <v>376</v>
      </c>
      <c r="E231" s="156" t="s">
        <v>1</v>
      </c>
      <c r="F231" s="157" t="s">
        <v>5098</v>
      </c>
      <c r="H231" s="158">
        <v>23.94</v>
      </c>
      <c r="I231" s="159"/>
      <c r="L231" s="155"/>
      <c r="M231" s="160"/>
      <c r="T231" s="161"/>
      <c r="AT231" s="156" t="s">
        <v>376</v>
      </c>
      <c r="AU231" s="156" t="s">
        <v>86</v>
      </c>
      <c r="AV231" s="12" t="s">
        <v>86</v>
      </c>
      <c r="AW231" s="12" t="s">
        <v>34</v>
      </c>
      <c r="AX231" s="12" t="s">
        <v>77</v>
      </c>
      <c r="AY231" s="156" t="s">
        <v>339</v>
      </c>
    </row>
    <row r="232" spans="2:65" s="12" customFormat="1" x14ac:dyDescent="0.2">
      <c r="B232" s="155"/>
      <c r="D232" s="150" t="s">
        <v>376</v>
      </c>
      <c r="E232" s="156" t="s">
        <v>1</v>
      </c>
      <c r="F232" s="157" t="s">
        <v>5099</v>
      </c>
      <c r="H232" s="158">
        <v>3</v>
      </c>
      <c r="I232" s="159"/>
      <c r="L232" s="155"/>
      <c r="M232" s="160"/>
      <c r="T232" s="161"/>
      <c r="AT232" s="156" t="s">
        <v>376</v>
      </c>
      <c r="AU232" s="156" t="s">
        <v>86</v>
      </c>
      <c r="AV232" s="12" t="s">
        <v>86</v>
      </c>
      <c r="AW232" s="12" t="s">
        <v>34</v>
      </c>
      <c r="AX232" s="12" t="s">
        <v>77</v>
      </c>
      <c r="AY232" s="156" t="s">
        <v>339</v>
      </c>
    </row>
    <row r="233" spans="2:65" s="13" customFormat="1" x14ac:dyDescent="0.2">
      <c r="B233" s="162"/>
      <c r="D233" s="150" t="s">
        <v>376</v>
      </c>
      <c r="E233" s="163" t="s">
        <v>1</v>
      </c>
      <c r="F233" s="164" t="s">
        <v>398</v>
      </c>
      <c r="H233" s="165">
        <v>45.98</v>
      </c>
      <c r="I233" s="166"/>
      <c r="L233" s="162"/>
      <c r="M233" s="167"/>
      <c r="T233" s="168"/>
      <c r="AT233" s="163" t="s">
        <v>376</v>
      </c>
      <c r="AU233" s="163" t="s">
        <v>86</v>
      </c>
      <c r="AV233" s="13" t="s">
        <v>249</v>
      </c>
      <c r="AW233" s="13" t="s">
        <v>34</v>
      </c>
      <c r="AX233" s="13" t="s">
        <v>84</v>
      </c>
      <c r="AY233" s="163" t="s">
        <v>339</v>
      </c>
    </row>
    <row r="234" spans="2:65" s="1" customFormat="1" ht="24.15" customHeight="1" x14ac:dyDescent="0.2">
      <c r="B234" s="136"/>
      <c r="C234" s="137" t="s">
        <v>7</v>
      </c>
      <c r="D234" s="137" t="s">
        <v>342</v>
      </c>
      <c r="E234" s="138" t="s">
        <v>2144</v>
      </c>
      <c r="F234" s="139" t="s">
        <v>2145</v>
      </c>
      <c r="G234" s="140" t="s">
        <v>493</v>
      </c>
      <c r="H234" s="141">
        <v>1.8</v>
      </c>
      <c r="I234" s="142"/>
      <c r="J234" s="143">
        <f>ROUND(I234*H234,2)</f>
        <v>0</v>
      </c>
      <c r="K234" s="139" t="s">
        <v>902</v>
      </c>
      <c r="L234" s="32"/>
      <c r="M234" s="144" t="s">
        <v>1</v>
      </c>
      <c r="N234" s="145" t="s">
        <v>42</v>
      </c>
      <c r="P234" s="146">
        <f>O234*H234</f>
        <v>0</v>
      </c>
      <c r="Q234" s="146">
        <v>1.7090000000000001E-2</v>
      </c>
      <c r="R234" s="146">
        <f>Q234*H234</f>
        <v>3.0762000000000001E-2</v>
      </c>
      <c r="S234" s="146">
        <v>0</v>
      </c>
      <c r="T234" s="147">
        <f>S234*H234</f>
        <v>0</v>
      </c>
      <c r="AR234" s="148" t="s">
        <v>249</v>
      </c>
      <c r="AT234" s="148" t="s">
        <v>342</v>
      </c>
      <c r="AU234" s="148" t="s">
        <v>86</v>
      </c>
      <c r="AY234" s="17" t="s">
        <v>339</v>
      </c>
      <c r="BE234" s="149">
        <f>IF(N234="základní",J234,0)</f>
        <v>0</v>
      </c>
      <c r="BF234" s="149">
        <f>IF(N234="snížená",J234,0)</f>
        <v>0</v>
      </c>
      <c r="BG234" s="149">
        <f>IF(N234="zákl. přenesená",J234,0)</f>
        <v>0</v>
      </c>
      <c r="BH234" s="149">
        <f>IF(N234="sníž. přenesená",J234,0)</f>
        <v>0</v>
      </c>
      <c r="BI234" s="149">
        <f>IF(N234="nulová",J234,0)</f>
        <v>0</v>
      </c>
      <c r="BJ234" s="17" t="s">
        <v>84</v>
      </c>
      <c r="BK234" s="149">
        <f>ROUND(I234*H234,2)</f>
        <v>0</v>
      </c>
      <c r="BL234" s="17" t="s">
        <v>249</v>
      </c>
      <c r="BM234" s="148" t="s">
        <v>5100</v>
      </c>
    </row>
    <row r="235" spans="2:65" s="1" customFormat="1" x14ac:dyDescent="0.2">
      <c r="B235" s="32"/>
      <c r="D235" s="150" t="s">
        <v>348</v>
      </c>
      <c r="F235" s="151" t="s">
        <v>2147</v>
      </c>
      <c r="I235" s="152"/>
      <c r="L235" s="32"/>
      <c r="M235" s="153"/>
      <c r="T235" s="56"/>
      <c r="AT235" s="17" t="s">
        <v>348</v>
      </c>
      <c r="AU235" s="17" t="s">
        <v>86</v>
      </c>
    </row>
    <row r="236" spans="2:65" s="15" customFormat="1" x14ac:dyDescent="0.2">
      <c r="B236" s="189"/>
      <c r="D236" s="150" t="s">
        <v>376</v>
      </c>
      <c r="E236" s="190" t="s">
        <v>1</v>
      </c>
      <c r="F236" s="191" t="s">
        <v>5101</v>
      </c>
      <c r="H236" s="190" t="s">
        <v>1</v>
      </c>
      <c r="I236" s="192"/>
      <c r="L236" s="189"/>
      <c r="M236" s="193"/>
      <c r="T236" s="194"/>
      <c r="AT236" s="190" t="s">
        <v>376</v>
      </c>
      <c r="AU236" s="190" t="s">
        <v>86</v>
      </c>
      <c r="AV236" s="15" t="s">
        <v>84</v>
      </c>
      <c r="AW236" s="15" t="s">
        <v>34</v>
      </c>
      <c r="AX236" s="15" t="s">
        <v>77</v>
      </c>
      <c r="AY236" s="190" t="s">
        <v>339</v>
      </c>
    </row>
    <row r="237" spans="2:65" s="12" customFormat="1" x14ac:dyDescent="0.2">
      <c r="B237" s="155"/>
      <c r="D237" s="150" t="s">
        <v>376</v>
      </c>
      <c r="E237" s="156" t="s">
        <v>1</v>
      </c>
      <c r="F237" s="157" t="s">
        <v>2149</v>
      </c>
      <c r="H237" s="158">
        <v>1.8</v>
      </c>
      <c r="I237" s="159"/>
      <c r="L237" s="155"/>
      <c r="M237" s="160"/>
      <c r="T237" s="161"/>
      <c r="AT237" s="156" t="s">
        <v>376</v>
      </c>
      <c r="AU237" s="156" t="s">
        <v>86</v>
      </c>
      <c r="AV237" s="12" t="s">
        <v>86</v>
      </c>
      <c r="AW237" s="12" t="s">
        <v>34</v>
      </c>
      <c r="AX237" s="12" t="s">
        <v>84</v>
      </c>
      <c r="AY237" s="156" t="s">
        <v>339</v>
      </c>
    </row>
    <row r="238" spans="2:65" s="1" customFormat="1" ht="21.75" customHeight="1" x14ac:dyDescent="0.2">
      <c r="B238" s="136"/>
      <c r="C238" s="137" t="s">
        <v>460</v>
      </c>
      <c r="D238" s="137" t="s">
        <v>342</v>
      </c>
      <c r="E238" s="138" t="s">
        <v>2150</v>
      </c>
      <c r="F238" s="139" t="s">
        <v>2151</v>
      </c>
      <c r="G238" s="140" t="s">
        <v>493</v>
      </c>
      <c r="H238" s="141">
        <v>4.2</v>
      </c>
      <c r="I238" s="142"/>
      <c r="J238" s="143">
        <f>ROUND(I238*H238,2)</f>
        <v>0</v>
      </c>
      <c r="K238" s="139" t="s">
        <v>902</v>
      </c>
      <c r="L238" s="32"/>
      <c r="M238" s="144" t="s">
        <v>1</v>
      </c>
      <c r="N238" s="145" t="s">
        <v>42</v>
      </c>
      <c r="P238" s="146">
        <f>O238*H238</f>
        <v>0</v>
      </c>
      <c r="Q238" s="146">
        <v>1.221E-2</v>
      </c>
      <c r="R238" s="146">
        <f>Q238*H238</f>
        <v>5.1282000000000001E-2</v>
      </c>
      <c r="S238" s="146">
        <v>0</v>
      </c>
      <c r="T238" s="147">
        <f>S238*H238</f>
        <v>0</v>
      </c>
      <c r="AR238" s="148" t="s">
        <v>249</v>
      </c>
      <c r="AT238" s="148" t="s">
        <v>342</v>
      </c>
      <c r="AU238" s="148" t="s">
        <v>86</v>
      </c>
      <c r="AY238" s="17" t="s">
        <v>339</v>
      </c>
      <c r="BE238" s="149">
        <f>IF(N238="základní",J238,0)</f>
        <v>0</v>
      </c>
      <c r="BF238" s="149">
        <f>IF(N238="snížená",J238,0)</f>
        <v>0</v>
      </c>
      <c r="BG238" s="149">
        <f>IF(N238="zákl. přenesená",J238,0)</f>
        <v>0</v>
      </c>
      <c r="BH238" s="149">
        <f>IF(N238="sníž. přenesená",J238,0)</f>
        <v>0</v>
      </c>
      <c r="BI238" s="149">
        <f>IF(N238="nulová",J238,0)</f>
        <v>0</v>
      </c>
      <c r="BJ238" s="17" t="s">
        <v>84</v>
      </c>
      <c r="BK238" s="149">
        <f>ROUND(I238*H238,2)</f>
        <v>0</v>
      </c>
      <c r="BL238" s="17" t="s">
        <v>249</v>
      </c>
      <c r="BM238" s="148" t="s">
        <v>5102</v>
      </c>
    </row>
    <row r="239" spans="2:65" s="1" customFormat="1" x14ac:dyDescent="0.2">
      <c r="B239" s="32"/>
      <c r="D239" s="150" t="s">
        <v>348</v>
      </c>
      <c r="F239" s="151" t="s">
        <v>2153</v>
      </c>
      <c r="I239" s="152"/>
      <c r="L239" s="32"/>
      <c r="M239" s="153"/>
      <c r="T239" s="56"/>
      <c r="AT239" s="17" t="s">
        <v>348</v>
      </c>
      <c r="AU239" s="17" t="s">
        <v>86</v>
      </c>
    </row>
    <row r="240" spans="2:65" s="15" customFormat="1" x14ac:dyDescent="0.2">
      <c r="B240" s="189"/>
      <c r="D240" s="150" t="s">
        <v>376</v>
      </c>
      <c r="E240" s="190" t="s">
        <v>1</v>
      </c>
      <c r="F240" s="191" t="s">
        <v>5103</v>
      </c>
      <c r="H240" s="190" t="s">
        <v>1</v>
      </c>
      <c r="I240" s="192"/>
      <c r="L240" s="189"/>
      <c r="M240" s="193"/>
      <c r="T240" s="194"/>
      <c r="AT240" s="190" t="s">
        <v>376</v>
      </c>
      <c r="AU240" s="190" t="s">
        <v>86</v>
      </c>
      <c r="AV240" s="15" t="s">
        <v>84</v>
      </c>
      <c r="AW240" s="15" t="s">
        <v>34</v>
      </c>
      <c r="AX240" s="15" t="s">
        <v>77</v>
      </c>
      <c r="AY240" s="190" t="s">
        <v>339</v>
      </c>
    </row>
    <row r="241" spans="2:65" s="12" customFormat="1" x14ac:dyDescent="0.2">
      <c r="B241" s="155"/>
      <c r="D241" s="150" t="s">
        <v>376</v>
      </c>
      <c r="E241" s="156" t="s">
        <v>1</v>
      </c>
      <c r="F241" s="157" t="s">
        <v>2155</v>
      </c>
      <c r="H241" s="158">
        <v>4.2</v>
      </c>
      <c r="I241" s="159"/>
      <c r="L241" s="155"/>
      <c r="M241" s="160"/>
      <c r="T241" s="161"/>
      <c r="AT241" s="156" t="s">
        <v>376</v>
      </c>
      <c r="AU241" s="156" t="s">
        <v>86</v>
      </c>
      <c r="AV241" s="12" t="s">
        <v>86</v>
      </c>
      <c r="AW241" s="12" t="s">
        <v>34</v>
      </c>
      <c r="AX241" s="12" t="s">
        <v>84</v>
      </c>
      <c r="AY241" s="156" t="s">
        <v>339</v>
      </c>
    </row>
    <row r="242" spans="2:65" s="1" customFormat="1" ht="16.5" customHeight="1" x14ac:dyDescent="0.2">
      <c r="B242" s="136"/>
      <c r="C242" s="169" t="s">
        <v>467</v>
      </c>
      <c r="D242" s="169" t="s">
        <v>490</v>
      </c>
      <c r="E242" s="170" t="s">
        <v>2156</v>
      </c>
      <c r="F242" s="171" t="s">
        <v>2157</v>
      </c>
      <c r="G242" s="172" t="s">
        <v>345</v>
      </c>
      <c r="H242" s="173">
        <v>4</v>
      </c>
      <c r="I242" s="174"/>
      <c r="J242" s="175">
        <f>ROUND(I242*H242,2)</f>
        <v>0</v>
      </c>
      <c r="K242" s="171" t="s">
        <v>1</v>
      </c>
      <c r="L242" s="176"/>
      <c r="M242" s="177" t="s">
        <v>1</v>
      </c>
      <c r="N242" s="178" t="s">
        <v>42</v>
      </c>
      <c r="P242" s="146">
        <f>O242*H242</f>
        <v>0</v>
      </c>
      <c r="Q242" s="146">
        <v>2.46</v>
      </c>
      <c r="R242" s="146">
        <f>Q242*H242</f>
        <v>9.84</v>
      </c>
      <c r="S242" s="146">
        <v>0</v>
      </c>
      <c r="T242" s="147">
        <f>S242*H242</f>
        <v>0</v>
      </c>
      <c r="AR242" s="148" t="s">
        <v>385</v>
      </c>
      <c r="AT242" s="148" t="s">
        <v>490</v>
      </c>
      <c r="AU242" s="148" t="s">
        <v>86</v>
      </c>
      <c r="AY242" s="17" t="s">
        <v>339</v>
      </c>
      <c r="BE242" s="149">
        <f>IF(N242="základní",J242,0)</f>
        <v>0</v>
      </c>
      <c r="BF242" s="149">
        <f>IF(N242="snížená",J242,0)</f>
        <v>0</v>
      </c>
      <c r="BG242" s="149">
        <f>IF(N242="zákl. přenesená",J242,0)</f>
        <v>0</v>
      </c>
      <c r="BH242" s="149">
        <f>IF(N242="sníž. přenesená",J242,0)</f>
        <v>0</v>
      </c>
      <c r="BI242" s="149">
        <f>IF(N242="nulová",J242,0)</f>
        <v>0</v>
      </c>
      <c r="BJ242" s="17" t="s">
        <v>84</v>
      </c>
      <c r="BK242" s="149">
        <f>ROUND(I242*H242,2)</f>
        <v>0</v>
      </c>
      <c r="BL242" s="17" t="s">
        <v>249</v>
      </c>
      <c r="BM242" s="148" t="s">
        <v>2158</v>
      </c>
    </row>
    <row r="243" spans="2:65" s="1" customFormat="1" x14ac:dyDescent="0.2">
      <c r="B243" s="32"/>
      <c r="D243" s="150" t="s">
        <v>348</v>
      </c>
      <c r="F243" s="151" t="s">
        <v>2157</v>
      </c>
      <c r="I243" s="152"/>
      <c r="L243" s="32"/>
      <c r="M243" s="153"/>
      <c r="T243" s="56"/>
      <c r="AT243" s="17" t="s">
        <v>348</v>
      </c>
      <c r="AU243" s="17" t="s">
        <v>86</v>
      </c>
    </row>
    <row r="244" spans="2:65" s="15" customFormat="1" x14ac:dyDescent="0.2">
      <c r="B244" s="189"/>
      <c r="D244" s="150" t="s">
        <v>376</v>
      </c>
      <c r="E244" s="190" t="s">
        <v>1</v>
      </c>
      <c r="F244" s="191" t="s">
        <v>2160</v>
      </c>
      <c r="H244" s="190" t="s">
        <v>1</v>
      </c>
      <c r="I244" s="192"/>
      <c r="L244" s="189"/>
      <c r="M244" s="193"/>
      <c r="T244" s="194"/>
      <c r="AT244" s="190" t="s">
        <v>376</v>
      </c>
      <c r="AU244" s="190" t="s">
        <v>86</v>
      </c>
      <c r="AV244" s="15" t="s">
        <v>84</v>
      </c>
      <c r="AW244" s="15" t="s">
        <v>34</v>
      </c>
      <c r="AX244" s="15" t="s">
        <v>77</v>
      </c>
      <c r="AY244" s="190" t="s">
        <v>339</v>
      </c>
    </row>
    <row r="245" spans="2:65" s="12" customFormat="1" x14ac:dyDescent="0.2">
      <c r="B245" s="155"/>
      <c r="D245" s="150" t="s">
        <v>376</v>
      </c>
      <c r="E245" s="156" t="s">
        <v>1</v>
      </c>
      <c r="F245" s="157" t="s">
        <v>2161</v>
      </c>
      <c r="H245" s="158">
        <v>4</v>
      </c>
      <c r="I245" s="159"/>
      <c r="L245" s="155"/>
      <c r="M245" s="160"/>
      <c r="T245" s="161"/>
      <c r="AT245" s="156" t="s">
        <v>376</v>
      </c>
      <c r="AU245" s="156" t="s">
        <v>86</v>
      </c>
      <c r="AV245" s="12" t="s">
        <v>86</v>
      </c>
      <c r="AW245" s="12" t="s">
        <v>34</v>
      </c>
      <c r="AX245" s="12" t="s">
        <v>77</v>
      </c>
      <c r="AY245" s="156" t="s">
        <v>339</v>
      </c>
    </row>
    <row r="246" spans="2:65" s="13" customFormat="1" x14ac:dyDescent="0.2">
      <c r="B246" s="162"/>
      <c r="D246" s="150" t="s">
        <v>376</v>
      </c>
      <c r="E246" s="163" t="s">
        <v>1</v>
      </c>
      <c r="F246" s="164" t="s">
        <v>398</v>
      </c>
      <c r="H246" s="165">
        <v>4</v>
      </c>
      <c r="I246" s="166"/>
      <c r="L246" s="162"/>
      <c r="M246" s="167"/>
      <c r="T246" s="168"/>
      <c r="AT246" s="163" t="s">
        <v>376</v>
      </c>
      <c r="AU246" s="163" t="s">
        <v>86</v>
      </c>
      <c r="AV246" s="13" t="s">
        <v>249</v>
      </c>
      <c r="AW246" s="13" t="s">
        <v>34</v>
      </c>
      <c r="AX246" s="13" t="s">
        <v>84</v>
      </c>
      <c r="AY246" s="163" t="s">
        <v>339</v>
      </c>
    </row>
    <row r="247" spans="2:65" s="1" customFormat="1" ht="16.5" customHeight="1" x14ac:dyDescent="0.2">
      <c r="B247" s="136"/>
      <c r="C247" s="137" t="s">
        <v>472</v>
      </c>
      <c r="D247" s="137" t="s">
        <v>342</v>
      </c>
      <c r="E247" s="138" t="s">
        <v>2162</v>
      </c>
      <c r="F247" s="139" t="s">
        <v>2163</v>
      </c>
      <c r="G247" s="140" t="s">
        <v>373</v>
      </c>
      <c r="H247" s="141">
        <v>3.84</v>
      </c>
      <c r="I247" s="142"/>
      <c r="J247" s="143">
        <f>ROUND(I247*H247,2)</f>
        <v>0</v>
      </c>
      <c r="K247" s="139" t="s">
        <v>902</v>
      </c>
      <c r="L247" s="32"/>
      <c r="M247" s="144" t="s">
        <v>1</v>
      </c>
      <c r="N247" s="145" t="s">
        <v>42</v>
      </c>
      <c r="P247" s="146">
        <f>O247*H247</f>
        <v>0</v>
      </c>
      <c r="Q247" s="146">
        <v>7.9549999999999996E-2</v>
      </c>
      <c r="R247" s="146">
        <f>Q247*H247</f>
        <v>0.30547199999999997</v>
      </c>
      <c r="S247" s="146">
        <v>0</v>
      </c>
      <c r="T247" s="147">
        <f>S247*H247</f>
        <v>0</v>
      </c>
      <c r="AR247" s="148" t="s">
        <v>249</v>
      </c>
      <c r="AT247" s="148" t="s">
        <v>342</v>
      </c>
      <c r="AU247" s="148" t="s">
        <v>86</v>
      </c>
      <c r="AY247" s="17" t="s">
        <v>339</v>
      </c>
      <c r="BE247" s="149">
        <f>IF(N247="základní",J247,0)</f>
        <v>0</v>
      </c>
      <c r="BF247" s="149">
        <f>IF(N247="snížená",J247,0)</f>
        <v>0</v>
      </c>
      <c r="BG247" s="149">
        <f>IF(N247="zákl. přenesená",J247,0)</f>
        <v>0</v>
      </c>
      <c r="BH247" s="149">
        <f>IF(N247="sníž. přenesená",J247,0)</f>
        <v>0</v>
      </c>
      <c r="BI247" s="149">
        <f>IF(N247="nulová",J247,0)</f>
        <v>0</v>
      </c>
      <c r="BJ247" s="17" t="s">
        <v>84</v>
      </c>
      <c r="BK247" s="149">
        <f>ROUND(I247*H247,2)</f>
        <v>0</v>
      </c>
      <c r="BL247" s="17" t="s">
        <v>249</v>
      </c>
      <c r="BM247" s="148" t="s">
        <v>5104</v>
      </c>
    </row>
    <row r="248" spans="2:65" s="1" customFormat="1" x14ac:dyDescent="0.2">
      <c r="B248" s="32"/>
      <c r="D248" s="150" t="s">
        <v>348</v>
      </c>
      <c r="F248" s="151" t="s">
        <v>2165</v>
      </c>
      <c r="I248" s="152"/>
      <c r="L248" s="32"/>
      <c r="M248" s="153"/>
      <c r="T248" s="56"/>
      <c r="AT248" s="17" t="s">
        <v>348</v>
      </c>
      <c r="AU248" s="17" t="s">
        <v>86</v>
      </c>
    </row>
    <row r="249" spans="2:65" s="12" customFormat="1" x14ac:dyDescent="0.2">
      <c r="B249" s="155"/>
      <c r="D249" s="150" t="s">
        <v>376</v>
      </c>
      <c r="E249" s="156" t="s">
        <v>1</v>
      </c>
      <c r="F249" s="157" t="s">
        <v>2166</v>
      </c>
      <c r="H249" s="158">
        <v>3.84</v>
      </c>
      <c r="I249" s="159"/>
      <c r="L249" s="155"/>
      <c r="M249" s="160"/>
      <c r="T249" s="161"/>
      <c r="AT249" s="156" t="s">
        <v>376</v>
      </c>
      <c r="AU249" s="156" t="s">
        <v>86</v>
      </c>
      <c r="AV249" s="12" t="s">
        <v>86</v>
      </c>
      <c r="AW249" s="12" t="s">
        <v>34</v>
      </c>
      <c r="AX249" s="12" t="s">
        <v>77</v>
      </c>
      <c r="AY249" s="156" t="s">
        <v>339</v>
      </c>
    </row>
    <row r="250" spans="2:65" s="13" customFormat="1" x14ac:dyDescent="0.2">
      <c r="B250" s="162"/>
      <c r="D250" s="150" t="s">
        <v>376</v>
      </c>
      <c r="E250" s="163" t="s">
        <v>1</v>
      </c>
      <c r="F250" s="164" t="s">
        <v>398</v>
      </c>
      <c r="H250" s="165">
        <v>3.84</v>
      </c>
      <c r="I250" s="166"/>
      <c r="L250" s="162"/>
      <c r="M250" s="167"/>
      <c r="T250" s="168"/>
      <c r="AT250" s="163" t="s">
        <v>376</v>
      </c>
      <c r="AU250" s="163" t="s">
        <v>86</v>
      </c>
      <c r="AV250" s="13" t="s">
        <v>249</v>
      </c>
      <c r="AW250" s="13" t="s">
        <v>34</v>
      </c>
      <c r="AX250" s="13" t="s">
        <v>84</v>
      </c>
      <c r="AY250" s="163" t="s">
        <v>339</v>
      </c>
    </row>
    <row r="251" spans="2:65" s="1" customFormat="1" ht="16.5" customHeight="1" x14ac:dyDescent="0.2">
      <c r="B251" s="136"/>
      <c r="C251" s="137" t="s">
        <v>478</v>
      </c>
      <c r="D251" s="137" t="s">
        <v>342</v>
      </c>
      <c r="E251" s="138" t="s">
        <v>2167</v>
      </c>
      <c r="F251" s="139" t="s">
        <v>2168</v>
      </c>
      <c r="G251" s="140" t="s">
        <v>373</v>
      </c>
      <c r="H251" s="141">
        <v>2.56</v>
      </c>
      <c r="I251" s="142"/>
      <c r="J251" s="143">
        <f>ROUND(I251*H251,2)</f>
        <v>0</v>
      </c>
      <c r="K251" s="139" t="s">
        <v>902</v>
      </c>
      <c r="L251" s="32"/>
      <c r="M251" s="144" t="s">
        <v>1</v>
      </c>
      <c r="N251" s="145" t="s">
        <v>42</v>
      </c>
      <c r="P251" s="146">
        <f>O251*H251</f>
        <v>0</v>
      </c>
      <c r="Q251" s="146">
        <v>2.6843599999999999</v>
      </c>
      <c r="R251" s="146">
        <f>Q251*H251</f>
        <v>6.8719615999999997</v>
      </c>
      <c r="S251" s="146">
        <v>0</v>
      </c>
      <c r="T251" s="147">
        <f>S251*H251</f>
        <v>0</v>
      </c>
      <c r="AR251" s="148" t="s">
        <v>249</v>
      </c>
      <c r="AT251" s="148" t="s">
        <v>342</v>
      </c>
      <c r="AU251" s="148" t="s">
        <v>86</v>
      </c>
      <c r="AY251" s="17" t="s">
        <v>339</v>
      </c>
      <c r="BE251" s="149">
        <f>IF(N251="základní",J251,0)</f>
        <v>0</v>
      </c>
      <c r="BF251" s="149">
        <f>IF(N251="snížená",J251,0)</f>
        <v>0</v>
      </c>
      <c r="BG251" s="149">
        <f>IF(N251="zákl. přenesená",J251,0)</f>
        <v>0</v>
      </c>
      <c r="BH251" s="149">
        <f>IF(N251="sníž. přenesená",J251,0)</f>
        <v>0</v>
      </c>
      <c r="BI251" s="149">
        <f>IF(N251="nulová",J251,0)</f>
        <v>0</v>
      </c>
      <c r="BJ251" s="17" t="s">
        <v>84</v>
      </c>
      <c r="BK251" s="149">
        <f>ROUND(I251*H251,2)</f>
        <v>0</v>
      </c>
      <c r="BL251" s="17" t="s">
        <v>249</v>
      </c>
      <c r="BM251" s="148" t="s">
        <v>2169</v>
      </c>
    </row>
    <row r="252" spans="2:65" s="1" customFormat="1" ht="19.2" x14ac:dyDescent="0.2">
      <c r="B252" s="32"/>
      <c r="D252" s="150" t="s">
        <v>348</v>
      </c>
      <c r="F252" s="151" t="s">
        <v>2170</v>
      </c>
      <c r="I252" s="152"/>
      <c r="L252" s="32"/>
      <c r="M252" s="153"/>
      <c r="T252" s="56"/>
      <c r="AT252" s="17" t="s">
        <v>348</v>
      </c>
      <c r="AU252" s="17" t="s">
        <v>86</v>
      </c>
    </row>
    <row r="253" spans="2:65" s="15" customFormat="1" x14ac:dyDescent="0.2">
      <c r="B253" s="189"/>
      <c r="D253" s="150" t="s">
        <v>376</v>
      </c>
      <c r="E253" s="190" t="s">
        <v>1</v>
      </c>
      <c r="F253" s="191" t="s">
        <v>2171</v>
      </c>
      <c r="H253" s="190" t="s">
        <v>1</v>
      </c>
      <c r="I253" s="192"/>
      <c r="L253" s="189"/>
      <c r="M253" s="193"/>
      <c r="T253" s="194"/>
      <c r="AT253" s="190" t="s">
        <v>376</v>
      </c>
      <c r="AU253" s="190" t="s">
        <v>86</v>
      </c>
      <c r="AV253" s="15" t="s">
        <v>84</v>
      </c>
      <c r="AW253" s="15" t="s">
        <v>34</v>
      </c>
      <c r="AX253" s="15" t="s">
        <v>77</v>
      </c>
      <c r="AY253" s="190" t="s">
        <v>339</v>
      </c>
    </row>
    <row r="254" spans="2:65" s="12" customFormat="1" x14ac:dyDescent="0.2">
      <c r="B254" s="155"/>
      <c r="D254" s="150" t="s">
        <v>376</v>
      </c>
      <c r="E254" s="156" t="s">
        <v>1</v>
      </c>
      <c r="F254" s="157" t="s">
        <v>5105</v>
      </c>
      <c r="H254" s="158">
        <v>2.56</v>
      </c>
      <c r="I254" s="159"/>
      <c r="L254" s="155"/>
      <c r="M254" s="160"/>
      <c r="T254" s="161"/>
      <c r="AT254" s="156" t="s">
        <v>376</v>
      </c>
      <c r="AU254" s="156" t="s">
        <v>86</v>
      </c>
      <c r="AV254" s="12" t="s">
        <v>86</v>
      </c>
      <c r="AW254" s="12" t="s">
        <v>34</v>
      </c>
      <c r="AX254" s="12" t="s">
        <v>84</v>
      </c>
      <c r="AY254" s="156" t="s">
        <v>339</v>
      </c>
    </row>
    <row r="255" spans="2:65" s="1" customFormat="1" ht="16.5" customHeight="1" x14ac:dyDescent="0.2">
      <c r="B255" s="136"/>
      <c r="C255" s="137" t="s">
        <v>483</v>
      </c>
      <c r="D255" s="137" t="s">
        <v>342</v>
      </c>
      <c r="E255" s="138" t="s">
        <v>2173</v>
      </c>
      <c r="F255" s="139" t="s">
        <v>2174</v>
      </c>
      <c r="G255" s="140" t="s">
        <v>373</v>
      </c>
      <c r="H255" s="141">
        <v>2.56</v>
      </c>
      <c r="I255" s="142"/>
      <c r="J255" s="143">
        <f>ROUND(I255*H255,2)</f>
        <v>0</v>
      </c>
      <c r="K255" s="139" t="s">
        <v>902</v>
      </c>
      <c r="L255" s="32"/>
      <c r="M255" s="144" t="s">
        <v>1</v>
      </c>
      <c r="N255" s="145" t="s">
        <v>42</v>
      </c>
      <c r="P255" s="146">
        <f>O255*H255</f>
        <v>0</v>
      </c>
      <c r="Q255" s="146">
        <v>0</v>
      </c>
      <c r="R255" s="146">
        <f>Q255*H255</f>
        <v>0</v>
      </c>
      <c r="S255" s="146">
        <v>0</v>
      </c>
      <c r="T255" s="147">
        <f>S255*H255</f>
        <v>0</v>
      </c>
      <c r="AR255" s="148" t="s">
        <v>249</v>
      </c>
      <c r="AT255" s="148" t="s">
        <v>342</v>
      </c>
      <c r="AU255" s="148" t="s">
        <v>86</v>
      </c>
      <c r="AY255" s="17" t="s">
        <v>339</v>
      </c>
      <c r="BE255" s="149">
        <f>IF(N255="základní",J255,0)</f>
        <v>0</v>
      </c>
      <c r="BF255" s="149">
        <f>IF(N255="snížená",J255,0)</f>
        <v>0</v>
      </c>
      <c r="BG255" s="149">
        <f>IF(N255="zákl. přenesená",J255,0)</f>
        <v>0</v>
      </c>
      <c r="BH255" s="149">
        <f>IF(N255="sníž. přenesená",J255,0)</f>
        <v>0</v>
      </c>
      <c r="BI255" s="149">
        <f>IF(N255="nulová",J255,0)</f>
        <v>0</v>
      </c>
      <c r="BJ255" s="17" t="s">
        <v>84</v>
      </c>
      <c r="BK255" s="149">
        <f>ROUND(I255*H255,2)</f>
        <v>0</v>
      </c>
      <c r="BL255" s="17" t="s">
        <v>249</v>
      </c>
      <c r="BM255" s="148" t="s">
        <v>2175</v>
      </c>
    </row>
    <row r="256" spans="2:65" s="1" customFormat="1" ht="19.2" x14ac:dyDescent="0.2">
      <c r="B256" s="32"/>
      <c r="D256" s="150" t="s">
        <v>348</v>
      </c>
      <c r="F256" s="151" t="s">
        <v>2176</v>
      </c>
      <c r="I256" s="152"/>
      <c r="L256" s="32"/>
      <c r="M256" s="153"/>
      <c r="T256" s="56"/>
      <c r="AT256" s="17" t="s">
        <v>348</v>
      </c>
      <c r="AU256" s="17" t="s">
        <v>86</v>
      </c>
    </row>
    <row r="257" spans="2:65" s="15" customFormat="1" x14ac:dyDescent="0.2">
      <c r="B257" s="189"/>
      <c r="D257" s="150" t="s">
        <v>376</v>
      </c>
      <c r="E257" s="190" t="s">
        <v>1</v>
      </c>
      <c r="F257" s="191" t="s">
        <v>2171</v>
      </c>
      <c r="H257" s="190" t="s">
        <v>1</v>
      </c>
      <c r="I257" s="192"/>
      <c r="L257" s="189"/>
      <c r="M257" s="193"/>
      <c r="T257" s="194"/>
      <c r="AT257" s="190" t="s">
        <v>376</v>
      </c>
      <c r="AU257" s="190" t="s">
        <v>86</v>
      </c>
      <c r="AV257" s="15" t="s">
        <v>84</v>
      </c>
      <c r="AW257" s="15" t="s">
        <v>34</v>
      </c>
      <c r="AX257" s="15" t="s">
        <v>77</v>
      </c>
      <c r="AY257" s="190" t="s">
        <v>339</v>
      </c>
    </row>
    <row r="258" spans="2:65" s="12" customFormat="1" x14ac:dyDescent="0.2">
      <c r="B258" s="155"/>
      <c r="D258" s="150" t="s">
        <v>376</v>
      </c>
      <c r="E258" s="156" t="s">
        <v>1</v>
      </c>
      <c r="F258" s="157" t="s">
        <v>5105</v>
      </c>
      <c r="H258" s="158">
        <v>2.56</v>
      </c>
      <c r="I258" s="159"/>
      <c r="L258" s="155"/>
      <c r="M258" s="160"/>
      <c r="T258" s="161"/>
      <c r="AT258" s="156" t="s">
        <v>376</v>
      </c>
      <c r="AU258" s="156" t="s">
        <v>86</v>
      </c>
      <c r="AV258" s="12" t="s">
        <v>86</v>
      </c>
      <c r="AW258" s="12" t="s">
        <v>34</v>
      </c>
      <c r="AX258" s="12" t="s">
        <v>84</v>
      </c>
      <c r="AY258" s="156" t="s">
        <v>339</v>
      </c>
    </row>
    <row r="259" spans="2:65" s="1" customFormat="1" ht="16.5" customHeight="1" x14ac:dyDescent="0.2">
      <c r="B259" s="136"/>
      <c r="C259" s="137" t="s">
        <v>489</v>
      </c>
      <c r="D259" s="137" t="s">
        <v>342</v>
      </c>
      <c r="E259" s="138" t="s">
        <v>2177</v>
      </c>
      <c r="F259" s="139" t="s">
        <v>2178</v>
      </c>
      <c r="G259" s="140" t="s">
        <v>358</v>
      </c>
      <c r="H259" s="141">
        <v>3.6</v>
      </c>
      <c r="I259" s="142"/>
      <c r="J259" s="143">
        <f>ROUND(I259*H259,2)</f>
        <v>0</v>
      </c>
      <c r="K259" s="139" t="s">
        <v>902</v>
      </c>
      <c r="L259" s="32"/>
      <c r="M259" s="144" t="s">
        <v>1</v>
      </c>
      <c r="N259" s="145" t="s">
        <v>42</v>
      </c>
      <c r="P259" s="146">
        <f>O259*H259</f>
        <v>0</v>
      </c>
      <c r="Q259" s="146">
        <v>0</v>
      </c>
      <c r="R259" s="146">
        <f>Q259*H259</f>
        <v>0</v>
      </c>
      <c r="S259" s="146">
        <v>0</v>
      </c>
      <c r="T259" s="147">
        <f>S259*H259</f>
        <v>0</v>
      </c>
      <c r="AR259" s="148" t="s">
        <v>249</v>
      </c>
      <c r="AT259" s="148" t="s">
        <v>342</v>
      </c>
      <c r="AU259" s="148" t="s">
        <v>86</v>
      </c>
      <c r="AY259" s="17" t="s">
        <v>339</v>
      </c>
      <c r="BE259" s="149">
        <f>IF(N259="základní",J259,0)</f>
        <v>0</v>
      </c>
      <c r="BF259" s="149">
        <f>IF(N259="snížená",J259,0)</f>
        <v>0</v>
      </c>
      <c r="BG259" s="149">
        <f>IF(N259="zákl. přenesená",J259,0)</f>
        <v>0</v>
      </c>
      <c r="BH259" s="149">
        <f>IF(N259="sníž. přenesená",J259,0)</f>
        <v>0</v>
      </c>
      <c r="BI259" s="149">
        <f>IF(N259="nulová",J259,0)</f>
        <v>0</v>
      </c>
      <c r="BJ259" s="17" t="s">
        <v>84</v>
      </c>
      <c r="BK259" s="149">
        <f>ROUND(I259*H259,2)</f>
        <v>0</v>
      </c>
      <c r="BL259" s="17" t="s">
        <v>249</v>
      </c>
      <c r="BM259" s="148" t="s">
        <v>2179</v>
      </c>
    </row>
    <row r="260" spans="2:65" s="1" customFormat="1" ht="19.2" x14ac:dyDescent="0.2">
      <c r="B260" s="32"/>
      <c r="D260" s="150" t="s">
        <v>348</v>
      </c>
      <c r="F260" s="151" t="s">
        <v>2180</v>
      </c>
      <c r="I260" s="152"/>
      <c r="L260" s="32"/>
      <c r="M260" s="153"/>
      <c r="T260" s="56"/>
      <c r="AT260" s="17" t="s">
        <v>348</v>
      </c>
      <c r="AU260" s="17" t="s">
        <v>86</v>
      </c>
    </row>
    <row r="261" spans="2:65" s="15" customFormat="1" x14ac:dyDescent="0.2">
      <c r="B261" s="189"/>
      <c r="D261" s="150" t="s">
        <v>376</v>
      </c>
      <c r="E261" s="190" t="s">
        <v>1</v>
      </c>
      <c r="F261" s="191" t="s">
        <v>2181</v>
      </c>
      <c r="H261" s="190" t="s">
        <v>1</v>
      </c>
      <c r="I261" s="192"/>
      <c r="L261" s="189"/>
      <c r="M261" s="193"/>
      <c r="T261" s="194"/>
      <c r="AT261" s="190" t="s">
        <v>376</v>
      </c>
      <c r="AU261" s="190" t="s">
        <v>86</v>
      </c>
      <c r="AV261" s="15" t="s">
        <v>84</v>
      </c>
      <c r="AW261" s="15" t="s">
        <v>34</v>
      </c>
      <c r="AX261" s="15" t="s">
        <v>77</v>
      </c>
      <c r="AY261" s="190" t="s">
        <v>339</v>
      </c>
    </row>
    <row r="262" spans="2:65" s="12" customFormat="1" x14ac:dyDescent="0.2">
      <c r="B262" s="155"/>
      <c r="D262" s="150" t="s">
        <v>376</v>
      </c>
      <c r="E262" s="156" t="s">
        <v>1</v>
      </c>
      <c r="F262" s="157" t="s">
        <v>2182</v>
      </c>
      <c r="H262" s="158">
        <v>3.6</v>
      </c>
      <c r="I262" s="159"/>
      <c r="L262" s="155"/>
      <c r="M262" s="160"/>
      <c r="T262" s="161"/>
      <c r="AT262" s="156" t="s">
        <v>376</v>
      </c>
      <c r="AU262" s="156" t="s">
        <v>86</v>
      </c>
      <c r="AV262" s="12" t="s">
        <v>86</v>
      </c>
      <c r="AW262" s="12" t="s">
        <v>34</v>
      </c>
      <c r="AX262" s="12" t="s">
        <v>84</v>
      </c>
      <c r="AY262" s="156" t="s">
        <v>339</v>
      </c>
    </row>
    <row r="263" spans="2:65" s="1" customFormat="1" ht="16.5" customHeight="1" x14ac:dyDescent="0.2">
      <c r="B263" s="136"/>
      <c r="C263" s="137" t="s">
        <v>497</v>
      </c>
      <c r="D263" s="137" t="s">
        <v>342</v>
      </c>
      <c r="E263" s="138" t="s">
        <v>2183</v>
      </c>
      <c r="F263" s="139" t="s">
        <v>2184</v>
      </c>
      <c r="G263" s="140" t="s">
        <v>358</v>
      </c>
      <c r="H263" s="141">
        <v>4</v>
      </c>
      <c r="I263" s="142"/>
      <c r="J263" s="143">
        <f>ROUND(I263*H263,2)</f>
        <v>0</v>
      </c>
      <c r="K263" s="139" t="s">
        <v>902</v>
      </c>
      <c r="L263" s="32"/>
      <c r="M263" s="144" t="s">
        <v>1</v>
      </c>
      <c r="N263" s="145" t="s">
        <v>42</v>
      </c>
      <c r="P263" s="146">
        <f>O263*H263</f>
        <v>0</v>
      </c>
      <c r="Q263" s="146">
        <v>0</v>
      </c>
      <c r="R263" s="146">
        <f>Q263*H263</f>
        <v>0</v>
      </c>
      <c r="S263" s="146">
        <v>0</v>
      </c>
      <c r="T263" s="147">
        <f>S263*H263</f>
        <v>0</v>
      </c>
      <c r="AR263" s="148" t="s">
        <v>249</v>
      </c>
      <c r="AT263" s="148" t="s">
        <v>342</v>
      </c>
      <c r="AU263" s="148" t="s">
        <v>86</v>
      </c>
      <c r="AY263" s="17" t="s">
        <v>339</v>
      </c>
      <c r="BE263" s="149">
        <f>IF(N263="základní",J263,0)</f>
        <v>0</v>
      </c>
      <c r="BF263" s="149">
        <f>IF(N263="snížená",J263,0)</f>
        <v>0</v>
      </c>
      <c r="BG263" s="149">
        <f>IF(N263="zákl. přenesená",J263,0)</f>
        <v>0</v>
      </c>
      <c r="BH263" s="149">
        <f>IF(N263="sníž. přenesená",J263,0)</f>
        <v>0</v>
      </c>
      <c r="BI263" s="149">
        <f>IF(N263="nulová",J263,0)</f>
        <v>0</v>
      </c>
      <c r="BJ263" s="17" t="s">
        <v>84</v>
      </c>
      <c r="BK263" s="149">
        <f>ROUND(I263*H263,2)</f>
        <v>0</v>
      </c>
      <c r="BL263" s="17" t="s">
        <v>249</v>
      </c>
      <c r="BM263" s="148" t="s">
        <v>2185</v>
      </c>
    </row>
    <row r="264" spans="2:65" s="1" customFormat="1" ht="19.2" x14ac:dyDescent="0.2">
      <c r="B264" s="32"/>
      <c r="D264" s="150" t="s">
        <v>348</v>
      </c>
      <c r="F264" s="151" t="s">
        <v>2186</v>
      </c>
      <c r="I264" s="152"/>
      <c r="L264" s="32"/>
      <c r="M264" s="153"/>
      <c r="T264" s="56"/>
      <c r="AT264" s="17" t="s">
        <v>348</v>
      </c>
      <c r="AU264" s="17" t="s">
        <v>86</v>
      </c>
    </row>
    <row r="265" spans="2:65" s="15" customFormat="1" x14ac:dyDescent="0.2">
      <c r="B265" s="189"/>
      <c r="D265" s="150" t="s">
        <v>376</v>
      </c>
      <c r="E265" s="190" t="s">
        <v>1</v>
      </c>
      <c r="F265" s="191" t="s">
        <v>2187</v>
      </c>
      <c r="H265" s="190" t="s">
        <v>1</v>
      </c>
      <c r="I265" s="192"/>
      <c r="L265" s="189"/>
      <c r="M265" s="193"/>
      <c r="T265" s="194"/>
      <c r="AT265" s="190" t="s">
        <v>376</v>
      </c>
      <c r="AU265" s="190" t="s">
        <v>86</v>
      </c>
      <c r="AV265" s="15" t="s">
        <v>84</v>
      </c>
      <c r="AW265" s="15" t="s">
        <v>34</v>
      </c>
      <c r="AX265" s="15" t="s">
        <v>77</v>
      </c>
      <c r="AY265" s="190" t="s">
        <v>339</v>
      </c>
    </row>
    <row r="266" spans="2:65" s="12" customFormat="1" x14ac:dyDescent="0.2">
      <c r="B266" s="155"/>
      <c r="D266" s="150" t="s">
        <v>376</v>
      </c>
      <c r="E266" s="156" t="s">
        <v>1</v>
      </c>
      <c r="F266" s="157" t="s">
        <v>5106</v>
      </c>
      <c r="H266" s="158">
        <v>4</v>
      </c>
      <c r="I266" s="159"/>
      <c r="L266" s="155"/>
      <c r="M266" s="160"/>
      <c r="T266" s="161"/>
      <c r="AT266" s="156" t="s">
        <v>376</v>
      </c>
      <c r="AU266" s="156" t="s">
        <v>86</v>
      </c>
      <c r="AV266" s="12" t="s">
        <v>86</v>
      </c>
      <c r="AW266" s="12" t="s">
        <v>34</v>
      </c>
      <c r="AX266" s="12" t="s">
        <v>84</v>
      </c>
      <c r="AY266" s="156" t="s">
        <v>339</v>
      </c>
    </row>
    <row r="267" spans="2:65" s="1" customFormat="1" ht="16.5" customHeight="1" x14ac:dyDescent="0.2">
      <c r="B267" s="136"/>
      <c r="C267" s="137" t="s">
        <v>501</v>
      </c>
      <c r="D267" s="137" t="s">
        <v>342</v>
      </c>
      <c r="E267" s="138" t="s">
        <v>2189</v>
      </c>
      <c r="F267" s="139" t="s">
        <v>2190</v>
      </c>
      <c r="G267" s="140" t="s">
        <v>373</v>
      </c>
      <c r="H267" s="141">
        <v>16.66</v>
      </c>
      <c r="I267" s="142"/>
      <c r="J267" s="143">
        <f>ROUND(I267*H267,2)</f>
        <v>0</v>
      </c>
      <c r="K267" s="139" t="s">
        <v>902</v>
      </c>
      <c r="L267" s="32"/>
      <c r="M267" s="144" t="s">
        <v>1</v>
      </c>
      <c r="N267" s="145" t="s">
        <v>42</v>
      </c>
      <c r="P267" s="146">
        <f>O267*H267</f>
        <v>0</v>
      </c>
      <c r="Q267" s="146">
        <v>0</v>
      </c>
      <c r="R267" s="146">
        <f>Q267*H267</f>
        <v>0</v>
      </c>
      <c r="S267" s="146">
        <v>0</v>
      </c>
      <c r="T267" s="147">
        <f>S267*H267</f>
        <v>0</v>
      </c>
      <c r="AR267" s="148" t="s">
        <v>249</v>
      </c>
      <c r="AT267" s="148" t="s">
        <v>342</v>
      </c>
      <c r="AU267" s="148" t="s">
        <v>86</v>
      </c>
      <c r="AY267" s="17" t="s">
        <v>339</v>
      </c>
      <c r="BE267" s="149">
        <f>IF(N267="základní",J267,0)</f>
        <v>0</v>
      </c>
      <c r="BF267" s="149">
        <f>IF(N267="snížená",J267,0)</f>
        <v>0</v>
      </c>
      <c r="BG267" s="149">
        <f>IF(N267="zákl. přenesená",J267,0)</f>
        <v>0</v>
      </c>
      <c r="BH267" s="149">
        <f>IF(N267="sníž. přenesená",J267,0)</f>
        <v>0</v>
      </c>
      <c r="BI267" s="149">
        <f>IF(N267="nulová",J267,0)</f>
        <v>0</v>
      </c>
      <c r="BJ267" s="17" t="s">
        <v>84</v>
      </c>
      <c r="BK267" s="149">
        <f>ROUND(I267*H267,2)</f>
        <v>0</v>
      </c>
      <c r="BL267" s="17" t="s">
        <v>249</v>
      </c>
      <c r="BM267" s="148" t="s">
        <v>2191</v>
      </c>
    </row>
    <row r="268" spans="2:65" s="1" customFormat="1" x14ac:dyDescent="0.2">
      <c r="B268" s="32"/>
      <c r="D268" s="150" t="s">
        <v>348</v>
      </c>
      <c r="F268" s="151" t="s">
        <v>2192</v>
      </c>
      <c r="I268" s="152"/>
      <c r="L268" s="32"/>
      <c r="M268" s="153"/>
      <c r="T268" s="56"/>
      <c r="AT268" s="17" t="s">
        <v>348</v>
      </c>
      <c r="AU268" s="17" t="s">
        <v>86</v>
      </c>
    </row>
    <row r="269" spans="2:65" s="12" customFormat="1" x14ac:dyDescent="0.2">
      <c r="B269" s="155"/>
      <c r="D269" s="150" t="s">
        <v>376</v>
      </c>
      <c r="E269" s="156" t="s">
        <v>2193</v>
      </c>
      <c r="F269" s="157" t="s">
        <v>5107</v>
      </c>
      <c r="H269" s="158">
        <v>16.66</v>
      </c>
      <c r="I269" s="159"/>
      <c r="L269" s="155"/>
      <c r="M269" s="160"/>
      <c r="T269" s="161"/>
      <c r="AT269" s="156" t="s">
        <v>376</v>
      </c>
      <c r="AU269" s="156" t="s">
        <v>86</v>
      </c>
      <c r="AV269" s="12" t="s">
        <v>86</v>
      </c>
      <c r="AW269" s="12" t="s">
        <v>34</v>
      </c>
      <c r="AX269" s="12" t="s">
        <v>84</v>
      </c>
      <c r="AY269" s="156" t="s">
        <v>339</v>
      </c>
    </row>
    <row r="270" spans="2:65" s="1" customFormat="1" ht="16.5" customHeight="1" x14ac:dyDescent="0.2">
      <c r="B270" s="136"/>
      <c r="C270" s="137" t="s">
        <v>505</v>
      </c>
      <c r="D270" s="137" t="s">
        <v>342</v>
      </c>
      <c r="E270" s="138" t="s">
        <v>2195</v>
      </c>
      <c r="F270" s="139" t="s">
        <v>2196</v>
      </c>
      <c r="G270" s="140" t="s">
        <v>373</v>
      </c>
      <c r="H270" s="141">
        <v>16.66</v>
      </c>
      <c r="I270" s="142"/>
      <c r="J270" s="143">
        <f>ROUND(I270*H270,2)</f>
        <v>0</v>
      </c>
      <c r="K270" s="139" t="s">
        <v>902</v>
      </c>
      <c r="L270" s="32"/>
      <c r="M270" s="144" t="s">
        <v>1</v>
      </c>
      <c r="N270" s="145" t="s">
        <v>42</v>
      </c>
      <c r="P270" s="146">
        <f>O270*H270</f>
        <v>0</v>
      </c>
      <c r="Q270" s="146">
        <v>0</v>
      </c>
      <c r="R270" s="146">
        <f>Q270*H270</f>
        <v>0</v>
      </c>
      <c r="S270" s="146">
        <v>0</v>
      </c>
      <c r="T270" s="147">
        <f>S270*H270</f>
        <v>0</v>
      </c>
      <c r="AR270" s="148" t="s">
        <v>249</v>
      </c>
      <c r="AT270" s="148" t="s">
        <v>342</v>
      </c>
      <c r="AU270" s="148" t="s">
        <v>86</v>
      </c>
      <c r="AY270" s="17" t="s">
        <v>339</v>
      </c>
      <c r="BE270" s="149">
        <f>IF(N270="základní",J270,0)</f>
        <v>0</v>
      </c>
      <c r="BF270" s="149">
        <f>IF(N270="snížená",J270,0)</f>
        <v>0</v>
      </c>
      <c r="BG270" s="149">
        <f>IF(N270="zákl. přenesená",J270,0)</f>
        <v>0</v>
      </c>
      <c r="BH270" s="149">
        <f>IF(N270="sníž. přenesená",J270,0)</f>
        <v>0</v>
      </c>
      <c r="BI270" s="149">
        <f>IF(N270="nulová",J270,0)</f>
        <v>0</v>
      </c>
      <c r="BJ270" s="17" t="s">
        <v>84</v>
      </c>
      <c r="BK270" s="149">
        <f>ROUND(I270*H270,2)</f>
        <v>0</v>
      </c>
      <c r="BL270" s="17" t="s">
        <v>249</v>
      </c>
      <c r="BM270" s="148" t="s">
        <v>2197</v>
      </c>
    </row>
    <row r="271" spans="2:65" s="1" customFormat="1" x14ac:dyDescent="0.2">
      <c r="B271" s="32"/>
      <c r="D271" s="150" t="s">
        <v>348</v>
      </c>
      <c r="F271" s="151" t="s">
        <v>2198</v>
      </c>
      <c r="I271" s="152"/>
      <c r="L271" s="32"/>
      <c r="M271" s="153"/>
      <c r="T271" s="56"/>
      <c r="AT271" s="17" t="s">
        <v>348</v>
      </c>
      <c r="AU271" s="17" t="s">
        <v>86</v>
      </c>
    </row>
    <row r="272" spans="2:65" s="12" customFormat="1" x14ac:dyDescent="0.2">
      <c r="B272" s="155"/>
      <c r="D272" s="150" t="s">
        <v>376</v>
      </c>
      <c r="E272" s="156" t="s">
        <v>1</v>
      </c>
      <c r="F272" s="157" t="s">
        <v>2193</v>
      </c>
      <c r="H272" s="158">
        <v>16.66</v>
      </c>
      <c r="I272" s="159"/>
      <c r="L272" s="155"/>
      <c r="M272" s="160"/>
      <c r="T272" s="161"/>
      <c r="AT272" s="156" t="s">
        <v>376</v>
      </c>
      <c r="AU272" s="156" t="s">
        <v>86</v>
      </c>
      <c r="AV272" s="12" t="s">
        <v>86</v>
      </c>
      <c r="AW272" s="12" t="s">
        <v>34</v>
      </c>
      <c r="AX272" s="12" t="s">
        <v>84</v>
      </c>
      <c r="AY272" s="156" t="s">
        <v>339</v>
      </c>
    </row>
    <row r="273" spans="2:65" s="1" customFormat="1" x14ac:dyDescent="0.2">
      <c r="B273" s="32"/>
      <c r="D273" s="150" t="s">
        <v>2112</v>
      </c>
      <c r="F273" s="199" t="s">
        <v>5108</v>
      </c>
      <c r="L273" s="32"/>
      <c r="M273" s="153"/>
      <c r="T273" s="56"/>
      <c r="AU273" s="17" t="s">
        <v>86</v>
      </c>
    </row>
    <row r="274" spans="2:65" s="1" customFormat="1" x14ac:dyDescent="0.2">
      <c r="B274" s="32"/>
      <c r="D274" s="150" t="s">
        <v>2112</v>
      </c>
      <c r="F274" s="200" t="s">
        <v>5107</v>
      </c>
      <c r="H274" s="201">
        <v>16.66</v>
      </c>
      <c r="L274" s="32"/>
      <c r="M274" s="153"/>
      <c r="T274" s="56"/>
      <c r="AU274" s="17" t="s">
        <v>86</v>
      </c>
    </row>
    <row r="275" spans="2:65" s="1" customFormat="1" ht="16.5" customHeight="1" x14ac:dyDescent="0.2">
      <c r="B275" s="136"/>
      <c r="C275" s="137" t="s">
        <v>509</v>
      </c>
      <c r="D275" s="137" t="s">
        <v>342</v>
      </c>
      <c r="E275" s="138" t="s">
        <v>2200</v>
      </c>
      <c r="F275" s="139" t="s">
        <v>2201</v>
      </c>
      <c r="G275" s="140" t="s">
        <v>381</v>
      </c>
      <c r="H275" s="141">
        <v>51.615000000000002</v>
      </c>
      <c r="I275" s="142"/>
      <c r="J275" s="143">
        <f>ROUND(I275*H275,2)</f>
        <v>0</v>
      </c>
      <c r="K275" s="139" t="s">
        <v>902</v>
      </c>
      <c r="L275" s="32"/>
      <c r="M275" s="144" t="s">
        <v>1</v>
      </c>
      <c r="N275" s="145" t="s">
        <v>42</v>
      </c>
      <c r="P275" s="146">
        <f>O275*H275</f>
        <v>0</v>
      </c>
      <c r="Q275" s="146">
        <v>1.66E-3</v>
      </c>
      <c r="R275" s="146">
        <f>Q275*H275</f>
        <v>8.5680900000000004E-2</v>
      </c>
      <c r="S275" s="146">
        <v>0</v>
      </c>
      <c r="T275" s="147">
        <f>S275*H275</f>
        <v>0</v>
      </c>
      <c r="AR275" s="148" t="s">
        <v>249</v>
      </c>
      <c r="AT275" s="148" t="s">
        <v>342</v>
      </c>
      <c r="AU275" s="148" t="s">
        <v>86</v>
      </c>
      <c r="AY275" s="17" t="s">
        <v>339</v>
      </c>
      <c r="BE275" s="149">
        <f>IF(N275="základní",J275,0)</f>
        <v>0</v>
      </c>
      <c r="BF275" s="149">
        <f>IF(N275="snížená",J275,0)</f>
        <v>0</v>
      </c>
      <c r="BG275" s="149">
        <f>IF(N275="zákl. přenesená",J275,0)</f>
        <v>0</v>
      </c>
      <c r="BH275" s="149">
        <f>IF(N275="sníž. přenesená",J275,0)</f>
        <v>0</v>
      </c>
      <c r="BI275" s="149">
        <f>IF(N275="nulová",J275,0)</f>
        <v>0</v>
      </c>
      <c r="BJ275" s="17" t="s">
        <v>84</v>
      </c>
      <c r="BK275" s="149">
        <f>ROUND(I275*H275,2)</f>
        <v>0</v>
      </c>
      <c r="BL275" s="17" t="s">
        <v>249</v>
      </c>
      <c r="BM275" s="148" t="s">
        <v>2202</v>
      </c>
    </row>
    <row r="276" spans="2:65" s="1" customFormat="1" x14ac:dyDescent="0.2">
      <c r="B276" s="32"/>
      <c r="D276" s="150" t="s">
        <v>348</v>
      </c>
      <c r="F276" s="151" t="s">
        <v>2203</v>
      </c>
      <c r="I276" s="152"/>
      <c r="L276" s="32"/>
      <c r="M276" s="153"/>
      <c r="T276" s="56"/>
      <c r="AT276" s="17" t="s">
        <v>348</v>
      </c>
      <c r="AU276" s="17" t="s">
        <v>86</v>
      </c>
    </row>
    <row r="277" spans="2:65" s="15" customFormat="1" x14ac:dyDescent="0.2">
      <c r="B277" s="189"/>
      <c r="D277" s="150" t="s">
        <v>376</v>
      </c>
      <c r="E277" s="190" t="s">
        <v>1</v>
      </c>
      <c r="F277" s="191" t="s">
        <v>2204</v>
      </c>
      <c r="H277" s="190" t="s">
        <v>1</v>
      </c>
      <c r="I277" s="192"/>
      <c r="L277" s="189"/>
      <c r="M277" s="193"/>
      <c r="T277" s="194"/>
      <c r="AT277" s="190" t="s">
        <v>376</v>
      </c>
      <c r="AU277" s="190" t="s">
        <v>86</v>
      </c>
      <c r="AV277" s="15" t="s">
        <v>84</v>
      </c>
      <c r="AW277" s="15" t="s">
        <v>34</v>
      </c>
      <c r="AX277" s="15" t="s">
        <v>77</v>
      </c>
      <c r="AY277" s="190" t="s">
        <v>339</v>
      </c>
    </row>
    <row r="278" spans="2:65" s="12" customFormat="1" x14ac:dyDescent="0.2">
      <c r="B278" s="155"/>
      <c r="D278" s="150" t="s">
        <v>376</v>
      </c>
      <c r="E278" s="156" t="s">
        <v>1</v>
      </c>
      <c r="F278" s="157" t="s">
        <v>5109</v>
      </c>
      <c r="H278" s="158">
        <v>8.7769999999999992</v>
      </c>
      <c r="I278" s="159"/>
      <c r="L278" s="155"/>
      <c r="M278" s="160"/>
      <c r="T278" s="161"/>
      <c r="AT278" s="156" t="s">
        <v>376</v>
      </c>
      <c r="AU278" s="156" t="s">
        <v>86</v>
      </c>
      <c r="AV278" s="12" t="s">
        <v>86</v>
      </c>
      <c r="AW278" s="12" t="s">
        <v>34</v>
      </c>
      <c r="AX278" s="12" t="s">
        <v>77</v>
      </c>
      <c r="AY278" s="156" t="s">
        <v>339</v>
      </c>
    </row>
    <row r="279" spans="2:65" s="12" customFormat="1" x14ac:dyDescent="0.2">
      <c r="B279" s="155"/>
      <c r="D279" s="150" t="s">
        <v>376</v>
      </c>
      <c r="E279" s="156" t="s">
        <v>1</v>
      </c>
      <c r="F279" s="157" t="s">
        <v>5110</v>
      </c>
      <c r="H279" s="158">
        <v>4.468</v>
      </c>
      <c r="I279" s="159"/>
      <c r="L279" s="155"/>
      <c r="M279" s="160"/>
      <c r="T279" s="161"/>
      <c r="AT279" s="156" t="s">
        <v>376</v>
      </c>
      <c r="AU279" s="156" t="s">
        <v>86</v>
      </c>
      <c r="AV279" s="12" t="s">
        <v>86</v>
      </c>
      <c r="AW279" s="12" t="s">
        <v>34</v>
      </c>
      <c r="AX279" s="12" t="s">
        <v>77</v>
      </c>
      <c r="AY279" s="156" t="s">
        <v>339</v>
      </c>
    </row>
    <row r="280" spans="2:65" s="12" customFormat="1" x14ac:dyDescent="0.2">
      <c r="B280" s="155"/>
      <c r="D280" s="150" t="s">
        <v>376</v>
      </c>
      <c r="E280" s="156" t="s">
        <v>1</v>
      </c>
      <c r="F280" s="157" t="s">
        <v>5111</v>
      </c>
      <c r="H280" s="158">
        <v>1.5920000000000001</v>
      </c>
      <c r="I280" s="159"/>
      <c r="L280" s="155"/>
      <c r="M280" s="160"/>
      <c r="T280" s="161"/>
      <c r="AT280" s="156" t="s">
        <v>376</v>
      </c>
      <c r="AU280" s="156" t="s">
        <v>86</v>
      </c>
      <c r="AV280" s="12" t="s">
        <v>86</v>
      </c>
      <c r="AW280" s="12" t="s">
        <v>34</v>
      </c>
      <c r="AX280" s="12" t="s">
        <v>77</v>
      </c>
      <c r="AY280" s="156" t="s">
        <v>339</v>
      </c>
    </row>
    <row r="281" spans="2:65" s="12" customFormat="1" x14ac:dyDescent="0.2">
      <c r="B281" s="155"/>
      <c r="D281" s="150" t="s">
        <v>376</v>
      </c>
      <c r="E281" s="156" t="s">
        <v>1</v>
      </c>
      <c r="F281" s="157" t="s">
        <v>5112</v>
      </c>
      <c r="H281" s="158">
        <v>6.7629999999999999</v>
      </c>
      <c r="I281" s="159"/>
      <c r="L281" s="155"/>
      <c r="M281" s="160"/>
      <c r="T281" s="161"/>
      <c r="AT281" s="156" t="s">
        <v>376</v>
      </c>
      <c r="AU281" s="156" t="s">
        <v>86</v>
      </c>
      <c r="AV281" s="12" t="s">
        <v>86</v>
      </c>
      <c r="AW281" s="12" t="s">
        <v>34</v>
      </c>
      <c r="AX281" s="12" t="s">
        <v>77</v>
      </c>
      <c r="AY281" s="156" t="s">
        <v>339</v>
      </c>
    </row>
    <row r="282" spans="2:65" s="12" customFormat="1" x14ac:dyDescent="0.2">
      <c r="B282" s="155"/>
      <c r="D282" s="150" t="s">
        <v>376</v>
      </c>
      <c r="E282" s="156" t="s">
        <v>1</v>
      </c>
      <c r="F282" s="157" t="s">
        <v>5113</v>
      </c>
      <c r="H282" s="158">
        <v>1.4379999999999999</v>
      </c>
      <c r="I282" s="159"/>
      <c r="L282" s="155"/>
      <c r="M282" s="160"/>
      <c r="T282" s="161"/>
      <c r="AT282" s="156" t="s">
        <v>376</v>
      </c>
      <c r="AU282" s="156" t="s">
        <v>86</v>
      </c>
      <c r="AV282" s="12" t="s">
        <v>86</v>
      </c>
      <c r="AW282" s="12" t="s">
        <v>34</v>
      </c>
      <c r="AX282" s="12" t="s">
        <v>77</v>
      </c>
      <c r="AY282" s="156" t="s">
        <v>339</v>
      </c>
    </row>
    <row r="283" spans="2:65" s="12" customFormat="1" x14ac:dyDescent="0.2">
      <c r="B283" s="155"/>
      <c r="D283" s="150" t="s">
        <v>376</v>
      </c>
      <c r="E283" s="156" t="s">
        <v>1</v>
      </c>
      <c r="F283" s="157" t="s">
        <v>2210</v>
      </c>
      <c r="H283" s="158">
        <v>3.74</v>
      </c>
      <c r="I283" s="159"/>
      <c r="L283" s="155"/>
      <c r="M283" s="160"/>
      <c r="T283" s="161"/>
      <c r="AT283" s="156" t="s">
        <v>376</v>
      </c>
      <c r="AU283" s="156" t="s">
        <v>86</v>
      </c>
      <c r="AV283" s="12" t="s">
        <v>86</v>
      </c>
      <c r="AW283" s="12" t="s">
        <v>34</v>
      </c>
      <c r="AX283" s="12" t="s">
        <v>77</v>
      </c>
      <c r="AY283" s="156" t="s">
        <v>339</v>
      </c>
    </row>
    <row r="284" spans="2:65" s="12" customFormat="1" x14ac:dyDescent="0.2">
      <c r="B284" s="155"/>
      <c r="D284" s="150" t="s">
        <v>376</v>
      </c>
      <c r="E284" s="156" t="s">
        <v>1</v>
      </c>
      <c r="F284" s="157" t="s">
        <v>5114</v>
      </c>
      <c r="H284" s="158">
        <v>0.70199999999999996</v>
      </c>
      <c r="I284" s="159"/>
      <c r="L284" s="155"/>
      <c r="M284" s="160"/>
      <c r="T284" s="161"/>
      <c r="AT284" s="156" t="s">
        <v>376</v>
      </c>
      <c r="AU284" s="156" t="s">
        <v>86</v>
      </c>
      <c r="AV284" s="12" t="s">
        <v>86</v>
      </c>
      <c r="AW284" s="12" t="s">
        <v>34</v>
      </c>
      <c r="AX284" s="12" t="s">
        <v>77</v>
      </c>
      <c r="AY284" s="156" t="s">
        <v>339</v>
      </c>
    </row>
    <row r="285" spans="2:65" s="14" customFormat="1" x14ac:dyDescent="0.2">
      <c r="B285" s="182"/>
      <c r="D285" s="150" t="s">
        <v>376</v>
      </c>
      <c r="E285" s="183" t="s">
        <v>1</v>
      </c>
      <c r="F285" s="184" t="s">
        <v>1603</v>
      </c>
      <c r="H285" s="185">
        <v>27.48</v>
      </c>
      <c r="I285" s="186"/>
      <c r="L285" s="182"/>
      <c r="M285" s="187"/>
      <c r="T285" s="188"/>
      <c r="AT285" s="183" t="s">
        <v>376</v>
      </c>
      <c r="AU285" s="183" t="s">
        <v>86</v>
      </c>
      <c r="AV285" s="14" t="s">
        <v>97</v>
      </c>
      <c r="AW285" s="14" t="s">
        <v>34</v>
      </c>
      <c r="AX285" s="14" t="s">
        <v>77</v>
      </c>
      <c r="AY285" s="183" t="s">
        <v>339</v>
      </c>
    </row>
    <row r="286" spans="2:65" s="15" customFormat="1" x14ac:dyDescent="0.2">
      <c r="B286" s="189"/>
      <c r="D286" s="150" t="s">
        <v>376</v>
      </c>
      <c r="E286" s="190" t="s">
        <v>1</v>
      </c>
      <c r="F286" s="191" t="s">
        <v>2212</v>
      </c>
      <c r="H286" s="190" t="s">
        <v>1</v>
      </c>
      <c r="I286" s="192"/>
      <c r="L286" s="189"/>
      <c r="M286" s="193"/>
      <c r="T286" s="194"/>
      <c r="AT286" s="190" t="s">
        <v>376</v>
      </c>
      <c r="AU286" s="190" t="s">
        <v>86</v>
      </c>
      <c r="AV286" s="15" t="s">
        <v>84</v>
      </c>
      <c r="AW286" s="15" t="s">
        <v>34</v>
      </c>
      <c r="AX286" s="15" t="s">
        <v>77</v>
      </c>
      <c r="AY286" s="190" t="s">
        <v>339</v>
      </c>
    </row>
    <row r="287" spans="2:65" s="12" customFormat="1" x14ac:dyDescent="0.2">
      <c r="B287" s="155"/>
      <c r="D287" s="150" t="s">
        <v>376</v>
      </c>
      <c r="E287" s="156" t="s">
        <v>1</v>
      </c>
      <c r="F287" s="157" t="s">
        <v>5115</v>
      </c>
      <c r="H287" s="158">
        <v>7.7160000000000002</v>
      </c>
      <c r="I287" s="159"/>
      <c r="L287" s="155"/>
      <c r="M287" s="160"/>
      <c r="T287" s="161"/>
      <c r="AT287" s="156" t="s">
        <v>376</v>
      </c>
      <c r="AU287" s="156" t="s">
        <v>86</v>
      </c>
      <c r="AV287" s="12" t="s">
        <v>86</v>
      </c>
      <c r="AW287" s="12" t="s">
        <v>34</v>
      </c>
      <c r="AX287" s="12" t="s">
        <v>77</v>
      </c>
      <c r="AY287" s="156" t="s">
        <v>339</v>
      </c>
    </row>
    <row r="288" spans="2:65" s="12" customFormat="1" x14ac:dyDescent="0.2">
      <c r="B288" s="155"/>
      <c r="D288" s="150" t="s">
        <v>376</v>
      </c>
      <c r="E288" s="156" t="s">
        <v>1</v>
      </c>
      <c r="F288" s="157" t="s">
        <v>5116</v>
      </c>
      <c r="H288" s="158">
        <v>3.6160000000000001</v>
      </c>
      <c r="I288" s="159"/>
      <c r="L288" s="155"/>
      <c r="M288" s="160"/>
      <c r="T288" s="161"/>
      <c r="AT288" s="156" t="s">
        <v>376</v>
      </c>
      <c r="AU288" s="156" t="s">
        <v>86</v>
      </c>
      <c r="AV288" s="12" t="s">
        <v>86</v>
      </c>
      <c r="AW288" s="12" t="s">
        <v>34</v>
      </c>
      <c r="AX288" s="12" t="s">
        <v>77</v>
      </c>
      <c r="AY288" s="156" t="s">
        <v>339</v>
      </c>
    </row>
    <row r="289" spans="2:65" s="12" customFormat="1" x14ac:dyDescent="0.2">
      <c r="B289" s="155"/>
      <c r="D289" s="150" t="s">
        <v>376</v>
      </c>
      <c r="E289" s="156" t="s">
        <v>1</v>
      </c>
      <c r="F289" s="157" t="s">
        <v>5117</v>
      </c>
      <c r="H289" s="158">
        <v>1.3720000000000001</v>
      </c>
      <c r="I289" s="159"/>
      <c r="L289" s="155"/>
      <c r="M289" s="160"/>
      <c r="T289" s="161"/>
      <c r="AT289" s="156" t="s">
        <v>376</v>
      </c>
      <c r="AU289" s="156" t="s">
        <v>86</v>
      </c>
      <c r="AV289" s="12" t="s">
        <v>86</v>
      </c>
      <c r="AW289" s="12" t="s">
        <v>34</v>
      </c>
      <c r="AX289" s="12" t="s">
        <v>77</v>
      </c>
      <c r="AY289" s="156" t="s">
        <v>339</v>
      </c>
    </row>
    <row r="290" spans="2:65" s="12" customFormat="1" x14ac:dyDescent="0.2">
      <c r="B290" s="155"/>
      <c r="D290" s="150" t="s">
        <v>376</v>
      </c>
      <c r="E290" s="156" t="s">
        <v>1</v>
      </c>
      <c r="F290" s="157" t="s">
        <v>5118</v>
      </c>
      <c r="H290" s="158">
        <v>5.67</v>
      </c>
      <c r="I290" s="159"/>
      <c r="L290" s="155"/>
      <c r="M290" s="160"/>
      <c r="T290" s="161"/>
      <c r="AT290" s="156" t="s">
        <v>376</v>
      </c>
      <c r="AU290" s="156" t="s">
        <v>86</v>
      </c>
      <c r="AV290" s="12" t="s">
        <v>86</v>
      </c>
      <c r="AW290" s="12" t="s">
        <v>34</v>
      </c>
      <c r="AX290" s="12" t="s">
        <v>77</v>
      </c>
      <c r="AY290" s="156" t="s">
        <v>339</v>
      </c>
    </row>
    <row r="291" spans="2:65" s="12" customFormat="1" x14ac:dyDescent="0.2">
      <c r="B291" s="155"/>
      <c r="D291" s="150" t="s">
        <v>376</v>
      </c>
      <c r="E291" s="156" t="s">
        <v>1</v>
      </c>
      <c r="F291" s="157" t="s">
        <v>5119</v>
      </c>
      <c r="H291" s="158">
        <v>1.42</v>
      </c>
      <c r="I291" s="159"/>
      <c r="L291" s="155"/>
      <c r="M291" s="160"/>
      <c r="T291" s="161"/>
      <c r="AT291" s="156" t="s">
        <v>376</v>
      </c>
      <c r="AU291" s="156" t="s">
        <v>86</v>
      </c>
      <c r="AV291" s="12" t="s">
        <v>86</v>
      </c>
      <c r="AW291" s="12" t="s">
        <v>34</v>
      </c>
      <c r="AX291" s="12" t="s">
        <v>77</v>
      </c>
      <c r="AY291" s="156" t="s">
        <v>339</v>
      </c>
    </row>
    <row r="292" spans="2:65" s="12" customFormat="1" x14ac:dyDescent="0.2">
      <c r="B292" s="155"/>
      <c r="D292" s="150" t="s">
        <v>376</v>
      </c>
      <c r="E292" s="156" t="s">
        <v>1</v>
      </c>
      <c r="F292" s="157" t="s">
        <v>2210</v>
      </c>
      <c r="H292" s="158">
        <v>3.74</v>
      </c>
      <c r="I292" s="159"/>
      <c r="L292" s="155"/>
      <c r="M292" s="160"/>
      <c r="T292" s="161"/>
      <c r="AT292" s="156" t="s">
        <v>376</v>
      </c>
      <c r="AU292" s="156" t="s">
        <v>86</v>
      </c>
      <c r="AV292" s="12" t="s">
        <v>86</v>
      </c>
      <c r="AW292" s="12" t="s">
        <v>34</v>
      </c>
      <c r="AX292" s="12" t="s">
        <v>77</v>
      </c>
      <c r="AY292" s="156" t="s">
        <v>339</v>
      </c>
    </row>
    <row r="293" spans="2:65" s="12" customFormat="1" x14ac:dyDescent="0.2">
      <c r="B293" s="155"/>
      <c r="D293" s="150" t="s">
        <v>376</v>
      </c>
      <c r="E293" s="156" t="s">
        <v>1</v>
      </c>
      <c r="F293" s="157" t="s">
        <v>2211</v>
      </c>
      <c r="H293" s="158">
        <v>0.60099999999999998</v>
      </c>
      <c r="I293" s="159"/>
      <c r="L293" s="155"/>
      <c r="M293" s="160"/>
      <c r="T293" s="161"/>
      <c r="AT293" s="156" t="s">
        <v>376</v>
      </c>
      <c r="AU293" s="156" t="s">
        <v>86</v>
      </c>
      <c r="AV293" s="12" t="s">
        <v>86</v>
      </c>
      <c r="AW293" s="12" t="s">
        <v>34</v>
      </c>
      <c r="AX293" s="12" t="s">
        <v>77</v>
      </c>
      <c r="AY293" s="156" t="s">
        <v>339</v>
      </c>
    </row>
    <row r="294" spans="2:65" s="14" customFormat="1" x14ac:dyDescent="0.2">
      <c r="B294" s="182"/>
      <c r="D294" s="150" t="s">
        <v>376</v>
      </c>
      <c r="E294" s="183" t="s">
        <v>1</v>
      </c>
      <c r="F294" s="184" t="s">
        <v>1603</v>
      </c>
      <c r="H294" s="185">
        <v>24.135000000000002</v>
      </c>
      <c r="I294" s="186"/>
      <c r="L294" s="182"/>
      <c r="M294" s="187"/>
      <c r="T294" s="188"/>
      <c r="AT294" s="183" t="s">
        <v>376</v>
      </c>
      <c r="AU294" s="183" t="s">
        <v>86</v>
      </c>
      <c r="AV294" s="14" t="s">
        <v>97</v>
      </c>
      <c r="AW294" s="14" t="s">
        <v>34</v>
      </c>
      <c r="AX294" s="14" t="s">
        <v>77</v>
      </c>
      <c r="AY294" s="183" t="s">
        <v>339</v>
      </c>
    </row>
    <row r="295" spans="2:65" s="13" customFormat="1" x14ac:dyDescent="0.2">
      <c r="B295" s="162"/>
      <c r="D295" s="150" t="s">
        <v>376</v>
      </c>
      <c r="E295" s="163" t="s">
        <v>1</v>
      </c>
      <c r="F295" s="164" t="s">
        <v>398</v>
      </c>
      <c r="H295" s="165">
        <v>51.615000000000002</v>
      </c>
      <c r="I295" s="166"/>
      <c r="L295" s="162"/>
      <c r="M295" s="167"/>
      <c r="T295" s="168"/>
      <c r="AT295" s="163" t="s">
        <v>376</v>
      </c>
      <c r="AU295" s="163" t="s">
        <v>86</v>
      </c>
      <c r="AV295" s="13" t="s">
        <v>249</v>
      </c>
      <c r="AW295" s="13" t="s">
        <v>34</v>
      </c>
      <c r="AX295" s="13" t="s">
        <v>84</v>
      </c>
      <c r="AY295" s="163" t="s">
        <v>339</v>
      </c>
    </row>
    <row r="296" spans="2:65" s="1" customFormat="1" ht="16.5" customHeight="1" x14ac:dyDescent="0.2">
      <c r="B296" s="136"/>
      <c r="C296" s="137" t="s">
        <v>513</v>
      </c>
      <c r="D296" s="137" t="s">
        <v>342</v>
      </c>
      <c r="E296" s="138" t="s">
        <v>2217</v>
      </c>
      <c r="F296" s="139" t="s">
        <v>2218</v>
      </c>
      <c r="G296" s="140" t="s">
        <v>381</v>
      </c>
      <c r="H296" s="141">
        <v>51.615000000000002</v>
      </c>
      <c r="I296" s="142"/>
      <c r="J296" s="143">
        <f>ROUND(I296*H296,2)</f>
        <v>0</v>
      </c>
      <c r="K296" s="139" t="s">
        <v>902</v>
      </c>
      <c r="L296" s="32"/>
      <c r="M296" s="144" t="s">
        <v>1</v>
      </c>
      <c r="N296" s="145" t="s">
        <v>42</v>
      </c>
      <c r="P296" s="146">
        <f>O296*H296</f>
        <v>0</v>
      </c>
      <c r="Q296" s="146">
        <v>9.6900000000000007E-3</v>
      </c>
      <c r="R296" s="146">
        <f>Q296*H296</f>
        <v>0.50014935000000005</v>
      </c>
      <c r="S296" s="146">
        <v>0</v>
      </c>
      <c r="T296" s="147">
        <f>S296*H296</f>
        <v>0</v>
      </c>
      <c r="AR296" s="148" t="s">
        <v>249</v>
      </c>
      <c r="AT296" s="148" t="s">
        <v>342</v>
      </c>
      <c r="AU296" s="148" t="s">
        <v>86</v>
      </c>
      <c r="AY296" s="17" t="s">
        <v>339</v>
      </c>
      <c r="BE296" s="149">
        <f>IF(N296="základní",J296,0)</f>
        <v>0</v>
      </c>
      <c r="BF296" s="149">
        <f>IF(N296="snížená",J296,0)</f>
        <v>0</v>
      </c>
      <c r="BG296" s="149">
        <f>IF(N296="zákl. přenesená",J296,0)</f>
        <v>0</v>
      </c>
      <c r="BH296" s="149">
        <f>IF(N296="sníž. přenesená",J296,0)</f>
        <v>0</v>
      </c>
      <c r="BI296" s="149">
        <f>IF(N296="nulová",J296,0)</f>
        <v>0</v>
      </c>
      <c r="BJ296" s="17" t="s">
        <v>84</v>
      </c>
      <c r="BK296" s="149">
        <f>ROUND(I296*H296,2)</f>
        <v>0</v>
      </c>
      <c r="BL296" s="17" t="s">
        <v>249</v>
      </c>
      <c r="BM296" s="148" t="s">
        <v>2219</v>
      </c>
    </row>
    <row r="297" spans="2:65" s="1" customFormat="1" x14ac:dyDescent="0.2">
      <c r="B297" s="32"/>
      <c r="D297" s="150" t="s">
        <v>348</v>
      </c>
      <c r="F297" s="151" t="s">
        <v>2220</v>
      </c>
      <c r="I297" s="152"/>
      <c r="L297" s="32"/>
      <c r="M297" s="153"/>
      <c r="T297" s="56"/>
      <c r="AT297" s="17" t="s">
        <v>348</v>
      </c>
      <c r="AU297" s="17" t="s">
        <v>86</v>
      </c>
    </row>
    <row r="298" spans="2:65" s="1" customFormat="1" ht="28.8" x14ac:dyDescent="0.2">
      <c r="B298" s="32"/>
      <c r="D298" s="150" t="s">
        <v>350</v>
      </c>
      <c r="F298" s="154" t="s">
        <v>2221</v>
      </c>
      <c r="I298" s="152"/>
      <c r="L298" s="32"/>
      <c r="M298" s="153"/>
      <c r="T298" s="56"/>
      <c r="AT298" s="17" t="s">
        <v>350</v>
      </c>
      <c r="AU298" s="17" t="s">
        <v>86</v>
      </c>
    </row>
    <row r="299" spans="2:65" s="12" customFormat="1" x14ac:dyDescent="0.2">
      <c r="B299" s="155"/>
      <c r="D299" s="150" t="s">
        <v>376</v>
      </c>
      <c r="E299" s="156" t="s">
        <v>1</v>
      </c>
      <c r="F299" s="157" t="s">
        <v>5120</v>
      </c>
      <c r="H299" s="158">
        <v>51.615000000000002</v>
      </c>
      <c r="I299" s="159"/>
      <c r="L299" s="155"/>
      <c r="M299" s="160"/>
      <c r="T299" s="161"/>
      <c r="AT299" s="156" t="s">
        <v>376</v>
      </c>
      <c r="AU299" s="156" t="s">
        <v>86</v>
      </c>
      <c r="AV299" s="12" t="s">
        <v>86</v>
      </c>
      <c r="AW299" s="12" t="s">
        <v>34</v>
      </c>
      <c r="AX299" s="12" t="s">
        <v>84</v>
      </c>
      <c r="AY299" s="156" t="s">
        <v>339</v>
      </c>
    </row>
    <row r="300" spans="2:65" s="1" customFormat="1" ht="16.5" customHeight="1" x14ac:dyDescent="0.2">
      <c r="B300" s="136"/>
      <c r="C300" s="137" t="s">
        <v>517</v>
      </c>
      <c r="D300" s="137" t="s">
        <v>342</v>
      </c>
      <c r="E300" s="138" t="s">
        <v>2223</v>
      </c>
      <c r="F300" s="139" t="s">
        <v>2224</v>
      </c>
      <c r="G300" s="140" t="s">
        <v>381</v>
      </c>
      <c r="H300" s="141">
        <v>51.615000000000002</v>
      </c>
      <c r="I300" s="142"/>
      <c r="J300" s="143">
        <f>ROUND(I300*H300,2)</f>
        <v>0</v>
      </c>
      <c r="K300" s="139" t="s">
        <v>902</v>
      </c>
      <c r="L300" s="32"/>
      <c r="M300" s="144" t="s">
        <v>1</v>
      </c>
      <c r="N300" s="145" t="s">
        <v>42</v>
      </c>
      <c r="P300" s="146">
        <f>O300*H300</f>
        <v>0</v>
      </c>
      <c r="Q300" s="146">
        <v>4.0000000000000003E-5</v>
      </c>
      <c r="R300" s="146">
        <f>Q300*H300</f>
        <v>2.0646000000000002E-3</v>
      </c>
      <c r="S300" s="146">
        <v>0</v>
      </c>
      <c r="T300" s="147">
        <f>S300*H300</f>
        <v>0</v>
      </c>
      <c r="AR300" s="148" t="s">
        <v>249</v>
      </c>
      <c r="AT300" s="148" t="s">
        <v>342</v>
      </c>
      <c r="AU300" s="148" t="s">
        <v>86</v>
      </c>
      <c r="AY300" s="17" t="s">
        <v>339</v>
      </c>
      <c r="BE300" s="149">
        <f>IF(N300="základní",J300,0)</f>
        <v>0</v>
      </c>
      <c r="BF300" s="149">
        <f>IF(N300="snížená",J300,0)</f>
        <v>0</v>
      </c>
      <c r="BG300" s="149">
        <f>IF(N300="zákl. přenesená",J300,0)</f>
        <v>0</v>
      </c>
      <c r="BH300" s="149">
        <f>IF(N300="sníž. přenesená",J300,0)</f>
        <v>0</v>
      </c>
      <c r="BI300" s="149">
        <f>IF(N300="nulová",J300,0)</f>
        <v>0</v>
      </c>
      <c r="BJ300" s="17" t="s">
        <v>84</v>
      </c>
      <c r="BK300" s="149">
        <f>ROUND(I300*H300,2)</f>
        <v>0</v>
      </c>
      <c r="BL300" s="17" t="s">
        <v>249</v>
      </c>
      <c r="BM300" s="148" t="s">
        <v>2225</v>
      </c>
    </row>
    <row r="301" spans="2:65" s="1" customFormat="1" x14ac:dyDescent="0.2">
      <c r="B301" s="32"/>
      <c r="D301" s="150" t="s">
        <v>348</v>
      </c>
      <c r="F301" s="151" t="s">
        <v>2226</v>
      </c>
      <c r="I301" s="152"/>
      <c r="L301" s="32"/>
      <c r="M301" s="153"/>
      <c r="T301" s="56"/>
      <c r="AT301" s="17" t="s">
        <v>348</v>
      </c>
      <c r="AU301" s="17" t="s">
        <v>86</v>
      </c>
    </row>
    <row r="302" spans="2:65" s="12" customFormat="1" x14ac:dyDescent="0.2">
      <c r="B302" s="155"/>
      <c r="D302" s="150" t="s">
        <v>376</v>
      </c>
      <c r="E302" s="156" t="s">
        <v>1</v>
      </c>
      <c r="F302" s="157" t="s">
        <v>5120</v>
      </c>
      <c r="H302" s="158">
        <v>51.615000000000002</v>
      </c>
      <c r="I302" s="159"/>
      <c r="L302" s="155"/>
      <c r="M302" s="160"/>
      <c r="T302" s="161"/>
      <c r="AT302" s="156" t="s">
        <v>376</v>
      </c>
      <c r="AU302" s="156" t="s">
        <v>86</v>
      </c>
      <c r="AV302" s="12" t="s">
        <v>86</v>
      </c>
      <c r="AW302" s="12" t="s">
        <v>34</v>
      </c>
      <c r="AX302" s="12" t="s">
        <v>84</v>
      </c>
      <c r="AY302" s="156" t="s">
        <v>339</v>
      </c>
    </row>
    <row r="303" spans="2:65" s="1" customFormat="1" ht="16.5" customHeight="1" x14ac:dyDescent="0.2">
      <c r="B303" s="136"/>
      <c r="C303" s="137" t="s">
        <v>521</v>
      </c>
      <c r="D303" s="137" t="s">
        <v>342</v>
      </c>
      <c r="E303" s="138" t="s">
        <v>2227</v>
      </c>
      <c r="F303" s="139" t="s">
        <v>2228</v>
      </c>
      <c r="G303" s="140" t="s">
        <v>493</v>
      </c>
      <c r="H303" s="141">
        <v>2.0409999999999999</v>
      </c>
      <c r="I303" s="142"/>
      <c r="J303" s="143">
        <f>ROUND(I303*H303,2)</f>
        <v>0</v>
      </c>
      <c r="K303" s="139" t="s">
        <v>902</v>
      </c>
      <c r="L303" s="32"/>
      <c r="M303" s="144" t="s">
        <v>1</v>
      </c>
      <c r="N303" s="145" t="s">
        <v>42</v>
      </c>
      <c r="P303" s="146">
        <f>O303*H303</f>
        <v>0</v>
      </c>
      <c r="Q303" s="146">
        <v>1.04853</v>
      </c>
      <c r="R303" s="146">
        <f>Q303*H303</f>
        <v>2.1400497299999999</v>
      </c>
      <c r="S303" s="146">
        <v>0</v>
      </c>
      <c r="T303" s="147">
        <f>S303*H303</f>
        <v>0</v>
      </c>
      <c r="AR303" s="148" t="s">
        <v>249</v>
      </c>
      <c r="AT303" s="148" t="s">
        <v>342</v>
      </c>
      <c r="AU303" s="148" t="s">
        <v>86</v>
      </c>
      <c r="AY303" s="17" t="s">
        <v>339</v>
      </c>
      <c r="BE303" s="149">
        <f>IF(N303="základní",J303,0)</f>
        <v>0</v>
      </c>
      <c r="BF303" s="149">
        <f>IF(N303="snížená",J303,0)</f>
        <v>0</v>
      </c>
      <c r="BG303" s="149">
        <f>IF(N303="zákl. přenesená",J303,0)</f>
        <v>0</v>
      </c>
      <c r="BH303" s="149">
        <f>IF(N303="sníž. přenesená",J303,0)</f>
        <v>0</v>
      </c>
      <c r="BI303" s="149">
        <f>IF(N303="nulová",J303,0)</f>
        <v>0</v>
      </c>
      <c r="BJ303" s="17" t="s">
        <v>84</v>
      </c>
      <c r="BK303" s="149">
        <f>ROUND(I303*H303,2)</f>
        <v>0</v>
      </c>
      <c r="BL303" s="17" t="s">
        <v>249</v>
      </c>
      <c r="BM303" s="148" t="s">
        <v>2229</v>
      </c>
    </row>
    <row r="304" spans="2:65" s="1" customFormat="1" ht="19.2" x14ac:dyDescent="0.2">
      <c r="B304" s="32"/>
      <c r="D304" s="150" t="s">
        <v>348</v>
      </c>
      <c r="F304" s="151" t="s">
        <v>2230</v>
      </c>
      <c r="I304" s="152"/>
      <c r="L304" s="32"/>
      <c r="M304" s="153"/>
      <c r="T304" s="56"/>
      <c r="AT304" s="17" t="s">
        <v>348</v>
      </c>
      <c r="AU304" s="17" t="s">
        <v>86</v>
      </c>
    </row>
    <row r="305" spans="2:65" s="12" customFormat="1" x14ac:dyDescent="0.2">
      <c r="B305" s="155"/>
      <c r="D305" s="150" t="s">
        <v>376</v>
      </c>
      <c r="E305" s="156" t="s">
        <v>1</v>
      </c>
      <c r="F305" s="157" t="s">
        <v>5121</v>
      </c>
      <c r="H305" s="158">
        <v>2.2810000000000001</v>
      </c>
      <c r="I305" s="159"/>
      <c r="L305" s="155"/>
      <c r="M305" s="160"/>
      <c r="T305" s="161"/>
      <c r="AT305" s="156" t="s">
        <v>376</v>
      </c>
      <c r="AU305" s="156" t="s">
        <v>86</v>
      </c>
      <c r="AV305" s="12" t="s">
        <v>86</v>
      </c>
      <c r="AW305" s="12" t="s">
        <v>34</v>
      </c>
      <c r="AX305" s="12" t="s">
        <v>77</v>
      </c>
      <c r="AY305" s="156" t="s">
        <v>339</v>
      </c>
    </row>
    <row r="306" spans="2:65" s="12" customFormat="1" x14ac:dyDescent="0.2">
      <c r="B306" s="155"/>
      <c r="D306" s="150" t="s">
        <v>376</v>
      </c>
      <c r="E306" s="156" t="s">
        <v>1</v>
      </c>
      <c r="F306" s="157" t="s">
        <v>5122</v>
      </c>
      <c r="H306" s="158">
        <v>-0.24</v>
      </c>
      <c r="I306" s="159"/>
      <c r="L306" s="155"/>
      <c r="M306" s="160"/>
      <c r="T306" s="161"/>
      <c r="AT306" s="156" t="s">
        <v>376</v>
      </c>
      <c r="AU306" s="156" t="s">
        <v>86</v>
      </c>
      <c r="AV306" s="12" t="s">
        <v>86</v>
      </c>
      <c r="AW306" s="12" t="s">
        <v>34</v>
      </c>
      <c r="AX306" s="12" t="s">
        <v>77</v>
      </c>
      <c r="AY306" s="156" t="s">
        <v>339</v>
      </c>
    </row>
    <row r="307" spans="2:65" s="13" customFormat="1" x14ac:dyDescent="0.2">
      <c r="B307" s="162"/>
      <c r="D307" s="150" t="s">
        <v>376</v>
      </c>
      <c r="E307" s="163" t="s">
        <v>1</v>
      </c>
      <c r="F307" s="164" t="s">
        <v>398</v>
      </c>
      <c r="H307" s="165">
        <v>2.0409999999999999</v>
      </c>
      <c r="I307" s="166"/>
      <c r="L307" s="162"/>
      <c r="M307" s="167"/>
      <c r="T307" s="168"/>
      <c r="AT307" s="163" t="s">
        <v>376</v>
      </c>
      <c r="AU307" s="163" t="s">
        <v>86</v>
      </c>
      <c r="AV307" s="13" t="s">
        <v>249</v>
      </c>
      <c r="AW307" s="13" t="s">
        <v>34</v>
      </c>
      <c r="AX307" s="13" t="s">
        <v>84</v>
      </c>
      <c r="AY307" s="163" t="s">
        <v>339</v>
      </c>
    </row>
    <row r="308" spans="2:65" s="11" customFormat="1" ht="22.8" customHeight="1" x14ac:dyDescent="0.25">
      <c r="B308" s="124"/>
      <c r="D308" s="125" t="s">
        <v>76</v>
      </c>
      <c r="E308" s="134" t="s">
        <v>249</v>
      </c>
      <c r="F308" s="134" t="s">
        <v>2233</v>
      </c>
      <c r="I308" s="127"/>
      <c r="J308" s="135">
        <f>BK308</f>
        <v>0</v>
      </c>
      <c r="L308" s="124"/>
      <c r="M308" s="129"/>
      <c r="P308" s="130">
        <f>SUM(P309:P409)</f>
        <v>0</v>
      </c>
      <c r="R308" s="130">
        <f>SUM(R309:R409)</f>
        <v>186.38468263999999</v>
      </c>
      <c r="T308" s="131">
        <f>SUM(T309:T409)</f>
        <v>0.39239999999999997</v>
      </c>
      <c r="AR308" s="125" t="s">
        <v>84</v>
      </c>
      <c r="AT308" s="132" t="s">
        <v>76</v>
      </c>
      <c r="AU308" s="132" t="s">
        <v>84</v>
      </c>
      <c r="AY308" s="125" t="s">
        <v>339</v>
      </c>
      <c r="BK308" s="133">
        <f>SUM(BK309:BK409)</f>
        <v>0</v>
      </c>
    </row>
    <row r="309" spans="2:65" s="1" customFormat="1" ht="16.5" customHeight="1" x14ac:dyDescent="0.2">
      <c r="B309" s="136"/>
      <c r="C309" s="137" t="s">
        <v>527</v>
      </c>
      <c r="D309" s="137" t="s">
        <v>342</v>
      </c>
      <c r="E309" s="138" t="s">
        <v>2234</v>
      </c>
      <c r="F309" s="139" t="s">
        <v>2235</v>
      </c>
      <c r="G309" s="140" t="s">
        <v>381</v>
      </c>
      <c r="H309" s="141">
        <v>0.97199999999999998</v>
      </c>
      <c r="I309" s="142"/>
      <c r="J309" s="143">
        <f>ROUND(I309*H309,2)</f>
        <v>0</v>
      </c>
      <c r="K309" s="139" t="s">
        <v>902</v>
      </c>
      <c r="L309" s="32"/>
      <c r="M309" s="144" t="s">
        <v>1</v>
      </c>
      <c r="N309" s="145" t="s">
        <v>42</v>
      </c>
      <c r="P309" s="146">
        <f>O309*H309</f>
        <v>0</v>
      </c>
      <c r="Q309" s="146">
        <v>2.1800000000000001E-3</v>
      </c>
      <c r="R309" s="146">
        <f>Q309*H309</f>
        <v>2.11896E-3</v>
      </c>
      <c r="S309" s="146">
        <v>0</v>
      </c>
      <c r="T309" s="147">
        <f>S309*H309</f>
        <v>0</v>
      </c>
      <c r="AR309" s="148" t="s">
        <v>249</v>
      </c>
      <c r="AT309" s="148" t="s">
        <v>342</v>
      </c>
      <c r="AU309" s="148" t="s">
        <v>86</v>
      </c>
      <c r="AY309" s="17" t="s">
        <v>339</v>
      </c>
      <c r="BE309" s="149">
        <f>IF(N309="základní",J309,0)</f>
        <v>0</v>
      </c>
      <c r="BF309" s="149">
        <f>IF(N309="snížená",J309,0)</f>
        <v>0</v>
      </c>
      <c r="BG309" s="149">
        <f>IF(N309="zákl. přenesená",J309,0)</f>
        <v>0</v>
      </c>
      <c r="BH309" s="149">
        <f>IF(N309="sníž. přenesená",J309,0)</f>
        <v>0</v>
      </c>
      <c r="BI309" s="149">
        <f>IF(N309="nulová",J309,0)</f>
        <v>0</v>
      </c>
      <c r="BJ309" s="17" t="s">
        <v>84</v>
      </c>
      <c r="BK309" s="149">
        <f>ROUND(I309*H309,2)</f>
        <v>0</v>
      </c>
      <c r="BL309" s="17" t="s">
        <v>249</v>
      </c>
      <c r="BM309" s="148" t="s">
        <v>5123</v>
      </c>
    </row>
    <row r="310" spans="2:65" s="1" customFormat="1" ht="19.2" x14ac:dyDescent="0.2">
      <c r="B310" s="32"/>
      <c r="D310" s="150" t="s">
        <v>348</v>
      </c>
      <c r="F310" s="151" t="s">
        <v>2237</v>
      </c>
      <c r="I310" s="152"/>
      <c r="L310" s="32"/>
      <c r="M310" s="153"/>
      <c r="T310" s="56"/>
      <c r="AT310" s="17" t="s">
        <v>348</v>
      </c>
      <c r="AU310" s="17" t="s">
        <v>86</v>
      </c>
    </row>
    <row r="311" spans="2:65" s="15" customFormat="1" x14ac:dyDescent="0.2">
      <c r="B311" s="189"/>
      <c r="D311" s="150" t="s">
        <v>376</v>
      </c>
      <c r="E311" s="190" t="s">
        <v>1</v>
      </c>
      <c r="F311" s="191" t="s">
        <v>2238</v>
      </c>
      <c r="H311" s="190" t="s">
        <v>1</v>
      </c>
      <c r="I311" s="192"/>
      <c r="L311" s="189"/>
      <c r="M311" s="193"/>
      <c r="T311" s="194"/>
      <c r="AT311" s="190" t="s">
        <v>376</v>
      </c>
      <c r="AU311" s="190" t="s">
        <v>86</v>
      </c>
      <c r="AV311" s="15" t="s">
        <v>84</v>
      </c>
      <c r="AW311" s="15" t="s">
        <v>34</v>
      </c>
      <c r="AX311" s="15" t="s">
        <v>77</v>
      </c>
      <c r="AY311" s="190" t="s">
        <v>339</v>
      </c>
    </row>
    <row r="312" spans="2:65" s="12" customFormat="1" x14ac:dyDescent="0.2">
      <c r="B312" s="155"/>
      <c r="D312" s="150" t="s">
        <v>376</v>
      </c>
      <c r="E312" s="156" t="s">
        <v>1</v>
      </c>
      <c r="F312" s="157" t="s">
        <v>2239</v>
      </c>
      <c r="H312" s="158">
        <v>0.65400000000000003</v>
      </c>
      <c r="I312" s="159"/>
      <c r="L312" s="155"/>
      <c r="M312" s="160"/>
      <c r="T312" s="161"/>
      <c r="AT312" s="156" t="s">
        <v>376</v>
      </c>
      <c r="AU312" s="156" t="s">
        <v>86</v>
      </c>
      <c r="AV312" s="12" t="s">
        <v>86</v>
      </c>
      <c r="AW312" s="12" t="s">
        <v>34</v>
      </c>
      <c r="AX312" s="12" t="s">
        <v>77</v>
      </c>
      <c r="AY312" s="156" t="s">
        <v>339</v>
      </c>
    </row>
    <row r="313" spans="2:65" s="12" customFormat="1" x14ac:dyDescent="0.2">
      <c r="B313" s="155"/>
      <c r="D313" s="150" t="s">
        <v>376</v>
      </c>
      <c r="E313" s="156" t="s">
        <v>1</v>
      </c>
      <c r="F313" s="157" t="s">
        <v>2240</v>
      </c>
      <c r="H313" s="158">
        <v>0.318</v>
      </c>
      <c r="I313" s="159"/>
      <c r="L313" s="155"/>
      <c r="M313" s="160"/>
      <c r="T313" s="161"/>
      <c r="AT313" s="156" t="s">
        <v>376</v>
      </c>
      <c r="AU313" s="156" t="s">
        <v>86</v>
      </c>
      <c r="AV313" s="12" t="s">
        <v>86</v>
      </c>
      <c r="AW313" s="12" t="s">
        <v>34</v>
      </c>
      <c r="AX313" s="12" t="s">
        <v>77</v>
      </c>
      <c r="AY313" s="156" t="s">
        <v>339</v>
      </c>
    </row>
    <row r="314" spans="2:65" s="13" customFormat="1" x14ac:dyDescent="0.2">
      <c r="B314" s="162"/>
      <c r="D314" s="150" t="s">
        <v>376</v>
      </c>
      <c r="E314" s="163" t="s">
        <v>1</v>
      </c>
      <c r="F314" s="164" t="s">
        <v>398</v>
      </c>
      <c r="H314" s="165">
        <v>0.97199999999999998</v>
      </c>
      <c r="I314" s="166"/>
      <c r="L314" s="162"/>
      <c r="M314" s="167"/>
      <c r="T314" s="168"/>
      <c r="AT314" s="163" t="s">
        <v>376</v>
      </c>
      <c r="AU314" s="163" t="s">
        <v>86</v>
      </c>
      <c r="AV314" s="13" t="s">
        <v>249</v>
      </c>
      <c r="AW314" s="13" t="s">
        <v>34</v>
      </c>
      <c r="AX314" s="13" t="s">
        <v>84</v>
      </c>
      <c r="AY314" s="163" t="s">
        <v>339</v>
      </c>
    </row>
    <row r="315" spans="2:65" s="1" customFormat="1" ht="16.5" customHeight="1" x14ac:dyDescent="0.2">
      <c r="B315" s="136"/>
      <c r="C315" s="169" t="s">
        <v>537</v>
      </c>
      <c r="D315" s="169" t="s">
        <v>490</v>
      </c>
      <c r="E315" s="170" t="s">
        <v>2241</v>
      </c>
      <c r="F315" s="171" t="s">
        <v>5124</v>
      </c>
      <c r="G315" s="172" t="s">
        <v>493</v>
      </c>
      <c r="H315" s="173">
        <v>5.0999999999999997E-2</v>
      </c>
      <c r="I315" s="174"/>
      <c r="J315" s="175">
        <f>ROUND(I315*H315,2)</f>
        <v>0</v>
      </c>
      <c r="K315" s="171" t="s">
        <v>1</v>
      </c>
      <c r="L315" s="176"/>
      <c r="M315" s="177" t="s">
        <v>1</v>
      </c>
      <c r="N315" s="178" t="s">
        <v>42</v>
      </c>
      <c r="P315" s="146">
        <f>O315*H315</f>
        <v>0</v>
      </c>
      <c r="Q315" s="146">
        <v>1</v>
      </c>
      <c r="R315" s="146">
        <f>Q315*H315</f>
        <v>5.0999999999999997E-2</v>
      </c>
      <c r="S315" s="146">
        <v>0</v>
      </c>
      <c r="T315" s="147">
        <f>S315*H315</f>
        <v>0</v>
      </c>
      <c r="AR315" s="148" t="s">
        <v>385</v>
      </c>
      <c r="AT315" s="148" t="s">
        <v>490</v>
      </c>
      <c r="AU315" s="148" t="s">
        <v>86</v>
      </c>
      <c r="AY315" s="17" t="s">
        <v>339</v>
      </c>
      <c r="BE315" s="149">
        <f>IF(N315="základní",J315,0)</f>
        <v>0</v>
      </c>
      <c r="BF315" s="149">
        <f>IF(N315="snížená",J315,0)</f>
        <v>0</v>
      </c>
      <c r="BG315" s="149">
        <f>IF(N315="zákl. přenesená",J315,0)</f>
        <v>0</v>
      </c>
      <c r="BH315" s="149">
        <f>IF(N315="sníž. přenesená",J315,0)</f>
        <v>0</v>
      </c>
      <c r="BI315" s="149">
        <f>IF(N315="nulová",J315,0)</f>
        <v>0</v>
      </c>
      <c r="BJ315" s="17" t="s">
        <v>84</v>
      </c>
      <c r="BK315" s="149">
        <f>ROUND(I315*H315,2)</f>
        <v>0</v>
      </c>
      <c r="BL315" s="17" t="s">
        <v>249</v>
      </c>
      <c r="BM315" s="148" t="s">
        <v>5125</v>
      </c>
    </row>
    <row r="316" spans="2:65" s="1" customFormat="1" x14ac:dyDescent="0.2">
      <c r="B316" s="32"/>
      <c r="D316" s="150" t="s">
        <v>348</v>
      </c>
      <c r="F316" s="151" t="s">
        <v>5126</v>
      </c>
      <c r="I316" s="152"/>
      <c r="L316" s="32"/>
      <c r="M316" s="153"/>
      <c r="T316" s="56"/>
      <c r="AT316" s="17" t="s">
        <v>348</v>
      </c>
      <c r="AU316" s="17" t="s">
        <v>86</v>
      </c>
    </row>
    <row r="317" spans="2:65" s="12" customFormat="1" x14ac:dyDescent="0.2">
      <c r="B317" s="155"/>
      <c r="D317" s="150" t="s">
        <v>376</v>
      </c>
      <c r="E317" s="156" t="s">
        <v>1</v>
      </c>
      <c r="F317" s="157" t="s">
        <v>2244</v>
      </c>
      <c r="H317" s="158">
        <v>1.0209999999999999</v>
      </c>
      <c r="I317" s="159"/>
      <c r="L317" s="155"/>
      <c r="M317" s="160"/>
      <c r="T317" s="161"/>
      <c r="AT317" s="156" t="s">
        <v>376</v>
      </c>
      <c r="AU317" s="156" t="s">
        <v>86</v>
      </c>
      <c r="AV317" s="12" t="s">
        <v>86</v>
      </c>
      <c r="AW317" s="12" t="s">
        <v>34</v>
      </c>
      <c r="AX317" s="12" t="s">
        <v>84</v>
      </c>
      <c r="AY317" s="156" t="s">
        <v>339</v>
      </c>
    </row>
    <row r="318" spans="2:65" s="12" customFormat="1" x14ac:dyDescent="0.2">
      <c r="B318" s="155"/>
      <c r="D318" s="150" t="s">
        <v>376</v>
      </c>
      <c r="F318" s="157" t="s">
        <v>2245</v>
      </c>
      <c r="H318" s="158">
        <v>5.0999999999999997E-2</v>
      </c>
      <c r="I318" s="159"/>
      <c r="L318" s="155"/>
      <c r="M318" s="160"/>
      <c r="T318" s="161"/>
      <c r="AT318" s="156" t="s">
        <v>376</v>
      </c>
      <c r="AU318" s="156" t="s">
        <v>86</v>
      </c>
      <c r="AV318" s="12" t="s">
        <v>86</v>
      </c>
      <c r="AW318" s="12" t="s">
        <v>3</v>
      </c>
      <c r="AX318" s="12" t="s">
        <v>84</v>
      </c>
      <c r="AY318" s="156" t="s">
        <v>339</v>
      </c>
    </row>
    <row r="319" spans="2:65" s="1" customFormat="1" ht="16.5" customHeight="1" x14ac:dyDescent="0.2">
      <c r="B319" s="136"/>
      <c r="C319" s="137" t="s">
        <v>542</v>
      </c>
      <c r="D319" s="137" t="s">
        <v>342</v>
      </c>
      <c r="E319" s="138" t="s">
        <v>2246</v>
      </c>
      <c r="F319" s="139" t="s">
        <v>2247</v>
      </c>
      <c r="G319" s="140" t="s">
        <v>381</v>
      </c>
      <c r="H319" s="141">
        <v>6.54</v>
      </c>
      <c r="I319" s="142"/>
      <c r="J319" s="143">
        <f>ROUND(I319*H319,2)</f>
        <v>0</v>
      </c>
      <c r="K319" s="139" t="s">
        <v>902</v>
      </c>
      <c r="L319" s="32"/>
      <c r="M319" s="144" t="s">
        <v>1</v>
      </c>
      <c r="N319" s="145" t="s">
        <v>42</v>
      </c>
      <c r="P319" s="146">
        <f>O319*H319</f>
        <v>0</v>
      </c>
      <c r="Q319" s="146">
        <v>3.6999999999999999E-4</v>
      </c>
      <c r="R319" s="146">
        <f>Q319*H319</f>
        <v>2.4198000000000002E-3</v>
      </c>
      <c r="S319" s="146">
        <v>0.06</v>
      </c>
      <c r="T319" s="147">
        <f>S319*H319</f>
        <v>0.39239999999999997</v>
      </c>
      <c r="AR319" s="148" t="s">
        <v>249</v>
      </c>
      <c r="AT319" s="148" t="s">
        <v>342</v>
      </c>
      <c r="AU319" s="148" t="s">
        <v>86</v>
      </c>
      <c r="AY319" s="17" t="s">
        <v>339</v>
      </c>
      <c r="BE319" s="149">
        <f>IF(N319="základní",J319,0)</f>
        <v>0</v>
      </c>
      <c r="BF319" s="149">
        <f>IF(N319="snížená",J319,0)</f>
        <v>0</v>
      </c>
      <c r="BG319" s="149">
        <f>IF(N319="zákl. přenesená",J319,0)</f>
        <v>0</v>
      </c>
      <c r="BH319" s="149">
        <f>IF(N319="sníž. přenesená",J319,0)</f>
        <v>0</v>
      </c>
      <c r="BI319" s="149">
        <f>IF(N319="nulová",J319,0)</f>
        <v>0</v>
      </c>
      <c r="BJ319" s="17" t="s">
        <v>84</v>
      </c>
      <c r="BK319" s="149">
        <f>ROUND(I319*H319,2)</f>
        <v>0</v>
      </c>
      <c r="BL319" s="17" t="s">
        <v>249</v>
      </c>
      <c r="BM319" s="148" t="s">
        <v>5127</v>
      </c>
    </row>
    <row r="320" spans="2:65" s="1" customFormat="1" x14ac:dyDescent="0.2">
      <c r="B320" s="32"/>
      <c r="D320" s="150" t="s">
        <v>348</v>
      </c>
      <c r="F320" s="151" t="s">
        <v>2249</v>
      </c>
      <c r="I320" s="152"/>
      <c r="L320" s="32"/>
      <c r="M320" s="153"/>
      <c r="T320" s="56"/>
      <c r="AT320" s="17" t="s">
        <v>348</v>
      </c>
      <c r="AU320" s="17" t="s">
        <v>86</v>
      </c>
    </row>
    <row r="321" spans="2:65" s="15" customFormat="1" x14ac:dyDescent="0.2">
      <c r="B321" s="189"/>
      <c r="D321" s="150" t="s">
        <v>376</v>
      </c>
      <c r="E321" s="190" t="s">
        <v>1</v>
      </c>
      <c r="F321" s="191" t="s">
        <v>2250</v>
      </c>
      <c r="H321" s="190" t="s">
        <v>1</v>
      </c>
      <c r="I321" s="192"/>
      <c r="L321" s="189"/>
      <c r="M321" s="193"/>
      <c r="T321" s="194"/>
      <c r="AT321" s="190" t="s">
        <v>376</v>
      </c>
      <c r="AU321" s="190" t="s">
        <v>86</v>
      </c>
      <c r="AV321" s="15" t="s">
        <v>84</v>
      </c>
      <c r="AW321" s="15" t="s">
        <v>34</v>
      </c>
      <c r="AX321" s="15" t="s">
        <v>77</v>
      </c>
      <c r="AY321" s="190" t="s">
        <v>339</v>
      </c>
    </row>
    <row r="322" spans="2:65" s="12" customFormat="1" x14ac:dyDescent="0.2">
      <c r="B322" s="155"/>
      <c r="D322" s="150" t="s">
        <v>376</v>
      </c>
      <c r="E322" s="156" t="s">
        <v>1</v>
      </c>
      <c r="F322" s="157" t="s">
        <v>2251</v>
      </c>
      <c r="H322" s="158">
        <v>6.54</v>
      </c>
      <c r="I322" s="159"/>
      <c r="L322" s="155"/>
      <c r="M322" s="160"/>
      <c r="T322" s="161"/>
      <c r="AT322" s="156" t="s">
        <v>376</v>
      </c>
      <c r="AU322" s="156" t="s">
        <v>86</v>
      </c>
      <c r="AV322" s="12" t="s">
        <v>86</v>
      </c>
      <c r="AW322" s="12" t="s">
        <v>34</v>
      </c>
      <c r="AX322" s="12" t="s">
        <v>84</v>
      </c>
      <c r="AY322" s="156" t="s">
        <v>339</v>
      </c>
    </row>
    <row r="323" spans="2:65" s="1" customFormat="1" ht="16.5" customHeight="1" x14ac:dyDescent="0.2">
      <c r="B323" s="136"/>
      <c r="C323" s="137" t="s">
        <v>549</v>
      </c>
      <c r="D323" s="137" t="s">
        <v>342</v>
      </c>
      <c r="E323" s="138" t="s">
        <v>2256</v>
      </c>
      <c r="F323" s="139" t="s">
        <v>2257</v>
      </c>
      <c r="G323" s="140" t="s">
        <v>345</v>
      </c>
      <c r="H323" s="141">
        <v>4</v>
      </c>
      <c r="I323" s="142"/>
      <c r="J323" s="143">
        <f>ROUND(I323*H323,2)</f>
        <v>0</v>
      </c>
      <c r="K323" s="139" t="s">
        <v>902</v>
      </c>
      <c r="L323" s="32"/>
      <c r="M323" s="144" t="s">
        <v>1</v>
      </c>
      <c r="N323" s="145" t="s">
        <v>42</v>
      </c>
      <c r="P323" s="146">
        <f>O323*H323</f>
        <v>0</v>
      </c>
      <c r="Q323" s="146">
        <v>2.0600000000000002E-3</v>
      </c>
      <c r="R323" s="146">
        <f>Q323*H323</f>
        <v>8.2400000000000008E-3</v>
      </c>
      <c r="S323" s="146">
        <v>0</v>
      </c>
      <c r="T323" s="147">
        <f>S323*H323</f>
        <v>0</v>
      </c>
      <c r="AR323" s="148" t="s">
        <v>249</v>
      </c>
      <c r="AT323" s="148" t="s">
        <v>342</v>
      </c>
      <c r="AU323" s="148" t="s">
        <v>86</v>
      </c>
      <c r="AY323" s="17" t="s">
        <v>339</v>
      </c>
      <c r="BE323" s="149">
        <f>IF(N323="základní",J323,0)</f>
        <v>0</v>
      </c>
      <c r="BF323" s="149">
        <f>IF(N323="snížená",J323,0)</f>
        <v>0</v>
      </c>
      <c r="BG323" s="149">
        <f>IF(N323="zákl. přenesená",J323,0)</f>
        <v>0</v>
      </c>
      <c r="BH323" s="149">
        <f>IF(N323="sníž. přenesená",J323,0)</f>
        <v>0</v>
      </c>
      <c r="BI323" s="149">
        <f>IF(N323="nulová",J323,0)</f>
        <v>0</v>
      </c>
      <c r="BJ323" s="17" t="s">
        <v>84</v>
      </c>
      <c r="BK323" s="149">
        <f>ROUND(I323*H323,2)</f>
        <v>0</v>
      </c>
      <c r="BL323" s="17" t="s">
        <v>249</v>
      </c>
      <c r="BM323" s="148" t="s">
        <v>2258</v>
      </c>
    </row>
    <row r="324" spans="2:65" s="1" customFormat="1" x14ac:dyDescent="0.2">
      <c r="B324" s="32"/>
      <c r="D324" s="150" t="s">
        <v>348</v>
      </c>
      <c r="F324" s="151" t="s">
        <v>2259</v>
      </c>
      <c r="I324" s="152"/>
      <c r="L324" s="32"/>
      <c r="M324" s="153"/>
      <c r="T324" s="56"/>
      <c r="AT324" s="17" t="s">
        <v>348</v>
      </c>
      <c r="AU324" s="17" t="s">
        <v>86</v>
      </c>
    </row>
    <row r="325" spans="2:65" s="1" customFormat="1" ht="16.5" customHeight="1" x14ac:dyDescent="0.2">
      <c r="B325" s="136"/>
      <c r="C325" s="137" t="s">
        <v>551</v>
      </c>
      <c r="D325" s="137" t="s">
        <v>342</v>
      </c>
      <c r="E325" s="138" t="s">
        <v>2260</v>
      </c>
      <c r="F325" s="139" t="s">
        <v>2261</v>
      </c>
      <c r="G325" s="140" t="s">
        <v>970</v>
      </c>
      <c r="H325" s="141">
        <v>117.99</v>
      </c>
      <c r="I325" s="142"/>
      <c r="J325" s="143">
        <f>ROUND(I325*H325,2)</f>
        <v>0</v>
      </c>
      <c r="K325" s="139" t="s">
        <v>902</v>
      </c>
      <c r="L325" s="32"/>
      <c r="M325" s="144" t="s">
        <v>1</v>
      </c>
      <c r="N325" s="145" t="s">
        <v>42</v>
      </c>
      <c r="P325" s="146">
        <f>O325*H325</f>
        <v>0</v>
      </c>
      <c r="Q325" s="146">
        <v>0</v>
      </c>
      <c r="R325" s="146">
        <f>Q325*H325</f>
        <v>0</v>
      </c>
      <c r="S325" s="146">
        <v>0</v>
      </c>
      <c r="T325" s="147">
        <f>S325*H325</f>
        <v>0</v>
      </c>
      <c r="AR325" s="148" t="s">
        <v>249</v>
      </c>
      <c r="AT325" s="148" t="s">
        <v>342</v>
      </c>
      <c r="AU325" s="148" t="s">
        <v>86</v>
      </c>
      <c r="AY325" s="17" t="s">
        <v>339</v>
      </c>
      <c r="BE325" s="149">
        <f>IF(N325="základní",J325,0)</f>
        <v>0</v>
      </c>
      <c r="BF325" s="149">
        <f>IF(N325="snížená",J325,0)</f>
        <v>0</v>
      </c>
      <c r="BG325" s="149">
        <f>IF(N325="zákl. přenesená",J325,0)</f>
        <v>0</v>
      </c>
      <c r="BH325" s="149">
        <f>IF(N325="sníž. přenesená",J325,0)</f>
        <v>0</v>
      </c>
      <c r="BI325" s="149">
        <f>IF(N325="nulová",J325,0)</f>
        <v>0</v>
      </c>
      <c r="BJ325" s="17" t="s">
        <v>84</v>
      </c>
      <c r="BK325" s="149">
        <f>ROUND(I325*H325,2)</f>
        <v>0</v>
      </c>
      <c r="BL325" s="17" t="s">
        <v>249</v>
      </c>
      <c r="BM325" s="148" t="s">
        <v>5128</v>
      </c>
    </row>
    <row r="326" spans="2:65" s="1" customFormat="1" ht="28.8" x14ac:dyDescent="0.2">
      <c r="B326" s="32"/>
      <c r="D326" s="150" t="s">
        <v>348</v>
      </c>
      <c r="F326" s="151" t="s">
        <v>2263</v>
      </c>
      <c r="I326" s="152"/>
      <c r="L326" s="32"/>
      <c r="M326" s="153"/>
      <c r="T326" s="56"/>
      <c r="AT326" s="17" t="s">
        <v>348</v>
      </c>
      <c r="AU326" s="17" t="s">
        <v>86</v>
      </c>
    </row>
    <row r="327" spans="2:65" s="15" customFormat="1" x14ac:dyDescent="0.2">
      <c r="B327" s="189"/>
      <c r="D327" s="150" t="s">
        <v>376</v>
      </c>
      <c r="E327" s="190" t="s">
        <v>1</v>
      </c>
      <c r="F327" s="191" t="s">
        <v>5129</v>
      </c>
      <c r="H327" s="190" t="s">
        <v>1</v>
      </c>
      <c r="I327" s="192"/>
      <c r="L327" s="189"/>
      <c r="M327" s="193"/>
      <c r="T327" s="194"/>
      <c r="AT327" s="190" t="s">
        <v>376</v>
      </c>
      <c r="AU327" s="190" t="s">
        <v>86</v>
      </c>
      <c r="AV327" s="15" t="s">
        <v>84</v>
      </c>
      <c r="AW327" s="15" t="s">
        <v>34</v>
      </c>
      <c r="AX327" s="15" t="s">
        <v>77</v>
      </c>
      <c r="AY327" s="190" t="s">
        <v>339</v>
      </c>
    </row>
    <row r="328" spans="2:65" s="12" customFormat="1" x14ac:dyDescent="0.2">
      <c r="B328" s="155"/>
      <c r="D328" s="150" t="s">
        <v>376</v>
      </c>
      <c r="E328" s="156" t="s">
        <v>1</v>
      </c>
      <c r="F328" s="157" t="s">
        <v>5130</v>
      </c>
      <c r="H328" s="158">
        <v>25.12</v>
      </c>
      <c r="I328" s="159"/>
      <c r="L328" s="155"/>
      <c r="M328" s="160"/>
      <c r="T328" s="161"/>
      <c r="AT328" s="156" t="s">
        <v>376</v>
      </c>
      <c r="AU328" s="156" t="s">
        <v>86</v>
      </c>
      <c r="AV328" s="12" t="s">
        <v>86</v>
      </c>
      <c r="AW328" s="12" t="s">
        <v>34</v>
      </c>
      <c r="AX328" s="12" t="s">
        <v>77</v>
      </c>
      <c r="AY328" s="156" t="s">
        <v>339</v>
      </c>
    </row>
    <row r="329" spans="2:65" s="15" customFormat="1" x14ac:dyDescent="0.2">
      <c r="B329" s="189"/>
      <c r="D329" s="150" t="s">
        <v>376</v>
      </c>
      <c r="E329" s="190" t="s">
        <v>1</v>
      </c>
      <c r="F329" s="191" t="s">
        <v>2264</v>
      </c>
      <c r="H329" s="190" t="s">
        <v>1</v>
      </c>
      <c r="I329" s="192"/>
      <c r="L329" s="189"/>
      <c r="M329" s="193"/>
      <c r="T329" s="194"/>
      <c r="AT329" s="190" t="s">
        <v>376</v>
      </c>
      <c r="AU329" s="190" t="s">
        <v>86</v>
      </c>
      <c r="AV329" s="15" t="s">
        <v>84</v>
      </c>
      <c r="AW329" s="15" t="s">
        <v>34</v>
      </c>
      <c r="AX329" s="15" t="s">
        <v>77</v>
      </c>
      <c r="AY329" s="190" t="s">
        <v>339</v>
      </c>
    </row>
    <row r="330" spans="2:65" s="12" customFormat="1" x14ac:dyDescent="0.2">
      <c r="B330" s="155"/>
      <c r="D330" s="150" t="s">
        <v>376</v>
      </c>
      <c r="E330" s="156" t="s">
        <v>1</v>
      </c>
      <c r="F330" s="157" t="s">
        <v>2265</v>
      </c>
      <c r="H330" s="158">
        <v>92.87</v>
      </c>
      <c r="I330" s="159"/>
      <c r="L330" s="155"/>
      <c r="M330" s="160"/>
      <c r="T330" s="161"/>
      <c r="AT330" s="156" t="s">
        <v>376</v>
      </c>
      <c r="AU330" s="156" t="s">
        <v>86</v>
      </c>
      <c r="AV330" s="12" t="s">
        <v>86</v>
      </c>
      <c r="AW330" s="12" t="s">
        <v>34</v>
      </c>
      <c r="AX330" s="12" t="s">
        <v>77</v>
      </c>
      <c r="AY330" s="156" t="s">
        <v>339</v>
      </c>
    </row>
    <row r="331" spans="2:65" s="13" customFormat="1" x14ac:dyDescent="0.2">
      <c r="B331" s="162"/>
      <c r="D331" s="150" t="s">
        <v>376</v>
      </c>
      <c r="E331" s="163" t="s">
        <v>1</v>
      </c>
      <c r="F331" s="164" t="s">
        <v>398</v>
      </c>
      <c r="H331" s="165">
        <v>117.99</v>
      </c>
      <c r="I331" s="166"/>
      <c r="L331" s="162"/>
      <c r="M331" s="167"/>
      <c r="T331" s="168"/>
      <c r="AT331" s="163" t="s">
        <v>376</v>
      </c>
      <c r="AU331" s="163" t="s">
        <v>86</v>
      </c>
      <c r="AV331" s="13" t="s">
        <v>249</v>
      </c>
      <c r="AW331" s="13" t="s">
        <v>34</v>
      </c>
      <c r="AX331" s="13" t="s">
        <v>84</v>
      </c>
      <c r="AY331" s="163" t="s">
        <v>339</v>
      </c>
    </row>
    <row r="332" spans="2:65" s="1" customFormat="1" ht="16.5" customHeight="1" x14ac:dyDescent="0.2">
      <c r="B332" s="136"/>
      <c r="C332" s="137" t="s">
        <v>555</v>
      </c>
      <c r="D332" s="137" t="s">
        <v>342</v>
      </c>
      <c r="E332" s="138" t="s">
        <v>2266</v>
      </c>
      <c r="F332" s="139" t="s">
        <v>2267</v>
      </c>
      <c r="G332" s="140" t="s">
        <v>970</v>
      </c>
      <c r="H332" s="141">
        <v>117.99</v>
      </c>
      <c r="I332" s="142"/>
      <c r="J332" s="143">
        <f>ROUND(I332*H332,2)</f>
        <v>0</v>
      </c>
      <c r="K332" s="139" t="s">
        <v>902</v>
      </c>
      <c r="L332" s="32"/>
      <c r="M332" s="144" t="s">
        <v>1</v>
      </c>
      <c r="N332" s="145" t="s">
        <v>42</v>
      </c>
      <c r="P332" s="146">
        <f>O332*H332</f>
        <v>0</v>
      </c>
      <c r="Q332" s="146">
        <v>0</v>
      </c>
      <c r="R332" s="146">
        <f>Q332*H332</f>
        <v>0</v>
      </c>
      <c r="S332" s="146">
        <v>0</v>
      </c>
      <c r="T332" s="147">
        <f>S332*H332</f>
        <v>0</v>
      </c>
      <c r="AR332" s="148" t="s">
        <v>249</v>
      </c>
      <c r="AT332" s="148" t="s">
        <v>342</v>
      </c>
      <c r="AU332" s="148" t="s">
        <v>86</v>
      </c>
      <c r="AY332" s="17" t="s">
        <v>339</v>
      </c>
      <c r="BE332" s="149">
        <f>IF(N332="základní",J332,0)</f>
        <v>0</v>
      </c>
      <c r="BF332" s="149">
        <f>IF(N332="snížená",J332,0)</f>
        <v>0</v>
      </c>
      <c r="BG332" s="149">
        <f>IF(N332="zákl. přenesená",J332,0)</f>
        <v>0</v>
      </c>
      <c r="BH332" s="149">
        <f>IF(N332="sníž. přenesená",J332,0)</f>
        <v>0</v>
      </c>
      <c r="BI332" s="149">
        <f>IF(N332="nulová",J332,0)</f>
        <v>0</v>
      </c>
      <c r="BJ332" s="17" t="s">
        <v>84</v>
      </c>
      <c r="BK332" s="149">
        <f>ROUND(I332*H332,2)</f>
        <v>0</v>
      </c>
      <c r="BL332" s="17" t="s">
        <v>249</v>
      </c>
      <c r="BM332" s="148" t="s">
        <v>5131</v>
      </c>
    </row>
    <row r="333" spans="2:65" s="1" customFormat="1" ht="28.8" x14ac:dyDescent="0.2">
      <c r="B333" s="32"/>
      <c r="D333" s="150" t="s">
        <v>348</v>
      </c>
      <c r="F333" s="151" t="s">
        <v>2269</v>
      </c>
      <c r="I333" s="152"/>
      <c r="L333" s="32"/>
      <c r="M333" s="153"/>
      <c r="T333" s="56"/>
      <c r="AT333" s="17" t="s">
        <v>348</v>
      </c>
      <c r="AU333" s="17" t="s">
        <v>86</v>
      </c>
    </row>
    <row r="334" spans="2:65" s="15" customFormat="1" x14ac:dyDescent="0.2">
      <c r="B334" s="189"/>
      <c r="D334" s="150" t="s">
        <v>376</v>
      </c>
      <c r="E334" s="190" t="s">
        <v>1</v>
      </c>
      <c r="F334" s="191" t="s">
        <v>5129</v>
      </c>
      <c r="H334" s="190" t="s">
        <v>1</v>
      </c>
      <c r="I334" s="192"/>
      <c r="L334" s="189"/>
      <c r="M334" s="193"/>
      <c r="T334" s="194"/>
      <c r="AT334" s="190" t="s">
        <v>376</v>
      </c>
      <c r="AU334" s="190" t="s">
        <v>86</v>
      </c>
      <c r="AV334" s="15" t="s">
        <v>84</v>
      </c>
      <c r="AW334" s="15" t="s">
        <v>34</v>
      </c>
      <c r="AX334" s="15" t="s">
        <v>77</v>
      </c>
      <c r="AY334" s="190" t="s">
        <v>339</v>
      </c>
    </row>
    <row r="335" spans="2:65" s="12" customFormat="1" x14ac:dyDescent="0.2">
      <c r="B335" s="155"/>
      <c r="D335" s="150" t="s">
        <v>376</v>
      </c>
      <c r="E335" s="156" t="s">
        <v>1</v>
      </c>
      <c r="F335" s="157" t="s">
        <v>5130</v>
      </c>
      <c r="H335" s="158">
        <v>25.12</v>
      </c>
      <c r="I335" s="159"/>
      <c r="L335" s="155"/>
      <c r="M335" s="160"/>
      <c r="T335" s="161"/>
      <c r="AT335" s="156" t="s">
        <v>376</v>
      </c>
      <c r="AU335" s="156" t="s">
        <v>86</v>
      </c>
      <c r="AV335" s="12" t="s">
        <v>86</v>
      </c>
      <c r="AW335" s="12" t="s">
        <v>34</v>
      </c>
      <c r="AX335" s="12" t="s">
        <v>77</v>
      </c>
      <c r="AY335" s="156" t="s">
        <v>339</v>
      </c>
    </row>
    <row r="336" spans="2:65" s="15" customFormat="1" x14ac:dyDescent="0.2">
      <c r="B336" s="189"/>
      <c r="D336" s="150" t="s">
        <v>376</v>
      </c>
      <c r="E336" s="190" t="s">
        <v>1</v>
      </c>
      <c r="F336" s="191" t="s">
        <v>2264</v>
      </c>
      <c r="H336" s="190" t="s">
        <v>1</v>
      </c>
      <c r="I336" s="192"/>
      <c r="L336" s="189"/>
      <c r="M336" s="193"/>
      <c r="T336" s="194"/>
      <c r="AT336" s="190" t="s">
        <v>376</v>
      </c>
      <c r="AU336" s="190" t="s">
        <v>86</v>
      </c>
      <c r="AV336" s="15" t="s">
        <v>84</v>
      </c>
      <c r="AW336" s="15" t="s">
        <v>34</v>
      </c>
      <c r="AX336" s="15" t="s">
        <v>77</v>
      </c>
      <c r="AY336" s="190" t="s">
        <v>339</v>
      </c>
    </row>
    <row r="337" spans="2:65" s="12" customFormat="1" x14ac:dyDescent="0.2">
      <c r="B337" s="155"/>
      <c r="D337" s="150" t="s">
        <v>376</v>
      </c>
      <c r="E337" s="156" t="s">
        <v>1</v>
      </c>
      <c r="F337" s="157" t="s">
        <v>2265</v>
      </c>
      <c r="H337" s="158">
        <v>92.87</v>
      </c>
      <c r="I337" s="159"/>
      <c r="L337" s="155"/>
      <c r="M337" s="160"/>
      <c r="T337" s="161"/>
      <c r="AT337" s="156" t="s">
        <v>376</v>
      </c>
      <c r="AU337" s="156" t="s">
        <v>86</v>
      </c>
      <c r="AV337" s="12" t="s">
        <v>86</v>
      </c>
      <c r="AW337" s="12" t="s">
        <v>34</v>
      </c>
      <c r="AX337" s="12" t="s">
        <v>77</v>
      </c>
      <c r="AY337" s="156" t="s">
        <v>339</v>
      </c>
    </row>
    <row r="338" spans="2:65" s="13" customFormat="1" x14ac:dyDescent="0.2">
      <c r="B338" s="162"/>
      <c r="D338" s="150" t="s">
        <v>376</v>
      </c>
      <c r="E338" s="163" t="s">
        <v>1</v>
      </c>
      <c r="F338" s="164" t="s">
        <v>398</v>
      </c>
      <c r="H338" s="165">
        <v>117.99</v>
      </c>
      <c r="I338" s="166"/>
      <c r="L338" s="162"/>
      <c r="M338" s="167"/>
      <c r="T338" s="168"/>
      <c r="AT338" s="163" t="s">
        <v>376</v>
      </c>
      <c r="AU338" s="163" t="s">
        <v>86</v>
      </c>
      <c r="AV338" s="13" t="s">
        <v>249</v>
      </c>
      <c r="AW338" s="13" t="s">
        <v>34</v>
      </c>
      <c r="AX338" s="13" t="s">
        <v>84</v>
      </c>
      <c r="AY338" s="163" t="s">
        <v>339</v>
      </c>
    </row>
    <row r="339" spans="2:65" s="1" customFormat="1" ht="16.5" customHeight="1" x14ac:dyDescent="0.2">
      <c r="B339" s="136"/>
      <c r="C339" s="169" t="s">
        <v>561</v>
      </c>
      <c r="D339" s="169" t="s">
        <v>490</v>
      </c>
      <c r="E339" s="170" t="s">
        <v>2270</v>
      </c>
      <c r="F339" s="171" t="s">
        <v>2271</v>
      </c>
      <c r="G339" s="172" t="s">
        <v>493</v>
      </c>
      <c r="H339" s="173">
        <v>5.0000000000000001E-3</v>
      </c>
      <c r="I339" s="174"/>
      <c r="J339" s="175">
        <f>ROUND(I339*H339,2)</f>
        <v>0</v>
      </c>
      <c r="K339" s="171" t="s">
        <v>902</v>
      </c>
      <c r="L339" s="176"/>
      <c r="M339" s="177" t="s">
        <v>1</v>
      </c>
      <c r="N339" s="178" t="s">
        <v>42</v>
      </c>
      <c r="P339" s="146">
        <f>O339*H339</f>
        <v>0</v>
      </c>
      <c r="Q339" s="146">
        <v>1</v>
      </c>
      <c r="R339" s="146">
        <f>Q339*H339</f>
        <v>5.0000000000000001E-3</v>
      </c>
      <c r="S339" s="146">
        <v>0</v>
      </c>
      <c r="T339" s="147">
        <f>S339*H339</f>
        <v>0</v>
      </c>
      <c r="AR339" s="148" t="s">
        <v>385</v>
      </c>
      <c r="AT339" s="148" t="s">
        <v>490</v>
      </c>
      <c r="AU339" s="148" t="s">
        <v>86</v>
      </c>
      <c r="AY339" s="17" t="s">
        <v>339</v>
      </c>
      <c r="BE339" s="149">
        <f>IF(N339="základní",J339,0)</f>
        <v>0</v>
      </c>
      <c r="BF339" s="149">
        <f>IF(N339="snížená",J339,0)</f>
        <v>0</v>
      </c>
      <c r="BG339" s="149">
        <f>IF(N339="zákl. přenesená",J339,0)</f>
        <v>0</v>
      </c>
      <c r="BH339" s="149">
        <f>IF(N339="sníž. přenesená",J339,0)</f>
        <v>0</v>
      </c>
      <c r="BI339" s="149">
        <f>IF(N339="nulová",J339,0)</f>
        <v>0</v>
      </c>
      <c r="BJ339" s="17" t="s">
        <v>84</v>
      </c>
      <c r="BK339" s="149">
        <f>ROUND(I339*H339,2)</f>
        <v>0</v>
      </c>
      <c r="BL339" s="17" t="s">
        <v>249</v>
      </c>
      <c r="BM339" s="148" t="s">
        <v>5132</v>
      </c>
    </row>
    <row r="340" spans="2:65" s="1" customFormat="1" x14ac:dyDescent="0.2">
      <c r="B340" s="32"/>
      <c r="D340" s="150" t="s">
        <v>348</v>
      </c>
      <c r="F340" s="151" t="s">
        <v>2271</v>
      </c>
      <c r="I340" s="152"/>
      <c r="L340" s="32"/>
      <c r="M340" s="153"/>
      <c r="T340" s="56"/>
      <c r="AT340" s="17" t="s">
        <v>348</v>
      </c>
      <c r="AU340" s="17" t="s">
        <v>86</v>
      </c>
    </row>
    <row r="341" spans="2:65" s="15" customFormat="1" x14ac:dyDescent="0.2">
      <c r="B341" s="189"/>
      <c r="D341" s="150" t="s">
        <v>376</v>
      </c>
      <c r="E341" s="190" t="s">
        <v>1</v>
      </c>
      <c r="F341" s="191" t="s">
        <v>2273</v>
      </c>
      <c r="H341" s="190" t="s">
        <v>1</v>
      </c>
      <c r="I341" s="192"/>
      <c r="L341" s="189"/>
      <c r="M341" s="193"/>
      <c r="T341" s="194"/>
      <c r="AT341" s="190" t="s">
        <v>376</v>
      </c>
      <c r="AU341" s="190" t="s">
        <v>86</v>
      </c>
      <c r="AV341" s="15" t="s">
        <v>84</v>
      </c>
      <c r="AW341" s="15" t="s">
        <v>34</v>
      </c>
      <c r="AX341" s="15" t="s">
        <v>77</v>
      </c>
      <c r="AY341" s="190" t="s">
        <v>339</v>
      </c>
    </row>
    <row r="342" spans="2:65" s="12" customFormat="1" x14ac:dyDescent="0.2">
      <c r="B342" s="155"/>
      <c r="D342" s="150" t="s">
        <v>376</v>
      </c>
      <c r="E342" s="156" t="s">
        <v>1</v>
      </c>
      <c r="F342" s="157" t="s">
        <v>2274</v>
      </c>
      <c r="H342" s="158">
        <v>5.0000000000000001E-3</v>
      </c>
      <c r="I342" s="159"/>
      <c r="L342" s="155"/>
      <c r="M342" s="160"/>
      <c r="T342" s="161"/>
      <c r="AT342" s="156" t="s">
        <v>376</v>
      </c>
      <c r="AU342" s="156" t="s">
        <v>86</v>
      </c>
      <c r="AV342" s="12" t="s">
        <v>86</v>
      </c>
      <c r="AW342" s="12" t="s">
        <v>34</v>
      </c>
      <c r="AX342" s="12" t="s">
        <v>84</v>
      </c>
      <c r="AY342" s="156" t="s">
        <v>339</v>
      </c>
    </row>
    <row r="343" spans="2:65" s="1" customFormat="1" ht="16.5" customHeight="1" x14ac:dyDescent="0.2">
      <c r="B343" s="136"/>
      <c r="C343" s="169" t="s">
        <v>567</v>
      </c>
      <c r="D343" s="169" t="s">
        <v>490</v>
      </c>
      <c r="E343" s="170" t="s">
        <v>5133</v>
      </c>
      <c r="F343" s="171" t="s">
        <v>5134</v>
      </c>
      <c r="G343" s="172" t="s">
        <v>493</v>
      </c>
      <c r="H343" s="173">
        <v>2.5999999999999999E-2</v>
      </c>
      <c r="I343" s="174"/>
      <c r="J343" s="175">
        <f>ROUND(I343*H343,2)</f>
        <v>0</v>
      </c>
      <c r="K343" s="171" t="s">
        <v>902</v>
      </c>
      <c r="L343" s="176"/>
      <c r="M343" s="177" t="s">
        <v>1</v>
      </c>
      <c r="N343" s="178" t="s">
        <v>42</v>
      </c>
      <c r="P343" s="146">
        <f>O343*H343</f>
        <v>0</v>
      </c>
      <c r="Q343" s="146">
        <v>1</v>
      </c>
      <c r="R343" s="146">
        <f>Q343*H343</f>
        <v>2.5999999999999999E-2</v>
      </c>
      <c r="S343" s="146">
        <v>0</v>
      </c>
      <c r="T343" s="147">
        <f>S343*H343</f>
        <v>0</v>
      </c>
      <c r="AR343" s="148" t="s">
        <v>385</v>
      </c>
      <c r="AT343" s="148" t="s">
        <v>490</v>
      </c>
      <c r="AU343" s="148" t="s">
        <v>86</v>
      </c>
      <c r="AY343" s="17" t="s">
        <v>339</v>
      </c>
      <c r="BE343" s="149">
        <f>IF(N343="základní",J343,0)</f>
        <v>0</v>
      </c>
      <c r="BF343" s="149">
        <f>IF(N343="snížená",J343,0)</f>
        <v>0</v>
      </c>
      <c r="BG343" s="149">
        <f>IF(N343="zákl. přenesená",J343,0)</f>
        <v>0</v>
      </c>
      <c r="BH343" s="149">
        <f>IF(N343="sníž. přenesená",J343,0)</f>
        <v>0</v>
      </c>
      <c r="BI343" s="149">
        <f>IF(N343="nulová",J343,0)</f>
        <v>0</v>
      </c>
      <c r="BJ343" s="17" t="s">
        <v>84</v>
      </c>
      <c r="BK343" s="149">
        <f>ROUND(I343*H343,2)</f>
        <v>0</v>
      </c>
      <c r="BL343" s="17" t="s">
        <v>249</v>
      </c>
      <c r="BM343" s="148" t="s">
        <v>5135</v>
      </c>
    </row>
    <row r="344" spans="2:65" s="1" customFormat="1" x14ac:dyDescent="0.2">
      <c r="B344" s="32"/>
      <c r="D344" s="150" t="s">
        <v>348</v>
      </c>
      <c r="F344" s="151" t="s">
        <v>5134</v>
      </c>
      <c r="I344" s="152"/>
      <c r="L344" s="32"/>
      <c r="M344" s="153"/>
      <c r="T344" s="56"/>
      <c r="AT344" s="17" t="s">
        <v>348</v>
      </c>
      <c r="AU344" s="17" t="s">
        <v>86</v>
      </c>
    </row>
    <row r="345" spans="2:65" s="15" customFormat="1" x14ac:dyDescent="0.2">
      <c r="B345" s="189"/>
      <c r="D345" s="150" t="s">
        <v>376</v>
      </c>
      <c r="E345" s="190" t="s">
        <v>1</v>
      </c>
      <c r="F345" s="191" t="s">
        <v>5136</v>
      </c>
      <c r="H345" s="190" t="s">
        <v>1</v>
      </c>
      <c r="I345" s="192"/>
      <c r="L345" s="189"/>
      <c r="M345" s="193"/>
      <c r="T345" s="194"/>
      <c r="AT345" s="190" t="s">
        <v>376</v>
      </c>
      <c r="AU345" s="190" t="s">
        <v>86</v>
      </c>
      <c r="AV345" s="15" t="s">
        <v>84</v>
      </c>
      <c r="AW345" s="15" t="s">
        <v>34</v>
      </c>
      <c r="AX345" s="15" t="s">
        <v>77</v>
      </c>
      <c r="AY345" s="190" t="s">
        <v>339</v>
      </c>
    </row>
    <row r="346" spans="2:65" s="12" customFormat="1" x14ac:dyDescent="0.2">
      <c r="B346" s="155"/>
      <c r="D346" s="150" t="s">
        <v>376</v>
      </c>
      <c r="E346" s="156" t="s">
        <v>1</v>
      </c>
      <c r="F346" s="157" t="s">
        <v>5137</v>
      </c>
      <c r="H346" s="158">
        <v>2.5999999999999999E-2</v>
      </c>
      <c r="I346" s="159"/>
      <c r="L346" s="155"/>
      <c r="M346" s="160"/>
      <c r="T346" s="161"/>
      <c r="AT346" s="156" t="s">
        <v>376</v>
      </c>
      <c r="AU346" s="156" t="s">
        <v>86</v>
      </c>
      <c r="AV346" s="12" t="s">
        <v>86</v>
      </c>
      <c r="AW346" s="12" t="s">
        <v>34</v>
      </c>
      <c r="AX346" s="12" t="s">
        <v>84</v>
      </c>
      <c r="AY346" s="156" t="s">
        <v>339</v>
      </c>
    </row>
    <row r="347" spans="2:65" s="1" customFormat="1" ht="16.5" customHeight="1" x14ac:dyDescent="0.2">
      <c r="B347" s="136"/>
      <c r="C347" s="169" t="s">
        <v>573</v>
      </c>
      <c r="D347" s="169" t="s">
        <v>490</v>
      </c>
      <c r="E347" s="170" t="s">
        <v>2275</v>
      </c>
      <c r="F347" s="171" t="s">
        <v>2276</v>
      </c>
      <c r="G347" s="172" t="s">
        <v>493</v>
      </c>
      <c r="H347" s="173">
        <v>1.7000000000000001E-2</v>
      </c>
      <c r="I347" s="174"/>
      <c r="J347" s="175">
        <f>ROUND(I347*H347,2)</f>
        <v>0</v>
      </c>
      <c r="K347" s="171" t="s">
        <v>902</v>
      </c>
      <c r="L347" s="176"/>
      <c r="M347" s="177" t="s">
        <v>1</v>
      </c>
      <c r="N347" s="178" t="s">
        <v>42</v>
      </c>
      <c r="P347" s="146">
        <f>O347*H347</f>
        <v>0</v>
      </c>
      <c r="Q347" s="146">
        <v>1</v>
      </c>
      <c r="R347" s="146">
        <f>Q347*H347</f>
        <v>1.7000000000000001E-2</v>
      </c>
      <c r="S347" s="146">
        <v>0</v>
      </c>
      <c r="T347" s="147">
        <f>S347*H347</f>
        <v>0</v>
      </c>
      <c r="AR347" s="148" t="s">
        <v>385</v>
      </c>
      <c r="AT347" s="148" t="s">
        <v>490</v>
      </c>
      <c r="AU347" s="148" t="s">
        <v>86</v>
      </c>
      <c r="AY347" s="17" t="s">
        <v>339</v>
      </c>
      <c r="BE347" s="149">
        <f>IF(N347="základní",J347,0)</f>
        <v>0</v>
      </c>
      <c r="BF347" s="149">
        <f>IF(N347="snížená",J347,0)</f>
        <v>0</v>
      </c>
      <c r="BG347" s="149">
        <f>IF(N347="zákl. přenesená",J347,0)</f>
        <v>0</v>
      </c>
      <c r="BH347" s="149">
        <f>IF(N347="sníž. přenesená",J347,0)</f>
        <v>0</v>
      </c>
      <c r="BI347" s="149">
        <f>IF(N347="nulová",J347,0)</f>
        <v>0</v>
      </c>
      <c r="BJ347" s="17" t="s">
        <v>84</v>
      </c>
      <c r="BK347" s="149">
        <f>ROUND(I347*H347,2)</f>
        <v>0</v>
      </c>
      <c r="BL347" s="17" t="s">
        <v>249</v>
      </c>
      <c r="BM347" s="148" t="s">
        <v>5138</v>
      </c>
    </row>
    <row r="348" spans="2:65" s="1" customFormat="1" x14ac:dyDescent="0.2">
      <c r="B348" s="32"/>
      <c r="D348" s="150" t="s">
        <v>348</v>
      </c>
      <c r="F348" s="151" t="s">
        <v>2276</v>
      </c>
      <c r="I348" s="152"/>
      <c r="L348" s="32"/>
      <c r="M348" s="153"/>
      <c r="T348" s="56"/>
      <c r="AT348" s="17" t="s">
        <v>348</v>
      </c>
      <c r="AU348" s="17" t="s">
        <v>86</v>
      </c>
    </row>
    <row r="349" spans="2:65" s="15" customFormat="1" x14ac:dyDescent="0.2">
      <c r="B349" s="189"/>
      <c r="D349" s="150" t="s">
        <v>376</v>
      </c>
      <c r="E349" s="190" t="s">
        <v>1</v>
      </c>
      <c r="F349" s="191" t="s">
        <v>2273</v>
      </c>
      <c r="H349" s="190" t="s">
        <v>1</v>
      </c>
      <c r="I349" s="192"/>
      <c r="L349" s="189"/>
      <c r="M349" s="193"/>
      <c r="T349" s="194"/>
      <c r="AT349" s="190" t="s">
        <v>376</v>
      </c>
      <c r="AU349" s="190" t="s">
        <v>86</v>
      </c>
      <c r="AV349" s="15" t="s">
        <v>84</v>
      </c>
      <c r="AW349" s="15" t="s">
        <v>34</v>
      </c>
      <c r="AX349" s="15" t="s">
        <v>77</v>
      </c>
      <c r="AY349" s="190" t="s">
        <v>339</v>
      </c>
    </row>
    <row r="350" spans="2:65" s="12" customFormat="1" x14ac:dyDescent="0.2">
      <c r="B350" s="155"/>
      <c r="D350" s="150" t="s">
        <v>376</v>
      </c>
      <c r="E350" s="156" t="s">
        <v>1</v>
      </c>
      <c r="F350" s="157" t="s">
        <v>2278</v>
      </c>
      <c r="H350" s="158">
        <v>1.7000000000000001E-2</v>
      </c>
      <c r="I350" s="159"/>
      <c r="L350" s="155"/>
      <c r="M350" s="160"/>
      <c r="T350" s="161"/>
      <c r="AT350" s="156" t="s">
        <v>376</v>
      </c>
      <c r="AU350" s="156" t="s">
        <v>86</v>
      </c>
      <c r="AV350" s="12" t="s">
        <v>86</v>
      </c>
      <c r="AW350" s="12" t="s">
        <v>34</v>
      </c>
      <c r="AX350" s="12" t="s">
        <v>84</v>
      </c>
      <c r="AY350" s="156" t="s">
        <v>339</v>
      </c>
    </row>
    <row r="351" spans="2:65" s="1" customFormat="1" ht="16.5" customHeight="1" x14ac:dyDescent="0.2">
      <c r="B351" s="136"/>
      <c r="C351" s="169" t="s">
        <v>579</v>
      </c>
      <c r="D351" s="169" t="s">
        <v>490</v>
      </c>
      <c r="E351" s="170" t="s">
        <v>2279</v>
      </c>
      <c r="F351" s="171" t="s">
        <v>2280</v>
      </c>
      <c r="G351" s="172" t="s">
        <v>493</v>
      </c>
      <c r="H351" s="173">
        <v>6.9000000000000006E-2</v>
      </c>
      <c r="I351" s="174"/>
      <c r="J351" s="175">
        <f>ROUND(I351*H351,2)</f>
        <v>0</v>
      </c>
      <c r="K351" s="171" t="s">
        <v>902</v>
      </c>
      <c r="L351" s="176"/>
      <c r="M351" s="177" t="s">
        <v>1</v>
      </c>
      <c r="N351" s="178" t="s">
        <v>42</v>
      </c>
      <c r="P351" s="146">
        <f>O351*H351</f>
        <v>0</v>
      </c>
      <c r="Q351" s="146">
        <v>1</v>
      </c>
      <c r="R351" s="146">
        <f>Q351*H351</f>
        <v>6.9000000000000006E-2</v>
      </c>
      <c r="S351" s="146">
        <v>0</v>
      </c>
      <c r="T351" s="147">
        <f>S351*H351</f>
        <v>0</v>
      </c>
      <c r="AR351" s="148" t="s">
        <v>385</v>
      </c>
      <c r="AT351" s="148" t="s">
        <v>490</v>
      </c>
      <c r="AU351" s="148" t="s">
        <v>86</v>
      </c>
      <c r="AY351" s="17" t="s">
        <v>339</v>
      </c>
      <c r="BE351" s="149">
        <f>IF(N351="základní",J351,0)</f>
        <v>0</v>
      </c>
      <c r="BF351" s="149">
        <f>IF(N351="snížená",J351,0)</f>
        <v>0</v>
      </c>
      <c r="BG351" s="149">
        <f>IF(N351="zákl. přenesená",J351,0)</f>
        <v>0</v>
      </c>
      <c r="BH351" s="149">
        <f>IF(N351="sníž. přenesená",J351,0)</f>
        <v>0</v>
      </c>
      <c r="BI351" s="149">
        <f>IF(N351="nulová",J351,0)</f>
        <v>0</v>
      </c>
      <c r="BJ351" s="17" t="s">
        <v>84</v>
      </c>
      <c r="BK351" s="149">
        <f>ROUND(I351*H351,2)</f>
        <v>0</v>
      </c>
      <c r="BL351" s="17" t="s">
        <v>249</v>
      </c>
      <c r="BM351" s="148" t="s">
        <v>5139</v>
      </c>
    </row>
    <row r="352" spans="2:65" s="1" customFormat="1" x14ac:dyDescent="0.2">
      <c r="B352" s="32"/>
      <c r="D352" s="150" t="s">
        <v>348</v>
      </c>
      <c r="F352" s="151" t="s">
        <v>2280</v>
      </c>
      <c r="I352" s="152"/>
      <c r="L352" s="32"/>
      <c r="M352" s="153"/>
      <c r="T352" s="56"/>
      <c r="AT352" s="17" t="s">
        <v>348</v>
      </c>
      <c r="AU352" s="17" t="s">
        <v>86</v>
      </c>
    </row>
    <row r="353" spans="2:65" s="15" customFormat="1" x14ac:dyDescent="0.2">
      <c r="B353" s="189"/>
      <c r="D353" s="150" t="s">
        <v>376</v>
      </c>
      <c r="E353" s="190" t="s">
        <v>1</v>
      </c>
      <c r="F353" s="191" t="s">
        <v>2273</v>
      </c>
      <c r="H353" s="190" t="s">
        <v>1</v>
      </c>
      <c r="I353" s="192"/>
      <c r="L353" s="189"/>
      <c r="M353" s="193"/>
      <c r="T353" s="194"/>
      <c r="AT353" s="190" t="s">
        <v>376</v>
      </c>
      <c r="AU353" s="190" t="s">
        <v>86</v>
      </c>
      <c r="AV353" s="15" t="s">
        <v>84</v>
      </c>
      <c r="AW353" s="15" t="s">
        <v>34</v>
      </c>
      <c r="AX353" s="15" t="s">
        <v>77</v>
      </c>
      <c r="AY353" s="190" t="s">
        <v>339</v>
      </c>
    </row>
    <row r="354" spans="2:65" s="12" customFormat="1" x14ac:dyDescent="0.2">
      <c r="B354" s="155"/>
      <c r="D354" s="150" t="s">
        <v>376</v>
      </c>
      <c r="E354" s="156" t="s">
        <v>1</v>
      </c>
      <c r="F354" s="157" t="s">
        <v>2282</v>
      </c>
      <c r="H354" s="158">
        <v>6.9000000000000006E-2</v>
      </c>
      <c r="I354" s="159"/>
      <c r="L354" s="155"/>
      <c r="M354" s="160"/>
      <c r="T354" s="161"/>
      <c r="AT354" s="156" t="s">
        <v>376</v>
      </c>
      <c r="AU354" s="156" t="s">
        <v>86</v>
      </c>
      <c r="AV354" s="12" t="s">
        <v>86</v>
      </c>
      <c r="AW354" s="12" t="s">
        <v>34</v>
      </c>
      <c r="AX354" s="12" t="s">
        <v>84</v>
      </c>
      <c r="AY354" s="156" t="s">
        <v>339</v>
      </c>
    </row>
    <row r="355" spans="2:65" s="1" customFormat="1" ht="16.5" customHeight="1" x14ac:dyDescent="0.2">
      <c r="B355" s="136"/>
      <c r="C355" s="169" t="s">
        <v>582</v>
      </c>
      <c r="D355" s="169" t="s">
        <v>490</v>
      </c>
      <c r="E355" s="170" t="s">
        <v>2283</v>
      </c>
      <c r="F355" s="171" t="s">
        <v>2284</v>
      </c>
      <c r="G355" s="172" t="s">
        <v>493</v>
      </c>
      <c r="H355" s="173">
        <v>6.0000000000000001E-3</v>
      </c>
      <c r="I355" s="174"/>
      <c r="J355" s="175">
        <f>ROUND(I355*H355,2)</f>
        <v>0</v>
      </c>
      <c r="K355" s="171" t="s">
        <v>1</v>
      </c>
      <c r="L355" s="176"/>
      <c r="M355" s="177" t="s">
        <v>1</v>
      </c>
      <c r="N355" s="178" t="s">
        <v>42</v>
      </c>
      <c r="P355" s="146">
        <f>O355*H355</f>
        <v>0</v>
      </c>
      <c r="Q355" s="146">
        <v>1</v>
      </c>
      <c r="R355" s="146">
        <f>Q355*H355</f>
        <v>6.0000000000000001E-3</v>
      </c>
      <c r="S355" s="146">
        <v>0</v>
      </c>
      <c r="T355" s="147">
        <f>S355*H355</f>
        <v>0</v>
      </c>
      <c r="AR355" s="148" t="s">
        <v>385</v>
      </c>
      <c r="AT355" s="148" t="s">
        <v>490</v>
      </c>
      <c r="AU355" s="148" t="s">
        <v>86</v>
      </c>
      <c r="AY355" s="17" t="s">
        <v>339</v>
      </c>
      <c r="BE355" s="149">
        <f>IF(N355="základní",J355,0)</f>
        <v>0</v>
      </c>
      <c r="BF355" s="149">
        <f>IF(N355="snížená",J355,0)</f>
        <v>0</v>
      </c>
      <c r="BG355" s="149">
        <f>IF(N355="zákl. přenesená",J355,0)</f>
        <v>0</v>
      </c>
      <c r="BH355" s="149">
        <f>IF(N355="sníž. přenesená",J355,0)</f>
        <v>0</v>
      </c>
      <c r="BI355" s="149">
        <f>IF(N355="nulová",J355,0)</f>
        <v>0</v>
      </c>
      <c r="BJ355" s="17" t="s">
        <v>84</v>
      </c>
      <c r="BK355" s="149">
        <f>ROUND(I355*H355,2)</f>
        <v>0</v>
      </c>
      <c r="BL355" s="17" t="s">
        <v>249</v>
      </c>
      <c r="BM355" s="148" t="s">
        <v>5140</v>
      </c>
    </row>
    <row r="356" spans="2:65" s="1" customFormat="1" x14ac:dyDescent="0.2">
      <c r="B356" s="32"/>
      <c r="D356" s="150" t="s">
        <v>348</v>
      </c>
      <c r="F356" s="151" t="s">
        <v>2284</v>
      </c>
      <c r="I356" s="152"/>
      <c r="L356" s="32"/>
      <c r="M356" s="153"/>
      <c r="T356" s="56"/>
      <c r="AT356" s="17" t="s">
        <v>348</v>
      </c>
      <c r="AU356" s="17" t="s">
        <v>86</v>
      </c>
    </row>
    <row r="357" spans="2:65" s="15" customFormat="1" x14ac:dyDescent="0.2">
      <c r="B357" s="189"/>
      <c r="D357" s="150" t="s">
        <v>376</v>
      </c>
      <c r="E357" s="190" t="s">
        <v>1</v>
      </c>
      <c r="F357" s="191" t="s">
        <v>2273</v>
      </c>
      <c r="H357" s="190" t="s">
        <v>1</v>
      </c>
      <c r="I357" s="192"/>
      <c r="L357" s="189"/>
      <c r="M357" s="193"/>
      <c r="T357" s="194"/>
      <c r="AT357" s="190" t="s">
        <v>376</v>
      </c>
      <c r="AU357" s="190" t="s">
        <v>86</v>
      </c>
      <c r="AV357" s="15" t="s">
        <v>84</v>
      </c>
      <c r="AW357" s="15" t="s">
        <v>34</v>
      </c>
      <c r="AX357" s="15" t="s">
        <v>77</v>
      </c>
      <c r="AY357" s="190" t="s">
        <v>339</v>
      </c>
    </row>
    <row r="358" spans="2:65" s="12" customFormat="1" x14ac:dyDescent="0.2">
      <c r="B358" s="155"/>
      <c r="D358" s="150" t="s">
        <v>376</v>
      </c>
      <c r="E358" s="156" t="s">
        <v>1</v>
      </c>
      <c r="F358" s="157" t="s">
        <v>2286</v>
      </c>
      <c r="H358" s="158">
        <v>6.0000000000000001E-3</v>
      </c>
      <c r="I358" s="159"/>
      <c r="L358" s="155"/>
      <c r="M358" s="160"/>
      <c r="T358" s="161"/>
      <c r="AT358" s="156" t="s">
        <v>376</v>
      </c>
      <c r="AU358" s="156" t="s">
        <v>86</v>
      </c>
      <c r="AV358" s="12" t="s">
        <v>86</v>
      </c>
      <c r="AW358" s="12" t="s">
        <v>34</v>
      </c>
      <c r="AX358" s="12" t="s">
        <v>84</v>
      </c>
      <c r="AY358" s="156" t="s">
        <v>339</v>
      </c>
    </row>
    <row r="359" spans="2:65" s="1" customFormat="1" ht="16.5" customHeight="1" x14ac:dyDescent="0.2">
      <c r="B359" s="136"/>
      <c r="C359" s="137" t="s">
        <v>587</v>
      </c>
      <c r="D359" s="137" t="s">
        <v>342</v>
      </c>
      <c r="E359" s="138" t="s">
        <v>2287</v>
      </c>
      <c r="F359" s="139" t="s">
        <v>2288</v>
      </c>
      <c r="G359" s="140" t="s">
        <v>381</v>
      </c>
      <c r="H359" s="141">
        <v>21.08</v>
      </c>
      <c r="I359" s="142"/>
      <c r="J359" s="143">
        <f>ROUND(I359*H359,2)</f>
        <v>0</v>
      </c>
      <c r="K359" s="139" t="s">
        <v>902</v>
      </c>
      <c r="L359" s="32"/>
      <c r="M359" s="144" t="s">
        <v>1</v>
      </c>
      <c r="N359" s="145" t="s">
        <v>42</v>
      </c>
      <c r="P359" s="146">
        <f>O359*H359</f>
        <v>0</v>
      </c>
      <c r="Q359" s="146">
        <v>0</v>
      </c>
      <c r="R359" s="146">
        <f>Q359*H359</f>
        <v>0</v>
      </c>
      <c r="S359" s="146">
        <v>0</v>
      </c>
      <c r="T359" s="147">
        <f>S359*H359</f>
        <v>0</v>
      </c>
      <c r="AR359" s="148" t="s">
        <v>249</v>
      </c>
      <c r="AT359" s="148" t="s">
        <v>342</v>
      </c>
      <c r="AU359" s="148" t="s">
        <v>86</v>
      </c>
      <c r="AY359" s="17" t="s">
        <v>339</v>
      </c>
      <c r="BE359" s="149">
        <f>IF(N359="základní",J359,0)</f>
        <v>0</v>
      </c>
      <c r="BF359" s="149">
        <f>IF(N359="snížená",J359,0)</f>
        <v>0</v>
      </c>
      <c r="BG359" s="149">
        <f>IF(N359="zákl. přenesená",J359,0)</f>
        <v>0</v>
      </c>
      <c r="BH359" s="149">
        <f>IF(N359="sníž. přenesená",J359,0)</f>
        <v>0</v>
      </c>
      <c r="BI359" s="149">
        <f>IF(N359="nulová",J359,0)</f>
        <v>0</v>
      </c>
      <c r="BJ359" s="17" t="s">
        <v>84</v>
      </c>
      <c r="BK359" s="149">
        <f>ROUND(I359*H359,2)</f>
        <v>0</v>
      </c>
      <c r="BL359" s="17" t="s">
        <v>249</v>
      </c>
      <c r="BM359" s="148" t="s">
        <v>2289</v>
      </c>
    </row>
    <row r="360" spans="2:65" s="1" customFormat="1" x14ac:dyDescent="0.2">
      <c r="B360" s="32"/>
      <c r="D360" s="150" t="s">
        <v>348</v>
      </c>
      <c r="F360" s="151" t="s">
        <v>2290</v>
      </c>
      <c r="I360" s="152"/>
      <c r="L360" s="32"/>
      <c r="M360" s="153"/>
      <c r="T360" s="56"/>
      <c r="AT360" s="17" t="s">
        <v>348</v>
      </c>
      <c r="AU360" s="17" t="s">
        <v>86</v>
      </c>
    </row>
    <row r="361" spans="2:65" s="15" customFormat="1" x14ac:dyDescent="0.2">
      <c r="B361" s="189"/>
      <c r="D361" s="150" t="s">
        <v>376</v>
      </c>
      <c r="E361" s="190" t="s">
        <v>1</v>
      </c>
      <c r="F361" s="191" t="s">
        <v>2291</v>
      </c>
      <c r="H361" s="190" t="s">
        <v>1</v>
      </c>
      <c r="I361" s="192"/>
      <c r="L361" s="189"/>
      <c r="M361" s="193"/>
      <c r="T361" s="194"/>
      <c r="AT361" s="190" t="s">
        <v>376</v>
      </c>
      <c r="AU361" s="190" t="s">
        <v>86</v>
      </c>
      <c r="AV361" s="15" t="s">
        <v>84</v>
      </c>
      <c r="AW361" s="15" t="s">
        <v>34</v>
      </c>
      <c r="AX361" s="15" t="s">
        <v>77</v>
      </c>
      <c r="AY361" s="190" t="s">
        <v>339</v>
      </c>
    </row>
    <row r="362" spans="2:65" s="12" customFormat="1" x14ac:dyDescent="0.2">
      <c r="B362" s="155"/>
      <c r="D362" s="150" t="s">
        <v>376</v>
      </c>
      <c r="E362" s="156" t="s">
        <v>1</v>
      </c>
      <c r="F362" s="157" t="s">
        <v>2292</v>
      </c>
      <c r="H362" s="158">
        <v>21.08</v>
      </c>
      <c r="I362" s="159"/>
      <c r="L362" s="155"/>
      <c r="M362" s="160"/>
      <c r="T362" s="161"/>
      <c r="AT362" s="156" t="s">
        <v>376</v>
      </c>
      <c r="AU362" s="156" t="s">
        <v>86</v>
      </c>
      <c r="AV362" s="12" t="s">
        <v>86</v>
      </c>
      <c r="AW362" s="12" t="s">
        <v>34</v>
      </c>
      <c r="AX362" s="12" t="s">
        <v>84</v>
      </c>
      <c r="AY362" s="156" t="s">
        <v>339</v>
      </c>
    </row>
    <row r="363" spans="2:65" s="1" customFormat="1" ht="16.5" customHeight="1" x14ac:dyDescent="0.2">
      <c r="B363" s="136"/>
      <c r="C363" s="137" t="s">
        <v>592</v>
      </c>
      <c r="D363" s="137" t="s">
        <v>342</v>
      </c>
      <c r="E363" s="138" t="s">
        <v>2293</v>
      </c>
      <c r="F363" s="139" t="s">
        <v>2294</v>
      </c>
      <c r="G363" s="140" t="s">
        <v>381</v>
      </c>
      <c r="H363" s="141">
        <v>2.2469999999999999</v>
      </c>
      <c r="I363" s="142"/>
      <c r="J363" s="143">
        <f>ROUND(I363*H363,2)</f>
        <v>0</v>
      </c>
      <c r="K363" s="139" t="s">
        <v>902</v>
      </c>
      <c r="L363" s="32"/>
      <c r="M363" s="144" t="s">
        <v>1</v>
      </c>
      <c r="N363" s="145" t="s">
        <v>42</v>
      </c>
      <c r="P363" s="146">
        <f>O363*H363</f>
        <v>0</v>
      </c>
      <c r="Q363" s="146">
        <v>2.102E-2</v>
      </c>
      <c r="R363" s="146">
        <f>Q363*H363</f>
        <v>4.723194E-2</v>
      </c>
      <c r="S363" s="146">
        <v>0</v>
      </c>
      <c r="T363" s="147">
        <f>S363*H363</f>
        <v>0</v>
      </c>
      <c r="AR363" s="148" t="s">
        <v>249</v>
      </c>
      <c r="AT363" s="148" t="s">
        <v>342</v>
      </c>
      <c r="AU363" s="148" t="s">
        <v>86</v>
      </c>
      <c r="AY363" s="17" t="s">
        <v>339</v>
      </c>
      <c r="BE363" s="149">
        <f>IF(N363="základní",J363,0)</f>
        <v>0</v>
      </c>
      <c r="BF363" s="149">
        <f>IF(N363="snížená",J363,0)</f>
        <v>0</v>
      </c>
      <c r="BG363" s="149">
        <f>IF(N363="zákl. přenesená",J363,0)</f>
        <v>0</v>
      </c>
      <c r="BH363" s="149">
        <f>IF(N363="sníž. přenesená",J363,0)</f>
        <v>0</v>
      </c>
      <c r="BI363" s="149">
        <f>IF(N363="nulová",J363,0)</f>
        <v>0</v>
      </c>
      <c r="BJ363" s="17" t="s">
        <v>84</v>
      </c>
      <c r="BK363" s="149">
        <f>ROUND(I363*H363,2)</f>
        <v>0</v>
      </c>
      <c r="BL363" s="17" t="s">
        <v>249</v>
      </c>
      <c r="BM363" s="148" t="s">
        <v>5141</v>
      </c>
    </row>
    <row r="364" spans="2:65" s="1" customFormat="1" x14ac:dyDescent="0.2">
      <c r="B364" s="32"/>
      <c r="D364" s="150" t="s">
        <v>348</v>
      </c>
      <c r="F364" s="151" t="s">
        <v>2296</v>
      </c>
      <c r="I364" s="152"/>
      <c r="L364" s="32"/>
      <c r="M364" s="153"/>
      <c r="T364" s="56"/>
      <c r="AT364" s="17" t="s">
        <v>348</v>
      </c>
      <c r="AU364" s="17" t="s">
        <v>86</v>
      </c>
    </row>
    <row r="365" spans="2:65" s="15" customFormat="1" x14ac:dyDescent="0.2">
      <c r="B365" s="189"/>
      <c r="D365" s="150" t="s">
        <v>376</v>
      </c>
      <c r="E365" s="190" t="s">
        <v>1</v>
      </c>
      <c r="F365" s="191" t="s">
        <v>2297</v>
      </c>
      <c r="H365" s="190" t="s">
        <v>1</v>
      </c>
      <c r="I365" s="192"/>
      <c r="L365" s="189"/>
      <c r="M365" s="193"/>
      <c r="T365" s="194"/>
      <c r="AT365" s="190" t="s">
        <v>376</v>
      </c>
      <c r="AU365" s="190" t="s">
        <v>86</v>
      </c>
      <c r="AV365" s="15" t="s">
        <v>84</v>
      </c>
      <c r="AW365" s="15" t="s">
        <v>34</v>
      </c>
      <c r="AX365" s="15" t="s">
        <v>77</v>
      </c>
      <c r="AY365" s="190" t="s">
        <v>339</v>
      </c>
    </row>
    <row r="366" spans="2:65" s="12" customFormat="1" x14ac:dyDescent="0.2">
      <c r="B366" s="155"/>
      <c r="D366" s="150" t="s">
        <v>376</v>
      </c>
      <c r="E366" s="156" t="s">
        <v>1</v>
      </c>
      <c r="F366" s="157" t="s">
        <v>2298</v>
      </c>
      <c r="H366" s="158">
        <v>0.41599999999999998</v>
      </c>
      <c r="I366" s="159"/>
      <c r="L366" s="155"/>
      <c r="M366" s="160"/>
      <c r="T366" s="161"/>
      <c r="AT366" s="156" t="s">
        <v>376</v>
      </c>
      <c r="AU366" s="156" t="s">
        <v>86</v>
      </c>
      <c r="AV366" s="12" t="s">
        <v>86</v>
      </c>
      <c r="AW366" s="12" t="s">
        <v>34</v>
      </c>
      <c r="AX366" s="12" t="s">
        <v>77</v>
      </c>
      <c r="AY366" s="156" t="s">
        <v>339</v>
      </c>
    </row>
    <row r="367" spans="2:65" s="15" customFormat="1" x14ac:dyDescent="0.2">
      <c r="B367" s="189"/>
      <c r="D367" s="150" t="s">
        <v>376</v>
      </c>
      <c r="E367" s="190" t="s">
        <v>1</v>
      </c>
      <c r="F367" s="191" t="s">
        <v>2299</v>
      </c>
      <c r="H367" s="190" t="s">
        <v>1</v>
      </c>
      <c r="I367" s="192"/>
      <c r="L367" s="189"/>
      <c r="M367" s="193"/>
      <c r="T367" s="194"/>
      <c r="AT367" s="190" t="s">
        <v>376</v>
      </c>
      <c r="AU367" s="190" t="s">
        <v>86</v>
      </c>
      <c r="AV367" s="15" t="s">
        <v>84</v>
      </c>
      <c r="AW367" s="15" t="s">
        <v>34</v>
      </c>
      <c r="AX367" s="15" t="s">
        <v>77</v>
      </c>
      <c r="AY367" s="190" t="s">
        <v>339</v>
      </c>
    </row>
    <row r="368" spans="2:65" s="12" customFormat="1" x14ac:dyDescent="0.2">
      <c r="B368" s="155"/>
      <c r="D368" s="150" t="s">
        <v>376</v>
      </c>
      <c r="E368" s="156" t="s">
        <v>1</v>
      </c>
      <c r="F368" s="157" t="s">
        <v>2300</v>
      </c>
      <c r="H368" s="158">
        <v>0.52</v>
      </c>
      <c r="I368" s="159"/>
      <c r="L368" s="155"/>
      <c r="M368" s="160"/>
      <c r="T368" s="161"/>
      <c r="AT368" s="156" t="s">
        <v>376</v>
      </c>
      <c r="AU368" s="156" t="s">
        <v>86</v>
      </c>
      <c r="AV368" s="12" t="s">
        <v>86</v>
      </c>
      <c r="AW368" s="12" t="s">
        <v>34</v>
      </c>
      <c r="AX368" s="12" t="s">
        <v>77</v>
      </c>
      <c r="AY368" s="156" t="s">
        <v>339</v>
      </c>
    </row>
    <row r="369" spans="2:65" s="15" customFormat="1" x14ac:dyDescent="0.2">
      <c r="B369" s="189"/>
      <c r="D369" s="150" t="s">
        <v>376</v>
      </c>
      <c r="E369" s="190" t="s">
        <v>1</v>
      </c>
      <c r="F369" s="191" t="s">
        <v>2301</v>
      </c>
      <c r="H369" s="190" t="s">
        <v>1</v>
      </c>
      <c r="I369" s="192"/>
      <c r="L369" s="189"/>
      <c r="M369" s="193"/>
      <c r="T369" s="194"/>
      <c r="AT369" s="190" t="s">
        <v>376</v>
      </c>
      <c r="AU369" s="190" t="s">
        <v>86</v>
      </c>
      <c r="AV369" s="15" t="s">
        <v>84</v>
      </c>
      <c r="AW369" s="15" t="s">
        <v>34</v>
      </c>
      <c r="AX369" s="15" t="s">
        <v>77</v>
      </c>
      <c r="AY369" s="190" t="s">
        <v>339</v>
      </c>
    </row>
    <row r="370" spans="2:65" s="12" customFormat="1" x14ac:dyDescent="0.2">
      <c r="B370" s="155"/>
      <c r="D370" s="150" t="s">
        <v>376</v>
      </c>
      <c r="E370" s="156" t="s">
        <v>1</v>
      </c>
      <c r="F370" s="157" t="s">
        <v>2302</v>
      </c>
      <c r="H370" s="158">
        <v>0.59299999999999997</v>
      </c>
      <c r="I370" s="159"/>
      <c r="L370" s="155"/>
      <c r="M370" s="160"/>
      <c r="T370" s="161"/>
      <c r="AT370" s="156" t="s">
        <v>376</v>
      </c>
      <c r="AU370" s="156" t="s">
        <v>86</v>
      </c>
      <c r="AV370" s="12" t="s">
        <v>86</v>
      </c>
      <c r="AW370" s="12" t="s">
        <v>34</v>
      </c>
      <c r="AX370" s="12" t="s">
        <v>77</v>
      </c>
      <c r="AY370" s="156" t="s">
        <v>339</v>
      </c>
    </row>
    <row r="371" spans="2:65" s="15" customFormat="1" x14ac:dyDescent="0.2">
      <c r="B371" s="189"/>
      <c r="D371" s="150" t="s">
        <v>376</v>
      </c>
      <c r="E371" s="190" t="s">
        <v>1</v>
      </c>
      <c r="F371" s="191" t="s">
        <v>2303</v>
      </c>
      <c r="H371" s="190" t="s">
        <v>1</v>
      </c>
      <c r="I371" s="192"/>
      <c r="L371" s="189"/>
      <c r="M371" s="193"/>
      <c r="T371" s="194"/>
      <c r="AT371" s="190" t="s">
        <v>376</v>
      </c>
      <c r="AU371" s="190" t="s">
        <v>86</v>
      </c>
      <c r="AV371" s="15" t="s">
        <v>84</v>
      </c>
      <c r="AW371" s="15" t="s">
        <v>34</v>
      </c>
      <c r="AX371" s="15" t="s">
        <v>77</v>
      </c>
      <c r="AY371" s="190" t="s">
        <v>339</v>
      </c>
    </row>
    <row r="372" spans="2:65" s="12" customFormat="1" x14ac:dyDescent="0.2">
      <c r="B372" s="155"/>
      <c r="D372" s="150" t="s">
        <v>376</v>
      </c>
      <c r="E372" s="156" t="s">
        <v>1</v>
      </c>
      <c r="F372" s="157" t="s">
        <v>2304</v>
      </c>
      <c r="H372" s="158">
        <v>0.71799999999999997</v>
      </c>
      <c r="I372" s="159"/>
      <c r="L372" s="155"/>
      <c r="M372" s="160"/>
      <c r="T372" s="161"/>
      <c r="AT372" s="156" t="s">
        <v>376</v>
      </c>
      <c r="AU372" s="156" t="s">
        <v>86</v>
      </c>
      <c r="AV372" s="12" t="s">
        <v>86</v>
      </c>
      <c r="AW372" s="12" t="s">
        <v>34</v>
      </c>
      <c r="AX372" s="12" t="s">
        <v>77</v>
      </c>
      <c r="AY372" s="156" t="s">
        <v>339</v>
      </c>
    </row>
    <row r="373" spans="2:65" s="13" customFormat="1" x14ac:dyDescent="0.2">
      <c r="B373" s="162"/>
      <c r="D373" s="150" t="s">
        <v>376</v>
      </c>
      <c r="E373" s="163" t="s">
        <v>1</v>
      </c>
      <c r="F373" s="164" t="s">
        <v>398</v>
      </c>
      <c r="H373" s="165">
        <v>2.2469999999999999</v>
      </c>
      <c r="I373" s="166"/>
      <c r="L373" s="162"/>
      <c r="M373" s="167"/>
      <c r="T373" s="168"/>
      <c r="AT373" s="163" t="s">
        <v>376</v>
      </c>
      <c r="AU373" s="163" t="s">
        <v>86</v>
      </c>
      <c r="AV373" s="13" t="s">
        <v>249</v>
      </c>
      <c r="AW373" s="13" t="s">
        <v>34</v>
      </c>
      <c r="AX373" s="13" t="s">
        <v>84</v>
      </c>
      <c r="AY373" s="163" t="s">
        <v>339</v>
      </c>
    </row>
    <row r="374" spans="2:65" s="1" customFormat="1" ht="16.5" customHeight="1" x14ac:dyDescent="0.2">
      <c r="B374" s="136"/>
      <c r="C374" s="137" t="s">
        <v>595</v>
      </c>
      <c r="D374" s="137" t="s">
        <v>342</v>
      </c>
      <c r="E374" s="138" t="s">
        <v>2305</v>
      </c>
      <c r="F374" s="139" t="s">
        <v>2306</v>
      </c>
      <c r="G374" s="140" t="s">
        <v>381</v>
      </c>
      <c r="H374" s="141">
        <v>2.2469999999999999</v>
      </c>
      <c r="I374" s="142"/>
      <c r="J374" s="143">
        <f>ROUND(I374*H374,2)</f>
        <v>0</v>
      </c>
      <c r="K374" s="139" t="s">
        <v>902</v>
      </c>
      <c r="L374" s="32"/>
      <c r="M374" s="144" t="s">
        <v>1</v>
      </c>
      <c r="N374" s="145" t="s">
        <v>42</v>
      </c>
      <c r="P374" s="146">
        <f>O374*H374</f>
        <v>0</v>
      </c>
      <c r="Q374" s="146">
        <v>2.102E-2</v>
      </c>
      <c r="R374" s="146">
        <f>Q374*H374</f>
        <v>4.723194E-2</v>
      </c>
      <c r="S374" s="146">
        <v>0</v>
      </c>
      <c r="T374" s="147">
        <f>S374*H374</f>
        <v>0</v>
      </c>
      <c r="AR374" s="148" t="s">
        <v>249</v>
      </c>
      <c r="AT374" s="148" t="s">
        <v>342</v>
      </c>
      <c r="AU374" s="148" t="s">
        <v>86</v>
      </c>
      <c r="AY374" s="17" t="s">
        <v>339</v>
      </c>
      <c r="BE374" s="149">
        <f>IF(N374="základní",J374,0)</f>
        <v>0</v>
      </c>
      <c r="BF374" s="149">
        <f>IF(N374="snížená",J374,0)</f>
        <v>0</v>
      </c>
      <c r="BG374" s="149">
        <f>IF(N374="zákl. přenesená",J374,0)</f>
        <v>0</v>
      </c>
      <c r="BH374" s="149">
        <f>IF(N374="sníž. přenesená",J374,0)</f>
        <v>0</v>
      </c>
      <c r="BI374" s="149">
        <f>IF(N374="nulová",J374,0)</f>
        <v>0</v>
      </c>
      <c r="BJ374" s="17" t="s">
        <v>84</v>
      </c>
      <c r="BK374" s="149">
        <f>ROUND(I374*H374,2)</f>
        <v>0</v>
      </c>
      <c r="BL374" s="17" t="s">
        <v>249</v>
      </c>
      <c r="BM374" s="148" t="s">
        <v>5142</v>
      </c>
    </row>
    <row r="375" spans="2:65" s="1" customFormat="1" x14ac:dyDescent="0.2">
      <c r="B375" s="32"/>
      <c r="D375" s="150" t="s">
        <v>348</v>
      </c>
      <c r="F375" s="151" t="s">
        <v>2308</v>
      </c>
      <c r="I375" s="152"/>
      <c r="L375" s="32"/>
      <c r="M375" s="153"/>
      <c r="T375" s="56"/>
      <c r="AT375" s="17" t="s">
        <v>348</v>
      </c>
      <c r="AU375" s="17" t="s">
        <v>86</v>
      </c>
    </row>
    <row r="376" spans="2:65" s="15" customFormat="1" x14ac:dyDescent="0.2">
      <c r="B376" s="189"/>
      <c r="D376" s="150" t="s">
        <v>376</v>
      </c>
      <c r="E376" s="190" t="s">
        <v>1</v>
      </c>
      <c r="F376" s="191" t="s">
        <v>2297</v>
      </c>
      <c r="H376" s="190" t="s">
        <v>1</v>
      </c>
      <c r="I376" s="192"/>
      <c r="L376" s="189"/>
      <c r="M376" s="193"/>
      <c r="T376" s="194"/>
      <c r="AT376" s="190" t="s">
        <v>376</v>
      </c>
      <c r="AU376" s="190" t="s">
        <v>86</v>
      </c>
      <c r="AV376" s="15" t="s">
        <v>84</v>
      </c>
      <c r="AW376" s="15" t="s">
        <v>34</v>
      </c>
      <c r="AX376" s="15" t="s">
        <v>77</v>
      </c>
      <c r="AY376" s="190" t="s">
        <v>339</v>
      </c>
    </row>
    <row r="377" spans="2:65" s="12" customFormat="1" x14ac:dyDescent="0.2">
      <c r="B377" s="155"/>
      <c r="D377" s="150" t="s">
        <v>376</v>
      </c>
      <c r="E377" s="156" t="s">
        <v>1</v>
      </c>
      <c r="F377" s="157" t="s">
        <v>2298</v>
      </c>
      <c r="H377" s="158">
        <v>0.41599999999999998</v>
      </c>
      <c r="I377" s="159"/>
      <c r="L377" s="155"/>
      <c r="M377" s="160"/>
      <c r="T377" s="161"/>
      <c r="AT377" s="156" t="s">
        <v>376</v>
      </c>
      <c r="AU377" s="156" t="s">
        <v>86</v>
      </c>
      <c r="AV377" s="12" t="s">
        <v>86</v>
      </c>
      <c r="AW377" s="12" t="s">
        <v>34</v>
      </c>
      <c r="AX377" s="12" t="s">
        <v>77</v>
      </c>
      <c r="AY377" s="156" t="s">
        <v>339</v>
      </c>
    </row>
    <row r="378" spans="2:65" s="15" customFormat="1" x14ac:dyDescent="0.2">
      <c r="B378" s="189"/>
      <c r="D378" s="150" t="s">
        <v>376</v>
      </c>
      <c r="E378" s="190" t="s">
        <v>1</v>
      </c>
      <c r="F378" s="191" t="s">
        <v>2299</v>
      </c>
      <c r="H378" s="190" t="s">
        <v>1</v>
      </c>
      <c r="I378" s="192"/>
      <c r="L378" s="189"/>
      <c r="M378" s="193"/>
      <c r="T378" s="194"/>
      <c r="AT378" s="190" t="s">
        <v>376</v>
      </c>
      <c r="AU378" s="190" t="s">
        <v>86</v>
      </c>
      <c r="AV378" s="15" t="s">
        <v>84</v>
      </c>
      <c r="AW378" s="15" t="s">
        <v>34</v>
      </c>
      <c r="AX378" s="15" t="s">
        <v>77</v>
      </c>
      <c r="AY378" s="190" t="s">
        <v>339</v>
      </c>
    </row>
    <row r="379" spans="2:65" s="12" customFormat="1" x14ac:dyDescent="0.2">
      <c r="B379" s="155"/>
      <c r="D379" s="150" t="s">
        <v>376</v>
      </c>
      <c r="E379" s="156" t="s">
        <v>1</v>
      </c>
      <c r="F379" s="157" t="s">
        <v>2300</v>
      </c>
      <c r="H379" s="158">
        <v>0.52</v>
      </c>
      <c r="I379" s="159"/>
      <c r="L379" s="155"/>
      <c r="M379" s="160"/>
      <c r="T379" s="161"/>
      <c r="AT379" s="156" t="s">
        <v>376</v>
      </c>
      <c r="AU379" s="156" t="s">
        <v>86</v>
      </c>
      <c r="AV379" s="12" t="s">
        <v>86</v>
      </c>
      <c r="AW379" s="12" t="s">
        <v>34</v>
      </c>
      <c r="AX379" s="12" t="s">
        <v>77</v>
      </c>
      <c r="AY379" s="156" t="s">
        <v>339</v>
      </c>
    </row>
    <row r="380" spans="2:65" s="15" customFormat="1" x14ac:dyDescent="0.2">
      <c r="B380" s="189"/>
      <c r="D380" s="150" t="s">
        <v>376</v>
      </c>
      <c r="E380" s="190" t="s">
        <v>1</v>
      </c>
      <c r="F380" s="191" t="s">
        <v>2301</v>
      </c>
      <c r="H380" s="190" t="s">
        <v>1</v>
      </c>
      <c r="I380" s="192"/>
      <c r="L380" s="189"/>
      <c r="M380" s="193"/>
      <c r="T380" s="194"/>
      <c r="AT380" s="190" t="s">
        <v>376</v>
      </c>
      <c r="AU380" s="190" t="s">
        <v>86</v>
      </c>
      <c r="AV380" s="15" t="s">
        <v>84</v>
      </c>
      <c r="AW380" s="15" t="s">
        <v>34</v>
      </c>
      <c r="AX380" s="15" t="s">
        <v>77</v>
      </c>
      <c r="AY380" s="190" t="s">
        <v>339</v>
      </c>
    </row>
    <row r="381" spans="2:65" s="12" customFormat="1" x14ac:dyDescent="0.2">
      <c r="B381" s="155"/>
      <c r="D381" s="150" t="s">
        <v>376</v>
      </c>
      <c r="E381" s="156" t="s">
        <v>1</v>
      </c>
      <c r="F381" s="157" t="s">
        <v>2302</v>
      </c>
      <c r="H381" s="158">
        <v>0.59299999999999997</v>
      </c>
      <c r="I381" s="159"/>
      <c r="L381" s="155"/>
      <c r="M381" s="160"/>
      <c r="T381" s="161"/>
      <c r="AT381" s="156" t="s">
        <v>376</v>
      </c>
      <c r="AU381" s="156" t="s">
        <v>86</v>
      </c>
      <c r="AV381" s="12" t="s">
        <v>86</v>
      </c>
      <c r="AW381" s="12" t="s">
        <v>34</v>
      </c>
      <c r="AX381" s="12" t="s">
        <v>77</v>
      </c>
      <c r="AY381" s="156" t="s">
        <v>339</v>
      </c>
    </row>
    <row r="382" spans="2:65" s="15" customFormat="1" x14ac:dyDescent="0.2">
      <c r="B382" s="189"/>
      <c r="D382" s="150" t="s">
        <v>376</v>
      </c>
      <c r="E382" s="190" t="s">
        <v>1</v>
      </c>
      <c r="F382" s="191" t="s">
        <v>2303</v>
      </c>
      <c r="H382" s="190" t="s">
        <v>1</v>
      </c>
      <c r="I382" s="192"/>
      <c r="L382" s="189"/>
      <c r="M382" s="193"/>
      <c r="T382" s="194"/>
      <c r="AT382" s="190" t="s">
        <v>376</v>
      </c>
      <c r="AU382" s="190" t="s">
        <v>86</v>
      </c>
      <c r="AV382" s="15" t="s">
        <v>84</v>
      </c>
      <c r="AW382" s="15" t="s">
        <v>34</v>
      </c>
      <c r="AX382" s="15" t="s">
        <v>77</v>
      </c>
      <c r="AY382" s="190" t="s">
        <v>339</v>
      </c>
    </row>
    <row r="383" spans="2:65" s="12" customFormat="1" x14ac:dyDescent="0.2">
      <c r="B383" s="155"/>
      <c r="D383" s="150" t="s">
        <v>376</v>
      </c>
      <c r="E383" s="156" t="s">
        <v>1</v>
      </c>
      <c r="F383" s="157" t="s">
        <v>2304</v>
      </c>
      <c r="H383" s="158">
        <v>0.71799999999999997</v>
      </c>
      <c r="I383" s="159"/>
      <c r="L383" s="155"/>
      <c r="M383" s="160"/>
      <c r="T383" s="161"/>
      <c r="AT383" s="156" t="s">
        <v>376</v>
      </c>
      <c r="AU383" s="156" t="s">
        <v>86</v>
      </c>
      <c r="AV383" s="12" t="s">
        <v>86</v>
      </c>
      <c r="AW383" s="12" t="s">
        <v>34</v>
      </c>
      <c r="AX383" s="12" t="s">
        <v>77</v>
      </c>
      <c r="AY383" s="156" t="s">
        <v>339</v>
      </c>
    </row>
    <row r="384" spans="2:65" s="13" customFormat="1" x14ac:dyDescent="0.2">
      <c r="B384" s="162"/>
      <c r="D384" s="150" t="s">
        <v>376</v>
      </c>
      <c r="E384" s="163" t="s">
        <v>1</v>
      </c>
      <c r="F384" s="164" t="s">
        <v>398</v>
      </c>
      <c r="H384" s="165">
        <v>2.2469999999999999</v>
      </c>
      <c r="I384" s="166"/>
      <c r="L384" s="162"/>
      <c r="M384" s="167"/>
      <c r="T384" s="168"/>
      <c r="AT384" s="163" t="s">
        <v>376</v>
      </c>
      <c r="AU384" s="163" t="s">
        <v>86</v>
      </c>
      <c r="AV384" s="13" t="s">
        <v>249</v>
      </c>
      <c r="AW384" s="13" t="s">
        <v>34</v>
      </c>
      <c r="AX384" s="13" t="s">
        <v>84</v>
      </c>
      <c r="AY384" s="163" t="s">
        <v>339</v>
      </c>
    </row>
    <row r="385" spans="2:65" s="1" customFormat="1" ht="16.5" customHeight="1" x14ac:dyDescent="0.2">
      <c r="B385" s="136"/>
      <c r="C385" s="137" t="s">
        <v>600</v>
      </c>
      <c r="D385" s="137" t="s">
        <v>342</v>
      </c>
      <c r="E385" s="138" t="s">
        <v>2309</v>
      </c>
      <c r="F385" s="139" t="s">
        <v>2310</v>
      </c>
      <c r="G385" s="140" t="s">
        <v>373</v>
      </c>
      <c r="H385" s="141">
        <v>10.488</v>
      </c>
      <c r="I385" s="142"/>
      <c r="J385" s="143">
        <f>ROUND(I385*H385,2)</f>
        <v>0</v>
      </c>
      <c r="K385" s="139" t="s">
        <v>902</v>
      </c>
      <c r="L385" s="32"/>
      <c r="M385" s="144" t="s">
        <v>1</v>
      </c>
      <c r="N385" s="145" t="s">
        <v>42</v>
      </c>
      <c r="P385" s="146">
        <f>O385*H385</f>
        <v>0</v>
      </c>
      <c r="Q385" s="146">
        <v>0</v>
      </c>
      <c r="R385" s="146">
        <f>Q385*H385</f>
        <v>0</v>
      </c>
      <c r="S385" s="146">
        <v>0</v>
      </c>
      <c r="T385" s="147">
        <f>S385*H385</f>
        <v>0</v>
      </c>
      <c r="AR385" s="148" t="s">
        <v>249</v>
      </c>
      <c r="AT385" s="148" t="s">
        <v>342</v>
      </c>
      <c r="AU385" s="148" t="s">
        <v>86</v>
      </c>
      <c r="AY385" s="17" t="s">
        <v>339</v>
      </c>
      <c r="BE385" s="149">
        <f>IF(N385="základní",J385,0)</f>
        <v>0</v>
      </c>
      <c r="BF385" s="149">
        <f>IF(N385="snížená",J385,0)</f>
        <v>0</v>
      </c>
      <c r="BG385" s="149">
        <f>IF(N385="zákl. přenesená",J385,0)</f>
        <v>0</v>
      </c>
      <c r="BH385" s="149">
        <f>IF(N385="sníž. přenesená",J385,0)</f>
        <v>0</v>
      </c>
      <c r="BI385" s="149">
        <f>IF(N385="nulová",J385,0)</f>
        <v>0</v>
      </c>
      <c r="BJ385" s="17" t="s">
        <v>84</v>
      </c>
      <c r="BK385" s="149">
        <f>ROUND(I385*H385,2)</f>
        <v>0</v>
      </c>
      <c r="BL385" s="17" t="s">
        <v>249</v>
      </c>
      <c r="BM385" s="148" t="s">
        <v>2311</v>
      </c>
    </row>
    <row r="386" spans="2:65" s="1" customFormat="1" x14ac:dyDescent="0.2">
      <c r="B386" s="32"/>
      <c r="D386" s="150" t="s">
        <v>348</v>
      </c>
      <c r="F386" s="151" t="s">
        <v>2312</v>
      </c>
      <c r="I386" s="152"/>
      <c r="L386" s="32"/>
      <c r="M386" s="153"/>
      <c r="T386" s="56"/>
      <c r="AT386" s="17" t="s">
        <v>348</v>
      </c>
      <c r="AU386" s="17" t="s">
        <v>86</v>
      </c>
    </row>
    <row r="387" spans="2:65" s="15" customFormat="1" x14ac:dyDescent="0.2">
      <c r="B387" s="189"/>
      <c r="D387" s="150" t="s">
        <v>376</v>
      </c>
      <c r="E387" s="190" t="s">
        <v>1</v>
      </c>
      <c r="F387" s="191" t="s">
        <v>2313</v>
      </c>
      <c r="H387" s="190" t="s">
        <v>1</v>
      </c>
      <c r="I387" s="192"/>
      <c r="L387" s="189"/>
      <c r="M387" s="193"/>
      <c r="T387" s="194"/>
      <c r="AT387" s="190" t="s">
        <v>376</v>
      </c>
      <c r="AU387" s="190" t="s">
        <v>86</v>
      </c>
      <c r="AV387" s="15" t="s">
        <v>84</v>
      </c>
      <c r="AW387" s="15" t="s">
        <v>34</v>
      </c>
      <c r="AX387" s="15" t="s">
        <v>77</v>
      </c>
      <c r="AY387" s="190" t="s">
        <v>339</v>
      </c>
    </row>
    <row r="388" spans="2:65" s="12" customFormat="1" x14ac:dyDescent="0.2">
      <c r="B388" s="155"/>
      <c r="D388" s="150" t="s">
        <v>376</v>
      </c>
      <c r="E388" s="156" t="s">
        <v>1</v>
      </c>
      <c r="F388" s="157" t="s">
        <v>5143</v>
      </c>
      <c r="H388" s="158">
        <v>5.2439999999999998</v>
      </c>
      <c r="I388" s="159"/>
      <c r="L388" s="155"/>
      <c r="M388" s="160"/>
      <c r="T388" s="161"/>
      <c r="AT388" s="156" t="s">
        <v>376</v>
      </c>
      <c r="AU388" s="156" t="s">
        <v>86</v>
      </c>
      <c r="AV388" s="12" t="s">
        <v>86</v>
      </c>
      <c r="AW388" s="12" t="s">
        <v>34</v>
      </c>
      <c r="AX388" s="12" t="s">
        <v>77</v>
      </c>
      <c r="AY388" s="156" t="s">
        <v>339</v>
      </c>
    </row>
    <row r="389" spans="2:65" s="12" customFormat="1" x14ac:dyDescent="0.2">
      <c r="B389" s="155"/>
      <c r="D389" s="150" t="s">
        <v>376</v>
      </c>
      <c r="E389" s="156" t="s">
        <v>1</v>
      </c>
      <c r="F389" s="157" t="s">
        <v>5143</v>
      </c>
      <c r="H389" s="158">
        <v>5.2439999999999998</v>
      </c>
      <c r="I389" s="159"/>
      <c r="L389" s="155"/>
      <c r="M389" s="160"/>
      <c r="T389" s="161"/>
      <c r="AT389" s="156" t="s">
        <v>376</v>
      </c>
      <c r="AU389" s="156" t="s">
        <v>86</v>
      </c>
      <c r="AV389" s="12" t="s">
        <v>86</v>
      </c>
      <c r="AW389" s="12" t="s">
        <v>34</v>
      </c>
      <c r="AX389" s="12" t="s">
        <v>77</v>
      </c>
      <c r="AY389" s="156" t="s">
        <v>339</v>
      </c>
    </row>
    <row r="390" spans="2:65" s="13" customFormat="1" x14ac:dyDescent="0.2">
      <c r="B390" s="162"/>
      <c r="D390" s="150" t="s">
        <v>376</v>
      </c>
      <c r="E390" s="163" t="s">
        <v>1</v>
      </c>
      <c r="F390" s="164" t="s">
        <v>398</v>
      </c>
      <c r="H390" s="165">
        <v>10.488</v>
      </c>
      <c r="I390" s="166"/>
      <c r="L390" s="162"/>
      <c r="M390" s="167"/>
      <c r="T390" s="168"/>
      <c r="AT390" s="163" t="s">
        <v>376</v>
      </c>
      <c r="AU390" s="163" t="s">
        <v>86</v>
      </c>
      <c r="AV390" s="13" t="s">
        <v>249</v>
      </c>
      <c r="AW390" s="13" t="s">
        <v>34</v>
      </c>
      <c r="AX390" s="13" t="s">
        <v>84</v>
      </c>
      <c r="AY390" s="163" t="s">
        <v>339</v>
      </c>
    </row>
    <row r="391" spans="2:65" s="1" customFormat="1" ht="16.5" customHeight="1" x14ac:dyDescent="0.2">
      <c r="B391" s="136"/>
      <c r="C391" s="137" t="s">
        <v>603</v>
      </c>
      <c r="D391" s="137" t="s">
        <v>342</v>
      </c>
      <c r="E391" s="138" t="s">
        <v>2315</v>
      </c>
      <c r="F391" s="139" t="s">
        <v>2316</v>
      </c>
      <c r="G391" s="140" t="s">
        <v>373</v>
      </c>
      <c r="H391" s="141">
        <v>57.44</v>
      </c>
      <c r="I391" s="142"/>
      <c r="J391" s="143">
        <f>ROUND(I391*H391,2)</f>
        <v>0</v>
      </c>
      <c r="K391" s="139" t="s">
        <v>902</v>
      </c>
      <c r="L391" s="32"/>
      <c r="M391" s="144" t="s">
        <v>1</v>
      </c>
      <c r="N391" s="145" t="s">
        <v>42</v>
      </c>
      <c r="P391" s="146">
        <f>O391*H391</f>
        <v>0</v>
      </c>
      <c r="Q391" s="146">
        <v>2.4500000000000002</v>
      </c>
      <c r="R391" s="146">
        <f>Q391*H391</f>
        <v>140.72800000000001</v>
      </c>
      <c r="S391" s="146">
        <v>0</v>
      </c>
      <c r="T391" s="147">
        <f>S391*H391</f>
        <v>0</v>
      </c>
      <c r="AR391" s="148" t="s">
        <v>249</v>
      </c>
      <c r="AT391" s="148" t="s">
        <v>342</v>
      </c>
      <c r="AU391" s="148" t="s">
        <v>86</v>
      </c>
      <c r="AY391" s="17" t="s">
        <v>339</v>
      </c>
      <c r="BE391" s="149">
        <f>IF(N391="základní",J391,0)</f>
        <v>0</v>
      </c>
      <c r="BF391" s="149">
        <f>IF(N391="snížená",J391,0)</f>
        <v>0</v>
      </c>
      <c r="BG391" s="149">
        <f>IF(N391="zákl. přenesená",J391,0)</f>
        <v>0</v>
      </c>
      <c r="BH391" s="149">
        <f>IF(N391="sníž. přenesená",J391,0)</f>
        <v>0</v>
      </c>
      <c r="BI391" s="149">
        <f>IF(N391="nulová",J391,0)</f>
        <v>0</v>
      </c>
      <c r="BJ391" s="17" t="s">
        <v>84</v>
      </c>
      <c r="BK391" s="149">
        <f>ROUND(I391*H391,2)</f>
        <v>0</v>
      </c>
      <c r="BL391" s="17" t="s">
        <v>249</v>
      </c>
      <c r="BM391" s="148" t="s">
        <v>2317</v>
      </c>
    </row>
    <row r="392" spans="2:65" s="1" customFormat="1" x14ac:dyDescent="0.2">
      <c r="B392" s="32"/>
      <c r="D392" s="150" t="s">
        <v>348</v>
      </c>
      <c r="F392" s="151" t="s">
        <v>2318</v>
      </c>
      <c r="I392" s="152"/>
      <c r="L392" s="32"/>
      <c r="M392" s="153"/>
      <c r="T392" s="56"/>
      <c r="AT392" s="17" t="s">
        <v>348</v>
      </c>
      <c r="AU392" s="17" t="s">
        <v>86</v>
      </c>
    </row>
    <row r="393" spans="2:65" s="12" customFormat="1" x14ac:dyDescent="0.2">
      <c r="B393" s="155"/>
      <c r="D393" s="150" t="s">
        <v>376</v>
      </c>
      <c r="E393" s="156" t="s">
        <v>1</v>
      </c>
      <c r="F393" s="157" t="s">
        <v>5144</v>
      </c>
      <c r="H393" s="158">
        <v>16.8</v>
      </c>
      <c r="I393" s="159"/>
      <c r="L393" s="155"/>
      <c r="M393" s="160"/>
      <c r="T393" s="161"/>
      <c r="AT393" s="156" t="s">
        <v>376</v>
      </c>
      <c r="AU393" s="156" t="s">
        <v>86</v>
      </c>
      <c r="AV393" s="12" t="s">
        <v>86</v>
      </c>
      <c r="AW393" s="12" t="s">
        <v>34</v>
      </c>
      <c r="AX393" s="12" t="s">
        <v>77</v>
      </c>
      <c r="AY393" s="156" t="s">
        <v>339</v>
      </c>
    </row>
    <row r="394" spans="2:65" s="12" customFormat="1" x14ac:dyDescent="0.2">
      <c r="B394" s="155"/>
      <c r="D394" s="150" t="s">
        <v>376</v>
      </c>
      <c r="E394" s="156" t="s">
        <v>1</v>
      </c>
      <c r="F394" s="157" t="s">
        <v>5145</v>
      </c>
      <c r="H394" s="158">
        <v>9.1199999999999992</v>
      </c>
      <c r="I394" s="159"/>
      <c r="L394" s="155"/>
      <c r="M394" s="160"/>
      <c r="T394" s="161"/>
      <c r="AT394" s="156" t="s">
        <v>376</v>
      </c>
      <c r="AU394" s="156" t="s">
        <v>86</v>
      </c>
      <c r="AV394" s="12" t="s">
        <v>86</v>
      </c>
      <c r="AW394" s="12" t="s">
        <v>34</v>
      </c>
      <c r="AX394" s="12" t="s">
        <v>77</v>
      </c>
      <c r="AY394" s="156" t="s">
        <v>339</v>
      </c>
    </row>
    <row r="395" spans="2:65" s="12" customFormat="1" x14ac:dyDescent="0.2">
      <c r="B395" s="155"/>
      <c r="D395" s="150" t="s">
        <v>376</v>
      </c>
      <c r="E395" s="156" t="s">
        <v>1</v>
      </c>
      <c r="F395" s="157" t="s">
        <v>5146</v>
      </c>
      <c r="H395" s="158">
        <v>16.8</v>
      </c>
      <c r="I395" s="159"/>
      <c r="L395" s="155"/>
      <c r="M395" s="160"/>
      <c r="T395" s="161"/>
      <c r="AT395" s="156" t="s">
        <v>376</v>
      </c>
      <c r="AU395" s="156" t="s">
        <v>86</v>
      </c>
      <c r="AV395" s="12" t="s">
        <v>86</v>
      </c>
      <c r="AW395" s="12" t="s">
        <v>34</v>
      </c>
      <c r="AX395" s="12" t="s">
        <v>77</v>
      </c>
      <c r="AY395" s="156" t="s">
        <v>339</v>
      </c>
    </row>
    <row r="396" spans="2:65" s="12" customFormat="1" x14ac:dyDescent="0.2">
      <c r="B396" s="155"/>
      <c r="D396" s="150" t="s">
        <v>376</v>
      </c>
      <c r="E396" s="156" t="s">
        <v>1</v>
      </c>
      <c r="F396" s="157" t="s">
        <v>5147</v>
      </c>
      <c r="H396" s="158">
        <v>9.1199999999999992</v>
      </c>
      <c r="I396" s="159"/>
      <c r="L396" s="155"/>
      <c r="M396" s="160"/>
      <c r="T396" s="161"/>
      <c r="AT396" s="156" t="s">
        <v>376</v>
      </c>
      <c r="AU396" s="156" t="s">
        <v>86</v>
      </c>
      <c r="AV396" s="12" t="s">
        <v>86</v>
      </c>
      <c r="AW396" s="12" t="s">
        <v>34</v>
      </c>
      <c r="AX396" s="12" t="s">
        <v>77</v>
      </c>
      <c r="AY396" s="156" t="s">
        <v>339</v>
      </c>
    </row>
    <row r="397" spans="2:65" s="12" customFormat="1" x14ac:dyDescent="0.2">
      <c r="B397" s="155"/>
      <c r="D397" s="150" t="s">
        <v>376</v>
      </c>
      <c r="E397" s="156" t="s">
        <v>1</v>
      </c>
      <c r="F397" s="157" t="s">
        <v>2323</v>
      </c>
      <c r="H397" s="158">
        <v>5.6</v>
      </c>
      <c r="I397" s="159"/>
      <c r="L397" s="155"/>
      <c r="M397" s="160"/>
      <c r="T397" s="161"/>
      <c r="AT397" s="156" t="s">
        <v>376</v>
      </c>
      <c r="AU397" s="156" t="s">
        <v>86</v>
      </c>
      <c r="AV397" s="12" t="s">
        <v>86</v>
      </c>
      <c r="AW397" s="12" t="s">
        <v>34</v>
      </c>
      <c r="AX397" s="12" t="s">
        <v>77</v>
      </c>
      <c r="AY397" s="156" t="s">
        <v>339</v>
      </c>
    </row>
    <row r="398" spans="2:65" s="13" customFormat="1" x14ac:dyDescent="0.2">
      <c r="B398" s="162"/>
      <c r="D398" s="150" t="s">
        <v>376</v>
      </c>
      <c r="E398" s="163" t="s">
        <v>1</v>
      </c>
      <c r="F398" s="164" t="s">
        <v>398</v>
      </c>
      <c r="H398" s="165">
        <v>57.44</v>
      </c>
      <c r="I398" s="166"/>
      <c r="L398" s="162"/>
      <c r="M398" s="167"/>
      <c r="T398" s="168"/>
      <c r="AT398" s="163" t="s">
        <v>376</v>
      </c>
      <c r="AU398" s="163" t="s">
        <v>86</v>
      </c>
      <c r="AV398" s="13" t="s">
        <v>249</v>
      </c>
      <c r="AW398" s="13" t="s">
        <v>34</v>
      </c>
      <c r="AX398" s="13" t="s">
        <v>84</v>
      </c>
      <c r="AY398" s="163" t="s">
        <v>339</v>
      </c>
    </row>
    <row r="399" spans="2:65" s="1" customFormat="1" ht="16.5" customHeight="1" x14ac:dyDescent="0.2">
      <c r="B399" s="136"/>
      <c r="C399" s="137" t="s">
        <v>606</v>
      </c>
      <c r="D399" s="137" t="s">
        <v>342</v>
      </c>
      <c r="E399" s="138" t="s">
        <v>2324</v>
      </c>
      <c r="F399" s="139" t="s">
        <v>2325</v>
      </c>
      <c r="G399" s="140" t="s">
        <v>373</v>
      </c>
      <c r="H399" s="141">
        <v>9.24</v>
      </c>
      <c r="I399" s="142"/>
      <c r="J399" s="143">
        <f>ROUND(I399*H399,2)</f>
        <v>0</v>
      </c>
      <c r="K399" s="139" t="s">
        <v>902</v>
      </c>
      <c r="L399" s="32"/>
      <c r="M399" s="144" t="s">
        <v>1</v>
      </c>
      <c r="N399" s="145" t="s">
        <v>42</v>
      </c>
      <c r="P399" s="146">
        <f>O399*H399</f>
        <v>0</v>
      </c>
      <c r="Q399" s="146">
        <v>2.21</v>
      </c>
      <c r="R399" s="146">
        <f>Q399*H399</f>
        <v>20.420400000000001</v>
      </c>
      <c r="S399" s="146">
        <v>0</v>
      </c>
      <c r="T399" s="147">
        <f>S399*H399</f>
        <v>0</v>
      </c>
      <c r="AR399" s="148" t="s">
        <v>249</v>
      </c>
      <c r="AT399" s="148" t="s">
        <v>342</v>
      </c>
      <c r="AU399" s="148" t="s">
        <v>86</v>
      </c>
      <c r="AY399" s="17" t="s">
        <v>339</v>
      </c>
      <c r="BE399" s="149">
        <f>IF(N399="základní",J399,0)</f>
        <v>0</v>
      </c>
      <c r="BF399" s="149">
        <f>IF(N399="snížená",J399,0)</f>
        <v>0</v>
      </c>
      <c r="BG399" s="149">
        <f>IF(N399="zákl. přenesená",J399,0)</f>
        <v>0</v>
      </c>
      <c r="BH399" s="149">
        <f>IF(N399="sníž. přenesená",J399,0)</f>
        <v>0</v>
      </c>
      <c r="BI399" s="149">
        <f>IF(N399="nulová",J399,0)</f>
        <v>0</v>
      </c>
      <c r="BJ399" s="17" t="s">
        <v>84</v>
      </c>
      <c r="BK399" s="149">
        <f>ROUND(I399*H399,2)</f>
        <v>0</v>
      </c>
      <c r="BL399" s="17" t="s">
        <v>249</v>
      </c>
      <c r="BM399" s="148" t="s">
        <v>2326</v>
      </c>
    </row>
    <row r="400" spans="2:65" s="1" customFormat="1" ht="19.2" x14ac:dyDescent="0.2">
      <c r="B400" s="32"/>
      <c r="D400" s="150" t="s">
        <v>348</v>
      </c>
      <c r="F400" s="151" t="s">
        <v>2327</v>
      </c>
      <c r="I400" s="152"/>
      <c r="L400" s="32"/>
      <c r="M400" s="153"/>
      <c r="T400" s="56"/>
      <c r="AT400" s="17" t="s">
        <v>348</v>
      </c>
      <c r="AU400" s="17" t="s">
        <v>86</v>
      </c>
    </row>
    <row r="401" spans="2:65" s="15" customFormat="1" x14ac:dyDescent="0.2">
      <c r="B401" s="189"/>
      <c r="D401" s="150" t="s">
        <v>376</v>
      </c>
      <c r="E401" s="190" t="s">
        <v>1</v>
      </c>
      <c r="F401" s="191" t="s">
        <v>5148</v>
      </c>
      <c r="H401" s="190" t="s">
        <v>1</v>
      </c>
      <c r="I401" s="192"/>
      <c r="L401" s="189"/>
      <c r="M401" s="193"/>
      <c r="T401" s="194"/>
      <c r="AT401" s="190" t="s">
        <v>376</v>
      </c>
      <c r="AU401" s="190" t="s">
        <v>86</v>
      </c>
      <c r="AV401" s="15" t="s">
        <v>84</v>
      </c>
      <c r="AW401" s="15" t="s">
        <v>34</v>
      </c>
      <c r="AX401" s="15" t="s">
        <v>77</v>
      </c>
      <c r="AY401" s="190" t="s">
        <v>339</v>
      </c>
    </row>
    <row r="402" spans="2:65" s="12" customFormat="1" x14ac:dyDescent="0.2">
      <c r="B402" s="155"/>
      <c r="D402" s="150" t="s">
        <v>376</v>
      </c>
      <c r="E402" s="156" t="s">
        <v>1</v>
      </c>
      <c r="F402" s="157" t="s">
        <v>5149</v>
      </c>
      <c r="H402" s="158">
        <v>4.74</v>
      </c>
      <c r="I402" s="159"/>
      <c r="L402" s="155"/>
      <c r="M402" s="160"/>
      <c r="T402" s="161"/>
      <c r="AT402" s="156" t="s">
        <v>376</v>
      </c>
      <c r="AU402" s="156" t="s">
        <v>86</v>
      </c>
      <c r="AV402" s="12" t="s">
        <v>86</v>
      </c>
      <c r="AW402" s="12" t="s">
        <v>34</v>
      </c>
      <c r="AX402" s="12" t="s">
        <v>77</v>
      </c>
      <c r="AY402" s="156" t="s">
        <v>339</v>
      </c>
    </row>
    <row r="403" spans="2:65" s="15" customFormat="1" x14ac:dyDescent="0.2">
      <c r="B403" s="189"/>
      <c r="D403" s="150" t="s">
        <v>376</v>
      </c>
      <c r="E403" s="190" t="s">
        <v>1</v>
      </c>
      <c r="F403" s="191" t="s">
        <v>5150</v>
      </c>
      <c r="H403" s="190" t="s">
        <v>1</v>
      </c>
      <c r="I403" s="192"/>
      <c r="L403" s="189"/>
      <c r="M403" s="193"/>
      <c r="T403" s="194"/>
      <c r="AT403" s="190" t="s">
        <v>376</v>
      </c>
      <c r="AU403" s="190" t="s">
        <v>86</v>
      </c>
      <c r="AV403" s="15" t="s">
        <v>84</v>
      </c>
      <c r="AW403" s="15" t="s">
        <v>34</v>
      </c>
      <c r="AX403" s="15" t="s">
        <v>77</v>
      </c>
      <c r="AY403" s="190" t="s">
        <v>339</v>
      </c>
    </row>
    <row r="404" spans="2:65" s="12" customFormat="1" x14ac:dyDescent="0.2">
      <c r="B404" s="155"/>
      <c r="D404" s="150" t="s">
        <v>376</v>
      </c>
      <c r="E404" s="156" t="s">
        <v>1</v>
      </c>
      <c r="F404" s="157" t="s">
        <v>2329</v>
      </c>
      <c r="H404" s="158">
        <v>4.5</v>
      </c>
      <c r="I404" s="159"/>
      <c r="L404" s="155"/>
      <c r="M404" s="160"/>
      <c r="T404" s="161"/>
      <c r="AT404" s="156" t="s">
        <v>376</v>
      </c>
      <c r="AU404" s="156" t="s">
        <v>86</v>
      </c>
      <c r="AV404" s="12" t="s">
        <v>86</v>
      </c>
      <c r="AW404" s="12" t="s">
        <v>34</v>
      </c>
      <c r="AX404" s="12" t="s">
        <v>77</v>
      </c>
      <c r="AY404" s="156" t="s">
        <v>339</v>
      </c>
    </row>
    <row r="405" spans="2:65" s="13" customFormat="1" x14ac:dyDescent="0.2">
      <c r="B405" s="162"/>
      <c r="D405" s="150" t="s">
        <v>376</v>
      </c>
      <c r="E405" s="163" t="s">
        <v>1</v>
      </c>
      <c r="F405" s="164" t="s">
        <v>398</v>
      </c>
      <c r="H405" s="165">
        <v>9.24</v>
      </c>
      <c r="I405" s="166"/>
      <c r="L405" s="162"/>
      <c r="M405" s="167"/>
      <c r="T405" s="168"/>
      <c r="AT405" s="163" t="s">
        <v>376</v>
      </c>
      <c r="AU405" s="163" t="s">
        <v>86</v>
      </c>
      <c r="AV405" s="13" t="s">
        <v>249</v>
      </c>
      <c r="AW405" s="13" t="s">
        <v>34</v>
      </c>
      <c r="AX405" s="13" t="s">
        <v>84</v>
      </c>
      <c r="AY405" s="163" t="s">
        <v>339</v>
      </c>
    </row>
    <row r="406" spans="2:65" s="1" customFormat="1" ht="21.75" customHeight="1" x14ac:dyDescent="0.2">
      <c r="B406" s="136"/>
      <c r="C406" s="137" t="s">
        <v>609</v>
      </c>
      <c r="D406" s="137" t="s">
        <v>342</v>
      </c>
      <c r="E406" s="138" t="s">
        <v>2332</v>
      </c>
      <c r="F406" s="139" t="s">
        <v>2333</v>
      </c>
      <c r="G406" s="140" t="s">
        <v>381</v>
      </c>
      <c r="H406" s="141">
        <v>24.2</v>
      </c>
      <c r="I406" s="142"/>
      <c r="J406" s="143">
        <f>ROUND(I406*H406,2)</f>
        <v>0</v>
      </c>
      <c r="K406" s="139" t="s">
        <v>902</v>
      </c>
      <c r="L406" s="32"/>
      <c r="M406" s="144" t="s">
        <v>1</v>
      </c>
      <c r="N406" s="145" t="s">
        <v>42</v>
      </c>
      <c r="P406" s="146">
        <f>O406*H406</f>
        <v>0</v>
      </c>
      <c r="Q406" s="146">
        <v>1.0311999999999999</v>
      </c>
      <c r="R406" s="146">
        <f>Q406*H406</f>
        <v>24.955039999999997</v>
      </c>
      <c r="S406" s="146">
        <v>0</v>
      </c>
      <c r="T406" s="147">
        <f>S406*H406</f>
        <v>0</v>
      </c>
      <c r="AR406" s="148" t="s">
        <v>249</v>
      </c>
      <c r="AT406" s="148" t="s">
        <v>342</v>
      </c>
      <c r="AU406" s="148" t="s">
        <v>86</v>
      </c>
      <c r="AY406" s="17" t="s">
        <v>339</v>
      </c>
      <c r="BE406" s="149">
        <f>IF(N406="základní",J406,0)</f>
        <v>0</v>
      </c>
      <c r="BF406" s="149">
        <f>IF(N406="snížená",J406,0)</f>
        <v>0</v>
      </c>
      <c r="BG406" s="149">
        <f>IF(N406="zákl. přenesená",J406,0)</f>
        <v>0</v>
      </c>
      <c r="BH406" s="149">
        <f>IF(N406="sníž. přenesená",J406,0)</f>
        <v>0</v>
      </c>
      <c r="BI406" s="149">
        <f>IF(N406="nulová",J406,0)</f>
        <v>0</v>
      </c>
      <c r="BJ406" s="17" t="s">
        <v>84</v>
      </c>
      <c r="BK406" s="149">
        <f>ROUND(I406*H406,2)</f>
        <v>0</v>
      </c>
      <c r="BL406" s="17" t="s">
        <v>249</v>
      </c>
      <c r="BM406" s="148" t="s">
        <v>2334</v>
      </c>
    </row>
    <row r="407" spans="2:65" s="1" customFormat="1" ht="19.2" x14ac:dyDescent="0.2">
      <c r="B407" s="32"/>
      <c r="D407" s="150" t="s">
        <v>348</v>
      </c>
      <c r="F407" s="151" t="s">
        <v>2335</v>
      </c>
      <c r="I407" s="152"/>
      <c r="L407" s="32"/>
      <c r="M407" s="153"/>
      <c r="T407" s="56"/>
      <c r="AT407" s="17" t="s">
        <v>348</v>
      </c>
      <c r="AU407" s="17" t="s">
        <v>86</v>
      </c>
    </row>
    <row r="408" spans="2:65" s="15" customFormat="1" x14ac:dyDescent="0.2">
      <c r="B408" s="189"/>
      <c r="D408" s="150" t="s">
        <v>376</v>
      </c>
      <c r="E408" s="190" t="s">
        <v>1</v>
      </c>
      <c r="F408" s="191" t="s">
        <v>5151</v>
      </c>
      <c r="H408" s="190" t="s">
        <v>1</v>
      </c>
      <c r="I408" s="192"/>
      <c r="L408" s="189"/>
      <c r="M408" s="193"/>
      <c r="T408" s="194"/>
      <c r="AT408" s="190" t="s">
        <v>376</v>
      </c>
      <c r="AU408" s="190" t="s">
        <v>86</v>
      </c>
      <c r="AV408" s="15" t="s">
        <v>84</v>
      </c>
      <c r="AW408" s="15" t="s">
        <v>34</v>
      </c>
      <c r="AX408" s="15" t="s">
        <v>77</v>
      </c>
      <c r="AY408" s="190" t="s">
        <v>339</v>
      </c>
    </row>
    <row r="409" spans="2:65" s="12" customFormat="1" x14ac:dyDescent="0.2">
      <c r="B409" s="155"/>
      <c r="D409" s="150" t="s">
        <v>376</v>
      </c>
      <c r="E409" s="156" t="s">
        <v>1</v>
      </c>
      <c r="F409" s="157" t="s">
        <v>5152</v>
      </c>
      <c r="H409" s="158">
        <v>24.2</v>
      </c>
      <c r="I409" s="159"/>
      <c r="L409" s="155"/>
      <c r="M409" s="160"/>
      <c r="T409" s="161"/>
      <c r="AT409" s="156" t="s">
        <v>376</v>
      </c>
      <c r="AU409" s="156" t="s">
        <v>86</v>
      </c>
      <c r="AV409" s="12" t="s">
        <v>86</v>
      </c>
      <c r="AW409" s="12" t="s">
        <v>34</v>
      </c>
      <c r="AX409" s="12" t="s">
        <v>84</v>
      </c>
      <c r="AY409" s="156" t="s">
        <v>339</v>
      </c>
    </row>
    <row r="410" spans="2:65" s="11" customFormat="1" ht="22.8" customHeight="1" x14ac:dyDescent="0.25">
      <c r="B410" s="124"/>
      <c r="D410" s="125" t="s">
        <v>76</v>
      </c>
      <c r="E410" s="134" t="s">
        <v>340</v>
      </c>
      <c r="F410" s="134" t="s">
        <v>341</v>
      </c>
      <c r="I410" s="127"/>
      <c r="J410" s="135">
        <f>BK410</f>
        <v>0</v>
      </c>
      <c r="L410" s="124"/>
      <c r="M410" s="129"/>
      <c r="P410" s="130">
        <f>SUM(P411:P434)</f>
        <v>0</v>
      </c>
      <c r="R410" s="130">
        <f>SUM(R411:R434)</f>
        <v>1.19211</v>
      </c>
      <c r="T410" s="131">
        <f>SUM(T411:T434)</f>
        <v>1.6600000000000001</v>
      </c>
      <c r="AR410" s="125" t="s">
        <v>84</v>
      </c>
      <c r="AT410" s="132" t="s">
        <v>76</v>
      </c>
      <c r="AU410" s="132" t="s">
        <v>84</v>
      </c>
      <c r="AY410" s="125" t="s">
        <v>339</v>
      </c>
      <c r="BK410" s="133">
        <f>SUM(BK411:BK434)</f>
        <v>0</v>
      </c>
    </row>
    <row r="411" spans="2:65" s="1" customFormat="1" ht="16.5" customHeight="1" x14ac:dyDescent="0.2">
      <c r="B411" s="136"/>
      <c r="C411" s="137" t="s">
        <v>612</v>
      </c>
      <c r="D411" s="137" t="s">
        <v>342</v>
      </c>
      <c r="E411" s="138" t="s">
        <v>2339</v>
      </c>
      <c r="F411" s="139" t="s">
        <v>2340</v>
      </c>
      <c r="G411" s="140" t="s">
        <v>345</v>
      </c>
      <c r="H411" s="141">
        <v>20</v>
      </c>
      <c r="I411" s="142"/>
      <c r="J411" s="143">
        <f>ROUND(I411*H411,2)</f>
        <v>0</v>
      </c>
      <c r="K411" s="139" t="s">
        <v>902</v>
      </c>
      <c r="L411" s="32"/>
      <c r="M411" s="144" t="s">
        <v>1</v>
      </c>
      <c r="N411" s="145" t="s">
        <v>42</v>
      </c>
      <c r="P411" s="146">
        <f>O411*H411</f>
        <v>0</v>
      </c>
      <c r="Q411" s="146">
        <v>2.9999999999999997E-4</v>
      </c>
      <c r="R411" s="146">
        <f>Q411*H411</f>
        <v>5.9999999999999993E-3</v>
      </c>
      <c r="S411" s="146">
        <v>0</v>
      </c>
      <c r="T411" s="147">
        <f>S411*H411</f>
        <v>0</v>
      </c>
      <c r="AR411" s="148" t="s">
        <v>249</v>
      </c>
      <c r="AT411" s="148" t="s">
        <v>342</v>
      </c>
      <c r="AU411" s="148" t="s">
        <v>86</v>
      </c>
      <c r="AY411" s="17" t="s">
        <v>339</v>
      </c>
      <c r="BE411" s="149">
        <f>IF(N411="základní",J411,0)</f>
        <v>0</v>
      </c>
      <c r="BF411" s="149">
        <f>IF(N411="snížená",J411,0)</f>
        <v>0</v>
      </c>
      <c r="BG411" s="149">
        <f>IF(N411="zákl. přenesená",J411,0)</f>
        <v>0</v>
      </c>
      <c r="BH411" s="149">
        <f>IF(N411="sníž. přenesená",J411,0)</f>
        <v>0</v>
      </c>
      <c r="BI411" s="149">
        <f>IF(N411="nulová",J411,0)</f>
        <v>0</v>
      </c>
      <c r="BJ411" s="17" t="s">
        <v>84</v>
      </c>
      <c r="BK411" s="149">
        <f>ROUND(I411*H411,2)</f>
        <v>0</v>
      </c>
      <c r="BL411" s="17" t="s">
        <v>249</v>
      </c>
      <c r="BM411" s="148" t="s">
        <v>2341</v>
      </c>
    </row>
    <row r="412" spans="2:65" s="1" customFormat="1" x14ac:dyDescent="0.2">
      <c r="B412" s="32"/>
      <c r="D412" s="150" t="s">
        <v>348</v>
      </c>
      <c r="F412" s="151" t="s">
        <v>2342</v>
      </c>
      <c r="I412" s="152"/>
      <c r="L412" s="32"/>
      <c r="M412" s="153"/>
      <c r="T412" s="56"/>
      <c r="AT412" s="17" t="s">
        <v>348</v>
      </c>
      <c r="AU412" s="17" t="s">
        <v>86</v>
      </c>
    </row>
    <row r="413" spans="2:65" s="12" customFormat="1" x14ac:dyDescent="0.2">
      <c r="B413" s="155"/>
      <c r="D413" s="150" t="s">
        <v>376</v>
      </c>
      <c r="E413" s="156" t="s">
        <v>1</v>
      </c>
      <c r="F413" s="157" t="s">
        <v>2343</v>
      </c>
      <c r="H413" s="158">
        <v>20</v>
      </c>
      <c r="I413" s="159"/>
      <c r="L413" s="155"/>
      <c r="M413" s="160"/>
      <c r="T413" s="161"/>
      <c r="AT413" s="156" t="s">
        <v>376</v>
      </c>
      <c r="AU413" s="156" t="s">
        <v>86</v>
      </c>
      <c r="AV413" s="12" t="s">
        <v>86</v>
      </c>
      <c r="AW413" s="12" t="s">
        <v>34</v>
      </c>
      <c r="AX413" s="12" t="s">
        <v>84</v>
      </c>
      <c r="AY413" s="156" t="s">
        <v>339</v>
      </c>
    </row>
    <row r="414" spans="2:65" s="1" customFormat="1" ht="16.5" customHeight="1" x14ac:dyDescent="0.2">
      <c r="B414" s="136"/>
      <c r="C414" s="137" t="s">
        <v>618</v>
      </c>
      <c r="D414" s="137" t="s">
        <v>342</v>
      </c>
      <c r="E414" s="138" t="s">
        <v>2344</v>
      </c>
      <c r="F414" s="139" t="s">
        <v>2345</v>
      </c>
      <c r="G414" s="140" t="s">
        <v>345</v>
      </c>
      <c r="H414" s="141">
        <v>8</v>
      </c>
      <c r="I414" s="142"/>
      <c r="J414" s="143">
        <f>ROUND(I414*H414,2)</f>
        <v>0</v>
      </c>
      <c r="K414" s="139" t="s">
        <v>902</v>
      </c>
      <c r="L414" s="32"/>
      <c r="M414" s="144" t="s">
        <v>1</v>
      </c>
      <c r="N414" s="145" t="s">
        <v>42</v>
      </c>
      <c r="P414" s="146">
        <f>O414*H414</f>
        <v>0</v>
      </c>
      <c r="Q414" s="146">
        <v>5.8E-4</v>
      </c>
      <c r="R414" s="146">
        <f>Q414*H414</f>
        <v>4.64E-3</v>
      </c>
      <c r="S414" s="146">
        <v>0.16600000000000001</v>
      </c>
      <c r="T414" s="147">
        <f>S414*H414</f>
        <v>1.3280000000000001</v>
      </c>
      <c r="AR414" s="148" t="s">
        <v>249</v>
      </c>
      <c r="AT414" s="148" t="s">
        <v>342</v>
      </c>
      <c r="AU414" s="148" t="s">
        <v>86</v>
      </c>
      <c r="AY414" s="17" t="s">
        <v>339</v>
      </c>
      <c r="BE414" s="149">
        <f>IF(N414="základní",J414,0)</f>
        <v>0</v>
      </c>
      <c r="BF414" s="149">
        <f>IF(N414="snížená",J414,0)</f>
        <v>0</v>
      </c>
      <c r="BG414" s="149">
        <f>IF(N414="zákl. přenesená",J414,0)</f>
        <v>0</v>
      </c>
      <c r="BH414" s="149">
        <f>IF(N414="sníž. přenesená",J414,0)</f>
        <v>0</v>
      </c>
      <c r="BI414" s="149">
        <f>IF(N414="nulová",J414,0)</f>
        <v>0</v>
      </c>
      <c r="BJ414" s="17" t="s">
        <v>84</v>
      </c>
      <c r="BK414" s="149">
        <f>ROUND(I414*H414,2)</f>
        <v>0</v>
      </c>
      <c r="BL414" s="17" t="s">
        <v>249</v>
      </c>
      <c r="BM414" s="148" t="s">
        <v>2346</v>
      </c>
    </row>
    <row r="415" spans="2:65" s="1" customFormat="1" x14ac:dyDescent="0.2">
      <c r="B415" s="32"/>
      <c r="D415" s="150" t="s">
        <v>348</v>
      </c>
      <c r="F415" s="151" t="s">
        <v>2347</v>
      </c>
      <c r="I415" s="152"/>
      <c r="L415" s="32"/>
      <c r="M415" s="153"/>
      <c r="T415" s="56"/>
      <c r="AT415" s="17" t="s">
        <v>348</v>
      </c>
      <c r="AU415" s="17" t="s">
        <v>86</v>
      </c>
    </row>
    <row r="416" spans="2:65" s="1" customFormat="1" ht="16.5" customHeight="1" x14ac:dyDescent="0.2">
      <c r="B416" s="136"/>
      <c r="C416" s="137" t="s">
        <v>788</v>
      </c>
      <c r="D416" s="137" t="s">
        <v>342</v>
      </c>
      <c r="E416" s="138" t="s">
        <v>2348</v>
      </c>
      <c r="F416" s="139" t="s">
        <v>2349</v>
      </c>
      <c r="G416" s="140" t="s">
        <v>345</v>
      </c>
      <c r="H416" s="141">
        <v>8</v>
      </c>
      <c r="I416" s="142"/>
      <c r="J416" s="143">
        <f>ROUND(I416*H416,2)</f>
        <v>0</v>
      </c>
      <c r="K416" s="139" t="s">
        <v>902</v>
      </c>
      <c r="L416" s="32"/>
      <c r="M416" s="144" t="s">
        <v>1</v>
      </c>
      <c r="N416" s="145" t="s">
        <v>42</v>
      </c>
      <c r="P416" s="146">
        <f>O416*H416</f>
        <v>0</v>
      </c>
      <c r="Q416" s="146">
        <v>2.1099999999999999E-3</v>
      </c>
      <c r="R416" s="146">
        <f>Q416*H416</f>
        <v>1.6879999999999999E-2</v>
      </c>
      <c r="S416" s="146">
        <v>0</v>
      </c>
      <c r="T416" s="147">
        <f>S416*H416</f>
        <v>0</v>
      </c>
      <c r="AR416" s="148" t="s">
        <v>249</v>
      </c>
      <c r="AT416" s="148" t="s">
        <v>342</v>
      </c>
      <c r="AU416" s="148" t="s">
        <v>86</v>
      </c>
      <c r="AY416" s="17" t="s">
        <v>339</v>
      </c>
      <c r="BE416" s="149">
        <f>IF(N416="základní",J416,0)</f>
        <v>0</v>
      </c>
      <c r="BF416" s="149">
        <f>IF(N416="snížená",J416,0)</f>
        <v>0</v>
      </c>
      <c r="BG416" s="149">
        <f>IF(N416="zákl. přenesená",J416,0)</f>
        <v>0</v>
      </c>
      <c r="BH416" s="149">
        <f>IF(N416="sníž. přenesená",J416,0)</f>
        <v>0</v>
      </c>
      <c r="BI416" s="149">
        <f>IF(N416="nulová",J416,0)</f>
        <v>0</v>
      </c>
      <c r="BJ416" s="17" t="s">
        <v>84</v>
      </c>
      <c r="BK416" s="149">
        <f>ROUND(I416*H416,2)</f>
        <v>0</v>
      </c>
      <c r="BL416" s="17" t="s">
        <v>249</v>
      </c>
      <c r="BM416" s="148" t="s">
        <v>2350</v>
      </c>
    </row>
    <row r="417" spans="2:65" s="1" customFormat="1" ht="19.2" x14ac:dyDescent="0.2">
      <c r="B417" s="32"/>
      <c r="D417" s="150" t="s">
        <v>348</v>
      </c>
      <c r="F417" s="151" t="s">
        <v>2351</v>
      </c>
      <c r="I417" s="152"/>
      <c r="L417" s="32"/>
      <c r="M417" s="153"/>
      <c r="T417" s="56"/>
      <c r="AT417" s="17" t="s">
        <v>348</v>
      </c>
      <c r="AU417" s="17" t="s">
        <v>86</v>
      </c>
    </row>
    <row r="418" spans="2:65" s="1" customFormat="1" ht="16.5" customHeight="1" x14ac:dyDescent="0.2">
      <c r="B418" s="136"/>
      <c r="C418" s="137" t="s">
        <v>792</v>
      </c>
      <c r="D418" s="137" t="s">
        <v>342</v>
      </c>
      <c r="E418" s="138" t="s">
        <v>2352</v>
      </c>
      <c r="F418" s="139" t="s">
        <v>2353</v>
      </c>
      <c r="G418" s="140" t="s">
        <v>345</v>
      </c>
      <c r="H418" s="141">
        <v>8</v>
      </c>
      <c r="I418" s="142"/>
      <c r="J418" s="143">
        <f>ROUND(I418*H418,2)</f>
        <v>0</v>
      </c>
      <c r="K418" s="139" t="s">
        <v>902</v>
      </c>
      <c r="L418" s="32"/>
      <c r="M418" s="144" t="s">
        <v>1</v>
      </c>
      <c r="N418" s="145" t="s">
        <v>42</v>
      </c>
      <c r="P418" s="146">
        <f>O418*H418</f>
        <v>0</v>
      </c>
      <c r="Q418" s="146">
        <v>2.66E-3</v>
      </c>
      <c r="R418" s="146">
        <f>Q418*H418</f>
        <v>2.128E-2</v>
      </c>
      <c r="S418" s="146">
        <v>0</v>
      </c>
      <c r="T418" s="147">
        <f>S418*H418</f>
        <v>0</v>
      </c>
      <c r="AR418" s="148" t="s">
        <v>249</v>
      </c>
      <c r="AT418" s="148" t="s">
        <v>342</v>
      </c>
      <c r="AU418" s="148" t="s">
        <v>86</v>
      </c>
      <c r="AY418" s="17" t="s">
        <v>339</v>
      </c>
      <c r="BE418" s="149">
        <f>IF(N418="základní",J418,0)</f>
        <v>0</v>
      </c>
      <c r="BF418" s="149">
        <f>IF(N418="snížená",J418,0)</f>
        <v>0</v>
      </c>
      <c r="BG418" s="149">
        <f>IF(N418="zákl. přenesená",J418,0)</f>
        <v>0</v>
      </c>
      <c r="BH418" s="149">
        <f>IF(N418="sníž. přenesená",J418,0)</f>
        <v>0</v>
      </c>
      <c r="BI418" s="149">
        <f>IF(N418="nulová",J418,0)</f>
        <v>0</v>
      </c>
      <c r="BJ418" s="17" t="s">
        <v>84</v>
      </c>
      <c r="BK418" s="149">
        <f>ROUND(I418*H418,2)</f>
        <v>0</v>
      </c>
      <c r="BL418" s="17" t="s">
        <v>249</v>
      </c>
      <c r="BM418" s="148" t="s">
        <v>2354</v>
      </c>
    </row>
    <row r="419" spans="2:65" s="1" customFormat="1" ht="19.2" x14ac:dyDescent="0.2">
      <c r="B419" s="32"/>
      <c r="D419" s="150" t="s">
        <v>348</v>
      </c>
      <c r="F419" s="151" t="s">
        <v>2355</v>
      </c>
      <c r="I419" s="152"/>
      <c r="L419" s="32"/>
      <c r="M419" s="153"/>
      <c r="T419" s="56"/>
      <c r="AT419" s="17" t="s">
        <v>348</v>
      </c>
      <c r="AU419" s="17" t="s">
        <v>86</v>
      </c>
    </row>
    <row r="420" spans="2:65" s="1" customFormat="1" ht="16.5" customHeight="1" x14ac:dyDescent="0.2">
      <c r="B420" s="136"/>
      <c r="C420" s="169" t="s">
        <v>796</v>
      </c>
      <c r="D420" s="169" t="s">
        <v>490</v>
      </c>
      <c r="E420" s="170" t="s">
        <v>2356</v>
      </c>
      <c r="F420" s="171" t="s">
        <v>2357</v>
      </c>
      <c r="G420" s="172" t="s">
        <v>373</v>
      </c>
      <c r="H420" s="173">
        <v>1.1060000000000001</v>
      </c>
      <c r="I420" s="174"/>
      <c r="J420" s="175">
        <f>ROUND(I420*H420,2)</f>
        <v>0</v>
      </c>
      <c r="K420" s="171" t="s">
        <v>902</v>
      </c>
      <c r="L420" s="176"/>
      <c r="M420" s="177" t="s">
        <v>1</v>
      </c>
      <c r="N420" s="178" t="s">
        <v>42</v>
      </c>
      <c r="P420" s="146">
        <f>O420*H420</f>
        <v>0</v>
      </c>
      <c r="Q420" s="146">
        <v>0.81499999999999995</v>
      </c>
      <c r="R420" s="146">
        <f>Q420*H420</f>
        <v>0.90139000000000002</v>
      </c>
      <c r="S420" s="146">
        <v>0</v>
      </c>
      <c r="T420" s="147">
        <f>S420*H420</f>
        <v>0</v>
      </c>
      <c r="AR420" s="148" t="s">
        <v>385</v>
      </c>
      <c r="AT420" s="148" t="s">
        <v>490</v>
      </c>
      <c r="AU420" s="148" t="s">
        <v>86</v>
      </c>
      <c r="AY420" s="17" t="s">
        <v>339</v>
      </c>
      <c r="BE420" s="149">
        <f>IF(N420="základní",J420,0)</f>
        <v>0</v>
      </c>
      <c r="BF420" s="149">
        <f>IF(N420="snížená",J420,0)</f>
        <v>0</v>
      </c>
      <c r="BG420" s="149">
        <f>IF(N420="zákl. přenesená",J420,0)</f>
        <v>0</v>
      </c>
      <c r="BH420" s="149">
        <f>IF(N420="sníž. přenesená",J420,0)</f>
        <v>0</v>
      </c>
      <c r="BI420" s="149">
        <f>IF(N420="nulová",J420,0)</f>
        <v>0</v>
      </c>
      <c r="BJ420" s="17" t="s">
        <v>84</v>
      </c>
      <c r="BK420" s="149">
        <f>ROUND(I420*H420,2)</f>
        <v>0</v>
      </c>
      <c r="BL420" s="17" t="s">
        <v>249</v>
      </c>
      <c r="BM420" s="148" t="s">
        <v>2358</v>
      </c>
    </row>
    <row r="421" spans="2:65" s="1" customFormat="1" x14ac:dyDescent="0.2">
      <c r="B421" s="32"/>
      <c r="D421" s="150" t="s">
        <v>348</v>
      </c>
      <c r="F421" s="151" t="s">
        <v>2357</v>
      </c>
      <c r="I421" s="152"/>
      <c r="L421" s="32"/>
      <c r="M421" s="153"/>
      <c r="T421" s="56"/>
      <c r="AT421" s="17" t="s">
        <v>348</v>
      </c>
      <c r="AU421" s="17" t="s">
        <v>86</v>
      </c>
    </row>
    <row r="422" spans="2:65" s="12" customFormat="1" x14ac:dyDescent="0.2">
      <c r="B422" s="155"/>
      <c r="D422" s="150" t="s">
        <v>376</v>
      </c>
      <c r="F422" s="157" t="s">
        <v>2359</v>
      </c>
      <c r="H422" s="158">
        <v>1.1060000000000001</v>
      </c>
      <c r="I422" s="159"/>
      <c r="L422" s="155"/>
      <c r="M422" s="160"/>
      <c r="T422" s="161"/>
      <c r="AT422" s="156" t="s">
        <v>376</v>
      </c>
      <c r="AU422" s="156" t="s">
        <v>86</v>
      </c>
      <c r="AV422" s="12" t="s">
        <v>86</v>
      </c>
      <c r="AW422" s="12" t="s">
        <v>3</v>
      </c>
      <c r="AX422" s="12" t="s">
        <v>84</v>
      </c>
      <c r="AY422" s="156" t="s">
        <v>339</v>
      </c>
    </row>
    <row r="423" spans="2:65" s="1" customFormat="1" ht="16.5" customHeight="1" x14ac:dyDescent="0.2">
      <c r="B423" s="136"/>
      <c r="C423" s="169" t="s">
        <v>802</v>
      </c>
      <c r="D423" s="169" t="s">
        <v>490</v>
      </c>
      <c r="E423" s="170" t="s">
        <v>2360</v>
      </c>
      <c r="F423" s="171" t="s">
        <v>2361</v>
      </c>
      <c r="G423" s="172" t="s">
        <v>345</v>
      </c>
      <c r="H423" s="173">
        <v>16</v>
      </c>
      <c r="I423" s="174"/>
      <c r="J423" s="175">
        <f>ROUND(I423*H423,2)</f>
        <v>0</v>
      </c>
      <c r="K423" s="171" t="s">
        <v>1</v>
      </c>
      <c r="L423" s="176"/>
      <c r="M423" s="177" t="s">
        <v>1</v>
      </c>
      <c r="N423" s="178" t="s">
        <v>42</v>
      </c>
      <c r="P423" s="146">
        <f>O423*H423</f>
        <v>0</v>
      </c>
      <c r="Q423" s="146">
        <v>1.2999999999999999E-4</v>
      </c>
      <c r="R423" s="146">
        <f>Q423*H423</f>
        <v>2.0799999999999998E-3</v>
      </c>
      <c r="S423" s="146">
        <v>0</v>
      </c>
      <c r="T423" s="147">
        <f>S423*H423</f>
        <v>0</v>
      </c>
      <c r="AR423" s="148" t="s">
        <v>385</v>
      </c>
      <c r="AT423" s="148" t="s">
        <v>490</v>
      </c>
      <c r="AU423" s="148" t="s">
        <v>86</v>
      </c>
      <c r="AY423" s="17" t="s">
        <v>339</v>
      </c>
      <c r="BE423" s="149">
        <f>IF(N423="základní",J423,0)</f>
        <v>0</v>
      </c>
      <c r="BF423" s="149">
        <f>IF(N423="snížená",J423,0)</f>
        <v>0</v>
      </c>
      <c r="BG423" s="149">
        <f>IF(N423="zákl. přenesená",J423,0)</f>
        <v>0</v>
      </c>
      <c r="BH423" s="149">
        <f>IF(N423="sníž. přenesená",J423,0)</f>
        <v>0</v>
      </c>
      <c r="BI423" s="149">
        <f>IF(N423="nulová",J423,0)</f>
        <v>0</v>
      </c>
      <c r="BJ423" s="17" t="s">
        <v>84</v>
      </c>
      <c r="BK423" s="149">
        <f>ROUND(I423*H423,2)</f>
        <v>0</v>
      </c>
      <c r="BL423" s="17" t="s">
        <v>249</v>
      </c>
      <c r="BM423" s="148" t="s">
        <v>5153</v>
      </c>
    </row>
    <row r="424" spans="2:65" s="1" customFormat="1" x14ac:dyDescent="0.2">
      <c r="B424" s="32"/>
      <c r="D424" s="150" t="s">
        <v>348</v>
      </c>
      <c r="F424" s="151" t="s">
        <v>2363</v>
      </c>
      <c r="I424" s="152"/>
      <c r="L424" s="32"/>
      <c r="M424" s="153"/>
      <c r="T424" s="56"/>
      <c r="AT424" s="17" t="s">
        <v>348</v>
      </c>
      <c r="AU424" s="17" t="s">
        <v>86</v>
      </c>
    </row>
    <row r="425" spans="2:65" s="12" customFormat="1" x14ac:dyDescent="0.2">
      <c r="B425" s="155"/>
      <c r="D425" s="150" t="s">
        <v>376</v>
      </c>
      <c r="E425" s="156" t="s">
        <v>1</v>
      </c>
      <c r="F425" s="157" t="s">
        <v>2364</v>
      </c>
      <c r="H425" s="158">
        <v>16</v>
      </c>
      <c r="I425" s="159"/>
      <c r="L425" s="155"/>
      <c r="M425" s="160"/>
      <c r="T425" s="161"/>
      <c r="AT425" s="156" t="s">
        <v>376</v>
      </c>
      <c r="AU425" s="156" t="s">
        <v>86</v>
      </c>
      <c r="AV425" s="12" t="s">
        <v>86</v>
      </c>
      <c r="AW425" s="12" t="s">
        <v>34</v>
      </c>
      <c r="AX425" s="12" t="s">
        <v>84</v>
      </c>
      <c r="AY425" s="156" t="s">
        <v>339</v>
      </c>
    </row>
    <row r="426" spans="2:65" s="1" customFormat="1" ht="16.5" customHeight="1" x14ac:dyDescent="0.2">
      <c r="B426" s="136"/>
      <c r="C426" s="137" t="s">
        <v>805</v>
      </c>
      <c r="D426" s="137" t="s">
        <v>342</v>
      </c>
      <c r="E426" s="138" t="s">
        <v>2365</v>
      </c>
      <c r="F426" s="139" t="s">
        <v>2366</v>
      </c>
      <c r="G426" s="140" t="s">
        <v>345</v>
      </c>
      <c r="H426" s="141">
        <v>2</v>
      </c>
      <c r="I426" s="142"/>
      <c r="J426" s="143">
        <f>ROUND(I426*H426,2)</f>
        <v>0</v>
      </c>
      <c r="K426" s="139" t="s">
        <v>902</v>
      </c>
      <c r="L426" s="32"/>
      <c r="M426" s="144" t="s">
        <v>1</v>
      </c>
      <c r="N426" s="145" t="s">
        <v>42</v>
      </c>
      <c r="P426" s="146">
        <f>O426*H426</f>
        <v>0</v>
      </c>
      <c r="Q426" s="146">
        <v>2.1199999999999999E-3</v>
      </c>
      <c r="R426" s="146">
        <f>Q426*H426</f>
        <v>4.2399999999999998E-3</v>
      </c>
      <c r="S426" s="146">
        <v>0</v>
      </c>
      <c r="T426" s="147">
        <f>S426*H426</f>
        <v>0</v>
      </c>
      <c r="AR426" s="148" t="s">
        <v>249</v>
      </c>
      <c r="AT426" s="148" t="s">
        <v>342</v>
      </c>
      <c r="AU426" s="148" t="s">
        <v>86</v>
      </c>
      <c r="AY426" s="17" t="s">
        <v>339</v>
      </c>
      <c r="BE426" s="149">
        <f>IF(N426="základní",J426,0)</f>
        <v>0</v>
      </c>
      <c r="BF426" s="149">
        <f>IF(N426="snížená",J426,0)</f>
        <v>0</v>
      </c>
      <c r="BG426" s="149">
        <f>IF(N426="zákl. přenesená",J426,0)</f>
        <v>0</v>
      </c>
      <c r="BH426" s="149">
        <f>IF(N426="sníž. přenesená",J426,0)</f>
        <v>0</v>
      </c>
      <c r="BI426" s="149">
        <f>IF(N426="nulová",J426,0)</f>
        <v>0</v>
      </c>
      <c r="BJ426" s="17" t="s">
        <v>84</v>
      </c>
      <c r="BK426" s="149">
        <f>ROUND(I426*H426,2)</f>
        <v>0</v>
      </c>
      <c r="BL426" s="17" t="s">
        <v>249</v>
      </c>
      <c r="BM426" s="148" t="s">
        <v>2367</v>
      </c>
    </row>
    <row r="427" spans="2:65" s="1" customFormat="1" x14ac:dyDescent="0.2">
      <c r="B427" s="32"/>
      <c r="D427" s="150" t="s">
        <v>348</v>
      </c>
      <c r="F427" s="151" t="s">
        <v>2368</v>
      </c>
      <c r="I427" s="152"/>
      <c r="L427" s="32"/>
      <c r="M427" s="153"/>
      <c r="T427" s="56"/>
      <c r="AT427" s="17" t="s">
        <v>348</v>
      </c>
      <c r="AU427" s="17" t="s">
        <v>86</v>
      </c>
    </row>
    <row r="428" spans="2:65" s="1" customFormat="1" ht="16.5" customHeight="1" x14ac:dyDescent="0.2">
      <c r="B428" s="136"/>
      <c r="C428" s="137" t="s">
        <v>809</v>
      </c>
      <c r="D428" s="137" t="s">
        <v>342</v>
      </c>
      <c r="E428" s="138" t="s">
        <v>2369</v>
      </c>
      <c r="F428" s="139" t="s">
        <v>2370</v>
      </c>
      <c r="G428" s="140" t="s">
        <v>345</v>
      </c>
      <c r="H428" s="141">
        <v>2</v>
      </c>
      <c r="I428" s="142"/>
      <c r="J428" s="143">
        <f>ROUND(I428*H428,2)</f>
        <v>0</v>
      </c>
      <c r="K428" s="139" t="s">
        <v>902</v>
      </c>
      <c r="L428" s="32"/>
      <c r="M428" s="144" t="s">
        <v>1</v>
      </c>
      <c r="N428" s="145" t="s">
        <v>42</v>
      </c>
      <c r="P428" s="146">
        <f>O428*H428</f>
        <v>0</v>
      </c>
      <c r="Q428" s="146">
        <v>4.7499999999999999E-3</v>
      </c>
      <c r="R428" s="146">
        <f>Q428*H428</f>
        <v>9.4999999999999998E-3</v>
      </c>
      <c r="S428" s="146">
        <v>0</v>
      </c>
      <c r="T428" s="147">
        <f>S428*H428</f>
        <v>0</v>
      </c>
      <c r="AR428" s="148" t="s">
        <v>249</v>
      </c>
      <c r="AT428" s="148" t="s">
        <v>342</v>
      </c>
      <c r="AU428" s="148" t="s">
        <v>86</v>
      </c>
      <c r="AY428" s="17" t="s">
        <v>339</v>
      </c>
      <c r="BE428" s="149">
        <f>IF(N428="základní",J428,0)</f>
        <v>0</v>
      </c>
      <c r="BF428" s="149">
        <f>IF(N428="snížená",J428,0)</f>
        <v>0</v>
      </c>
      <c r="BG428" s="149">
        <f>IF(N428="zákl. přenesená",J428,0)</f>
        <v>0</v>
      </c>
      <c r="BH428" s="149">
        <f>IF(N428="sníž. přenesená",J428,0)</f>
        <v>0</v>
      </c>
      <c r="BI428" s="149">
        <f>IF(N428="nulová",J428,0)</f>
        <v>0</v>
      </c>
      <c r="BJ428" s="17" t="s">
        <v>84</v>
      </c>
      <c r="BK428" s="149">
        <f>ROUND(I428*H428,2)</f>
        <v>0</v>
      </c>
      <c r="BL428" s="17" t="s">
        <v>249</v>
      </c>
      <c r="BM428" s="148" t="s">
        <v>2371</v>
      </c>
    </row>
    <row r="429" spans="2:65" s="1" customFormat="1" x14ac:dyDescent="0.2">
      <c r="B429" s="32"/>
      <c r="D429" s="150" t="s">
        <v>348</v>
      </c>
      <c r="F429" s="151" t="s">
        <v>2372</v>
      </c>
      <c r="I429" s="152"/>
      <c r="L429" s="32"/>
      <c r="M429" s="153"/>
      <c r="T429" s="56"/>
      <c r="AT429" s="17" t="s">
        <v>348</v>
      </c>
      <c r="AU429" s="17" t="s">
        <v>86</v>
      </c>
    </row>
    <row r="430" spans="2:65" s="1" customFormat="1" ht="16.5" customHeight="1" x14ac:dyDescent="0.2">
      <c r="B430" s="136"/>
      <c r="C430" s="169" t="s">
        <v>812</v>
      </c>
      <c r="D430" s="169" t="s">
        <v>490</v>
      </c>
      <c r="E430" s="170" t="s">
        <v>2356</v>
      </c>
      <c r="F430" s="171" t="s">
        <v>2357</v>
      </c>
      <c r="G430" s="172" t="s">
        <v>373</v>
      </c>
      <c r="H430" s="173">
        <v>0.27600000000000002</v>
      </c>
      <c r="I430" s="174"/>
      <c r="J430" s="175">
        <f>ROUND(I430*H430,2)</f>
        <v>0</v>
      </c>
      <c r="K430" s="171" t="s">
        <v>902</v>
      </c>
      <c r="L430" s="176"/>
      <c r="M430" s="177" t="s">
        <v>1</v>
      </c>
      <c r="N430" s="178" t="s">
        <v>42</v>
      </c>
      <c r="P430" s="146">
        <f>O430*H430</f>
        <v>0</v>
      </c>
      <c r="Q430" s="146">
        <v>0.81499999999999995</v>
      </c>
      <c r="R430" s="146">
        <f>Q430*H430</f>
        <v>0.22494</v>
      </c>
      <c r="S430" s="146">
        <v>0</v>
      </c>
      <c r="T430" s="147">
        <f>S430*H430</f>
        <v>0</v>
      </c>
      <c r="AR430" s="148" t="s">
        <v>385</v>
      </c>
      <c r="AT430" s="148" t="s">
        <v>490</v>
      </c>
      <c r="AU430" s="148" t="s">
        <v>86</v>
      </c>
      <c r="AY430" s="17" t="s">
        <v>339</v>
      </c>
      <c r="BE430" s="149">
        <f>IF(N430="základní",J430,0)</f>
        <v>0</v>
      </c>
      <c r="BF430" s="149">
        <f>IF(N430="snížená",J430,0)</f>
        <v>0</v>
      </c>
      <c r="BG430" s="149">
        <f>IF(N430="zákl. přenesená",J430,0)</f>
        <v>0</v>
      </c>
      <c r="BH430" s="149">
        <f>IF(N430="sníž. přenesená",J430,0)</f>
        <v>0</v>
      </c>
      <c r="BI430" s="149">
        <f>IF(N430="nulová",J430,0)</f>
        <v>0</v>
      </c>
      <c r="BJ430" s="17" t="s">
        <v>84</v>
      </c>
      <c r="BK430" s="149">
        <f>ROUND(I430*H430,2)</f>
        <v>0</v>
      </c>
      <c r="BL430" s="17" t="s">
        <v>249</v>
      </c>
      <c r="BM430" s="148" t="s">
        <v>2373</v>
      </c>
    </row>
    <row r="431" spans="2:65" s="1" customFormat="1" x14ac:dyDescent="0.2">
      <c r="B431" s="32"/>
      <c r="D431" s="150" t="s">
        <v>348</v>
      </c>
      <c r="F431" s="151" t="s">
        <v>2357</v>
      </c>
      <c r="I431" s="152"/>
      <c r="L431" s="32"/>
      <c r="M431" s="153"/>
      <c r="T431" s="56"/>
      <c r="AT431" s="17" t="s">
        <v>348</v>
      </c>
      <c r="AU431" s="17" t="s">
        <v>86</v>
      </c>
    </row>
    <row r="432" spans="2:65" s="12" customFormat="1" x14ac:dyDescent="0.2">
      <c r="B432" s="155"/>
      <c r="D432" s="150" t="s">
        <v>376</v>
      </c>
      <c r="F432" s="157" t="s">
        <v>2374</v>
      </c>
      <c r="H432" s="158">
        <v>0.27600000000000002</v>
      </c>
      <c r="I432" s="159"/>
      <c r="L432" s="155"/>
      <c r="M432" s="160"/>
      <c r="T432" s="161"/>
      <c r="AT432" s="156" t="s">
        <v>376</v>
      </c>
      <c r="AU432" s="156" t="s">
        <v>86</v>
      </c>
      <c r="AV432" s="12" t="s">
        <v>86</v>
      </c>
      <c r="AW432" s="12" t="s">
        <v>3</v>
      </c>
      <c r="AX432" s="12" t="s">
        <v>84</v>
      </c>
      <c r="AY432" s="156" t="s">
        <v>339</v>
      </c>
    </row>
    <row r="433" spans="2:65" s="1" customFormat="1" ht="16.5" customHeight="1" x14ac:dyDescent="0.2">
      <c r="B433" s="136"/>
      <c r="C433" s="137" t="s">
        <v>815</v>
      </c>
      <c r="D433" s="137" t="s">
        <v>342</v>
      </c>
      <c r="E433" s="138" t="s">
        <v>2375</v>
      </c>
      <c r="F433" s="139" t="s">
        <v>2376</v>
      </c>
      <c r="G433" s="140" t="s">
        <v>345</v>
      </c>
      <c r="H433" s="141">
        <v>2</v>
      </c>
      <c r="I433" s="142"/>
      <c r="J433" s="143">
        <f>ROUND(I433*H433,2)</f>
        <v>0</v>
      </c>
      <c r="K433" s="139" t="s">
        <v>902</v>
      </c>
      <c r="L433" s="32"/>
      <c r="M433" s="144" t="s">
        <v>1</v>
      </c>
      <c r="N433" s="145" t="s">
        <v>42</v>
      </c>
      <c r="P433" s="146">
        <f>O433*H433</f>
        <v>0</v>
      </c>
      <c r="Q433" s="146">
        <v>5.8E-4</v>
      </c>
      <c r="R433" s="146">
        <f>Q433*H433</f>
        <v>1.16E-3</v>
      </c>
      <c r="S433" s="146">
        <v>0.16600000000000001</v>
      </c>
      <c r="T433" s="147">
        <f>S433*H433</f>
        <v>0.33200000000000002</v>
      </c>
      <c r="AR433" s="148" t="s">
        <v>249</v>
      </c>
      <c r="AT433" s="148" t="s">
        <v>342</v>
      </c>
      <c r="AU433" s="148" t="s">
        <v>86</v>
      </c>
      <c r="AY433" s="17" t="s">
        <v>339</v>
      </c>
      <c r="BE433" s="149">
        <f>IF(N433="základní",J433,0)</f>
        <v>0</v>
      </c>
      <c r="BF433" s="149">
        <f>IF(N433="snížená",J433,0)</f>
        <v>0</v>
      </c>
      <c r="BG433" s="149">
        <f>IF(N433="zákl. přenesená",J433,0)</f>
        <v>0</v>
      </c>
      <c r="BH433" s="149">
        <f>IF(N433="sníž. přenesená",J433,0)</f>
        <v>0</v>
      </c>
      <c r="BI433" s="149">
        <f>IF(N433="nulová",J433,0)</f>
        <v>0</v>
      </c>
      <c r="BJ433" s="17" t="s">
        <v>84</v>
      </c>
      <c r="BK433" s="149">
        <f>ROUND(I433*H433,2)</f>
        <v>0</v>
      </c>
      <c r="BL433" s="17" t="s">
        <v>249</v>
      </c>
      <c r="BM433" s="148" t="s">
        <v>2377</v>
      </c>
    </row>
    <row r="434" spans="2:65" s="1" customFormat="1" x14ac:dyDescent="0.2">
      <c r="B434" s="32"/>
      <c r="D434" s="150" t="s">
        <v>348</v>
      </c>
      <c r="F434" s="151" t="s">
        <v>2378</v>
      </c>
      <c r="I434" s="152"/>
      <c r="L434" s="32"/>
      <c r="M434" s="153"/>
      <c r="T434" s="56"/>
      <c r="AT434" s="17" t="s">
        <v>348</v>
      </c>
      <c r="AU434" s="17" t="s">
        <v>86</v>
      </c>
    </row>
    <row r="435" spans="2:65" s="11" customFormat="1" ht="22.8" customHeight="1" x14ac:dyDescent="0.25">
      <c r="B435" s="124"/>
      <c r="D435" s="125" t="s">
        <v>76</v>
      </c>
      <c r="E435" s="134" t="s">
        <v>370</v>
      </c>
      <c r="F435" s="134" t="s">
        <v>2379</v>
      </c>
      <c r="I435" s="127"/>
      <c r="J435" s="135">
        <f>BK435</f>
        <v>0</v>
      </c>
      <c r="L435" s="124"/>
      <c r="M435" s="129"/>
      <c r="P435" s="130">
        <f>SUM(P436:P442)</f>
        <v>0</v>
      </c>
      <c r="R435" s="130">
        <f>SUM(R436:R442)</f>
        <v>0.28385336</v>
      </c>
      <c r="T435" s="131">
        <f>SUM(T436:T442)</f>
        <v>0</v>
      </c>
      <c r="AR435" s="125" t="s">
        <v>84</v>
      </c>
      <c r="AT435" s="132" t="s">
        <v>76</v>
      </c>
      <c r="AU435" s="132" t="s">
        <v>84</v>
      </c>
      <c r="AY435" s="125" t="s">
        <v>339</v>
      </c>
      <c r="BK435" s="133">
        <f>SUM(BK436:BK442)</f>
        <v>0</v>
      </c>
    </row>
    <row r="436" spans="2:65" s="1" customFormat="1" ht="16.5" customHeight="1" x14ac:dyDescent="0.2">
      <c r="B436" s="136"/>
      <c r="C436" s="137" t="s">
        <v>821</v>
      </c>
      <c r="D436" s="137" t="s">
        <v>342</v>
      </c>
      <c r="E436" s="138" t="s">
        <v>2380</v>
      </c>
      <c r="F436" s="139" t="s">
        <v>2381</v>
      </c>
      <c r="G436" s="140" t="s">
        <v>381</v>
      </c>
      <c r="H436" s="141">
        <v>24.428000000000001</v>
      </c>
      <c r="I436" s="142"/>
      <c r="J436" s="143">
        <f>ROUND(I436*H436,2)</f>
        <v>0</v>
      </c>
      <c r="K436" s="139" t="s">
        <v>902</v>
      </c>
      <c r="L436" s="32"/>
      <c r="M436" s="144" t="s">
        <v>1</v>
      </c>
      <c r="N436" s="145" t="s">
        <v>42</v>
      </c>
      <c r="P436" s="146">
        <f>O436*H436</f>
        <v>0</v>
      </c>
      <c r="Q436" s="146">
        <v>1.162E-2</v>
      </c>
      <c r="R436" s="146">
        <f>Q436*H436</f>
        <v>0.28385336</v>
      </c>
      <c r="S436" s="146">
        <v>0</v>
      </c>
      <c r="T436" s="147">
        <f>S436*H436</f>
        <v>0</v>
      </c>
      <c r="AR436" s="148" t="s">
        <v>249</v>
      </c>
      <c r="AT436" s="148" t="s">
        <v>342</v>
      </c>
      <c r="AU436" s="148" t="s">
        <v>86</v>
      </c>
      <c r="AY436" s="17" t="s">
        <v>339</v>
      </c>
      <c r="BE436" s="149">
        <f>IF(N436="základní",J436,0)</f>
        <v>0</v>
      </c>
      <c r="BF436" s="149">
        <f>IF(N436="snížená",J436,0)</f>
        <v>0</v>
      </c>
      <c r="BG436" s="149">
        <f>IF(N436="zákl. přenesená",J436,0)</f>
        <v>0</v>
      </c>
      <c r="BH436" s="149">
        <f>IF(N436="sníž. přenesená",J436,0)</f>
        <v>0</v>
      </c>
      <c r="BI436" s="149">
        <f>IF(N436="nulová",J436,0)</f>
        <v>0</v>
      </c>
      <c r="BJ436" s="17" t="s">
        <v>84</v>
      </c>
      <c r="BK436" s="149">
        <f>ROUND(I436*H436,2)</f>
        <v>0</v>
      </c>
      <c r="BL436" s="17" t="s">
        <v>249</v>
      </c>
      <c r="BM436" s="148" t="s">
        <v>2382</v>
      </c>
    </row>
    <row r="437" spans="2:65" s="1" customFormat="1" ht="19.2" x14ac:dyDescent="0.2">
      <c r="B437" s="32"/>
      <c r="D437" s="150" t="s">
        <v>348</v>
      </c>
      <c r="F437" s="151" t="s">
        <v>2383</v>
      </c>
      <c r="I437" s="152"/>
      <c r="L437" s="32"/>
      <c r="M437" s="153"/>
      <c r="T437" s="56"/>
      <c r="AT437" s="17" t="s">
        <v>348</v>
      </c>
      <c r="AU437" s="17" t="s">
        <v>86</v>
      </c>
    </row>
    <row r="438" spans="2:65" s="15" customFormat="1" x14ac:dyDescent="0.2">
      <c r="B438" s="189"/>
      <c r="D438" s="150" t="s">
        <v>376</v>
      </c>
      <c r="E438" s="190" t="s">
        <v>1</v>
      </c>
      <c r="F438" s="191" t="s">
        <v>5154</v>
      </c>
      <c r="H438" s="190" t="s">
        <v>1</v>
      </c>
      <c r="I438" s="192"/>
      <c r="L438" s="189"/>
      <c r="M438" s="193"/>
      <c r="T438" s="194"/>
      <c r="AT438" s="190" t="s">
        <v>376</v>
      </c>
      <c r="AU438" s="190" t="s">
        <v>86</v>
      </c>
      <c r="AV438" s="15" t="s">
        <v>84</v>
      </c>
      <c r="AW438" s="15" t="s">
        <v>34</v>
      </c>
      <c r="AX438" s="15" t="s">
        <v>77</v>
      </c>
      <c r="AY438" s="190" t="s">
        <v>339</v>
      </c>
    </row>
    <row r="439" spans="2:65" s="12" customFormat="1" x14ac:dyDescent="0.2">
      <c r="B439" s="155"/>
      <c r="D439" s="150" t="s">
        <v>376</v>
      </c>
      <c r="E439" s="156" t="s">
        <v>1</v>
      </c>
      <c r="F439" s="157" t="s">
        <v>5155</v>
      </c>
      <c r="H439" s="158">
        <v>21.228000000000002</v>
      </c>
      <c r="I439" s="159"/>
      <c r="L439" s="155"/>
      <c r="M439" s="160"/>
      <c r="T439" s="161"/>
      <c r="AT439" s="156" t="s">
        <v>376</v>
      </c>
      <c r="AU439" s="156" t="s">
        <v>86</v>
      </c>
      <c r="AV439" s="12" t="s">
        <v>86</v>
      </c>
      <c r="AW439" s="12" t="s">
        <v>34</v>
      </c>
      <c r="AX439" s="12" t="s">
        <v>77</v>
      </c>
      <c r="AY439" s="156" t="s">
        <v>339</v>
      </c>
    </row>
    <row r="440" spans="2:65" s="15" customFormat="1" x14ac:dyDescent="0.2">
      <c r="B440" s="189"/>
      <c r="D440" s="150" t="s">
        <v>376</v>
      </c>
      <c r="E440" s="190" t="s">
        <v>1</v>
      </c>
      <c r="F440" s="191" t="s">
        <v>5156</v>
      </c>
      <c r="H440" s="190" t="s">
        <v>1</v>
      </c>
      <c r="I440" s="192"/>
      <c r="L440" s="189"/>
      <c r="M440" s="193"/>
      <c r="T440" s="194"/>
      <c r="AT440" s="190" t="s">
        <v>376</v>
      </c>
      <c r="AU440" s="190" t="s">
        <v>86</v>
      </c>
      <c r="AV440" s="15" t="s">
        <v>84</v>
      </c>
      <c r="AW440" s="15" t="s">
        <v>34</v>
      </c>
      <c r="AX440" s="15" t="s">
        <v>77</v>
      </c>
      <c r="AY440" s="190" t="s">
        <v>339</v>
      </c>
    </row>
    <row r="441" spans="2:65" s="12" customFormat="1" x14ac:dyDescent="0.2">
      <c r="B441" s="155"/>
      <c r="D441" s="150" t="s">
        <v>376</v>
      </c>
      <c r="E441" s="156" t="s">
        <v>1</v>
      </c>
      <c r="F441" s="157" t="s">
        <v>5157</v>
      </c>
      <c r="H441" s="158">
        <v>3.2</v>
      </c>
      <c r="I441" s="159"/>
      <c r="L441" s="155"/>
      <c r="M441" s="160"/>
      <c r="T441" s="161"/>
      <c r="AT441" s="156" t="s">
        <v>376</v>
      </c>
      <c r="AU441" s="156" t="s">
        <v>86</v>
      </c>
      <c r="AV441" s="12" t="s">
        <v>86</v>
      </c>
      <c r="AW441" s="12" t="s">
        <v>34</v>
      </c>
      <c r="AX441" s="12" t="s">
        <v>77</v>
      </c>
      <c r="AY441" s="156" t="s">
        <v>339</v>
      </c>
    </row>
    <row r="442" spans="2:65" s="13" customFormat="1" x14ac:dyDescent="0.2">
      <c r="B442" s="162"/>
      <c r="D442" s="150" t="s">
        <v>376</v>
      </c>
      <c r="E442" s="163" t="s">
        <v>1</v>
      </c>
      <c r="F442" s="164" t="s">
        <v>398</v>
      </c>
      <c r="H442" s="165">
        <v>24.428000000000001</v>
      </c>
      <c r="I442" s="166"/>
      <c r="L442" s="162"/>
      <c r="M442" s="167"/>
      <c r="T442" s="168"/>
      <c r="AT442" s="163" t="s">
        <v>376</v>
      </c>
      <c r="AU442" s="163" t="s">
        <v>86</v>
      </c>
      <c r="AV442" s="13" t="s">
        <v>249</v>
      </c>
      <c r="AW442" s="13" t="s">
        <v>34</v>
      </c>
      <c r="AX442" s="13" t="s">
        <v>84</v>
      </c>
      <c r="AY442" s="163" t="s">
        <v>339</v>
      </c>
    </row>
    <row r="443" spans="2:65" s="11" customFormat="1" ht="22.8" customHeight="1" x14ac:dyDescent="0.25">
      <c r="B443" s="124"/>
      <c r="D443" s="125" t="s">
        <v>76</v>
      </c>
      <c r="E443" s="134" t="s">
        <v>391</v>
      </c>
      <c r="F443" s="134" t="s">
        <v>2387</v>
      </c>
      <c r="I443" s="127"/>
      <c r="J443" s="135">
        <f>BK443</f>
        <v>0</v>
      </c>
      <c r="L443" s="124"/>
      <c r="M443" s="129"/>
      <c r="P443" s="130">
        <f>SUM(P444:P631)</f>
        <v>0</v>
      </c>
      <c r="R443" s="130">
        <f>SUM(R444:R631)</f>
        <v>5.2864110800000006</v>
      </c>
      <c r="T443" s="131">
        <f>SUM(T444:T631)</f>
        <v>60.852056800000007</v>
      </c>
      <c r="AR443" s="125" t="s">
        <v>84</v>
      </c>
      <c r="AT443" s="132" t="s">
        <v>76</v>
      </c>
      <c r="AU443" s="132" t="s">
        <v>84</v>
      </c>
      <c r="AY443" s="125" t="s">
        <v>339</v>
      </c>
      <c r="BK443" s="133">
        <f>SUM(BK444:BK631)</f>
        <v>0</v>
      </c>
    </row>
    <row r="444" spans="2:65" s="1" customFormat="1" ht="16.5" customHeight="1" x14ac:dyDescent="0.2">
      <c r="B444" s="136"/>
      <c r="C444" s="137" t="s">
        <v>826</v>
      </c>
      <c r="D444" s="137" t="s">
        <v>342</v>
      </c>
      <c r="E444" s="138" t="s">
        <v>2388</v>
      </c>
      <c r="F444" s="139" t="s">
        <v>2389</v>
      </c>
      <c r="G444" s="140" t="s">
        <v>358</v>
      </c>
      <c r="H444" s="141">
        <v>17.62</v>
      </c>
      <c r="I444" s="142"/>
      <c r="J444" s="143">
        <f>ROUND(I444*H444,2)</f>
        <v>0</v>
      </c>
      <c r="K444" s="139" t="s">
        <v>902</v>
      </c>
      <c r="L444" s="32"/>
      <c r="M444" s="144" t="s">
        <v>1</v>
      </c>
      <c r="N444" s="145" t="s">
        <v>42</v>
      </c>
      <c r="P444" s="146">
        <f>O444*H444</f>
        <v>0</v>
      </c>
      <c r="Q444" s="146">
        <v>1.17E-3</v>
      </c>
      <c r="R444" s="146">
        <f>Q444*H444</f>
        <v>2.0615400000000002E-2</v>
      </c>
      <c r="S444" s="146">
        <v>0</v>
      </c>
      <c r="T444" s="147">
        <f>S444*H444</f>
        <v>0</v>
      </c>
      <c r="AR444" s="148" t="s">
        <v>249</v>
      </c>
      <c r="AT444" s="148" t="s">
        <v>342</v>
      </c>
      <c r="AU444" s="148" t="s">
        <v>86</v>
      </c>
      <c r="AY444" s="17" t="s">
        <v>339</v>
      </c>
      <c r="BE444" s="149">
        <f>IF(N444="základní",J444,0)</f>
        <v>0</v>
      </c>
      <c r="BF444" s="149">
        <f>IF(N444="snížená",J444,0)</f>
        <v>0</v>
      </c>
      <c r="BG444" s="149">
        <f>IF(N444="zákl. přenesená",J444,0)</f>
        <v>0</v>
      </c>
      <c r="BH444" s="149">
        <f>IF(N444="sníž. přenesená",J444,0)</f>
        <v>0</v>
      </c>
      <c r="BI444" s="149">
        <f>IF(N444="nulová",J444,0)</f>
        <v>0</v>
      </c>
      <c r="BJ444" s="17" t="s">
        <v>84</v>
      </c>
      <c r="BK444" s="149">
        <f>ROUND(I444*H444,2)</f>
        <v>0</v>
      </c>
      <c r="BL444" s="17" t="s">
        <v>249</v>
      </c>
      <c r="BM444" s="148" t="s">
        <v>5158</v>
      </c>
    </row>
    <row r="445" spans="2:65" s="1" customFormat="1" x14ac:dyDescent="0.2">
      <c r="B445" s="32"/>
      <c r="D445" s="150" t="s">
        <v>348</v>
      </c>
      <c r="F445" s="151" t="s">
        <v>2391</v>
      </c>
      <c r="I445" s="152"/>
      <c r="L445" s="32"/>
      <c r="M445" s="153"/>
      <c r="T445" s="56"/>
      <c r="AT445" s="17" t="s">
        <v>348</v>
      </c>
      <c r="AU445" s="17" t="s">
        <v>86</v>
      </c>
    </row>
    <row r="446" spans="2:65" s="15" customFormat="1" x14ac:dyDescent="0.2">
      <c r="B446" s="189"/>
      <c r="D446" s="150" t="s">
        <v>376</v>
      </c>
      <c r="E446" s="190" t="s">
        <v>1</v>
      </c>
      <c r="F446" s="191" t="s">
        <v>2392</v>
      </c>
      <c r="H446" s="190" t="s">
        <v>1</v>
      </c>
      <c r="I446" s="192"/>
      <c r="L446" s="189"/>
      <c r="M446" s="193"/>
      <c r="T446" s="194"/>
      <c r="AT446" s="190" t="s">
        <v>376</v>
      </c>
      <c r="AU446" s="190" t="s">
        <v>86</v>
      </c>
      <c r="AV446" s="15" t="s">
        <v>84</v>
      </c>
      <c r="AW446" s="15" t="s">
        <v>34</v>
      </c>
      <c r="AX446" s="15" t="s">
        <v>77</v>
      </c>
      <c r="AY446" s="190" t="s">
        <v>339</v>
      </c>
    </row>
    <row r="447" spans="2:65" s="12" customFormat="1" x14ac:dyDescent="0.2">
      <c r="B447" s="155"/>
      <c r="D447" s="150" t="s">
        <v>376</v>
      </c>
      <c r="E447" s="156" t="s">
        <v>1</v>
      </c>
      <c r="F447" s="157" t="s">
        <v>2393</v>
      </c>
      <c r="H447" s="158">
        <v>5.62</v>
      </c>
      <c r="I447" s="159"/>
      <c r="L447" s="155"/>
      <c r="M447" s="160"/>
      <c r="T447" s="161"/>
      <c r="AT447" s="156" t="s">
        <v>376</v>
      </c>
      <c r="AU447" s="156" t="s">
        <v>86</v>
      </c>
      <c r="AV447" s="12" t="s">
        <v>86</v>
      </c>
      <c r="AW447" s="12" t="s">
        <v>34</v>
      </c>
      <c r="AX447" s="12" t="s">
        <v>77</v>
      </c>
      <c r="AY447" s="156" t="s">
        <v>339</v>
      </c>
    </row>
    <row r="448" spans="2:65" s="15" customFormat="1" x14ac:dyDescent="0.2">
      <c r="B448" s="189"/>
      <c r="D448" s="150" t="s">
        <v>376</v>
      </c>
      <c r="E448" s="190" t="s">
        <v>1</v>
      </c>
      <c r="F448" s="191" t="s">
        <v>2394</v>
      </c>
      <c r="H448" s="190" t="s">
        <v>1</v>
      </c>
      <c r="I448" s="192"/>
      <c r="L448" s="189"/>
      <c r="M448" s="193"/>
      <c r="T448" s="194"/>
      <c r="AT448" s="190" t="s">
        <v>376</v>
      </c>
      <c r="AU448" s="190" t="s">
        <v>86</v>
      </c>
      <c r="AV448" s="15" t="s">
        <v>84</v>
      </c>
      <c r="AW448" s="15" t="s">
        <v>34</v>
      </c>
      <c r="AX448" s="15" t="s">
        <v>77</v>
      </c>
      <c r="AY448" s="190" t="s">
        <v>339</v>
      </c>
    </row>
    <row r="449" spans="2:65" s="12" customFormat="1" x14ac:dyDescent="0.2">
      <c r="B449" s="155"/>
      <c r="D449" s="150" t="s">
        <v>376</v>
      </c>
      <c r="E449" s="156" t="s">
        <v>1</v>
      </c>
      <c r="F449" s="157" t="s">
        <v>2395</v>
      </c>
      <c r="H449" s="158">
        <v>3.4</v>
      </c>
      <c r="I449" s="159"/>
      <c r="L449" s="155"/>
      <c r="M449" s="160"/>
      <c r="T449" s="161"/>
      <c r="AT449" s="156" t="s">
        <v>376</v>
      </c>
      <c r="AU449" s="156" t="s">
        <v>86</v>
      </c>
      <c r="AV449" s="12" t="s">
        <v>86</v>
      </c>
      <c r="AW449" s="12" t="s">
        <v>34</v>
      </c>
      <c r="AX449" s="12" t="s">
        <v>77</v>
      </c>
      <c r="AY449" s="156" t="s">
        <v>339</v>
      </c>
    </row>
    <row r="450" spans="2:65" s="12" customFormat="1" x14ac:dyDescent="0.2">
      <c r="B450" s="155"/>
      <c r="D450" s="150" t="s">
        <v>376</v>
      </c>
      <c r="E450" s="156" t="s">
        <v>1</v>
      </c>
      <c r="F450" s="157" t="s">
        <v>2396</v>
      </c>
      <c r="H450" s="158">
        <v>3.4</v>
      </c>
      <c r="I450" s="159"/>
      <c r="L450" s="155"/>
      <c r="M450" s="160"/>
      <c r="T450" s="161"/>
      <c r="AT450" s="156" t="s">
        <v>376</v>
      </c>
      <c r="AU450" s="156" t="s">
        <v>86</v>
      </c>
      <c r="AV450" s="12" t="s">
        <v>86</v>
      </c>
      <c r="AW450" s="12" t="s">
        <v>34</v>
      </c>
      <c r="AX450" s="12" t="s">
        <v>77</v>
      </c>
      <c r="AY450" s="156" t="s">
        <v>339</v>
      </c>
    </row>
    <row r="451" spans="2:65" s="12" customFormat="1" x14ac:dyDescent="0.2">
      <c r="B451" s="155"/>
      <c r="D451" s="150" t="s">
        <v>376</v>
      </c>
      <c r="E451" s="156" t="s">
        <v>1</v>
      </c>
      <c r="F451" s="157" t="s">
        <v>5159</v>
      </c>
      <c r="H451" s="158">
        <v>2.6</v>
      </c>
      <c r="I451" s="159"/>
      <c r="L451" s="155"/>
      <c r="M451" s="160"/>
      <c r="T451" s="161"/>
      <c r="AT451" s="156" t="s">
        <v>376</v>
      </c>
      <c r="AU451" s="156" t="s">
        <v>86</v>
      </c>
      <c r="AV451" s="12" t="s">
        <v>86</v>
      </c>
      <c r="AW451" s="12" t="s">
        <v>34</v>
      </c>
      <c r="AX451" s="12" t="s">
        <v>77</v>
      </c>
      <c r="AY451" s="156" t="s">
        <v>339</v>
      </c>
    </row>
    <row r="452" spans="2:65" s="12" customFormat="1" x14ac:dyDescent="0.2">
      <c r="B452" s="155"/>
      <c r="D452" s="150" t="s">
        <v>376</v>
      </c>
      <c r="E452" s="156" t="s">
        <v>1</v>
      </c>
      <c r="F452" s="157" t="s">
        <v>2398</v>
      </c>
      <c r="H452" s="158">
        <v>2.6</v>
      </c>
      <c r="I452" s="159"/>
      <c r="L452" s="155"/>
      <c r="M452" s="160"/>
      <c r="T452" s="161"/>
      <c r="AT452" s="156" t="s">
        <v>376</v>
      </c>
      <c r="AU452" s="156" t="s">
        <v>86</v>
      </c>
      <c r="AV452" s="12" t="s">
        <v>86</v>
      </c>
      <c r="AW452" s="12" t="s">
        <v>34</v>
      </c>
      <c r="AX452" s="12" t="s">
        <v>77</v>
      </c>
      <c r="AY452" s="156" t="s">
        <v>339</v>
      </c>
    </row>
    <row r="453" spans="2:65" s="13" customFormat="1" x14ac:dyDescent="0.2">
      <c r="B453" s="162"/>
      <c r="D453" s="150" t="s">
        <v>376</v>
      </c>
      <c r="E453" s="163" t="s">
        <v>1</v>
      </c>
      <c r="F453" s="164" t="s">
        <v>398</v>
      </c>
      <c r="H453" s="165">
        <v>17.62</v>
      </c>
      <c r="I453" s="166"/>
      <c r="L453" s="162"/>
      <c r="M453" s="167"/>
      <c r="T453" s="168"/>
      <c r="AT453" s="163" t="s">
        <v>376</v>
      </c>
      <c r="AU453" s="163" t="s">
        <v>86</v>
      </c>
      <c r="AV453" s="13" t="s">
        <v>249</v>
      </c>
      <c r="AW453" s="13" t="s">
        <v>34</v>
      </c>
      <c r="AX453" s="13" t="s">
        <v>84</v>
      </c>
      <c r="AY453" s="163" t="s">
        <v>339</v>
      </c>
    </row>
    <row r="454" spans="2:65" s="1" customFormat="1" ht="16.5" customHeight="1" x14ac:dyDescent="0.2">
      <c r="B454" s="136"/>
      <c r="C454" s="137" t="s">
        <v>829</v>
      </c>
      <c r="D454" s="137" t="s">
        <v>342</v>
      </c>
      <c r="E454" s="138" t="s">
        <v>2399</v>
      </c>
      <c r="F454" s="139" t="s">
        <v>2400</v>
      </c>
      <c r="G454" s="140" t="s">
        <v>358</v>
      </c>
      <c r="H454" s="141">
        <v>17.622</v>
      </c>
      <c r="I454" s="142"/>
      <c r="J454" s="143">
        <f>ROUND(I454*H454,2)</f>
        <v>0</v>
      </c>
      <c r="K454" s="139" t="s">
        <v>902</v>
      </c>
      <c r="L454" s="32"/>
      <c r="M454" s="144" t="s">
        <v>1</v>
      </c>
      <c r="N454" s="145" t="s">
        <v>42</v>
      </c>
      <c r="P454" s="146">
        <f>O454*H454</f>
        <v>0</v>
      </c>
      <c r="Q454" s="146">
        <v>5.8E-4</v>
      </c>
      <c r="R454" s="146">
        <f>Q454*H454</f>
        <v>1.0220760000000001E-2</v>
      </c>
      <c r="S454" s="146">
        <v>0</v>
      </c>
      <c r="T454" s="147">
        <f>S454*H454</f>
        <v>0</v>
      </c>
      <c r="AR454" s="148" t="s">
        <v>249</v>
      </c>
      <c r="AT454" s="148" t="s">
        <v>342</v>
      </c>
      <c r="AU454" s="148" t="s">
        <v>86</v>
      </c>
      <c r="AY454" s="17" t="s">
        <v>339</v>
      </c>
      <c r="BE454" s="149">
        <f>IF(N454="základní",J454,0)</f>
        <v>0</v>
      </c>
      <c r="BF454" s="149">
        <f>IF(N454="snížená",J454,0)</f>
        <v>0</v>
      </c>
      <c r="BG454" s="149">
        <f>IF(N454="zákl. přenesená",J454,0)</f>
        <v>0</v>
      </c>
      <c r="BH454" s="149">
        <f>IF(N454="sníž. přenesená",J454,0)</f>
        <v>0</v>
      </c>
      <c r="BI454" s="149">
        <f>IF(N454="nulová",J454,0)</f>
        <v>0</v>
      </c>
      <c r="BJ454" s="17" t="s">
        <v>84</v>
      </c>
      <c r="BK454" s="149">
        <f>ROUND(I454*H454,2)</f>
        <v>0</v>
      </c>
      <c r="BL454" s="17" t="s">
        <v>249</v>
      </c>
      <c r="BM454" s="148" t="s">
        <v>5160</v>
      </c>
    </row>
    <row r="455" spans="2:65" s="1" customFormat="1" x14ac:dyDescent="0.2">
      <c r="B455" s="32"/>
      <c r="D455" s="150" t="s">
        <v>348</v>
      </c>
      <c r="F455" s="151" t="s">
        <v>2402</v>
      </c>
      <c r="I455" s="152"/>
      <c r="L455" s="32"/>
      <c r="M455" s="153"/>
      <c r="T455" s="56"/>
      <c r="AT455" s="17" t="s">
        <v>348</v>
      </c>
      <c r="AU455" s="17" t="s">
        <v>86</v>
      </c>
    </row>
    <row r="456" spans="2:65" s="15" customFormat="1" x14ac:dyDescent="0.2">
      <c r="B456" s="189"/>
      <c r="D456" s="150" t="s">
        <v>376</v>
      </c>
      <c r="E456" s="190" t="s">
        <v>1</v>
      </c>
      <c r="F456" s="191" t="s">
        <v>2392</v>
      </c>
      <c r="H456" s="190" t="s">
        <v>1</v>
      </c>
      <c r="I456" s="192"/>
      <c r="L456" s="189"/>
      <c r="M456" s="193"/>
      <c r="T456" s="194"/>
      <c r="AT456" s="190" t="s">
        <v>376</v>
      </c>
      <c r="AU456" s="190" t="s">
        <v>86</v>
      </c>
      <c r="AV456" s="15" t="s">
        <v>84</v>
      </c>
      <c r="AW456" s="15" t="s">
        <v>34</v>
      </c>
      <c r="AX456" s="15" t="s">
        <v>77</v>
      </c>
      <c r="AY456" s="190" t="s">
        <v>339</v>
      </c>
    </row>
    <row r="457" spans="2:65" s="12" customFormat="1" x14ac:dyDescent="0.2">
      <c r="B457" s="155"/>
      <c r="D457" s="150" t="s">
        <v>376</v>
      </c>
      <c r="E457" s="156" t="s">
        <v>1</v>
      </c>
      <c r="F457" s="157" t="s">
        <v>2393</v>
      </c>
      <c r="H457" s="158">
        <v>5.62</v>
      </c>
      <c r="I457" s="159"/>
      <c r="L457" s="155"/>
      <c r="M457" s="160"/>
      <c r="T457" s="161"/>
      <c r="AT457" s="156" t="s">
        <v>376</v>
      </c>
      <c r="AU457" s="156" t="s">
        <v>86</v>
      </c>
      <c r="AV457" s="12" t="s">
        <v>86</v>
      </c>
      <c r="AW457" s="12" t="s">
        <v>34</v>
      </c>
      <c r="AX457" s="12" t="s">
        <v>77</v>
      </c>
      <c r="AY457" s="156" t="s">
        <v>339</v>
      </c>
    </row>
    <row r="458" spans="2:65" s="15" customFormat="1" x14ac:dyDescent="0.2">
      <c r="B458" s="189"/>
      <c r="D458" s="150" t="s">
        <v>376</v>
      </c>
      <c r="E458" s="190" t="s">
        <v>1</v>
      </c>
      <c r="F458" s="191" t="s">
        <v>2394</v>
      </c>
      <c r="H458" s="190" t="s">
        <v>1</v>
      </c>
      <c r="I458" s="192"/>
      <c r="L458" s="189"/>
      <c r="M458" s="193"/>
      <c r="T458" s="194"/>
      <c r="AT458" s="190" t="s">
        <v>376</v>
      </c>
      <c r="AU458" s="190" t="s">
        <v>86</v>
      </c>
      <c r="AV458" s="15" t="s">
        <v>84</v>
      </c>
      <c r="AW458" s="15" t="s">
        <v>34</v>
      </c>
      <c r="AX458" s="15" t="s">
        <v>77</v>
      </c>
      <c r="AY458" s="190" t="s">
        <v>339</v>
      </c>
    </row>
    <row r="459" spans="2:65" s="12" customFormat="1" x14ac:dyDescent="0.2">
      <c r="B459" s="155"/>
      <c r="D459" s="150" t="s">
        <v>376</v>
      </c>
      <c r="E459" s="156" t="s">
        <v>1</v>
      </c>
      <c r="F459" s="157" t="s">
        <v>2395</v>
      </c>
      <c r="H459" s="158">
        <v>3.4</v>
      </c>
      <c r="I459" s="159"/>
      <c r="L459" s="155"/>
      <c r="M459" s="160"/>
      <c r="T459" s="161"/>
      <c r="AT459" s="156" t="s">
        <v>376</v>
      </c>
      <c r="AU459" s="156" t="s">
        <v>86</v>
      </c>
      <c r="AV459" s="12" t="s">
        <v>86</v>
      </c>
      <c r="AW459" s="12" t="s">
        <v>34</v>
      </c>
      <c r="AX459" s="12" t="s">
        <v>77</v>
      </c>
      <c r="AY459" s="156" t="s">
        <v>339</v>
      </c>
    </row>
    <row r="460" spans="2:65" s="12" customFormat="1" x14ac:dyDescent="0.2">
      <c r="B460" s="155"/>
      <c r="D460" s="150" t="s">
        <v>376</v>
      </c>
      <c r="E460" s="156" t="s">
        <v>1</v>
      </c>
      <c r="F460" s="157" t="s">
        <v>2396</v>
      </c>
      <c r="H460" s="158">
        <v>3.4</v>
      </c>
      <c r="I460" s="159"/>
      <c r="L460" s="155"/>
      <c r="M460" s="160"/>
      <c r="T460" s="161"/>
      <c r="AT460" s="156" t="s">
        <v>376</v>
      </c>
      <c r="AU460" s="156" t="s">
        <v>86</v>
      </c>
      <c r="AV460" s="12" t="s">
        <v>86</v>
      </c>
      <c r="AW460" s="12" t="s">
        <v>34</v>
      </c>
      <c r="AX460" s="12" t="s">
        <v>77</v>
      </c>
      <c r="AY460" s="156" t="s">
        <v>339</v>
      </c>
    </row>
    <row r="461" spans="2:65" s="12" customFormat="1" x14ac:dyDescent="0.2">
      <c r="B461" s="155"/>
      <c r="D461" s="150" t="s">
        <v>376</v>
      </c>
      <c r="E461" s="156" t="s">
        <v>1</v>
      </c>
      <c r="F461" s="157" t="s">
        <v>2397</v>
      </c>
      <c r="H461" s="158">
        <v>2.6019999999999999</v>
      </c>
      <c r="I461" s="159"/>
      <c r="L461" s="155"/>
      <c r="M461" s="160"/>
      <c r="T461" s="161"/>
      <c r="AT461" s="156" t="s">
        <v>376</v>
      </c>
      <c r="AU461" s="156" t="s">
        <v>86</v>
      </c>
      <c r="AV461" s="12" t="s">
        <v>86</v>
      </c>
      <c r="AW461" s="12" t="s">
        <v>34</v>
      </c>
      <c r="AX461" s="12" t="s">
        <v>77</v>
      </c>
      <c r="AY461" s="156" t="s">
        <v>339</v>
      </c>
    </row>
    <row r="462" spans="2:65" s="12" customFormat="1" x14ac:dyDescent="0.2">
      <c r="B462" s="155"/>
      <c r="D462" s="150" t="s">
        <v>376</v>
      </c>
      <c r="E462" s="156" t="s">
        <v>1</v>
      </c>
      <c r="F462" s="157" t="s">
        <v>2398</v>
      </c>
      <c r="H462" s="158">
        <v>2.6</v>
      </c>
      <c r="I462" s="159"/>
      <c r="L462" s="155"/>
      <c r="M462" s="160"/>
      <c r="T462" s="161"/>
      <c r="AT462" s="156" t="s">
        <v>376</v>
      </c>
      <c r="AU462" s="156" t="s">
        <v>86</v>
      </c>
      <c r="AV462" s="12" t="s">
        <v>86</v>
      </c>
      <c r="AW462" s="12" t="s">
        <v>34</v>
      </c>
      <c r="AX462" s="12" t="s">
        <v>77</v>
      </c>
      <c r="AY462" s="156" t="s">
        <v>339</v>
      </c>
    </row>
    <row r="463" spans="2:65" s="13" customFormat="1" x14ac:dyDescent="0.2">
      <c r="B463" s="162"/>
      <c r="D463" s="150" t="s">
        <v>376</v>
      </c>
      <c r="E463" s="163" t="s">
        <v>1</v>
      </c>
      <c r="F463" s="164" t="s">
        <v>398</v>
      </c>
      <c r="H463" s="165">
        <v>17.622</v>
      </c>
      <c r="I463" s="166"/>
      <c r="L463" s="162"/>
      <c r="M463" s="167"/>
      <c r="T463" s="168"/>
      <c r="AT463" s="163" t="s">
        <v>376</v>
      </c>
      <c r="AU463" s="163" t="s">
        <v>86</v>
      </c>
      <c r="AV463" s="13" t="s">
        <v>249</v>
      </c>
      <c r="AW463" s="13" t="s">
        <v>34</v>
      </c>
      <c r="AX463" s="13" t="s">
        <v>84</v>
      </c>
      <c r="AY463" s="163" t="s">
        <v>339</v>
      </c>
    </row>
    <row r="464" spans="2:65" s="1" customFormat="1" ht="16.5" customHeight="1" x14ac:dyDescent="0.2">
      <c r="B464" s="136"/>
      <c r="C464" s="169" t="s">
        <v>832</v>
      </c>
      <c r="D464" s="169" t="s">
        <v>490</v>
      </c>
      <c r="E464" s="170" t="s">
        <v>2414</v>
      </c>
      <c r="F464" s="171" t="s">
        <v>2415</v>
      </c>
      <c r="G464" s="172" t="s">
        <v>493</v>
      </c>
      <c r="H464" s="173">
        <v>0.14199999999999999</v>
      </c>
      <c r="I464" s="174"/>
      <c r="J464" s="175">
        <f>ROUND(I464*H464,2)</f>
        <v>0</v>
      </c>
      <c r="K464" s="171" t="s">
        <v>902</v>
      </c>
      <c r="L464" s="176"/>
      <c r="M464" s="177" t="s">
        <v>1</v>
      </c>
      <c r="N464" s="178" t="s">
        <v>42</v>
      </c>
      <c r="P464" s="146">
        <f>O464*H464</f>
        <v>0</v>
      </c>
      <c r="Q464" s="146">
        <v>1</v>
      </c>
      <c r="R464" s="146">
        <f>Q464*H464</f>
        <v>0.14199999999999999</v>
      </c>
      <c r="S464" s="146">
        <v>0</v>
      </c>
      <c r="T464" s="147">
        <f>S464*H464</f>
        <v>0</v>
      </c>
      <c r="AR464" s="148" t="s">
        <v>385</v>
      </c>
      <c r="AT464" s="148" t="s">
        <v>490</v>
      </c>
      <c r="AU464" s="148" t="s">
        <v>86</v>
      </c>
      <c r="AY464" s="17" t="s">
        <v>339</v>
      </c>
      <c r="BE464" s="149">
        <f>IF(N464="základní",J464,0)</f>
        <v>0</v>
      </c>
      <c r="BF464" s="149">
        <f>IF(N464="snížená",J464,0)</f>
        <v>0</v>
      </c>
      <c r="BG464" s="149">
        <f>IF(N464="zákl. přenesená",J464,0)</f>
        <v>0</v>
      </c>
      <c r="BH464" s="149">
        <f>IF(N464="sníž. přenesená",J464,0)</f>
        <v>0</v>
      </c>
      <c r="BI464" s="149">
        <f>IF(N464="nulová",J464,0)</f>
        <v>0</v>
      </c>
      <c r="BJ464" s="17" t="s">
        <v>84</v>
      </c>
      <c r="BK464" s="149">
        <f>ROUND(I464*H464,2)</f>
        <v>0</v>
      </c>
      <c r="BL464" s="17" t="s">
        <v>249</v>
      </c>
      <c r="BM464" s="148" t="s">
        <v>5161</v>
      </c>
    </row>
    <row r="465" spans="2:65" s="1" customFormat="1" x14ac:dyDescent="0.2">
      <c r="B465" s="32"/>
      <c r="D465" s="150" t="s">
        <v>348</v>
      </c>
      <c r="F465" s="151" t="s">
        <v>2415</v>
      </c>
      <c r="I465" s="152"/>
      <c r="L465" s="32"/>
      <c r="M465" s="153"/>
      <c r="T465" s="56"/>
      <c r="AT465" s="17" t="s">
        <v>348</v>
      </c>
      <c r="AU465" s="17" t="s">
        <v>86</v>
      </c>
    </row>
    <row r="466" spans="2:65" s="15" customFormat="1" x14ac:dyDescent="0.2">
      <c r="B466" s="189"/>
      <c r="D466" s="150" t="s">
        <v>376</v>
      </c>
      <c r="E466" s="190" t="s">
        <v>1</v>
      </c>
      <c r="F466" s="191" t="s">
        <v>2417</v>
      </c>
      <c r="H466" s="190" t="s">
        <v>1</v>
      </c>
      <c r="I466" s="192"/>
      <c r="L466" s="189"/>
      <c r="M466" s="193"/>
      <c r="T466" s="194"/>
      <c r="AT466" s="190" t="s">
        <v>376</v>
      </c>
      <c r="AU466" s="190" t="s">
        <v>86</v>
      </c>
      <c r="AV466" s="15" t="s">
        <v>84</v>
      </c>
      <c r="AW466" s="15" t="s">
        <v>34</v>
      </c>
      <c r="AX466" s="15" t="s">
        <v>77</v>
      </c>
      <c r="AY466" s="190" t="s">
        <v>339</v>
      </c>
    </row>
    <row r="467" spans="2:65" s="12" customFormat="1" x14ac:dyDescent="0.2">
      <c r="B467" s="155"/>
      <c r="D467" s="150" t="s">
        <v>376</v>
      </c>
      <c r="E467" s="156" t="s">
        <v>1</v>
      </c>
      <c r="F467" s="157" t="s">
        <v>2418</v>
      </c>
      <c r="H467" s="158">
        <v>1.6E-2</v>
      </c>
      <c r="I467" s="159"/>
      <c r="L467" s="155"/>
      <c r="M467" s="160"/>
      <c r="T467" s="161"/>
      <c r="AT467" s="156" t="s">
        <v>376</v>
      </c>
      <c r="AU467" s="156" t="s">
        <v>86</v>
      </c>
      <c r="AV467" s="12" t="s">
        <v>86</v>
      </c>
      <c r="AW467" s="12" t="s">
        <v>34</v>
      </c>
      <c r="AX467" s="12" t="s">
        <v>77</v>
      </c>
      <c r="AY467" s="156" t="s">
        <v>339</v>
      </c>
    </row>
    <row r="468" spans="2:65" s="12" customFormat="1" x14ac:dyDescent="0.2">
      <c r="B468" s="155"/>
      <c r="D468" s="150" t="s">
        <v>376</v>
      </c>
      <c r="E468" s="156" t="s">
        <v>1</v>
      </c>
      <c r="F468" s="157" t="s">
        <v>2419</v>
      </c>
      <c r="H468" s="158">
        <v>1.6E-2</v>
      </c>
      <c r="I468" s="159"/>
      <c r="L468" s="155"/>
      <c r="M468" s="160"/>
      <c r="T468" s="161"/>
      <c r="AT468" s="156" t="s">
        <v>376</v>
      </c>
      <c r="AU468" s="156" t="s">
        <v>86</v>
      </c>
      <c r="AV468" s="12" t="s">
        <v>86</v>
      </c>
      <c r="AW468" s="12" t="s">
        <v>34</v>
      </c>
      <c r="AX468" s="12" t="s">
        <v>77</v>
      </c>
      <c r="AY468" s="156" t="s">
        <v>339</v>
      </c>
    </row>
    <row r="469" spans="2:65" s="12" customFormat="1" x14ac:dyDescent="0.2">
      <c r="B469" s="155"/>
      <c r="D469" s="150" t="s">
        <v>376</v>
      </c>
      <c r="E469" s="156" t="s">
        <v>1</v>
      </c>
      <c r="F469" s="157" t="s">
        <v>2420</v>
      </c>
      <c r="H469" s="158">
        <v>2.4E-2</v>
      </c>
      <c r="I469" s="159"/>
      <c r="L469" s="155"/>
      <c r="M469" s="160"/>
      <c r="T469" s="161"/>
      <c r="AT469" s="156" t="s">
        <v>376</v>
      </c>
      <c r="AU469" s="156" t="s">
        <v>86</v>
      </c>
      <c r="AV469" s="12" t="s">
        <v>86</v>
      </c>
      <c r="AW469" s="12" t="s">
        <v>34</v>
      </c>
      <c r="AX469" s="12" t="s">
        <v>77</v>
      </c>
      <c r="AY469" s="156" t="s">
        <v>339</v>
      </c>
    </row>
    <row r="470" spans="2:65" s="12" customFormat="1" x14ac:dyDescent="0.2">
      <c r="B470" s="155"/>
      <c r="D470" s="150" t="s">
        <v>376</v>
      </c>
      <c r="E470" s="156" t="s">
        <v>1</v>
      </c>
      <c r="F470" s="157" t="s">
        <v>2421</v>
      </c>
      <c r="H470" s="158">
        <v>2.4E-2</v>
      </c>
      <c r="I470" s="159"/>
      <c r="L470" s="155"/>
      <c r="M470" s="160"/>
      <c r="T470" s="161"/>
      <c r="AT470" s="156" t="s">
        <v>376</v>
      </c>
      <c r="AU470" s="156" t="s">
        <v>86</v>
      </c>
      <c r="AV470" s="12" t="s">
        <v>86</v>
      </c>
      <c r="AW470" s="12" t="s">
        <v>34</v>
      </c>
      <c r="AX470" s="12" t="s">
        <v>77</v>
      </c>
      <c r="AY470" s="156" t="s">
        <v>339</v>
      </c>
    </row>
    <row r="471" spans="2:65" s="15" customFormat="1" x14ac:dyDescent="0.2">
      <c r="B471" s="189"/>
      <c r="D471" s="150" t="s">
        <v>376</v>
      </c>
      <c r="E471" s="190" t="s">
        <v>1</v>
      </c>
      <c r="F471" s="191" t="s">
        <v>2422</v>
      </c>
      <c r="H471" s="190" t="s">
        <v>1</v>
      </c>
      <c r="I471" s="192"/>
      <c r="L471" s="189"/>
      <c r="M471" s="193"/>
      <c r="T471" s="194"/>
      <c r="AT471" s="190" t="s">
        <v>376</v>
      </c>
      <c r="AU471" s="190" t="s">
        <v>86</v>
      </c>
      <c r="AV471" s="15" t="s">
        <v>84</v>
      </c>
      <c r="AW471" s="15" t="s">
        <v>34</v>
      </c>
      <c r="AX471" s="15" t="s">
        <v>77</v>
      </c>
      <c r="AY471" s="190" t="s">
        <v>339</v>
      </c>
    </row>
    <row r="472" spans="2:65" s="12" customFormat="1" x14ac:dyDescent="0.2">
      <c r="B472" s="155"/>
      <c r="D472" s="150" t="s">
        <v>376</v>
      </c>
      <c r="E472" s="156" t="s">
        <v>1</v>
      </c>
      <c r="F472" s="157" t="s">
        <v>2423</v>
      </c>
      <c r="H472" s="158">
        <v>6.2E-2</v>
      </c>
      <c r="I472" s="159"/>
      <c r="L472" s="155"/>
      <c r="M472" s="160"/>
      <c r="T472" s="161"/>
      <c r="AT472" s="156" t="s">
        <v>376</v>
      </c>
      <c r="AU472" s="156" t="s">
        <v>86</v>
      </c>
      <c r="AV472" s="12" t="s">
        <v>86</v>
      </c>
      <c r="AW472" s="12" t="s">
        <v>34</v>
      </c>
      <c r="AX472" s="12" t="s">
        <v>77</v>
      </c>
      <c r="AY472" s="156" t="s">
        <v>339</v>
      </c>
    </row>
    <row r="473" spans="2:65" s="13" customFormat="1" x14ac:dyDescent="0.2">
      <c r="B473" s="162"/>
      <c r="D473" s="150" t="s">
        <v>376</v>
      </c>
      <c r="E473" s="163" t="s">
        <v>1</v>
      </c>
      <c r="F473" s="164" t="s">
        <v>398</v>
      </c>
      <c r="H473" s="165">
        <v>0.14199999999999999</v>
      </c>
      <c r="I473" s="166"/>
      <c r="L473" s="162"/>
      <c r="M473" s="167"/>
      <c r="T473" s="168"/>
      <c r="AT473" s="163" t="s">
        <v>376</v>
      </c>
      <c r="AU473" s="163" t="s">
        <v>86</v>
      </c>
      <c r="AV473" s="13" t="s">
        <v>249</v>
      </c>
      <c r="AW473" s="13" t="s">
        <v>34</v>
      </c>
      <c r="AX473" s="13" t="s">
        <v>84</v>
      </c>
      <c r="AY473" s="163" t="s">
        <v>339</v>
      </c>
    </row>
    <row r="474" spans="2:65" s="1" customFormat="1" ht="16.5" customHeight="1" x14ac:dyDescent="0.2">
      <c r="B474" s="136"/>
      <c r="C474" s="169" t="s">
        <v>837</v>
      </c>
      <c r="D474" s="169" t="s">
        <v>490</v>
      </c>
      <c r="E474" s="170" t="s">
        <v>2424</v>
      </c>
      <c r="F474" s="171" t="s">
        <v>2425</v>
      </c>
      <c r="G474" s="172" t="s">
        <v>493</v>
      </c>
      <c r="H474" s="173">
        <v>8.3000000000000004E-2</v>
      </c>
      <c r="I474" s="174"/>
      <c r="J474" s="175">
        <f>ROUND(I474*H474,2)</f>
        <v>0</v>
      </c>
      <c r="K474" s="171" t="s">
        <v>902</v>
      </c>
      <c r="L474" s="176"/>
      <c r="M474" s="177" t="s">
        <v>1</v>
      </c>
      <c r="N474" s="178" t="s">
        <v>42</v>
      </c>
      <c r="P474" s="146">
        <f>O474*H474</f>
        <v>0</v>
      </c>
      <c r="Q474" s="146">
        <v>1</v>
      </c>
      <c r="R474" s="146">
        <f>Q474*H474</f>
        <v>8.3000000000000004E-2</v>
      </c>
      <c r="S474" s="146">
        <v>0</v>
      </c>
      <c r="T474" s="147">
        <f>S474*H474</f>
        <v>0</v>
      </c>
      <c r="AR474" s="148" t="s">
        <v>385</v>
      </c>
      <c r="AT474" s="148" t="s">
        <v>490</v>
      </c>
      <c r="AU474" s="148" t="s">
        <v>86</v>
      </c>
      <c r="AY474" s="17" t="s">
        <v>339</v>
      </c>
      <c r="BE474" s="149">
        <f>IF(N474="základní",J474,0)</f>
        <v>0</v>
      </c>
      <c r="BF474" s="149">
        <f>IF(N474="snížená",J474,0)</f>
        <v>0</v>
      </c>
      <c r="BG474" s="149">
        <f>IF(N474="zákl. přenesená",J474,0)</f>
        <v>0</v>
      </c>
      <c r="BH474" s="149">
        <f>IF(N474="sníž. přenesená",J474,0)</f>
        <v>0</v>
      </c>
      <c r="BI474" s="149">
        <f>IF(N474="nulová",J474,0)</f>
        <v>0</v>
      </c>
      <c r="BJ474" s="17" t="s">
        <v>84</v>
      </c>
      <c r="BK474" s="149">
        <f>ROUND(I474*H474,2)</f>
        <v>0</v>
      </c>
      <c r="BL474" s="17" t="s">
        <v>249</v>
      </c>
      <c r="BM474" s="148" t="s">
        <v>5162</v>
      </c>
    </row>
    <row r="475" spans="2:65" s="1" customFormat="1" x14ac:dyDescent="0.2">
      <c r="B475" s="32"/>
      <c r="D475" s="150" t="s">
        <v>348</v>
      </c>
      <c r="F475" s="151" t="s">
        <v>2425</v>
      </c>
      <c r="I475" s="152"/>
      <c r="L475" s="32"/>
      <c r="M475" s="153"/>
      <c r="T475" s="56"/>
      <c r="AT475" s="17" t="s">
        <v>348</v>
      </c>
      <c r="AU475" s="17" t="s">
        <v>86</v>
      </c>
    </row>
    <row r="476" spans="2:65" s="15" customFormat="1" x14ac:dyDescent="0.2">
      <c r="B476" s="189"/>
      <c r="D476" s="150" t="s">
        <v>376</v>
      </c>
      <c r="E476" s="190" t="s">
        <v>1</v>
      </c>
      <c r="F476" s="191" t="s">
        <v>2417</v>
      </c>
      <c r="H476" s="190" t="s">
        <v>1</v>
      </c>
      <c r="I476" s="192"/>
      <c r="L476" s="189"/>
      <c r="M476" s="193"/>
      <c r="T476" s="194"/>
      <c r="AT476" s="190" t="s">
        <v>376</v>
      </c>
      <c r="AU476" s="190" t="s">
        <v>86</v>
      </c>
      <c r="AV476" s="15" t="s">
        <v>84</v>
      </c>
      <c r="AW476" s="15" t="s">
        <v>34</v>
      </c>
      <c r="AX476" s="15" t="s">
        <v>77</v>
      </c>
      <c r="AY476" s="190" t="s">
        <v>339</v>
      </c>
    </row>
    <row r="477" spans="2:65" s="12" customFormat="1" x14ac:dyDescent="0.2">
      <c r="B477" s="155"/>
      <c r="D477" s="150" t="s">
        <v>376</v>
      </c>
      <c r="E477" s="156" t="s">
        <v>1</v>
      </c>
      <c r="F477" s="157" t="s">
        <v>2427</v>
      </c>
      <c r="H477" s="158">
        <v>1.2E-2</v>
      </c>
      <c r="I477" s="159"/>
      <c r="L477" s="155"/>
      <c r="M477" s="160"/>
      <c r="T477" s="161"/>
      <c r="AT477" s="156" t="s">
        <v>376</v>
      </c>
      <c r="AU477" s="156" t="s">
        <v>86</v>
      </c>
      <c r="AV477" s="12" t="s">
        <v>86</v>
      </c>
      <c r="AW477" s="12" t="s">
        <v>34</v>
      </c>
      <c r="AX477" s="12" t="s">
        <v>77</v>
      </c>
      <c r="AY477" s="156" t="s">
        <v>339</v>
      </c>
    </row>
    <row r="478" spans="2:65" s="12" customFormat="1" x14ac:dyDescent="0.2">
      <c r="B478" s="155"/>
      <c r="D478" s="150" t="s">
        <v>376</v>
      </c>
      <c r="E478" s="156" t="s">
        <v>1</v>
      </c>
      <c r="F478" s="157" t="s">
        <v>2428</v>
      </c>
      <c r="H478" s="158">
        <v>1.2E-2</v>
      </c>
      <c r="I478" s="159"/>
      <c r="L478" s="155"/>
      <c r="M478" s="160"/>
      <c r="T478" s="161"/>
      <c r="AT478" s="156" t="s">
        <v>376</v>
      </c>
      <c r="AU478" s="156" t="s">
        <v>86</v>
      </c>
      <c r="AV478" s="12" t="s">
        <v>86</v>
      </c>
      <c r="AW478" s="12" t="s">
        <v>34</v>
      </c>
      <c r="AX478" s="12" t="s">
        <v>77</v>
      </c>
      <c r="AY478" s="156" t="s">
        <v>339</v>
      </c>
    </row>
    <row r="479" spans="2:65" s="12" customFormat="1" x14ac:dyDescent="0.2">
      <c r="B479" s="155"/>
      <c r="D479" s="150" t="s">
        <v>376</v>
      </c>
      <c r="E479" s="156" t="s">
        <v>1</v>
      </c>
      <c r="F479" s="157" t="s">
        <v>2429</v>
      </c>
      <c r="H479" s="158">
        <v>1.6E-2</v>
      </c>
      <c r="I479" s="159"/>
      <c r="L479" s="155"/>
      <c r="M479" s="160"/>
      <c r="T479" s="161"/>
      <c r="AT479" s="156" t="s">
        <v>376</v>
      </c>
      <c r="AU479" s="156" t="s">
        <v>86</v>
      </c>
      <c r="AV479" s="12" t="s">
        <v>86</v>
      </c>
      <c r="AW479" s="12" t="s">
        <v>34</v>
      </c>
      <c r="AX479" s="12" t="s">
        <v>77</v>
      </c>
      <c r="AY479" s="156" t="s">
        <v>339</v>
      </c>
    </row>
    <row r="480" spans="2:65" s="12" customFormat="1" x14ac:dyDescent="0.2">
      <c r="B480" s="155"/>
      <c r="D480" s="150" t="s">
        <v>376</v>
      </c>
      <c r="E480" s="156" t="s">
        <v>1</v>
      </c>
      <c r="F480" s="157" t="s">
        <v>2430</v>
      </c>
      <c r="H480" s="158">
        <v>1.6E-2</v>
      </c>
      <c r="I480" s="159"/>
      <c r="L480" s="155"/>
      <c r="M480" s="160"/>
      <c r="T480" s="161"/>
      <c r="AT480" s="156" t="s">
        <v>376</v>
      </c>
      <c r="AU480" s="156" t="s">
        <v>86</v>
      </c>
      <c r="AV480" s="12" t="s">
        <v>86</v>
      </c>
      <c r="AW480" s="12" t="s">
        <v>34</v>
      </c>
      <c r="AX480" s="12" t="s">
        <v>77</v>
      </c>
      <c r="AY480" s="156" t="s">
        <v>339</v>
      </c>
    </row>
    <row r="481" spans="2:65" s="15" customFormat="1" x14ac:dyDescent="0.2">
      <c r="B481" s="189"/>
      <c r="D481" s="150" t="s">
        <v>376</v>
      </c>
      <c r="E481" s="190" t="s">
        <v>1</v>
      </c>
      <c r="F481" s="191" t="s">
        <v>2422</v>
      </c>
      <c r="H481" s="190" t="s">
        <v>1</v>
      </c>
      <c r="I481" s="192"/>
      <c r="L481" s="189"/>
      <c r="M481" s="193"/>
      <c r="T481" s="194"/>
      <c r="AT481" s="190" t="s">
        <v>376</v>
      </c>
      <c r="AU481" s="190" t="s">
        <v>86</v>
      </c>
      <c r="AV481" s="15" t="s">
        <v>84</v>
      </c>
      <c r="AW481" s="15" t="s">
        <v>34</v>
      </c>
      <c r="AX481" s="15" t="s">
        <v>77</v>
      </c>
      <c r="AY481" s="190" t="s">
        <v>339</v>
      </c>
    </row>
    <row r="482" spans="2:65" s="12" customFormat="1" x14ac:dyDescent="0.2">
      <c r="B482" s="155"/>
      <c r="D482" s="150" t="s">
        <v>376</v>
      </c>
      <c r="E482" s="156" t="s">
        <v>1</v>
      </c>
      <c r="F482" s="157" t="s">
        <v>2431</v>
      </c>
      <c r="H482" s="158">
        <v>2.7E-2</v>
      </c>
      <c r="I482" s="159"/>
      <c r="L482" s="155"/>
      <c r="M482" s="160"/>
      <c r="T482" s="161"/>
      <c r="AT482" s="156" t="s">
        <v>376</v>
      </c>
      <c r="AU482" s="156" t="s">
        <v>86</v>
      </c>
      <c r="AV482" s="12" t="s">
        <v>86</v>
      </c>
      <c r="AW482" s="12" t="s">
        <v>34</v>
      </c>
      <c r="AX482" s="12" t="s">
        <v>77</v>
      </c>
      <c r="AY482" s="156" t="s">
        <v>339</v>
      </c>
    </row>
    <row r="483" spans="2:65" s="13" customFormat="1" x14ac:dyDescent="0.2">
      <c r="B483" s="162"/>
      <c r="D483" s="150" t="s">
        <v>376</v>
      </c>
      <c r="E483" s="163" t="s">
        <v>1</v>
      </c>
      <c r="F483" s="164" t="s">
        <v>398</v>
      </c>
      <c r="H483" s="165">
        <v>8.3000000000000004E-2</v>
      </c>
      <c r="I483" s="166"/>
      <c r="L483" s="162"/>
      <c r="M483" s="167"/>
      <c r="T483" s="168"/>
      <c r="AT483" s="163" t="s">
        <v>376</v>
      </c>
      <c r="AU483" s="163" t="s">
        <v>86</v>
      </c>
      <c r="AV483" s="13" t="s">
        <v>249</v>
      </c>
      <c r="AW483" s="13" t="s">
        <v>34</v>
      </c>
      <c r="AX483" s="13" t="s">
        <v>84</v>
      </c>
      <c r="AY483" s="163" t="s">
        <v>339</v>
      </c>
    </row>
    <row r="484" spans="2:65" s="1" customFormat="1" ht="16.5" customHeight="1" x14ac:dyDescent="0.2">
      <c r="B484" s="136"/>
      <c r="C484" s="169" t="s">
        <v>842</v>
      </c>
      <c r="D484" s="169" t="s">
        <v>490</v>
      </c>
      <c r="E484" s="170" t="s">
        <v>2432</v>
      </c>
      <c r="F484" s="171" t="s">
        <v>2433</v>
      </c>
      <c r="G484" s="172" t="s">
        <v>493</v>
      </c>
      <c r="H484" s="173">
        <v>0.14000000000000001</v>
      </c>
      <c r="I484" s="174"/>
      <c r="J484" s="175">
        <f>ROUND(I484*H484,2)</f>
        <v>0</v>
      </c>
      <c r="K484" s="171" t="s">
        <v>902</v>
      </c>
      <c r="L484" s="176"/>
      <c r="M484" s="177" t="s">
        <v>1</v>
      </c>
      <c r="N484" s="178" t="s">
        <v>42</v>
      </c>
      <c r="P484" s="146">
        <f>O484*H484</f>
        <v>0</v>
      </c>
      <c r="Q484" s="146">
        <v>1</v>
      </c>
      <c r="R484" s="146">
        <f>Q484*H484</f>
        <v>0.14000000000000001</v>
      </c>
      <c r="S484" s="146">
        <v>0</v>
      </c>
      <c r="T484" s="147">
        <f>S484*H484</f>
        <v>0</v>
      </c>
      <c r="AR484" s="148" t="s">
        <v>385</v>
      </c>
      <c r="AT484" s="148" t="s">
        <v>490</v>
      </c>
      <c r="AU484" s="148" t="s">
        <v>86</v>
      </c>
      <c r="AY484" s="17" t="s">
        <v>339</v>
      </c>
      <c r="BE484" s="149">
        <f>IF(N484="základní",J484,0)</f>
        <v>0</v>
      </c>
      <c r="BF484" s="149">
        <f>IF(N484="snížená",J484,0)</f>
        <v>0</v>
      </c>
      <c r="BG484" s="149">
        <f>IF(N484="zákl. přenesená",J484,0)</f>
        <v>0</v>
      </c>
      <c r="BH484" s="149">
        <f>IF(N484="sníž. přenesená",J484,0)</f>
        <v>0</v>
      </c>
      <c r="BI484" s="149">
        <f>IF(N484="nulová",J484,0)</f>
        <v>0</v>
      </c>
      <c r="BJ484" s="17" t="s">
        <v>84</v>
      </c>
      <c r="BK484" s="149">
        <f>ROUND(I484*H484,2)</f>
        <v>0</v>
      </c>
      <c r="BL484" s="17" t="s">
        <v>249</v>
      </c>
      <c r="BM484" s="148" t="s">
        <v>5163</v>
      </c>
    </row>
    <row r="485" spans="2:65" s="1" customFormat="1" x14ac:dyDescent="0.2">
      <c r="B485" s="32"/>
      <c r="D485" s="150" t="s">
        <v>348</v>
      </c>
      <c r="F485" s="151" t="s">
        <v>2433</v>
      </c>
      <c r="I485" s="152"/>
      <c r="L485" s="32"/>
      <c r="M485" s="153"/>
      <c r="T485" s="56"/>
      <c r="AT485" s="17" t="s">
        <v>348</v>
      </c>
      <c r="AU485" s="17" t="s">
        <v>86</v>
      </c>
    </row>
    <row r="486" spans="2:65" s="15" customFormat="1" x14ac:dyDescent="0.2">
      <c r="B486" s="189"/>
      <c r="D486" s="150" t="s">
        <v>376</v>
      </c>
      <c r="E486" s="190" t="s">
        <v>1</v>
      </c>
      <c r="F486" s="191" t="s">
        <v>2417</v>
      </c>
      <c r="H486" s="190" t="s">
        <v>1</v>
      </c>
      <c r="I486" s="192"/>
      <c r="L486" s="189"/>
      <c r="M486" s="193"/>
      <c r="T486" s="194"/>
      <c r="AT486" s="190" t="s">
        <v>376</v>
      </c>
      <c r="AU486" s="190" t="s">
        <v>86</v>
      </c>
      <c r="AV486" s="15" t="s">
        <v>84</v>
      </c>
      <c r="AW486" s="15" t="s">
        <v>34</v>
      </c>
      <c r="AX486" s="15" t="s">
        <v>77</v>
      </c>
      <c r="AY486" s="190" t="s">
        <v>339</v>
      </c>
    </row>
    <row r="487" spans="2:65" s="12" customFormat="1" x14ac:dyDescent="0.2">
      <c r="B487" s="155"/>
      <c r="D487" s="150" t="s">
        <v>376</v>
      </c>
      <c r="E487" s="156" t="s">
        <v>1</v>
      </c>
      <c r="F487" s="157" t="s">
        <v>2435</v>
      </c>
      <c r="H487" s="158">
        <v>2.1000000000000001E-2</v>
      </c>
      <c r="I487" s="159"/>
      <c r="L487" s="155"/>
      <c r="M487" s="160"/>
      <c r="T487" s="161"/>
      <c r="AT487" s="156" t="s">
        <v>376</v>
      </c>
      <c r="AU487" s="156" t="s">
        <v>86</v>
      </c>
      <c r="AV487" s="12" t="s">
        <v>86</v>
      </c>
      <c r="AW487" s="12" t="s">
        <v>34</v>
      </c>
      <c r="AX487" s="12" t="s">
        <v>77</v>
      </c>
      <c r="AY487" s="156" t="s">
        <v>339</v>
      </c>
    </row>
    <row r="488" spans="2:65" s="12" customFormat="1" x14ac:dyDescent="0.2">
      <c r="B488" s="155"/>
      <c r="D488" s="150" t="s">
        <v>376</v>
      </c>
      <c r="E488" s="156" t="s">
        <v>1</v>
      </c>
      <c r="F488" s="157" t="s">
        <v>2436</v>
      </c>
      <c r="H488" s="158">
        <v>2.1000000000000001E-2</v>
      </c>
      <c r="I488" s="159"/>
      <c r="L488" s="155"/>
      <c r="M488" s="160"/>
      <c r="T488" s="161"/>
      <c r="AT488" s="156" t="s">
        <v>376</v>
      </c>
      <c r="AU488" s="156" t="s">
        <v>86</v>
      </c>
      <c r="AV488" s="12" t="s">
        <v>86</v>
      </c>
      <c r="AW488" s="12" t="s">
        <v>34</v>
      </c>
      <c r="AX488" s="12" t="s">
        <v>77</v>
      </c>
      <c r="AY488" s="156" t="s">
        <v>339</v>
      </c>
    </row>
    <row r="489" spans="2:65" s="12" customFormat="1" x14ac:dyDescent="0.2">
      <c r="B489" s="155"/>
      <c r="D489" s="150" t="s">
        <v>376</v>
      </c>
      <c r="E489" s="156" t="s">
        <v>1</v>
      </c>
      <c r="F489" s="157" t="s">
        <v>2437</v>
      </c>
      <c r="H489" s="158">
        <v>2.7E-2</v>
      </c>
      <c r="I489" s="159"/>
      <c r="L489" s="155"/>
      <c r="M489" s="160"/>
      <c r="T489" s="161"/>
      <c r="AT489" s="156" t="s">
        <v>376</v>
      </c>
      <c r="AU489" s="156" t="s">
        <v>86</v>
      </c>
      <c r="AV489" s="12" t="s">
        <v>86</v>
      </c>
      <c r="AW489" s="12" t="s">
        <v>34</v>
      </c>
      <c r="AX489" s="12" t="s">
        <v>77</v>
      </c>
      <c r="AY489" s="156" t="s">
        <v>339</v>
      </c>
    </row>
    <row r="490" spans="2:65" s="12" customFormat="1" x14ac:dyDescent="0.2">
      <c r="B490" s="155"/>
      <c r="D490" s="150" t="s">
        <v>376</v>
      </c>
      <c r="E490" s="156" t="s">
        <v>1</v>
      </c>
      <c r="F490" s="157" t="s">
        <v>2438</v>
      </c>
      <c r="H490" s="158">
        <v>2.7E-2</v>
      </c>
      <c r="I490" s="159"/>
      <c r="L490" s="155"/>
      <c r="M490" s="160"/>
      <c r="T490" s="161"/>
      <c r="AT490" s="156" t="s">
        <v>376</v>
      </c>
      <c r="AU490" s="156" t="s">
        <v>86</v>
      </c>
      <c r="AV490" s="12" t="s">
        <v>86</v>
      </c>
      <c r="AW490" s="12" t="s">
        <v>34</v>
      </c>
      <c r="AX490" s="12" t="s">
        <v>77</v>
      </c>
      <c r="AY490" s="156" t="s">
        <v>339</v>
      </c>
    </row>
    <row r="491" spans="2:65" s="15" customFormat="1" x14ac:dyDescent="0.2">
      <c r="B491" s="189"/>
      <c r="D491" s="150" t="s">
        <v>376</v>
      </c>
      <c r="E491" s="190" t="s">
        <v>1</v>
      </c>
      <c r="F491" s="191" t="s">
        <v>2422</v>
      </c>
      <c r="H491" s="190" t="s">
        <v>1</v>
      </c>
      <c r="I491" s="192"/>
      <c r="L491" s="189"/>
      <c r="M491" s="193"/>
      <c r="T491" s="194"/>
      <c r="AT491" s="190" t="s">
        <v>376</v>
      </c>
      <c r="AU491" s="190" t="s">
        <v>86</v>
      </c>
      <c r="AV491" s="15" t="s">
        <v>84</v>
      </c>
      <c r="AW491" s="15" t="s">
        <v>34</v>
      </c>
      <c r="AX491" s="15" t="s">
        <v>77</v>
      </c>
      <c r="AY491" s="190" t="s">
        <v>339</v>
      </c>
    </row>
    <row r="492" spans="2:65" s="12" customFormat="1" x14ac:dyDescent="0.2">
      <c r="B492" s="155"/>
      <c r="D492" s="150" t="s">
        <v>376</v>
      </c>
      <c r="E492" s="156" t="s">
        <v>1</v>
      </c>
      <c r="F492" s="157" t="s">
        <v>2439</v>
      </c>
      <c r="H492" s="158">
        <v>4.3999999999999997E-2</v>
      </c>
      <c r="I492" s="159"/>
      <c r="L492" s="155"/>
      <c r="M492" s="160"/>
      <c r="T492" s="161"/>
      <c r="AT492" s="156" t="s">
        <v>376</v>
      </c>
      <c r="AU492" s="156" t="s">
        <v>86</v>
      </c>
      <c r="AV492" s="12" t="s">
        <v>86</v>
      </c>
      <c r="AW492" s="12" t="s">
        <v>34</v>
      </c>
      <c r="AX492" s="12" t="s">
        <v>77</v>
      </c>
      <c r="AY492" s="156" t="s">
        <v>339</v>
      </c>
    </row>
    <row r="493" spans="2:65" s="13" customFormat="1" x14ac:dyDescent="0.2">
      <c r="B493" s="162"/>
      <c r="D493" s="150" t="s">
        <v>376</v>
      </c>
      <c r="E493" s="163" t="s">
        <v>1</v>
      </c>
      <c r="F493" s="164" t="s">
        <v>398</v>
      </c>
      <c r="H493" s="165">
        <v>0.14000000000000001</v>
      </c>
      <c r="I493" s="166"/>
      <c r="L493" s="162"/>
      <c r="M493" s="167"/>
      <c r="T493" s="168"/>
      <c r="AT493" s="163" t="s">
        <v>376</v>
      </c>
      <c r="AU493" s="163" t="s">
        <v>86</v>
      </c>
      <c r="AV493" s="13" t="s">
        <v>249</v>
      </c>
      <c r="AW493" s="13" t="s">
        <v>34</v>
      </c>
      <c r="AX493" s="13" t="s">
        <v>84</v>
      </c>
      <c r="AY493" s="163" t="s">
        <v>339</v>
      </c>
    </row>
    <row r="494" spans="2:65" s="1" customFormat="1" ht="16.5" customHeight="1" x14ac:dyDescent="0.2">
      <c r="B494" s="136"/>
      <c r="C494" s="169" t="s">
        <v>845</v>
      </c>
      <c r="D494" s="169" t="s">
        <v>490</v>
      </c>
      <c r="E494" s="170" t="s">
        <v>2440</v>
      </c>
      <c r="F494" s="171" t="s">
        <v>2441</v>
      </c>
      <c r="G494" s="172" t="s">
        <v>493</v>
      </c>
      <c r="H494" s="173">
        <v>4.3999999999999997E-2</v>
      </c>
      <c r="I494" s="174"/>
      <c r="J494" s="175">
        <f>ROUND(I494*H494,2)</f>
        <v>0</v>
      </c>
      <c r="K494" s="171" t="s">
        <v>902</v>
      </c>
      <c r="L494" s="176"/>
      <c r="M494" s="177" t="s">
        <v>1</v>
      </c>
      <c r="N494" s="178" t="s">
        <v>42</v>
      </c>
      <c r="P494" s="146">
        <f>O494*H494</f>
        <v>0</v>
      </c>
      <c r="Q494" s="146">
        <v>1</v>
      </c>
      <c r="R494" s="146">
        <f>Q494*H494</f>
        <v>4.3999999999999997E-2</v>
      </c>
      <c r="S494" s="146">
        <v>0</v>
      </c>
      <c r="T494" s="147">
        <f>S494*H494</f>
        <v>0</v>
      </c>
      <c r="AR494" s="148" t="s">
        <v>385</v>
      </c>
      <c r="AT494" s="148" t="s">
        <v>490</v>
      </c>
      <c r="AU494" s="148" t="s">
        <v>86</v>
      </c>
      <c r="AY494" s="17" t="s">
        <v>339</v>
      </c>
      <c r="BE494" s="149">
        <f>IF(N494="základní",J494,0)</f>
        <v>0</v>
      </c>
      <c r="BF494" s="149">
        <f>IF(N494="snížená",J494,0)</f>
        <v>0</v>
      </c>
      <c r="BG494" s="149">
        <f>IF(N494="zákl. přenesená",J494,0)</f>
        <v>0</v>
      </c>
      <c r="BH494" s="149">
        <f>IF(N494="sníž. přenesená",J494,0)</f>
        <v>0</v>
      </c>
      <c r="BI494" s="149">
        <f>IF(N494="nulová",J494,0)</f>
        <v>0</v>
      </c>
      <c r="BJ494" s="17" t="s">
        <v>84</v>
      </c>
      <c r="BK494" s="149">
        <f>ROUND(I494*H494,2)</f>
        <v>0</v>
      </c>
      <c r="BL494" s="17" t="s">
        <v>249</v>
      </c>
      <c r="BM494" s="148" t="s">
        <v>5164</v>
      </c>
    </row>
    <row r="495" spans="2:65" s="1" customFormat="1" x14ac:dyDescent="0.2">
      <c r="B495" s="32"/>
      <c r="D495" s="150" t="s">
        <v>348</v>
      </c>
      <c r="F495" s="151" t="s">
        <v>2441</v>
      </c>
      <c r="I495" s="152"/>
      <c r="L495" s="32"/>
      <c r="M495" s="153"/>
      <c r="T495" s="56"/>
      <c r="AT495" s="17" t="s">
        <v>348</v>
      </c>
      <c r="AU495" s="17" t="s">
        <v>86</v>
      </c>
    </row>
    <row r="496" spans="2:65" s="15" customFormat="1" x14ac:dyDescent="0.2">
      <c r="B496" s="189"/>
      <c r="D496" s="150" t="s">
        <v>376</v>
      </c>
      <c r="E496" s="190" t="s">
        <v>1</v>
      </c>
      <c r="F496" s="191" t="s">
        <v>2443</v>
      </c>
      <c r="H496" s="190" t="s">
        <v>1</v>
      </c>
      <c r="I496" s="192"/>
      <c r="L496" s="189"/>
      <c r="M496" s="193"/>
      <c r="T496" s="194"/>
      <c r="AT496" s="190" t="s">
        <v>376</v>
      </c>
      <c r="AU496" s="190" t="s">
        <v>86</v>
      </c>
      <c r="AV496" s="15" t="s">
        <v>84</v>
      </c>
      <c r="AW496" s="15" t="s">
        <v>34</v>
      </c>
      <c r="AX496" s="15" t="s">
        <v>77</v>
      </c>
      <c r="AY496" s="190" t="s">
        <v>339</v>
      </c>
    </row>
    <row r="497" spans="2:65" s="12" customFormat="1" x14ac:dyDescent="0.2">
      <c r="B497" s="155"/>
      <c r="D497" s="150" t="s">
        <v>376</v>
      </c>
      <c r="E497" s="156" t="s">
        <v>1</v>
      </c>
      <c r="F497" s="157" t="s">
        <v>2444</v>
      </c>
      <c r="H497" s="158">
        <v>4.3999999999999997E-2</v>
      </c>
      <c r="I497" s="159"/>
      <c r="L497" s="155"/>
      <c r="M497" s="160"/>
      <c r="T497" s="161"/>
      <c r="AT497" s="156" t="s">
        <v>376</v>
      </c>
      <c r="AU497" s="156" t="s">
        <v>86</v>
      </c>
      <c r="AV497" s="12" t="s">
        <v>86</v>
      </c>
      <c r="AW497" s="12" t="s">
        <v>34</v>
      </c>
      <c r="AX497" s="12" t="s">
        <v>84</v>
      </c>
      <c r="AY497" s="156" t="s">
        <v>339</v>
      </c>
    </row>
    <row r="498" spans="2:65" s="1" customFormat="1" ht="16.5" customHeight="1" x14ac:dyDescent="0.2">
      <c r="B498" s="136"/>
      <c r="C498" s="169" t="s">
        <v>851</v>
      </c>
      <c r="D498" s="169" t="s">
        <v>490</v>
      </c>
      <c r="E498" s="170" t="s">
        <v>2445</v>
      </c>
      <c r="F498" s="171" t="s">
        <v>2446</v>
      </c>
      <c r="G498" s="172" t="s">
        <v>493</v>
      </c>
      <c r="H498" s="173">
        <v>0.155</v>
      </c>
      <c r="I498" s="174"/>
      <c r="J498" s="175">
        <f>ROUND(I498*H498,2)</f>
        <v>0</v>
      </c>
      <c r="K498" s="171" t="s">
        <v>902</v>
      </c>
      <c r="L498" s="176"/>
      <c r="M498" s="177" t="s">
        <v>1</v>
      </c>
      <c r="N498" s="178" t="s">
        <v>42</v>
      </c>
      <c r="P498" s="146">
        <f>O498*H498</f>
        <v>0</v>
      </c>
      <c r="Q498" s="146">
        <v>1</v>
      </c>
      <c r="R498" s="146">
        <f>Q498*H498</f>
        <v>0.155</v>
      </c>
      <c r="S498" s="146">
        <v>0</v>
      </c>
      <c r="T498" s="147">
        <f>S498*H498</f>
        <v>0</v>
      </c>
      <c r="AR498" s="148" t="s">
        <v>385</v>
      </c>
      <c r="AT498" s="148" t="s">
        <v>490</v>
      </c>
      <c r="AU498" s="148" t="s">
        <v>86</v>
      </c>
      <c r="AY498" s="17" t="s">
        <v>339</v>
      </c>
      <c r="BE498" s="149">
        <f>IF(N498="základní",J498,0)</f>
        <v>0</v>
      </c>
      <c r="BF498" s="149">
        <f>IF(N498="snížená",J498,0)</f>
        <v>0</v>
      </c>
      <c r="BG498" s="149">
        <f>IF(N498="zákl. přenesená",J498,0)</f>
        <v>0</v>
      </c>
      <c r="BH498" s="149">
        <f>IF(N498="sníž. přenesená",J498,0)</f>
        <v>0</v>
      </c>
      <c r="BI498" s="149">
        <f>IF(N498="nulová",J498,0)</f>
        <v>0</v>
      </c>
      <c r="BJ498" s="17" t="s">
        <v>84</v>
      </c>
      <c r="BK498" s="149">
        <f>ROUND(I498*H498,2)</f>
        <v>0</v>
      </c>
      <c r="BL498" s="17" t="s">
        <v>249</v>
      </c>
      <c r="BM498" s="148" t="s">
        <v>5165</v>
      </c>
    </row>
    <row r="499" spans="2:65" s="1" customFormat="1" x14ac:dyDescent="0.2">
      <c r="B499" s="32"/>
      <c r="D499" s="150" t="s">
        <v>348</v>
      </c>
      <c r="F499" s="151" t="s">
        <v>2446</v>
      </c>
      <c r="I499" s="152"/>
      <c r="L499" s="32"/>
      <c r="M499" s="153"/>
      <c r="T499" s="56"/>
      <c r="AT499" s="17" t="s">
        <v>348</v>
      </c>
      <c r="AU499" s="17" t="s">
        <v>86</v>
      </c>
    </row>
    <row r="500" spans="2:65" s="15" customFormat="1" x14ac:dyDescent="0.2">
      <c r="B500" s="189"/>
      <c r="D500" s="150" t="s">
        <v>376</v>
      </c>
      <c r="E500" s="190" t="s">
        <v>1</v>
      </c>
      <c r="F500" s="191" t="s">
        <v>2417</v>
      </c>
      <c r="H500" s="190" t="s">
        <v>1</v>
      </c>
      <c r="I500" s="192"/>
      <c r="L500" s="189"/>
      <c r="M500" s="193"/>
      <c r="T500" s="194"/>
      <c r="AT500" s="190" t="s">
        <v>376</v>
      </c>
      <c r="AU500" s="190" t="s">
        <v>86</v>
      </c>
      <c r="AV500" s="15" t="s">
        <v>84</v>
      </c>
      <c r="AW500" s="15" t="s">
        <v>34</v>
      </c>
      <c r="AX500" s="15" t="s">
        <v>77</v>
      </c>
      <c r="AY500" s="190" t="s">
        <v>339</v>
      </c>
    </row>
    <row r="501" spans="2:65" s="12" customFormat="1" x14ac:dyDescent="0.2">
      <c r="B501" s="155"/>
      <c r="D501" s="150" t="s">
        <v>376</v>
      </c>
      <c r="E501" s="156" t="s">
        <v>1</v>
      </c>
      <c r="F501" s="157" t="s">
        <v>2448</v>
      </c>
      <c r="H501" s="158">
        <v>1.7000000000000001E-2</v>
      </c>
      <c r="I501" s="159"/>
      <c r="L501" s="155"/>
      <c r="M501" s="160"/>
      <c r="T501" s="161"/>
      <c r="AT501" s="156" t="s">
        <v>376</v>
      </c>
      <c r="AU501" s="156" t="s">
        <v>86</v>
      </c>
      <c r="AV501" s="12" t="s">
        <v>86</v>
      </c>
      <c r="AW501" s="12" t="s">
        <v>34</v>
      </c>
      <c r="AX501" s="12" t="s">
        <v>77</v>
      </c>
      <c r="AY501" s="156" t="s">
        <v>339</v>
      </c>
    </row>
    <row r="502" spans="2:65" s="12" customFormat="1" x14ac:dyDescent="0.2">
      <c r="B502" s="155"/>
      <c r="D502" s="150" t="s">
        <v>376</v>
      </c>
      <c r="E502" s="156" t="s">
        <v>1</v>
      </c>
      <c r="F502" s="157" t="s">
        <v>2449</v>
      </c>
      <c r="H502" s="158">
        <v>1.7000000000000001E-2</v>
      </c>
      <c r="I502" s="159"/>
      <c r="L502" s="155"/>
      <c r="M502" s="160"/>
      <c r="T502" s="161"/>
      <c r="AT502" s="156" t="s">
        <v>376</v>
      </c>
      <c r="AU502" s="156" t="s">
        <v>86</v>
      </c>
      <c r="AV502" s="12" t="s">
        <v>86</v>
      </c>
      <c r="AW502" s="12" t="s">
        <v>34</v>
      </c>
      <c r="AX502" s="12" t="s">
        <v>77</v>
      </c>
      <c r="AY502" s="156" t="s">
        <v>339</v>
      </c>
    </row>
    <row r="503" spans="2:65" s="12" customFormat="1" x14ac:dyDescent="0.2">
      <c r="B503" s="155"/>
      <c r="D503" s="150" t="s">
        <v>376</v>
      </c>
      <c r="E503" s="156" t="s">
        <v>1</v>
      </c>
      <c r="F503" s="157" t="s">
        <v>2450</v>
      </c>
      <c r="H503" s="158">
        <v>2.5999999999999999E-2</v>
      </c>
      <c r="I503" s="159"/>
      <c r="L503" s="155"/>
      <c r="M503" s="160"/>
      <c r="T503" s="161"/>
      <c r="AT503" s="156" t="s">
        <v>376</v>
      </c>
      <c r="AU503" s="156" t="s">
        <v>86</v>
      </c>
      <c r="AV503" s="12" t="s">
        <v>86</v>
      </c>
      <c r="AW503" s="12" t="s">
        <v>34</v>
      </c>
      <c r="AX503" s="12" t="s">
        <v>77</v>
      </c>
      <c r="AY503" s="156" t="s">
        <v>339</v>
      </c>
    </row>
    <row r="504" spans="2:65" s="12" customFormat="1" x14ac:dyDescent="0.2">
      <c r="B504" s="155"/>
      <c r="D504" s="150" t="s">
        <v>376</v>
      </c>
      <c r="E504" s="156" t="s">
        <v>1</v>
      </c>
      <c r="F504" s="157" t="s">
        <v>2451</v>
      </c>
      <c r="H504" s="158">
        <v>2.5999999999999999E-2</v>
      </c>
      <c r="I504" s="159"/>
      <c r="L504" s="155"/>
      <c r="M504" s="160"/>
      <c r="T504" s="161"/>
      <c r="AT504" s="156" t="s">
        <v>376</v>
      </c>
      <c r="AU504" s="156" t="s">
        <v>86</v>
      </c>
      <c r="AV504" s="12" t="s">
        <v>86</v>
      </c>
      <c r="AW504" s="12" t="s">
        <v>34</v>
      </c>
      <c r="AX504" s="12" t="s">
        <v>77</v>
      </c>
      <c r="AY504" s="156" t="s">
        <v>339</v>
      </c>
    </row>
    <row r="505" spans="2:65" s="15" customFormat="1" x14ac:dyDescent="0.2">
      <c r="B505" s="189"/>
      <c r="D505" s="150" t="s">
        <v>376</v>
      </c>
      <c r="E505" s="190" t="s">
        <v>1</v>
      </c>
      <c r="F505" s="191" t="s">
        <v>2422</v>
      </c>
      <c r="H505" s="190" t="s">
        <v>1</v>
      </c>
      <c r="I505" s="192"/>
      <c r="L505" s="189"/>
      <c r="M505" s="193"/>
      <c r="T505" s="194"/>
      <c r="AT505" s="190" t="s">
        <v>376</v>
      </c>
      <c r="AU505" s="190" t="s">
        <v>86</v>
      </c>
      <c r="AV505" s="15" t="s">
        <v>84</v>
      </c>
      <c r="AW505" s="15" t="s">
        <v>34</v>
      </c>
      <c r="AX505" s="15" t="s">
        <v>77</v>
      </c>
      <c r="AY505" s="190" t="s">
        <v>339</v>
      </c>
    </row>
    <row r="506" spans="2:65" s="12" customFormat="1" x14ac:dyDescent="0.2">
      <c r="B506" s="155"/>
      <c r="D506" s="150" t="s">
        <v>376</v>
      </c>
      <c r="E506" s="156" t="s">
        <v>1</v>
      </c>
      <c r="F506" s="157" t="s">
        <v>2452</v>
      </c>
      <c r="H506" s="158">
        <v>6.9000000000000006E-2</v>
      </c>
      <c r="I506" s="159"/>
      <c r="L506" s="155"/>
      <c r="M506" s="160"/>
      <c r="T506" s="161"/>
      <c r="AT506" s="156" t="s">
        <v>376</v>
      </c>
      <c r="AU506" s="156" t="s">
        <v>86</v>
      </c>
      <c r="AV506" s="12" t="s">
        <v>86</v>
      </c>
      <c r="AW506" s="12" t="s">
        <v>34</v>
      </c>
      <c r="AX506" s="12" t="s">
        <v>77</v>
      </c>
      <c r="AY506" s="156" t="s">
        <v>339</v>
      </c>
    </row>
    <row r="507" spans="2:65" s="13" customFormat="1" x14ac:dyDescent="0.2">
      <c r="B507" s="162"/>
      <c r="D507" s="150" t="s">
        <v>376</v>
      </c>
      <c r="E507" s="163" t="s">
        <v>1</v>
      </c>
      <c r="F507" s="164" t="s">
        <v>398</v>
      </c>
      <c r="H507" s="165">
        <v>0.155</v>
      </c>
      <c r="I507" s="166"/>
      <c r="L507" s="162"/>
      <c r="M507" s="167"/>
      <c r="T507" s="168"/>
      <c r="AT507" s="163" t="s">
        <v>376</v>
      </c>
      <c r="AU507" s="163" t="s">
        <v>86</v>
      </c>
      <c r="AV507" s="13" t="s">
        <v>249</v>
      </c>
      <c r="AW507" s="13" t="s">
        <v>34</v>
      </c>
      <c r="AX507" s="13" t="s">
        <v>84</v>
      </c>
      <c r="AY507" s="163" t="s">
        <v>339</v>
      </c>
    </row>
    <row r="508" spans="2:65" s="1" customFormat="1" ht="16.5" customHeight="1" x14ac:dyDescent="0.2">
      <c r="B508" s="136"/>
      <c r="C508" s="169" t="s">
        <v>854</v>
      </c>
      <c r="D508" s="169" t="s">
        <v>490</v>
      </c>
      <c r="E508" s="170" t="s">
        <v>2453</v>
      </c>
      <c r="F508" s="171" t="s">
        <v>2454</v>
      </c>
      <c r="G508" s="172" t="s">
        <v>345</v>
      </c>
      <c r="H508" s="173">
        <v>72</v>
      </c>
      <c r="I508" s="174"/>
      <c r="J508" s="175">
        <f>ROUND(I508*H508,2)</f>
        <v>0</v>
      </c>
      <c r="K508" s="171" t="s">
        <v>1</v>
      </c>
      <c r="L508" s="176"/>
      <c r="M508" s="177" t="s">
        <v>1</v>
      </c>
      <c r="N508" s="178" t="s">
        <v>42</v>
      </c>
      <c r="P508" s="146">
        <f>O508*H508</f>
        <v>0</v>
      </c>
      <c r="Q508" s="146">
        <v>1.0000000000000001E-5</v>
      </c>
      <c r="R508" s="146">
        <f>Q508*H508</f>
        <v>7.2000000000000005E-4</v>
      </c>
      <c r="S508" s="146">
        <v>0</v>
      </c>
      <c r="T508" s="147">
        <f>S508*H508</f>
        <v>0</v>
      </c>
      <c r="AR508" s="148" t="s">
        <v>385</v>
      </c>
      <c r="AT508" s="148" t="s">
        <v>490</v>
      </c>
      <c r="AU508" s="148" t="s">
        <v>86</v>
      </c>
      <c r="AY508" s="17" t="s">
        <v>339</v>
      </c>
      <c r="BE508" s="149">
        <f>IF(N508="základní",J508,0)</f>
        <v>0</v>
      </c>
      <c r="BF508" s="149">
        <f>IF(N508="snížená",J508,0)</f>
        <v>0</v>
      </c>
      <c r="BG508" s="149">
        <f>IF(N508="zákl. přenesená",J508,0)</f>
        <v>0</v>
      </c>
      <c r="BH508" s="149">
        <f>IF(N508="sníž. přenesená",J508,0)</f>
        <v>0</v>
      </c>
      <c r="BI508" s="149">
        <f>IF(N508="nulová",J508,0)</f>
        <v>0</v>
      </c>
      <c r="BJ508" s="17" t="s">
        <v>84</v>
      </c>
      <c r="BK508" s="149">
        <f>ROUND(I508*H508,2)</f>
        <v>0</v>
      </c>
      <c r="BL508" s="17" t="s">
        <v>249</v>
      </c>
      <c r="BM508" s="148" t="s">
        <v>5166</v>
      </c>
    </row>
    <row r="509" spans="2:65" s="1" customFormat="1" x14ac:dyDescent="0.2">
      <c r="B509" s="32"/>
      <c r="D509" s="150" t="s">
        <v>348</v>
      </c>
      <c r="F509" s="151" t="s">
        <v>2454</v>
      </c>
      <c r="I509" s="152"/>
      <c r="L509" s="32"/>
      <c r="M509" s="153"/>
      <c r="T509" s="56"/>
      <c r="AT509" s="17" t="s">
        <v>348</v>
      </c>
      <c r="AU509" s="17" t="s">
        <v>86</v>
      </c>
    </row>
    <row r="510" spans="2:65" s="12" customFormat="1" x14ac:dyDescent="0.2">
      <c r="B510" s="155"/>
      <c r="D510" s="150" t="s">
        <v>376</v>
      </c>
      <c r="E510" s="156" t="s">
        <v>1</v>
      </c>
      <c r="F510" s="157" t="s">
        <v>2456</v>
      </c>
      <c r="H510" s="158">
        <v>40</v>
      </c>
      <c r="I510" s="159"/>
      <c r="L510" s="155"/>
      <c r="M510" s="160"/>
      <c r="T510" s="161"/>
      <c r="AT510" s="156" t="s">
        <v>376</v>
      </c>
      <c r="AU510" s="156" t="s">
        <v>86</v>
      </c>
      <c r="AV510" s="12" t="s">
        <v>86</v>
      </c>
      <c r="AW510" s="12" t="s">
        <v>34</v>
      </c>
      <c r="AX510" s="12" t="s">
        <v>77</v>
      </c>
      <c r="AY510" s="156" t="s">
        <v>339</v>
      </c>
    </row>
    <row r="511" spans="2:65" s="12" customFormat="1" x14ac:dyDescent="0.2">
      <c r="B511" s="155"/>
      <c r="D511" s="150" t="s">
        <v>376</v>
      </c>
      <c r="E511" s="156" t="s">
        <v>1</v>
      </c>
      <c r="F511" s="157" t="s">
        <v>2457</v>
      </c>
      <c r="H511" s="158">
        <v>32</v>
      </c>
      <c r="I511" s="159"/>
      <c r="L511" s="155"/>
      <c r="M511" s="160"/>
      <c r="T511" s="161"/>
      <c r="AT511" s="156" t="s">
        <v>376</v>
      </c>
      <c r="AU511" s="156" t="s">
        <v>86</v>
      </c>
      <c r="AV511" s="12" t="s">
        <v>86</v>
      </c>
      <c r="AW511" s="12" t="s">
        <v>34</v>
      </c>
      <c r="AX511" s="12" t="s">
        <v>77</v>
      </c>
      <c r="AY511" s="156" t="s">
        <v>339</v>
      </c>
    </row>
    <row r="512" spans="2:65" s="13" customFormat="1" x14ac:dyDescent="0.2">
      <c r="B512" s="162"/>
      <c r="D512" s="150" t="s">
        <v>376</v>
      </c>
      <c r="E512" s="163" t="s">
        <v>1</v>
      </c>
      <c r="F512" s="164" t="s">
        <v>398</v>
      </c>
      <c r="H512" s="165">
        <v>72</v>
      </c>
      <c r="I512" s="166"/>
      <c r="L512" s="162"/>
      <c r="M512" s="167"/>
      <c r="T512" s="168"/>
      <c r="AT512" s="163" t="s">
        <v>376</v>
      </c>
      <c r="AU512" s="163" t="s">
        <v>86</v>
      </c>
      <c r="AV512" s="13" t="s">
        <v>249</v>
      </c>
      <c r="AW512" s="13" t="s">
        <v>34</v>
      </c>
      <c r="AX512" s="13" t="s">
        <v>84</v>
      </c>
      <c r="AY512" s="163" t="s">
        <v>339</v>
      </c>
    </row>
    <row r="513" spans="2:65" s="1" customFormat="1" ht="16.5" customHeight="1" x14ac:dyDescent="0.2">
      <c r="B513" s="136"/>
      <c r="C513" s="137" t="s">
        <v>856</v>
      </c>
      <c r="D513" s="137" t="s">
        <v>342</v>
      </c>
      <c r="E513" s="138" t="s">
        <v>2403</v>
      </c>
      <c r="F513" s="139" t="s">
        <v>2404</v>
      </c>
      <c r="G513" s="140" t="s">
        <v>970</v>
      </c>
      <c r="H513" s="141">
        <v>41.92</v>
      </c>
      <c r="I513" s="142"/>
      <c r="J513" s="143">
        <f>ROUND(I513*H513,2)</f>
        <v>0</v>
      </c>
      <c r="K513" s="139" t="s">
        <v>902</v>
      </c>
      <c r="L513" s="32"/>
      <c r="M513" s="144" t="s">
        <v>1</v>
      </c>
      <c r="N513" s="145" t="s">
        <v>42</v>
      </c>
      <c r="P513" s="146">
        <f>O513*H513</f>
        <v>0</v>
      </c>
      <c r="Q513" s="146">
        <v>0</v>
      </c>
      <c r="R513" s="146">
        <f>Q513*H513</f>
        <v>0</v>
      </c>
      <c r="S513" s="146">
        <v>0</v>
      </c>
      <c r="T513" s="147">
        <f>S513*H513</f>
        <v>0</v>
      </c>
      <c r="AR513" s="148" t="s">
        <v>249</v>
      </c>
      <c r="AT513" s="148" t="s">
        <v>342</v>
      </c>
      <c r="AU513" s="148" t="s">
        <v>86</v>
      </c>
      <c r="AY513" s="17" t="s">
        <v>339</v>
      </c>
      <c r="BE513" s="149">
        <f>IF(N513="základní",J513,0)</f>
        <v>0</v>
      </c>
      <c r="BF513" s="149">
        <f>IF(N513="snížená",J513,0)</f>
        <v>0</v>
      </c>
      <c r="BG513" s="149">
        <f>IF(N513="zákl. přenesená",J513,0)</f>
        <v>0</v>
      </c>
      <c r="BH513" s="149">
        <f>IF(N513="sníž. přenesená",J513,0)</f>
        <v>0</v>
      </c>
      <c r="BI513" s="149">
        <f>IF(N513="nulová",J513,0)</f>
        <v>0</v>
      </c>
      <c r="BJ513" s="17" t="s">
        <v>84</v>
      </c>
      <c r="BK513" s="149">
        <f>ROUND(I513*H513,2)</f>
        <v>0</v>
      </c>
      <c r="BL513" s="17" t="s">
        <v>249</v>
      </c>
      <c r="BM513" s="148" t="s">
        <v>2405</v>
      </c>
    </row>
    <row r="514" spans="2:65" s="1" customFormat="1" x14ac:dyDescent="0.2">
      <c r="B514" s="32"/>
      <c r="D514" s="150" t="s">
        <v>348</v>
      </c>
      <c r="F514" s="151" t="s">
        <v>2406</v>
      </c>
      <c r="I514" s="152"/>
      <c r="L514" s="32"/>
      <c r="M514" s="153"/>
      <c r="T514" s="56"/>
      <c r="AT514" s="17" t="s">
        <v>348</v>
      </c>
      <c r="AU514" s="17" t="s">
        <v>86</v>
      </c>
    </row>
    <row r="515" spans="2:65" s="12" customFormat="1" x14ac:dyDescent="0.2">
      <c r="B515" s="155"/>
      <c r="D515" s="150" t="s">
        <v>376</v>
      </c>
      <c r="E515" s="156" t="s">
        <v>1</v>
      </c>
      <c r="F515" s="157" t="s">
        <v>5167</v>
      </c>
      <c r="H515" s="158">
        <v>41.92</v>
      </c>
      <c r="I515" s="159"/>
      <c r="L515" s="155"/>
      <c r="M515" s="160"/>
      <c r="T515" s="161"/>
      <c r="AT515" s="156" t="s">
        <v>376</v>
      </c>
      <c r="AU515" s="156" t="s">
        <v>86</v>
      </c>
      <c r="AV515" s="12" t="s">
        <v>86</v>
      </c>
      <c r="AW515" s="12" t="s">
        <v>34</v>
      </c>
      <c r="AX515" s="12" t="s">
        <v>77</v>
      </c>
      <c r="AY515" s="156" t="s">
        <v>339</v>
      </c>
    </row>
    <row r="516" spans="2:65" s="13" customFormat="1" x14ac:dyDescent="0.2">
      <c r="B516" s="162"/>
      <c r="D516" s="150" t="s">
        <v>376</v>
      </c>
      <c r="E516" s="163" t="s">
        <v>2408</v>
      </c>
      <c r="F516" s="164" t="s">
        <v>398</v>
      </c>
      <c r="H516" s="165">
        <v>41.92</v>
      </c>
      <c r="I516" s="166"/>
      <c r="L516" s="162"/>
      <c r="M516" s="167"/>
      <c r="T516" s="168"/>
      <c r="AT516" s="163" t="s">
        <v>376</v>
      </c>
      <c r="AU516" s="163" t="s">
        <v>86</v>
      </c>
      <c r="AV516" s="13" t="s">
        <v>249</v>
      </c>
      <c r="AW516" s="13" t="s">
        <v>34</v>
      </c>
      <c r="AX516" s="13" t="s">
        <v>84</v>
      </c>
      <c r="AY516" s="163" t="s">
        <v>339</v>
      </c>
    </row>
    <row r="517" spans="2:65" s="1" customFormat="1" ht="16.5" customHeight="1" x14ac:dyDescent="0.2">
      <c r="B517" s="136"/>
      <c r="C517" s="137" t="s">
        <v>861</v>
      </c>
      <c r="D517" s="137" t="s">
        <v>342</v>
      </c>
      <c r="E517" s="138" t="s">
        <v>2409</v>
      </c>
      <c r="F517" s="139" t="s">
        <v>2410</v>
      </c>
      <c r="G517" s="140" t="s">
        <v>970</v>
      </c>
      <c r="H517" s="141">
        <v>41.92</v>
      </c>
      <c r="I517" s="142"/>
      <c r="J517" s="143">
        <f>ROUND(I517*H517,2)</f>
        <v>0</v>
      </c>
      <c r="K517" s="139" t="s">
        <v>902</v>
      </c>
      <c r="L517" s="32"/>
      <c r="M517" s="144" t="s">
        <v>1</v>
      </c>
      <c r="N517" s="145" t="s">
        <v>42</v>
      </c>
      <c r="P517" s="146">
        <f>O517*H517</f>
        <v>0</v>
      </c>
      <c r="Q517" s="146">
        <v>2.0000000000000002E-5</v>
      </c>
      <c r="R517" s="146">
        <f>Q517*H517</f>
        <v>8.384000000000001E-4</v>
      </c>
      <c r="S517" s="146">
        <v>0</v>
      </c>
      <c r="T517" s="147">
        <f>S517*H517</f>
        <v>0</v>
      </c>
      <c r="AR517" s="148" t="s">
        <v>249</v>
      </c>
      <c r="AT517" s="148" t="s">
        <v>342</v>
      </c>
      <c r="AU517" s="148" t="s">
        <v>86</v>
      </c>
      <c r="AY517" s="17" t="s">
        <v>339</v>
      </c>
      <c r="BE517" s="149">
        <f>IF(N517="základní",J517,0)</f>
        <v>0</v>
      </c>
      <c r="BF517" s="149">
        <f>IF(N517="snížená",J517,0)</f>
        <v>0</v>
      </c>
      <c r="BG517" s="149">
        <f>IF(N517="zákl. přenesená",J517,0)</f>
        <v>0</v>
      </c>
      <c r="BH517" s="149">
        <f>IF(N517="sníž. přenesená",J517,0)</f>
        <v>0</v>
      </c>
      <c r="BI517" s="149">
        <f>IF(N517="nulová",J517,0)</f>
        <v>0</v>
      </c>
      <c r="BJ517" s="17" t="s">
        <v>84</v>
      </c>
      <c r="BK517" s="149">
        <f>ROUND(I517*H517,2)</f>
        <v>0</v>
      </c>
      <c r="BL517" s="17" t="s">
        <v>249</v>
      </c>
      <c r="BM517" s="148" t="s">
        <v>2411</v>
      </c>
    </row>
    <row r="518" spans="2:65" s="1" customFormat="1" x14ac:dyDescent="0.2">
      <c r="B518" s="32"/>
      <c r="D518" s="150" t="s">
        <v>348</v>
      </c>
      <c r="F518" s="151" t="s">
        <v>2412</v>
      </c>
      <c r="I518" s="152"/>
      <c r="L518" s="32"/>
      <c r="M518" s="153"/>
      <c r="T518" s="56"/>
      <c r="AT518" s="17" t="s">
        <v>348</v>
      </c>
      <c r="AU518" s="17" t="s">
        <v>86</v>
      </c>
    </row>
    <row r="519" spans="2:65" s="12" customFormat="1" x14ac:dyDescent="0.2">
      <c r="B519" s="155"/>
      <c r="D519" s="150" t="s">
        <v>376</v>
      </c>
      <c r="E519" s="156" t="s">
        <v>1</v>
      </c>
      <c r="F519" s="157" t="s">
        <v>2408</v>
      </c>
      <c r="H519" s="158">
        <v>41.92</v>
      </c>
      <c r="I519" s="159"/>
      <c r="L519" s="155"/>
      <c r="M519" s="160"/>
      <c r="T519" s="161"/>
      <c r="AT519" s="156" t="s">
        <v>376</v>
      </c>
      <c r="AU519" s="156" t="s">
        <v>86</v>
      </c>
      <c r="AV519" s="12" t="s">
        <v>86</v>
      </c>
      <c r="AW519" s="12" t="s">
        <v>34</v>
      </c>
      <c r="AX519" s="12" t="s">
        <v>84</v>
      </c>
      <c r="AY519" s="156" t="s">
        <v>339</v>
      </c>
    </row>
    <row r="520" spans="2:65" s="1" customFormat="1" x14ac:dyDescent="0.2">
      <c r="B520" s="32"/>
      <c r="D520" s="150" t="s">
        <v>2112</v>
      </c>
      <c r="F520" s="199" t="s">
        <v>5168</v>
      </c>
      <c r="L520" s="32"/>
      <c r="M520" s="153"/>
      <c r="T520" s="56"/>
      <c r="AU520" s="17" t="s">
        <v>86</v>
      </c>
    </row>
    <row r="521" spans="2:65" s="1" customFormat="1" x14ac:dyDescent="0.2">
      <c r="B521" s="32"/>
      <c r="D521" s="150" t="s">
        <v>2112</v>
      </c>
      <c r="F521" s="200" t="s">
        <v>5167</v>
      </c>
      <c r="H521" s="201">
        <v>41.92</v>
      </c>
      <c r="L521" s="32"/>
      <c r="M521" s="153"/>
      <c r="T521" s="56"/>
      <c r="AU521" s="17" t="s">
        <v>86</v>
      </c>
    </row>
    <row r="522" spans="2:65" s="1" customFormat="1" x14ac:dyDescent="0.2">
      <c r="B522" s="32"/>
      <c r="D522" s="150" t="s">
        <v>2112</v>
      </c>
      <c r="F522" s="200" t="s">
        <v>398</v>
      </c>
      <c r="H522" s="201">
        <v>41.92</v>
      </c>
      <c r="L522" s="32"/>
      <c r="M522" s="153"/>
      <c r="T522" s="56"/>
      <c r="AU522" s="17" t="s">
        <v>86</v>
      </c>
    </row>
    <row r="523" spans="2:65" s="1" customFormat="1" ht="16.5" customHeight="1" x14ac:dyDescent="0.2">
      <c r="B523" s="136"/>
      <c r="C523" s="137" t="s">
        <v>864</v>
      </c>
      <c r="D523" s="137" t="s">
        <v>342</v>
      </c>
      <c r="E523" s="138" t="s">
        <v>2458</v>
      </c>
      <c r="F523" s="139" t="s">
        <v>2459</v>
      </c>
      <c r="G523" s="140" t="s">
        <v>381</v>
      </c>
      <c r="H523" s="141">
        <v>4.9160000000000004</v>
      </c>
      <c r="I523" s="142"/>
      <c r="J523" s="143">
        <f>ROUND(I523*H523,2)</f>
        <v>0</v>
      </c>
      <c r="K523" s="139" t="s">
        <v>902</v>
      </c>
      <c r="L523" s="32"/>
      <c r="M523" s="144" t="s">
        <v>1</v>
      </c>
      <c r="N523" s="145" t="s">
        <v>42</v>
      </c>
      <c r="P523" s="146">
        <f>O523*H523</f>
        <v>0</v>
      </c>
      <c r="Q523" s="146">
        <v>6.3000000000000003E-4</v>
      </c>
      <c r="R523" s="146">
        <f>Q523*H523</f>
        <v>3.0970800000000003E-3</v>
      </c>
      <c r="S523" s="146">
        <v>0</v>
      </c>
      <c r="T523" s="147">
        <f>S523*H523</f>
        <v>0</v>
      </c>
      <c r="AR523" s="148" t="s">
        <v>249</v>
      </c>
      <c r="AT523" s="148" t="s">
        <v>342</v>
      </c>
      <c r="AU523" s="148" t="s">
        <v>86</v>
      </c>
      <c r="AY523" s="17" t="s">
        <v>339</v>
      </c>
      <c r="BE523" s="149">
        <f>IF(N523="základní",J523,0)</f>
        <v>0</v>
      </c>
      <c r="BF523" s="149">
        <f>IF(N523="snížená",J523,0)</f>
        <v>0</v>
      </c>
      <c r="BG523" s="149">
        <f>IF(N523="zákl. přenesená",J523,0)</f>
        <v>0</v>
      </c>
      <c r="BH523" s="149">
        <f>IF(N523="sníž. přenesená",J523,0)</f>
        <v>0</v>
      </c>
      <c r="BI523" s="149">
        <f>IF(N523="nulová",J523,0)</f>
        <v>0</v>
      </c>
      <c r="BJ523" s="17" t="s">
        <v>84</v>
      </c>
      <c r="BK523" s="149">
        <f>ROUND(I523*H523,2)</f>
        <v>0</v>
      </c>
      <c r="BL523" s="17" t="s">
        <v>249</v>
      </c>
      <c r="BM523" s="148" t="s">
        <v>2460</v>
      </c>
    </row>
    <row r="524" spans="2:65" s="1" customFormat="1" x14ac:dyDescent="0.2">
      <c r="B524" s="32"/>
      <c r="D524" s="150" t="s">
        <v>348</v>
      </c>
      <c r="F524" s="151" t="s">
        <v>2461</v>
      </c>
      <c r="I524" s="152"/>
      <c r="L524" s="32"/>
      <c r="M524" s="153"/>
      <c r="T524" s="56"/>
      <c r="AT524" s="17" t="s">
        <v>348</v>
      </c>
      <c r="AU524" s="17" t="s">
        <v>86</v>
      </c>
    </row>
    <row r="525" spans="2:65" s="12" customFormat="1" x14ac:dyDescent="0.2">
      <c r="B525" s="155"/>
      <c r="D525" s="150" t="s">
        <v>376</v>
      </c>
      <c r="E525" s="156" t="s">
        <v>1</v>
      </c>
      <c r="F525" s="157" t="s">
        <v>5169</v>
      </c>
      <c r="H525" s="158">
        <v>1.056</v>
      </c>
      <c r="I525" s="159"/>
      <c r="L525" s="155"/>
      <c r="M525" s="160"/>
      <c r="T525" s="161"/>
      <c r="AT525" s="156" t="s">
        <v>376</v>
      </c>
      <c r="AU525" s="156" t="s">
        <v>86</v>
      </c>
      <c r="AV525" s="12" t="s">
        <v>86</v>
      </c>
      <c r="AW525" s="12" t="s">
        <v>34</v>
      </c>
      <c r="AX525" s="12" t="s">
        <v>77</v>
      </c>
      <c r="AY525" s="156" t="s">
        <v>339</v>
      </c>
    </row>
    <row r="526" spans="2:65" s="12" customFormat="1" x14ac:dyDescent="0.2">
      <c r="B526" s="155"/>
      <c r="D526" s="150" t="s">
        <v>376</v>
      </c>
      <c r="E526" s="156" t="s">
        <v>1</v>
      </c>
      <c r="F526" s="157" t="s">
        <v>5170</v>
      </c>
      <c r="H526" s="158">
        <v>0.66</v>
      </c>
      <c r="I526" s="159"/>
      <c r="L526" s="155"/>
      <c r="M526" s="160"/>
      <c r="T526" s="161"/>
      <c r="AT526" s="156" t="s">
        <v>376</v>
      </c>
      <c r="AU526" s="156" t="s">
        <v>86</v>
      </c>
      <c r="AV526" s="12" t="s">
        <v>86</v>
      </c>
      <c r="AW526" s="12" t="s">
        <v>34</v>
      </c>
      <c r="AX526" s="12" t="s">
        <v>77</v>
      </c>
      <c r="AY526" s="156" t="s">
        <v>339</v>
      </c>
    </row>
    <row r="527" spans="2:65" s="12" customFormat="1" x14ac:dyDescent="0.2">
      <c r="B527" s="155"/>
      <c r="D527" s="150" t="s">
        <v>376</v>
      </c>
      <c r="E527" s="156" t="s">
        <v>1</v>
      </c>
      <c r="F527" s="157" t="s">
        <v>5171</v>
      </c>
      <c r="H527" s="158">
        <v>3.2</v>
      </c>
      <c r="I527" s="159"/>
      <c r="L527" s="155"/>
      <c r="M527" s="160"/>
      <c r="T527" s="161"/>
      <c r="AT527" s="156" t="s">
        <v>376</v>
      </c>
      <c r="AU527" s="156" t="s">
        <v>86</v>
      </c>
      <c r="AV527" s="12" t="s">
        <v>86</v>
      </c>
      <c r="AW527" s="12" t="s">
        <v>34</v>
      </c>
      <c r="AX527" s="12" t="s">
        <v>77</v>
      </c>
      <c r="AY527" s="156" t="s">
        <v>339</v>
      </c>
    </row>
    <row r="528" spans="2:65" s="13" customFormat="1" x14ac:dyDescent="0.2">
      <c r="B528" s="162"/>
      <c r="D528" s="150" t="s">
        <v>376</v>
      </c>
      <c r="E528" s="163" t="s">
        <v>1</v>
      </c>
      <c r="F528" s="164" t="s">
        <v>398</v>
      </c>
      <c r="H528" s="165">
        <v>4.9160000000000004</v>
      </c>
      <c r="I528" s="166"/>
      <c r="L528" s="162"/>
      <c r="M528" s="167"/>
      <c r="T528" s="168"/>
      <c r="AT528" s="163" t="s">
        <v>376</v>
      </c>
      <c r="AU528" s="163" t="s">
        <v>86</v>
      </c>
      <c r="AV528" s="13" t="s">
        <v>249</v>
      </c>
      <c r="AW528" s="13" t="s">
        <v>34</v>
      </c>
      <c r="AX528" s="13" t="s">
        <v>84</v>
      </c>
      <c r="AY528" s="163" t="s">
        <v>339</v>
      </c>
    </row>
    <row r="529" spans="2:65" s="1" customFormat="1" ht="16.5" customHeight="1" x14ac:dyDescent="0.2">
      <c r="B529" s="136"/>
      <c r="C529" s="137" t="s">
        <v>870</v>
      </c>
      <c r="D529" s="137" t="s">
        <v>342</v>
      </c>
      <c r="E529" s="138" t="s">
        <v>2465</v>
      </c>
      <c r="F529" s="139" t="s">
        <v>2466</v>
      </c>
      <c r="G529" s="140" t="s">
        <v>381</v>
      </c>
      <c r="H529" s="141">
        <v>10.212</v>
      </c>
      <c r="I529" s="142"/>
      <c r="J529" s="143">
        <f>ROUND(I529*H529,2)</f>
        <v>0</v>
      </c>
      <c r="K529" s="139" t="s">
        <v>902</v>
      </c>
      <c r="L529" s="32"/>
      <c r="M529" s="144" t="s">
        <v>1</v>
      </c>
      <c r="N529" s="145" t="s">
        <v>42</v>
      </c>
      <c r="P529" s="146">
        <f>O529*H529</f>
        <v>0</v>
      </c>
      <c r="Q529" s="146">
        <v>1.58E-3</v>
      </c>
      <c r="R529" s="146">
        <f>Q529*H529</f>
        <v>1.613496E-2</v>
      </c>
      <c r="S529" s="146">
        <v>0</v>
      </c>
      <c r="T529" s="147">
        <f>S529*H529</f>
        <v>0</v>
      </c>
      <c r="AR529" s="148" t="s">
        <v>249</v>
      </c>
      <c r="AT529" s="148" t="s">
        <v>342</v>
      </c>
      <c r="AU529" s="148" t="s">
        <v>86</v>
      </c>
      <c r="AY529" s="17" t="s">
        <v>339</v>
      </c>
      <c r="BE529" s="149">
        <f>IF(N529="základní",J529,0)</f>
        <v>0</v>
      </c>
      <c r="BF529" s="149">
        <f>IF(N529="snížená",J529,0)</f>
        <v>0</v>
      </c>
      <c r="BG529" s="149">
        <f>IF(N529="zákl. přenesená",J529,0)</f>
        <v>0</v>
      </c>
      <c r="BH529" s="149">
        <f>IF(N529="sníž. přenesená",J529,0)</f>
        <v>0</v>
      </c>
      <c r="BI529" s="149">
        <f>IF(N529="nulová",J529,0)</f>
        <v>0</v>
      </c>
      <c r="BJ529" s="17" t="s">
        <v>84</v>
      </c>
      <c r="BK529" s="149">
        <f>ROUND(I529*H529,2)</f>
        <v>0</v>
      </c>
      <c r="BL529" s="17" t="s">
        <v>249</v>
      </c>
      <c r="BM529" s="148" t="s">
        <v>2467</v>
      </c>
    </row>
    <row r="530" spans="2:65" s="1" customFormat="1" x14ac:dyDescent="0.2">
      <c r="B530" s="32"/>
      <c r="D530" s="150" t="s">
        <v>348</v>
      </c>
      <c r="F530" s="151" t="s">
        <v>2468</v>
      </c>
      <c r="I530" s="152"/>
      <c r="L530" s="32"/>
      <c r="M530" s="153"/>
      <c r="T530" s="56"/>
      <c r="AT530" s="17" t="s">
        <v>348</v>
      </c>
      <c r="AU530" s="17" t="s">
        <v>86</v>
      </c>
    </row>
    <row r="531" spans="2:65" s="15" customFormat="1" x14ac:dyDescent="0.2">
      <c r="B531" s="189"/>
      <c r="D531" s="150" t="s">
        <v>376</v>
      </c>
      <c r="E531" s="190" t="s">
        <v>1</v>
      </c>
      <c r="F531" s="191" t="s">
        <v>2469</v>
      </c>
      <c r="H531" s="190" t="s">
        <v>1</v>
      </c>
      <c r="I531" s="192"/>
      <c r="L531" s="189"/>
      <c r="M531" s="193"/>
      <c r="T531" s="194"/>
      <c r="AT531" s="190" t="s">
        <v>376</v>
      </c>
      <c r="AU531" s="190" t="s">
        <v>86</v>
      </c>
      <c r="AV531" s="15" t="s">
        <v>84</v>
      </c>
      <c r="AW531" s="15" t="s">
        <v>34</v>
      </c>
      <c r="AX531" s="15" t="s">
        <v>77</v>
      </c>
      <c r="AY531" s="190" t="s">
        <v>339</v>
      </c>
    </row>
    <row r="532" spans="2:65" s="12" customFormat="1" x14ac:dyDescent="0.2">
      <c r="B532" s="155"/>
      <c r="D532" s="150" t="s">
        <v>376</v>
      </c>
      <c r="E532" s="156" t="s">
        <v>1</v>
      </c>
      <c r="F532" s="157" t="s">
        <v>5172</v>
      </c>
      <c r="H532" s="158">
        <v>10.212</v>
      </c>
      <c r="I532" s="159"/>
      <c r="L532" s="155"/>
      <c r="M532" s="160"/>
      <c r="T532" s="161"/>
      <c r="AT532" s="156" t="s">
        <v>376</v>
      </c>
      <c r="AU532" s="156" t="s">
        <v>86</v>
      </c>
      <c r="AV532" s="12" t="s">
        <v>86</v>
      </c>
      <c r="AW532" s="12" t="s">
        <v>34</v>
      </c>
      <c r="AX532" s="12" t="s">
        <v>84</v>
      </c>
      <c r="AY532" s="156" t="s">
        <v>339</v>
      </c>
    </row>
    <row r="533" spans="2:65" s="1" customFormat="1" ht="16.5" customHeight="1" x14ac:dyDescent="0.2">
      <c r="B533" s="136"/>
      <c r="C533" s="137" t="s">
        <v>873</v>
      </c>
      <c r="D533" s="137" t="s">
        <v>342</v>
      </c>
      <c r="E533" s="138" t="s">
        <v>2471</v>
      </c>
      <c r="F533" s="139" t="s">
        <v>2472</v>
      </c>
      <c r="G533" s="140" t="s">
        <v>345</v>
      </c>
      <c r="H533" s="141">
        <v>2</v>
      </c>
      <c r="I533" s="142"/>
      <c r="J533" s="143">
        <f>ROUND(I533*H533,2)</f>
        <v>0</v>
      </c>
      <c r="K533" s="139" t="s">
        <v>902</v>
      </c>
      <c r="L533" s="32"/>
      <c r="M533" s="144" t="s">
        <v>1</v>
      </c>
      <c r="N533" s="145" t="s">
        <v>42</v>
      </c>
      <c r="P533" s="146">
        <f>O533*H533</f>
        <v>0</v>
      </c>
      <c r="Q533" s="146">
        <v>6.4900000000000001E-3</v>
      </c>
      <c r="R533" s="146">
        <f>Q533*H533</f>
        <v>1.298E-2</v>
      </c>
      <c r="S533" s="146">
        <v>0</v>
      </c>
      <c r="T533" s="147">
        <f>S533*H533</f>
        <v>0</v>
      </c>
      <c r="AR533" s="148" t="s">
        <v>249</v>
      </c>
      <c r="AT533" s="148" t="s">
        <v>342</v>
      </c>
      <c r="AU533" s="148" t="s">
        <v>86</v>
      </c>
      <c r="AY533" s="17" t="s">
        <v>339</v>
      </c>
      <c r="BE533" s="149">
        <f>IF(N533="základní",J533,0)</f>
        <v>0</v>
      </c>
      <c r="BF533" s="149">
        <f>IF(N533="snížená",J533,0)</f>
        <v>0</v>
      </c>
      <c r="BG533" s="149">
        <f>IF(N533="zákl. přenesená",J533,0)</f>
        <v>0</v>
      </c>
      <c r="BH533" s="149">
        <f>IF(N533="sníž. přenesená",J533,0)</f>
        <v>0</v>
      </c>
      <c r="BI533" s="149">
        <f>IF(N533="nulová",J533,0)</f>
        <v>0</v>
      </c>
      <c r="BJ533" s="17" t="s">
        <v>84</v>
      </c>
      <c r="BK533" s="149">
        <f>ROUND(I533*H533,2)</f>
        <v>0</v>
      </c>
      <c r="BL533" s="17" t="s">
        <v>249</v>
      </c>
      <c r="BM533" s="148" t="s">
        <v>5173</v>
      </c>
    </row>
    <row r="534" spans="2:65" s="1" customFormat="1" x14ac:dyDescent="0.2">
      <c r="B534" s="32"/>
      <c r="D534" s="150" t="s">
        <v>348</v>
      </c>
      <c r="F534" s="151" t="s">
        <v>2474</v>
      </c>
      <c r="I534" s="152"/>
      <c r="L534" s="32"/>
      <c r="M534" s="153"/>
      <c r="T534" s="56"/>
      <c r="AT534" s="17" t="s">
        <v>348</v>
      </c>
      <c r="AU534" s="17" t="s">
        <v>86</v>
      </c>
    </row>
    <row r="535" spans="2:65" s="1" customFormat="1" ht="16.5" customHeight="1" x14ac:dyDescent="0.2">
      <c r="B535" s="136"/>
      <c r="C535" s="137" t="s">
        <v>875</v>
      </c>
      <c r="D535" s="137" t="s">
        <v>342</v>
      </c>
      <c r="E535" s="138" t="s">
        <v>2475</v>
      </c>
      <c r="F535" s="139" t="s">
        <v>2476</v>
      </c>
      <c r="G535" s="140" t="s">
        <v>381</v>
      </c>
      <c r="H535" s="141">
        <v>52.8</v>
      </c>
      <c r="I535" s="142"/>
      <c r="J535" s="143">
        <f>ROUND(I535*H535,2)</f>
        <v>0</v>
      </c>
      <c r="K535" s="139" t="s">
        <v>902</v>
      </c>
      <c r="L535" s="32"/>
      <c r="M535" s="144" t="s">
        <v>1</v>
      </c>
      <c r="N535" s="145" t="s">
        <v>42</v>
      </c>
      <c r="P535" s="146">
        <f>O535*H535</f>
        <v>0</v>
      </c>
      <c r="Q535" s="146">
        <v>0</v>
      </c>
      <c r="R535" s="146">
        <f>Q535*H535</f>
        <v>0</v>
      </c>
      <c r="S535" s="146">
        <v>5.0000000000000001E-4</v>
      </c>
      <c r="T535" s="147">
        <f>S535*H535</f>
        <v>2.64E-2</v>
      </c>
      <c r="AR535" s="148" t="s">
        <v>249</v>
      </c>
      <c r="AT535" s="148" t="s">
        <v>342</v>
      </c>
      <c r="AU535" s="148" t="s">
        <v>86</v>
      </c>
      <c r="AY535" s="17" t="s">
        <v>339</v>
      </c>
      <c r="BE535" s="149">
        <f>IF(N535="základní",J535,0)</f>
        <v>0</v>
      </c>
      <c r="BF535" s="149">
        <f>IF(N535="snížená",J535,0)</f>
        <v>0</v>
      </c>
      <c r="BG535" s="149">
        <f>IF(N535="zákl. přenesená",J535,0)</f>
        <v>0</v>
      </c>
      <c r="BH535" s="149">
        <f>IF(N535="sníž. přenesená",J535,0)</f>
        <v>0</v>
      </c>
      <c r="BI535" s="149">
        <f>IF(N535="nulová",J535,0)</f>
        <v>0</v>
      </c>
      <c r="BJ535" s="17" t="s">
        <v>84</v>
      </c>
      <c r="BK535" s="149">
        <f>ROUND(I535*H535,2)</f>
        <v>0</v>
      </c>
      <c r="BL535" s="17" t="s">
        <v>249</v>
      </c>
      <c r="BM535" s="148" t="s">
        <v>5174</v>
      </c>
    </row>
    <row r="536" spans="2:65" s="1" customFormat="1" x14ac:dyDescent="0.2">
      <c r="B536" s="32"/>
      <c r="D536" s="150" t="s">
        <v>348</v>
      </c>
      <c r="F536" s="151" t="s">
        <v>2478</v>
      </c>
      <c r="I536" s="152"/>
      <c r="L536" s="32"/>
      <c r="M536" s="153"/>
      <c r="T536" s="56"/>
      <c r="AT536" s="17" t="s">
        <v>348</v>
      </c>
      <c r="AU536" s="17" t="s">
        <v>86</v>
      </c>
    </row>
    <row r="537" spans="2:65" s="12" customFormat="1" x14ac:dyDescent="0.2">
      <c r="B537" s="155"/>
      <c r="D537" s="150" t="s">
        <v>376</v>
      </c>
      <c r="E537" s="156" t="s">
        <v>1</v>
      </c>
      <c r="F537" s="157" t="s">
        <v>5063</v>
      </c>
      <c r="H537" s="158">
        <v>52.8</v>
      </c>
      <c r="I537" s="159"/>
      <c r="L537" s="155"/>
      <c r="M537" s="160"/>
      <c r="T537" s="161"/>
      <c r="AT537" s="156" t="s">
        <v>376</v>
      </c>
      <c r="AU537" s="156" t="s">
        <v>86</v>
      </c>
      <c r="AV537" s="12" t="s">
        <v>86</v>
      </c>
      <c r="AW537" s="12" t="s">
        <v>34</v>
      </c>
      <c r="AX537" s="12" t="s">
        <v>84</v>
      </c>
      <c r="AY537" s="156" t="s">
        <v>339</v>
      </c>
    </row>
    <row r="538" spans="2:65" s="1" customFormat="1" ht="16.5" customHeight="1" x14ac:dyDescent="0.2">
      <c r="B538" s="136"/>
      <c r="C538" s="137" t="s">
        <v>878</v>
      </c>
      <c r="D538" s="137" t="s">
        <v>342</v>
      </c>
      <c r="E538" s="138" t="s">
        <v>2479</v>
      </c>
      <c r="F538" s="139" t="s">
        <v>2480</v>
      </c>
      <c r="G538" s="140" t="s">
        <v>345</v>
      </c>
      <c r="H538" s="141">
        <v>4</v>
      </c>
      <c r="I538" s="142"/>
      <c r="J538" s="143">
        <f>ROUND(I538*H538,2)</f>
        <v>0</v>
      </c>
      <c r="K538" s="139" t="s">
        <v>902</v>
      </c>
      <c r="L538" s="32"/>
      <c r="M538" s="144" t="s">
        <v>1</v>
      </c>
      <c r="N538" s="145" t="s">
        <v>42</v>
      </c>
      <c r="P538" s="146">
        <f>O538*H538</f>
        <v>0</v>
      </c>
      <c r="Q538" s="146">
        <v>6.0000000000000002E-5</v>
      </c>
      <c r="R538" s="146">
        <f>Q538*H538</f>
        <v>2.4000000000000001E-4</v>
      </c>
      <c r="S538" s="146">
        <v>0</v>
      </c>
      <c r="T538" s="147">
        <f>S538*H538</f>
        <v>0</v>
      </c>
      <c r="AR538" s="148" t="s">
        <v>249</v>
      </c>
      <c r="AT538" s="148" t="s">
        <v>342</v>
      </c>
      <c r="AU538" s="148" t="s">
        <v>86</v>
      </c>
      <c r="AY538" s="17" t="s">
        <v>339</v>
      </c>
      <c r="BE538" s="149">
        <f>IF(N538="základní",J538,0)</f>
        <v>0</v>
      </c>
      <c r="BF538" s="149">
        <f>IF(N538="snížená",J538,0)</f>
        <v>0</v>
      </c>
      <c r="BG538" s="149">
        <f>IF(N538="zákl. přenesená",J538,0)</f>
        <v>0</v>
      </c>
      <c r="BH538" s="149">
        <f>IF(N538="sníž. přenesená",J538,0)</f>
        <v>0</v>
      </c>
      <c r="BI538" s="149">
        <f>IF(N538="nulová",J538,0)</f>
        <v>0</v>
      </c>
      <c r="BJ538" s="17" t="s">
        <v>84</v>
      </c>
      <c r="BK538" s="149">
        <f>ROUND(I538*H538,2)</f>
        <v>0</v>
      </c>
      <c r="BL538" s="17" t="s">
        <v>249</v>
      </c>
      <c r="BM538" s="148" t="s">
        <v>2481</v>
      </c>
    </row>
    <row r="539" spans="2:65" s="1" customFormat="1" x14ac:dyDescent="0.2">
      <c r="B539" s="32"/>
      <c r="D539" s="150" t="s">
        <v>348</v>
      </c>
      <c r="F539" s="151" t="s">
        <v>2482</v>
      </c>
      <c r="I539" s="152"/>
      <c r="L539" s="32"/>
      <c r="M539" s="153"/>
      <c r="T539" s="56"/>
      <c r="AT539" s="17" t="s">
        <v>348</v>
      </c>
      <c r="AU539" s="17" t="s">
        <v>86</v>
      </c>
    </row>
    <row r="540" spans="2:65" s="1" customFormat="1" ht="16.5" customHeight="1" x14ac:dyDescent="0.2">
      <c r="B540" s="136"/>
      <c r="C540" s="137" t="s">
        <v>881</v>
      </c>
      <c r="D540" s="137" t="s">
        <v>342</v>
      </c>
      <c r="E540" s="138" t="s">
        <v>2483</v>
      </c>
      <c r="F540" s="139" t="s">
        <v>2484</v>
      </c>
      <c r="G540" s="140" t="s">
        <v>345</v>
      </c>
      <c r="H540" s="141">
        <v>4</v>
      </c>
      <c r="I540" s="142"/>
      <c r="J540" s="143">
        <f>ROUND(I540*H540,2)</f>
        <v>0</v>
      </c>
      <c r="K540" s="139" t="s">
        <v>902</v>
      </c>
      <c r="L540" s="32"/>
      <c r="M540" s="144" t="s">
        <v>1</v>
      </c>
      <c r="N540" s="145" t="s">
        <v>42</v>
      </c>
      <c r="P540" s="146">
        <f>O540*H540</f>
        <v>0</v>
      </c>
      <c r="Q540" s="146">
        <v>0.36965999999999999</v>
      </c>
      <c r="R540" s="146">
        <f>Q540*H540</f>
        <v>1.47864</v>
      </c>
      <c r="S540" s="146">
        <v>0</v>
      </c>
      <c r="T540" s="147">
        <f>S540*H540</f>
        <v>0</v>
      </c>
      <c r="AR540" s="148" t="s">
        <v>249</v>
      </c>
      <c r="AT540" s="148" t="s">
        <v>342</v>
      </c>
      <c r="AU540" s="148" t="s">
        <v>86</v>
      </c>
      <c r="AY540" s="17" t="s">
        <v>339</v>
      </c>
      <c r="BE540" s="149">
        <f>IF(N540="základní",J540,0)</f>
        <v>0</v>
      </c>
      <c r="BF540" s="149">
        <f>IF(N540="snížená",J540,0)</f>
        <v>0</v>
      </c>
      <c r="BG540" s="149">
        <f>IF(N540="zákl. přenesená",J540,0)</f>
        <v>0</v>
      </c>
      <c r="BH540" s="149">
        <f>IF(N540="sníž. přenesená",J540,0)</f>
        <v>0</v>
      </c>
      <c r="BI540" s="149">
        <f>IF(N540="nulová",J540,0)</f>
        <v>0</v>
      </c>
      <c r="BJ540" s="17" t="s">
        <v>84</v>
      </c>
      <c r="BK540" s="149">
        <f>ROUND(I540*H540,2)</f>
        <v>0</v>
      </c>
      <c r="BL540" s="17" t="s">
        <v>249</v>
      </c>
      <c r="BM540" s="148" t="s">
        <v>2485</v>
      </c>
    </row>
    <row r="541" spans="2:65" s="1" customFormat="1" x14ac:dyDescent="0.2">
      <c r="B541" s="32"/>
      <c r="D541" s="150" t="s">
        <v>348</v>
      </c>
      <c r="F541" s="151" t="s">
        <v>2486</v>
      </c>
      <c r="I541" s="152"/>
      <c r="L541" s="32"/>
      <c r="M541" s="153"/>
      <c r="T541" s="56"/>
      <c r="AT541" s="17" t="s">
        <v>348</v>
      </c>
      <c r="AU541" s="17" t="s">
        <v>86</v>
      </c>
    </row>
    <row r="542" spans="2:65" s="1" customFormat="1" ht="21.75" customHeight="1" x14ac:dyDescent="0.2">
      <c r="B542" s="136"/>
      <c r="C542" s="137" t="s">
        <v>884</v>
      </c>
      <c r="D542" s="137" t="s">
        <v>342</v>
      </c>
      <c r="E542" s="138" t="s">
        <v>2487</v>
      </c>
      <c r="F542" s="139" t="s">
        <v>2488</v>
      </c>
      <c r="G542" s="140" t="s">
        <v>381</v>
      </c>
      <c r="H542" s="141">
        <v>44</v>
      </c>
      <c r="I542" s="142"/>
      <c r="J542" s="143">
        <f>ROUND(I542*H542,2)</f>
        <v>0</v>
      </c>
      <c r="K542" s="139" t="s">
        <v>902</v>
      </c>
      <c r="L542" s="32"/>
      <c r="M542" s="144" t="s">
        <v>1</v>
      </c>
      <c r="N542" s="145" t="s">
        <v>42</v>
      </c>
      <c r="P542" s="146">
        <f>O542*H542</f>
        <v>0</v>
      </c>
      <c r="Q542" s="146">
        <v>0</v>
      </c>
      <c r="R542" s="146">
        <f>Q542*H542</f>
        <v>0</v>
      </c>
      <c r="S542" s="146">
        <v>0</v>
      </c>
      <c r="T542" s="147">
        <f>S542*H542</f>
        <v>0</v>
      </c>
      <c r="AR542" s="148" t="s">
        <v>249</v>
      </c>
      <c r="AT542" s="148" t="s">
        <v>342</v>
      </c>
      <c r="AU542" s="148" t="s">
        <v>86</v>
      </c>
      <c r="AY542" s="17" t="s">
        <v>339</v>
      </c>
      <c r="BE542" s="149">
        <f>IF(N542="základní",J542,0)</f>
        <v>0</v>
      </c>
      <c r="BF542" s="149">
        <f>IF(N542="snížená",J542,0)</f>
        <v>0</v>
      </c>
      <c r="BG542" s="149">
        <f>IF(N542="zákl. přenesená",J542,0)</f>
        <v>0</v>
      </c>
      <c r="BH542" s="149">
        <f>IF(N542="sníž. přenesená",J542,0)</f>
        <v>0</v>
      </c>
      <c r="BI542" s="149">
        <f>IF(N542="nulová",J542,0)</f>
        <v>0</v>
      </c>
      <c r="BJ542" s="17" t="s">
        <v>84</v>
      </c>
      <c r="BK542" s="149">
        <f>ROUND(I542*H542,2)</f>
        <v>0</v>
      </c>
      <c r="BL542" s="17" t="s">
        <v>249</v>
      </c>
      <c r="BM542" s="148" t="s">
        <v>2489</v>
      </c>
    </row>
    <row r="543" spans="2:65" s="1" customFormat="1" ht="19.2" x14ac:dyDescent="0.2">
      <c r="B543" s="32"/>
      <c r="D543" s="150" t="s">
        <v>348</v>
      </c>
      <c r="F543" s="151" t="s">
        <v>2490</v>
      </c>
      <c r="I543" s="152"/>
      <c r="L543" s="32"/>
      <c r="M543" s="153"/>
      <c r="T543" s="56"/>
      <c r="AT543" s="17" t="s">
        <v>348</v>
      </c>
      <c r="AU543" s="17" t="s">
        <v>86</v>
      </c>
    </row>
    <row r="544" spans="2:65" s="12" customFormat="1" x14ac:dyDescent="0.2">
      <c r="B544" s="155"/>
      <c r="D544" s="150" t="s">
        <v>376</v>
      </c>
      <c r="E544" s="156" t="s">
        <v>2001</v>
      </c>
      <c r="F544" s="157" t="s">
        <v>5175</v>
      </c>
      <c r="H544" s="158">
        <v>44</v>
      </c>
      <c r="I544" s="159"/>
      <c r="L544" s="155"/>
      <c r="M544" s="160"/>
      <c r="T544" s="161"/>
      <c r="AT544" s="156" t="s">
        <v>376</v>
      </c>
      <c r="AU544" s="156" t="s">
        <v>86</v>
      </c>
      <c r="AV544" s="12" t="s">
        <v>86</v>
      </c>
      <c r="AW544" s="12" t="s">
        <v>34</v>
      </c>
      <c r="AX544" s="12" t="s">
        <v>84</v>
      </c>
      <c r="AY544" s="156" t="s">
        <v>339</v>
      </c>
    </row>
    <row r="545" spans="2:65" s="1" customFormat="1" ht="24.15" customHeight="1" x14ac:dyDescent="0.2">
      <c r="B545" s="136"/>
      <c r="C545" s="137" t="s">
        <v>887</v>
      </c>
      <c r="D545" s="137" t="s">
        <v>342</v>
      </c>
      <c r="E545" s="138" t="s">
        <v>2492</v>
      </c>
      <c r="F545" s="139" t="s">
        <v>2493</v>
      </c>
      <c r="G545" s="140" t="s">
        <v>381</v>
      </c>
      <c r="H545" s="141">
        <v>1232</v>
      </c>
      <c r="I545" s="142"/>
      <c r="J545" s="143">
        <f>ROUND(I545*H545,2)</f>
        <v>0</v>
      </c>
      <c r="K545" s="139" t="s">
        <v>902</v>
      </c>
      <c r="L545" s="32"/>
      <c r="M545" s="144" t="s">
        <v>1</v>
      </c>
      <c r="N545" s="145" t="s">
        <v>42</v>
      </c>
      <c r="P545" s="146">
        <f>O545*H545</f>
        <v>0</v>
      </c>
      <c r="Q545" s="146">
        <v>0</v>
      </c>
      <c r="R545" s="146">
        <f>Q545*H545</f>
        <v>0</v>
      </c>
      <c r="S545" s="146">
        <v>0</v>
      </c>
      <c r="T545" s="147">
        <f>S545*H545</f>
        <v>0</v>
      </c>
      <c r="AR545" s="148" t="s">
        <v>249</v>
      </c>
      <c r="AT545" s="148" t="s">
        <v>342</v>
      </c>
      <c r="AU545" s="148" t="s">
        <v>86</v>
      </c>
      <c r="AY545" s="17" t="s">
        <v>339</v>
      </c>
      <c r="BE545" s="149">
        <f>IF(N545="základní",J545,0)</f>
        <v>0</v>
      </c>
      <c r="BF545" s="149">
        <f>IF(N545="snížená",J545,0)</f>
        <v>0</v>
      </c>
      <c r="BG545" s="149">
        <f>IF(N545="zákl. přenesená",J545,0)</f>
        <v>0</v>
      </c>
      <c r="BH545" s="149">
        <f>IF(N545="sníž. přenesená",J545,0)</f>
        <v>0</v>
      </c>
      <c r="BI545" s="149">
        <f>IF(N545="nulová",J545,0)</f>
        <v>0</v>
      </c>
      <c r="BJ545" s="17" t="s">
        <v>84</v>
      </c>
      <c r="BK545" s="149">
        <f>ROUND(I545*H545,2)</f>
        <v>0</v>
      </c>
      <c r="BL545" s="17" t="s">
        <v>249</v>
      </c>
      <c r="BM545" s="148" t="s">
        <v>2494</v>
      </c>
    </row>
    <row r="546" spans="2:65" s="1" customFormat="1" ht="19.2" x14ac:dyDescent="0.2">
      <c r="B546" s="32"/>
      <c r="D546" s="150" t="s">
        <v>348</v>
      </c>
      <c r="F546" s="151" t="s">
        <v>2495</v>
      </c>
      <c r="I546" s="152"/>
      <c r="L546" s="32"/>
      <c r="M546" s="153"/>
      <c r="T546" s="56"/>
      <c r="AT546" s="17" t="s">
        <v>348</v>
      </c>
      <c r="AU546" s="17" t="s">
        <v>86</v>
      </c>
    </row>
    <row r="547" spans="2:65" s="12" customFormat="1" x14ac:dyDescent="0.2">
      <c r="B547" s="155"/>
      <c r="D547" s="150" t="s">
        <v>376</v>
      </c>
      <c r="E547" s="156" t="s">
        <v>1</v>
      </c>
      <c r="F547" s="157" t="s">
        <v>5176</v>
      </c>
      <c r="H547" s="158">
        <v>1232</v>
      </c>
      <c r="I547" s="159"/>
      <c r="L547" s="155"/>
      <c r="M547" s="160"/>
      <c r="T547" s="161"/>
      <c r="AT547" s="156" t="s">
        <v>376</v>
      </c>
      <c r="AU547" s="156" t="s">
        <v>86</v>
      </c>
      <c r="AV547" s="12" t="s">
        <v>86</v>
      </c>
      <c r="AW547" s="12" t="s">
        <v>34</v>
      </c>
      <c r="AX547" s="12" t="s">
        <v>84</v>
      </c>
      <c r="AY547" s="156" t="s">
        <v>339</v>
      </c>
    </row>
    <row r="548" spans="2:65" s="1" customFormat="1" ht="24.15" customHeight="1" x14ac:dyDescent="0.2">
      <c r="B548" s="136"/>
      <c r="C548" s="137" t="s">
        <v>890</v>
      </c>
      <c r="D548" s="137" t="s">
        <v>342</v>
      </c>
      <c r="E548" s="138" t="s">
        <v>2497</v>
      </c>
      <c r="F548" s="139" t="s">
        <v>2498</v>
      </c>
      <c r="G548" s="140" t="s">
        <v>381</v>
      </c>
      <c r="H548" s="141">
        <v>44</v>
      </c>
      <c r="I548" s="142"/>
      <c r="J548" s="143">
        <f>ROUND(I548*H548,2)</f>
        <v>0</v>
      </c>
      <c r="K548" s="139" t="s">
        <v>902</v>
      </c>
      <c r="L548" s="32"/>
      <c r="M548" s="144" t="s">
        <v>1</v>
      </c>
      <c r="N548" s="145" t="s">
        <v>42</v>
      </c>
      <c r="P548" s="146">
        <f>O548*H548</f>
        <v>0</v>
      </c>
      <c r="Q548" s="146">
        <v>0</v>
      </c>
      <c r="R548" s="146">
        <f>Q548*H548</f>
        <v>0</v>
      </c>
      <c r="S548" s="146">
        <v>0</v>
      </c>
      <c r="T548" s="147">
        <f>S548*H548</f>
        <v>0</v>
      </c>
      <c r="AR548" s="148" t="s">
        <v>249</v>
      </c>
      <c r="AT548" s="148" t="s">
        <v>342</v>
      </c>
      <c r="AU548" s="148" t="s">
        <v>86</v>
      </c>
      <c r="AY548" s="17" t="s">
        <v>339</v>
      </c>
      <c r="BE548" s="149">
        <f>IF(N548="základní",J548,0)</f>
        <v>0</v>
      </c>
      <c r="BF548" s="149">
        <f>IF(N548="snížená",J548,0)</f>
        <v>0</v>
      </c>
      <c r="BG548" s="149">
        <f>IF(N548="zákl. přenesená",J548,0)</f>
        <v>0</v>
      </c>
      <c r="BH548" s="149">
        <f>IF(N548="sníž. přenesená",J548,0)</f>
        <v>0</v>
      </c>
      <c r="BI548" s="149">
        <f>IF(N548="nulová",J548,0)</f>
        <v>0</v>
      </c>
      <c r="BJ548" s="17" t="s">
        <v>84</v>
      </c>
      <c r="BK548" s="149">
        <f>ROUND(I548*H548,2)</f>
        <v>0</v>
      </c>
      <c r="BL548" s="17" t="s">
        <v>249</v>
      </c>
      <c r="BM548" s="148" t="s">
        <v>2499</v>
      </c>
    </row>
    <row r="549" spans="2:65" s="1" customFormat="1" ht="19.2" x14ac:dyDescent="0.2">
      <c r="B549" s="32"/>
      <c r="D549" s="150" t="s">
        <v>348</v>
      </c>
      <c r="F549" s="151" t="s">
        <v>2500</v>
      </c>
      <c r="I549" s="152"/>
      <c r="L549" s="32"/>
      <c r="M549" s="153"/>
      <c r="T549" s="56"/>
      <c r="AT549" s="17" t="s">
        <v>348</v>
      </c>
      <c r="AU549" s="17" t="s">
        <v>86</v>
      </c>
    </row>
    <row r="550" spans="2:65" s="12" customFormat="1" x14ac:dyDescent="0.2">
      <c r="B550" s="155"/>
      <c r="D550" s="150" t="s">
        <v>376</v>
      </c>
      <c r="E550" s="156" t="s">
        <v>1</v>
      </c>
      <c r="F550" s="157" t="s">
        <v>2001</v>
      </c>
      <c r="H550" s="158">
        <v>44</v>
      </c>
      <c r="I550" s="159"/>
      <c r="L550" s="155"/>
      <c r="M550" s="160"/>
      <c r="T550" s="161"/>
      <c r="AT550" s="156" t="s">
        <v>376</v>
      </c>
      <c r="AU550" s="156" t="s">
        <v>86</v>
      </c>
      <c r="AV550" s="12" t="s">
        <v>86</v>
      </c>
      <c r="AW550" s="12" t="s">
        <v>34</v>
      </c>
      <c r="AX550" s="12" t="s">
        <v>84</v>
      </c>
      <c r="AY550" s="156" t="s">
        <v>339</v>
      </c>
    </row>
    <row r="551" spans="2:65" s="1" customFormat="1" x14ac:dyDescent="0.2">
      <c r="B551" s="32"/>
      <c r="D551" s="150" t="s">
        <v>2112</v>
      </c>
      <c r="F551" s="199" t="s">
        <v>2501</v>
      </c>
      <c r="L551" s="32"/>
      <c r="M551" s="153"/>
      <c r="T551" s="56"/>
      <c r="AU551" s="17" t="s">
        <v>86</v>
      </c>
    </row>
    <row r="552" spans="2:65" s="1" customFormat="1" x14ac:dyDescent="0.2">
      <c r="B552" s="32"/>
      <c r="D552" s="150" t="s">
        <v>2112</v>
      </c>
      <c r="F552" s="200" t="s">
        <v>5175</v>
      </c>
      <c r="H552" s="201">
        <v>44</v>
      </c>
      <c r="L552" s="32"/>
      <c r="M552" s="153"/>
      <c r="T552" s="56"/>
      <c r="AU552" s="17" t="s">
        <v>86</v>
      </c>
    </row>
    <row r="553" spans="2:65" s="1" customFormat="1" ht="16.5" customHeight="1" x14ac:dyDescent="0.2">
      <c r="B553" s="136"/>
      <c r="C553" s="137" t="s">
        <v>893</v>
      </c>
      <c r="D553" s="137" t="s">
        <v>342</v>
      </c>
      <c r="E553" s="138" t="s">
        <v>2502</v>
      </c>
      <c r="F553" s="139" t="s">
        <v>2503</v>
      </c>
      <c r="G553" s="140" t="s">
        <v>345</v>
      </c>
      <c r="H553" s="141">
        <v>16</v>
      </c>
      <c r="I553" s="142"/>
      <c r="J553" s="143">
        <f>ROUND(I553*H553,2)</f>
        <v>0</v>
      </c>
      <c r="K553" s="139" t="s">
        <v>902</v>
      </c>
      <c r="L553" s="32"/>
      <c r="M553" s="144" t="s">
        <v>1</v>
      </c>
      <c r="N553" s="145" t="s">
        <v>42</v>
      </c>
      <c r="P553" s="146">
        <f>O553*H553</f>
        <v>0</v>
      </c>
      <c r="Q553" s="146">
        <v>4.2000000000000002E-4</v>
      </c>
      <c r="R553" s="146">
        <f>Q553*H553</f>
        <v>6.7200000000000003E-3</v>
      </c>
      <c r="S553" s="146">
        <v>0</v>
      </c>
      <c r="T553" s="147">
        <f>S553*H553</f>
        <v>0</v>
      </c>
      <c r="AR553" s="148" t="s">
        <v>249</v>
      </c>
      <c r="AT553" s="148" t="s">
        <v>342</v>
      </c>
      <c r="AU553" s="148" t="s">
        <v>86</v>
      </c>
      <c r="AY553" s="17" t="s">
        <v>339</v>
      </c>
      <c r="BE553" s="149">
        <f>IF(N553="základní",J553,0)</f>
        <v>0</v>
      </c>
      <c r="BF553" s="149">
        <f>IF(N553="snížená",J553,0)</f>
        <v>0</v>
      </c>
      <c r="BG553" s="149">
        <f>IF(N553="zákl. přenesená",J553,0)</f>
        <v>0</v>
      </c>
      <c r="BH553" s="149">
        <f>IF(N553="sníž. přenesená",J553,0)</f>
        <v>0</v>
      </c>
      <c r="BI553" s="149">
        <f>IF(N553="nulová",J553,0)</f>
        <v>0</v>
      </c>
      <c r="BJ553" s="17" t="s">
        <v>84</v>
      </c>
      <c r="BK553" s="149">
        <f>ROUND(I553*H553,2)</f>
        <v>0</v>
      </c>
      <c r="BL553" s="17" t="s">
        <v>249</v>
      </c>
      <c r="BM553" s="148" t="s">
        <v>2504</v>
      </c>
    </row>
    <row r="554" spans="2:65" s="1" customFormat="1" x14ac:dyDescent="0.2">
      <c r="B554" s="32"/>
      <c r="D554" s="150" t="s">
        <v>348</v>
      </c>
      <c r="F554" s="151" t="s">
        <v>2505</v>
      </c>
      <c r="I554" s="152"/>
      <c r="L554" s="32"/>
      <c r="M554" s="153"/>
      <c r="T554" s="56"/>
      <c r="AT554" s="17" t="s">
        <v>348</v>
      </c>
      <c r="AU554" s="17" t="s">
        <v>86</v>
      </c>
    </row>
    <row r="555" spans="2:65" s="15" customFormat="1" x14ac:dyDescent="0.2">
      <c r="B555" s="189"/>
      <c r="D555" s="150" t="s">
        <v>376</v>
      </c>
      <c r="E555" s="190" t="s">
        <v>1</v>
      </c>
      <c r="F555" s="191" t="s">
        <v>2506</v>
      </c>
      <c r="H555" s="190" t="s">
        <v>1</v>
      </c>
      <c r="I555" s="192"/>
      <c r="L555" s="189"/>
      <c r="M555" s="193"/>
      <c r="T555" s="194"/>
      <c r="AT555" s="190" t="s">
        <v>376</v>
      </c>
      <c r="AU555" s="190" t="s">
        <v>86</v>
      </c>
      <c r="AV555" s="15" t="s">
        <v>84</v>
      </c>
      <c r="AW555" s="15" t="s">
        <v>34</v>
      </c>
      <c r="AX555" s="15" t="s">
        <v>77</v>
      </c>
      <c r="AY555" s="190" t="s">
        <v>339</v>
      </c>
    </row>
    <row r="556" spans="2:65" s="12" customFormat="1" x14ac:dyDescent="0.2">
      <c r="B556" s="155"/>
      <c r="D556" s="150" t="s">
        <v>376</v>
      </c>
      <c r="E556" s="156" t="s">
        <v>1</v>
      </c>
      <c r="F556" s="157" t="s">
        <v>428</v>
      </c>
      <c r="H556" s="158">
        <v>16</v>
      </c>
      <c r="I556" s="159"/>
      <c r="L556" s="155"/>
      <c r="M556" s="160"/>
      <c r="T556" s="161"/>
      <c r="AT556" s="156" t="s">
        <v>376</v>
      </c>
      <c r="AU556" s="156" t="s">
        <v>86</v>
      </c>
      <c r="AV556" s="12" t="s">
        <v>86</v>
      </c>
      <c r="AW556" s="12" t="s">
        <v>34</v>
      </c>
      <c r="AX556" s="12" t="s">
        <v>84</v>
      </c>
      <c r="AY556" s="156" t="s">
        <v>339</v>
      </c>
    </row>
    <row r="557" spans="2:65" s="1" customFormat="1" ht="16.5" customHeight="1" x14ac:dyDescent="0.2">
      <c r="B557" s="136"/>
      <c r="C557" s="137" t="s">
        <v>896</v>
      </c>
      <c r="D557" s="137" t="s">
        <v>342</v>
      </c>
      <c r="E557" s="138" t="s">
        <v>2508</v>
      </c>
      <c r="F557" s="139" t="s">
        <v>2509</v>
      </c>
      <c r="G557" s="140" t="s">
        <v>373</v>
      </c>
      <c r="H557" s="141">
        <v>13.614000000000001</v>
      </c>
      <c r="I557" s="142"/>
      <c r="J557" s="143">
        <f>ROUND(I557*H557,2)</f>
        <v>0</v>
      </c>
      <c r="K557" s="139" t="s">
        <v>902</v>
      </c>
      <c r="L557" s="32"/>
      <c r="M557" s="144" t="s">
        <v>1</v>
      </c>
      <c r="N557" s="145" t="s">
        <v>42</v>
      </c>
      <c r="P557" s="146">
        <f>O557*H557</f>
        <v>0</v>
      </c>
      <c r="Q557" s="146">
        <v>0.12</v>
      </c>
      <c r="R557" s="146">
        <f>Q557*H557</f>
        <v>1.63368</v>
      </c>
      <c r="S557" s="146">
        <v>2.4900000000000002</v>
      </c>
      <c r="T557" s="147">
        <f>S557*H557</f>
        <v>33.898860000000006</v>
      </c>
      <c r="AR557" s="148" t="s">
        <v>249</v>
      </c>
      <c r="AT557" s="148" t="s">
        <v>342</v>
      </c>
      <c r="AU557" s="148" t="s">
        <v>86</v>
      </c>
      <c r="AY557" s="17" t="s">
        <v>339</v>
      </c>
      <c r="BE557" s="149">
        <f>IF(N557="základní",J557,0)</f>
        <v>0</v>
      </c>
      <c r="BF557" s="149">
        <f>IF(N557="snížená",J557,0)</f>
        <v>0</v>
      </c>
      <c r="BG557" s="149">
        <f>IF(N557="zákl. přenesená",J557,0)</f>
        <v>0</v>
      </c>
      <c r="BH557" s="149">
        <f>IF(N557="sníž. přenesená",J557,0)</f>
        <v>0</v>
      </c>
      <c r="BI557" s="149">
        <f>IF(N557="nulová",J557,0)</f>
        <v>0</v>
      </c>
      <c r="BJ557" s="17" t="s">
        <v>84</v>
      </c>
      <c r="BK557" s="149">
        <f>ROUND(I557*H557,2)</f>
        <v>0</v>
      </c>
      <c r="BL557" s="17" t="s">
        <v>249</v>
      </c>
      <c r="BM557" s="148" t="s">
        <v>2510</v>
      </c>
    </row>
    <row r="558" spans="2:65" s="1" customFormat="1" x14ac:dyDescent="0.2">
      <c r="B558" s="32"/>
      <c r="D558" s="150" t="s">
        <v>348</v>
      </c>
      <c r="F558" s="151" t="s">
        <v>2511</v>
      </c>
      <c r="I558" s="152"/>
      <c r="L558" s="32"/>
      <c r="M558" s="153"/>
      <c r="T558" s="56"/>
      <c r="AT558" s="17" t="s">
        <v>348</v>
      </c>
      <c r="AU558" s="17" t="s">
        <v>86</v>
      </c>
    </row>
    <row r="559" spans="2:65" s="15" customFormat="1" x14ac:dyDescent="0.2">
      <c r="B559" s="189"/>
      <c r="D559" s="150" t="s">
        <v>376</v>
      </c>
      <c r="E559" s="190" t="s">
        <v>1</v>
      </c>
      <c r="F559" s="191" t="s">
        <v>2512</v>
      </c>
      <c r="H559" s="190" t="s">
        <v>1</v>
      </c>
      <c r="I559" s="192"/>
      <c r="L559" s="189"/>
      <c r="M559" s="193"/>
      <c r="T559" s="194"/>
      <c r="AT559" s="190" t="s">
        <v>376</v>
      </c>
      <c r="AU559" s="190" t="s">
        <v>86</v>
      </c>
      <c r="AV559" s="15" t="s">
        <v>84</v>
      </c>
      <c r="AW559" s="15" t="s">
        <v>34</v>
      </c>
      <c r="AX559" s="15" t="s">
        <v>77</v>
      </c>
      <c r="AY559" s="190" t="s">
        <v>339</v>
      </c>
    </row>
    <row r="560" spans="2:65" s="12" customFormat="1" x14ac:dyDescent="0.2">
      <c r="B560" s="155"/>
      <c r="D560" s="150" t="s">
        <v>376</v>
      </c>
      <c r="E560" s="156" t="s">
        <v>1</v>
      </c>
      <c r="F560" s="157" t="s">
        <v>5177</v>
      </c>
      <c r="H560" s="158">
        <v>6.1859999999999999</v>
      </c>
      <c r="I560" s="159"/>
      <c r="L560" s="155"/>
      <c r="M560" s="160"/>
      <c r="T560" s="161"/>
      <c r="AT560" s="156" t="s">
        <v>376</v>
      </c>
      <c r="AU560" s="156" t="s">
        <v>86</v>
      </c>
      <c r="AV560" s="12" t="s">
        <v>86</v>
      </c>
      <c r="AW560" s="12" t="s">
        <v>34</v>
      </c>
      <c r="AX560" s="12" t="s">
        <v>77</v>
      </c>
      <c r="AY560" s="156" t="s">
        <v>339</v>
      </c>
    </row>
    <row r="561" spans="2:65" s="12" customFormat="1" x14ac:dyDescent="0.2">
      <c r="B561" s="155"/>
      <c r="D561" s="150" t="s">
        <v>376</v>
      </c>
      <c r="E561" s="156" t="s">
        <v>1</v>
      </c>
      <c r="F561" s="157" t="s">
        <v>5178</v>
      </c>
      <c r="H561" s="158">
        <v>4.8680000000000003</v>
      </c>
      <c r="I561" s="159"/>
      <c r="L561" s="155"/>
      <c r="M561" s="160"/>
      <c r="T561" s="161"/>
      <c r="AT561" s="156" t="s">
        <v>376</v>
      </c>
      <c r="AU561" s="156" t="s">
        <v>86</v>
      </c>
      <c r="AV561" s="12" t="s">
        <v>86</v>
      </c>
      <c r="AW561" s="12" t="s">
        <v>34</v>
      </c>
      <c r="AX561" s="12" t="s">
        <v>77</v>
      </c>
      <c r="AY561" s="156" t="s">
        <v>339</v>
      </c>
    </row>
    <row r="562" spans="2:65" s="15" customFormat="1" x14ac:dyDescent="0.2">
      <c r="B562" s="189"/>
      <c r="D562" s="150" t="s">
        <v>376</v>
      </c>
      <c r="E562" s="190" t="s">
        <v>1</v>
      </c>
      <c r="F562" s="191" t="s">
        <v>2515</v>
      </c>
      <c r="H562" s="190" t="s">
        <v>1</v>
      </c>
      <c r="I562" s="192"/>
      <c r="L562" s="189"/>
      <c r="M562" s="193"/>
      <c r="T562" s="194"/>
      <c r="AT562" s="190" t="s">
        <v>376</v>
      </c>
      <c r="AU562" s="190" t="s">
        <v>86</v>
      </c>
      <c r="AV562" s="15" t="s">
        <v>84</v>
      </c>
      <c r="AW562" s="15" t="s">
        <v>34</v>
      </c>
      <c r="AX562" s="15" t="s">
        <v>77</v>
      </c>
      <c r="AY562" s="190" t="s">
        <v>339</v>
      </c>
    </row>
    <row r="563" spans="2:65" s="12" customFormat="1" x14ac:dyDescent="0.2">
      <c r="B563" s="155"/>
      <c r="D563" s="150" t="s">
        <v>376</v>
      </c>
      <c r="E563" s="156" t="s">
        <v>1</v>
      </c>
      <c r="F563" s="157" t="s">
        <v>5105</v>
      </c>
      <c r="H563" s="158">
        <v>2.56</v>
      </c>
      <c r="I563" s="159"/>
      <c r="L563" s="155"/>
      <c r="M563" s="160"/>
      <c r="T563" s="161"/>
      <c r="AT563" s="156" t="s">
        <v>376</v>
      </c>
      <c r="AU563" s="156" t="s">
        <v>86</v>
      </c>
      <c r="AV563" s="12" t="s">
        <v>86</v>
      </c>
      <c r="AW563" s="12" t="s">
        <v>34</v>
      </c>
      <c r="AX563" s="12" t="s">
        <v>77</v>
      </c>
      <c r="AY563" s="156" t="s">
        <v>339</v>
      </c>
    </row>
    <row r="564" spans="2:65" s="13" customFormat="1" x14ac:dyDescent="0.2">
      <c r="B564" s="162"/>
      <c r="D564" s="150" t="s">
        <v>376</v>
      </c>
      <c r="E564" s="163" t="s">
        <v>1</v>
      </c>
      <c r="F564" s="164" t="s">
        <v>398</v>
      </c>
      <c r="H564" s="165">
        <v>13.614000000000001</v>
      </c>
      <c r="I564" s="166"/>
      <c r="L564" s="162"/>
      <c r="M564" s="167"/>
      <c r="T564" s="168"/>
      <c r="AT564" s="163" t="s">
        <v>376</v>
      </c>
      <c r="AU564" s="163" t="s">
        <v>86</v>
      </c>
      <c r="AV564" s="13" t="s">
        <v>249</v>
      </c>
      <c r="AW564" s="13" t="s">
        <v>34</v>
      </c>
      <c r="AX564" s="13" t="s">
        <v>84</v>
      </c>
      <c r="AY564" s="163" t="s">
        <v>339</v>
      </c>
    </row>
    <row r="565" spans="2:65" s="1" customFormat="1" ht="16.5" customHeight="1" x14ac:dyDescent="0.2">
      <c r="B565" s="136"/>
      <c r="C565" s="137" t="s">
        <v>1435</v>
      </c>
      <c r="D565" s="137" t="s">
        <v>342</v>
      </c>
      <c r="E565" s="138" t="s">
        <v>2517</v>
      </c>
      <c r="F565" s="139" t="s">
        <v>2518</v>
      </c>
      <c r="G565" s="140" t="s">
        <v>373</v>
      </c>
      <c r="H565" s="141">
        <v>9.6080000000000005</v>
      </c>
      <c r="I565" s="142"/>
      <c r="J565" s="143">
        <f>ROUND(I565*H565,2)</f>
        <v>0</v>
      </c>
      <c r="K565" s="139" t="s">
        <v>902</v>
      </c>
      <c r="L565" s="32"/>
      <c r="M565" s="144" t="s">
        <v>1</v>
      </c>
      <c r="N565" s="145" t="s">
        <v>42</v>
      </c>
      <c r="P565" s="146">
        <f>O565*H565</f>
        <v>0</v>
      </c>
      <c r="Q565" s="146">
        <v>0.12171</v>
      </c>
      <c r="R565" s="146">
        <f>Q565*H565</f>
        <v>1.1693896800000001</v>
      </c>
      <c r="S565" s="146">
        <v>2.4</v>
      </c>
      <c r="T565" s="147">
        <f>S565*H565</f>
        <v>23.059200000000001</v>
      </c>
      <c r="AR565" s="148" t="s">
        <v>249</v>
      </c>
      <c r="AT565" s="148" t="s">
        <v>342</v>
      </c>
      <c r="AU565" s="148" t="s">
        <v>86</v>
      </c>
      <c r="AY565" s="17" t="s">
        <v>339</v>
      </c>
      <c r="BE565" s="149">
        <f>IF(N565="základní",J565,0)</f>
        <v>0</v>
      </c>
      <c r="BF565" s="149">
        <f>IF(N565="snížená",J565,0)</f>
        <v>0</v>
      </c>
      <c r="BG565" s="149">
        <f>IF(N565="zákl. přenesená",J565,0)</f>
        <v>0</v>
      </c>
      <c r="BH565" s="149">
        <f>IF(N565="sníž. přenesená",J565,0)</f>
        <v>0</v>
      </c>
      <c r="BI565" s="149">
        <f>IF(N565="nulová",J565,0)</f>
        <v>0</v>
      </c>
      <c r="BJ565" s="17" t="s">
        <v>84</v>
      </c>
      <c r="BK565" s="149">
        <f>ROUND(I565*H565,2)</f>
        <v>0</v>
      </c>
      <c r="BL565" s="17" t="s">
        <v>249</v>
      </c>
      <c r="BM565" s="148" t="s">
        <v>2519</v>
      </c>
    </row>
    <row r="566" spans="2:65" s="1" customFormat="1" x14ac:dyDescent="0.2">
      <c r="B566" s="32"/>
      <c r="D566" s="150" t="s">
        <v>348</v>
      </c>
      <c r="F566" s="151" t="s">
        <v>2520</v>
      </c>
      <c r="I566" s="152"/>
      <c r="L566" s="32"/>
      <c r="M566" s="153"/>
      <c r="T566" s="56"/>
      <c r="AT566" s="17" t="s">
        <v>348</v>
      </c>
      <c r="AU566" s="17" t="s">
        <v>86</v>
      </c>
    </row>
    <row r="567" spans="2:65" s="15" customFormat="1" x14ac:dyDescent="0.2">
      <c r="B567" s="189"/>
      <c r="D567" s="150" t="s">
        <v>376</v>
      </c>
      <c r="E567" s="190" t="s">
        <v>1</v>
      </c>
      <c r="F567" s="191" t="s">
        <v>2521</v>
      </c>
      <c r="H567" s="190" t="s">
        <v>1</v>
      </c>
      <c r="I567" s="192"/>
      <c r="L567" s="189"/>
      <c r="M567" s="193"/>
      <c r="T567" s="194"/>
      <c r="AT567" s="190" t="s">
        <v>376</v>
      </c>
      <c r="AU567" s="190" t="s">
        <v>86</v>
      </c>
      <c r="AV567" s="15" t="s">
        <v>84</v>
      </c>
      <c r="AW567" s="15" t="s">
        <v>34</v>
      </c>
      <c r="AX567" s="15" t="s">
        <v>77</v>
      </c>
      <c r="AY567" s="190" t="s">
        <v>339</v>
      </c>
    </row>
    <row r="568" spans="2:65" s="12" customFormat="1" x14ac:dyDescent="0.2">
      <c r="B568" s="155"/>
      <c r="D568" s="150" t="s">
        <v>376</v>
      </c>
      <c r="E568" s="156" t="s">
        <v>1</v>
      </c>
      <c r="F568" s="157" t="s">
        <v>5179</v>
      </c>
      <c r="H568" s="158">
        <v>3.355</v>
      </c>
      <c r="I568" s="159"/>
      <c r="L568" s="155"/>
      <c r="M568" s="160"/>
      <c r="T568" s="161"/>
      <c r="AT568" s="156" t="s">
        <v>376</v>
      </c>
      <c r="AU568" s="156" t="s">
        <v>86</v>
      </c>
      <c r="AV568" s="12" t="s">
        <v>86</v>
      </c>
      <c r="AW568" s="12" t="s">
        <v>34</v>
      </c>
      <c r="AX568" s="12" t="s">
        <v>77</v>
      </c>
      <c r="AY568" s="156" t="s">
        <v>339</v>
      </c>
    </row>
    <row r="569" spans="2:65" s="12" customFormat="1" x14ac:dyDescent="0.2">
      <c r="B569" s="155"/>
      <c r="D569" s="150" t="s">
        <v>376</v>
      </c>
      <c r="E569" s="156" t="s">
        <v>1</v>
      </c>
      <c r="F569" s="157" t="s">
        <v>5180</v>
      </c>
      <c r="H569" s="158">
        <v>3.355</v>
      </c>
      <c r="I569" s="159"/>
      <c r="L569" s="155"/>
      <c r="M569" s="160"/>
      <c r="T569" s="161"/>
      <c r="AT569" s="156" t="s">
        <v>376</v>
      </c>
      <c r="AU569" s="156" t="s">
        <v>86</v>
      </c>
      <c r="AV569" s="12" t="s">
        <v>86</v>
      </c>
      <c r="AW569" s="12" t="s">
        <v>34</v>
      </c>
      <c r="AX569" s="12" t="s">
        <v>77</v>
      </c>
      <c r="AY569" s="156" t="s">
        <v>339</v>
      </c>
    </row>
    <row r="570" spans="2:65" s="15" customFormat="1" x14ac:dyDescent="0.2">
      <c r="B570" s="189"/>
      <c r="D570" s="150" t="s">
        <v>376</v>
      </c>
      <c r="E570" s="190" t="s">
        <v>1</v>
      </c>
      <c r="F570" s="191" t="s">
        <v>2524</v>
      </c>
      <c r="H570" s="190" t="s">
        <v>1</v>
      </c>
      <c r="I570" s="192"/>
      <c r="L570" s="189"/>
      <c r="M570" s="193"/>
      <c r="T570" s="194"/>
      <c r="AT570" s="190" t="s">
        <v>376</v>
      </c>
      <c r="AU570" s="190" t="s">
        <v>86</v>
      </c>
      <c r="AV570" s="15" t="s">
        <v>84</v>
      </c>
      <c r="AW570" s="15" t="s">
        <v>34</v>
      </c>
      <c r="AX570" s="15" t="s">
        <v>77</v>
      </c>
      <c r="AY570" s="190" t="s">
        <v>339</v>
      </c>
    </row>
    <row r="571" spans="2:65" s="12" customFormat="1" x14ac:dyDescent="0.2">
      <c r="B571" s="155"/>
      <c r="D571" s="150" t="s">
        <v>376</v>
      </c>
      <c r="E571" s="156" t="s">
        <v>1</v>
      </c>
      <c r="F571" s="157" t="s">
        <v>5181</v>
      </c>
      <c r="H571" s="158">
        <v>0.622</v>
      </c>
      <c r="I571" s="159"/>
      <c r="L571" s="155"/>
      <c r="M571" s="160"/>
      <c r="T571" s="161"/>
      <c r="AT571" s="156" t="s">
        <v>376</v>
      </c>
      <c r="AU571" s="156" t="s">
        <v>86</v>
      </c>
      <c r="AV571" s="12" t="s">
        <v>86</v>
      </c>
      <c r="AW571" s="12" t="s">
        <v>34</v>
      </c>
      <c r="AX571" s="12" t="s">
        <v>77</v>
      </c>
      <c r="AY571" s="156" t="s">
        <v>339</v>
      </c>
    </row>
    <row r="572" spans="2:65" s="12" customFormat="1" x14ac:dyDescent="0.2">
      <c r="B572" s="155"/>
      <c r="D572" s="150" t="s">
        <v>376</v>
      </c>
      <c r="E572" s="156" t="s">
        <v>1</v>
      </c>
      <c r="F572" s="157" t="s">
        <v>5182</v>
      </c>
      <c r="H572" s="158">
        <v>0.79900000000000004</v>
      </c>
      <c r="I572" s="159"/>
      <c r="L572" s="155"/>
      <c r="M572" s="160"/>
      <c r="T572" s="161"/>
      <c r="AT572" s="156" t="s">
        <v>376</v>
      </c>
      <c r="AU572" s="156" t="s">
        <v>86</v>
      </c>
      <c r="AV572" s="12" t="s">
        <v>86</v>
      </c>
      <c r="AW572" s="12" t="s">
        <v>34</v>
      </c>
      <c r="AX572" s="12" t="s">
        <v>77</v>
      </c>
      <c r="AY572" s="156" t="s">
        <v>339</v>
      </c>
    </row>
    <row r="573" spans="2:65" s="12" customFormat="1" x14ac:dyDescent="0.2">
      <c r="B573" s="155"/>
      <c r="D573" s="150" t="s">
        <v>376</v>
      </c>
      <c r="E573" s="156" t="s">
        <v>1</v>
      </c>
      <c r="F573" s="157" t="s">
        <v>5183</v>
      </c>
      <c r="H573" s="158">
        <v>0.627</v>
      </c>
      <c r="I573" s="159"/>
      <c r="L573" s="155"/>
      <c r="M573" s="160"/>
      <c r="T573" s="161"/>
      <c r="AT573" s="156" t="s">
        <v>376</v>
      </c>
      <c r="AU573" s="156" t="s">
        <v>86</v>
      </c>
      <c r="AV573" s="12" t="s">
        <v>86</v>
      </c>
      <c r="AW573" s="12" t="s">
        <v>34</v>
      </c>
      <c r="AX573" s="12" t="s">
        <v>77</v>
      </c>
      <c r="AY573" s="156" t="s">
        <v>339</v>
      </c>
    </row>
    <row r="574" spans="2:65" s="12" customFormat="1" x14ac:dyDescent="0.2">
      <c r="B574" s="155"/>
      <c r="D574" s="150" t="s">
        <v>376</v>
      </c>
      <c r="E574" s="156" t="s">
        <v>1</v>
      </c>
      <c r="F574" s="157" t="s">
        <v>5184</v>
      </c>
      <c r="H574" s="158">
        <v>0.85</v>
      </c>
      <c r="I574" s="159"/>
      <c r="L574" s="155"/>
      <c r="M574" s="160"/>
      <c r="T574" s="161"/>
      <c r="AT574" s="156" t="s">
        <v>376</v>
      </c>
      <c r="AU574" s="156" t="s">
        <v>86</v>
      </c>
      <c r="AV574" s="12" t="s">
        <v>86</v>
      </c>
      <c r="AW574" s="12" t="s">
        <v>34</v>
      </c>
      <c r="AX574" s="12" t="s">
        <v>77</v>
      </c>
      <c r="AY574" s="156" t="s">
        <v>339</v>
      </c>
    </row>
    <row r="575" spans="2:65" s="13" customFormat="1" x14ac:dyDescent="0.2">
      <c r="B575" s="162"/>
      <c r="D575" s="150" t="s">
        <v>376</v>
      </c>
      <c r="E575" s="163" t="s">
        <v>5185</v>
      </c>
      <c r="F575" s="164" t="s">
        <v>398</v>
      </c>
      <c r="H575" s="165">
        <v>9.6080000000000005</v>
      </c>
      <c r="I575" s="166"/>
      <c r="L575" s="162"/>
      <c r="M575" s="167"/>
      <c r="T575" s="168"/>
      <c r="AT575" s="163" t="s">
        <v>376</v>
      </c>
      <c r="AU575" s="163" t="s">
        <v>86</v>
      </c>
      <c r="AV575" s="13" t="s">
        <v>249</v>
      </c>
      <c r="AW575" s="13" t="s">
        <v>34</v>
      </c>
      <c r="AX575" s="13" t="s">
        <v>84</v>
      </c>
      <c r="AY575" s="163" t="s">
        <v>339</v>
      </c>
    </row>
    <row r="576" spans="2:65" s="1" customFormat="1" ht="16.5" customHeight="1" x14ac:dyDescent="0.2">
      <c r="B576" s="136"/>
      <c r="C576" s="137" t="s">
        <v>1440</v>
      </c>
      <c r="D576" s="137" t="s">
        <v>342</v>
      </c>
      <c r="E576" s="138" t="s">
        <v>4691</v>
      </c>
      <c r="F576" s="139" t="s">
        <v>4692</v>
      </c>
      <c r="G576" s="140" t="s">
        <v>373</v>
      </c>
      <c r="H576" s="141">
        <v>0.81699999999999995</v>
      </c>
      <c r="I576" s="142"/>
      <c r="J576" s="143">
        <f>ROUND(I576*H576,2)</f>
        <v>0</v>
      </c>
      <c r="K576" s="139" t="s">
        <v>902</v>
      </c>
      <c r="L576" s="32"/>
      <c r="M576" s="144" t="s">
        <v>1</v>
      </c>
      <c r="N576" s="145" t="s">
        <v>42</v>
      </c>
      <c r="P576" s="146">
        <f>O576*H576</f>
        <v>0</v>
      </c>
      <c r="Q576" s="146">
        <v>0</v>
      </c>
      <c r="R576" s="146">
        <f>Q576*H576</f>
        <v>0</v>
      </c>
      <c r="S576" s="146">
        <v>0.78</v>
      </c>
      <c r="T576" s="147">
        <f>S576*H576</f>
        <v>0.63725999999999994</v>
      </c>
      <c r="AR576" s="148" t="s">
        <v>249</v>
      </c>
      <c r="AT576" s="148" t="s">
        <v>342</v>
      </c>
      <c r="AU576" s="148" t="s">
        <v>86</v>
      </c>
      <c r="AY576" s="17" t="s">
        <v>339</v>
      </c>
      <c r="BE576" s="149">
        <f>IF(N576="základní",J576,0)</f>
        <v>0</v>
      </c>
      <c r="BF576" s="149">
        <f>IF(N576="snížená",J576,0)</f>
        <v>0</v>
      </c>
      <c r="BG576" s="149">
        <f>IF(N576="zákl. přenesená",J576,0)</f>
        <v>0</v>
      </c>
      <c r="BH576" s="149">
        <f>IF(N576="sníž. přenesená",J576,0)</f>
        <v>0</v>
      </c>
      <c r="BI576" s="149">
        <f>IF(N576="nulová",J576,0)</f>
        <v>0</v>
      </c>
      <c r="BJ576" s="17" t="s">
        <v>84</v>
      </c>
      <c r="BK576" s="149">
        <f>ROUND(I576*H576,2)</f>
        <v>0</v>
      </c>
      <c r="BL576" s="17" t="s">
        <v>249</v>
      </c>
      <c r="BM576" s="148" t="s">
        <v>5186</v>
      </c>
    </row>
    <row r="577" spans="2:65" s="1" customFormat="1" x14ac:dyDescent="0.2">
      <c r="B577" s="32"/>
      <c r="D577" s="150" t="s">
        <v>348</v>
      </c>
      <c r="F577" s="151" t="s">
        <v>4694</v>
      </c>
      <c r="I577" s="152"/>
      <c r="L577" s="32"/>
      <c r="M577" s="153"/>
      <c r="T577" s="56"/>
      <c r="AT577" s="17" t="s">
        <v>348</v>
      </c>
      <c r="AU577" s="17" t="s">
        <v>86</v>
      </c>
    </row>
    <row r="578" spans="2:65" s="12" customFormat="1" x14ac:dyDescent="0.2">
      <c r="B578" s="155"/>
      <c r="D578" s="150" t="s">
        <v>376</v>
      </c>
      <c r="E578" s="156" t="s">
        <v>1</v>
      </c>
      <c r="F578" s="157" t="s">
        <v>5187</v>
      </c>
      <c r="H578" s="158">
        <v>0.66</v>
      </c>
      <c r="I578" s="159"/>
      <c r="L578" s="155"/>
      <c r="M578" s="160"/>
      <c r="T578" s="161"/>
      <c r="AT578" s="156" t="s">
        <v>376</v>
      </c>
      <c r="AU578" s="156" t="s">
        <v>86</v>
      </c>
      <c r="AV578" s="12" t="s">
        <v>86</v>
      </c>
      <c r="AW578" s="12" t="s">
        <v>34</v>
      </c>
      <c r="AX578" s="12" t="s">
        <v>77</v>
      </c>
      <c r="AY578" s="156" t="s">
        <v>339</v>
      </c>
    </row>
    <row r="579" spans="2:65" s="12" customFormat="1" x14ac:dyDescent="0.2">
      <c r="B579" s="155"/>
      <c r="D579" s="150" t="s">
        <v>376</v>
      </c>
      <c r="E579" s="156" t="s">
        <v>1</v>
      </c>
      <c r="F579" s="157" t="s">
        <v>5188</v>
      </c>
      <c r="H579" s="158">
        <v>3.6999999999999998E-2</v>
      </c>
      <c r="I579" s="159"/>
      <c r="L579" s="155"/>
      <c r="M579" s="160"/>
      <c r="T579" s="161"/>
      <c r="AT579" s="156" t="s">
        <v>376</v>
      </c>
      <c r="AU579" s="156" t="s">
        <v>86</v>
      </c>
      <c r="AV579" s="12" t="s">
        <v>86</v>
      </c>
      <c r="AW579" s="12" t="s">
        <v>34</v>
      </c>
      <c r="AX579" s="12" t="s">
        <v>77</v>
      </c>
      <c r="AY579" s="156" t="s">
        <v>339</v>
      </c>
    </row>
    <row r="580" spans="2:65" s="12" customFormat="1" x14ac:dyDescent="0.2">
      <c r="B580" s="155"/>
      <c r="D580" s="150" t="s">
        <v>376</v>
      </c>
      <c r="E580" s="156" t="s">
        <v>1</v>
      </c>
      <c r="F580" s="157" t="s">
        <v>5189</v>
      </c>
      <c r="H580" s="158">
        <v>0.12</v>
      </c>
      <c r="I580" s="159"/>
      <c r="L580" s="155"/>
      <c r="M580" s="160"/>
      <c r="T580" s="161"/>
      <c r="AT580" s="156" t="s">
        <v>376</v>
      </c>
      <c r="AU580" s="156" t="s">
        <v>86</v>
      </c>
      <c r="AV580" s="12" t="s">
        <v>86</v>
      </c>
      <c r="AW580" s="12" t="s">
        <v>34</v>
      </c>
      <c r="AX580" s="12" t="s">
        <v>77</v>
      </c>
      <c r="AY580" s="156" t="s">
        <v>339</v>
      </c>
    </row>
    <row r="581" spans="2:65" s="13" customFormat="1" x14ac:dyDescent="0.2">
      <c r="B581" s="162"/>
      <c r="D581" s="150" t="s">
        <v>376</v>
      </c>
      <c r="E581" s="163" t="s">
        <v>5190</v>
      </c>
      <c r="F581" s="164" t="s">
        <v>398</v>
      </c>
      <c r="H581" s="165">
        <v>0.81699999999999995</v>
      </c>
      <c r="I581" s="166"/>
      <c r="L581" s="162"/>
      <c r="M581" s="167"/>
      <c r="T581" s="168"/>
      <c r="AT581" s="163" t="s">
        <v>376</v>
      </c>
      <c r="AU581" s="163" t="s">
        <v>86</v>
      </c>
      <c r="AV581" s="13" t="s">
        <v>249</v>
      </c>
      <c r="AW581" s="13" t="s">
        <v>34</v>
      </c>
      <c r="AX581" s="13" t="s">
        <v>84</v>
      </c>
      <c r="AY581" s="163" t="s">
        <v>339</v>
      </c>
    </row>
    <row r="582" spans="2:65" s="1" customFormat="1" ht="16.5" customHeight="1" x14ac:dyDescent="0.2">
      <c r="B582" s="136"/>
      <c r="C582" s="137" t="s">
        <v>1445</v>
      </c>
      <c r="D582" s="137" t="s">
        <v>342</v>
      </c>
      <c r="E582" s="138" t="s">
        <v>2530</v>
      </c>
      <c r="F582" s="139" t="s">
        <v>2531</v>
      </c>
      <c r="G582" s="140" t="s">
        <v>970</v>
      </c>
      <c r="H582" s="141">
        <v>40</v>
      </c>
      <c r="I582" s="142"/>
      <c r="J582" s="143">
        <f>ROUND(I582*H582,2)</f>
        <v>0</v>
      </c>
      <c r="K582" s="139" t="s">
        <v>902</v>
      </c>
      <c r="L582" s="32"/>
      <c r="M582" s="144" t="s">
        <v>1</v>
      </c>
      <c r="N582" s="145" t="s">
        <v>42</v>
      </c>
      <c r="P582" s="146">
        <f>O582*H582</f>
        <v>0</v>
      </c>
      <c r="Q582" s="146">
        <v>0</v>
      </c>
      <c r="R582" s="146">
        <f>Q582*H582</f>
        <v>0</v>
      </c>
      <c r="S582" s="146">
        <v>1E-3</v>
      </c>
      <c r="T582" s="147">
        <f>S582*H582</f>
        <v>0.04</v>
      </c>
      <c r="AR582" s="148" t="s">
        <v>249</v>
      </c>
      <c r="AT582" s="148" t="s">
        <v>342</v>
      </c>
      <c r="AU582" s="148" t="s">
        <v>86</v>
      </c>
      <c r="AY582" s="17" t="s">
        <v>339</v>
      </c>
      <c r="BE582" s="149">
        <f>IF(N582="základní",J582,0)</f>
        <v>0</v>
      </c>
      <c r="BF582" s="149">
        <f>IF(N582="snížená",J582,0)</f>
        <v>0</v>
      </c>
      <c r="BG582" s="149">
        <f>IF(N582="zákl. přenesená",J582,0)</f>
        <v>0</v>
      </c>
      <c r="BH582" s="149">
        <f>IF(N582="sníž. přenesená",J582,0)</f>
        <v>0</v>
      </c>
      <c r="BI582" s="149">
        <f>IF(N582="nulová",J582,0)</f>
        <v>0</v>
      </c>
      <c r="BJ582" s="17" t="s">
        <v>84</v>
      </c>
      <c r="BK582" s="149">
        <f>ROUND(I582*H582,2)</f>
        <v>0</v>
      </c>
      <c r="BL582" s="17" t="s">
        <v>249</v>
      </c>
      <c r="BM582" s="148" t="s">
        <v>2532</v>
      </c>
    </row>
    <row r="583" spans="2:65" s="1" customFormat="1" ht="28.8" x14ac:dyDescent="0.2">
      <c r="B583" s="32"/>
      <c r="D583" s="150" t="s">
        <v>348</v>
      </c>
      <c r="F583" s="151" t="s">
        <v>2533</v>
      </c>
      <c r="I583" s="152"/>
      <c r="L583" s="32"/>
      <c r="M583" s="153"/>
      <c r="T583" s="56"/>
      <c r="AT583" s="17" t="s">
        <v>348</v>
      </c>
      <c r="AU583" s="17" t="s">
        <v>86</v>
      </c>
    </row>
    <row r="584" spans="2:65" s="12" customFormat="1" x14ac:dyDescent="0.2">
      <c r="B584" s="155"/>
      <c r="D584" s="150" t="s">
        <v>376</v>
      </c>
      <c r="E584" s="156" t="s">
        <v>1</v>
      </c>
      <c r="F584" s="157" t="s">
        <v>2534</v>
      </c>
      <c r="H584" s="158">
        <v>40</v>
      </c>
      <c r="I584" s="159"/>
      <c r="L584" s="155"/>
      <c r="M584" s="160"/>
      <c r="T584" s="161"/>
      <c r="AT584" s="156" t="s">
        <v>376</v>
      </c>
      <c r="AU584" s="156" t="s">
        <v>86</v>
      </c>
      <c r="AV584" s="12" t="s">
        <v>86</v>
      </c>
      <c r="AW584" s="12" t="s">
        <v>34</v>
      </c>
      <c r="AX584" s="12" t="s">
        <v>84</v>
      </c>
      <c r="AY584" s="156" t="s">
        <v>339</v>
      </c>
    </row>
    <row r="585" spans="2:65" s="1" customFormat="1" ht="16.5" customHeight="1" x14ac:dyDescent="0.2">
      <c r="B585" s="136"/>
      <c r="C585" s="137" t="s">
        <v>1449</v>
      </c>
      <c r="D585" s="137" t="s">
        <v>342</v>
      </c>
      <c r="E585" s="138" t="s">
        <v>2535</v>
      </c>
      <c r="F585" s="139" t="s">
        <v>2536</v>
      </c>
      <c r="G585" s="140" t="s">
        <v>358</v>
      </c>
      <c r="H585" s="141">
        <v>5</v>
      </c>
      <c r="I585" s="142"/>
      <c r="J585" s="143">
        <f>ROUND(I585*H585,2)</f>
        <v>0</v>
      </c>
      <c r="K585" s="139" t="s">
        <v>902</v>
      </c>
      <c r="L585" s="32"/>
      <c r="M585" s="144" t="s">
        <v>1</v>
      </c>
      <c r="N585" s="145" t="s">
        <v>42</v>
      </c>
      <c r="P585" s="146">
        <f>O585*H585</f>
        <v>0</v>
      </c>
      <c r="Q585" s="146">
        <v>8.0000000000000007E-5</v>
      </c>
      <c r="R585" s="146">
        <f>Q585*H585</f>
        <v>4.0000000000000002E-4</v>
      </c>
      <c r="S585" s="146">
        <v>1.7999999999999999E-2</v>
      </c>
      <c r="T585" s="147">
        <f>S585*H585</f>
        <v>0.09</v>
      </c>
      <c r="AR585" s="148" t="s">
        <v>249</v>
      </c>
      <c r="AT585" s="148" t="s">
        <v>342</v>
      </c>
      <c r="AU585" s="148" t="s">
        <v>86</v>
      </c>
      <c r="AY585" s="17" t="s">
        <v>339</v>
      </c>
      <c r="BE585" s="149">
        <f>IF(N585="základní",J585,0)</f>
        <v>0</v>
      </c>
      <c r="BF585" s="149">
        <f>IF(N585="snížená",J585,0)</f>
        <v>0</v>
      </c>
      <c r="BG585" s="149">
        <f>IF(N585="zákl. přenesená",J585,0)</f>
        <v>0</v>
      </c>
      <c r="BH585" s="149">
        <f>IF(N585="sníž. přenesená",J585,0)</f>
        <v>0</v>
      </c>
      <c r="BI585" s="149">
        <f>IF(N585="nulová",J585,0)</f>
        <v>0</v>
      </c>
      <c r="BJ585" s="17" t="s">
        <v>84</v>
      </c>
      <c r="BK585" s="149">
        <f>ROUND(I585*H585,2)</f>
        <v>0</v>
      </c>
      <c r="BL585" s="17" t="s">
        <v>249</v>
      </c>
      <c r="BM585" s="148" t="s">
        <v>5191</v>
      </c>
    </row>
    <row r="586" spans="2:65" s="1" customFormat="1" x14ac:dyDescent="0.2">
      <c r="B586" s="32"/>
      <c r="D586" s="150" t="s">
        <v>348</v>
      </c>
      <c r="F586" s="151" t="s">
        <v>2538</v>
      </c>
      <c r="I586" s="152"/>
      <c r="L586" s="32"/>
      <c r="M586" s="153"/>
      <c r="T586" s="56"/>
      <c r="AT586" s="17" t="s">
        <v>348</v>
      </c>
      <c r="AU586" s="17" t="s">
        <v>86</v>
      </c>
    </row>
    <row r="587" spans="2:65" s="15" customFormat="1" x14ac:dyDescent="0.2">
      <c r="B587" s="189"/>
      <c r="D587" s="150" t="s">
        <v>376</v>
      </c>
      <c r="E587" s="190" t="s">
        <v>1</v>
      </c>
      <c r="F587" s="191" t="s">
        <v>2539</v>
      </c>
      <c r="H587" s="190" t="s">
        <v>1</v>
      </c>
      <c r="I587" s="192"/>
      <c r="L587" s="189"/>
      <c r="M587" s="193"/>
      <c r="T587" s="194"/>
      <c r="AT587" s="190" t="s">
        <v>376</v>
      </c>
      <c r="AU587" s="190" t="s">
        <v>86</v>
      </c>
      <c r="AV587" s="15" t="s">
        <v>84</v>
      </c>
      <c r="AW587" s="15" t="s">
        <v>34</v>
      </c>
      <c r="AX587" s="15" t="s">
        <v>77</v>
      </c>
      <c r="AY587" s="190" t="s">
        <v>339</v>
      </c>
    </row>
    <row r="588" spans="2:65" s="12" customFormat="1" x14ac:dyDescent="0.2">
      <c r="B588" s="155"/>
      <c r="D588" s="150" t="s">
        <v>376</v>
      </c>
      <c r="E588" s="156" t="s">
        <v>1</v>
      </c>
      <c r="F588" s="157" t="s">
        <v>2540</v>
      </c>
      <c r="H588" s="158">
        <v>5</v>
      </c>
      <c r="I588" s="159"/>
      <c r="L588" s="155"/>
      <c r="M588" s="160"/>
      <c r="T588" s="161"/>
      <c r="AT588" s="156" t="s">
        <v>376</v>
      </c>
      <c r="AU588" s="156" t="s">
        <v>86</v>
      </c>
      <c r="AV588" s="12" t="s">
        <v>86</v>
      </c>
      <c r="AW588" s="12" t="s">
        <v>34</v>
      </c>
      <c r="AX588" s="12" t="s">
        <v>84</v>
      </c>
      <c r="AY588" s="156" t="s">
        <v>339</v>
      </c>
    </row>
    <row r="589" spans="2:65" s="1" customFormat="1" ht="16.5" customHeight="1" x14ac:dyDescent="0.2">
      <c r="B589" s="136"/>
      <c r="C589" s="137" t="s">
        <v>1454</v>
      </c>
      <c r="D589" s="137" t="s">
        <v>342</v>
      </c>
      <c r="E589" s="138" t="s">
        <v>2541</v>
      </c>
      <c r="F589" s="139" t="s">
        <v>2542</v>
      </c>
      <c r="G589" s="140" t="s">
        <v>381</v>
      </c>
      <c r="H589" s="141">
        <v>16.02</v>
      </c>
      <c r="I589" s="142"/>
      <c r="J589" s="143">
        <f>ROUND(I589*H589,2)</f>
        <v>0</v>
      </c>
      <c r="K589" s="139" t="s">
        <v>902</v>
      </c>
      <c r="L589" s="32"/>
      <c r="M589" s="144" t="s">
        <v>1</v>
      </c>
      <c r="N589" s="145" t="s">
        <v>42</v>
      </c>
      <c r="P589" s="146">
        <f>O589*H589</f>
        <v>0</v>
      </c>
      <c r="Q589" s="146">
        <v>0</v>
      </c>
      <c r="R589" s="146">
        <f>Q589*H589</f>
        <v>0</v>
      </c>
      <c r="S589" s="146">
        <v>0.17599999999999999</v>
      </c>
      <c r="T589" s="147">
        <f>S589*H589</f>
        <v>2.8195199999999998</v>
      </c>
      <c r="AR589" s="148" t="s">
        <v>249</v>
      </c>
      <c r="AT589" s="148" t="s">
        <v>342</v>
      </c>
      <c r="AU589" s="148" t="s">
        <v>86</v>
      </c>
      <c r="AY589" s="17" t="s">
        <v>339</v>
      </c>
      <c r="BE589" s="149">
        <f>IF(N589="základní",J589,0)</f>
        <v>0</v>
      </c>
      <c r="BF589" s="149">
        <f>IF(N589="snížená",J589,0)</f>
        <v>0</v>
      </c>
      <c r="BG589" s="149">
        <f>IF(N589="zákl. přenesená",J589,0)</f>
        <v>0</v>
      </c>
      <c r="BH589" s="149">
        <f>IF(N589="sníž. přenesená",J589,0)</f>
        <v>0</v>
      </c>
      <c r="BI589" s="149">
        <f>IF(N589="nulová",J589,0)</f>
        <v>0</v>
      </c>
      <c r="BJ589" s="17" t="s">
        <v>84</v>
      </c>
      <c r="BK589" s="149">
        <f>ROUND(I589*H589,2)</f>
        <v>0</v>
      </c>
      <c r="BL589" s="17" t="s">
        <v>249</v>
      </c>
      <c r="BM589" s="148" t="s">
        <v>2543</v>
      </c>
    </row>
    <row r="590" spans="2:65" s="1" customFormat="1" x14ac:dyDescent="0.2">
      <c r="B590" s="32"/>
      <c r="D590" s="150" t="s">
        <v>348</v>
      </c>
      <c r="F590" s="151" t="s">
        <v>2544</v>
      </c>
      <c r="I590" s="152"/>
      <c r="L590" s="32"/>
      <c r="M590" s="153"/>
      <c r="T590" s="56"/>
      <c r="AT590" s="17" t="s">
        <v>348</v>
      </c>
      <c r="AU590" s="17" t="s">
        <v>86</v>
      </c>
    </row>
    <row r="591" spans="2:65" s="15" customFormat="1" x14ac:dyDescent="0.2">
      <c r="B591" s="189"/>
      <c r="D591" s="150" t="s">
        <v>376</v>
      </c>
      <c r="E591" s="190" t="s">
        <v>1</v>
      </c>
      <c r="F591" s="191" t="s">
        <v>2545</v>
      </c>
      <c r="H591" s="190" t="s">
        <v>1</v>
      </c>
      <c r="I591" s="192"/>
      <c r="L591" s="189"/>
      <c r="M591" s="193"/>
      <c r="T591" s="194"/>
      <c r="AT591" s="190" t="s">
        <v>376</v>
      </c>
      <c r="AU591" s="190" t="s">
        <v>86</v>
      </c>
      <c r="AV591" s="15" t="s">
        <v>84</v>
      </c>
      <c r="AW591" s="15" t="s">
        <v>34</v>
      </c>
      <c r="AX591" s="15" t="s">
        <v>77</v>
      </c>
      <c r="AY591" s="190" t="s">
        <v>339</v>
      </c>
    </row>
    <row r="592" spans="2:65" s="12" customFormat="1" x14ac:dyDescent="0.2">
      <c r="B592" s="155"/>
      <c r="D592" s="150" t="s">
        <v>376</v>
      </c>
      <c r="E592" s="156" t="s">
        <v>1</v>
      </c>
      <c r="F592" s="157" t="s">
        <v>5192</v>
      </c>
      <c r="H592" s="158">
        <v>16.02</v>
      </c>
      <c r="I592" s="159"/>
      <c r="L592" s="155"/>
      <c r="M592" s="160"/>
      <c r="T592" s="161"/>
      <c r="AT592" s="156" t="s">
        <v>376</v>
      </c>
      <c r="AU592" s="156" t="s">
        <v>86</v>
      </c>
      <c r="AV592" s="12" t="s">
        <v>86</v>
      </c>
      <c r="AW592" s="12" t="s">
        <v>34</v>
      </c>
      <c r="AX592" s="12" t="s">
        <v>84</v>
      </c>
      <c r="AY592" s="156" t="s">
        <v>339</v>
      </c>
    </row>
    <row r="593" spans="2:65" s="1" customFormat="1" ht="16.5" customHeight="1" x14ac:dyDescent="0.2">
      <c r="B593" s="136"/>
      <c r="C593" s="137" t="s">
        <v>1456</v>
      </c>
      <c r="D593" s="137" t="s">
        <v>342</v>
      </c>
      <c r="E593" s="138" t="s">
        <v>2554</v>
      </c>
      <c r="F593" s="139" t="s">
        <v>2555</v>
      </c>
      <c r="G593" s="140" t="s">
        <v>345</v>
      </c>
      <c r="H593" s="141">
        <v>16</v>
      </c>
      <c r="I593" s="142"/>
      <c r="J593" s="143">
        <f>ROUND(I593*H593,2)</f>
        <v>0</v>
      </c>
      <c r="K593" s="139" t="s">
        <v>902</v>
      </c>
      <c r="L593" s="32"/>
      <c r="M593" s="144" t="s">
        <v>1</v>
      </c>
      <c r="N593" s="145" t="s">
        <v>42</v>
      </c>
      <c r="P593" s="146">
        <f>O593*H593</f>
        <v>0</v>
      </c>
      <c r="Q593" s="146">
        <v>1.2999999999999999E-4</v>
      </c>
      <c r="R593" s="146">
        <f>Q593*H593</f>
        <v>2.0799999999999998E-3</v>
      </c>
      <c r="S593" s="146">
        <v>0</v>
      </c>
      <c r="T593" s="147">
        <f>S593*H593</f>
        <v>0</v>
      </c>
      <c r="AR593" s="148" t="s">
        <v>249</v>
      </c>
      <c r="AT593" s="148" t="s">
        <v>342</v>
      </c>
      <c r="AU593" s="148" t="s">
        <v>86</v>
      </c>
      <c r="AY593" s="17" t="s">
        <v>339</v>
      </c>
      <c r="BE593" s="149">
        <f>IF(N593="základní",J593,0)</f>
        <v>0</v>
      </c>
      <c r="BF593" s="149">
        <f>IF(N593="snížená",J593,0)</f>
        <v>0</v>
      </c>
      <c r="BG593" s="149">
        <f>IF(N593="zákl. přenesená",J593,0)</f>
        <v>0</v>
      </c>
      <c r="BH593" s="149">
        <f>IF(N593="sníž. přenesená",J593,0)</f>
        <v>0</v>
      </c>
      <c r="BI593" s="149">
        <f>IF(N593="nulová",J593,0)</f>
        <v>0</v>
      </c>
      <c r="BJ593" s="17" t="s">
        <v>84</v>
      </c>
      <c r="BK593" s="149">
        <f>ROUND(I593*H593,2)</f>
        <v>0</v>
      </c>
      <c r="BL593" s="17" t="s">
        <v>249</v>
      </c>
      <c r="BM593" s="148" t="s">
        <v>5193</v>
      </c>
    </row>
    <row r="594" spans="2:65" s="1" customFormat="1" x14ac:dyDescent="0.2">
      <c r="B594" s="32"/>
      <c r="D594" s="150" t="s">
        <v>348</v>
      </c>
      <c r="F594" s="151" t="s">
        <v>2557</v>
      </c>
      <c r="I594" s="152"/>
      <c r="L594" s="32"/>
      <c r="M594" s="153"/>
      <c r="T594" s="56"/>
      <c r="AT594" s="17" t="s">
        <v>348</v>
      </c>
      <c r="AU594" s="17" t="s">
        <v>86</v>
      </c>
    </row>
    <row r="595" spans="2:65" s="15" customFormat="1" x14ac:dyDescent="0.2">
      <c r="B595" s="189"/>
      <c r="D595" s="150" t="s">
        <v>376</v>
      </c>
      <c r="E595" s="190" t="s">
        <v>1</v>
      </c>
      <c r="F595" s="191" t="s">
        <v>2558</v>
      </c>
      <c r="H595" s="190" t="s">
        <v>1</v>
      </c>
      <c r="I595" s="192"/>
      <c r="L595" s="189"/>
      <c r="M595" s="193"/>
      <c r="T595" s="194"/>
      <c r="AT595" s="190" t="s">
        <v>376</v>
      </c>
      <c r="AU595" s="190" t="s">
        <v>86</v>
      </c>
      <c r="AV595" s="15" t="s">
        <v>84</v>
      </c>
      <c r="AW595" s="15" t="s">
        <v>34</v>
      </c>
      <c r="AX595" s="15" t="s">
        <v>77</v>
      </c>
      <c r="AY595" s="190" t="s">
        <v>339</v>
      </c>
    </row>
    <row r="596" spans="2:65" s="12" customFormat="1" x14ac:dyDescent="0.2">
      <c r="B596" s="155"/>
      <c r="D596" s="150" t="s">
        <v>376</v>
      </c>
      <c r="E596" s="156" t="s">
        <v>1</v>
      </c>
      <c r="F596" s="157" t="s">
        <v>2559</v>
      </c>
      <c r="H596" s="158">
        <v>16</v>
      </c>
      <c r="I596" s="159"/>
      <c r="L596" s="155"/>
      <c r="M596" s="160"/>
      <c r="T596" s="161"/>
      <c r="AT596" s="156" t="s">
        <v>376</v>
      </c>
      <c r="AU596" s="156" t="s">
        <v>86</v>
      </c>
      <c r="AV596" s="12" t="s">
        <v>86</v>
      </c>
      <c r="AW596" s="12" t="s">
        <v>34</v>
      </c>
      <c r="AX596" s="12" t="s">
        <v>84</v>
      </c>
      <c r="AY596" s="156" t="s">
        <v>339</v>
      </c>
    </row>
    <row r="597" spans="2:65" s="1" customFormat="1" ht="16.5" customHeight="1" x14ac:dyDescent="0.2">
      <c r="B597" s="136"/>
      <c r="C597" s="137" t="s">
        <v>1460</v>
      </c>
      <c r="D597" s="137" t="s">
        <v>342</v>
      </c>
      <c r="E597" s="138" t="s">
        <v>2560</v>
      </c>
      <c r="F597" s="139" t="s">
        <v>2561</v>
      </c>
      <c r="G597" s="140" t="s">
        <v>381</v>
      </c>
      <c r="H597" s="141">
        <v>70.760000000000005</v>
      </c>
      <c r="I597" s="142"/>
      <c r="J597" s="143">
        <f>ROUND(I597*H597,2)</f>
        <v>0</v>
      </c>
      <c r="K597" s="139" t="s">
        <v>902</v>
      </c>
      <c r="L597" s="32"/>
      <c r="M597" s="144" t="s">
        <v>1</v>
      </c>
      <c r="N597" s="145" t="s">
        <v>42</v>
      </c>
      <c r="P597" s="146">
        <f>O597*H597</f>
        <v>0</v>
      </c>
      <c r="Q597" s="146">
        <v>0</v>
      </c>
      <c r="R597" s="146">
        <f>Q597*H597</f>
        <v>0</v>
      </c>
      <c r="S597" s="146">
        <v>0</v>
      </c>
      <c r="T597" s="147">
        <f>S597*H597</f>
        <v>0</v>
      </c>
      <c r="AR597" s="148" t="s">
        <v>249</v>
      </c>
      <c r="AT597" s="148" t="s">
        <v>342</v>
      </c>
      <c r="AU597" s="148" t="s">
        <v>86</v>
      </c>
      <c r="AY597" s="17" t="s">
        <v>339</v>
      </c>
      <c r="BE597" s="149">
        <f>IF(N597="základní",J597,0)</f>
        <v>0</v>
      </c>
      <c r="BF597" s="149">
        <f>IF(N597="snížená",J597,0)</f>
        <v>0</v>
      </c>
      <c r="BG597" s="149">
        <f>IF(N597="zákl. přenesená",J597,0)</f>
        <v>0</v>
      </c>
      <c r="BH597" s="149">
        <f>IF(N597="sníž. přenesená",J597,0)</f>
        <v>0</v>
      </c>
      <c r="BI597" s="149">
        <f>IF(N597="nulová",J597,0)</f>
        <v>0</v>
      </c>
      <c r="BJ597" s="17" t="s">
        <v>84</v>
      </c>
      <c r="BK597" s="149">
        <f>ROUND(I597*H597,2)</f>
        <v>0</v>
      </c>
      <c r="BL597" s="17" t="s">
        <v>249</v>
      </c>
      <c r="BM597" s="148" t="s">
        <v>2562</v>
      </c>
    </row>
    <row r="598" spans="2:65" s="1" customFormat="1" x14ac:dyDescent="0.2">
      <c r="B598" s="32"/>
      <c r="D598" s="150" t="s">
        <v>348</v>
      </c>
      <c r="F598" s="151" t="s">
        <v>2561</v>
      </c>
      <c r="I598" s="152"/>
      <c r="L598" s="32"/>
      <c r="M598" s="153"/>
      <c r="T598" s="56"/>
      <c r="AT598" s="17" t="s">
        <v>348</v>
      </c>
      <c r="AU598" s="17" t="s">
        <v>86</v>
      </c>
    </row>
    <row r="599" spans="2:65" s="12" customFormat="1" x14ac:dyDescent="0.2">
      <c r="B599" s="155"/>
      <c r="D599" s="150" t="s">
        <v>376</v>
      </c>
      <c r="E599" s="156" t="s">
        <v>1</v>
      </c>
      <c r="F599" s="157" t="s">
        <v>5194</v>
      </c>
      <c r="H599" s="158">
        <v>16.757999999999999</v>
      </c>
      <c r="I599" s="159"/>
      <c r="L599" s="155"/>
      <c r="M599" s="160"/>
      <c r="T599" s="161"/>
      <c r="AT599" s="156" t="s">
        <v>376</v>
      </c>
      <c r="AU599" s="156" t="s">
        <v>86</v>
      </c>
      <c r="AV599" s="12" t="s">
        <v>86</v>
      </c>
      <c r="AW599" s="12" t="s">
        <v>34</v>
      </c>
      <c r="AX599" s="12" t="s">
        <v>77</v>
      </c>
      <c r="AY599" s="156" t="s">
        <v>339</v>
      </c>
    </row>
    <row r="600" spans="2:65" s="12" customFormat="1" x14ac:dyDescent="0.2">
      <c r="B600" s="155"/>
      <c r="D600" s="150" t="s">
        <v>376</v>
      </c>
      <c r="E600" s="156" t="s">
        <v>1</v>
      </c>
      <c r="F600" s="157" t="s">
        <v>5195</v>
      </c>
      <c r="H600" s="158">
        <v>17.602</v>
      </c>
      <c r="I600" s="159"/>
      <c r="L600" s="155"/>
      <c r="M600" s="160"/>
      <c r="T600" s="161"/>
      <c r="AT600" s="156" t="s">
        <v>376</v>
      </c>
      <c r="AU600" s="156" t="s">
        <v>86</v>
      </c>
      <c r="AV600" s="12" t="s">
        <v>86</v>
      </c>
      <c r="AW600" s="12" t="s">
        <v>34</v>
      </c>
      <c r="AX600" s="12" t="s">
        <v>77</v>
      </c>
      <c r="AY600" s="156" t="s">
        <v>339</v>
      </c>
    </row>
    <row r="601" spans="2:65" s="12" customFormat="1" x14ac:dyDescent="0.2">
      <c r="B601" s="155"/>
      <c r="D601" s="150" t="s">
        <v>376</v>
      </c>
      <c r="E601" s="156" t="s">
        <v>1</v>
      </c>
      <c r="F601" s="157" t="s">
        <v>5196</v>
      </c>
      <c r="H601" s="158">
        <v>36.4</v>
      </c>
      <c r="I601" s="159"/>
      <c r="L601" s="155"/>
      <c r="M601" s="160"/>
      <c r="T601" s="161"/>
      <c r="AT601" s="156" t="s">
        <v>376</v>
      </c>
      <c r="AU601" s="156" t="s">
        <v>86</v>
      </c>
      <c r="AV601" s="12" t="s">
        <v>86</v>
      </c>
      <c r="AW601" s="12" t="s">
        <v>34</v>
      </c>
      <c r="AX601" s="12" t="s">
        <v>77</v>
      </c>
      <c r="AY601" s="156" t="s">
        <v>339</v>
      </c>
    </row>
    <row r="602" spans="2:65" s="13" customFormat="1" x14ac:dyDescent="0.2">
      <c r="B602" s="162"/>
      <c r="D602" s="150" t="s">
        <v>376</v>
      </c>
      <c r="E602" s="163" t="s">
        <v>1</v>
      </c>
      <c r="F602" s="164" t="s">
        <v>398</v>
      </c>
      <c r="H602" s="165">
        <v>70.759999999999991</v>
      </c>
      <c r="I602" s="166"/>
      <c r="L602" s="162"/>
      <c r="M602" s="167"/>
      <c r="T602" s="168"/>
      <c r="AT602" s="163" t="s">
        <v>376</v>
      </c>
      <c r="AU602" s="163" t="s">
        <v>86</v>
      </c>
      <c r="AV602" s="13" t="s">
        <v>249</v>
      </c>
      <c r="AW602" s="13" t="s">
        <v>34</v>
      </c>
      <c r="AX602" s="13" t="s">
        <v>84</v>
      </c>
      <c r="AY602" s="163" t="s">
        <v>339</v>
      </c>
    </row>
    <row r="603" spans="2:65" s="1" customFormat="1" ht="16.5" customHeight="1" x14ac:dyDescent="0.2">
      <c r="B603" s="136"/>
      <c r="C603" s="137" t="s">
        <v>1464</v>
      </c>
      <c r="D603" s="137" t="s">
        <v>342</v>
      </c>
      <c r="E603" s="138" t="s">
        <v>2566</v>
      </c>
      <c r="F603" s="139" t="s">
        <v>2567</v>
      </c>
      <c r="G603" s="140" t="s">
        <v>381</v>
      </c>
      <c r="H603" s="141">
        <v>21.228000000000002</v>
      </c>
      <c r="I603" s="142"/>
      <c r="J603" s="143">
        <f>ROUND(I603*H603,2)</f>
        <v>0</v>
      </c>
      <c r="K603" s="139" t="s">
        <v>902</v>
      </c>
      <c r="L603" s="32"/>
      <c r="M603" s="144" t="s">
        <v>1</v>
      </c>
      <c r="N603" s="145" t="s">
        <v>42</v>
      </c>
      <c r="P603" s="146">
        <f>O603*H603</f>
        <v>0</v>
      </c>
      <c r="Q603" s="146">
        <v>0</v>
      </c>
      <c r="R603" s="146">
        <f>Q603*H603</f>
        <v>0</v>
      </c>
      <c r="S603" s="146">
        <v>1.06E-2</v>
      </c>
      <c r="T603" s="147">
        <f>S603*H603</f>
        <v>0.22501680000000002</v>
      </c>
      <c r="AR603" s="148" t="s">
        <v>249</v>
      </c>
      <c r="AT603" s="148" t="s">
        <v>342</v>
      </c>
      <c r="AU603" s="148" t="s">
        <v>86</v>
      </c>
      <c r="AY603" s="17" t="s">
        <v>339</v>
      </c>
      <c r="BE603" s="149">
        <f>IF(N603="základní",J603,0)</f>
        <v>0</v>
      </c>
      <c r="BF603" s="149">
        <f>IF(N603="snížená",J603,0)</f>
        <v>0</v>
      </c>
      <c r="BG603" s="149">
        <f>IF(N603="zákl. přenesená",J603,0)</f>
        <v>0</v>
      </c>
      <c r="BH603" s="149">
        <f>IF(N603="sníž. přenesená",J603,0)</f>
        <v>0</v>
      </c>
      <c r="BI603" s="149">
        <f>IF(N603="nulová",J603,0)</f>
        <v>0</v>
      </c>
      <c r="BJ603" s="17" t="s">
        <v>84</v>
      </c>
      <c r="BK603" s="149">
        <f>ROUND(I603*H603,2)</f>
        <v>0</v>
      </c>
      <c r="BL603" s="17" t="s">
        <v>249</v>
      </c>
      <c r="BM603" s="148" t="s">
        <v>2568</v>
      </c>
    </row>
    <row r="604" spans="2:65" s="1" customFormat="1" ht="19.2" x14ac:dyDescent="0.2">
      <c r="B604" s="32"/>
      <c r="D604" s="150" t="s">
        <v>348</v>
      </c>
      <c r="F604" s="151" t="s">
        <v>2569</v>
      </c>
      <c r="I604" s="152"/>
      <c r="L604" s="32"/>
      <c r="M604" s="153"/>
      <c r="T604" s="56"/>
      <c r="AT604" s="17" t="s">
        <v>348</v>
      </c>
      <c r="AU604" s="17" t="s">
        <v>86</v>
      </c>
    </row>
    <row r="605" spans="2:65" s="12" customFormat="1" x14ac:dyDescent="0.2">
      <c r="B605" s="155"/>
      <c r="D605" s="150" t="s">
        <v>376</v>
      </c>
      <c r="E605" s="156" t="s">
        <v>1</v>
      </c>
      <c r="F605" s="157" t="s">
        <v>5197</v>
      </c>
      <c r="H605" s="158">
        <v>21.228000000000002</v>
      </c>
      <c r="I605" s="159"/>
      <c r="L605" s="155"/>
      <c r="M605" s="160"/>
      <c r="T605" s="161"/>
      <c r="AT605" s="156" t="s">
        <v>376</v>
      </c>
      <c r="AU605" s="156" t="s">
        <v>86</v>
      </c>
      <c r="AV605" s="12" t="s">
        <v>86</v>
      </c>
      <c r="AW605" s="12" t="s">
        <v>34</v>
      </c>
      <c r="AX605" s="12" t="s">
        <v>84</v>
      </c>
      <c r="AY605" s="156" t="s">
        <v>339</v>
      </c>
    </row>
    <row r="606" spans="2:65" s="1" customFormat="1" ht="16.5" customHeight="1" x14ac:dyDescent="0.2">
      <c r="B606" s="136"/>
      <c r="C606" s="137" t="s">
        <v>1466</v>
      </c>
      <c r="D606" s="137" t="s">
        <v>342</v>
      </c>
      <c r="E606" s="138" t="s">
        <v>2571</v>
      </c>
      <c r="F606" s="139" t="s">
        <v>2572</v>
      </c>
      <c r="G606" s="140" t="s">
        <v>381</v>
      </c>
      <c r="H606" s="141">
        <v>24.428000000000001</v>
      </c>
      <c r="I606" s="142"/>
      <c r="J606" s="143">
        <f>ROUND(I606*H606,2)</f>
        <v>0</v>
      </c>
      <c r="K606" s="139" t="s">
        <v>902</v>
      </c>
      <c r="L606" s="32"/>
      <c r="M606" s="144" t="s">
        <v>1</v>
      </c>
      <c r="N606" s="145" t="s">
        <v>42</v>
      </c>
      <c r="P606" s="146">
        <f>O606*H606</f>
        <v>0</v>
      </c>
      <c r="Q606" s="146">
        <v>0</v>
      </c>
      <c r="R606" s="146">
        <f>Q606*H606</f>
        <v>0</v>
      </c>
      <c r="S606" s="146">
        <v>0</v>
      </c>
      <c r="T606" s="147">
        <f>S606*H606</f>
        <v>0</v>
      </c>
      <c r="AR606" s="148" t="s">
        <v>249</v>
      </c>
      <c r="AT606" s="148" t="s">
        <v>342</v>
      </c>
      <c r="AU606" s="148" t="s">
        <v>86</v>
      </c>
      <c r="AY606" s="17" t="s">
        <v>339</v>
      </c>
      <c r="BE606" s="149">
        <f>IF(N606="základní",J606,0)</f>
        <v>0</v>
      </c>
      <c r="BF606" s="149">
        <f>IF(N606="snížená",J606,0)</f>
        <v>0</v>
      </c>
      <c r="BG606" s="149">
        <f>IF(N606="zákl. přenesená",J606,0)</f>
        <v>0</v>
      </c>
      <c r="BH606" s="149">
        <f>IF(N606="sníž. přenesená",J606,0)</f>
        <v>0</v>
      </c>
      <c r="BI606" s="149">
        <f>IF(N606="nulová",J606,0)</f>
        <v>0</v>
      </c>
      <c r="BJ606" s="17" t="s">
        <v>84</v>
      </c>
      <c r="BK606" s="149">
        <f>ROUND(I606*H606,2)</f>
        <v>0</v>
      </c>
      <c r="BL606" s="17" t="s">
        <v>249</v>
      </c>
      <c r="BM606" s="148" t="s">
        <v>5198</v>
      </c>
    </row>
    <row r="607" spans="2:65" s="1" customFormat="1" x14ac:dyDescent="0.2">
      <c r="B607" s="32"/>
      <c r="D607" s="150" t="s">
        <v>348</v>
      </c>
      <c r="F607" s="151" t="s">
        <v>2574</v>
      </c>
      <c r="I607" s="152"/>
      <c r="L607" s="32"/>
      <c r="M607" s="153"/>
      <c r="T607" s="56"/>
      <c r="AT607" s="17" t="s">
        <v>348</v>
      </c>
      <c r="AU607" s="17" t="s">
        <v>86</v>
      </c>
    </row>
    <row r="608" spans="2:65" s="15" customFormat="1" x14ac:dyDescent="0.2">
      <c r="B608" s="189"/>
      <c r="D608" s="150" t="s">
        <v>376</v>
      </c>
      <c r="E608" s="190" t="s">
        <v>1</v>
      </c>
      <c r="F608" s="191" t="s">
        <v>2575</v>
      </c>
      <c r="H608" s="190" t="s">
        <v>1</v>
      </c>
      <c r="I608" s="192"/>
      <c r="L608" s="189"/>
      <c r="M608" s="193"/>
      <c r="T608" s="194"/>
      <c r="AT608" s="190" t="s">
        <v>376</v>
      </c>
      <c r="AU608" s="190" t="s">
        <v>86</v>
      </c>
      <c r="AV608" s="15" t="s">
        <v>84</v>
      </c>
      <c r="AW608" s="15" t="s">
        <v>34</v>
      </c>
      <c r="AX608" s="15" t="s">
        <v>77</v>
      </c>
      <c r="AY608" s="190" t="s">
        <v>339</v>
      </c>
    </row>
    <row r="609" spans="2:65" s="12" customFormat="1" x14ac:dyDescent="0.2">
      <c r="B609" s="155"/>
      <c r="D609" s="150" t="s">
        <v>376</v>
      </c>
      <c r="E609" s="156" t="s">
        <v>1</v>
      </c>
      <c r="F609" s="157" t="s">
        <v>5199</v>
      </c>
      <c r="H609" s="158">
        <v>24.428000000000001</v>
      </c>
      <c r="I609" s="159"/>
      <c r="L609" s="155"/>
      <c r="M609" s="160"/>
      <c r="T609" s="161"/>
      <c r="AT609" s="156" t="s">
        <v>376</v>
      </c>
      <c r="AU609" s="156" t="s">
        <v>86</v>
      </c>
      <c r="AV609" s="12" t="s">
        <v>86</v>
      </c>
      <c r="AW609" s="12" t="s">
        <v>34</v>
      </c>
      <c r="AX609" s="12" t="s">
        <v>84</v>
      </c>
      <c r="AY609" s="156" t="s">
        <v>339</v>
      </c>
    </row>
    <row r="610" spans="2:65" s="1" customFormat="1" ht="16.5" customHeight="1" x14ac:dyDescent="0.2">
      <c r="B610" s="136"/>
      <c r="C610" s="137" t="s">
        <v>1469</v>
      </c>
      <c r="D610" s="137" t="s">
        <v>342</v>
      </c>
      <c r="E610" s="138" t="s">
        <v>2577</v>
      </c>
      <c r="F610" s="139" t="s">
        <v>2578</v>
      </c>
      <c r="G610" s="140" t="s">
        <v>381</v>
      </c>
      <c r="H610" s="141">
        <v>24.428000000000001</v>
      </c>
      <c r="I610" s="142"/>
      <c r="J610" s="143">
        <f>ROUND(I610*H610,2)</f>
        <v>0</v>
      </c>
      <c r="K610" s="139" t="s">
        <v>902</v>
      </c>
      <c r="L610" s="32"/>
      <c r="M610" s="144" t="s">
        <v>1</v>
      </c>
      <c r="N610" s="145" t="s">
        <v>42</v>
      </c>
      <c r="P610" s="146">
        <f>O610*H610</f>
        <v>0</v>
      </c>
      <c r="Q610" s="146">
        <v>0</v>
      </c>
      <c r="R610" s="146">
        <f>Q610*H610</f>
        <v>0</v>
      </c>
      <c r="S610" s="146">
        <v>0</v>
      </c>
      <c r="T610" s="147">
        <f>S610*H610</f>
        <v>0</v>
      </c>
      <c r="AR610" s="148" t="s">
        <v>249</v>
      </c>
      <c r="AT610" s="148" t="s">
        <v>342</v>
      </c>
      <c r="AU610" s="148" t="s">
        <v>86</v>
      </c>
      <c r="AY610" s="17" t="s">
        <v>339</v>
      </c>
      <c r="BE610" s="149">
        <f>IF(N610="základní",J610,0)</f>
        <v>0</v>
      </c>
      <c r="BF610" s="149">
        <f>IF(N610="snížená",J610,0)</f>
        <v>0</v>
      </c>
      <c r="BG610" s="149">
        <f>IF(N610="zákl. přenesená",J610,0)</f>
        <v>0</v>
      </c>
      <c r="BH610" s="149">
        <f>IF(N610="sníž. přenesená",J610,0)</f>
        <v>0</v>
      </c>
      <c r="BI610" s="149">
        <f>IF(N610="nulová",J610,0)</f>
        <v>0</v>
      </c>
      <c r="BJ610" s="17" t="s">
        <v>84</v>
      </c>
      <c r="BK610" s="149">
        <f>ROUND(I610*H610,2)</f>
        <v>0</v>
      </c>
      <c r="BL610" s="17" t="s">
        <v>249</v>
      </c>
      <c r="BM610" s="148" t="s">
        <v>5200</v>
      </c>
    </row>
    <row r="611" spans="2:65" s="1" customFormat="1" x14ac:dyDescent="0.2">
      <c r="B611" s="32"/>
      <c r="D611" s="150" t="s">
        <v>348</v>
      </c>
      <c r="F611" s="151" t="s">
        <v>2580</v>
      </c>
      <c r="I611" s="152"/>
      <c r="L611" s="32"/>
      <c r="M611" s="153"/>
      <c r="T611" s="56"/>
      <c r="AT611" s="17" t="s">
        <v>348</v>
      </c>
      <c r="AU611" s="17" t="s">
        <v>86</v>
      </c>
    </row>
    <row r="612" spans="2:65" s="15" customFormat="1" x14ac:dyDescent="0.2">
      <c r="B612" s="189"/>
      <c r="D612" s="150" t="s">
        <v>376</v>
      </c>
      <c r="E612" s="190" t="s">
        <v>1</v>
      </c>
      <c r="F612" s="191" t="s">
        <v>2575</v>
      </c>
      <c r="H612" s="190" t="s">
        <v>1</v>
      </c>
      <c r="I612" s="192"/>
      <c r="L612" s="189"/>
      <c r="M612" s="193"/>
      <c r="T612" s="194"/>
      <c r="AT612" s="190" t="s">
        <v>376</v>
      </c>
      <c r="AU612" s="190" t="s">
        <v>86</v>
      </c>
      <c r="AV612" s="15" t="s">
        <v>84</v>
      </c>
      <c r="AW612" s="15" t="s">
        <v>34</v>
      </c>
      <c r="AX612" s="15" t="s">
        <v>77</v>
      </c>
      <c r="AY612" s="190" t="s">
        <v>339</v>
      </c>
    </row>
    <row r="613" spans="2:65" s="12" customFormat="1" x14ac:dyDescent="0.2">
      <c r="B613" s="155"/>
      <c r="D613" s="150" t="s">
        <v>376</v>
      </c>
      <c r="E613" s="156" t="s">
        <v>1</v>
      </c>
      <c r="F613" s="157" t="s">
        <v>5199</v>
      </c>
      <c r="H613" s="158">
        <v>24.428000000000001</v>
      </c>
      <c r="I613" s="159"/>
      <c r="L613" s="155"/>
      <c r="M613" s="160"/>
      <c r="T613" s="161"/>
      <c r="AT613" s="156" t="s">
        <v>376</v>
      </c>
      <c r="AU613" s="156" t="s">
        <v>86</v>
      </c>
      <c r="AV613" s="12" t="s">
        <v>86</v>
      </c>
      <c r="AW613" s="12" t="s">
        <v>34</v>
      </c>
      <c r="AX613" s="12" t="s">
        <v>84</v>
      </c>
      <c r="AY613" s="156" t="s">
        <v>339</v>
      </c>
    </row>
    <row r="614" spans="2:65" s="1" customFormat="1" ht="16.5" customHeight="1" x14ac:dyDescent="0.2">
      <c r="B614" s="136"/>
      <c r="C614" s="137" t="s">
        <v>1472</v>
      </c>
      <c r="D614" s="137" t="s">
        <v>342</v>
      </c>
      <c r="E614" s="138" t="s">
        <v>2581</v>
      </c>
      <c r="F614" s="139" t="s">
        <v>2582</v>
      </c>
      <c r="G614" s="140" t="s">
        <v>358</v>
      </c>
      <c r="H614" s="141">
        <v>40.56</v>
      </c>
      <c r="I614" s="142"/>
      <c r="J614" s="143">
        <f>ROUND(I614*H614,2)</f>
        <v>0</v>
      </c>
      <c r="K614" s="139" t="s">
        <v>902</v>
      </c>
      <c r="L614" s="32"/>
      <c r="M614" s="144" t="s">
        <v>1</v>
      </c>
      <c r="N614" s="145" t="s">
        <v>42</v>
      </c>
      <c r="P614" s="146">
        <f>O614*H614</f>
        <v>0</v>
      </c>
      <c r="Q614" s="146">
        <v>3.3E-4</v>
      </c>
      <c r="R614" s="146">
        <f>Q614*H614</f>
        <v>1.3384800000000001E-2</v>
      </c>
      <c r="S614" s="146">
        <v>0</v>
      </c>
      <c r="T614" s="147">
        <f>S614*H614</f>
        <v>0</v>
      </c>
      <c r="AR614" s="148" t="s">
        <v>249</v>
      </c>
      <c r="AT614" s="148" t="s">
        <v>342</v>
      </c>
      <c r="AU614" s="148" t="s">
        <v>86</v>
      </c>
      <c r="AY614" s="17" t="s">
        <v>339</v>
      </c>
      <c r="BE614" s="149">
        <f>IF(N614="základní",J614,0)</f>
        <v>0</v>
      </c>
      <c r="BF614" s="149">
        <f>IF(N614="snížená",J614,0)</f>
        <v>0</v>
      </c>
      <c r="BG614" s="149">
        <f>IF(N614="zákl. přenesená",J614,0)</f>
        <v>0</v>
      </c>
      <c r="BH614" s="149">
        <f>IF(N614="sníž. přenesená",J614,0)</f>
        <v>0</v>
      </c>
      <c r="BI614" s="149">
        <f>IF(N614="nulová",J614,0)</f>
        <v>0</v>
      </c>
      <c r="BJ614" s="17" t="s">
        <v>84</v>
      </c>
      <c r="BK614" s="149">
        <f>ROUND(I614*H614,2)</f>
        <v>0</v>
      </c>
      <c r="BL614" s="17" t="s">
        <v>249</v>
      </c>
      <c r="BM614" s="148" t="s">
        <v>2583</v>
      </c>
    </row>
    <row r="615" spans="2:65" s="1" customFormat="1" x14ac:dyDescent="0.2">
      <c r="B615" s="32"/>
      <c r="D615" s="150" t="s">
        <v>348</v>
      </c>
      <c r="F615" s="151" t="s">
        <v>2584</v>
      </c>
      <c r="I615" s="152"/>
      <c r="L615" s="32"/>
      <c r="M615" s="153"/>
      <c r="T615" s="56"/>
      <c r="AT615" s="17" t="s">
        <v>348</v>
      </c>
      <c r="AU615" s="17" t="s">
        <v>86</v>
      </c>
    </row>
    <row r="616" spans="2:65" s="12" customFormat="1" x14ac:dyDescent="0.2">
      <c r="B616" s="155"/>
      <c r="D616" s="150" t="s">
        <v>376</v>
      </c>
      <c r="E616" s="156" t="s">
        <v>1</v>
      </c>
      <c r="F616" s="157" t="s">
        <v>5201</v>
      </c>
      <c r="H616" s="158">
        <v>21.06</v>
      </c>
      <c r="I616" s="159"/>
      <c r="L616" s="155"/>
      <c r="M616" s="160"/>
      <c r="T616" s="161"/>
      <c r="AT616" s="156" t="s">
        <v>376</v>
      </c>
      <c r="AU616" s="156" t="s">
        <v>86</v>
      </c>
      <c r="AV616" s="12" t="s">
        <v>86</v>
      </c>
      <c r="AW616" s="12" t="s">
        <v>34</v>
      </c>
      <c r="AX616" s="12" t="s">
        <v>77</v>
      </c>
      <c r="AY616" s="156" t="s">
        <v>339</v>
      </c>
    </row>
    <row r="617" spans="2:65" s="12" customFormat="1" x14ac:dyDescent="0.2">
      <c r="B617" s="155"/>
      <c r="D617" s="150" t="s">
        <v>376</v>
      </c>
      <c r="E617" s="156" t="s">
        <v>1</v>
      </c>
      <c r="F617" s="157" t="s">
        <v>5202</v>
      </c>
      <c r="H617" s="158">
        <v>19.5</v>
      </c>
      <c r="I617" s="159"/>
      <c r="L617" s="155"/>
      <c r="M617" s="160"/>
      <c r="T617" s="161"/>
      <c r="AT617" s="156" t="s">
        <v>376</v>
      </c>
      <c r="AU617" s="156" t="s">
        <v>86</v>
      </c>
      <c r="AV617" s="12" t="s">
        <v>86</v>
      </c>
      <c r="AW617" s="12" t="s">
        <v>34</v>
      </c>
      <c r="AX617" s="12" t="s">
        <v>77</v>
      </c>
      <c r="AY617" s="156" t="s">
        <v>339</v>
      </c>
    </row>
    <row r="618" spans="2:65" s="13" customFormat="1" x14ac:dyDescent="0.2">
      <c r="B618" s="162"/>
      <c r="D618" s="150" t="s">
        <v>376</v>
      </c>
      <c r="E618" s="163" t="s">
        <v>1</v>
      </c>
      <c r="F618" s="164" t="s">
        <v>398</v>
      </c>
      <c r="H618" s="165">
        <v>40.56</v>
      </c>
      <c r="I618" s="166"/>
      <c r="L618" s="162"/>
      <c r="M618" s="167"/>
      <c r="T618" s="168"/>
      <c r="AT618" s="163" t="s">
        <v>376</v>
      </c>
      <c r="AU618" s="163" t="s">
        <v>86</v>
      </c>
      <c r="AV618" s="13" t="s">
        <v>249</v>
      </c>
      <c r="AW618" s="13" t="s">
        <v>34</v>
      </c>
      <c r="AX618" s="13" t="s">
        <v>84</v>
      </c>
      <c r="AY618" s="163" t="s">
        <v>339</v>
      </c>
    </row>
    <row r="619" spans="2:65" s="1" customFormat="1" ht="16.5" customHeight="1" x14ac:dyDescent="0.2">
      <c r="B619" s="136"/>
      <c r="C619" s="169" t="s">
        <v>1475</v>
      </c>
      <c r="D619" s="169" t="s">
        <v>490</v>
      </c>
      <c r="E619" s="170" t="s">
        <v>2588</v>
      </c>
      <c r="F619" s="171" t="s">
        <v>2589</v>
      </c>
      <c r="G619" s="172" t="s">
        <v>493</v>
      </c>
      <c r="H619" s="173">
        <v>5.0999999999999997E-2</v>
      </c>
      <c r="I619" s="174"/>
      <c r="J619" s="175">
        <f>ROUND(I619*H619,2)</f>
        <v>0</v>
      </c>
      <c r="K619" s="171" t="s">
        <v>902</v>
      </c>
      <c r="L619" s="176"/>
      <c r="M619" s="177" t="s">
        <v>1</v>
      </c>
      <c r="N619" s="178" t="s">
        <v>42</v>
      </c>
      <c r="P619" s="146">
        <f>O619*H619</f>
        <v>0</v>
      </c>
      <c r="Q619" s="146">
        <v>1</v>
      </c>
      <c r="R619" s="146">
        <f>Q619*H619</f>
        <v>5.0999999999999997E-2</v>
      </c>
      <c r="S619" s="146">
        <v>0</v>
      </c>
      <c r="T619" s="147">
        <f>S619*H619</f>
        <v>0</v>
      </c>
      <c r="AR619" s="148" t="s">
        <v>385</v>
      </c>
      <c r="AT619" s="148" t="s">
        <v>490</v>
      </c>
      <c r="AU619" s="148" t="s">
        <v>86</v>
      </c>
      <c r="AY619" s="17" t="s">
        <v>339</v>
      </c>
      <c r="BE619" s="149">
        <f>IF(N619="základní",J619,0)</f>
        <v>0</v>
      </c>
      <c r="BF619" s="149">
        <f>IF(N619="snížená",J619,0)</f>
        <v>0</v>
      </c>
      <c r="BG619" s="149">
        <f>IF(N619="zákl. přenesená",J619,0)</f>
        <v>0</v>
      </c>
      <c r="BH619" s="149">
        <f>IF(N619="sníž. přenesená",J619,0)</f>
        <v>0</v>
      </c>
      <c r="BI619" s="149">
        <f>IF(N619="nulová",J619,0)</f>
        <v>0</v>
      </c>
      <c r="BJ619" s="17" t="s">
        <v>84</v>
      </c>
      <c r="BK619" s="149">
        <f>ROUND(I619*H619,2)</f>
        <v>0</v>
      </c>
      <c r="BL619" s="17" t="s">
        <v>249</v>
      </c>
      <c r="BM619" s="148" t="s">
        <v>2590</v>
      </c>
    </row>
    <row r="620" spans="2:65" s="1" customFormat="1" x14ac:dyDescent="0.2">
      <c r="B620" s="32"/>
      <c r="D620" s="150" t="s">
        <v>348</v>
      </c>
      <c r="F620" s="151" t="s">
        <v>2589</v>
      </c>
      <c r="I620" s="152"/>
      <c r="L620" s="32"/>
      <c r="M620" s="153"/>
      <c r="T620" s="56"/>
      <c r="AT620" s="17" t="s">
        <v>348</v>
      </c>
      <c r="AU620" s="17" t="s">
        <v>86</v>
      </c>
    </row>
    <row r="621" spans="2:65" s="12" customFormat="1" x14ac:dyDescent="0.2">
      <c r="B621" s="155"/>
      <c r="D621" s="150" t="s">
        <v>376</v>
      </c>
      <c r="E621" s="156" t="s">
        <v>1</v>
      </c>
      <c r="F621" s="157" t="s">
        <v>5203</v>
      </c>
      <c r="H621" s="158">
        <v>5.0999999999999997E-2</v>
      </c>
      <c r="I621" s="159"/>
      <c r="L621" s="155"/>
      <c r="M621" s="160"/>
      <c r="T621" s="161"/>
      <c r="AT621" s="156" t="s">
        <v>376</v>
      </c>
      <c r="AU621" s="156" t="s">
        <v>86</v>
      </c>
      <c r="AV621" s="12" t="s">
        <v>86</v>
      </c>
      <c r="AW621" s="12" t="s">
        <v>34</v>
      </c>
      <c r="AX621" s="12" t="s">
        <v>84</v>
      </c>
      <c r="AY621" s="156" t="s">
        <v>339</v>
      </c>
    </row>
    <row r="622" spans="2:65" s="1" customFormat="1" ht="16.5" customHeight="1" x14ac:dyDescent="0.2">
      <c r="B622" s="136"/>
      <c r="C622" s="137" t="s">
        <v>1477</v>
      </c>
      <c r="D622" s="137" t="s">
        <v>342</v>
      </c>
      <c r="E622" s="138" t="s">
        <v>2592</v>
      </c>
      <c r="F622" s="139" t="s">
        <v>2593</v>
      </c>
      <c r="G622" s="140" t="s">
        <v>358</v>
      </c>
      <c r="H622" s="141">
        <v>55.8</v>
      </c>
      <c r="I622" s="142"/>
      <c r="J622" s="143">
        <f>ROUND(I622*H622,2)</f>
        <v>0</v>
      </c>
      <c r="K622" s="139" t="s">
        <v>902</v>
      </c>
      <c r="L622" s="32"/>
      <c r="M622" s="144" t="s">
        <v>1</v>
      </c>
      <c r="N622" s="145" t="s">
        <v>42</v>
      </c>
      <c r="P622" s="146">
        <f>O622*H622</f>
        <v>0</v>
      </c>
      <c r="Q622" s="146">
        <v>6.4999999999999997E-4</v>
      </c>
      <c r="R622" s="146">
        <f>Q622*H622</f>
        <v>3.6269999999999997E-2</v>
      </c>
      <c r="S622" s="146">
        <v>1E-3</v>
      </c>
      <c r="T622" s="147">
        <f>S622*H622</f>
        <v>5.5799999999999995E-2</v>
      </c>
      <c r="AR622" s="148" t="s">
        <v>249</v>
      </c>
      <c r="AT622" s="148" t="s">
        <v>342</v>
      </c>
      <c r="AU622" s="148" t="s">
        <v>86</v>
      </c>
      <c r="AY622" s="17" t="s">
        <v>339</v>
      </c>
      <c r="BE622" s="149">
        <f>IF(N622="základní",J622,0)</f>
        <v>0</v>
      </c>
      <c r="BF622" s="149">
        <f>IF(N622="snížená",J622,0)</f>
        <v>0</v>
      </c>
      <c r="BG622" s="149">
        <f>IF(N622="zákl. přenesená",J622,0)</f>
        <v>0</v>
      </c>
      <c r="BH622" s="149">
        <f>IF(N622="sníž. přenesená",J622,0)</f>
        <v>0</v>
      </c>
      <c r="BI622" s="149">
        <f>IF(N622="nulová",J622,0)</f>
        <v>0</v>
      </c>
      <c r="BJ622" s="17" t="s">
        <v>84</v>
      </c>
      <c r="BK622" s="149">
        <f>ROUND(I622*H622,2)</f>
        <v>0</v>
      </c>
      <c r="BL622" s="17" t="s">
        <v>249</v>
      </c>
      <c r="BM622" s="148" t="s">
        <v>2594</v>
      </c>
    </row>
    <row r="623" spans="2:65" s="1" customFormat="1" x14ac:dyDescent="0.2">
      <c r="B623" s="32"/>
      <c r="D623" s="150" t="s">
        <v>348</v>
      </c>
      <c r="F623" s="151" t="s">
        <v>2595</v>
      </c>
      <c r="I623" s="152"/>
      <c r="L623" s="32"/>
      <c r="M623" s="153"/>
      <c r="T623" s="56"/>
      <c r="AT623" s="17" t="s">
        <v>348</v>
      </c>
      <c r="AU623" s="17" t="s">
        <v>86</v>
      </c>
    </row>
    <row r="624" spans="2:65" s="12" customFormat="1" x14ac:dyDescent="0.2">
      <c r="B624" s="155"/>
      <c r="D624" s="150" t="s">
        <v>376</v>
      </c>
      <c r="E624" s="156" t="s">
        <v>1</v>
      </c>
      <c r="F624" s="157" t="s">
        <v>2597</v>
      </c>
      <c r="H624" s="158">
        <v>36</v>
      </c>
      <c r="I624" s="159"/>
      <c r="L624" s="155"/>
      <c r="M624" s="160"/>
      <c r="T624" s="161"/>
      <c r="AT624" s="156" t="s">
        <v>376</v>
      </c>
      <c r="AU624" s="156" t="s">
        <v>86</v>
      </c>
      <c r="AV624" s="12" t="s">
        <v>86</v>
      </c>
      <c r="AW624" s="12" t="s">
        <v>34</v>
      </c>
      <c r="AX624" s="12" t="s">
        <v>77</v>
      </c>
      <c r="AY624" s="156" t="s">
        <v>339</v>
      </c>
    </row>
    <row r="625" spans="2:65" s="12" customFormat="1" x14ac:dyDescent="0.2">
      <c r="B625" s="155"/>
      <c r="D625" s="150" t="s">
        <v>376</v>
      </c>
      <c r="E625" s="156" t="s">
        <v>1</v>
      </c>
      <c r="F625" s="157" t="s">
        <v>5204</v>
      </c>
      <c r="H625" s="158">
        <v>19.8</v>
      </c>
      <c r="I625" s="159"/>
      <c r="L625" s="155"/>
      <c r="M625" s="160"/>
      <c r="T625" s="161"/>
      <c r="AT625" s="156" t="s">
        <v>376</v>
      </c>
      <c r="AU625" s="156" t="s">
        <v>86</v>
      </c>
      <c r="AV625" s="12" t="s">
        <v>86</v>
      </c>
      <c r="AW625" s="12" t="s">
        <v>34</v>
      </c>
      <c r="AX625" s="12" t="s">
        <v>77</v>
      </c>
      <c r="AY625" s="156" t="s">
        <v>339</v>
      </c>
    </row>
    <row r="626" spans="2:65" s="13" customFormat="1" x14ac:dyDescent="0.2">
      <c r="B626" s="162"/>
      <c r="D626" s="150" t="s">
        <v>376</v>
      </c>
      <c r="E626" s="163" t="s">
        <v>1</v>
      </c>
      <c r="F626" s="164" t="s">
        <v>398</v>
      </c>
      <c r="H626" s="165">
        <v>55.8</v>
      </c>
      <c r="I626" s="166"/>
      <c r="L626" s="162"/>
      <c r="M626" s="167"/>
      <c r="T626" s="168"/>
      <c r="AT626" s="163" t="s">
        <v>376</v>
      </c>
      <c r="AU626" s="163" t="s">
        <v>86</v>
      </c>
      <c r="AV626" s="13" t="s">
        <v>249</v>
      </c>
      <c r="AW626" s="13" t="s">
        <v>34</v>
      </c>
      <c r="AX626" s="13" t="s">
        <v>84</v>
      </c>
      <c r="AY626" s="163" t="s">
        <v>339</v>
      </c>
    </row>
    <row r="627" spans="2:65" s="1" customFormat="1" ht="16.5" customHeight="1" x14ac:dyDescent="0.2">
      <c r="B627" s="136"/>
      <c r="C627" s="169" t="s">
        <v>1479</v>
      </c>
      <c r="D627" s="169" t="s">
        <v>490</v>
      </c>
      <c r="E627" s="170" t="s">
        <v>2588</v>
      </c>
      <c r="F627" s="171" t="s">
        <v>2589</v>
      </c>
      <c r="G627" s="172" t="s">
        <v>493</v>
      </c>
      <c r="H627" s="173">
        <v>0.26600000000000001</v>
      </c>
      <c r="I627" s="174"/>
      <c r="J627" s="175">
        <f>ROUND(I627*H627,2)</f>
        <v>0</v>
      </c>
      <c r="K627" s="171" t="s">
        <v>902</v>
      </c>
      <c r="L627" s="176"/>
      <c r="M627" s="177" t="s">
        <v>1</v>
      </c>
      <c r="N627" s="178" t="s">
        <v>42</v>
      </c>
      <c r="P627" s="146">
        <f>O627*H627</f>
        <v>0</v>
      </c>
      <c r="Q627" s="146">
        <v>1</v>
      </c>
      <c r="R627" s="146">
        <f>Q627*H627</f>
        <v>0.26600000000000001</v>
      </c>
      <c r="S627" s="146">
        <v>0</v>
      </c>
      <c r="T627" s="147">
        <f>S627*H627</f>
        <v>0</v>
      </c>
      <c r="AR627" s="148" t="s">
        <v>385</v>
      </c>
      <c r="AT627" s="148" t="s">
        <v>490</v>
      </c>
      <c r="AU627" s="148" t="s">
        <v>86</v>
      </c>
      <c r="AY627" s="17" t="s">
        <v>339</v>
      </c>
      <c r="BE627" s="149">
        <f>IF(N627="základní",J627,0)</f>
        <v>0</v>
      </c>
      <c r="BF627" s="149">
        <f>IF(N627="snížená",J627,0)</f>
        <v>0</v>
      </c>
      <c r="BG627" s="149">
        <f>IF(N627="zákl. přenesená",J627,0)</f>
        <v>0</v>
      </c>
      <c r="BH627" s="149">
        <f>IF(N627="sníž. přenesená",J627,0)</f>
        <v>0</v>
      </c>
      <c r="BI627" s="149">
        <f>IF(N627="nulová",J627,0)</f>
        <v>0</v>
      </c>
      <c r="BJ627" s="17" t="s">
        <v>84</v>
      </c>
      <c r="BK627" s="149">
        <f>ROUND(I627*H627,2)</f>
        <v>0</v>
      </c>
      <c r="BL627" s="17" t="s">
        <v>249</v>
      </c>
      <c r="BM627" s="148" t="s">
        <v>2599</v>
      </c>
    </row>
    <row r="628" spans="2:65" s="1" customFormat="1" x14ac:dyDescent="0.2">
      <c r="B628" s="32"/>
      <c r="D628" s="150" t="s">
        <v>348</v>
      </c>
      <c r="F628" s="151" t="s">
        <v>2589</v>
      </c>
      <c r="I628" s="152"/>
      <c r="L628" s="32"/>
      <c r="M628" s="153"/>
      <c r="T628" s="56"/>
      <c r="AT628" s="17" t="s">
        <v>348</v>
      </c>
      <c r="AU628" s="17" t="s">
        <v>86</v>
      </c>
    </row>
    <row r="629" spans="2:65" s="12" customFormat="1" x14ac:dyDescent="0.2">
      <c r="B629" s="155"/>
      <c r="D629" s="150" t="s">
        <v>376</v>
      </c>
      <c r="E629" s="156" t="s">
        <v>1</v>
      </c>
      <c r="F629" s="157" t="s">
        <v>5205</v>
      </c>
      <c r="H629" s="158">
        <v>0.13300000000000001</v>
      </c>
      <c r="I629" s="159"/>
      <c r="L629" s="155"/>
      <c r="M629" s="160"/>
      <c r="T629" s="161"/>
      <c r="AT629" s="156" t="s">
        <v>376</v>
      </c>
      <c r="AU629" s="156" t="s">
        <v>86</v>
      </c>
      <c r="AV629" s="12" t="s">
        <v>86</v>
      </c>
      <c r="AW629" s="12" t="s">
        <v>34</v>
      </c>
      <c r="AX629" s="12" t="s">
        <v>77</v>
      </c>
      <c r="AY629" s="156" t="s">
        <v>339</v>
      </c>
    </row>
    <row r="630" spans="2:65" s="12" customFormat="1" x14ac:dyDescent="0.2">
      <c r="B630" s="155"/>
      <c r="D630" s="150" t="s">
        <v>376</v>
      </c>
      <c r="E630" s="156" t="s">
        <v>1</v>
      </c>
      <c r="F630" s="157" t="s">
        <v>5206</v>
      </c>
      <c r="H630" s="158">
        <v>0.13300000000000001</v>
      </c>
      <c r="I630" s="159"/>
      <c r="L630" s="155"/>
      <c r="M630" s="160"/>
      <c r="T630" s="161"/>
      <c r="AT630" s="156" t="s">
        <v>376</v>
      </c>
      <c r="AU630" s="156" t="s">
        <v>86</v>
      </c>
      <c r="AV630" s="12" t="s">
        <v>86</v>
      </c>
      <c r="AW630" s="12" t="s">
        <v>34</v>
      </c>
      <c r="AX630" s="12" t="s">
        <v>77</v>
      </c>
      <c r="AY630" s="156" t="s">
        <v>339</v>
      </c>
    </row>
    <row r="631" spans="2:65" s="13" customFormat="1" x14ac:dyDescent="0.2">
      <c r="B631" s="162"/>
      <c r="D631" s="150" t="s">
        <v>376</v>
      </c>
      <c r="E631" s="163" t="s">
        <v>1</v>
      </c>
      <c r="F631" s="164" t="s">
        <v>398</v>
      </c>
      <c r="H631" s="165">
        <v>0.26600000000000001</v>
      </c>
      <c r="I631" s="166"/>
      <c r="L631" s="162"/>
      <c r="M631" s="167"/>
      <c r="T631" s="168"/>
      <c r="AT631" s="163" t="s">
        <v>376</v>
      </c>
      <c r="AU631" s="163" t="s">
        <v>86</v>
      </c>
      <c r="AV631" s="13" t="s">
        <v>249</v>
      </c>
      <c r="AW631" s="13" t="s">
        <v>34</v>
      </c>
      <c r="AX631" s="13" t="s">
        <v>84</v>
      </c>
      <c r="AY631" s="163" t="s">
        <v>339</v>
      </c>
    </row>
    <row r="632" spans="2:65" s="11" customFormat="1" ht="22.8" customHeight="1" x14ac:dyDescent="0.25">
      <c r="B632" s="124"/>
      <c r="D632" s="125" t="s">
        <v>76</v>
      </c>
      <c r="E632" s="134" t="s">
        <v>2614</v>
      </c>
      <c r="F632" s="134" t="s">
        <v>2615</v>
      </c>
      <c r="I632" s="127"/>
      <c r="J632" s="135">
        <f>BK632</f>
        <v>0</v>
      </c>
      <c r="L632" s="124"/>
      <c r="M632" s="129"/>
      <c r="P632" s="130">
        <f>SUM(P633:P663)</f>
        <v>0</v>
      </c>
      <c r="R632" s="130">
        <f>SUM(R633:R663)</f>
        <v>0</v>
      </c>
      <c r="T632" s="131">
        <f>SUM(T633:T663)</f>
        <v>0</v>
      </c>
      <c r="AR632" s="125" t="s">
        <v>84</v>
      </c>
      <c r="AT632" s="132" t="s">
        <v>76</v>
      </c>
      <c r="AU632" s="132" t="s">
        <v>84</v>
      </c>
      <c r="AY632" s="125" t="s">
        <v>339</v>
      </c>
      <c r="BK632" s="133">
        <f>SUM(BK633:BK663)</f>
        <v>0</v>
      </c>
    </row>
    <row r="633" spans="2:65" s="1" customFormat="1" ht="24.15" customHeight="1" x14ac:dyDescent="0.2">
      <c r="B633" s="136"/>
      <c r="C633" s="137" t="s">
        <v>1482</v>
      </c>
      <c r="D633" s="137" t="s">
        <v>342</v>
      </c>
      <c r="E633" s="138" t="s">
        <v>2616</v>
      </c>
      <c r="F633" s="139" t="s">
        <v>2617</v>
      </c>
      <c r="G633" s="140" t="s">
        <v>493</v>
      </c>
      <c r="H633" s="141">
        <v>1.671</v>
      </c>
      <c r="I633" s="142"/>
      <c r="J633" s="143">
        <f>ROUND(I633*H633,2)</f>
        <v>0</v>
      </c>
      <c r="K633" s="139" t="s">
        <v>902</v>
      </c>
      <c r="L633" s="32"/>
      <c r="M633" s="144" t="s">
        <v>1</v>
      </c>
      <c r="N633" s="145" t="s">
        <v>42</v>
      </c>
      <c r="P633" s="146">
        <f>O633*H633</f>
        <v>0</v>
      </c>
      <c r="Q633" s="146">
        <v>0</v>
      </c>
      <c r="R633" s="146">
        <f>Q633*H633</f>
        <v>0</v>
      </c>
      <c r="S633" s="146">
        <v>0</v>
      </c>
      <c r="T633" s="147">
        <f>S633*H633</f>
        <v>0</v>
      </c>
      <c r="AR633" s="148" t="s">
        <v>249</v>
      </c>
      <c r="AT633" s="148" t="s">
        <v>342</v>
      </c>
      <c r="AU633" s="148" t="s">
        <v>86</v>
      </c>
      <c r="AY633" s="17" t="s">
        <v>339</v>
      </c>
      <c r="BE633" s="149">
        <f>IF(N633="základní",J633,0)</f>
        <v>0</v>
      </c>
      <c r="BF633" s="149">
        <f>IF(N633="snížená",J633,0)</f>
        <v>0</v>
      </c>
      <c r="BG633" s="149">
        <f>IF(N633="zákl. přenesená",J633,0)</f>
        <v>0</v>
      </c>
      <c r="BH633" s="149">
        <f>IF(N633="sníž. přenesená",J633,0)</f>
        <v>0</v>
      </c>
      <c r="BI633" s="149">
        <f>IF(N633="nulová",J633,0)</f>
        <v>0</v>
      </c>
      <c r="BJ633" s="17" t="s">
        <v>84</v>
      </c>
      <c r="BK633" s="149">
        <f>ROUND(I633*H633,2)</f>
        <v>0</v>
      </c>
      <c r="BL633" s="17" t="s">
        <v>249</v>
      </c>
      <c r="BM633" s="148" t="s">
        <v>5207</v>
      </c>
    </row>
    <row r="634" spans="2:65" s="1" customFormat="1" ht="19.2" x14ac:dyDescent="0.2">
      <c r="B634" s="32"/>
      <c r="D634" s="150" t="s">
        <v>348</v>
      </c>
      <c r="F634" s="151" t="s">
        <v>2619</v>
      </c>
      <c r="I634" s="152"/>
      <c r="L634" s="32"/>
      <c r="M634" s="153"/>
      <c r="T634" s="56"/>
      <c r="AT634" s="17" t="s">
        <v>348</v>
      </c>
      <c r="AU634" s="17" t="s">
        <v>86</v>
      </c>
    </row>
    <row r="635" spans="2:65" s="15" customFormat="1" x14ac:dyDescent="0.2">
      <c r="B635" s="189"/>
      <c r="D635" s="150" t="s">
        <v>376</v>
      </c>
      <c r="E635" s="190" t="s">
        <v>1</v>
      </c>
      <c r="F635" s="191" t="s">
        <v>2620</v>
      </c>
      <c r="H635" s="190" t="s">
        <v>1</v>
      </c>
      <c r="I635" s="192"/>
      <c r="L635" s="189"/>
      <c r="M635" s="193"/>
      <c r="T635" s="194"/>
      <c r="AT635" s="190" t="s">
        <v>376</v>
      </c>
      <c r="AU635" s="190" t="s">
        <v>86</v>
      </c>
      <c r="AV635" s="15" t="s">
        <v>84</v>
      </c>
      <c r="AW635" s="15" t="s">
        <v>34</v>
      </c>
      <c r="AX635" s="15" t="s">
        <v>77</v>
      </c>
      <c r="AY635" s="190" t="s">
        <v>339</v>
      </c>
    </row>
    <row r="636" spans="2:65" s="12" customFormat="1" x14ac:dyDescent="0.2">
      <c r="B636" s="155"/>
      <c r="D636" s="150" t="s">
        <v>376</v>
      </c>
      <c r="E636" s="156" t="s">
        <v>1</v>
      </c>
      <c r="F636" s="157" t="s">
        <v>5208</v>
      </c>
      <c r="H636" s="158">
        <v>1.671</v>
      </c>
      <c r="I636" s="159"/>
      <c r="L636" s="155"/>
      <c r="M636" s="160"/>
      <c r="T636" s="161"/>
      <c r="AT636" s="156" t="s">
        <v>376</v>
      </c>
      <c r="AU636" s="156" t="s">
        <v>86</v>
      </c>
      <c r="AV636" s="12" t="s">
        <v>86</v>
      </c>
      <c r="AW636" s="12" t="s">
        <v>34</v>
      </c>
      <c r="AX636" s="12" t="s">
        <v>84</v>
      </c>
      <c r="AY636" s="156" t="s">
        <v>339</v>
      </c>
    </row>
    <row r="637" spans="2:65" s="1" customFormat="1" ht="24.15" customHeight="1" x14ac:dyDescent="0.2">
      <c r="B637" s="136"/>
      <c r="C637" s="137" t="s">
        <v>1485</v>
      </c>
      <c r="D637" s="137" t="s">
        <v>342</v>
      </c>
      <c r="E637" s="138" t="s">
        <v>2622</v>
      </c>
      <c r="F637" s="139" t="s">
        <v>2623</v>
      </c>
      <c r="G637" s="140" t="s">
        <v>493</v>
      </c>
      <c r="H637" s="141">
        <v>1.671</v>
      </c>
      <c r="I637" s="142"/>
      <c r="J637" s="143">
        <f>ROUND(I637*H637,2)</f>
        <v>0</v>
      </c>
      <c r="K637" s="139" t="s">
        <v>902</v>
      </c>
      <c r="L637" s="32"/>
      <c r="M637" s="144" t="s">
        <v>1</v>
      </c>
      <c r="N637" s="145" t="s">
        <v>42</v>
      </c>
      <c r="P637" s="146">
        <f>O637*H637</f>
        <v>0</v>
      </c>
      <c r="Q637" s="146">
        <v>0</v>
      </c>
      <c r="R637" s="146">
        <f>Q637*H637</f>
        <v>0</v>
      </c>
      <c r="S637" s="146">
        <v>0</v>
      </c>
      <c r="T637" s="147">
        <f>S637*H637</f>
        <v>0</v>
      </c>
      <c r="AR637" s="148" t="s">
        <v>249</v>
      </c>
      <c r="AT637" s="148" t="s">
        <v>342</v>
      </c>
      <c r="AU637" s="148" t="s">
        <v>86</v>
      </c>
      <c r="AY637" s="17" t="s">
        <v>339</v>
      </c>
      <c r="BE637" s="149">
        <f>IF(N637="základní",J637,0)</f>
        <v>0</v>
      </c>
      <c r="BF637" s="149">
        <f>IF(N637="snížená",J637,0)</f>
        <v>0</v>
      </c>
      <c r="BG637" s="149">
        <f>IF(N637="zákl. přenesená",J637,0)</f>
        <v>0</v>
      </c>
      <c r="BH637" s="149">
        <f>IF(N637="sníž. přenesená",J637,0)</f>
        <v>0</v>
      </c>
      <c r="BI637" s="149">
        <f>IF(N637="nulová",J637,0)</f>
        <v>0</v>
      </c>
      <c r="BJ637" s="17" t="s">
        <v>84</v>
      </c>
      <c r="BK637" s="149">
        <f>ROUND(I637*H637,2)</f>
        <v>0</v>
      </c>
      <c r="BL637" s="17" t="s">
        <v>249</v>
      </c>
      <c r="BM637" s="148" t="s">
        <v>2624</v>
      </c>
    </row>
    <row r="638" spans="2:65" s="1" customFormat="1" ht="19.2" x14ac:dyDescent="0.2">
      <c r="B638" s="32"/>
      <c r="D638" s="150" t="s">
        <v>348</v>
      </c>
      <c r="F638" s="151" t="s">
        <v>2625</v>
      </c>
      <c r="I638" s="152"/>
      <c r="L638" s="32"/>
      <c r="M638" s="153"/>
      <c r="T638" s="56"/>
      <c r="AT638" s="17" t="s">
        <v>348</v>
      </c>
      <c r="AU638" s="17" t="s">
        <v>86</v>
      </c>
    </row>
    <row r="639" spans="2:65" s="15" customFormat="1" x14ac:dyDescent="0.2">
      <c r="B639" s="189"/>
      <c r="D639" s="150" t="s">
        <v>376</v>
      </c>
      <c r="E639" s="190" t="s">
        <v>1</v>
      </c>
      <c r="F639" s="191" t="s">
        <v>2620</v>
      </c>
      <c r="H639" s="190" t="s">
        <v>1</v>
      </c>
      <c r="I639" s="192"/>
      <c r="L639" s="189"/>
      <c r="M639" s="193"/>
      <c r="T639" s="194"/>
      <c r="AT639" s="190" t="s">
        <v>376</v>
      </c>
      <c r="AU639" s="190" t="s">
        <v>86</v>
      </c>
      <c r="AV639" s="15" t="s">
        <v>84</v>
      </c>
      <c r="AW639" s="15" t="s">
        <v>34</v>
      </c>
      <c r="AX639" s="15" t="s">
        <v>77</v>
      </c>
      <c r="AY639" s="190" t="s">
        <v>339</v>
      </c>
    </row>
    <row r="640" spans="2:65" s="12" customFormat="1" x14ac:dyDescent="0.2">
      <c r="B640" s="155"/>
      <c r="D640" s="150" t="s">
        <v>376</v>
      </c>
      <c r="E640" s="156" t="s">
        <v>1</v>
      </c>
      <c r="F640" s="157" t="s">
        <v>5208</v>
      </c>
      <c r="H640" s="158">
        <v>1.671</v>
      </c>
      <c r="I640" s="159"/>
      <c r="L640" s="155"/>
      <c r="M640" s="160"/>
      <c r="T640" s="161"/>
      <c r="AT640" s="156" t="s">
        <v>376</v>
      </c>
      <c r="AU640" s="156" t="s">
        <v>86</v>
      </c>
      <c r="AV640" s="12" t="s">
        <v>86</v>
      </c>
      <c r="AW640" s="12" t="s">
        <v>34</v>
      </c>
      <c r="AX640" s="12" t="s">
        <v>84</v>
      </c>
      <c r="AY640" s="156" t="s">
        <v>339</v>
      </c>
    </row>
    <row r="641" spans="2:65" s="1" customFormat="1" ht="24.15" customHeight="1" x14ac:dyDescent="0.2">
      <c r="B641" s="136"/>
      <c r="C641" s="137" t="s">
        <v>1488</v>
      </c>
      <c r="D641" s="137" t="s">
        <v>342</v>
      </c>
      <c r="E641" s="138" t="s">
        <v>2626</v>
      </c>
      <c r="F641" s="139" t="s">
        <v>2627</v>
      </c>
      <c r="G641" s="140" t="s">
        <v>493</v>
      </c>
      <c r="H641" s="141">
        <v>23.059000000000001</v>
      </c>
      <c r="I641" s="142"/>
      <c r="J641" s="143">
        <f>ROUND(I641*H641,2)</f>
        <v>0</v>
      </c>
      <c r="K641" s="139" t="s">
        <v>902</v>
      </c>
      <c r="L641" s="32"/>
      <c r="M641" s="144" t="s">
        <v>1</v>
      </c>
      <c r="N641" s="145" t="s">
        <v>42</v>
      </c>
      <c r="P641" s="146">
        <f>O641*H641</f>
        <v>0</v>
      </c>
      <c r="Q641" s="146">
        <v>0</v>
      </c>
      <c r="R641" s="146">
        <f>Q641*H641</f>
        <v>0</v>
      </c>
      <c r="S641" s="146">
        <v>0</v>
      </c>
      <c r="T641" s="147">
        <f>S641*H641</f>
        <v>0</v>
      </c>
      <c r="AR641" s="148" t="s">
        <v>249</v>
      </c>
      <c r="AT641" s="148" t="s">
        <v>342</v>
      </c>
      <c r="AU641" s="148" t="s">
        <v>86</v>
      </c>
      <c r="AY641" s="17" t="s">
        <v>339</v>
      </c>
      <c r="BE641" s="149">
        <f>IF(N641="základní",J641,0)</f>
        <v>0</v>
      </c>
      <c r="BF641" s="149">
        <f>IF(N641="snížená",J641,0)</f>
        <v>0</v>
      </c>
      <c r="BG641" s="149">
        <f>IF(N641="zákl. přenesená",J641,0)</f>
        <v>0</v>
      </c>
      <c r="BH641" s="149">
        <f>IF(N641="sníž. přenesená",J641,0)</f>
        <v>0</v>
      </c>
      <c r="BI641" s="149">
        <f>IF(N641="nulová",J641,0)</f>
        <v>0</v>
      </c>
      <c r="BJ641" s="17" t="s">
        <v>84</v>
      </c>
      <c r="BK641" s="149">
        <f>ROUND(I641*H641,2)</f>
        <v>0</v>
      </c>
      <c r="BL641" s="17" t="s">
        <v>249</v>
      </c>
      <c r="BM641" s="148" t="s">
        <v>2628</v>
      </c>
    </row>
    <row r="642" spans="2:65" s="1" customFormat="1" ht="19.2" x14ac:dyDescent="0.2">
      <c r="B642" s="32"/>
      <c r="D642" s="150" t="s">
        <v>348</v>
      </c>
      <c r="F642" s="151" t="s">
        <v>2629</v>
      </c>
      <c r="I642" s="152"/>
      <c r="L642" s="32"/>
      <c r="M642" s="153"/>
      <c r="T642" s="56"/>
      <c r="AT642" s="17" t="s">
        <v>348</v>
      </c>
      <c r="AU642" s="17" t="s">
        <v>86</v>
      </c>
    </row>
    <row r="643" spans="2:65" s="15" customFormat="1" x14ac:dyDescent="0.2">
      <c r="B643" s="189"/>
      <c r="D643" s="150" t="s">
        <v>376</v>
      </c>
      <c r="E643" s="190" t="s">
        <v>1</v>
      </c>
      <c r="F643" s="191" t="s">
        <v>2630</v>
      </c>
      <c r="H643" s="190" t="s">
        <v>1</v>
      </c>
      <c r="I643" s="192"/>
      <c r="L643" s="189"/>
      <c r="M643" s="193"/>
      <c r="T643" s="194"/>
      <c r="AT643" s="190" t="s">
        <v>376</v>
      </c>
      <c r="AU643" s="190" t="s">
        <v>86</v>
      </c>
      <c r="AV643" s="15" t="s">
        <v>84</v>
      </c>
      <c r="AW643" s="15" t="s">
        <v>34</v>
      </c>
      <c r="AX643" s="15" t="s">
        <v>77</v>
      </c>
      <c r="AY643" s="190" t="s">
        <v>339</v>
      </c>
    </row>
    <row r="644" spans="2:65" s="12" customFormat="1" x14ac:dyDescent="0.2">
      <c r="B644" s="155"/>
      <c r="D644" s="150" t="s">
        <v>376</v>
      </c>
      <c r="E644" s="156" t="s">
        <v>1</v>
      </c>
      <c r="F644" s="157" t="s">
        <v>5209</v>
      </c>
      <c r="H644" s="158">
        <v>23.059000000000001</v>
      </c>
      <c r="I644" s="159"/>
      <c r="L644" s="155"/>
      <c r="M644" s="160"/>
      <c r="T644" s="161"/>
      <c r="AT644" s="156" t="s">
        <v>376</v>
      </c>
      <c r="AU644" s="156" t="s">
        <v>86</v>
      </c>
      <c r="AV644" s="12" t="s">
        <v>86</v>
      </c>
      <c r="AW644" s="12" t="s">
        <v>34</v>
      </c>
      <c r="AX644" s="12" t="s">
        <v>84</v>
      </c>
      <c r="AY644" s="156" t="s">
        <v>339</v>
      </c>
    </row>
    <row r="645" spans="2:65" s="1" customFormat="1" ht="24.15" customHeight="1" x14ac:dyDescent="0.2">
      <c r="B645" s="136"/>
      <c r="C645" s="137" t="s">
        <v>1491</v>
      </c>
      <c r="D645" s="137" t="s">
        <v>342</v>
      </c>
      <c r="E645" s="138" t="s">
        <v>2632</v>
      </c>
      <c r="F645" s="139" t="s">
        <v>2633</v>
      </c>
      <c r="G645" s="140" t="s">
        <v>493</v>
      </c>
      <c r="H645" s="141">
        <v>160.79400000000001</v>
      </c>
      <c r="I645" s="142"/>
      <c r="J645" s="143">
        <f>ROUND(I645*H645,2)</f>
        <v>0</v>
      </c>
      <c r="K645" s="139" t="s">
        <v>902</v>
      </c>
      <c r="L645" s="32"/>
      <c r="M645" s="144" t="s">
        <v>1</v>
      </c>
      <c r="N645" s="145" t="s">
        <v>42</v>
      </c>
      <c r="P645" s="146">
        <f>O645*H645</f>
        <v>0</v>
      </c>
      <c r="Q645" s="146">
        <v>0</v>
      </c>
      <c r="R645" s="146">
        <f>Q645*H645</f>
        <v>0</v>
      </c>
      <c r="S645" s="146">
        <v>0</v>
      </c>
      <c r="T645" s="147">
        <f>S645*H645</f>
        <v>0</v>
      </c>
      <c r="AR645" s="148" t="s">
        <v>249</v>
      </c>
      <c r="AT645" s="148" t="s">
        <v>342</v>
      </c>
      <c r="AU645" s="148" t="s">
        <v>86</v>
      </c>
      <c r="AY645" s="17" t="s">
        <v>339</v>
      </c>
      <c r="BE645" s="149">
        <f>IF(N645="základní",J645,0)</f>
        <v>0</v>
      </c>
      <c r="BF645" s="149">
        <f>IF(N645="snížená",J645,0)</f>
        <v>0</v>
      </c>
      <c r="BG645" s="149">
        <f>IF(N645="zákl. přenesená",J645,0)</f>
        <v>0</v>
      </c>
      <c r="BH645" s="149">
        <f>IF(N645="sníž. přenesená",J645,0)</f>
        <v>0</v>
      </c>
      <c r="BI645" s="149">
        <f>IF(N645="nulová",J645,0)</f>
        <v>0</v>
      </c>
      <c r="BJ645" s="17" t="s">
        <v>84</v>
      </c>
      <c r="BK645" s="149">
        <f>ROUND(I645*H645,2)</f>
        <v>0</v>
      </c>
      <c r="BL645" s="17" t="s">
        <v>249</v>
      </c>
      <c r="BM645" s="148" t="s">
        <v>2634</v>
      </c>
    </row>
    <row r="646" spans="2:65" s="1" customFormat="1" ht="19.2" x14ac:dyDescent="0.2">
      <c r="B646" s="32"/>
      <c r="D646" s="150" t="s">
        <v>348</v>
      </c>
      <c r="F646" s="151" t="s">
        <v>2633</v>
      </c>
      <c r="I646" s="152"/>
      <c r="L646" s="32"/>
      <c r="M646" s="153"/>
      <c r="T646" s="56"/>
      <c r="AT646" s="17" t="s">
        <v>348</v>
      </c>
      <c r="AU646" s="17" t="s">
        <v>86</v>
      </c>
    </row>
    <row r="647" spans="2:65" s="15" customFormat="1" x14ac:dyDescent="0.2">
      <c r="B647" s="189"/>
      <c r="D647" s="150" t="s">
        <v>376</v>
      </c>
      <c r="E647" s="190" t="s">
        <v>1</v>
      </c>
      <c r="F647" s="191" t="s">
        <v>5210</v>
      </c>
      <c r="H647" s="190" t="s">
        <v>1</v>
      </c>
      <c r="I647" s="192"/>
      <c r="L647" s="189"/>
      <c r="M647" s="193"/>
      <c r="T647" s="194"/>
      <c r="AT647" s="190" t="s">
        <v>376</v>
      </c>
      <c r="AU647" s="190" t="s">
        <v>86</v>
      </c>
      <c r="AV647" s="15" t="s">
        <v>84</v>
      </c>
      <c r="AW647" s="15" t="s">
        <v>34</v>
      </c>
      <c r="AX647" s="15" t="s">
        <v>77</v>
      </c>
      <c r="AY647" s="190" t="s">
        <v>339</v>
      </c>
    </row>
    <row r="648" spans="2:65" s="12" customFormat="1" x14ac:dyDescent="0.2">
      <c r="B648" s="155"/>
      <c r="D648" s="150" t="s">
        <v>376</v>
      </c>
      <c r="E648" s="156" t="s">
        <v>1</v>
      </c>
      <c r="F648" s="157" t="s">
        <v>5211</v>
      </c>
      <c r="H648" s="158">
        <v>126.895</v>
      </c>
      <c r="I648" s="159"/>
      <c r="L648" s="155"/>
      <c r="M648" s="160"/>
      <c r="T648" s="161"/>
      <c r="AT648" s="156" t="s">
        <v>376</v>
      </c>
      <c r="AU648" s="156" t="s">
        <v>86</v>
      </c>
      <c r="AV648" s="12" t="s">
        <v>86</v>
      </c>
      <c r="AW648" s="12" t="s">
        <v>34</v>
      </c>
      <c r="AX648" s="12" t="s">
        <v>77</v>
      </c>
      <c r="AY648" s="156" t="s">
        <v>339</v>
      </c>
    </row>
    <row r="649" spans="2:65" s="12" customFormat="1" x14ac:dyDescent="0.2">
      <c r="B649" s="155"/>
      <c r="D649" s="150" t="s">
        <v>376</v>
      </c>
      <c r="E649" s="156" t="s">
        <v>1</v>
      </c>
      <c r="F649" s="157" t="s">
        <v>5212</v>
      </c>
      <c r="H649" s="158">
        <v>33.899000000000001</v>
      </c>
      <c r="I649" s="159"/>
      <c r="L649" s="155"/>
      <c r="M649" s="160"/>
      <c r="T649" s="161"/>
      <c r="AT649" s="156" t="s">
        <v>376</v>
      </c>
      <c r="AU649" s="156" t="s">
        <v>86</v>
      </c>
      <c r="AV649" s="12" t="s">
        <v>86</v>
      </c>
      <c r="AW649" s="12" t="s">
        <v>34</v>
      </c>
      <c r="AX649" s="12" t="s">
        <v>77</v>
      </c>
      <c r="AY649" s="156" t="s">
        <v>339</v>
      </c>
    </row>
    <row r="650" spans="2:65" s="13" customFormat="1" x14ac:dyDescent="0.2">
      <c r="B650" s="162"/>
      <c r="D650" s="150" t="s">
        <v>376</v>
      </c>
      <c r="E650" s="163" t="s">
        <v>1</v>
      </c>
      <c r="F650" s="164" t="s">
        <v>398</v>
      </c>
      <c r="H650" s="165">
        <v>160.79399999999998</v>
      </c>
      <c r="I650" s="166"/>
      <c r="L650" s="162"/>
      <c r="M650" s="167"/>
      <c r="T650" s="168"/>
      <c r="AT650" s="163" t="s">
        <v>376</v>
      </c>
      <c r="AU650" s="163" t="s">
        <v>86</v>
      </c>
      <c r="AV650" s="13" t="s">
        <v>249</v>
      </c>
      <c r="AW650" s="13" t="s">
        <v>34</v>
      </c>
      <c r="AX650" s="13" t="s">
        <v>84</v>
      </c>
      <c r="AY650" s="163" t="s">
        <v>339</v>
      </c>
    </row>
    <row r="651" spans="2:65" s="1" customFormat="1" ht="16.5" customHeight="1" x14ac:dyDescent="0.2">
      <c r="B651" s="136"/>
      <c r="C651" s="137" t="s">
        <v>1494</v>
      </c>
      <c r="D651" s="137" t="s">
        <v>342</v>
      </c>
      <c r="E651" s="138" t="s">
        <v>2638</v>
      </c>
      <c r="F651" s="139" t="s">
        <v>2639</v>
      </c>
      <c r="G651" s="140" t="s">
        <v>493</v>
      </c>
      <c r="H651" s="141">
        <v>62.904000000000003</v>
      </c>
      <c r="I651" s="142"/>
      <c r="J651" s="143">
        <f>ROUND(I651*H651,2)</f>
        <v>0</v>
      </c>
      <c r="K651" s="139" t="s">
        <v>902</v>
      </c>
      <c r="L651" s="32"/>
      <c r="M651" s="144" t="s">
        <v>1</v>
      </c>
      <c r="N651" s="145" t="s">
        <v>42</v>
      </c>
      <c r="P651" s="146">
        <f>O651*H651</f>
        <v>0</v>
      </c>
      <c r="Q651" s="146">
        <v>0</v>
      </c>
      <c r="R651" s="146">
        <f>Q651*H651</f>
        <v>0</v>
      </c>
      <c r="S651" s="146">
        <v>0</v>
      </c>
      <c r="T651" s="147">
        <f>S651*H651</f>
        <v>0</v>
      </c>
      <c r="AR651" s="148" t="s">
        <v>249</v>
      </c>
      <c r="AT651" s="148" t="s">
        <v>342</v>
      </c>
      <c r="AU651" s="148" t="s">
        <v>86</v>
      </c>
      <c r="AY651" s="17" t="s">
        <v>339</v>
      </c>
      <c r="BE651" s="149">
        <f>IF(N651="základní",J651,0)</f>
        <v>0</v>
      </c>
      <c r="BF651" s="149">
        <f>IF(N651="snížená",J651,0)</f>
        <v>0</v>
      </c>
      <c r="BG651" s="149">
        <f>IF(N651="zákl. přenesená",J651,0)</f>
        <v>0</v>
      </c>
      <c r="BH651" s="149">
        <f>IF(N651="sníž. přenesená",J651,0)</f>
        <v>0</v>
      </c>
      <c r="BI651" s="149">
        <f>IF(N651="nulová",J651,0)</f>
        <v>0</v>
      </c>
      <c r="BJ651" s="17" t="s">
        <v>84</v>
      </c>
      <c r="BK651" s="149">
        <f>ROUND(I651*H651,2)</f>
        <v>0</v>
      </c>
      <c r="BL651" s="17" t="s">
        <v>249</v>
      </c>
      <c r="BM651" s="148" t="s">
        <v>2640</v>
      </c>
    </row>
    <row r="652" spans="2:65" s="1" customFormat="1" ht="19.2" x14ac:dyDescent="0.2">
      <c r="B652" s="32"/>
      <c r="D652" s="150" t="s">
        <v>348</v>
      </c>
      <c r="F652" s="151" t="s">
        <v>2641</v>
      </c>
      <c r="I652" s="152"/>
      <c r="L652" s="32"/>
      <c r="M652" s="153"/>
      <c r="T652" s="56"/>
      <c r="AT652" s="17" t="s">
        <v>348</v>
      </c>
      <c r="AU652" s="17" t="s">
        <v>86</v>
      </c>
    </row>
    <row r="653" spans="2:65" s="1" customFormat="1" ht="16.5" customHeight="1" x14ac:dyDescent="0.2">
      <c r="B653" s="136"/>
      <c r="C653" s="137" t="s">
        <v>1500</v>
      </c>
      <c r="D653" s="137" t="s">
        <v>342</v>
      </c>
      <c r="E653" s="138" t="s">
        <v>2642</v>
      </c>
      <c r="F653" s="139" t="s">
        <v>2643</v>
      </c>
      <c r="G653" s="140" t="s">
        <v>493</v>
      </c>
      <c r="H653" s="141">
        <v>62.904000000000003</v>
      </c>
      <c r="I653" s="142"/>
      <c r="J653" s="143">
        <f>ROUND(I653*H653,2)</f>
        <v>0</v>
      </c>
      <c r="K653" s="139" t="s">
        <v>902</v>
      </c>
      <c r="L653" s="32"/>
      <c r="M653" s="144" t="s">
        <v>1</v>
      </c>
      <c r="N653" s="145" t="s">
        <v>42</v>
      </c>
      <c r="P653" s="146">
        <f>O653*H653</f>
        <v>0</v>
      </c>
      <c r="Q653" s="146">
        <v>0</v>
      </c>
      <c r="R653" s="146">
        <f>Q653*H653</f>
        <v>0</v>
      </c>
      <c r="S653" s="146">
        <v>0</v>
      </c>
      <c r="T653" s="147">
        <f>S653*H653</f>
        <v>0</v>
      </c>
      <c r="AR653" s="148" t="s">
        <v>249</v>
      </c>
      <c r="AT653" s="148" t="s">
        <v>342</v>
      </c>
      <c r="AU653" s="148" t="s">
        <v>86</v>
      </c>
      <c r="AY653" s="17" t="s">
        <v>339</v>
      </c>
      <c r="BE653" s="149">
        <f>IF(N653="základní",J653,0)</f>
        <v>0</v>
      </c>
      <c r="BF653" s="149">
        <f>IF(N653="snížená",J653,0)</f>
        <v>0</v>
      </c>
      <c r="BG653" s="149">
        <f>IF(N653="zákl. přenesená",J653,0)</f>
        <v>0</v>
      </c>
      <c r="BH653" s="149">
        <f>IF(N653="sníž. přenesená",J653,0)</f>
        <v>0</v>
      </c>
      <c r="BI653" s="149">
        <f>IF(N653="nulová",J653,0)</f>
        <v>0</v>
      </c>
      <c r="BJ653" s="17" t="s">
        <v>84</v>
      </c>
      <c r="BK653" s="149">
        <f>ROUND(I653*H653,2)</f>
        <v>0</v>
      </c>
      <c r="BL653" s="17" t="s">
        <v>249</v>
      </c>
      <c r="BM653" s="148" t="s">
        <v>2644</v>
      </c>
    </row>
    <row r="654" spans="2:65" s="1" customFormat="1" x14ac:dyDescent="0.2">
      <c r="B654" s="32"/>
      <c r="D654" s="150" t="s">
        <v>348</v>
      </c>
      <c r="F654" s="151" t="s">
        <v>2645</v>
      </c>
      <c r="I654" s="152"/>
      <c r="L654" s="32"/>
      <c r="M654" s="153"/>
      <c r="T654" s="56"/>
      <c r="AT654" s="17" t="s">
        <v>348</v>
      </c>
      <c r="AU654" s="17" t="s">
        <v>86</v>
      </c>
    </row>
    <row r="655" spans="2:65" s="1" customFormat="1" ht="16.5" customHeight="1" x14ac:dyDescent="0.2">
      <c r="B655" s="136"/>
      <c r="C655" s="137" t="s">
        <v>1503</v>
      </c>
      <c r="D655" s="137" t="s">
        <v>342</v>
      </c>
      <c r="E655" s="138" t="s">
        <v>2646</v>
      </c>
      <c r="F655" s="139" t="s">
        <v>2647</v>
      </c>
      <c r="G655" s="140" t="s">
        <v>493</v>
      </c>
      <c r="H655" s="141">
        <v>629.04</v>
      </c>
      <c r="I655" s="142"/>
      <c r="J655" s="143">
        <f>ROUND(I655*H655,2)</f>
        <v>0</v>
      </c>
      <c r="K655" s="139" t="s">
        <v>902</v>
      </c>
      <c r="L655" s="32"/>
      <c r="M655" s="144" t="s">
        <v>1</v>
      </c>
      <c r="N655" s="145" t="s">
        <v>42</v>
      </c>
      <c r="P655" s="146">
        <f>O655*H655</f>
        <v>0</v>
      </c>
      <c r="Q655" s="146">
        <v>0</v>
      </c>
      <c r="R655" s="146">
        <f>Q655*H655</f>
        <v>0</v>
      </c>
      <c r="S655" s="146">
        <v>0</v>
      </c>
      <c r="T655" s="147">
        <f>S655*H655</f>
        <v>0</v>
      </c>
      <c r="AR655" s="148" t="s">
        <v>249</v>
      </c>
      <c r="AT655" s="148" t="s">
        <v>342</v>
      </c>
      <c r="AU655" s="148" t="s">
        <v>86</v>
      </c>
      <c r="AY655" s="17" t="s">
        <v>339</v>
      </c>
      <c r="BE655" s="149">
        <f>IF(N655="základní",J655,0)</f>
        <v>0</v>
      </c>
      <c r="BF655" s="149">
        <f>IF(N655="snížená",J655,0)</f>
        <v>0</v>
      </c>
      <c r="BG655" s="149">
        <f>IF(N655="zákl. přenesená",J655,0)</f>
        <v>0</v>
      </c>
      <c r="BH655" s="149">
        <f>IF(N655="sníž. přenesená",J655,0)</f>
        <v>0</v>
      </c>
      <c r="BI655" s="149">
        <f>IF(N655="nulová",J655,0)</f>
        <v>0</v>
      </c>
      <c r="BJ655" s="17" t="s">
        <v>84</v>
      </c>
      <c r="BK655" s="149">
        <f>ROUND(I655*H655,2)</f>
        <v>0</v>
      </c>
      <c r="BL655" s="17" t="s">
        <v>249</v>
      </c>
      <c r="BM655" s="148" t="s">
        <v>2648</v>
      </c>
    </row>
    <row r="656" spans="2:65" s="1" customFormat="1" ht="19.2" x14ac:dyDescent="0.2">
      <c r="B656" s="32"/>
      <c r="D656" s="150" t="s">
        <v>348</v>
      </c>
      <c r="F656" s="151" t="s">
        <v>2649</v>
      </c>
      <c r="I656" s="152"/>
      <c r="L656" s="32"/>
      <c r="M656" s="153"/>
      <c r="T656" s="56"/>
      <c r="AT656" s="17" t="s">
        <v>348</v>
      </c>
      <c r="AU656" s="17" t="s">
        <v>86</v>
      </c>
    </row>
    <row r="657" spans="2:65" s="12" customFormat="1" x14ac:dyDescent="0.2">
      <c r="B657" s="155"/>
      <c r="D657" s="150" t="s">
        <v>376</v>
      </c>
      <c r="F657" s="157" t="s">
        <v>5213</v>
      </c>
      <c r="H657" s="158">
        <v>629.04</v>
      </c>
      <c r="I657" s="159"/>
      <c r="L657" s="155"/>
      <c r="M657" s="160"/>
      <c r="T657" s="161"/>
      <c r="AT657" s="156" t="s">
        <v>376</v>
      </c>
      <c r="AU657" s="156" t="s">
        <v>86</v>
      </c>
      <c r="AV657" s="12" t="s">
        <v>86</v>
      </c>
      <c r="AW657" s="12" t="s">
        <v>3</v>
      </c>
      <c r="AX657" s="12" t="s">
        <v>84</v>
      </c>
      <c r="AY657" s="156" t="s">
        <v>339</v>
      </c>
    </row>
    <row r="658" spans="2:65" s="1" customFormat="1" ht="16.5" customHeight="1" x14ac:dyDescent="0.2">
      <c r="B658" s="136"/>
      <c r="C658" s="137" t="s">
        <v>1509</v>
      </c>
      <c r="D658" s="137" t="s">
        <v>342</v>
      </c>
      <c r="E658" s="138" t="s">
        <v>2651</v>
      </c>
      <c r="F658" s="139" t="s">
        <v>2652</v>
      </c>
      <c r="G658" s="140" t="s">
        <v>493</v>
      </c>
      <c r="H658" s="141">
        <v>62.904000000000003</v>
      </c>
      <c r="I658" s="142"/>
      <c r="J658" s="143">
        <f>ROUND(I658*H658,2)</f>
        <v>0</v>
      </c>
      <c r="K658" s="139" t="s">
        <v>902</v>
      </c>
      <c r="L658" s="32"/>
      <c r="M658" s="144" t="s">
        <v>1</v>
      </c>
      <c r="N658" s="145" t="s">
        <v>42</v>
      </c>
      <c r="P658" s="146">
        <f>O658*H658</f>
        <v>0</v>
      </c>
      <c r="Q658" s="146">
        <v>0</v>
      </c>
      <c r="R658" s="146">
        <f>Q658*H658</f>
        <v>0</v>
      </c>
      <c r="S658" s="146">
        <v>0</v>
      </c>
      <c r="T658" s="147">
        <f>S658*H658</f>
        <v>0</v>
      </c>
      <c r="AR658" s="148" t="s">
        <v>249</v>
      </c>
      <c r="AT658" s="148" t="s">
        <v>342</v>
      </c>
      <c r="AU658" s="148" t="s">
        <v>86</v>
      </c>
      <c r="AY658" s="17" t="s">
        <v>339</v>
      </c>
      <c r="BE658" s="149">
        <f>IF(N658="základní",J658,0)</f>
        <v>0</v>
      </c>
      <c r="BF658" s="149">
        <f>IF(N658="snížená",J658,0)</f>
        <v>0</v>
      </c>
      <c r="BG658" s="149">
        <f>IF(N658="zákl. přenesená",J658,0)</f>
        <v>0</v>
      </c>
      <c r="BH658" s="149">
        <f>IF(N658="sníž. přenesená",J658,0)</f>
        <v>0</v>
      </c>
      <c r="BI658" s="149">
        <f>IF(N658="nulová",J658,0)</f>
        <v>0</v>
      </c>
      <c r="BJ658" s="17" t="s">
        <v>84</v>
      </c>
      <c r="BK658" s="149">
        <f>ROUND(I658*H658,2)</f>
        <v>0</v>
      </c>
      <c r="BL658" s="17" t="s">
        <v>249</v>
      </c>
      <c r="BM658" s="148" t="s">
        <v>2653</v>
      </c>
    </row>
    <row r="659" spans="2:65" s="1" customFormat="1" x14ac:dyDescent="0.2">
      <c r="B659" s="32"/>
      <c r="D659" s="150" t="s">
        <v>348</v>
      </c>
      <c r="F659" s="151" t="s">
        <v>2654</v>
      </c>
      <c r="I659" s="152"/>
      <c r="L659" s="32"/>
      <c r="M659" s="153"/>
      <c r="T659" s="56"/>
      <c r="AT659" s="17" t="s">
        <v>348</v>
      </c>
      <c r="AU659" s="17" t="s">
        <v>86</v>
      </c>
    </row>
    <row r="660" spans="2:65" s="1" customFormat="1" ht="16.5" customHeight="1" x14ac:dyDescent="0.2">
      <c r="B660" s="136"/>
      <c r="C660" s="137" t="s">
        <v>1512</v>
      </c>
      <c r="D660" s="137" t="s">
        <v>342</v>
      </c>
      <c r="E660" s="138" t="s">
        <v>2655</v>
      </c>
      <c r="F660" s="139" t="s">
        <v>2656</v>
      </c>
      <c r="G660" s="140" t="s">
        <v>345</v>
      </c>
      <c r="H660" s="141">
        <v>10</v>
      </c>
      <c r="I660" s="142"/>
      <c r="J660" s="143">
        <f>ROUND(I660*H660,2)</f>
        <v>0</v>
      </c>
      <c r="K660" s="139" t="s">
        <v>902</v>
      </c>
      <c r="L660" s="32"/>
      <c r="M660" s="144" t="s">
        <v>1</v>
      </c>
      <c r="N660" s="145" t="s">
        <v>42</v>
      </c>
      <c r="P660" s="146">
        <f>O660*H660</f>
        <v>0</v>
      </c>
      <c r="Q660" s="146">
        <v>0</v>
      </c>
      <c r="R660" s="146">
        <f>Q660*H660</f>
        <v>0</v>
      </c>
      <c r="S660" s="146">
        <v>0</v>
      </c>
      <c r="T660" s="147">
        <f>S660*H660</f>
        <v>0</v>
      </c>
      <c r="AR660" s="148" t="s">
        <v>249</v>
      </c>
      <c r="AT660" s="148" t="s">
        <v>342</v>
      </c>
      <c r="AU660" s="148" t="s">
        <v>86</v>
      </c>
      <c r="AY660" s="17" t="s">
        <v>339</v>
      </c>
      <c r="BE660" s="149">
        <f>IF(N660="základní",J660,0)</f>
        <v>0</v>
      </c>
      <c r="BF660" s="149">
        <f>IF(N660="snížená",J660,0)</f>
        <v>0</v>
      </c>
      <c r="BG660" s="149">
        <f>IF(N660="zákl. přenesená",J660,0)</f>
        <v>0</v>
      </c>
      <c r="BH660" s="149">
        <f>IF(N660="sníž. přenesená",J660,0)</f>
        <v>0</v>
      </c>
      <c r="BI660" s="149">
        <f>IF(N660="nulová",J660,0)</f>
        <v>0</v>
      </c>
      <c r="BJ660" s="17" t="s">
        <v>84</v>
      </c>
      <c r="BK660" s="149">
        <f>ROUND(I660*H660,2)</f>
        <v>0</v>
      </c>
      <c r="BL660" s="17" t="s">
        <v>249</v>
      </c>
      <c r="BM660" s="148" t="s">
        <v>2657</v>
      </c>
    </row>
    <row r="661" spans="2:65" s="1" customFormat="1" x14ac:dyDescent="0.2">
      <c r="B661" s="32"/>
      <c r="D661" s="150" t="s">
        <v>348</v>
      </c>
      <c r="F661" s="151" t="s">
        <v>2658</v>
      </c>
      <c r="I661" s="152"/>
      <c r="L661" s="32"/>
      <c r="M661" s="153"/>
      <c r="T661" s="56"/>
      <c r="AT661" s="17" t="s">
        <v>348</v>
      </c>
      <c r="AU661" s="17" t="s">
        <v>86</v>
      </c>
    </row>
    <row r="662" spans="2:65" s="15" customFormat="1" x14ac:dyDescent="0.2">
      <c r="B662" s="189"/>
      <c r="D662" s="150" t="s">
        <v>376</v>
      </c>
      <c r="E662" s="190" t="s">
        <v>1</v>
      </c>
      <c r="F662" s="191" t="s">
        <v>2659</v>
      </c>
      <c r="H662" s="190" t="s">
        <v>1</v>
      </c>
      <c r="I662" s="192"/>
      <c r="L662" s="189"/>
      <c r="M662" s="193"/>
      <c r="T662" s="194"/>
      <c r="AT662" s="190" t="s">
        <v>376</v>
      </c>
      <c r="AU662" s="190" t="s">
        <v>86</v>
      </c>
      <c r="AV662" s="15" t="s">
        <v>84</v>
      </c>
      <c r="AW662" s="15" t="s">
        <v>34</v>
      </c>
      <c r="AX662" s="15" t="s">
        <v>77</v>
      </c>
      <c r="AY662" s="190" t="s">
        <v>339</v>
      </c>
    </row>
    <row r="663" spans="2:65" s="12" customFormat="1" x14ac:dyDescent="0.2">
      <c r="B663" s="155"/>
      <c r="D663" s="150" t="s">
        <v>376</v>
      </c>
      <c r="E663" s="156" t="s">
        <v>1</v>
      </c>
      <c r="F663" s="157" t="s">
        <v>2660</v>
      </c>
      <c r="H663" s="158">
        <v>10</v>
      </c>
      <c r="I663" s="159"/>
      <c r="L663" s="155"/>
      <c r="M663" s="160"/>
      <c r="T663" s="161"/>
      <c r="AT663" s="156" t="s">
        <v>376</v>
      </c>
      <c r="AU663" s="156" t="s">
        <v>86</v>
      </c>
      <c r="AV663" s="12" t="s">
        <v>86</v>
      </c>
      <c r="AW663" s="12" t="s">
        <v>34</v>
      </c>
      <c r="AX663" s="12" t="s">
        <v>84</v>
      </c>
      <c r="AY663" s="156" t="s">
        <v>339</v>
      </c>
    </row>
    <row r="664" spans="2:65" s="11" customFormat="1" ht="22.8" customHeight="1" x14ac:dyDescent="0.25">
      <c r="B664" s="124"/>
      <c r="D664" s="125" t="s">
        <v>76</v>
      </c>
      <c r="E664" s="134" t="s">
        <v>2661</v>
      </c>
      <c r="F664" s="134" t="s">
        <v>2662</v>
      </c>
      <c r="I664" s="127"/>
      <c r="J664" s="135">
        <f>BK664</f>
        <v>0</v>
      </c>
      <c r="L664" s="124"/>
      <c r="M664" s="129"/>
      <c r="P664" s="130">
        <f>SUM(P665:P666)</f>
        <v>0</v>
      </c>
      <c r="R664" s="130">
        <f>SUM(R665:R666)</f>
        <v>0</v>
      </c>
      <c r="T664" s="131">
        <f>SUM(T665:T666)</f>
        <v>0</v>
      </c>
      <c r="AR664" s="125" t="s">
        <v>84</v>
      </c>
      <c r="AT664" s="132" t="s">
        <v>76</v>
      </c>
      <c r="AU664" s="132" t="s">
        <v>84</v>
      </c>
      <c r="AY664" s="125" t="s">
        <v>339</v>
      </c>
      <c r="BK664" s="133">
        <f>SUM(BK665:BK666)</f>
        <v>0</v>
      </c>
    </row>
    <row r="665" spans="2:65" s="1" customFormat="1" ht="16.5" customHeight="1" x14ac:dyDescent="0.2">
      <c r="B665" s="136"/>
      <c r="C665" s="137" t="s">
        <v>1518</v>
      </c>
      <c r="D665" s="137" t="s">
        <v>342</v>
      </c>
      <c r="E665" s="138" t="s">
        <v>2663</v>
      </c>
      <c r="F665" s="139" t="s">
        <v>2664</v>
      </c>
      <c r="G665" s="140" t="s">
        <v>493</v>
      </c>
      <c r="H665" s="141">
        <v>257.44400000000002</v>
      </c>
      <c r="I665" s="142"/>
      <c r="J665" s="143">
        <f>ROUND(I665*H665,2)</f>
        <v>0</v>
      </c>
      <c r="K665" s="139" t="s">
        <v>902</v>
      </c>
      <c r="L665" s="32"/>
      <c r="M665" s="144" t="s">
        <v>1</v>
      </c>
      <c r="N665" s="145" t="s">
        <v>42</v>
      </c>
      <c r="P665" s="146">
        <f>O665*H665</f>
        <v>0</v>
      </c>
      <c r="Q665" s="146">
        <v>0</v>
      </c>
      <c r="R665" s="146">
        <f>Q665*H665</f>
        <v>0</v>
      </c>
      <c r="S665" s="146">
        <v>0</v>
      </c>
      <c r="T665" s="147">
        <f>S665*H665</f>
        <v>0</v>
      </c>
      <c r="AR665" s="148" t="s">
        <v>249</v>
      </c>
      <c r="AT665" s="148" t="s">
        <v>342</v>
      </c>
      <c r="AU665" s="148" t="s">
        <v>86</v>
      </c>
      <c r="AY665" s="17" t="s">
        <v>339</v>
      </c>
      <c r="BE665" s="149">
        <f>IF(N665="základní",J665,0)</f>
        <v>0</v>
      </c>
      <c r="BF665" s="149">
        <f>IF(N665="snížená",J665,0)</f>
        <v>0</v>
      </c>
      <c r="BG665" s="149">
        <f>IF(N665="zákl. přenesená",J665,0)</f>
        <v>0</v>
      </c>
      <c r="BH665" s="149">
        <f>IF(N665="sníž. přenesená",J665,0)</f>
        <v>0</v>
      </c>
      <c r="BI665" s="149">
        <f>IF(N665="nulová",J665,0)</f>
        <v>0</v>
      </c>
      <c r="BJ665" s="17" t="s">
        <v>84</v>
      </c>
      <c r="BK665" s="149">
        <f>ROUND(I665*H665,2)</f>
        <v>0</v>
      </c>
      <c r="BL665" s="17" t="s">
        <v>249</v>
      </c>
      <c r="BM665" s="148" t="s">
        <v>2665</v>
      </c>
    </row>
    <row r="666" spans="2:65" s="1" customFormat="1" ht="19.2" x14ac:dyDescent="0.2">
      <c r="B666" s="32"/>
      <c r="D666" s="150" t="s">
        <v>348</v>
      </c>
      <c r="F666" s="151" t="s">
        <v>2666</v>
      </c>
      <c r="I666" s="152"/>
      <c r="L666" s="32"/>
      <c r="M666" s="153"/>
      <c r="T666" s="56"/>
      <c r="AT666" s="17" t="s">
        <v>348</v>
      </c>
      <c r="AU666" s="17" t="s">
        <v>86</v>
      </c>
    </row>
    <row r="667" spans="2:65" s="11" customFormat="1" ht="25.95" customHeight="1" x14ac:dyDescent="0.25">
      <c r="B667" s="124"/>
      <c r="D667" s="125" t="s">
        <v>76</v>
      </c>
      <c r="E667" s="126" t="s">
        <v>2667</v>
      </c>
      <c r="F667" s="126" t="s">
        <v>2668</v>
      </c>
      <c r="I667" s="127"/>
      <c r="J667" s="128">
        <f>BK667</f>
        <v>0</v>
      </c>
      <c r="L667" s="124"/>
      <c r="M667" s="129"/>
      <c r="P667" s="130">
        <f>P668+P795+P816+P841+P847</f>
        <v>0</v>
      </c>
      <c r="R667" s="130">
        <f>R668+R795+R816+R841+R847</f>
        <v>4.7321201300000002</v>
      </c>
      <c r="T667" s="131">
        <f>T668+T795+T816+T841+T847</f>
        <v>0</v>
      </c>
      <c r="AR667" s="125" t="s">
        <v>86</v>
      </c>
      <c r="AT667" s="132" t="s">
        <v>76</v>
      </c>
      <c r="AU667" s="132" t="s">
        <v>77</v>
      </c>
      <c r="AY667" s="125" t="s">
        <v>339</v>
      </c>
      <c r="BK667" s="133">
        <f>BK668+BK795+BK816+BK841+BK847</f>
        <v>0</v>
      </c>
    </row>
    <row r="668" spans="2:65" s="11" customFormat="1" ht="22.8" customHeight="1" x14ac:dyDescent="0.25">
      <c r="B668" s="124"/>
      <c r="D668" s="125" t="s">
        <v>76</v>
      </c>
      <c r="E668" s="134" t="s">
        <v>2669</v>
      </c>
      <c r="F668" s="134" t="s">
        <v>2670</v>
      </c>
      <c r="I668" s="127"/>
      <c r="J668" s="135">
        <f>BK668</f>
        <v>0</v>
      </c>
      <c r="L668" s="124"/>
      <c r="M668" s="129"/>
      <c r="P668" s="130">
        <f>SUM(P669:P794)</f>
        <v>0</v>
      </c>
      <c r="R668" s="130">
        <f>SUM(R669:R794)</f>
        <v>0.7779396999999999</v>
      </c>
      <c r="T668" s="131">
        <f>SUM(T669:T794)</f>
        <v>0</v>
      </c>
      <c r="AR668" s="125" t="s">
        <v>86</v>
      </c>
      <c r="AT668" s="132" t="s">
        <v>76</v>
      </c>
      <c r="AU668" s="132" t="s">
        <v>84</v>
      </c>
      <c r="AY668" s="125" t="s">
        <v>339</v>
      </c>
      <c r="BK668" s="133">
        <f>SUM(BK669:BK794)</f>
        <v>0</v>
      </c>
    </row>
    <row r="669" spans="2:65" s="1" customFormat="1" ht="16.5" customHeight="1" x14ac:dyDescent="0.2">
      <c r="B669" s="136"/>
      <c r="C669" s="137" t="s">
        <v>1523</v>
      </c>
      <c r="D669" s="137" t="s">
        <v>342</v>
      </c>
      <c r="E669" s="138" t="s">
        <v>2671</v>
      </c>
      <c r="F669" s="139" t="s">
        <v>2672</v>
      </c>
      <c r="G669" s="140" t="s">
        <v>381</v>
      </c>
      <c r="H669" s="141">
        <v>47.436</v>
      </c>
      <c r="I669" s="142"/>
      <c r="J669" s="143">
        <f>ROUND(I669*H669,2)</f>
        <v>0</v>
      </c>
      <c r="K669" s="139" t="s">
        <v>902</v>
      </c>
      <c r="L669" s="32"/>
      <c r="M669" s="144" t="s">
        <v>1</v>
      </c>
      <c r="N669" s="145" t="s">
        <v>42</v>
      </c>
      <c r="P669" s="146">
        <f>O669*H669</f>
        <v>0</v>
      </c>
      <c r="Q669" s="146">
        <v>0</v>
      </c>
      <c r="R669" s="146">
        <f>Q669*H669</f>
        <v>0</v>
      </c>
      <c r="S669" s="146">
        <v>0</v>
      </c>
      <c r="T669" s="147">
        <f>S669*H669</f>
        <v>0</v>
      </c>
      <c r="AR669" s="148" t="s">
        <v>428</v>
      </c>
      <c r="AT669" s="148" t="s">
        <v>342</v>
      </c>
      <c r="AU669" s="148" t="s">
        <v>86</v>
      </c>
      <c r="AY669" s="17" t="s">
        <v>339</v>
      </c>
      <c r="BE669" s="149">
        <f>IF(N669="základní",J669,0)</f>
        <v>0</v>
      </c>
      <c r="BF669" s="149">
        <f>IF(N669="snížená",J669,0)</f>
        <v>0</v>
      </c>
      <c r="BG669" s="149">
        <f>IF(N669="zákl. přenesená",J669,0)</f>
        <v>0</v>
      </c>
      <c r="BH669" s="149">
        <f>IF(N669="sníž. přenesená",J669,0)</f>
        <v>0</v>
      </c>
      <c r="BI669" s="149">
        <f>IF(N669="nulová",J669,0)</f>
        <v>0</v>
      </c>
      <c r="BJ669" s="17" t="s">
        <v>84</v>
      </c>
      <c r="BK669" s="149">
        <f>ROUND(I669*H669,2)</f>
        <v>0</v>
      </c>
      <c r="BL669" s="17" t="s">
        <v>428</v>
      </c>
      <c r="BM669" s="148" t="s">
        <v>2673</v>
      </c>
    </row>
    <row r="670" spans="2:65" s="1" customFormat="1" x14ac:dyDescent="0.2">
      <c r="B670" s="32"/>
      <c r="D670" s="150" t="s">
        <v>348</v>
      </c>
      <c r="F670" s="151" t="s">
        <v>2674</v>
      </c>
      <c r="I670" s="152"/>
      <c r="L670" s="32"/>
      <c r="M670" s="153"/>
      <c r="T670" s="56"/>
      <c r="AT670" s="17" t="s">
        <v>348</v>
      </c>
      <c r="AU670" s="17" t="s">
        <v>86</v>
      </c>
    </row>
    <row r="671" spans="2:65" s="15" customFormat="1" x14ac:dyDescent="0.2">
      <c r="B671" s="189"/>
      <c r="D671" s="150" t="s">
        <v>376</v>
      </c>
      <c r="E671" s="190" t="s">
        <v>1</v>
      </c>
      <c r="F671" s="191" t="s">
        <v>2675</v>
      </c>
      <c r="H671" s="190" t="s">
        <v>1</v>
      </c>
      <c r="I671" s="192"/>
      <c r="L671" s="189"/>
      <c r="M671" s="193"/>
      <c r="T671" s="194"/>
      <c r="AT671" s="190" t="s">
        <v>376</v>
      </c>
      <c r="AU671" s="190" t="s">
        <v>86</v>
      </c>
      <c r="AV671" s="15" t="s">
        <v>84</v>
      </c>
      <c r="AW671" s="15" t="s">
        <v>34</v>
      </c>
      <c r="AX671" s="15" t="s">
        <v>77</v>
      </c>
      <c r="AY671" s="190" t="s">
        <v>339</v>
      </c>
    </row>
    <row r="672" spans="2:65" s="12" customFormat="1" x14ac:dyDescent="0.2">
      <c r="B672" s="155"/>
      <c r="D672" s="150" t="s">
        <v>376</v>
      </c>
      <c r="E672" s="156" t="s">
        <v>1</v>
      </c>
      <c r="F672" s="157" t="s">
        <v>2676</v>
      </c>
      <c r="H672" s="158">
        <v>0.60299999999999998</v>
      </c>
      <c r="I672" s="159"/>
      <c r="L672" s="155"/>
      <c r="M672" s="160"/>
      <c r="T672" s="161"/>
      <c r="AT672" s="156" t="s">
        <v>376</v>
      </c>
      <c r="AU672" s="156" t="s">
        <v>86</v>
      </c>
      <c r="AV672" s="12" t="s">
        <v>86</v>
      </c>
      <c r="AW672" s="12" t="s">
        <v>34</v>
      </c>
      <c r="AX672" s="12" t="s">
        <v>77</v>
      </c>
      <c r="AY672" s="156" t="s">
        <v>339</v>
      </c>
    </row>
    <row r="673" spans="2:65" s="12" customFormat="1" x14ac:dyDescent="0.2">
      <c r="B673" s="155"/>
      <c r="D673" s="150" t="s">
        <v>376</v>
      </c>
      <c r="E673" s="156" t="s">
        <v>1</v>
      </c>
      <c r="F673" s="157" t="s">
        <v>2677</v>
      </c>
      <c r="H673" s="158">
        <v>0.60299999999999998</v>
      </c>
      <c r="I673" s="159"/>
      <c r="L673" s="155"/>
      <c r="M673" s="160"/>
      <c r="T673" s="161"/>
      <c r="AT673" s="156" t="s">
        <v>376</v>
      </c>
      <c r="AU673" s="156" t="s">
        <v>86</v>
      </c>
      <c r="AV673" s="12" t="s">
        <v>86</v>
      </c>
      <c r="AW673" s="12" t="s">
        <v>34</v>
      </c>
      <c r="AX673" s="12" t="s">
        <v>77</v>
      </c>
      <c r="AY673" s="156" t="s">
        <v>339</v>
      </c>
    </row>
    <row r="674" spans="2:65" s="15" customFormat="1" x14ac:dyDescent="0.2">
      <c r="B674" s="189"/>
      <c r="D674" s="150" t="s">
        <v>376</v>
      </c>
      <c r="E674" s="190" t="s">
        <v>1</v>
      </c>
      <c r="F674" s="191" t="s">
        <v>2678</v>
      </c>
      <c r="H674" s="190" t="s">
        <v>1</v>
      </c>
      <c r="I674" s="192"/>
      <c r="L674" s="189"/>
      <c r="M674" s="193"/>
      <c r="T674" s="194"/>
      <c r="AT674" s="190" t="s">
        <v>376</v>
      </c>
      <c r="AU674" s="190" t="s">
        <v>86</v>
      </c>
      <c r="AV674" s="15" t="s">
        <v>84</v>
      </c>
      <c r="AW674" s="15" t="s">
        <v>34</v>
      </c>
      <c r="AX674" s="15" t="s">
        <v>77</v>
      </c>
      <c r="AY674" s="190" t="s">
        <v>339</v>
      </c>
    </row>
    <row r="675" spans="2:65" s="12" customFormat="1" x14ac:dyDescent="0.2">
      <c r="B675" s="155"/>
      <c r="D675" s="150" t="s">
        <v>376</v>
      </c>
      <c r="E675" s="156" t="s">
        <v>1</v>
      </c>
      <c r="F675" s="157" t="s">
        <v>5214</v>
      </c>
      <c r="H675" s="158">
        <v>15.36</v>
      </c>
      <c r="I675" s="159"/>
      <c r="L675" s="155"/>
      <c r="M675" s="160"/>
      <c r="T675" s="161"/>
      <c r="AT675" s="156" t="s">
        <v>376</v>
      </c>
      <c r="AU675" s="156" t="s">
        <v>86</v>
      </c>
      <c r="AV675" s="12" t="s">
        <v>86</v>
      </c>
      <c r="AW675" s="12" t="s">
        <v>34</v>
      </c>
      <c r="AX675" s="12" t="s">
        <v>77</v>
      </c>
      <c r="AY675" s="156" t="s">
        <v>339</v>
      </c>
    </row>
    <row r="676" spans="2:65" s="12" customFormat="1" x14ac:dyDescent="0.2">
      <c r="B676" s="155"/>
      <c r="D676" s="150" t="s">
        <v>376</v>
      </c>
      <c r="E676" s="156" t="s">
        <v>1</v>
      </c>
      <c r="F676" s="157" t="s">
        <v>5215</v>
      </c>
      <c r="H676" s="158">
        <v>15.36</v>
      </c>
      <c r="I676" s="159"/>
      <c r="L676" s="155"/>
      <c r="M676" s="160"/>
      <c r="T676" s="161"/>
      <c r="AT676" s="156" t="s">
        <v>376</v>
      </c>
      <c r="AU676" s="156" t="s">
        <v>86</v>
      </c>
      <c r="AV676" s="12" t="s">
        <v>86</v>
      </c>
      <c r="AW676" s="12" t="s">
        <v>34</v>
      </c>
      <c r="AX676" s="12" t="s">
        <v>77</v>
      </c>
      <c r="AY676" s="156" t="s">
        <v>339</v>
      </c>
    </row>
    <row r="677" spans="2:65" s="15" customFormat="1" x14ac:dyDescent="0.2">
      <c r="B677" s="189"/>
      <c r="D677" s="150" t="s">
        <v>376</v>
      </c>
      <c r="E677" s="190" t="s">
        <v>1</v>
      </c>
      <c r="F677" s="191" t="s">
        <v>2681</v>
      </c>
      <c r="H677" s="190" t="s">
        <v>1</v>
      </c>
      <c r="I677" s="192"/>
      <c r="L677" s="189"/>
      <c r="M677" s="193"/>
      <c r="T677" s="194"/>
      <c r="AT677" s="190" t="s">
        <v>376</v>
      </c>
      <c r="AU677" s="190" t="s">
        <v>86</v>
      </c>
      <c r="AV677" s="15" t="s">
        <v>84</v>
      </c>
      <c r="AW677" s="15" t="s">
        <v>34</v>
      </c>
      <c r="AX677" s="15" t="s">
        <v>77</v>
      </c>
      <c r="AY677" s="190" t="s">
        <v>339</v>
      </c>
    </row>
    <row r="678" spans="2:65" s="12" customFormat="1" x14ac:dyDescent="0.2">
      <c r="B678" s="155"/>
      <c r="D678" s="150" t="s">
        <v>376</v>
      </c>
      <c r="E678" s="156" t="s">
        <v>1</v>
      </c>
      <c r="F678" s="157" t="s">
        <v>2682</v>
      </c>
      <c r="H678" s="158">
        <v>15.51</v>
      </c>
      <c r="I678" s="159"/>
      <c r="L678" s="155"/>
      <c r="M678" s="160"/>
      <c r="T678" s="161"/>
      <c r="AT678" s="156" t="s">
        <v>376</v>
      </c>
      <c r="AU678" s="156" t="s">
        <v>86</v>
      </c>
      <c r="AV678" s="12" t="s">
        <v>86</v>
      </c>
      <c r="AW678" s="12" t="s">
        <v>34</v>
      </c>
      <c r="AX678" s="12" t="s">
        <v>77</v>
      </c>
      <c r="AY678" s="156" t="s">
        <v>339</v>
      </c>
    </row>
    <row r="679" spans="2:65" s="13" customFormat="1" x14ac:dyDescent="0.2">
      <c r="B679" s="162"/>
      <c r="D679" s="150" t="s">
        <v>376</v>
      </c>
      <c r="E679" s="163" t="s">
        <v>1</v>
      </c>
      <c r="F679" s="164" t="s">
        <v>398</v>
      </c>
      <c r="H679" s="165">
        <v>47.436</v>
      </c>
      <c r="I679" s="166"/>
      <c r="L679" s="162"/>
      <c r="M679" s="167"/>
      <c r="T679" s="168"/>
      <c r="AT679" s="163" t="s">
        <v>376</v>
      </c>
      <c r="AU679" s="163" t="s">
        <v>86</v>
      </c>
      <c r="AV679" s="13" t="s">
        <v>249</v>
      </c>
      <c r="AW679" s="13" t="s">
        <v>34</v>
      </c>
      <c r="AX679" s="13" t="s">
        <v>84</v>
      </c>
      <c r="AY679" s="163" t="s">
        <v>339</v>
      </c>
    </row>
    <row r="680" spans="2:65" s="1" customFormat="1" ht="16.5" customHeight="1" x14ac:dyDescent="0.2">
      <c r="B680" s="136"/>
      <c r="C680" s="137" t="s">
        <v>1526</v>
      </c>
      <c r="D680" s="137" t="s">
        <v>342</v>
      </c>
      <c r="E680" s="138" t="s">
        <v>2683</v>
      </c>
      <c r="F680" s="139" t="s">
        <v>2684</v>
      </c>
      <c r="G680" s="140" t="s">
        <v>381</v>
      </c>
      <c r="H680" s="141">
        <v>65.671999999999997</v>
      </c>
      <c r="I680" s="142"/>
      <c r="J680" s="143">
        <f>ROUND(I680*H680,2)</f>
        <v>0</v>
      </c>
      <c r="K680" s="139" t="s">
        <v>902</v>
      </c>
      <c r="L680" s="32"/>
      <c r="M680" s="144" t="s">
        <v>1</v>
      </c>
      <c r="N680" s="145" t="s">
        <v>42</v>
      </c>
      <c r="P680" s="146">
        <f>O680*H680</f>
        <v>0</v>
      </c>
      <c r="Q680" s="146">
        <v>0</v>
      </c>
      <c r="R680" s="146">
        <f>Q680*H680</f>
        <v>0</v>
      </c>
      <c r="S680" s="146">
        <v>0</v>
      </c>
      <c r="T680" s="147">
        <f>S680*H680</f>
        <v>0</v>
      </c>
      <c r="AR680" s="148" t="s">
        <v>428</v>
      </c>
      <c r="AT680" s="148" t="s">
        <v>342</v>
      </c>
      <c r="AU680" s="148" t="s">
        <v>86</v>
      </c>
      <c r="AY680" s="17" t="s">
        <v>339</v>
      </c>
      <c r="BE680" s="149">
        <f>IF(N680="základní",J680,0)</f>
        <v>0</v>
      </c>
      <c r="BF680" s="149">
        <f>IF(N680="snížená",J680,0)</f>
        <v>0</v>
      </c>
      <c r="BG680" s="149">
        <f>IF(N680="zákl. přenesená",J680,0)</f>
        <v>0</v>
      </c>
      <c r="BH680" s="149">
        <f>IF(N680="sníž. přenesená",J680,0)</f>
        <v>0</v>
      </c>
      <c r="BI680" s="149">
        <f>IF(N680="nulová",J680,0)</f>
        <v>0</v>
      </c>
      <c r="BJ680" s="17" t="s">
        <v>84</v>
      </c>
      <c r="BK680" s="149">
        <f>ROUND(I680*H680,2)</f>
        <v>0</v>
      </c>
      <c r="BL680" s="17" t="s">
        <v>428</v>
      </c>
      <c r="BM680" s="148" t="s">
        <v>2685</v>
      </c>
    </row>
    <row r="681" spans="2:65" s="1" customFormat="1" x14ac:dyDescent="0.2">
      <c r="B681" s="32"/>
      <c r="D681" s="150" t="s">
        <v>348</v>
      </c>
      <c r="F681" s="151" t="s">
        <v>2686</v>
      </c>
      <c r="I681" s="152"/>
      <c r="L681" s="32"/>
      <c r="M681" s="153"/>
      <c r="T681" s="56"/>
      <c r="AT681" s="17" t="s">
        <v>348</v>
      </c>
      <c r="AU681" s="17" t="s">
        <v>86</v>
      </c>
    </row>
    <row r="682" spans="2:65" s="15" customFormat="1" x14ac:dyDescent="0.2">
      <c r="B682" s="189"/>
      <c r="D682" s="150" t="s">
        <v>376</v>
      </c>
      <c r="E682" s="190" t="s">
        <v>1</v>
      </c>
      <c r="F682" s="191" t="s">
        <v>2675</v>
      </c>
      <c r="H682" s="190" t="s">
        <v>1</v>
      </c>
      <c r="I682" s="192"/>
      <c r="L682" s="189"/>
      <c r="M682" s="193"/>
      <c r="T682" s="194"/>
      <c r="AT682" s="190" t="s">
        <v>376</v>
      </c>
      <c r="AU682" s="190" t="s">
        <v>86</v>
      </c>
      <c r="AV682" s="15" t="s">
        <v>84</v>
      </c>
      <c r="AW682" s="15" t="s">
        <v>34</v>
      </c>
      <c r="AX682" s="15" t="s">
        <v>77</v>
      </c>
      <c r="AY682" s="190" t="s">
        <v>339</v>
      </c>
    </row>
    <row r="683" spans="2:65" s="12" customFormat="1" x14ac:dyDescent="0.2">
      <c r="B683" s="155"/>
      <c r="D683" s="150" t="s">
        <v>376</v>
      </c>
      <c r="E683" s="156" t="s">
        <v>1</v>
      </c>
      <c r="F683" s="157" t="s">
        <v>5216</v>
      </c>
      <c r="H683" s="158">
        <v>1.879</v>
      </c>
      <c r="I683" s="159"/>
      <c r="L683" s="155"/>
      <c r="M683" s="160"/>
      <c r="T683" s="161"/>
      <c r="AT683" s="156" t="s">
        <v>376</v>
      </c>
      <c r="AU683" s="156" t="s">
        <v>86</v>
      </c>
      <c r="AV683" s="12" t="s">
        <v>86</v>
      </c>
      <c r="AW683" s="12" t="s">
        <v>34</v>
      </c>
      <c r="AX683" s="12" t="s">
        <v>77</v>
      </c>
      <c r="AY683" s="156" t="s">
        <v>339</v>
      </c>
    </row>
    <row r="684" spans="2:65" s="12" customFormat="1" x14ac:dyDescent="0.2">
      <c r="B684" s="155"/>
      <c r="D684" s="150" t="s">
        <v>376</v>
      </c>
      <c r="E684" s="156" t="s">
        <v>1</v>
      </c>
      <c r="F684" s="157" t="s">
        <v>5217</v>
      </c>
      <c r="H684" s="158">
        <v>1.659</v>
      </c>
      <c r="I684" s="159"/>
      <c r="L684" s="155"/>
      <c r="M684" s="160"/>
      <c r="T684" s="161"/>
      <c r="AT684" s="156" t="s">
        <v>376</v>
      </c>
      <c r="AU684" s="156" t="s">
        <v>86</v>
      </c>
      <c r="AV684" s="12" t="s">
        <v>86</v>
      </c>
      <c r="AW684" s="12" t="s">
        <v>34</v>
      </c>
      <c r="AX684" s="12" t="s">
        <v>77</v>
      </c>
      <c r="AY684" s="156" t="s">
        <v>339</v>
      </c>
    </row>
    <row r="685" spans="2:65" s="12" customFormat="1" x14ac:dyDescent="0.2">
      <c r="B685" s="155"/>
      <c r="D685" s="150" t="s">
        <v>376</v>
      </c>
      <c r="E685" s="156" t="s">
        <v>1</v>
      </c>
      <c r="F685" s="157" t="s">
        <v>5218</v>
      </c>
      <c r="H685" s="158">
        <v>9.2850000000000001</v>
      </c>
      <c r="I685" s="159"/>
      <c r="L685" s="155"/>
      <c r="M685" s="160"/>
      <c r="T685" s="161"/>
      <c r="AT685" s="156" t="s">
        <v>376</v>
      </c>
      <c r="AU685" s="156" t="s">
        <v>86</v>
      </c>
      <c r="AV685" s="12" t="s">
        <v>86</v>
      </c>
      <c r="AW685" s="12" t="s">
        <v>34</v>
      </c>
      <c r="AX685" s="12" t="s">
        <v>77</v>
      </c>
      <c r="AY685" s="156" t="s">
        <v>339</v>
      </c>
    </row>
    <row r="686" spans="2:65" s="12" customFormat="1" x14ac:dyDescent="0.2">
      <c r="B686" s="155"/>
      <c r="D686" s="150" t="s">
        <v>376</v>
      </c>
      <c r="E686" s="156" t="s">
        <v>1</v>
      </c>
      <c r="F686" s="157" t="s">
        <v>5219</v>
      </c>
      <c r="H686" s="158">
        <v>9.1129999999999995</v>
      </c>
      <c r="I686" s="159"/>
      <c r="L686" s="155"/>
      <c r="M686" s="160"/>
      <c r="T686" s="161"/>
      <c r="AT686" s="156" t="s">
        <v>376</v>
      </c>
      <c r="AU686" s="156" t="s">
        <v>86</v>
      </c>
      <c r="AV686" s="12" t="s">
        <v>86</v>
      </c>
      <c r="AW686" s="12" t="s">
        <v>34</v>
      </c>
      <c r="AX686" s="12" t="s">
        <v>77</v>
      </c>
      <c r="AY686" s="156" t="s">
        <v>339</v>
      </c>
    </row>
    <row r="687" spans="2:65" s="15" customFormat="1" x14ac:dyDescent="0.2">
      <c r="B687" s="189"/>
      <c r="D687" s="150" t="s">
        <v>376</v>
      </c>
      <c r="E687" s="190" t="s">
        <v>1</v>
      </c>
      <c r="F687" s="191" t="s">
        <v>2678</v>
      </c>
      <c r="H687" s="190" t="s">
        <v>1</v>
      </c>
      <c r="I687" s="192"/>
      <c r="L687" s="189"/>
      <c r="M687" s="193"/>
      <c r="T687" s="194"/>
      <c r="AT687" s="190" t="s">
        <v>376</v>
      </c>
      <c r="AU687" s="190" t="s">
        <v>86</v>
      </c>
      <c r="AV687" s="15" t="s">
        <v>84</v>
      </c>
      <c r="AW687" s="15" t="s">
        <v>34</v>
      </c>
      <c r="AX687" s="15" t="s">
        <v>77</v>
      </c>
      <c r="AY687" s="190" t="s">
        <v>339</v>
      </c>
    </row>
    <row r="688" spans="2:65" s="12" customFormat="1" x14ac:dyDescent="0.2">
      <c r="B688" s="155"/>
      <c r="D688" s="150" t="s">
        <v>376</v>
      </c>
      <c r="E688" s="156" t="s">
        <v>1</v>
      </c>
      <c r="F688" s="157" t="s">
        <v>5220</v>
      </c>
      <c r="H688" s="158">
        <v>11.73</v>
      </c>
      <c r="I688" s="159"/>
      <c r="L688" s="155"/>
      <c r="M688" s="160"/>
      <c r="T688" s="161"/>
      <c r="AT688" s="156" t="s">
        <v>376</v>
      </c>
      <c r="AU688" s="156" t="s">
        <v>86</v>
      </c>
      <c r="AV688" s="12" t="s">
        <v>86</v>
      </c>
      <c r="AW688" s="12" t="s">
        <v>34</v>
      </c>
      <c r="AX688" s="12" t="s">
        <v>77</v>
      </c>
      <c r="AY688" s="156" t="s">
        <v>339</v>
      </c>
    </row>
    <row r="689" spans="2:65" s="12" customFormat="1" x14ac:dyDescent="0.2">
      <c r="B689" s="155"/>
      <c r="D689" s="150" t="s">
        <v>376</v>
      </c>
      <c r="E689" s="156" t="s">
        <v>1</v>
      </c>
      <c r="F689" s="157" t="s">
        <v>5221</v>
      </c>
      <c r="H689" s="158">
        <v>2.391</v>
      </c>
      <c r="I689" s="159"/>
      <c r="L689" s="155"/>
      <c r="M689" s="160"/>
      <c r="T689" s="161"/>
      <c r="AT689" s="156" t="s">
        <v>376</v>
      </c>
      <c r="AU689" s="156" t="s">
        <v>86</v>
      </c>
      <c r="AV689" s="12" t="s">
        <v>86</v>
      </c>
      <c r="AW689" s="12" t="s">
        <v>34</v>
      </c>
      <c r="AX689" s="12" t="s">
        <v>77</v>
      </c>
      <c r="AY689" s="156" t="s">
        <v>339</v>
      </c>
    </row>
    <row r="690" spans="2:65" s="12" customFormat="1" x14ac:dyDescent="0.2">
      <c r="B690" s="155"/>
      <c r="D690" s="150" t="s">
        <v>376</v>
      </c>
      <c r="E690" s="156" t="s">
        <v>1</v>
      </c>
      <c r="F690" s="157" t="s">
        <v>2693</v>
      </c>
      <c r="H690" s="158">
        <v>1.3859999999999999</v>
      </c>
      <c r="I690" s="159"/>
      <c r="L690" s="155"/>
      <c r="M690" s="160"/>
      <c r="T690" s="161"/>
      <c r="AT690" s="156" t="s">
        <v>376</v>
      </c>
      <c r="AU690" s="156" t="s">
        <v>86</v>
      </c>
      <c r="AV690" s="12" t="s">
        <v>86</v>
      </c>
      <c r="AW690" s="12" t="s">
        <v>34</v>
      </c>
      <c r="AX690" s="12" t="s">
        <v>77</v>
      </c>
      <c r="AY690" s="156" t="s">
        <v>339</v>
      </c>
    </row>
    <row r="691" spans="2:65" s="12" customFormat="1" x14ac:dyDescent="0.2">
      <c r="B691" s="155"/>
      <c r="D691" s="150" t="s">
        <v>376</v>
      </c>
      <c r="E691" s="156" t="s">
        <v>1</v>
      </c>
      <c r="F691" s="157" t="s">
        <v>2694</v>
      </c>
      <c r="H691" s="158">
        <v>1.3859999999999999</v>
      </c>
      <c r="I691" s="159"/>
      <c r="L691" s="155"/>
      <c r="M691" s="160"/>
      <c r="T691" s="161"/>
      <c r="AT691" s="156" t="s">
        <v>376</v>
      </c>
      <c r="AU691" s="156" t="s">
        <v>86</v>
      </c>
      <c r="AV691" s="12" t="s">
        <v>86</v>
      </c>
      <c r="AW691" s="12" t="s">
        <v>34</v>
      </c>
      <c r="AX691" s="12" t="s">
        <v>77</v>
      </c>
      <c r="AY691" s="156" t="s">
        <v>339</v>
      </c>
    </row>
    <row r="692" spans="2:65" s="12" customFormat="1" x14ac:dyDescent="0.2">
      <c r="B692" s="155"/>
      <c r="D692" s="150" t="s">
        <v>376</v>
      </c>
      <c r="E692" s="156" t="s">
        <v>1</v>
      </c>
      <c r="F692" s="157" t="s">
        <v>5222</v>
      </c>
      <c r="H692" s="158">
        <v>0.86699999999999999</v>
      </c>
      <c r="I692" s="159"/>
      <c r="L692" s="155"/>
      <c r="M692" s="160"/>
      <c r="T692" s="161"/>
      <c r="AT692" s="156" t="s">
        <v>376</v>
      </c>
      <c r="AU692" s="156" t="s">
        <v>86</v>
      </c>
      <c r="AV692" s="12" t="s">
        <v>86</v>
      </c>
      <c r="AW692" s="12" t="s">
        <v>34</v>
      </c>
      <c r="AX692" s="12" t="s">
        <v>77</v>
      </c>
      <c r="AY692" s="156" t="s">
        <v>339</v>
      </c>
    </row>
    <row r="693" spans="2:65" s="12" customFormat="1" x14ac:dyDescent="0.2">
      <c r="B693" s="155"/>
      <c r="D693" s="150" t="s">
        <v>376</v>
      </c>
      <c r="E693" s="156" t="s">
        <v>1</v>
      </c>
      <c r="F693" s="157" t="s">
        <v>5223</v>
      </c>
      <c r="H693" s="158">
        <v>0.85</v>
      </c>
      <c r="I693" s="159"/>
      <c r="L693" s="155"/>
      <c r="M693" s="160"/>
      <c r="T693" s="161"/>
      <c r="AT693" s="156" t="s">
        <v>376</v>
      </c>
      <c r="AU693" s="156" t="s">
        <v>86</v>
      </c>
      <c r="AV693" s="12" t="s">
        <v>86</v>
      </c>
      <c r="AW693" s="12" t="s">
        <v>34</v>
      </c>
      <c r="AX693" s="12" t="s">
        <v>77</v>
      </c>
      <c r="AY693" s="156" t="s">
        <v>339</v>
      </c>
    </row>
    <row r="694" spans="2:65" s="15" customFormat="1" x14ac:dyDescent="0.2">
      <c r="B694" s="189"/>
      <c r="D694" s="150" t="s">
        <v>376</v>
      </c>
      <c r="E694" s="190" t="s">
        <v>1</v>
      </c>
      <c r="F694" s="191" t="s">
        <v>2681</v>
      </c>
      <c r="H694" s="190" t="s">
        <v>1</v>
      </c>
      <c r="I694" s="192"/>
      <c r="L694" s="189"/>
      <c r="M694" s="193"/>
      <c r="T694" s="194"/>
      <c r="AT694" s="190" t="s">
        <v>376</v>
      </c>
      <c r="AU694" s="190" t="s">
        <v>86</v>
      </c>
      <c r="AV694" s="15" t="s">
        <v>84</v>
      </c>
      <c r="AW694" s="15" t="s">
        <v>34</v>
      </c>
      <c r="AX694" s="15" t="s">
        <v>77</v>
      </c>
      <c r="AY694" s="190" t="s">
        <v>339</v>
      </c>
    </row>
    <row r="695" spans="2:65" s="12" customFormat="1" x14ac:dyDescent="0.2">
      <c r="B695" s="155"/>
      <c r="D695" s="150" t="s">
        <v>376</v>
      </c>
      <c r="E695" s="156" t="s">
        <v>1</v>
      </c>
      <c r="F695" s="157" t="s">
        <v>2697</v>
      </c>
      <c r="H695" s="158">
        <v>11.958</v>
      </c>
      <c r="I695" s="159"/>
      <c r="L695" s="155"/>
      <c r="M695" s="160"/>
      <c r="T695" s="161"/>
      <c r="AT695" s="156" t="s">
        <v>376</v>
      </c>
      <c r="AU695" s="156" t="s">
        <v>86</v>
      </c>
      <c r="AV695" s="12" t="s">
        <v>86</v>
      </c>
      <c r="AW695" s="12" t="s">
        <v>34</v>
      </c>
      <c r="AX695" s="12" t="s">
        <v>77</v>
      </c>
      <c r="AY695" s="156" t="s">
        <v>339</v>
      </c>
    </row>
    <row r="696" spans="2:65" s="12" customFormat="1" x14ac:dyDescent="0.2">
      <c r="B696" s="155"/>
      <c r="D696" s="150" t="s">
        <v>376</v>
      </c>
      <c r="E696" s="156" t="s">
        <v>1</v>
      </c>
      <c r="F696" s="157" t="s">
        <v>2698</v>
      </c>
      <c r="H696" s="158">
        <v>9.827</v>
      </c>
      <c r="I696" s="159"/>
      <c r="L696" s="155"/>
      <c r="M696" s="160"/>
      <c r="T696" s="161"/>
      <c r="AT696" s="156" t="s">
        <v>376</v>
      </c>
      <c r="AU696" s="156" t="s">
        <v>86</v>
      </c>
      <c r="AV696" s="12" t="s">
        <v>86</v>
      </c>
      <c r="AW696" s="12" t="s">
        <v>34</v>
      </c>
      <c r="AX696" s="12" t="s">
        <v>77</v>
      </c>
      <c r="AY696" s="156" t="s">
        <v>339</v>
      </c>
    </row>
    <row r="697" spans="2:65" s="12" customFormat="1" x14ac:dyDescent="0.2">
      <c r="B697" s="155"/>
      <c r="D697" s="150" t="s">
        <v>376</v>
      </c>
      <c r="E697" s="156" t="s">
        <v>1</v>
      </c>
      <c r="F697" s="157" t="s">
        <v>2699</v>
      </c>
      <c r="H697" s="158">
        <v>1.8</v>
      </c>
      <c r="I697" s="159"/>
      <c r="L697" s="155"/>
      <c r="M697" s="160"/>
      <c r="T697" s="161"/>
      <c r="AT697" s="156" t="s">
        <v>376</v>
      </c>
      <c r="AU697" s="156" t="s">
        <v>86</v>
      </c>
      <c r="AV697" s="12" t="s">
        <v>86</v>
      </c>
      <c r="AW697" s="12" t="s">
        <v>34</v>
      </c>
      <c r="AX697" s="12" t="s">
        <v>77</v>
      </c>
      <c r="AY697" s="156" t="s">
        <v>339</v>
      </c>
    </row>
    <row r="698" spans="2:65" s="12" customFormat="1" x14ac:dyDescent="0.2">
      <c r="B698" s="155"/>
      <c r="D698" s="150" t="s">
        <v>376</v>
      </c>
      <c r="E698" s="156" t="s">
        <v>1</v>
      </c>
      <c r="F698" s="157" t="s">
        <v>2700</v>
      </c>
      <c r="H698" s="158">
        <v>1.5409999999999999</v>
      </c>
      <c r="I698" s="159"/>
      <c r="L698" s="155"/>
      <c r="M698" s="160"/>
      <c r="T698" s="161"/>
      <c r="AT698" s="156" t="s">
        <v>376</v>
      </c>
      <c r="AU698" s="156" t="s">
        <v>86</v>
      </c>
      <c r="AV698" s="12" t="s">
        <v>86</v>
      </c>
      <c r="AW698" s="12" t="s">
        <v>34</v>
      </c>
      <c r="AX698" s="12" t="s">
        <v>77</v>
      </c>
      <c r="AY698" s="156" t="s">
        <v>339</v>
      </c>
    </row>
    <row r="699" spans="2:65" s="13" customFormat="1" x14ac:dyDescent="0.2">
      <c r="B699" s="162"/>
      <c r="D699" s="150" t="s">
        <v>376</v>
      </c>
      <c r="E699" s="163" t="s">
        <v>1</v>
      </c>
      <c r="F699" s="164" t="s">
        <v>398</v>
      </c>
      <c r="H699" s="165">
        <v>65.671999999999997</v>
      </c>
      <c r="I699" s="166"/>
      <c r="L699" s="162"/>
      <c r="M699" s="167"/>
      <c r="T699" s="168"/>
      <c r="AT699" s="163" t="s">
        <v>376</v>
      </c>
      <c r="AU699" s="163" t="s">
        <v>86</v>
      </c>
      <c r="AV699" s="13" t="s">
        <v>249</v>
      </c>
      <c r="AW699" s="13" t="s">
        <v>34</v>
      </c>
      <c r="AX699" s="13" t="s">
        <v>84</v>
      </c>
      <c r="AY699" s="163" t="s">
        <v>339</v>
      </c>
    </row>
    <row r="700" spans="2:65" s="1" customFormat="1" ht="16.5" customHeight="1" x14ac:dyDescent="0.2">
      <c r="B700" s="136"/>
      <c r="C700" s="169" t="s">
        <v>1528</v>
      </c>
      <c r="D700" s="169" t="s">
        <v>490</v>
      </c>
      <c r="E700" s="170" t="s">
        <v>2701</v>
      </c>
      <c r="F700" s="171" t="s">
        <v>2702</v>
      </c>
      <c r="G700" s="172" t="s">
        <v>493</v>
      </c>
      <c r="H700" s="173">
        <v>0.04</v>
      </c>
      <c r="I700" s="174"/>
      <c r="J700" s="175">
        <f>ROUND(I700*H700,2)</f>
        <v>0</v>
      </c>
      <c r="K700" s="171" t="s">
        <v>902</v>
      </c>
      <c r="L700" s="176"/>
      <c r="M700" s="177" t="s">
        <v>1</v>
      </c>
      <c r="N700" s="178" t="s">
        <v>42</v>
      </c>
      <c r="P700" s="146">
        <f>O700*H700</f>
        <v>0</v>
      </c>
      <c r="Q700" s="146">
        <v>1</v>
      </c>
      <c r="R700" s="146">
        <f>Q700*H700</f>
        <v>0.04</v>
      </c>
      <c r="S700" s="146">
        <v>0</v>
      </c>
      <c r="T700" s="147">
        <f>S700*H700</f>
        <v>0</v>
      </c>
      <c r="AR700" s="148" t="s">
        <v>513</v>
      </c>
      <c r="AT700" s="148" t="s">
        <v>490</v>
      </c>
      <c r="AU700" s="148" t="s">
        <v>86</v>
      </c>
      <c r="AY700" s="17" t="s">
        <v>339</v>
      </c>
      <c r="BE700" s="149">
        <f>IF(N700="základní",J700,0)</f>
        <v>0</v>
      </c>
      <c r="BF700" s="149">
        <f>IF(N700="snížená",J700,0)</f>
        <v>0</v>
      </c>
      <c r="BG700" s="149">
        <f>IF(N700="zákl. přenesená",J700,0)</f>
        <v>0</v>
      </c>
      <c r="BH700" s="149">
        <f>IF(N700="sníž. přenesená",J700,0)</f>
        <v>0</v>
      </c>
      <c r="BI700" s="149">
        <f>IF(N700="nulová",J700,0)</f>
        <v>0</v>
      </c>
      <c r="BJ700" s="17" t="s">
        <v>84</v>
      </c>
      <c r="BK700" s="149">
        <f>ROUND(I700*H700,2)</f>
        <v>0</v>
      </c>
      <c r="BL700" s="17" t="s">
        <v>428</v>
      </c>
      <c r="BM700" s="148" t="s">
        <v>5224</v>
      </c>
    </row>
    <row r="701" spans="2:65" s="1" customFormat="1" x14ac:dyDescent="0.2">
      <c r="B701" s="32"/>
      <c r="D701" s="150" t="s">
        <v>348</v>
      </c>
      <c r="F701" s="151" t="s">
        <v>2702</v>
      </c>
      <c r="I701" s="152"/>
      <c r="L701" s="32"/>
      <c r="M701" s="153"/>
      <c r="T701" s="56"/>
      <c r="AT701" s="17" t="s">
        <v>348</v>
      </c>
      <c r="AU701" s="17" t="s">
        <v>86</v>
      </c>
    </row>
    <row r="702" spans="2:65" s="12" customFormat="1" x14ac:dyDescent="0.2">
      <c r="B702" s="155"/>
      <c r="D702" s="150" t="s">
        <v>376</v>
      </c>
      <c r="E702" s="156" t="s">
        <v>1</v>
      </c>
      <c r="F702" s="157" t="s">
        <v>5225</v>
      </c>
      <c r="H702" s="158">
        <v>113.108</v>
      </c>
      <c r="I702" s="159"/>
      <c r="L702" s="155"/>
      <c r="M702" s="160"/>
      <c r="T702" s="161"/>
      <c r="AT702" s="156" t="s">
        <v>376</v>
      </c>
      <c r="AU702" s="156" t="s">
        <v>86</v>
      </c>
      <c r="AV702" s="12" t="s">
        <v>86</v>
      </c>
      <c r="AW702" s="12" t="s">
        <v>34</v>
      </c>
      <c r="AX702" s="12" t="s">
        <v>84</v>
      </c>
      <c r="AY702" s="156" t="s">
        <v>339</v>
      </c>
    </row>
    <row r="703" spans="2:65" s="12" customFormat="1" x14ac:dyDescent="0.2">
      <c r="B703" s="155"/>
      <c r="D703" s="150" t="s">
        <v>376</v>
      </c>
      <c r="F703" s="157" t="s">
        <v>5226</v>
      </c>
      <c r="H703" s="158">
        <v>0.04</v>
      </c>
      <c r="I703" s="159"/>
      <c r="L703" s="155"/>
      <c r="M703" s="160"/>
      <c r="T703" s="161"/>
      <c r="AT703" s="156" t="s">
        <v>376</v>
      </c>
      <c r="AU703" s="156" t="s">
        <v>86</v>
      </c>
      <c r="AV703" s="12" t="s">
        <v>86</v>
      </c>
      <c r="AW703" s="12" t="s">
        <v>3</v>
      </c>
      <c r="AX703" s="12" t="s">
        <v>84</v>
      </c>
      <c r="AY703" s="156" t="s">
        <v>339</v>
      </c>
    </row>
    <row r="704" spans="2:65" s="1" customFormat="1" ht="16.5" customHeight="1" x14ac:dyDescent="0.2">
      <c r="B704" s="136"/>
      <c r="C704" s="137" t="s">
        <v>1533</v>
      </c>
      <c r="D704" s="137" t="s">
        <v>342</v>
      </c>
      <c r="E704" s="138" t="s">
        <v>2706</v>
      </c>
      <c r="F704" s="139" t="s">
        <v>2707</v>
      </c>
      <c r="G704" s="140" t="s">
        <v>381</v>
      </c>
      <c r="H704" s="141">
        <v>50.253</v>
      </c>
      <c r="I704" s="142"/>
      <c r="J704" s="143">
        <f>ROUND(I704*H704,2)</f>
        <v>0</v>
      </c>
      <c r="K704" s="139" t="s">
        <v>902</v>
      </c>
      <c r="L704" s="32"/>
      <c r="M704" s="144" t="s">
        <v>1</v>
      </c>
      <c r="N704" s="145" t="s">
        <v>42</v>
      </c>
      <c r="P704" s="146">
        <f>O704*H704</f>
        <v>0</v>
      </c>
      <c r="Q704" s="146">
        <v>0</v>
      </c>
      <c r="R704" s="146">
        <f>Q704*H704</f>
        <v>0</v>
      </c>
      <c r="S704" s="146">
        <v>0</v>
      </c>
      <c r="T704" s="147">
        <f>S704*H704</f>
        <v>0</v>
      </c>
      <c r="AR704" s="148" t="s">
        <v>428</v>
      </c>
      <c r="AT704" s="148" t="s">
        <v>342</v>
      </c>
      <c r="AU704" s="148" t="s">
        <v>86</v>
      </c>
      <c r="AY704" s="17" t="s">
        <v>339</v>
      </c>
      <c r="BE704" s="149">
        <f>IF(N704="základní",J704,0)</f>
        <v>0</v>
      </c>
      <c r="BF704" s="149">
        <f>IF(N704="snížená",J704,0)</f>
        <v>0</v>
      </c>
      <c r="BG704" s="149">
        <f>IF(N704="zákl. přenesená",J704,0)</f>
        <v>0</v>
      </c>
      <c r="BH704" s="149">
        <f>IF(N704="sníž. přenesená",J704,0)</f>
        <v>0</v>
      </c>
      <c r="BI704" s="149">
        <f>IF(N704="nulová",J704,0)</f>
        <v>0</v>
      </c>
      <c r="BJ704" s="17" t="s">
        <v>84</v>
      </c>
      <c r="BK704" s="149">
        <f>ROUND(I704*H704,2)</f>
        <v>0</v>
      </c>
      <c r="BL704" s="17" t="s">
        <v>428</v>
      </c>
      <c r="BM704" s="148" t="s">
        <v>2708</v>
      </c>
    </row>
    <row r="705" spans="2:65" s="1" customFormat="1" x14ac:dyDescent="0.2">
      <c r="B705" s="32"/>
      <c r="D705" s="150" t="s">
        <v>348</v>
      </c>
      <c r="F705" s="151" t="s">
        <v>2709</v>
      </c>
      <c r="I705" s="152"/>
      <c r="L705" s="32"/>
      <c r="M705" s="153"/>
      <c r="T705" s="56"/>
      <c r="AT705" s="17" t="s">
        <v>348</v>
      </c>
      <c r="AU705" s="17" t="s">
        <v>86</v>
      </c>
    </row>
    <row r="706" spans="2:65" s="15" customFormat="1" x14ac:dyDescent="0.2">
      <c r="B706" s="189"/>
      <c r="D706" s="150" t="s">
        <v>376</v>
      </c>
      <c r="E706" s="190" t="s">
        <v>1</v>
      </c>
      <c r="F706" s="191" t="s">
        <v>2710</v>
      </c>
      <c r="H706" s="190" t="s">
        <v>1</v>
      </c>
      <c r="I706" s="192"/>
      <c r="L706" s="189"/>
      <c r="M706" s="193"/>
      <c r="T706" s="194"/>
      <c r="AT706" s="190" t="s">
        <v>376</v>
      </c>
      <c r="AU706" s="190" t="s">
        <v>86</v>
      </c>
      <c r="AV706" s="15" t="s">
        <v>84</v>
      </c>
      <c r="AW706" s="15" t="s">
        <v>34</v>
      </c>
      <c r="AX706" s="15" t="s">
        <v>77</v>
      </c>
      <c r="AY706" s="190" t="s">
        <v>339</v>
      </c>
    </row>
    <row r="707" spans="2:65" s="12" customFormat="1" x14ac:dyDescent="0.2">
      <c r="B707" s="155"/>
      <c r="D707" s="150" t="s">
        <v>376</v>
      </c>
      <c r="E707" s="156" t="s">
        <v>1</v>
      </c>
      <c r="F707" s="157" t="s">
        <v>2711</v>
      </c>
      <c r="H707" s="158">
        <v>23.917000000000002</v>
      </c>
      <c r="I707" s="159"/>
      <c r="L707" s="155"/>
      <c r="M707" s="160"/>
      <c r="T707" s="161"/>
      <c r="AT707" s="156" t="s">
        <v>376</v>
      </c>
      <c r="AU707" s="156" t="s">
        <v>86</v>
      </c>
      <c r="AV707" s="12" t="s">
        <v>86</v>
      </c>
      <c r="AW707" s="12" t="s">
        <v>34</v>
      </c>
      <c r="AX707" s="12" t="s">
        <v>77</v>
      </c>
      <c r="AY707" s="156" t="s">
        <v>339</v>
      </c>
    </row>
    <row r="708" spans="2:65" s="12" customFormat="1" x14ac:dyDescent="0.2">
      <c r="B708" s="155"/>
      <c r="D708" s="150" t="s">
        <v>376</v>
      </c>
      <c r="E708" s="156" t="s">
        <v>1</v>
      </c>
      <c r="F708" s="157" t="s">
        <v>2712</v>
      </c>
      <c r="H708" s="158">
        <v>19.654</v>
      </c>
      <c r="I708" s="159"/>
      <c r="L708" s="155"/>
      <c r="M708" s="160"/>
      <c r="T708" s="161"/>
      <c r="AT708" s="156" t="s">
        <v>376</v>
      </c>
      <c r="AU708" s="156" t="s">
        <v>86</v>
      </c>
      <c r="AV708" s="12" t="s">
        <v>86</v>
      </c>
      <c r="AW708" s="12" t="s">
        <v>34</v>
      </c>
      <c r="AX708" s="12" t="s">
        <v>77</v>
      </c>
      <c r="AY708" s="156" t="s">
        <v>339</v>
      </c>
    </row>
    <row r="709" spans="2:65" s="12" customFormat="1" x14ac:dyDescent="0.2">
      <c r="B709" s="155"/>
      <c r="D709" s="150" t="s">
        <v>376</v>
      </c>
      <c r="E709" s="156" t="s">
        <v>1</v>
      </c>
      <c r="F709" s="157" t="s">
        <v>2713</v>
      </c>
      <c r="H709" s="158">
        <v>3.6</v>
      </c>
      <c r="I709" s="159"/>
      <c r="L709" s="155"/>
      <c r="M709" s="160"/>
      <c r="T709" s="161"/>
      <c r="AT709" s="156" t="s">
        <v>376</v>
      </c>
      <c r="AU709" s="156" t="s">
        <v>86</v>
      </c>
      <c r="AV709" s="12" t="s">
        <v>86</v>
      </c>
      <c r="AW709" s="12" t="s">
        <v>34</v>
      </c>
      <c r="AX709" s="12" t="s">
        <v>77</v>
      </c>
      <c r="AY709" s="156" t="s">
        <v>339</v>
      </c>
    </row>
    <row r="710" spans="2:65" s="12" customFormat="1" x14ac:dyDescent="0.2">
      <c r="B710" s="155"/>
      <c r="D710" s="150" t="s">
        <v>376</v>
      </c>
      <c r="E710" s="156" t="s">
        <v>1</v>
      </c>
      <c r="F710" s="157" t="s">
        <v>2714</v>
      </c>
      <c r="H710" s="158">
        <v>3.0819999999999999</v>
      </c>
      <c r="I710" s="159"/>
      <c r="L710" s="155"/>
      <c r="M710" s="160"/>
      <c r="T710" s="161"/>
      <c r="AT710" s="156" t="s">
        <v>376</v>
      </c>
      <c r="AU710" s="156" t="s">
        <v>86</v>
      </c>
      <c r="AV710" s="12" t="s">
        <v>86</v>
      </c>
      <c r="AW710" s="12" t="s">
        <v>34</v>
      </c>
      <c r="AX710" s="12" t="s">
        <v>77</v>
      </c>
      <c r="AY710" s="156" t="s">
        <v>339</v>
      </c>
    </row>
    <row r="711" spans="2:65" s="13" customFormat="1" x14ac:dyDescent="0.2">
      <c r="B711" s="162"/>
      <c r="D711" s="150" t="s">
        <v>376</v>
      </c>
      <c r="E711" s="163" t="s">
        <v>1</v>
      </c>
      <c r="F711" s="164" t="s">
        <v>398</v>
      </c>
      <c r="H711" s="165">
        <v>50.253</v>
      </c>
      <c r="I711" s="166"/>
      <c r="L711" s="162"/>
      <c r="M711" s="167"/>
      <c r="T711" s="168"/>
      <c r="AT711" s="163" t="s">
        <v>376</v>
      </c>
      <c r="AU711" s="163" t="s">
        <v>86</v>
      </c>
      <c r="AV711" s="13" t="s">
        <v>249</v>
      </c>
      <c r="AW711" s="13" t="s">
        <v>34</v>
      </c>
      <c r="AX711" s="13" t="s">
        <v>84</v>
      </c>
      <c r="AY711" s="163" t="s">
        <v>339</v>
      </c>
    </row>
    <row r="712" spans="2:65" s="1" customFormat="1" ht="16.5" customHeight="1" x14ac:dyDescent="0.2">
      <c r="B712" s="136"/>
      <c r="C712" s="137" t="s">
        <v>1538</v>
      </c>
      <c r="D712" s="137" t="s">
        <v>342</v>
      </c>
      <c r="E712" s="138" t="s">
        <v>2715</v>
      </c>
      <c r="F712" s="139" t="s">
        <v>2716</v>
      </c>
      <c r="G712" s="140" t="s">
        <v>381</v>
      </c>
      <c r="H712" s="141">
        <v>31.021000000000001</v>
      </c>
      <c r="I712" s="142"/>
      <c r="J712" s="143">
        <f>ROUND(I712*H712,2)</f>
        <v>0</v>
      </c>
      <c r="K712" s="139" t="s">
        <v>902</v>
      </c>
      <c r="L712" s="32"/>
      <c r="M712" s="144" t="s">
        <v>1</v>
      </c>
      <c r="N712" s="145" t="s">
        <v>42</v>
      </c>
      <c r="P712" s="146">
        <f>O712*H712</f>
        <v>0</v>
      </c>
      <c r="Q712" s="146">
        <v>0</v>
      </c>
      <c r="R712" s="146">
        <f>Q712*H712</f>
        <v>0</v>
      </c>
      <c r="S712" s="146">
        <v>0</v>
      </c>
      <c r="T712" s="147">
        <f>S712*H712</f>
        <v>0</v>
      </c>
      <c r="AR712" s="148" t="s">
        <v>428</v>
      </c>
      <c r="AT712" s="148" t="s">
        <v>342</v>
      </c>
      <c r="AU712" s="148" t="s">
        <v>86</v>
      </c>
      <c r="AY712" s="17" t="s">
        <v>339</v>
      </c>
      <c r="BE712" s="149">
        <f>IF(N712="základní",J712,0)</f>
        <v>0</v>
      </c>
      <c r="BF712" s="149">
        <f>IF(N712="snížená",J712,0)</f>
        <v>0</v>
      </c>
      <c r="BG712" s="149">
        <f>IF(N712="zákl. přenesená",J712,0)</f>
        <v>0</v>
      </c>
      <c r="BH712" s="149">
        <f>IF(N712="sníž. přenesená",J712,0)</f>
        <v>0</v>
      </c>
      <c r="BI712" s="149">
        <f>IF(N712="nulová",J712,0)</f>
        <v>0</v>
      </c>
      <c r="BJ712" s="17" t="s">
        <v>84</v>
      </c>
      <c r="BK712" s="149">
        <f>ROUND(I712*H712,2)</f>
        <v>0</v>
      </c>
      <c r="BL712" s="17" t="s">
        <v>428</v>
      </c>
      <c r="BM712" s="148" t="s">
        <v>5227</v>
      </c>
    </row>
    <row r="713" spans="2:65" s="1" customFormat="1" x14ac:dyDescent="0.2">
      <c r="B713" s="32"/>
      <c r="D713" s="150" t="s">
        <v>348</v>
      </c>
      <c r="F713" s="151" t="s">
        <v>2718</v>
      </c>
      <c r="I713" s="152"/>
      <c r="L713" s="32"/>
      <c r="M713" s="153"/>
      <c r="T713" s="56"/>
      <c r="AT713" s="17" t="s">
        <v>348</v>
      </c>
      <c r="AU713" s="17" t="s">
        <v>86</v>
      </c>
    </row>
    <row r="714" spans="2:65" s="15" customFormat="1" x14ac:dyDescent="0.2">
      <c r="B714" s="189"/>
      <c r="D714" s="150" t="s">
        <v>376</v>
      </c>
      <c r="E714" s="190" t="s">
        <v>1</v>
      </c>
      <c r="F714" s="191" t="s">
        <v>2710</v>
      </c>
      <c r="H714" s="190" t="s">
        <v>1</v>
      </c>
      <c r="I714" s="192"/>
      <c r="L714" s="189"/>
      <c r="M714" s="193"/>
      <c r="T714" s="194"/>
      <c r="AT714" s="190" t="s">
        <v>376</v>
      </c>
      <c r="AU714" s="190" t="s">
        <v>86</v>
      </c>
      <c r="AV714" s="15" t="s">
        <v>84</v>
      </c>
      <c r="AW714" s="15" t="s">
        <v>34</v>
      </c>
      <c r="AX714" s="15" t="s">
        <v>77</v>
      </c>
      <c r="AY714" s="190" t="s">
        <v>339</v>
      </c>
    </row>
    <row r="715" spans="2:65" s="12" customFormat="1" x14ac:dyDescent="0.2">
      <c r="B715" s="155"/>
      <c r="D715" s="150" t="s">
        <v>376</v>
      </c>
      <c r="E715" s="156" t="s">
        <v>1</v>
      </c>
      <c r="F715" s="157" t="s">
        <v>2719</v>
      </c>
      <c r="H715" s="158">
        <v>31.021000000000001</v>
      </c>
      <c r="I715" s="159"/>
      <c r="L715" s="155"/>
      <c r="M715" s="160"/>
      <c r="T715" s="161"/>
      <c r="AT715" s="156" t="s">
        <v>376</v>
      </c>
      <c r="AU715" s="156" t="s">
        <v>86</v>
      </c>
      <c r="AV715" s="12" t="s">
        <v>86</v>
      </c>
      <c r="AW715" s="12" t="s">
        <v>34</v>
      </c>
      <c r="AX715" s="12" t="s">
        <v>84</v>
      </c>
      <c r="AY715" s="156" t="s">
        <v>339</v>
      </c>
    </row>
    <row r="716" spans="2:65" s="1" customFormat="1" ht="16.5" customHeight="1" x14ac:dyDescent="0.2">
      <c r="B716" s="136"/>
      <c r="C716" s="169" t="s">
        <v>1542</v>
      </c>
      <c r="D716" s="169" t="s">
        <v>490</v>
      </c>
      <c r="E716" s="170" t="s">
        <v>2720</v>
      </c>
      <c r="F716" s="171" t="s">
        <v>2721</v>
      </c>
      <c r="G716" s="172" t="s">
        <v>493</v>
      </c>
      <c r="H716" s="173">
        <v>0.122</v>
      </c>
      <c r="I716" s="174"/>
      <c r="J716" s="175">
        <f>ROUND(I716*H716,2)</f>
        <v>0</v>
      </c>
      <c r="K716" s="171" t="s">
        <v>902</v>
      </c>
      <c r="L716" s="176"/>
      <c r="M716" s="177" t="s">
        <v>1</v>
      </c>
      <c r="N716" s="178" t="s">
        <v>42</v>
      </c>
      <c r="P716" s="146">
        <f>O716*H716</f>
        <v>0</v>
      </c>
      <c r="Q716" s="146">
        <v>1</v>
      </c>
      <c r="R716" s="146">
        <f>Q716*H716</f>
        <v>0.122</v>
      </c>
      <c r="S716" s="146">
        <v>0</v>
      </c>
      <c r="T716" s="147">
        <f>S716*H716</f>
        <v>0</v>
      </c>
      <c r="AR716" s="148" t="s">
        <v>513</v>
      </c>
      <c r="AT716" s="148" t="s">
        <v>490</v>
      </c>
      <c r="AU716" s="148" t="s">
        <v>86</v>
      </c>
      <c r="AY716" s="17" t="s">
        <v>339</v>
      </c>
      <c r="BE716" s="149">
        <f>IF(N716="základní",J716,0)</f>
        <v>0</v>
      </c>
      <c r="BF716" s="149">
        <f>IF(N716="snížená",J716,0)</f>
        <v>0</v>
      </c>
      <c r="BG716" s="149">
        <f>IF(N716="zákl. přenesená",J716,0)</f>
        <v>0</v>
      </c>
      <c r="BH716" s="149">
        <f>IF(N716="sníž. přenesená",J716,0)</f>
        <v>0</v>
      </c>
      <c r="BI716" s="149">
        <f>IF(N716="nulová",J716,0)</f>
        <v>0</v>
      </c>
      <c r="BJ716" s="17" t="s">
        <v>84</v>
      </c>
      <c r="BK716" s="149">
        <f>ROUND(I716*H716,2)</f>
        <v>0</v>
      </c>
      <c r="BL716" s="17" t="s">
        <v>428</v>
      </c>
      <c r="BM716" s="148" t="s">
        <v>2722</v>
      </c>
    </row>
    <row r="717" spans="2:65" s="1" customFormat="1" x14ac:dyDescent="0.2">
      <c r="B717" s="32"/>
      <c r="D717" s="150" t="s">
        <v>348</v>
      </c>
      <c r="F717" s="151" t="s">
        <v>2721</v>
      </c>
      <c r="I717" s="152"/>
      <c r="L717" s="32"/>
      <c r="M717" s="153"/>
      <c r="T717" s="56"/>
      <c r="AT717" s="17" t="s">
        <v>348</v>
      </c>
      <c r="AU717" s="17" t="s">
        <v>86</v>
      </c>
    </row>
    <row r="718" spans="2:65" s="12" customFormat="1" x14ac:dyDescent="0.2">
      <c r="B718" s="155"/>
      <c r="D718" s="150" t="s">
        <v>376</v>
      </c>
      <c r="E718" s="156" t="s">
        <v>1</v>
      </c>
      <c r="F718" s="157" t="s">
        <v>2723</v>
      </c>
      <c r="H718" s="158">
        <v>81.274000000000001</v>
      </c>
      <c r="I718" s="159"/>
      <c r="L718" s="155"/>
      <c r="M718" s="160"/>
      <c r="T718" s="161"/>
      <c r="AT718" s="156" t="s">
        <v>376</v>
      </c>
      <c r="AU718" s="156" t="s">
        <v>86</v>
      </c>
      <c r="AV718" s="12" t="s">
        <v>86</v>
      </c>
      <c r="AW718" s="12" t="s">
        <v>34</v>
      </c>
      <c r="AX718" s="12" t="s">
        <v>84</v>
      </c>
      <c r="AY718" s="156" t="s">
        <v>339</v>
      </c>
    </row>
    <row r="719" spans="2:65" s="12" customFormat="1" x14ac:dyDescent="0.2">
      <c r="B719" s="155"/>
      <c r="D719" s="150" t="s">
        <v>376</v>
      </c>
      <c r="F719" s="157" t="s">
        <v>2724</v>
      </c>
      <c r="H719" s="158">
        <v>0.122</v>
      </c>
      <c r="I719" s="159"/>
      <c r="L719" s="155"/>
      <c r="M719" s="160"/>
      <c r="T719" s="161"/>
      <c r="AT719" s="156" t="s">
        <v>376</v>
      </c>
      <c r="AU719" s="156" t="s">
        <v>86</v>
      </c>
      <c r="AV719" s="12" t="s">
        <v>86</v>
      </c>
      <c r="AW719" s="12" t="s">
        <v>3</v>
      </c>
      <c r="AX719" s="12" t="s">
        <v>84</v>
      </c>
      <c r="AY719" s="156" t="s">
        <v>339</v>
      </c>
    </row>
    <row r="720" spans="2:65" s="1" customFormat="1" ht="16.5" customHeight="1" x14ac:dyDescent="0.2">
      <c r="B720" s="136"/>
      <c r="C720" s="137" t="s">
        <v>1548</v>
      </c>
      <c r="D720" s="137" t="s">
        <v>342</v>
      </c>
      <c r="E720" s="138" t="s">
        <v>2725</v>
      </c>
      <c r="F720" s="139" t="s">
        <v>2726</v>
      </c>
      <c r="G720" s="140" t="s">
        <v>381</v>
      </c>
      <c r="H720" s="141">
        <v>31.925999999999998</v>
      </c>
      <c r="I720" s="142"/>
      <c r="J720" s="143">
        <f>ROUND(I720*H720,2)</f>
        <v>0</v>
      </c>
      <c r="K720" s="139" t="s">
        <v>902</v>
      </c>
      <c r="L720" s="32"/>
      <c r="M720" s="144" t="s">
        <v>1</v>
      </c>
      <c r="N720" s="145" t="s">
        <v>42</v>
      </c>
      <c r="P720" s="146">
        <f>O720*H720</f>
        <v>0</v>
      </c>
      <c r="Q720" s="146">
        <v>4.0000000000000002E-4</v>
      </c>
      <c r="R720" s="146">
        <f>Q720*H720</f>
        <v>1.2770399999999999E-2</v>
      </c>
      <c r="S720" s="146">
        <v>0</v>
      </c>
      <c r="T720" s="147">
        <f>S720*H720</f>
        <v>0</v>
      </c>
      <c r="AR720" s="148" t="s">
        <v>428</v>
      </c>
      <c r="AT720" s="148" t="s">
        <v>342</v>
      </c>
      <c r="AU720" s="148" t="s">
        <v>86</v>
      </c>
      <c r="AY720" s="17" t="s">
        <v>339</v>
      </c>
      <c r="BE720" s="149">
        <f>IF(N720="základní",J720,0)</f>
        <v>0</v>
      </c>
      <c r="BF720" s="149">
        <f>IF(N720="snížená",J720,0)</f>
        <v>0</v>
      </c>
      <c r="BG720" s="149">
        <f>IF(N720="zákl. přenesená",J720,0)</f>
        <v>0</v>
      </c>
      <c r="BH720" s="149">
        <f>IF(N720="sníž. přenesená",J720,0)</f>
        <v>0</v>
      </c>
      <c r="BI720" s="149">
        <f>IF(N720="nulová",J720,0)</f>
        <v>0</v>
      </c>
      <c r="BJ720" s="17" t="s">
        <v>84</v>
      </c>
      <c r="BK720" s="149">
        <f>ROUND(I720*H720,2)</f>
        <v>0</v>
      </c>
      <c r="BL720" s="17" t="s">
        <v>428</v>
      </c>
      <c r="BM720" s="148" t="s">
        <v>2727</v>
      </c>
    </row>
    <row r="721" spans="2:65" s="1" customFormat="1" x14ac:dyDescent="0.2">
      <c r="B721" s="32"/>
      <c r="D721" s="150" t="s">
        <v>348</v>
      </c>
      <c r="F721" s="151" t="s">
        <v>2728</v>
      </c>
      <c r="I721" s="152"/>
      <c r="L721" s="32"/>
      <c r="M721" s="153"/>
      <c r="T721" s="56"/>
      <c r="AT721" s="17" t="s">
        <v>348</v>
      </c>
      <c r="AU721" s="17" t="s">
        <v>86</v>
      </c>
    </row>
    <row r="722" spans="2:65" s="15" customFormat="1" x14ac:dyDescent="0.2">
      <c r="B722" s="189"/>
      <c r="D722" s="150" t="s">
        <v>376</v>
      </c>
      <c r="E722" s="190" t="s">
        <v>1</v>
      </c>
      <c r="F722" s="191" t="s">
        <v>2675</v>
      </c>
      <c r="H722" s="190" t="s">
        <v>1</v>
      </c>
      <c r="I722" s="192"/>
      <c r="L722" s="189"/>
      <c r="M722" s="193"/>
      <c r="T722" s="194"/>
      <c r="AT722" s="190" t="s">
        <v>376</v>
      </c>
      <c r="AU722" s="190" t="s">
        <v>86</v>
      </c>
      <c r="AV722" s="15" t="s">
        <v>84</v>
      </c>
      <c r="AW722" s="15" t="s">
        <v>34</v>
      </c>
      <c r="AX722" s="15" t="s">
        <v>77</v>
      </c>
      <c r="AY722" s="190" t="s">
        <v>339</v>
      </c>
    </row>
    <row r="723" spans="2:65" s="12" customFormat="1" x14ac:dyDescent="0.2">
      <c r="B723" s="155"/>
      <c r="D723" s="150" t="s">
        <v>376</v>
      </c>
      <c r="E723" s="156" t="s">
        <v>1</v>
      </c>
      <c r="F723" s="157" t="s">
        <v>2676</v>
      </c>
      <c r="H723" s="158">
        <v>0.60299999999999998</v>
      </c>
      <c r="I723" s="159"/>
      <c r="L723" s="155"/>
      <c r="M723" s="160"/>
      <c r="T723" s="161"/>
      <c r="AT723" s="156" t="s">
        <v>376</v>
      </c>
      <c r="AU723" s="156" t="s">
        <v>86</v>
      </c>
      <c r="AV723" s="12" t="s">
        <v>86</v>
      </c>
      <c r="AW723" s="12" t="s">
        <v>34</v>
      </c>
      <c r="AX723" s="12" t="s">
        <v>77</v>
      </c>
      <c r="AY723" s="156" t="s">
        <v>339</v>
      </c>
    </row>
    <row r="724" spans="2:65" s="12" customFormat="1" x14ac:dyDescent="0.2">
      <c r="B724" s="155"/>
      <c r="D724" s="150" t="s">
        <v>376</v>
      </c>
      <c r="E724" s="156" t="s">
        <v>1</v>
      </c>
      <c r="F724" s="157" t="s">
        <v>2677</v>
      </c>
      <c r="H724" s="158">
        <v>0.60299999999999998</v>
      </c>
      <c r="I724" s="159"/>
      <c r="L724" s="155"/>
      <c r="M724" s="160"/>
      <c r="T724" s="161"/>
      <c r="AT724" s="156" t="s">
        <v>376</v>
      </c>
      <c r="AU724" s="156" t="s">
        <v>86</v>
      </c>
      <c r="AV724" s="12" t="s">
        <v>86</v>
      </c>
      <c r="AW724" s="12" t="s">
        <v>34</v>
      </c>
      <c r="AX724" s="12" t="s">
        <v>77</v>
      </c>
      <c r="AY724" s="156" t="s">
        <v>339</v>
      </c>
    </row>
    <row r="725" spans="2:65" s="15" customFormat="1" x14ac:dyDescent="0.2">
      <c r="B725" s="189"/>
      <c r="D725" s="150" t="s">
        <v>376</v>
      </c>
      <c r="E725" s="190" t="s">
        <v>1</v>
      </c>
      <c r="F725" s="191" t="s">
        <v>2678</v>
      </c>
      <c r="H725" s="190" t="s">
        <v>1</v>
      </c>
      <c r="I725" s="192"/>
      <c r="L725" s="189"/>
      <c r="M725" s="193"/>
      <c r="T725" s="194"/>
      <c r="AT725" s="190" t="s">
        <v>376</v>
      </c>
      <c r="AU725" s="190" t="s">
        <v>86</v>
      </c>
      <c r="AV725" s="15" t="s">
        <v>84</v>
      </c>
      <c r="AW725" s="15" t="s">
        <v>34</v>
      </c>
      <c r="AX725" s="15" t="s">
        <v>77</v>
      </c>
      <c r="AY725" s="190" t="s">
        <v>339</v>
      </c>
    </row>
    <row r="726" spans="2:65" s="12" customFormat="1" x14ac:dyDescent="0.2">
      <c r="B726" s="155"/>
      <c r="D726" s="150" t="s">
        <v>376</v>
      </c>
      <c r="E726" s="156" t="s">
        <v>1</v>
      </c>
      <c r="F726" s="157" t="s">
        <v>5214</v>
      </c>
      <c r="H726" s="158">
        <v>15.36</v>
      </c>
      <c r="I726" s="159"/>
      <c r="L726" s="155"/>
      <c r="M726" s="160"/>
      <c r="T726" s="161"/>
      <c r="AT726" s="156" t="s">
        <v>376</v>
      </c>
      <c r="AU726" s="156" t="s">
        <v>86</v>
      </c>
      <c r="AV726" s="12" t="s">
        <v>86</v>
      </c>
      <c r="AW726" s="12" t="s">
        <v>34</v>
      </c>
      <c r="AX726" s="12" t="s">
        <v>77</v>
      </c>
      <c r="AY726" s="156" t="s">
        <v>339</v>
      </c>
    </row>
    <row r="727" spans="2:65" s="12" customFormat="1" x14ac:dyDescent="0.2">
      <c r="B727" s="155"/>
      <c r="D727" s="150" t="s">
        <v>376</v>
      </c>
      <c r="E727" s="156" t="s">
        <v>1</v>
      </c>
      <c r="F727" s="157" t="s">
        <v>5215</v>
      </c>
      <c r="H727" s="158">
        <v>15.36</v>
      </c>
      <c r="I727" s="159"/>
      <c r="L727" s="155"/>
      <c r="M727" s="160"/>
      <c r="T727" s="161"/>
      <c r="AT727" s="156" t="s">
        <v>376</v>
      </c>
      <c r="AU727" s="156" t="s">
        <v>86</v>
      </c>
      <c r="AV727" s="12" t="s">
        <v>86</v>
      </c>
      <c r="AW727" s="12" t="s">
        <v>34</v>
      </c>
      <c r="AX727" s="12" t="s">
        <v>77</v>
      </c>
      <c r="AY727" s="156" t="s">
        <v>339</v>
      </c>
    </row>
    <row r="728" spans="2:65" s="13" customFormat="1" x14ac:dyDescent="0.2">
      <c r="B728" s="162"/>
      <c r="D728" s="150" t="s">
        <v>376</v>
      </c>
      <c r="E728" s="163" t="s">
        <v>1</v>
      </c>
      <c r="F728" s="164" t="s">
        <v>398</v>
      </c>
      <c r="H728" s="165">
        <v>31.925999999999998</v>
      </c>
      <c r="I728" s="166"/>
      <c r="L728" s="162"/>
      <c r="M728" s="167"/>
      <c r="T728" s="168"/>
      <c r="AT728" s="163" t="s">
        <v>376</v>
      </c>
      <c r="AU728" s="163" t="s">
        <v>86</v>
      </c>
      <c r="AV728" s="13" t="s">
        <v>249</v>
      </c>
      <c r="AW728" s="13" t="s">
        <v>34</v>
      </c>
      <c r="AX728" s="13" t="s">
        <v>84</v>
      </c>
      <c r="AY728" s="163" t="s">
        <v>339</v>
      </c>
    </row>
    <row r="729" spans="2:65" s="1" customFormat="1" ht="16.5" customHeight="1" x14ac:dyDescent="0.2">
      <c r="B729" s="136"/>
      <c r="C729" s="137" t="s">
        <v>1551</v>
      </c>
      <c r="D729" s="137" t="s">
        <v>342</v>
      </c>
      <c r="E729" s="138" t="s">
        <v>2729</v>
      </c>
      <c r="F729" s="139" t="s">
        <v>2730</v>
      </c>
      <c r="G729" s="140" t="s">
        <v>381</v>
      </c>
      <c r="H729" s="141">
        <v>40.545999999999999</v>
      </c>
      <c r="I729" s="142"/>
      <c r="J729" s="143">
        <f>ROUND(I729*H729,2)</f>
        <v>0</v>
      </c>
      <c r="K729" s="139" t="s">
        <v>902</v>
      </c>
      <c r="L729" s="32"/>
      <c r="M729" s="144" t="s">
        <v>1</v>
      </c>
      <c r="N729" s="145" t="s">
        <v>42</v>
      </c>
      <c r="P729" s="146">
        <f>O729*H729</f>
        <v>0</v>
      </c>
      <c r="Q729" s="146">
        <v>4.0000000000000002E-4</v>
      </c>
      <c r="R729" s="146">
        <f>Q729*H729</f>
        <v>1.6218400000000001E-2</v>
      </c>
      <c r="S729" s="146">
        <v>0</v>
      </c>
      <c r="T729" s="147">
        <f>S729*H729</f>
        <v>0</v>
      </c>
      <c r="AR729" s="148" t="s">
        <v>428</v>
      </c>
      <c r="AT729" s="148" t="s">
        <v>342</v>
      </c>
      <c r="AU729" s="148" t="s">
        <v>86</v>
      </c>
      <c r="AY729" s="17" t="s">
        <v>339</v>
      </c>
      <c r="BE729" s="149">
        <f>IF(N729="základní",J729,0)</f>
        <v>0</v>
      </c>
      <c r="BF729" s="149">
        <f>IF(N729="snížená",J729,0)</f>
        <v>0</v>
      </c>
      <c r="BG729" s="149">
        <f>IF(N729="zákl. přenesená",J729,0)</f>
        <v>0</v>
      </c>
      <c r="BH729" s="149">
        <f>IF(N729="sníž. přenesená",J729,0)</f>
        <v>0</v>
      </c>
      <c r="BI729" s="149">
        <f>IF(N729="nulová",J729,0)</f>
        <v>0</v>
      </c>
      <c r="BJ729" s="17" t="s">
        <v>84</v>
      </c>
      <c r="BK729" s="149">
        <f>ROUND(I729*H729,2)</f>
        <v>0</v>
      </c>
      <c r="BL729" s="17" t="s">
        <v>428</v>
      </c>
      <c r="BM729" s="148" t="s">
        <v>2731</v>
      </c>
    </row>
    <row r="730" spans="2:65" s="1" customFormat="1" x14ac:dyDescent="0.2">
      <c r="B730" s="32"/>
      <c r="D730" s="150" t="s">
        <v>348</v>
      </c>
      <c r="F730" s="151" t="s">
        <v>2732</v>
      </c>
      <c r="I730" s="152"/>
      <c r="L730" s="32"/>
      <c r="M730" s="153"/>
      <c r="T730" s="56"/>
      <c r="AT730" s="17" t="s">
        <v>348</v>
      </c>
      <c r="AU730" s="17" t="s">
        <v>86</v>
      </c>
    </row>
    <row r="731" spans="2:65" s="15" customFormat="1" x14ac:dyDescent="0.2">
      <c r="B731" s="189"/>
      <c r="D731" s="150" t="s">
        <v>376</v>
      </c>
      <c r="E731" s="190" t="s">
        <v>1</v>
      </c>
      <c r="F731" s="191" t="s">
        <v>2675</v>
      </c>
      <c r="H731" s="190" t="s">
        <v>1</v>
      </c>
      <c r="I731" s="192"/>
      <c r="L731" s="189"/>
      <c r="M731" s="193"/>
      <c r="T731" s="194"/>
      <c r="AT731" s="190" t="s">
        <v>376</v>
      </c>
      <c r="AU731" s="190" t="s">
        <v>86</v>
      </c>
      <c r="AV731" s="15" t="s">
        <v>84</v>
      </c>
      <c r="AW731" s="15" t="s">
        <v>34</v>
      </c>
      <c r="AX731" s="15" t="s">
        <v>77</v>
      </c>
      <c r="AY731" s="190" t="s">
        <v>339</v>
      </c>
    </row>
    <row r="732" spans="2:65" s="12" customFormat="1" x14ac:dyDescent="0.2">
      <c r="B732" s="155"/>
      <c r="D732" s="150" t="s">
        <v>376</v>
      </c>
      <c r="E732" s="156" t="s">
        <v>1</v>
      </c>
      <c r="F732" s="157" t="s">
        <v>5216</v>
      </c>
      <c r="H732" s="158">
        <v>1.879</v>
      </c>
      <c r="I732" s="159"/>
      <c r="L732" s="155"/>
      <c r="M732" s="160"/>
      <c r="T732" s="161"/>
      <c r="AT732" s="156" t="s">
        <v>376</v>
      </c>
      <c r="AU732" s="156" t="s">
        <v>86</v>
      </c>
      <c r="AV732" s="12" t="s">
        <v>86</v>
      </c>
      <c r="AW732" s="12" t="s">
        <v>34</v>
      </c>
      <c r="AX732" s="12" t="s">
        <v>77</v>
      </c>
      <c r="AY732" s="156" t="s">
        <v>339</v>
      </c>
    </row>
    <row r="733" spans="2:65" s="12" customFormat="1" x14ac:dyDescent="0.2">
      <c r="B733" s="155"/>
      <c r="D733" s="150" t="s">
        <v>376</v>
      </c>
      <c r="E733" s="156" t="s">
        <v>1</v>
      </c>
      <c r="F733" s="157" t="s">
        <v>5217</v>
      </c>
      <c r="H733" s="158">
        <v>1.659</v>
      </c>
      <c r="I733" s="159"/>
      <c r="L733" s="155"/>
      <c r="M733" s="160"/>
      <c r="T733" s="161"/>
      <c r="AT733" s="156" t="s">
        <v>376</v>
      </c>
      <c r="AU733" s="156" t="s">
        <v>86</v>
      </c>
      <c r="AV733" s="12" t="s">
        <v>86</v>
      </c>
      <c r="AW733" s="12" t="s">
        <v>34</v>
      </c>
      <c r="AX733" s="12" t="s">
        <v>77</v>
      </c>
      <c r="AY733" s="156" t="s">
        <v>339</v>
      </c>
    </row>
    <row r="734" spans="2:65" s="12" customFormat="1" x14ac:dyDescent="0.2">
      <c r="B734" s="155"/>
      <c r="D734" s="150" t="s">
        <v>376</v>
      </c>
      <c r="E734" s="156" t="s">
        <v>1</v>
      </c>
      <c r="F734" s="157" t="s">
        <v>5218</v>
      </c>
      <c r="H734" s="158">
        <v>9.2850000000000001</v>
      </c>
      <c r="I734" s="159"/>
      <c r="L734" s="155"/>
      <c r="M734" s="160"/>
      <c r="T734" s="161"/>
      <c r="AT734" s="156" t="s">
        <v>376</v>
      </c>
      <c r="AU734" s="156" t="s">
        <v>86</v>
      </c>
      <c r="AV734" s="12" t="s">
        <v>86</v>
      </c>
      <c r="AW734" s="12" t="s">
        <v>34</v>
      </c>
      <c r="AX734" s="12" t="s">
        <v>77</v>
      </c>
      <c r="AY734" s="156" t="s">
        <v>339</v>
      </c>
    </row>
    <row r="735" spans="2:65" s="12" customFormat="1" x14ac:dyDescent="0.2">
      <c r="B735" s="155"/>
      <c r="D735" s="150" t="s">
        <v>376</v>
      </c>
      <c r="E735" s="156" t="s">
        <v>1</v>
      </c>
      <c r="F735" s="157" t="s">
        <v>5219</v>
      </c>
      <c r="H735" s="158">
        <v>9.1129999999999995</v>
      </c>
      <c r="I735" s="159"/>
      <c r="L735" s="155"/>
      <c r="M735" s="160"/>
      <c r="T735" s="161"/>
      <c r="AT735" s="156" t="s">
        <v>376</v>
      </c>
      <c r="AU735" s="156" t="s">
        <v>86</v>
      </c>
      <c r="AV735" s="12" t="s">
        <v>86</v>
      </c>
      <c r="AW735" s="12" t="s">
        <v>34</v>
      </c>
      <c r="AX735" s="12" t="s">
        <v>77</v>
      </c>
      <c r="AY735" s="156" t="s">
        <v>339</v>
      </c>
    </row>
    <row r="736" spans="2:65" s="15" customFormat="1" x14ac:dyDescent="0.2">
      <c r="B736" s="189"/>
      <c r="D736" s="150" t="s">
        <v>376</v>
      </c>
      <c r="E736" s="190" t="s">
        <v>1</v>
      </c>
      <c r="F736" s="191" t="s">
        <v>2678</v>
      </c>
      <c r="H736" s="190" t="s">
        <v>1</v>
      </c>
      <c r="I736" s="192"/>
      <c r="L736" s="189"/>
      <c r="M736" s="193"/>
      <c r="T736" s="194"/>
      <c r="AT736" s="190" t="s">
        <v>376</v>
      </c>
      <c r="AU736" s="190" t="s">
        <v>86</v>
      </c>
      <c r="AV736" s="15" t="s">
        <v>84</v>
      </c>
      <c r="AW736" s="15" t="s">
        <v>34</v>
      </c>
      <c r="AX736" s="15" t="s">
        <v>77</v>
      </c>
      <c r="AY736" s="190" t="s">
        <v>339</v>
      </c>
    </row>
    <row r="737" spans="2:65" s="12" customFormat="1" x14ac:dyDescent="0.2">
      <c r="B737" s="155"/>
      <c r="D737" s="150" t="s">
        <v>376</v>
      </c>
      <c r="E737" s="156" t="s">
        <v>1</v>
      </c>
      <c r="F737" s="157" t="s">
        <v>5220</v>
      </c>
      <c r="H737" s="158">
        <v>11.73</v>
      </c>
      <c r="I737" s="159"/>
      <c r="L737" s="155"/>
      <c r="M737" s="160"/>
      <c r="T737" s="161"/>
      <c r="AT737" s="156" t="s">
        <v>376</v>
      </c>
      <c r="AU737" s="156" t="s">
        <v>86</v>
      </c>
      <c r="AV737" s="12" t="s">
        <v>86</v>
      </c>
      <c r="AW737" s="12" t="s">
        <v>34</v>
      </c>
      <c r="AX737" s="12" t="s">
        <v>77</v>
      </c>
      <c r="AY737" s="156" t="s">
        <v>339</v>
      </c>
    </row>
    <row r="738" spans="2:65" s="12" customFormat="1" x14ac:dyDescent="0.2">
      <c r="B738" s="155"/>
      <c r="D738" s="150" t="s">
        <v>376</v>
      </c>
      <c r="E738" s="156" t="s">
        <v>1</v>
      </c>
      <c r="F738" s="157" t="s">
        <v>5221</v>
      </c>
      <c r="H738" s="158">
        <v>2.391</v>
      </c>
      <c r="I738" s="159"/>
      <c r="L738" s="155"/>
      <c r="M738" s="160"/>
      <c r="T738" s="161"/>
      <c r="AT738" s="156" t="s">
        <v>376</v>
      </c>
      <c r="AU738" s="156" t="s">
        <v>86</v>
      </c>
      <c r="AV738" s="12" t="s">
        <v>86</v>
      </c>
      <c r="AW738" s="12" t="s">
        <v>34</v>
      </c>
      <c r="AX738" s="12" t="s">
        <v>77</v>
      </c>
      <c r="AY738" s="156" t="s">
        <v>339</v>
      </c>
    </row>
    <row r="739" spans="2:65" s="12" customFormat="1" x14ac:dyDescent="0.2">
      <c r="B739" s="155"/>
      <c r="D739" s="150" t="s">
        <v>376</v>
      </c>
      <c r="E739" s="156" t="s">
        <v>1</v>
      </c>
      <c r="F739" s="157" t="s">
        <v>2693</v>
      </c>
      <c r="H739" s="158">
        <v>1.3859999999999999</v>
      </c>
      <c r="I739" s="159"/>
      <c r="L739" s="155"/>
      <c r="M739" s="160"/>
      <c r="T739" s="161"/>
      <c r="AT739" s="156" t="s">
        <v>376</v>
      </c>
      <c r="AU739" s="156" t="s">
        <v>86</v>
      </c>
      <c r="AV739" s="12" t="s">
        <v>86</v>
      </c>
      <c r="AW739" s="12" t="s">
        <v>34</v>
      </c>
      <c r="AX739" s="12" t="s">
        <v>77</v>
      </c>
      <c r="AY739" s="156" t="s">
        <v>339</v>
      </c>
    </row>
    <row r="740" spans="2:65" s="12" customFormat="1" x14ac:dyDescent="0.2">
      <c r="B740" s="155"/>
      <c r="D740" s="150" t="s">
        <v>376</v>
      </c>
      <c r="E740" s="156" t="s">
        <v>1</v>
      </c>
      <c r="F740" s="157" t="s">
        <v>2694</v>
      </c>
      <c r="H740" s="158">
        <v>1.3859999999999999</v>
      </c>
      <c r="I740" s="159"/>
      <c r="L740" s="155"/>
      <c r="M740" s="160"/>
      <c r="T740" s="161"/>
      <c r="AT740" s="156" t="s">
        <v>376</v>
      </c>
      <c r="AU740" s="156" t="s">
        <v>86</v>
      </c>
      <c r="AV740" s="12" t="s">
        <v>86</v>
      </c>
      <c r="AW740" s="12" t="s">
        <v>34</v>
      </c>
      <c r="AX740" s="12" t="s">
        <v>77</v>
      </c>
      <c r="AY740" s="156" t="s">
        <v>339</v>
      </c>
    </row>
    <row r="741" spans="2:65" s="12" customFormat="1" x14ac:dyDescent="0.2">
      <c r="B741" s="155"/>
      <c r="D741" s="150" t="s">
        <v>376</v>
      </c>
      <c r="E741" s="156" t="s">
        <v>1</v>
      </c>
      <c r="F741" s="157" t="s">
        <v>5222</v>
      </c>
      <c r="H741" s="158">
        <v>0.86699999999999999</v>
      </c>
      <c r="I741" s="159"/>
      <c r="L741" s="155"/>
      <c r="M741" s="160"/>
      <c r="T741" s="161"/>
      <c r="AT741" s="156" t="s">
        <v>376</v>
      </c>
      <c r="AU741" s="156" t="s">
        <v>86</v>
      </c>
      <c r="AV741" s="12" t="s">
        <v>86</v>
      </c>
      <c r="AW741" s="12" t="s">
        <v>34</v>
      </c>
      <c r="AX741" s="12" t="s">
        <v>77</v>
      </c>
      <c r="AY741" s="156" t="s">
        <v>339</v>
      </c>
    </row>
    <row r="742" spans="2:65" s="12" customFormat="1" x14ac:dyDescent="0.2">
      <c r="B742" s="155"/>
      <c r="D742" s="150" t="s">
        <v>376</v>
      </c>
      <c r="E742" s="156" t="s">
        <v>1</v>
      </c>
      <c r="F742" s="157" t="s">
        <v>5223</v>
      </c>
      <c r="H742" s="158">
        <v>0.85</v>
      </c>
      <c r="I742" s="159"/>
      <c r="L742" s="155"/>
      <c r="M742" s="160"/>
      <c r="T742" s="161"/>
      <c r="AT742" s="156" t="s">
        <v>376</v>
      </c>
      <c r="AU742" s="156" t="s">
        <v>86</v>
      </c>
      <c r="AV742" s="12" t="s">
        <v>86</v>
      </c>
      <c r="AW742" s="12" t="s">
        <v>34</v>
      </c>
      <c r="AX742" s="12" t="s">
        <v>77</v>
      </c>
      <c r="AY742" s="156" t="s">
        <v>339</v>
      </c>
    </row>
    <row r="743" spans="2:65" s="13" customFormat="1" x14ac:dyDescent="0.2">
      <c r="B743" s="162"/>
      <c r="D743" s="150" t="s">
        <v>376</v>
      </c>
      <c r="E743" s="163" t="s">
        <v>1</v>
      </c>
      <c r="F743" s="164" t="s">
        <v>398</v>
      </c>
      <c r="H743" s="165">
        <v>40.545999999999999</v>
      </c>
      <c r="I743" s="166"/>
      <c r="L743" s="162"/>
      <c r="M743" s="167"/>
      <c r="T743" s="168"/>
      <c r="AT743" s="163" t="s">
        <v>376</v>
      </c>
      <c r="AU743" s="163" t="s">
        <v>86</v>
      </c>
      <c r="AV743" s="13" t="s">
        <v>249</v>
      </c>
      <c r="AW743" s="13" t="s">
        <v>34</v>
      </c>
      <c r="AX743" s="13" t="s">
        <v>84</v>
      </c>
      <c r="AY743" s="163" t="s">
        <v>339</v>
      </c>
    </row>
    <row r="744" spans="2:65" s="1" customFormat="1" ht="16.5" customHeight="1" x14ac:dyDescent="0.2">
      <c r="B744" s="136"/>
      <c r="C744" s="169" t="s">
        <v>1554</v>
      </c>
      <c r="D744" s="169" t="s">
        <v>490</v>
      </c>
      <c r="E744" s="170" t="s">
        <v>2733</v>
      </c>
      <c r="F744" s="171" t="s">
        <v>2734</v>
      </c>
      <c r="G744" s="172" t="s">
        <v>381</v>
      </c>
      <c r="H744" s="173">
        <v>79.718999999999994</v>
      </c>
      <c r="I744" s="174"/>
      <c r="J744" s="175">
        <f>ROUND(I744*H744,2)</f>
        <v>0</v>
      </c>
      <c r="K744" s="171" t="s">
        <v>1</v>
      </c>
      <c r="L744" s="176"/>
      <c r="M744" s="177" t="s">
        <v>1</v>
      </c>
      <c r="N744" s="178" t="s">
        <v>42</v>
      </c>
      <c r="P744" s="146">
        <f>O744*H744</f>
        <v>0</v>
      </c>
      <c r="Q744" s="146">
        <v>5.3E-3</v>
      </c>
      <c r="R744" s="146">
        <f>Q744*H744</f>
        <v>0.42251069999999996</v>
      </c>
      <c r="S744" s="146">
        <v>0</v>
      </c>
      <c r="T744" s="147">
        <f>S744*H744</f>
        <v>0</v>
      </c>
      <c r="AR744" s="148" t="s">
        <v>513</v>
      </c>
      <c r="AT744" s="148" t="s">
        <v>490</v>
      </c>
      <c r="AU744" s="148" t="s">
        <v>86</v>
      </c>
      <c r="AY744" s="17" t="s">
        <v>339</v>
      </c>
      <c r="BE744" s="149">
        <f>IF(N744="základní",J744,0)</f>
        <v>0</v>
      </c>
      <c r="BF744" s="149">
        <f>IF(N744="snížená",J744,0)</f>
        <v>0</v>
      </c>
      <c r="BG744" s="149">
        <f>IF(N744="zákl. přenesená",J744,0)</f>
        <v>0</v>
      </c>
      <c r="BH744" s="149">
        <f>IF(N744="sníž. přenesená",J744,0)</f>
        <v>0</v>
      </c>
      <c r="BI744" s="149">
        <f>IF(N744="nulová",J744,0)</f>
        <v>0</v>
      </c>
      <c r="BJ744" s="17" t="s">
        <v>84</v>
      </c>
      <c r="BK744" s="149">
        <f>ROUND(I744*H744,2)</f>
        <v>0</v>
      </c>
      <c r="BL744" s="17" t="s">
        <v>428</v>
      </c>
      <c r="BM744" s="148" t="s">
        <v>5228</v>
      </c>
    </row>
    <row r="745" spans="2:65" s="1" customFormat="1" x14ac:dyDescent="0.2">
      <c r="B745" s="32"/>
      <c r="D745" s="150" t="s">
        <v>348</v>
      </c>
      <c r="F745" s="151" t="s">
        <v>2734</v>
      </c>
      <c r="I745" s="152"/>
      <c r="L745" s="32"/>
      <c r="M745" s="153"/>
      <c r="T745" s="56"/>
      <c r="AT745" s="17" t="s">
        <v>348</v>
      </c>
      <c r="AU745" s="17" t="s">
        <v>86</v>
      </c>
    </row>
    <row r="746" spans="2:65" s="12" customFormat="1" x14ac:dyDescent="0.2">
      <c r="B746" s="155"/>
      <c r="D746" s="150" t="s">
        <v>376</v>
      </c>
      <c r="E746" s="156" t="s">
        <v>1</v>
      </c>
      <c r="F746" s="157" t="s">
        <v>5229</v>
      </c>
      <c r="H746" s="158">
        <v>72.471999999999994</v>
      </c>
      <c r="I746" s="159"/>
      <c r="L746" s="155"/>
      <c r="M746" s="160"/>
      <c r="T746" s="161"/>
      <c r="AT746" s="156" t="s">
        <v>376</v>
      </c>
      <c r="AU746" s="156" t="s">
        <v>86</v>
      </c>
      <c r="AV746" s="12" t="s">
        <v>86</v>
      </c>
      <c r="AW746" s="12" t="s">
        <v>34</v>
      </c>
      <c r="AX746" s="12" t="s">
        <v>84</v>
      </c>
      <c r="AY746" s="156" t="s">
        <v>339</v>
      </c>
    </row>
    <row r="747" spans="2:65" s="12" customFormat="1" x14ac:dyDescent="0.2">
      <c r="B747" s="155"/>
      <c r="D747" s="150" t="s">
        <v>376</v>
      </c>
      <c r="F747" s="157" t="s">
        <v>5230</v>
      </c>
      <c r="H747" s="158">
        <v>79.718999999999994</v>
      </c>
      <c r="I747" s="159"/>
      <c r="L747" s="155"/>
      <c r="M747" s="160"/>
      <c r="T747" s="161"/>
      <c r="AT747" s="156" t="s">
        <v>376</v>
      </c>
      <c r="AU747" s="156" t="s">
        <v>86</v>
      </c>
      <c r="AV747" s="12" t="s">
        <v>86</v>
      </c>
      <c r="AW747" s="12" t="s">
        <v>3</v>
      </c>
      <c r="AX747" s="12" t="s">
        <v>84</v>
      </c>
      <c r="AY747" s="156" t="s">
        <v>339</v>
      </c>
    </row>
    <row r="748" spans="2:65" s="1" customFormat="1" ht="16.5" customHeight="1" x14ac:dyDescent="0.2">
      <c r="B748" s="136"/>
      <c r="C748" s="137" t="s">
        <v>1556</v>
      </c>
      <c r="D748" s="137" t="s">
        <v>342</v>
      </c>
      <c r="E748" s="138" t="s">
        <v>2738</v>
      </c>
      <c r="F748" s="139" t="s">
        <v>2739</v>
      </c>
      <c r="G748" s="140" t="s">
        <v>381</v>
      </c>
      <c r="H748" s="141">
        <v>31.925999999999998</v>
      </c>
      <c r="I748" s="142"/>
      <c r="J748" s="143">
        <f>ROUND(I748*H748,2)</f>
        <v>0</v>
      </c>
      <c r="K748" s="139" t="s">
        <v>902</v>
      </c>
      <c r="L748" s="32"/>
      <c r="M748" s="144" t="s">
        <v>1</v>
      </c>
      <c r="N748" s="145" t="s">
        <v>42</v>
      </c>
      <c r="P748" s="146">
        <f>O748*H748</f>
        <v>0</v>
      </c>
      <c r="Q748" s="146">
        <v>0</v>
      </c>
      <c r="R748" s="146">
        <f>Q748*H748</f>
        <v>0</v>
      </c>
      <c r="S748" s="146">
        <v>0</v>
      </c>
      <c r="T748" s="147">
        <f>S748*H748</f>
        <v>0</v>
      </c>
      <c r="AR748" s="148" t="s">
        <v>428</v>
      </c>
      <c r="AT748" s="148" t="s">
        <v>342</v>
      </c>
      <c r="AU748" s="148" t="s">
        <v>86</v>
      </c>
      <c r="AY748" s="17" t="s">
        <v>339</v>
      </c>
      <c r="BE748" s="149">
        <f>IF(N748="základní",J748,0)</f>
        <v>0</v>
      </c>
      <c r="BF748" s="149">
        <f>IF(N748="snížená",J748,0)</f>
        <v>0</v>
      </c>
      <c r="BG748" s="149">
        <f>IF(N748="zákl. přenesená",J748,0)</f>
        <v>0</v>
      </c>
      <c r="BH748" s="149">
        <f>IF(N748="sníž. přenesená",J748,0)</f>
        <v>0</v>
      </c>
      <c r="BI748" s="149">
        <f>IF(N748="nulová",J748,0)</f>
        <v>0</v>
      </c>
      <c r="BJ748" s="17" t="s">
        <v>84</v>
      </c>
      <c r="BK748" s="149">
        <f>ROUND(I748*H748,2)</f>
        <v>0</v>
      </c>
      <c r="BL748" s="17" t="s">
        <v>428</v>
      </c>
      <c r="BM748" s="148" t="s">
        <v>2740</v>
      </c>
    </row>
    <row r="749" spans="2:65" s="1" customFormat="1" x14ac:dyDescent="0.2">
      <c r="B749" s="32"/>
      <c r="D749" s="150" t="s">
        <v>348</v>
      </c>
      <c r="F749" s="151" t="s">
        <v>2741</v>
      </c>
      <c r="I749" s="152"/>
      <c r="L749" s="32"/>
      <c r="M749" s="153"/>
      <c r="T749" s="56"/>
      <c r="AT749" s="17" t="s">
        <v>348</v>
      </c>
      <c r="AU749" s="17" t="s">
        <v>86</v>
      </c>
    </row>
    <row r="750" spans="2:65" s="15" customFormat="1" x14ac:dyDescent="0.2">
      <c r="B750" s="189"/>
      <c r="D750" s="150" t="s">
        <v>376</v>
      </c>
      <c r="E750" s="190" t="s">
        <v>1</v>
      </c>
      <c r="F750" s="191" t="s">
        <v>2675</v>
      </c>
      <c r="H750" s="190" t="s">
        <v>1</v>
      </c>
      <c r="I750" s="192"/>
      <c r="L750" s="189"/>
      <c r="M750" s="193"/>
      <c r="T750" s="194"/>
      <c r="AT750" s="190" t="s">
        <v>376</v>
      </c>
      <c r="AU750" s="190" t="s">
        <v>86</v>
      </c>
      <c r="AV750" s="15" t="s">
        <v>84</v>
      </c>
      <c r="AW750" s="15" t="s">
        <v>34</v>
      </c>
      <c r="AX750" s="15" t="s">
        <v>77</v>
      </c>
      <c r="AY750" s="190" t="s">
        <v>339</v>
      </c>
    </row>
    <row r="751" spans="2:65" s="12" customFormat="1" x14ac:dyDescent="0.2">
      <c r="B751" s="155"/>
      <c r="D751" s="150" t="s">
        <v>376</v>
      </c>
      <c r="E751" s="156" t="s">
        <v>1</v>
      </c>
      <c r="F751" s="157" t="s">
        <v>2676</v>
      </c>
      <c r="H751" s="158">
        <v>0.60299999999999998</v>
      </c>
      <c r="I751" s="159"/>
      <c r="L751" s="155"/>
      <c r="M751" s="160"/>
      <c r="T751" s="161"/>
      <c r="AT751" s="156" t="s">
        <v>376</v>
      </c>
      <c r="AU751" s="156" t="s">
        <v>86</v>
      </c>
      <c r="AV751" s="12" t="s">
        <v>86</v>
      </c>
      <c r="AW751" s="12" t="s">
        <v>34</v>
      </c>
      <c r="AX751" s="12" t="s">
        <v>77</v>
      </c>
      <c r="AY751" s="156" t="s">
        <v>339</v>
      </c>
    </row>
    <row r="752" spans="2:65" s="12" customFormat="1" x14ac:dyDescent="0.2">
      <c r="B752" s="155"/>
      <c r="D752" s="150" t="s">
        <v>376</v>
      </c>
      <c r="E752" s="156" t="s">
        <v>1</v>
      </c>
      <c r="F752" s="157" t="s">
        <v>2677</v>
      </c>
      <c r="H752" s="158">
        <v>0.60299999999999998</v>
      </c>
      <c r="I752" s="159"/>
      <c r="L752" s="155"/>
      <c r="M752" s="160"/>
      <c r="T752" s="161"/>
      <c r="AT752" s="156" t="s">
        <v>376</v>
      </c>
      <c r="AU752" s="156" t="s">
        <v>86</v>
      </c>
      <c r="AV752" s="12" t="s">
        <v>86</v>
      </c>
      <c r="AW752" s="12" t="s">
        <v>34</v>
      </c>
      <c r="AX752" s="12" t="s">
        <v>77</v>
      </c>
      <c r="AY752" s="156" t="s">
        <v>339</v>
      </c>
    </row>
    <row r="753" spans="2:65" s="15" customFormat="1" x14ac:dyDescent="0.2">
      <c r="B753" s="189"/>
      <c r="D753" s="150" t="s">
        <v>376</v>
      </c>
      <c r="E753" s="190" t="s">
        <v>1</v>
      </c>
      <c r="F753" s="191" t="s">
        <v>2678</v>
      </c>
      <c r="H753" s="190" t="s">
        <v>1</v>
      </c>
      <c r="I753" s="192"/>
      <c r="L753" s="189"/>
      <c r="M753" s="193"/>
      <c r="T753" s="194"/>
      <c r="AT753" s="190" t="s">
        <v>376</v>
      </c>
      <c r="AU753" s="190" t="s">
        <v>86</v>
      </c>
      <c r="AV753" s="15" t="s">
        <v>84</v>
      </c>
      <c r="AW753" s="15" t="s">
        <v>34</v>
      </c>
      <c r="AX753" s="15" t="s">
        <v>77</v>
      </c>
      <c r="AY753" s="190" t="s">
        <v>339</v>
      </c>
    </row>
    <row r="754" spans="2:65" s="12" customFormat="1" x14ac:dyDescent="0.2">
      <c r="B754" s="155"/>
      <c r="D754" s="150" t="s">
        <v>376</v>
      </c>
      <c r="E754" s="156" t="s">
        <v>1</v>
      </c>
      <c r="F754" s="157" t="s">
        <v>5214</v>
      </c>
      <c r="H754" s="158">
        <v>15.36</v>
      </c>
      <c r="I754" s="159"/>
      <c r="L754" s="155"/>
      <c r="M754" s="160"/>
      <c r="T754" s="161"/>
      <c r="AT754" s="156" t="s">
        <v>376</v>
      </c>
      <c r="AU754" s="156" t="s">
        <v>86</v>
      </c>
      <c r="AV754" s="12" t="s">
        <v>86</v>
      </c>
      <c r="AW754" s="12" t="s">
        <v>34</v>
      </c>
      <c r="AX754" s="12" t="s">
        <v>77</v>
      </c>
      <c r="AY754" s="156" t="s">
        <v>339</v>
      </c>
    </row>
    <row r="755" spans="2:65" s="12" customFormat="1" x14ac:dyDescent="0.2">
      <c r="B755" s="155"/>
      <c r="D755" s="150" t="s">
        <v>376</v>
      </c>
      <c r="E755" s="156" t="s">
        <v>1</v>
      </c>
      <c r="F755" s="157" t="s">
        <v>5215</v>
      </c>
      <c r="H755" s="158">
        <v>15.36</v>
      </c>
      <c r="I755" s="159"/>
      <c r="L755" s="155"/>
      <c r="M755" s="160"/>
      <c r="T755" s="161"/>
      <c r="AT755" s="156" t="s">
        <v>376</v>
      </c>
      <c r="AU755" s="156" t="s">
        <v>86</v>
      </c>
      <c r="AV755" s="12" t="s">
        <v>86</v>
      </c>
      <c r="AW755" s="12" t="s">
        <v>34</v>
      </c>
      <c r="AX755" s="12" t="s">
        <v>77</v>
      </c>
      <c r="AY755" s="156" t="s">
        <v>339</v>
      </c>
    </row>
    <row r="756" spans="2:65" s="13" customFormat="1" x14ac:dyDescent="0.2">
      <c r="B756" s="162"/>
      <c r="D756" s="150" t="s">
        <v>376</v>
      </c>
      <c r="E756" s="163" t="s">
        <v>1</v>
      </c>
      <c r="F756" s="164" t="s">
        <v>398</v>
      </c>
      <c r="H756" s="165">
        <v>31.925999999999998</v>
      </c>
      <c r="I756" s="166"/>
      <c r="L756" s="162"/>
      <c r="M756" s="167"/>
      <c r="T756" s="168"/>
      <c r="AT756" s="163" t="s">
        <v>376</v>
      </c>
      <c r="AU756" s="163" t="s">
        <v>86</v>
      </c>
      <c r="AV756" s="13" t="s">
        <v>249</v>
      </c>
      <c r="AW756" s="13" t="s">
        <v>34</v>
      </c>
      <c r="AX756" s="13" t="s">
        <v>84</v>
      </c>
      <c r="AY756" s="163" t="s">
        <v>339</v>
      </c>
    </row>
    <row r="757" spans="2:65" s="1" customFormat="1" ht="16.5" customHeight="1" x14ac:dyDescent="0.2">
      <c r="B757" s="136"/>
      <c r="C757" s="137" t="s">
        <v>1559</v>
      </c>
      <c r="D757" s="137" t="s">
        <v>342</v>
      </c>
      <c r="E757" s="138" t="s">
        <v>2742</v>
      </c>
      <c r="F757" s="139" t="s">
        <v>2743</v>
      </c>
      <c r="G757" s="140" t="s">
        <v>381</v>
      </c>
      <c r="H757" s="141">
        <v>40.545999999999999</v>
      </c>
      <c r="I757" s="142"/>
      <c r="J757" s="143">
        <f>ROUND(I757*H757,2)</f>
        <v>0</v>
      </c>
      <c r="K757" s="139" t="s">
        <v>902</v>
      </c>
      <c r="L757" s="32"/>
      <c r="M757" s="144" t="s">
        <v>1</v>
      </c>
      <c r="N757" s="145" t="s">
        <v>42</v>
      </c>
      <c r="P757" s="146">
        <f>O757*H757</f>
        <v>0</v>
      </c>
      <c r="Q757" s="146">
        <v>0</v>
      </c>
      <c r="R757" s="146">
        <f>Q757*H757</f>
        <v>0</v>
      </c>
      <c r="S757" s="146">
        <v>0</v>
      </c>
      <c r="T757" s="147">
        <f>S757*H757</f>
        <v>0</v>
      </c>
      <c r="AR757" s="148" t="s">
        <v>428</v>
      </c>
      <c r="AT757" s="148" t="s">
        <v>342</v>
      </c>
      <c r="AU757" s="148" t="s">
        <v>86</v>
      </c>
      <c r="AY757" s="17" t="s">
        <v>339</v>
      </c>
      <c r="BE757" s="149">
        <f>IF(N757="základní",J757,0)</f>
        <v>0</v>
      </c>
      <c r="BF757" s="149">
        <f>IF(N757="snížená",J757,0)</f>
        <v>0</v>
      </c>
      <c r="BG757" s="149">
        <f>IF(N757="zákl. přenesená",J757,0)</f>
        <v>0</v>
      </c>
      <c r="BH757" s="149">
        <f>IF(N757="sníž. přenesená",J757,0)</f>
        <v>0</v>
      </c>
      <c r="BI757" s="149">
        <f>IF(N757="nulová",J757,0)</f>
        <v>0</v>
      </c>
      <c r="BJ757" s="17" t="s">
        <v>84</v>
      </c>
      <c r="BK757" s="149">
        <f>ROUND(I757*H757,2)</f>
        <v>0</v>
      </c>
      <c r="BL757" s="17" t="s">
        <v>428</v>
      </c>
      <c r="BM757" s="148" t="s">
        <v>2744</v>
      </c>
    </row>
    <row r="758" spans="2:65" s="1" customFormat="1" x14ac:dyDescent="0.2">
      <c r="B758" s="32"/>
      <c r="D758" s="150" t="s">
        <v>348</v>
      </c>
      <c r="F758" s="151" t="s">
        <v>2745</v>
      </c>
      <c r="I758" s="152"/>
      <c r="L758" s="32"/>
      <c r="M758" s="153"/>
      <c r="T758" s="56"/>
      <c r="AT758" s="17" t="s">
        <v>348</v>
      </c>
      <c r="AU758" s="17" t="s">
        <v>86</v>
      </c>
    </row>
    <row r="759" spans="2:65" s="15" customFormat="1" x14ac:dyDescent="0.2">
      <c r="B759" s="189"/>
      <c r="D759" s="150" t="s">
        <v>376</v>
      </c>
      <c r="E759" s="190" t="s">
        <v>1</v>
      </c>
      <c r="F759" s="191" t="s">
        <v>2675</v>
      </c>
      <c r="H759" s="190" t="s">
        <v>1</v>
      </c>
      <c r="I759" s="192"/>
      <c r="L759" s="189"/>
      <c r="M759" s="193"/>
      <c r="T759" s="194"/>
      <c r="AT759" s="190" t="s">
        <v>376</v>
      </c>
      <c r="AU759" s="190" t="s">
        <v>86</v>
      </c>
      <c r="AV759" s="15" t="s">
        <v>84</v>
      </c>
      <c r="AW759" s="15" t="s">
        <v>34</v>
      </c>
      <c r="AX759" s="15" t="s">
        <v>77</v>
      </c>
      <c r="AY759" s="190" t="s">
        <v>339</v>
      </c>
    </row>
    <row r="760" spans="2:65" s="12" customFormat="1" x14ac:dyDescent="0.2">
      <c r="B760" s="155"/>
      <c r="D760" s="150" t="s">
        <v>376</v>
      </c>
      <c r="E760" s="156" t="s">
        <v>1</v>
      </c>
      <c r="F760" s="157" t="s">
        <v>5216</v>
      </c>
      <c r="H760" s="158">
        <v>1.879</v>
      </c>
      <c r="I760" s="159"/>
      <c r="L760" s="155"/>
      <c r="M760" s="160"/>
      <c r="T760" s="161"/>
      <c r="AT760" s="156" t="s">
        <v>376</v>
      </c>
      <c r="AU760" s="156" t="s">
        <v>86</v>
      </c>
      <c r="AV760" s="12" t="s">
        <v>86</v>
      </c>
      <c r="AW760" s="12" t="s">
        <v>34</v>
      </c>
      <c r="AX760" s="12" t="s">
        <v>77</v>
      </c>
      <c r="AY760" s="156" t="s">
        <v>339</v>
      </c>
    </row>
    <row r="761" spans="2:65" s="12" customFormat="1" x14ac:dyDescent="0.2">
      <c r="B761" s="155"/>
      <c r="D761" s="150" t="s">
        <v>376</v>
      </c>
      <c r="E761" s="156" t="s">
        <v>1</v>
      </c>
      <c r="F761" s="157" t="s">
        <v>5217</v>
      </c>
      <c r="H761" s="158">
        <v>1.659</v>
      </c>
      <c r="I761" s="159"/>
      <c r="L761" s="155"/>
      <c r="M761" s="160"/>
      <c r="T761" s="161"/>
      <c r="AT761" s="156" t="s">
        <v>376</v>
      </c>
      <c r="AU761" s="156" t="s">
        <v>86</v>
      </c>
      <c r="AV761" s="12" t="s">
        <v>86</v>
      </c>
      <c r="AW761" s="12" t="s">
        <v>34</v>
      </c>
      <c r="AX761" s="12" t="s">
        <v>77</v>
      </c>
      <c r="AY761" s="156" t="s">
        <v>339</v>
      </c>
    </row>
    <row r="762" spans="2:65" s="12" customFormat="1" x14ac:dyDescent="0.2">
      <c r="B762" s="155"/>
      <c r="D762" s="150" t="s">
        <v>376</v>
      </c>
      <c r="E762" s="156" t="s">
        <v>1</v>
      </c>
      <c r="F762" s="157" t="s">
        <v>5218</v>
      </c>
      <c r="H762" s="158">
        <v>9.2850000000000001</v>
      </c>
      <c r="I762" s="159"/>
      <c r="L762" s="155"/>
      <c r="M762" s="160"/>
      <c r="T762" s="161"/>
      <c r="AT762" s="156" t="s">
        <v>376</v>
      </c>
      <c r="AU762" s="156" t="s">
        <v>86</v>
      </c>
      <c r="AV762" s="12" t="s">
        <v>86</v>
      </c>
      <c r="AW762" s="12" t="s">
        <v>34</v>
      </c>
      <c r="AX762" s="12" t="s">
        <v>77</v>
      </c>
      <c r="AY762" s="156" t="s">
        <v>339</v>
      </c>
    </row>
    <row r="763" spans="2:65" s="12" customFormat="1" x14ac:dyDescent="0.2">
      <c r="B763" s="155"/>
      <c r="D763" s="150" t="s">
        <v>376</v>
      </c>
      <c r="E763" s="156" t="s">
        <v>1</v>
      </c>
      <c r="F763" s="157" t="s">
        <v>5219</v>
      </c>
      <c r="H763" s="158">
        <v>9.1129999999999995</v>
      </c>
      <c r="I763" s="159"/>
      <c r="L763" s="155"/>
      <c r="M763" s="160"/>
      <c r="T763" s="161"/>
      <c r="AT763" s="156" t="s">
        <v>376</v>
      </c>
      <c r="AU763" s="156" t="s">
        <v>86</v>
      </c>
      <c r="AV763" s="12" t="s">
        <v>86</v>
      </c>
      <c r="AW763" s="12" t="s">
        <v>34</v>
      </c>
      <c r="AX763" s="12" t="s">
        <v>77</v>
      </c>
      <c r="AY763" s="156" t="s">
        <v>339</v>
      </c>
    </row>
    <row r="764" spans="2:65" s="15" customFormat="1" x14ac:dyDescent="0.2">
      <c r="B764" s="189"/>
      <c r="D764" s="150" t="s">
        <v>376</v>
      </c>
      <c r="E764" s="190" t="s">
        <v>1</v>
      </c>
      <c r="F764" s="191" t="s">
        <v>2678</v>
      </c>
      <c r="H764" s="190" t="s">
        <v>1</v>
      </c>
      <c r="I764" s="192"/>
      <c r="L764" s="189"/>
      <c r="M764" s="193"/>
      <c r="T764" s="194"/>
      <c r="AT764" s="190" t="s">
        <v>376</v>
      </c>
      <c r="AU764" s="190" t="s">
        <v>86</v>
      </c>
      <c r="AV764" s="15" t="s">
        <v>84</v>
      </c>
      <c r="AW764" s="15" t="s">
        <v>34</v>
      </c>
      <c r="AX764" s="15" t="s">
        <v>77</v>
      </c>
      <c r="AY764" s="190" t="s">
        <v>339</v>
      </c>
    </row>
    <row r="765" spans="2:65" s="12" customFormat="1" x14ac:dyDescent="0.2">
      <c r="B765" s="155"/>
      <c r="D765" s="150" t="s">
        <v>376</v>
      </c>
      <c r="E765" s="156" t="s">
        <v>1</v>
      </c>
      <c r="F765" s="157" t="s">
        <v>5220</v>
      </c>
      <c r="H765" s="158">
        <v>11.73</v>
      </c>
      <c r="I765" s="159"/>
      <c r="L765" s="155"/>
      <c r="M765" s="160"/>
      <c r="T765" s="161"/>
      <c r="AT765" s="156" t="s">
        <v>376</v>
      </c>
      <c r="AU765" s="156" t="s">
        <v>86</v>
      </c>
      <c r="AV765" s="12" t="s">
        <v>86</v>
      </c>
      <c r="AW765" s="12" t="s">
        <v>34</v>
      </c>
      <c r="AX765" s="12" t="s">
        <v>77</v>
      </c>
      <c r="AY765" s="156" t="s">
        <v>339</v>
      </c>
    </row>
    <row r="766" spans="2:65" s="12" customFormat="1" x14ac:dyDescent="0.2">
      <c r="B766" s="155"/>
      <c r="D766" s="150" t="s">
        <v>376</v>
      </c>
      <c r="E766" s="156" t="s">
        <v>1</v>
      </c>
      <c r="F766" s="157" t="s">
        <v>5221</v>
      </c>
      <c r="H766" s="158">
        <v>2.391</v>
      </c>
      <c r="I766" s="159"/>
      <c r="L766" s="155"/>
      <c r="M766" s="160"/>
      <c r="T766" s="161"/>
      <c r="AT766" s="156" t="s">
        <v>376</v>
      </c>
      <c r="AU766" s="156" t="s">
        <v>86</v>
      </c>
      <c r="AV766" s="12" t="s">
        <v>86</v>
      </c>
      <c r="AW766" s="12" t="s">
        <v>34</v>
      </c>
      <c r="AX766" s="12" t="s">
        <v>77</v>
      </c>
      <c r="AY766" s="156" t="s">
        <v>339</v>
      </c>
    </row>
    <row r="767" spans="2:65" s="12" customFormat="1" x14ac:dyDescent="0.2">
      <c r="B767" s="155"/>
      <c r="D767" s="150" t="s">
        <v>376</v>
      </c>
      <c r="E767" s="156" t="s">
        <v>1</v>
      </c>
      <c r="F767" s="157" t="s">
        <v>2693</v>
      </c>
      <c r="H767" s="158">
        <v>1.3859999999999999</v>
      </c>
      <c r="I767" s="159"/>
      <c r="L767" s="155"/>
      <c r="M767" s="160"/>
      <c r="T767" s="161"/>
      <c r="AT767" s="156" t="s">
        <v>376</v>
      </c>
      <c r="AU767" s="156" t="s">
        <v>86</v>
      </c>
      <c r="AV767" s="12" t="s">
        <v>86</v>
      </c>
      <c r="AW767" s="12" t="s">
        <v>34</v>
      </c>
      <c r="AX767" s="12" t="s">
        <v>77</v>
      </c>
      <c r="AY767" s="156" t="s">
        <v>339</v>
      </c>
    </row>
    <row r="768" spans="2:65" s="12" customFormat="1" x14ac:dyDescent="0.2">
      <c r="B768" s="155"/>
      <c r="D768" s="150" t="s">
        <v>376</v>
      </c>
      <c r="E768" s="156" t="s">
        <v>1</v>
      </c>
      <c r="F768" s="157" t="s">
        <v>2694</v>
      </c>
      <c r="H768" s="158">
        <v>1.3859999999999999</v>
      </c>
      <c r="I768" s="159"/>
      <c r="L768" s="155"/>
      <c r="M768" s="160"/>
      <c r="T768" s="161"/>
      <c r="AT768" s="156" t="s">
        <v>376</v>
      </c>
      <c r="AU768" s="156" t="s">
        <v>86</v>
      </c>
      <c r="AV768" s="12" t="s">
        <v>86</v>
      </c>
      <c r="AW768" s="12" t="s">
        <v>34</v>
      </c>
      <c r="AX768" s="12" t="s">
        <v>77</v>
      </c>
      <c r="AY768" s="156" t="s">
        <v>339</v>
      </c>
    </row>
    <row r="769" spans="2:65" s="12" customFormat="1" x14ac:dyDescent="0.2">
      <c r="B769" s="155"/>
      <c r="D769" s="150" t="s">
        <v>376</v>
      </c>
      <c r="E769" s="156" t="s">
        <v>1</v>
      </c>
      <c r="F769" s="157" t="s">
        <v>5222</v>
      </c>
      <c r="H769" s="158">
        <v>0.86699999999999999</v>
      </c>
      <c r="I769" s="159"/>
      <c r="L769" s="155"/>
      <c r="M769" s="160"/>
      <c r="T769" s="161"/>
      <c r="AT769" s="156" t="s">
        <v>376</v>
      </c>
      <c r="AU769" s="156" t="s">
        <v>86</v>
      </c>
      <c r="AV769" s="12" t="s">
        <v>86</v>
      </c>
      <c r="AW769" s="12" t="s">
        <v>34</v>
      </c>
      <c r="AX769" s="12" t="s">
        <v>77</v>
      </c>
      <c r="AY769" s="156" t="s">
        <v>339</v>
      </c>
    </row>
    <row r="770" spans="2:65" s="12" customFormat="1" x14ac:dyDescent="0.2">
      <c r="B770" s="155"/>
      <c r="D770" s="150" t="s">
        <v>376</v>
      </c>
      <c r="E770" s="156" t="s">
        <v>1</v>
      </c>
      <c r="F770" s="157" t="s">
        <v>5223</v>
      </c>
      <c r="H770" s="158">
        <v>0.85</v>
      </c>
      <c r="I770" s="159"/>
      <c r="L770" s="155"/>
      <c r="M770" s="160"/>
      <c r="T770" s="161"/>
      <c r="AT770" s="156" t="s">
        <v>376</v>
      </c>
      <c r="AU770" s="156" t="s">
        <v>86</v>
      </c>
      <c r="AV770" s="12" t="s">
        <v>86</v>
      </c>
      <c r="AW770" s="12" t="s">
        <v>34</v>
      </c>
      <c r="AX770" s="12" t="s">
        <v>77</v>
      </c>
      <c r="AY770" s="156" t="s">
        <v>339</v>
      </c>
    </row>
    <row r="771" spans="2:65" s="13" customFormat="1" x14ac:dyDescent="0.2">
      <c r="B771" s="162"/>
      <c r="D771" s="150" t="s">
        <v>376</v>
      </c>
      <c r="E771" s="163" t="s">
        <v>1</v>
      </c>
      <c r="F771" s="164" t="s">
        <v>398</v>
      </c>
      <c r="H771" s="165">
        <v>40.545999999999999</v>
      </c>
      <c r="I771" s="166"/>
      <c r="L771" s="162"/>
      <c r="M771" s="167"/>
      <c r="T771" s="168"/>
      <c r="AT771" s="163" t="s">
        <v>376</v>
      </c>
      <c r="AU771" s="163" t="s">
        <v>86</v>
      </c>
      <c r="AV771" s="13" t="s">
        <v>249</v>
      </c>
      <c r="AW771" s="13" t="s">
        <v>34</v>
      </c>
      <c r="AX771" s="13" t="s">
        <v>84</v>
      </c>
      <c r="AY771" s="163" t="s">
        <v>339</v>
      </c>
    </row>
    <row r="772" spans="2:65" s="1" customFormat="1" ht="16.5" customHeight="1" x14ac:dyDescent="0.2">
      <c r="B772" s="136"/>
      <c r="C772" s="137" t="s">
        <v>1563</v>
      </c>
      <c r="D772" s="137" t="s">
        <v>342</v>
      </c>
      <c r="E772" s="138" t="s">
        <v>2749</v>
      </c>
      <c r="F772" s="139" t="s">
        <v>2750</v>
      </c>
      <c r="G772" s="140" t="s">
        <v>358</v>
      </c>
      <c r="H772" s="141">
        <v>37.799999999999997</v>
      </c>
      <c r="I772" s="142"/>
      <c r="J772" s="143">
        <f>ROUND(I772*H772,2)</f>
        <v>0</v>
      </c>
      <c r="K772" s="139" t="s">
        <v>902</v>
      </c>
      <c r="L772" s="32"/>
      <c r="M772" s="144" t="s">
        <v>1</v>
      </c>
      <c r="N772" s="145" t="s">
        <v>42</v>
      </c>
      <c r="P772" s="146">
        <f>O772*H772</f>
        <v>0</v>
      </c>
      <c r="Q772" s="146">
        <v>3.1E-4</v>
      </c>
      <c r="R772" s="146">
        <f>Q772*H772</f>
        <v>1.1717999999999999E-2</v>
      </c>
      <c r="S772" s="146">
        <v>0</v>
      </c>
      <c r="T772" s="147">
        <f>S772*H772</f>
        <v>0</v>
      </c>
      <c r="AR772" s="148" t="s">
        <v>428</v>
      </c>
      <c r="AT772" s="148" t="s">
        <v>342</v>
      </c>
      <c r="AU772" s="148" t="s">
        <v>86</v>
      </c>
      <c r="AY772" s="17" t="s">
        <v>339</v>
      </c>
      <c r="BE772" s="149">
        <f>IF(N772="základní",J772,0)</f>
        <v>0</v>
      </c>
      <c r="BF772" s="149">
        <f>IF(N772="snížená",J772,0)</f>
        <v>0</v>
      </c>
      <c r="BG772" s="149">
        <f>IF(N772="zákl. přenesená",J772,0)</f>
        <v>0</v>
      </c>
      <c r="BH772" s="149">
        <f>IF(N772="sníž. přenesená",J772,0)</f>
        <v>0</v>
      </c>
      <c r="BI772" s="149">
        <f>IF(N772="nulová",J772,0)</f>
        <v>0</v>
      </c>
      <c r="BJ772" s="17" t="s">
        <v>84</v>
      </c>
      <c r="BK772" s="149">
        <f>ROUND(I772*H772,2)</f>
        <v>0</v>
      </c>
      <c r="BL772" s="17" t="s">
        <v>428</v>
      </c>
      <c r="BM772" s="148" t="s">
        <v>5231</v>
      </c>
    </row>
    <row r="773" spans="2:65" s="1" customFormat="1" x14ac:dyDescent="0.2">
      <c r="B773" s="32"/>
      <c r="D773" s="150" t="s">
        <v>348</v>
      </c>
      <c r="F773" s="151" t="s">
        <v>2752</v>
      </c>
      <c r="I773" s="152"/>
      <c r="L773" s="32"/>
      <c r="M773" s="153"/>
      <c r="T773" s="56"/>
      <c r="AT773" s="17" t="s">
        <v>348</v>
      </c>
      <c r="AU773" s="17" t="s">
        <v>86</v>
      </c>
    </row>
    <row r="774" spans="2:65" s="12" customFormat="1" x14ac:dyDescent="0.2">
      <c r="B774" s="155"/>
      <c r="D774" s="150" t="s">
        <v>376</v>
      </c>
      <c r="E774" s="156" t="s">
        <v>1</v>
      </c>
      <c r="F774" s="157" t="s">
        <v>5232</v>
      </c>
      <c r="H774" s="158">
        <v>23.46</v>
      </c>
      <c r="I774" s="159"/>
      <c r="L774" s="155"/>
      <c r="M774" s="160"/>
      <c r="T774" s="161"/>
      <c r="AT774" s="156" t="s">
        <v>376</v>
      </c>
      <c r="AU774" s="156" t="s">
        <v>86</v>
      </c>
      <c r="AV774" s="12" t="s">
        <v>86</v>
      </c>
      <c r="AW774" s="12" t="s">
        <v>34</v>
      </c>
      <c r="AX774" s="12" t="s">
        <v>77</v>
      </c>
      <c r="AY774" s="156" t="s">
        <v>339</v>
      </c>
    </row>
    <row r="775" spans="2:65" s="12" customFormat="1" x14ac:dyDescent="0.2">
      <c r="B775" s="155"/>
      <c r="D775" s="150" t="s">
        <v>376</v>
      </c>
      <c r="E775" s="156" t="s">
        <v>1</v>
      </c>
      <c r="F775" s="157" t="s">
        <v>2754</v>
      </c>
      <c r="H775" s="158">
        <v>7.17</v>
      </c>
      <c r="I775" s="159"/>
      <c r="L775" s="155"/>
      <c r="M775" s="160"/>
      <c r="T775" s="161"/>
      <c r="AT775" s="156" t="s">
        <v>376</v>
      </c>
      <c r="AU775" s="156" t="s">
        <v>86</v>
      </c>
      <c r="AV775" s="12" t="s">
        <v>86</v>
      </c>
      <c r="AW775" s="12" t="s">
        <v>34</v>
      </c>
      <c r="AX775" s="12" t="s">
        <v>77</v>
      </c>
      <c r="AY775" s="156" t="s">
        <v>339</v>
      </c>
    </row>
    <row r="776" spans="2:65" s="12" customFormat="1" x14ac:dyDescent="0.2">
      <c r="B776" s="155"/>
      <c r="D776" s="150" t="s">
        <v>376</v>
      </c>
      <c r="E776" s="156" t="s">
        <v>1</v>
      </c>
      <c r="F776" s="157" t="s">
        <v>2755</v>
      </c>
      <c r="H776" s="158">
        <v>7.17</v>
      </c>
      <c r="I776" s="159"/>
      <c r="L776" s="155"/>
      <c r="M776" s="160"/>
      <c r="T776" s="161"/>
      <c r="AT776" s="156" t="s">
        <v>376</v>
      </c>
      <c r="AU776" s="156" t="s">
        <v>86</v>
      </c>
      <c r="AV776" s="12" t="s">
        <v>86</v>
      </c>
      <c r="AW776" s="12" t="s">
        <v>34</v>
      </c>
      <c r="AX776" s="12" t="s">
        <v>77</v>
      </c>
      <c r="AY776" s="156" t="s">
        <v>339</v>
      </c>
    </row>
    <row r="777" spans="2:65" s="13" customFormat="1" x14ac:dyDescent="0.2">
      <c r="B777" s="162"/>
      <c r="D777" s="150" t="s">
        <v>376</v>
      </c>
      <c r="E777" s="163" t="s">
        <v>1</v>
      </c>
      <c r="F777" s="164" t="s">
        <v>398</v>
      </c>
      <c r="H777" s="165">
        <v>37.799999999999997</v>
      </c>
      <c r="I777" s="166"/>
      <c r="L777" s="162"/>
      <c r="M777" s="167"/>
      <c r="T777" s="168"/>
      <c r="AT777" s="163" t="s">
        <v>376</v>
      </c>
      <c r="AU777" s="163" t="s">
        <v>86</v>
      </c>
      <c r="AV777" s="13" t="s">
        <v>249</v>
      </c>
      <c r="AW777" s="13" t="s">
        <v>34</v>
      </c>
      <c r="AX777" s="13" t="s">
        <v>84</v>
      </c>
      <c r="AY777" s="163" t="s">
        <v>339</v>
      </c>
    </row>
    <row r="778" spans="2:65" s="1" customFormat="1" ht="16.5" customHeight="1" x14ac:dyDescent="0.2">
      <c r="B778" s="136"/>
      <c r="C778" s="169" t="s">
        <v>1565</v>
      </c>
      <c r="D778" s="169" t="s">
        <v>490</v>
      </c>
      <c r="E778" s="170" t="s">
        <v>2756</v>
      </c>
      <c r="F778" s="171" t="s">
        <v>2757</v>
      </c>
      <c r="G778" s="172" t="s">
        <v>358</v>
      </c>
      <c r="H778" s="173">
        <v>39.69</v>
      </c>
      <c r="I778" s="174"/>
      <c r="J778" s="175">
        <f>ROUND(I778*H778,2)</f>
        <v>0</v>
      </c>
      <c r="K778" s="171" t="s">
        <v>1</v>
      </c>
      <c r="L778" s="176"/>
      <c r="M778" s="177" t="s">
        <v>1</v>
      </c>
      <c r="N778" s="178" t="s">
        <v>42</v>
      </c>
      <c r="P778" s="146">
        <f>O778*H778</f>
        <v>0</v>
      </c>
      <c r="Q778" s="146">
        <v>1.2600000000000001E-3</v>
      </c>
      <c r="R778" s="146">
        <f>Q778*H778</f>
        <v>5.0009400000000002E-2</v>
      </c>
      <c r="S778" s="146">
        <v>0</v>
      </c>
      <c r="T778" s="147">
        <f>S778*H778</f>
        <v>0</v>
      </c>
      <c r="AR778" s="148" t="s">
        <v>513</v>
      </c>
      <c r="AT778" s="148" t="s">
        <v>490</v>
      </c>
      <c r="AU778" s="148" t="s">
        <v>86</v>
      </c>
      <c r="AY778" s="17" t="s">
        <v>339</v>
      </c>
      <c r="BE778" s="149">
        <f>IF(N778="základní",J778,0)</f>
        <v>0</v>
      </c>
      <c r="BF778" s="149">
        <f>IF(N778="snížená",J778,0)</f>
        <v>0</v>
      </c>
      <c r="BG778" s="149">
        <f>IF(N778="zákl. přenesená",J778,0)</f>
        <v>0</v>
      </c>
      <c r="BH778" s="149">
        <f>IF(N778="sníž. přenesená",J778,0)</f>
        <v>0</v>
      </c>
      <c r="BI778" s="149">
        <f>IF(N778="nulová",J778,0)</f>
        <v>0</v>
      </c>
      <c r="BJ778" s="17" t="s">
        <v>84</v>
      </c>
      <c r="BK778" s="149">
        <f>ROUND(I778*H778,2)</f>
        <v>0</v>
      </c>
      <c r="BL778" s="17" t="s">
        <v>428</v>
      </c>
      <c r="BM778" s="148" t="s">
        <v>5233</v>
      </c>
    </row>
    <row r="779" spans="2:65" s="1" customFormat="1" x14ac:dyDescent="0.2">
      <c r="B779" s="32"/>
      <c r="D779" s="150" t="s">
        <v>348</v>
      </c>
      <c r="F779" s="151" t="s">
        <v>2757</v>
      </c>
      <c r="I779" s="152"/>
      <c r="L779" s="32"/>
      <c r="M779" s="153"/>
      <c r="T779" s="56"/>
      <c r="AT779" s="17" t="s">
        <v>348</v>
      </c>
      <c r="AU779" s="17" t="s">
        <v>86</v>
      </c>
    </row>
    <row r="780" spans="2:65" s="15" customFormat="1" x14ac:dyDescent="0.2">
      <c r="B780" s="189"/>
      <c r="D780" s="150" t="s">
        <v>376</v>
      </c>
      <c r="E780" s="190" t="s">
        <v>1</v>
      </c>
      <c r="F780" s="191" t="s">
        <v>2759</v>
      </c>
      <c r="H780" s="190" t="s">
        <v>1</v>
      </c>
      <c r="I780" s="192"/>
      <c r="L780" s="189"/>
      <c r="M780" s="193"/>
      <c r="T780" s="194"/>
      <c r="AT780" s="190" t="s">
        <v>376</v>
      </c>
      <c r="AU780" s="190" t="s">
        <v>86</v>
      </c>
      <c r="AV780" s="15" t="s">
        <v>84</v>
      </c>
      <c r="AW780" s="15" t="s">
        <v>34</v>
      </c>
      <c r="AX780" s="15" t="s">
        <v>77</v>
      </c>
      <c r="AY780" s="190" t="s">
        <v>339</v>
      </c>
    </row>
    <row r="781" spans="2:65" s="12" customFormat="1" x14ac:dyDescent="0.2">
      <c r="B781" s="155"/>
      <c r="D781" s="150" t="s">
        <v>376</v>
      </c>
      <c r="E781" s="156" t="s">
        <v>1</v>
      </c>
      <c r="F781" s="157" t="s">
        <v>5234</v>
      </c>
      <c r="H781" s="158">
        <v>39.69</v>
      </c>
      <c r="I781" s="159"/>
      <c r="L781" s="155"/>
      <c r="M781" s="160"/>
      <c r="T781" s="161"/>
      <c r="AT781" s="156" t="s">
        <v>376</v>
      </c>
      <c r="AU781" s="156" t="s">
        <v>86</v>
      </c>
      <c r="AV781" s="12" t="s">
        <v>86</v>
      </c>
      <c r="AW781" s="12" t="s">
        <v>34</v>
      </c>
      <c r="AX781" s="12" t="s">
        <v>84</v>
      </c>
      <c r="AY781" s="156" t="s">
        <v>339</v>
      </c>
    </row>
    <row r="782" spans="2:65" s="1" customFormat="1" ht="16.5" customHeight="1" x14ac:dyDescent="0.2">
      <c r="B782" s="136"/>
      <c r="C782" s="169" t="s">
        <v>1568</v>
      </c>
      <c r="D782" s="169" t="s">
        <v>490</v>
      </c>
      <c r="E782" s="170" t="s">
        <v>2761</v>
      </c>
      <c r="F782" s="171" t="s">
        <v>2762</v>
      </c>
      <c r="G782" s="172" t="s">
        <v>345</v>
      </c>
      <c r="H782" s="173">
        <v>141</v>
      </c>
      <c r="I782" s="174"/>
      <c r="J782" s="175">
        <f>ROUND(I782*H782,2)</f>
        <v>0</v>
      </c>
      <c r="K782" s="171" t="s">
        <v>1</v>
      </c>
      <c r="L782" s="176"/>
      <c r="M782" s="177" t="s">
        <v>1</v>
      </c>
      <c r="N782" s="178" t="s">
        <v>42</v>
      </c>
      <c r="P782" s="146">
        <f>O782*H782</f>
        <v>0</v>
      </c>
      <c r="Q782" s="146">
        <v>5.0000000000000002E-5</v>
      </c>
      <c r="R782" s="146">
        <f>Q782*H782</f>
        <v>7.0500000000000007E-3</v>
      </c>
      <c r="S782" s="146">
        <v>0</v>
      </c>
      <c r="T782" s="147">
        <f>S782*H782</f>
        <v>0</v>
      </c>
      <c r="AR782" s="148" t="s">
        <v>513</v>
      </c>
      <c r="AT782" s="148" t="s">
        <v>490</v>
      </c>
      <c r="AU782" s="148" t="s">
        <v>86</v>
      </c>
      <c r="AY782" s="17" t="s">
        <v>339</v>
      </c>
      <c r="BE782" s="149">
        <f>IF(N782="základní",J782,0)</f>
        <v>0</v>
      </c>
      <c r="BF782" s="149">
        <f>IF(N782="snížená",J782,0)</f>
        <v>0</v>
      </c>
      <c r="BG782" s="149">
        <f>IF(N782="zákl. přenesená",J782,0)</f>
        <v>0</v>
      </c>
      <c r="BH782" s="149">
        <f>IF(N782="sníž. přenesená",J782,0)</f>
        <v>0</v>
      </c>
      <c r="BI782" s="149">
        <f>IF(N782="nulová",J782,0)</f>
        <v>0</v>
      </c>
      <c r="BJ782" s="17" t="s">
        <v>84</v>
      </c>
      <c r="BK782" s="149">
        <f>ROUND(I782*H782,2)</f>
        <v>0</v>
      </c>
      <c r="BL782" s="17" t="s">
        <v>428</v>
      </c>
      <c r="BM782" s="148" t="s">
        <v>5235</v>
      </c>
    </row>
    <row r="783" spans="2:65" s="1" customFormat="1" x14ac:dyDescent="0.2">
      <c r="B783" s="32"/>
      <c r="D783" s="150" t="s">
        <v>348</v>
      </c>
      <c r="F783" s="151" t="s">
        <v>2762</v>
      </c>
      <c r="I783" s="152"/>
      <c r="L783" s="32"/>
      <c r="M783" s="153"/>
      <c r="T783" s="56"/>
      <c r="AT783" s="17" t="s">
        <v>348</v>
      </c>
      <c r="AU783" s="17" t="s">
        <v>86</v>
      </c>
    </row>
    <row r="784" spans="2:65" s="15" customFormat="1" x14ac:dyDescent="0.2">
      <c r="B784" s="189"/>
      <c r="D784" s="150" t="s">
        <v>376</v>
      </c>
      <c r="E784" s="190" t="s">
        <v>1</v>
      </c>
      <c r="F784" s="191" t="s">
        <v>2764</v>
      </c>
      <c r="H784" s="190" t="s">
        <v>1</v>
      </c>
      <c r="I784" s="192"/>
      <c r="L784" s="189"/>
      <c r="M784" s="193"/>
      <c r="T784" s="194"/>
      <c r="AT784" s="190" t="s">
        <v>376</v>
      </c>
      <c r="AU784" s="190" t="s">
        <v>86</v>
      </c>
      <c r="AV784" s="15" t="s">
        <v>84</v>
      </c>
      <c r="AW784" s="15" t="s">
        <v>34</v>
      </c>
      <c r="AX784" s="15" t="s">
        <v>77</v>
      </c>
      <c r="AY784" s="190" t="s">
        <v>339</v>
      </c>
    </row>
    <row r="785" spans="2:65" s="12" customFormat="1" x14ac:dyDescent="0.2">
      <c r="B785" s="155"/>
      <c r="D785" s="150" t="s">
        <v>376</v>
      </c>
      <c r="E785" s="156" t="s">
        <v>1</v>
      </c>
      <c r="F785" s="157" t="s">
        <v>5236</v>
      </c>
      <c r="H785" s="158">
        <v>83</v>
      </c>
      <c r="I785" s="159"/>
      <c r="L785" s="155"/>
      <c r="M785" s="160"/>
      <c r="T785" s="161"/>
      <c r="AT785" s="156" t="s">
        <v>376</v>
      </c>
      <c r="AU785" s="156" t="s">
        <v>86</v>
      </c>
      <c r="AV785" s="12" t="s">
        <v>86</v>
      </c>
      <c r="AW785" s="12" t="s">
        <v>34</v>
      </c>
      <c r="AX785" s="12" t="s">
        <v>77</v>
      </c>
      <c r="AY785" s="156" t="s">
        <v>339</v>
      </c>
    </row>
    <row r="786" spans="2:65" s="12" customFormat="1" x14ac:dyDescent="0.2">
      <c r="B786" s="155"/>
      <c r="D786" s="150" t="s">
        <v>376</v>
      </c>
      <c r="E786" s="156" t="s">
        <v>1</v>
      </c>
      <c r="F786" s="157" t="s">
        <v>2766</v>
      </c>
      <c r="H786" s="158">
        <v>29</v>
      </c>
      <c r="I786" s="159"/>
      <c r="L786" s="155"/>
      <c r="M786" s="160"/>
      <c r="T786" s="161"/>
      <c r="AT786" s="156" t="s">
        <v>376</v>
      </c>
      <c r="AU786" s="156" t="s">
        <v>86</v>
      </c>
      <c r="AV786" s="12" t="s">
        <v>86</v>
      </c>
      <c r="AW786" s="12" t="s">
        <v>34</v>
      </c>
      <c r="AX786" s="12" t="s">
        <v>77</v>
      </c>
      <c r="AY786" s="156" t="s">
        <v>339</v>
      </c>
    </row>
    <row r="787" spans="2:65" s="12" customFormat="1" x14ac:dyDescent="0.2">
      <c r="B787" s="155"/>
      <c r="D787" s="150" t="s">
        <v>376</v>
      </c>
      <c r="E787" s="156" t="s">
        <v>1</v>
      </c>
      <c r="F787" s="157" t="s">
        <v>2767</v>
      </c>
      <c r="H787" s="158">
        <v>29</v>
      </c>
      <c r="I787" s="159"/>
      <c r="L787" s="155"/>
      <c r="M787" s="160"/>
      <c r="T787" s="161"/>
      <c r="AT787" s="156" t="s">
        <v>376</v>
      </c>
      <c r="AU787" s="156" t="s">
        <v>86</v>
      </c>
      <c r="AV787" s="12" t="s">
        <v>86</v>
      </c>
      <c r="AW787" s="12" t="s">
        <v>34</v>
      </c>
      <c r="AX787" s="12" t="s">
        <v>77</v>
      </c>
      <c r="AY787" s="156" t="s">
        <v>339</v>
      </c>
    </row>
    <row r="788" spans="2:65" s="13" customFormat="1" x14ac:dyDescent="0.2">
      <c r="B788" s="162"/>
      <c r="D788" s="150" t="s">
        <v>376</v>
      </c>
      <c r="E788" s="163" t="s">
        <v>1</v>
      </c>
      <c r="F788" s="164" t="s">
        <v>398</v>
      </c>
      <c r="H788" s="165">
        <v>141</v>
      </c>
      <c r="I788" s="166"/>
      <c r="L788" s="162"/>
      <c r="M788" s="167"/>
      <c r="T788" s="168"/>
      <c r="AT788" s="163" t="s">
        <v>376</v>
      </c>
      <c r="AU788" s="163" t="s">
        <v>86</v>
      </c>
      <c r="AV788" s="13" t="s">
        <v>249</v>
      </c>
      <c r="AW788" s="13" t="s">
        <v>34</v>
      </c>
      <c r="AX788" s="13" t="s">
        <v>84</v>
      </c>
      <c r="AY788" s="163" t="s">
        <v>339</v>
      </c>
    </row>
    <row r="789" spans="2:65" s="1" customFormat="1" ht="16.5" customHeight="1" x14ac:dyDescent="0.2">
      <c r="B789" s="136"/>
      <c r="C789" s="169" t="s">
        <v>1571</v>
      </c>
      <c r="D789" s="169" t="s">
        <v>490</v>
      </c>
      <c r="E789" s="170" t="s">
        <v>2746</v>
      </c>
      <c r="F789" s="171" t="s">
        <v>2747</v>
      </c>
      <c r="G789" s="172" t="s">
        <v>381</v>
      </c>
      <c r="H789" s="173">
        <v>79.718999999999994</v>
      </c>
      <c r="I789" s="174"/>
      <c r="J789" s="175">
        <f>ROUND(I789*H789,2)</f>
        <v>0</v>
      </c>
      <c r="K789" s="171" t="s">
        <v>902</v>
      </c>
      <c r="L789" s="176"/>
      <c r="M789" s="177" t="s">
        <v>1</v>
      </c>
      <c r="N789" s="178" t="s">
        <v>42</v>
      </c>
      <c r="P789" s="146">
        <f>O789*H789</f>
        <v>0</v>
      </c>
      <c r="Q789" s="146">
        <v>1.1999999999999999E-3</v>
      </c>
      <c r="R789" s="146">
        <f>Q789*H789</f>
        <v>9.5662799999999978E-2</v>
      </c>
      <c r="S789" s="146">
        <v>0</v>
      </c>
      <c r="T789" s="147">
        <f>S789*H789</f>
        <v>0</v>
      </c>
      <c r="AR789" s="148" t="s">
        <v>513</v>
      </c>
      <c r="AT789" s="148" t="s">
        <v>490</v>
      </c>
      <c r="AU789" s="148" t="s">
        <v>86</v>
      </c>
      <c r="AY789" s="17" t="s">
        <v>339</v>
      </c>
      <c r="BE789" s="149">
        <f>IF(N789="základní",J789,0)</f>
        <v>0</v>
      </c>
      <c r="BF789" s="149">
        <f>IF(N789="snížená",J789,0)</f>
        <v>0</v>
      </c>
      <c r="BG789" s="149">
        <f>IF(N789="zákl. přenesená",J789,0)</f>
        <v>0</v>
      </c>
      <c r="BH789" s="149">
        <f>IF(N789="sníž. přenesená",J789,0)</f>
        <v>0</v>
      </c>
      <c r="BI789" s="149">
        <f>IF(N789="nulová",J789,0)</f>
        <v>0</v>
      </c>
      <c r="BJ789" s="17" t="s">
        <v>84</v>
      </c>
      <c r="BK789" s="149">
        <f>ROUND(I789*H789,2)</f>
        <v>0</v>
      </c>
      <c r="BL789" s="17" t="s">
        <v>428</v>
      </c>
      <c r="BM789" s="148" t="s">
        <v>5237</v>
      </c>
    </row>
    <row r="790" spans="2:65" s="1" customFormat="1" x14ac:dyDescent="0.2">
      <c r="B790" s="32"/>
      <c r="D790" s="150" t="s">
        <v>348</v>
      </c>
      <c r="F790" s="151" t="s">
        <v>2747</v>
      </c>
      <c r="I790" s="152"/>
      <c r="L790" s="32"/>
      <c r="M790" s="153"/>
      <c r="T790" s="56"/>
      <c r="AT790" s="17" t="s">
        <v>348</v>
      </c>
      <c r="AU790" s="17" t="s">
        <v>86</v>
      </c>
    </row>
    <row r="791" spans="2:65" s="12" customFormat="1" x14ac:dyDescent="0.2">
      <c r="B791" s="155"/>
      <c r="D791" s="150" t="s">
        <v>376</v>
      </c>
      <c r="E791" s="156" t="s">
        <v>1</v>
      </c>
      <c r="F791" s="157" t="s">
        <v>5229</v>
      </c>
      <c r="H791" s="158">
        <v>72.471999999999994</v>
      </c>
      <c r="I791" s="159"/>
      <c r="L791" s="155"/>
      <c r="M791" s="160"/>
      <c r="T791" s="161"/>
      <c r="AT791" s="156" t="s">
        <v>376</v>
      </c>
      <c r="AU791" s="156" t="s">
        <v>86</v>
      </c>
      <c r="AV791" s="12" t="s">
        <v>86</v>
      </c>
      <c r="AW791" s="12" t="s">
        <v>34</v>
      </c>
      <c r="AX791" s="12" t="s">
        <v>84</v>
      </c>
      <c r="AY791" s="156" t="s">
        <v>339</v>
      </c>
    </row>
    <row r="792" spans="2:65" s="12" customFormat="1" x14ac:dyDescent="0.2">
      <c r="B792" s="155"/>
      <c r="D792" s="150" t="s">
        <v>376</v>
      </c>
      <c r="F792" s="157" t="s">
        <v>5230</v>
      </c>
      <c r="H792" s="158">
        <v>79.718999999999994</v>
      </c>
      <c r="I792" s="159"/>
      <c r="L792" s="155"/>
      <c r="M792" s="160"/>
      <c r="T792" s="161"/>
      <c r="AT792" s="156" t="s">
        <v>376</v>
      </c>
      <c r="AU792" s="156" t="s">
        <v>86</v>
      </c>
      <c r="AV792" s="12" t="s">
        <v>86</v>
      </c>
      <c r="AW792" s="12" t="s">
        <v>3</v>
      </c>
      <c r="AX792" s="12" t="s">
        <v>84</v>
      </c>
      <c r="AY792" s="156" t="s">
        <v>339</v>
      </c>
    </row>
    <row r="793" spans="2:65" s="1" customFormat="1" ht="16.5" customHeight="1" x14ac:dyDescent="0.2">
      <c r="B793" s="136"/>
      <c r="C793" s="137" t="s">
        <v>1577</v>
      </c>
      <c r="D793" s="137" t="s">
        <v>342</v>
      </c>
      <c r="E793" s="138" t="s">
        <v>2768</v>
      </c>
      <c r="F793" s="139" t="s">
        <v>2769</v>
      </c>
      <c r="G793" s="140" t="s">
        <v>493</v>
      </c>
      <c r="H793" s="141">
        <v>0.77800000000000002</v>
      </c>
      <c r="I793" s="142"/>
      <c r="J793" s="143">
        <f>ROUND(I793*H793,2)</f>
        <v>0</v>
      </c>
      <c r="K793" s="139" t="s">
        <v>902</v>
      </c>
      <c r="L793" s="32"/>
      <c r="M793" s="144" t="s">
        <v>1</v>
      </c>
      <c r="N793" s="145" t="s">
        <v>42</v>
      </c>
      <c r="P793" s="146">
        <f>O793*H793</f>
        <v>0</v>
      </c>
      <c r="Q793" s="146">
        <v>0</v>
      </c>
      <c r="R793" s="146">
        <f>Q793*H793</f>
        <v>0</v>
      </c>
      <c r="S793" s="146">
        <v>0</v>
      </c>
      <c r="T793" s="147">
        <f>S793*H793</f>
        <v>0</v>
      </c>
      <c r="AR793" s="148" t="s">
        <v>428</v>
      </c>
      <c r="AT793" s="148" t="s">
        <v>342</v>
      </c>
      <c r="AU793" s="148" t="s">
        <v>86</v>
      </c>
      <c r="AY793" s="17" t="s">
        <v>339</v>
      </c>
      <c r="BE793" s="149">
        <f>IF(N793="základní",J793,0)</f>
        <v>0</v>
      </c>
      <c r="BF793" s="149">
        <f>IF(N793="snížená",J793,0)</f>
        <v>0</v>
      </c>
      <c r="BG793" s="149">
        <f>IF(N793="zákl. přenesená",J793,0)</f>
        <v>0</v>
      </c>
      <c r="BH793" s="149">
        <f>IF(N793="sníž. přenesená",J793,0)</f>
        <v>0</v>
      </c>
      <c r="BI793" s="149">
        <f>IF(N793="nulová",J793,0)</f>
        <v>0</v>
      </c>
      <c r="BJ793" s="17" t="s">
        <v>84</v>
      </c>
      <c r="BK793" s="149">
        <f>ROUND(I793*H793,2)</f>
        <v>0</v>
      </c>
      <c r="BL793" s="17" t="s">
        <v>428</v>
      </c>
      <c r="BM793" s="148" t="s">
        <v>5238</v>
      </c>
    </row>
    <row r="794" spans="2:65" s="1" customFormat="1" ht="19.2" x14ac:dyDescent="0.2">
      <c r="B794" s="32"/>
      <c r="D794" s="150" t="s">
        <v>348</v>
      </c>
      <c r="F794" s="151" t="s">
        <v>2771</v>
      </c>
      <c r="I794" s="152"/>
      <c r="L794" s="32"/>
      <c r="M794" s="153"/>
      <c r="T794" s="56"/>
      <c r="AT794" s="17" t="s">
        <v>348</v>
      </c>
      <c r="AU794" s="17" t="s">
        <v>86</v>
      </c>
    </row>
    <row r="795" spans="2:65" s="11" customFormat="1" ht="22.8" customHeight="1" x14ac:dyDescent="0.25">
      <c r="B795" s="124"/>
      <c r="D795" s="125" t="s">
        <v>76</v>
      </c>
      <c r="E795" s="134" t="s">
        <v>2772</v>
      </c>
      <c r="F795" s="134" t="s">
        <v>2773</v>
      </c>
      <c r="I795" s="127"/>
      <c r="J795" s="135">
        <f>BK795</f>
        <v>0</v>
      </c>
      <c r="L795" s="124"/>
      <c r="M795" s="129"/>
      <c r="P795" s="130">
        <f>SUM(P796:P815)</f>
        <v>0</v>
      </c>
      <c r="R795" s="130">
        <f>SUM(R796:R815)</f>
        <v>4.9356799999999999E-2</v>
      </c>
      <c r="T795" s="131">
        <f>SUM(T796:T815)</f>
        <v>0</v>
      </c>
      <c r="AR795" s="125" t="s">
        <v>86</v>
      </c>
      <c r="AT795" s="132" t="s">
        <v>76</v>
      </c>
      <c r="AU795" s="132" t="s">
        <v>84</v>
      </c>
      <c r="AY795" s="125" t="s">
        <v>339</v>
      </c>
      <c r="BK795" s="133">
        <f>SUM(BK796:BK815)</f>
        <v>0</v>
      </c>
    </row>
    <row r="796" spans="2:65" s="1" customFormat="1" ht="21.75" customHeight="1" x14ac:dyDescent="0.2">
      <c r="B796" s="136"/>
      <c r="C796" s="137" t="s">
        <v>1580</v>
      </c>
      <c r="D796" s="137" t="s">
        <v>342</v>
      </c>
      <c r="E796" s="138" t="s">
        <v>2774</v>
      </c>
      <c r="F796" s="139" t="s">
        <v>2775</v>
      </c>
      <c r="G796" s="140" t="s">
        <v>381</v>
      </c>
      <c r="H796" s="141">
        <v>21.936</v>
      </c>
      <c r="I796" s="142"/>
      <c r="J796" s="143">
        <f>ROUND(I796*H796,2)</f>
        <v>0</v>
      </c>
      <c r="K796" s="139" t="s">
        <v>902</v>
      </c>
      <c r="L796" s="32"/>
      <c r="M796" s="144" t="s">
        <v>1</v>
      </c>
      <c r="N796" s="145" t="s">
        <v>42</v>
      </c>
      <c r="P796" s="146">
        <f>O796*H796</f>
        <v>0</v>
      </c>
      <c r="Q796" s="146">
        <v>5.0000000000000002E-5</v>
      </c>
      <c r="R796" s="146">
        <f>Q796*H796</f>
        <v>1.0968E-3</v>
      </c>
      <c r="S796" s="146">
        <v>0</v>
      </c>
      <c r="T796" s="147">
        <f>S796*H796</f>
        <v>0</v>
      </c>
      <c r="AR796" s="148" t="s">
        <v>428</v>
      </c>
      <c r="AT796" s="148" t="s">
        <v>342</v>
      </c>
      <c r="AU796" s="148" t="s">
        <v>86</v>
      </c>
      <c r="AY796" s="17" t="s">
        <v>339</v>
      </c>
      <c r="BE796" s="149">
        <f>IF(N796="základní",J796,0)</f>
        <v>0</v>
      </c>
      <c r="BF796" s="149">
        <f>IF(N796="snížená",J796,0)</f>
        <v>0</v>
      </c>
      <c r="BG796" s="149">
        <f>IF(N796="zákl. přenesená",J796,0)</f>
        <v>0</v>
      </c>
      <c r="BH796" s="149">
        <f>IF(N796="sníž. přenesená",J796,0)</f>
        <v>0</v>
      </c>
      <c r="BI796" s="149">
        <f>IF(N796="nulová",J796,0)</f>
        <v>0</v>
      </c>
      <c r="BJ796" s="17" t="s">
        <v>84</v>
      </c>
      <c r="BK796" s="149">
        <f>ROUND(I796*H796,2)</f>
        <v>0</v>
      </c>
      <c r="BL796" s="17" t="s">
        <v>428</v>
      </c>
      <c r="BM796" s="148" t="s">
        <v>5239</v>
      </c>
    </row>
    <row r="797" spans="2:65" s="1" customFormat="1" ht="19.2" x14ac:dyDescent="0.2">
      <c r="B797" s="32"/>
      <c r="D797" s="150" t="s">
        <v>348</v>
      </c>
      <c r="F797" s="151" t="s">
        <v>2777</v>
      </c>
      <c r="I797" s="152"/>
      <c r="L797" s="32"/>
      <c r="M797" s="153"/>
      <c r="T797" s="56"/>
      <c r="AT797" s="17" t="s">
        <v>348</v>
      </c>
      <c r="AU797" s="17" t="s">
        <v>86</v>
      </c>
    </row>
    <row r="798" spans="2:65" s="15" customFormat="1" x14ac:dyDescent="0.2">
      <c r="B798" s="189"/>
      <c r="D798" s="150" t="s">
        <v>376</v>
      </c>
      <c r="E798" s="190" t="s">
        <v>1</v>
      </c>
      <c r="F798" s="191" t="s">
        <v>2675</v>
      </c>
      <c r="H798" s="190" t="s">
        <v>1</v>
      </c>
      <c r="I798" s="192"/>
      <c r="L798" s="189"/>
      <c r="M798" s="193"/>
      <c r="T798" s="194"/>
      <c r="AT798" s="190" t="s">
        <v>376</v>
      </c>
      <c r="AU798" s="190" t="s">
        <v>86</v>
      </c>
      <c r="AV798" s="15" t="s">
        <v>84</v>
      </c>
      <c r="AW798" s="15" t="s">
        <v>34</v>
      </c>
      <c r="AX798" s="15" t="s">
        <v>77</v>
      </c>
      <c r="AY798" s="190" t="s">
        <v>339</v>
      </c>
    </row>
    <row r="799" spans="2:65" s="12" customFormat="1" x14ac:dyDescent="0.2">
      <c r="B799" s="155"/>
      <c r="D799" s="150" t="s">
        <v>376</v>
      </c>
      <c r="E799" s="156" t="s">
        <v>1</v>
      </c>
      <c r="F799" s="157" t="s">
        <v>5216</v>
      </c>
      <c r="H799" s="158">
        <v>1.879</v>
      </c>
      <c r="I799" s="159"/>
      <c r="L799" s="155"/>
      <c r="M799" s="160"/>
      <c r="T799" s="161"/>
      <c r="AT799" s="156" t="s">
        <v>376</v>
      </c>
      <c r="AU799" s="156" t="s">
        <v>86</v>
      </c>
      <c r="AV799" s="12" t="s">
        <v>86</v>
      </c>
      <c r="AW799" s="12" t="s">
        <v>34</v>
      </c>
      <c r="AX799" s="12" t="s">
        <v>77</v>
      </c>
      <c r="AY799" s="156" t="s">
        <v>339</v>
      </c>
    </row>
    <row r="800" spans="2:65" s="12" customFormat="1" x14ac:dyDescent="0.2">
      <c r="B800" s="155"/>
      <c r="D800" s="150" t="s">
        <v>376</v>
      </c>
      <c r="E800" s="156" t="s">
        <v>1</v>
      </c>
      <c r="F800" s="157" t="s">
        <v>5217</v>
      </c>
      <c r="H800" s="158">
        <v>1.659</v>
      </c>
      <c r="I800" s="159"/>
      <c r="L800" s="155"/>
      <c r="M800" s="160"/>
      <c r="T800" s="161"/>
      <c r="AT800" s="156" t="s">
        <v>376</v>
      </c>
      <c r="AU800" s="156" t="s">
        <v>86</v>
      </c>
      <c r="AV800" s="12" t="s">
        <v>86</v>
      </c>
      <c r="AW800" s="12" t="s">
        <v>34</v>
      </c>
      <c r="AX800" s="12" t="s">
        <v>77</v>
      </c>
      <c r="AY800" s="156" t="s">
        <v>339</v>
      </c>
    </row>
    <row r="801" spans="2:65" s="12" customFormat="1" x14ac:dyDescent="0.2">
      <c r="B801" s="155"/>
      <c r="D801" s="150" t="s">
        <v>376</v>
      </c>
      <c r="E801" s="156" t="s">
        <v>1</v>
      </c>
      <c r="F801" s="157" t="s">
        <v>5218</v>
      </c>
      <c r="H801" s="158">
        <v>9.2850000000000001</v>
      </c>
      <c r="I801" s="159"/>
      <c r="L801" s="155"/>
      <c r="M801" s="160"/>
      <c r="T801" s="161"/>
      <c r="AT801" s="156" t="s">
        <v>376</v>
      </c>
      <c r="AU801" s="156" t="s">
        <v>86</v>
      </c>
      <c r="AV801" s="12" t="s">
        <v>86</v>
      </c>
      <c r="AW801" s="12" t="s">
        <v>34</v>
      </c>
      <c r="AX801" s="12" t="s">
        <v>77</v>
      </c>
      <c r="AY801" s="156" t="s">
        <v>339</v>
      </c>
    </row>
    <row r="802" spans="2:65" s="12" customFormat="1" x14ac:dyDescent="0.2">
      <c r="B802" s="155"/>
      <c r="D802" s="150" t="s">
        <v>376</v>
      </c>
      <c r="E802" s="156" t="s">
        <v>1</v>
      </c>
      <c r="F802" s="157" t="s">
        <v>5219</v>
      </c>
      <c r="H802" s="158">
        <v>9.1129999999999995</v>
      </c>
      <c r="I802" s="159"/>
      <c r="L802" s="155"/>
      <c r="M802" s="160"/>
      <c r="T802" s="161"/>
      <c r="AT802" s="156" t="s">
        <v>376</v>
      </c>
      <c r="AU802" s="156" t="s">
        <v>86</v>
      </c>
      <c r="AV802" s="12" t="s">
        <v>86</v>
      </c>
      <c r="AW802" s="12" t="s">
        <v>34</v>
      </c>
      <c r="AX802" s="12" t="s">
        <v>77</v>
      </c>
      <c r="AY802" s="156" t="s">
        <v>339</v>
      </c>
    </row>
    <row r="803" spans="2:65" s="13" customFormat="1" x14ac:dyDescent="0.2">
      <c r="B803" s="162"/>
      <c r="D803" s="150" t="s">
        <v>376</v>
      </c>
      <c r="E803" s="163" t="s">
        <v>1</v>
      </c>
      <c r="F803" s="164" t="s">
        <v>398</v>
      </c>
      <c r="H803" s="165">
        <v>21.936</v>
      </c>
      <c r="I803" s="166"/>
      <c r="L803" s="162"/>
      <c r="M803" s="167"/>
      <c r="T803" s="168"/>
      <c r="AT803" s="163" t="s">
        <v>376</v>
      </c>
      <c r="AU803" s="163" t="s">
        <v>86</v>
      </c>
      <c r="AV803" s="13" t="s">
        <v>249</v>
      </c>
      <c r="AW803" s="13" t="s">
        <v>34</v>
      </c>
      <c r="AX803" s="13" t="s">
        <v>84</v>
      </c>
      <c r="AY803" s="163" t="s">
        <v>339</v>
      </c>
    </row>
    <row r="804" spans="2:65" s="1" customFormat="1" ht="16.5" customHeight="1" x14ac:dyDescent="0.2">
      <c r="B804" s="136"/>
      <c r="C804" s="169" t="s">
        <v>1582</v>
      </c>
      <c r="D804" s="169" t="s">
        <v>490</v>
      </c>
      <c r="E804" s="170" t="s">
        <v>2778</v>
      </c>
      <c r="F804" s="171" t="s">
        <v>2779</v>
      </c>
      <c r="G804" s="172" t="s">
        <v>381</v>
      </c>
      <c r="H804" s="173">
        <v>24.13</v>
      </c>
      <c r="I804" s="174"/>
      <c r="J804" s="175">
        <f>ROUND(I804*H804,2)</f>
        <v>0</v>
      </c>
      <c r="K804" s="171" t="s">
        <v>902</v>
      </c>
      <c r="L804" s="176"/>
      <c r="M804" s="177" t="s">
        <v>1</v>
      </c>
      <c r="N804" s="178" t="s">
        <v>42</v>
      </c>
      <c r="P804" s="146">
        <f>O804*H804</f>
        <v>0</v>
      </c>
      <c r="Q804" s="146">
        <v>5.0000000000000001E-4</v>
      </c>
      <c r="R804" s="146">
        <f>Q804*H804</f>
        <v>1.2064999999999999E-2</v>
      </c>
      <c r="S804" s="146">
        <v>0</v>
      </c>
      <c r="T804" s="147">
        <f>S804*H804</f>
        <v>0</v>
      </c>
      <c r="AR804" s="148" t="s">
        <v>513</v>
      </c>
      <c r="AT804" s="148" t="s">
        <v>490</v>
      </c>
      <c r="AU804" s="148" t="s">
        <v>86</v>
      </c>
      <c r="AY804" s="17" t="s">
        <v>339</v>
      </c>
      <c r="BE804" s="149">
        <f>IF(N804="základní",J804,0)</f>
        <v>0</v>
      </c>
      <c r="BF804" s="149">
        <f>IF(N804="snížená",J804,0)</f>
        <v>0</v>
      </c>
      <c r="BG804" s="149">
        <f>IF(N804="zákl. přenesená",J804,0)</f>
        <v>0</v>
      </c>
      <c r="BH804" s="149">
        <f>IF(N804="sníž. přenesená",J804,0)</f>
        <v>0</v>
      </c>
      <c r="BI804" s="149">
        <f>IF(N804="nulová",J804,0)</f>
        <v>0</v>
      </c>
      <c r="BJ804" s="17" t="s">
        <v>84</v>
      </c>
      <c r="BK804" s="149">
        <f>ROUND(I804*H804,2)</f>
        <v>0</v>
      </c>
      <c r="BL804" s="17" t="s">
        <v>428</v>
      </c>
      <c r="BM804" s="148" t="s">
        <v>5240</v>
      </c>
    </row>
    <row r="805" spans="2:65" s="1" customFormat="1" x14ac:dyDescent="0.2">
      <c r="B805" s="32"/>
      <c r="D805" s="150" t="s">
        <v>348</v>
      </c>
      <c r="F805" s="151" t="s">
        <v>2779</v>
      </c>
      <c r="I805" s="152"/>
      <c r="L805" s="32"/>
      <c r="M805" s="153"/>
      <c r="T805" s="56"/>
      <c r="AT805" s="17" t="s">
        <v>348</v>
      </c>
      <c r="AU805" s="17" t="s">
        <v>86</v>
      </c>
    </row>
    <row r="806" spans="2:65" s="15" customFormat="1" x14ac:dyDescent="0.2">
      <c r="B806" s="189"/>
      <c r="D806" s="150" t="s">
        <v>376</v>
      </c>
      <c r="E806" s="190" t="s">
        <v>1</v>
      </c>
      <c r="F806" s="191" t="s">
        <v>2675</v>
      </c>
      <c r="H806" s="190" t="s">
        <v>1</v>
      </c>
      <c r="I806" s="192"/>
      <c r="L806" s="189"/>
      <c r="M806" s="193"/>
      <c r="T806" s="194"/>
      <c r="AT806" s="190" t="s">
        <v>376</v>
      </c>
      <c r="AU806" s="190" t="s">
        <v>86</v>
      </c>
      <c r="AV806" s="15" t="s">
        <v>84</v>
      </c>
      <c r="AW806" s="15" t="s">
        <v>34</v>
      </c>
      <c r="AX806" s="15" t="s">
        <v>77</v>
      </c>
      <c r="AY806" s="190" t="s">
        <v>339</v>
      </c>
    </row>
    <row r="807" spans="2:65" s="12" customFormat="1" x14ac:dyDescent="0.2">
      <c r="B807" s="155"/>
      <c r="D807" s="150" t="s">
        <v>376</v>
      </c>
      <c r="E807" s="156" t="s">
        <v>1</v>
      </c>
      <c r="F807" s="157" t="s">
        <v>5241</v>
      </c>
      <c r="H807" s="158">
        <v>24.13</v>
      </c>
      <c r="I807" s="159"/>
      <c r="L807" s="155"/>
      <c r="M807" s="160"/>
      <c r="T807" s="161"/>
      <c r="AT807" s="156" t="s">
        <v>376</v>
      </c>
      <c r="AU807" s="156" t="s">
        <v>86</v>
      </c>
      <c r="AV807" s="12" t="s">
        <v>86</v>
      </c>
      <c r="AW807" s="12" t="s">
        <v>34</v>
      </c>
      <c r="AX807" s="12" t="s">
        <v>77</v>
      </c>
      <c r="AY807" s="156" t="s">
        <v>339</v>
      </c>
    </row>
    <row r="808" spans="2:65" s="13" customFormat="1" x14ac:dyDescent="0.2">
      <c r="B808" s="162"/>
      <c r="D808" s="150" t="s">
        <v>376</v>
      </c>
      <c r="E808" s="163" t="s">
        <v>1</v>
      </c>
      <c r="F808" s="164" t="s">
        <v>398</v>
      </c>
      <c r="H808" s="165">
        <v>24.13</v>
      </c>
      <c r="I808" s="166"/>
      <c r="L808" s="162"/>
      <c r="M808" s="167"/>
      <c r="T808" s="168"/>
      <c r="AT808" s="163" t="s">
        <v>376</v>
      </c>
      <c r="AU808" s="163" t="s">
        <v>86</v>
      </c>
      <c r="AV808" s="13" t="s">
        <v>249</v>
      </c>
      <c r="AW808" s="13" t="s">
        <v>34</v>
      </c>
      <c r="AX808" s="13" t="s">
        <v>84</v>
      </c>
      <c r="AY808" s="163" t="s">
        <v>339</v>
      </c>
    </row>
    <row r="809" spans="2:65" s="1" customFormat="1" ht="16.5" customHeight="1" x14ac:dyDescent="0.2">
      <c r="B809" s="136"/>
      <c r="C809" s="169" t="s">
        <v>1596</v>
      </c>
      <c r="D809" s="169" t="s">
        <v>490</v>
      </c>
      <c r="E809" s="170" t="s">
        <v>2782</v>
      </c>
      <c r="F809" s="171" t="s">
        <v>2783</v>
      </c>
      <c r="G809" s="172" t="s">
        <v>381</v>
      </c>
      <c r="H809" s="173">
        <v>24.13</v>
      </c>
      <c r="I809" s="174"/>
      <c r="J809" s="175">
        <f>ROUND(I809*H809,2)</f>
        <v>0</v>
      </c>
      <c r="K809" s="171" t="s">
        <v>902</v>
      </c>
      <c r="L809" s="176"/>
      <c r="M809" s="177" t="s">
        <v>1</v>
      </c>
      <c r="N809" s="178" t="s">
        <v>42</v>
      </c>
      <c r="P809" s="146">
        <f>O809*H809</f>
        <v>0</v>
      </c>
      <c r="Q809" s="146">
        <v>1.5E-3</v>
      </c>
      <c r="R809" s="146">
        <f>Q809*H809</f>
        <v>3.6194999999999998E-2</v>
      </c>
      <c r="S809" s="146">
        <v>0</v>
      </c>
      <c r="T809" s="147">
        <f>S809*H809</f>
        <v>0</v>
      </c>
      <c r="AR809" s="148" t="s">
        <v>385</v>
      </c>
      <c r="AT809" s="148" t="s">
        <v>490</v>
      </c>
      <c r="AU809" s="148" t="s">
        <v>86</v>
      </c>
      <c r="AY809" s="17" t="s">
        <v>339</v>
      </c>
      <c r="BE809" s="149">
        <f>IF(N809="základní",J809,0)</f>
        <v>0</v>
      </c>
      <c r="BF809" s="149">
        <f>IF(N809="snížená",J809,0)</f>
        <v>0</v>
      </c>
      <c r="BG809" s="149">
        <f>IF(N809="zákl. přenesená",J809,0)</f>
        <v>0</v>
      </c>
      <c r="BH809" s="149">
        <f>IF(N809="sníž. přenesená",J809,0)</f>
        <v>0</v>
      </c>
      <c r="BI809" s="149">
        <f>IF(N809="nulová",J809,0)</f>
        <v>0</v>
      </c>
      <c r="BJ809" s="17" t="s">
        <v>84</v>
      </c>
      <c r="BK809" s="149">
        <f>ROUND(I809*H809,2)</f>
        <v>0</v>
      </c>
      <c r="BL809" s="17" t="s">
        <v>249</v>
      </c>
      <c r="BM809" s="148" t="s">
        <v>5242</v>
      </c>
    </row>
    <row r="810" spans="2:65" s="1" customFormat="1" x14ac:dyDescent="0.2">
      <c r="B810" s="32"/>
      <c r="D810" s="150" t="s">
        <v>348</v>
      </c>
      <c r="F810" s="151" t="s">
        <v>2785</v>
      </c>
      <c r="I810" s="152"/>
      <c r="L810" s="32"/>
      <c r="M810" s="153"/>
      <c r="T810" s="56"/>
      <c r="AT810" s="17" t="s">
        <v>348</v>
      </c>
      <c r="AU810" s="17" t="s">
        <v>86</v>
      </c>
    </row>
    <row r="811" spans="2:65" s="15" customFormat="1" x14ac:dyDescent="0.2">
      <c r="B811" s="189"/>
      <c r="D811" s="150" t="s">
        <v>376</v>
      </c>
      <c r="E811" s="190" t="s">
        <v>1</v>
      </c>
      <c r="F811" s="191" t="s">
        <v>2675</v>
      </c>
      <c r="H811" s="190" t="s">
        <v>1</v>
      </c>
      <c r="I811" s="192"/>
      <c r="L811" s="189"/>
      <c r="M811" s="193"/>
      <c r="T811" s="194"/>
      <c r="AT811" s="190" t="s">
        <v>376</v>
      </c>
      <c r="AU811" s="190" t="s">
        <v>86</v>
      </c>
      <c r="AV811" s="15" t="s">
        <v>84</v>
      </c>
      <c r="AW811" s="15" t="s">
        <v>34</v>
      </c>
      <c r="AX811" s="15" t="s">
        <v>77</v>
      </c>
      <c r="AY811" s="190" t="s">
        <v>339</v>
      </c>
    </row>
    <row r="812" spans="2:65" s="12" customFormat="1" x14ac:dyDescent="0.2">
      <c r="B812" s="155"/>
      <c r="D812" s="150" t="s">
        <v>376</v>
      </c>
      <c r="E812" s="156" t="s">
        <v>1</v>
      </c>
      <c r="F812" s="157" t="s">
        <v>5241</v>
      </c>
      <c r="H812" s="158">
        <v>24.13</v>
      </c>
      <c r="I812" s="159"/>
      <c r="L812" s="155"/>
      <c r="M812" s="160"/>
      <c r="T812" s="161"/>
      <c r="AT812" s="156" t="s">
        <v>376</v>
      </c>
      <c r="AU812" s="156" t="s">
        <v>86</v>
      </c>
      <c r="AV812" s="12" t="s">
        <v>86</v>
      </c>
      <c r="AW812" s="12" t="s">
        <v>34</v>
      </c>
      <c r="AX812" s="12" t="s">
        <v>77</v>
      </c>
      <c r="AY812" s="156" t="s">
        <v>339</v>
      </c>
    </row>
    <row r="813" spans="2:65" s="13" customFormat="1" x14ac:dyDescent="0.2">
      <c r="B813" s="162"/>
      <c r="D813" s="150" t="s">
        <v>376</v>
      </c>
      <c r="E813" s="163" t="s">
        <v>1</v>
      </c>
      <c r="F813" s="164" t="s">
        <v>398</v>
      </c>
      <c r="H813" s="165">
        <v>24.13</v>
      </c>
      <c r="I813" s="166"/>
      <c r="L813" s="162"/>
      <c r="M813" s="167"/>
      <c r="T813" s="168"/>
      <c r="AT813" s="163" t="s">
        <v>376</v>
      </c>
      <c r="AU813" s="163" t="s">
        <v>86</v>
      </c>
      <c r="AV813" s="13" t="s">
        <v>249</v>
      </c>
      <c r="AW813" s="13" t="s">
        <v>34</v>
      </c>
      <c r="AX813" s="13" t="s">
        <v>84</v>
      </c>
      <c r="AY813" s="163" t="s">
        <v>339</v>
      </c>
    </row>
    <row r="814" spans="2:65" s="1" customFormat="1" ht="16.5" customHeight="1" x14ac:dyDescent="0.2">
      <c r="B814" s="136"/>
      <c r="C814" s="137" t="s">
        <v>494</v>
      </c>
      <c r="D814" s="137" t="s">
        <v>342</v>
      </c>
      <c r="E814" s="138" t="s">
        <v>2786</v>
      </c>
      <c r="F814" s="139" t="s">
        <v>2787</v>
      </c>
      <c r="G814" s="140" t="s">
        <v>493</v>
      </c>
      <c r="H814" s="141">
        <v>4.9000000000000002E-2</v>
      </c>
      <c r="I814" s="142"/>
      <c r="J814" s="143">
        <f>ROUND(I814*H814,2)</f>
        <v>0</v>
      </c>
      <c r="K814" s="139" t="s">
        <v>902</v>
      </c>
      <c r="L814" s="32"/>
      <c r="M814" s="144" t="s">
        <v>1</v>
      </c>
      <c r="N814" s="145" t="s">
        <v>42</v>
      </c>
      <c r="P814" s="146">
        <f>O814*H814</f>
        <v>0</v>
      </c>
      <c r="Q814" s="146">
        <v>0</v>
      </c>
      <c r="R814" s="146">
        <f>Q814*H814</f>
        <v>0</v>
      </c>
      <c r="S814" s="146">
        <v>0</v>
      </c>
      <c r="T814" s="147">
        <f>S814*H814</f>
        <v>0</v>
      </c>
      <c r="AR814" s="148" t="s">
        <v>428</v>
      </c>
      <c r="AT814" s="148" t="s">
        <v>342</v>
      </c>
      <c r="AU814" s="148" t="s">
        <v>86</v>
      </c>
      <c r="AY814" s="17" t="s">
        <v>339</v>
      </c>
      <c r="BE814" s="149">
        <f>IF(N814="základní",J814,0)</f>
        <v>0</v>
      </c>
      <c r="BF814" s="149">
        <f>IF(N814="snížená",J814,0)</f>
        <v>0</v>
      </c>
      <c r="BG814" s="149">
        <f>IF(N814="zákl. přenesená",J814,0)</f>
        <v>0</v>
      </c>
      <c r="BH814" s="149">
        <f>IF(N814="sníž. přenesená",J814,0)</f>
        <v>0</v>
      </c>
      <c r="BI814" s="149">
        <f>IF(N814="nulová",J814,0)</f>
        <v>0</v>
      </c>
      <c r="BJ814" s="17" t="s">
        <v>84</v>
      </c>
      <c r="BK814" s="149">
        <f>ROUND(I814*H814,2)</f>
        <v>0</v>
      </c>
      <c r="BL814" s="17" t="s">
        <v>428</v>
      </c>
      <c r="BM814" s="148" t="s">
        <v>5243</v>
      </c>
    </row>
    <row r="815" spans="2:65" s="1" customFormat="1" ht="19.2" x14ac:dyDescent="0.2">
      <c r="B815" s="32"/>
      <c r="D815" s="150" t="s">
        <v>348</v>
      </c>
      <c r="F815" s="151" t="s">
        <v>2789</v>
      </c>
      <c r="I815" s="152"/>
      <c r="L815" s="32"/>
      <c r="M815" s="153"/>
      <c r="T815" s="56"/>
      <c r="AT815" s="17" t="s">
        <v>348</v>
      </c>
      <c r="AU815" s="17" t="s">
        <v>86</v>
      </c>
    </row>
    <row r="816" spans="2:65" s="11" customFormat="1" ht="22.8" customHeight="1" x14ac:dyDescent="0.25">
      <c r="B816" s="124"/>
      <c r="D816" s="125" t="s">
        <v>76</v>
      </c>
      <c r="E816" s="134" t="s">
        <v>2790</v>
      </c>
      <c r="F816" s="134" t="s">
        <v>2791</v>
      </c>
      <c r="I816" s="127"/>
      <c r="J816" s="135">
        <f>BK816</f>
        <v>0</v>
      </c>
      <c r="L816" s="124"/>
      <c r="M816" s="129"/>
      <c r="P816" s="130">
        <f>SUM(P817:P840)</f>
        <v>0</v>
      </c>
      <c r="R816" s="130">
        <f>SUM(R817:R840)</f>
        <v>0.52045386999999999</v>
      </c>
      <c r="T816" s="131">
        <f>SUM(T817:T840)</f>
        <v>0</v>
      </c>
      <c r="AR816" s="125" t="s">
        <v>86</v>
      </c>
      <c r="AT816" s="132" t="s">
        <v>76</v>
      </c>
      <c r="AU816" s="132" t="s">
        <v>84</v>
      </c>
      <c r="AY816" s="125" t="s">
        <v>339</v>
      </c>
      <c r="BK816" s="133">
        <f>SUM(BK817:BK840)</f>
        <v>0</v>
      </c>
    </row>
    <row r="817" spans="2:65" s="1" customFormat="1" ht="16.5" customHeight="1" x14ac:dyDescent="0.2">
      <c r="B817" s="136"/>
      <c r="C817" s="137" t="s">
        <v>1600</v>
      </c>
      <c r="D817" s="137" t="s">
        <v>342</v>
      </c>
      <c r="E817" s="138" t="s">
        <v>2792</v>
      </c>
      <c r="F817" s="139" t="s">
        <v>2793</v>
      </c>
      <c r="G817" s="140" t="s">
        <v>381</v>
      </c>
      <c r="H817" s="141">
        <v>20.411000000000001</v>
      </c>
      <c r="I817" s="142"/>
      <c r="J817" s="143">
        <f>ROUND(I817*H817,2)</f>
        <v>0</v>
      </c>
      <c r="K817" s="139" t="s">
        <v>902</v>
      </c>
      <c r="L817" s="32"/>
      <c r="M817" s="144" t="s">
        <v>1</v>
      </c>
      <c r="N817" s="145" t="s">
        <v>42</v>
      </c>
      <c r="P817" s="146">
        <f>O817*H817</f>
        <v>0</v>
      </c>
      <c r="Q817" s="146">
        <v>6.7000000000000002E-4</v>
      </c>
      <c r="R817" s="146">
        <f>Q817*H817</f>
        <v>1.3675370000000001E-2</v>
      </c>
      <c r="S817" s="146">
        <v>0</v>
      </c>
      <c r="T817" s="147">
        <f>S817*H817</f>
        <v>0</v>
      </c>
      <c r="AR817" s="148" t="s">
        <v>428</v>
      </c>
      <c r="AT817" s="148" t="s">
        <v>342</v>
      </c>
      <c r="AU817" s="148" t="s">
        <v>86</v>
      </c>
      <c r="AY817" s="17" t="s">
        <v>339</v>
      </c>
      <c r="BE817" s="149">
        <f>IF(N817="základní",J817,0)</f>
        <v>0</v>
      </c>
      <c r="BF817" s="149">
        <f>IF(N817="snížená",J817,0)</f>
        <v>0</v>
      </c>
      <c r="BG817" s="149">
        <f>IF(N817="zákl. přenesená",J817,0)</f>
        <v>0</v>
      </c>
      <c r="BH817" s="149">
        <f>IF(N817="sníž. přenesená",J817,0)</f>
        <v>0</v>
      </c>
      <c r="BI817" s="149">
        <f>IF(N817="nulová",J817,0)</f>
        <v>0</v>
      </c>
      <c r="BJ817" s="17" t="s">
        <v>84</v>
      </c>
      <c r="BK817" s="149">
        <f>ROUND(I817*H817,2)</f>
        <v>0</v>
      </c>
      <c r="BL817" s="17" t="s">
        <v>428</v>
      </c>
      <c r="BM817" s="148" t="s">
        <v>2794</v>
      </c>
    </row>
    <row r="818" spans="2:65" s="1" customFormat="1" x14ac:dyDescent="0.2">
      <c r="B818" s="32"/>
      <c r="D818" s="150" t="s">
        <v>348</v>
      </c>
      <c r="F818" s="151" t="s">
        <v>2795</v>
      </c>
      <c r="I818" s="152"/>
      <c r="L818" s="32"/>
      <c r="M818" s="153"/>
      <c r="T818" s="56"/>
      <c r="AT818" s="17" t="s">
        <v>348</v>
      </c>
      <c r="AU818" s="17" t="s">
        <v>86</v>
      </c>
    </row>
    <row r="819" spans="2:65" s="12" customFormat="1" x14ac:dyDescent="0.2">
      <c r="B819" s="155"/>
      <c r="D819" s="150" t="s">
        <v>376</v>
      </c>
      <c r="E819" s="156" t="s">
        <v>1</v>
      </c>
      <c r="F819" s="157" t="s">
        <v>5244</v>
      </c>
      <c r="H819" s="158">
        <v>10.939</v>
      </c>
      <c r="I819" s="159"/>
      <c r="L819" s="155"/>
      <c r="M819" s="160"/>
      <c r="T819" s="161"/>
      <c r="AT819" s="156" t="s">
        <v>376</v>
      </c>
      <c r="AU819" s="156" t="s">
        <v>86</v>
      </c>
      <c r="AV819" s="12" t="s">
        <v>86</v>
      </c>
      <c r="AW819" s="12" t="s">
        <v>34</v>
      </c>
      <c r="AX819" s="12" t="s">
        <v>77</v>
      </c>
      <c r="AY819" s="156" t="s">
        <v>339</v>
      </c>
    </row>
    <row r="820" spans="2:65" s="12" customFormat="1" x14ac:dyDescent="0.2">
      <c r="B820" s="155"/>
      <c r="D820" s="150" t="s">
        <v>376</v>
      </c>
      <c r="E820" s="156" t="s">
        <v>1</v>
      </c>
      <c r="F820" s="157" t="s">
        <v>5245</v>
      </c>
      <c r="H820" s="158">
        <v>5.968</v>
      </c>
      <c r="I820" s="159"/>
      <c r="L820" s="155"/>
      <c r="M820" s="160"/>
      <c r="T820" s="161"/>
      <c r="AT820" s="156" t="s">
        <v>376</v>
      </c>
      <c r="AU820" s="156" t="s">
        <v>86</v>
      </c>
      <c r="AV820" s="12" t="s">
        <v>86</v>
      </c>
      <c r="AW820" s="12" t="s">
        <v>34</v>
      </c>
      <c r="AX820" s="12" t="s">
        <v>77</v>
      </c>
      <c r="AY820" s="156" t="s">
        <v>339</v>
      </c>
    </row>
    <row r="821" spans="2:65" s="12" customFormat="1" x14ac:dyDescent="0.2">
      <c r="B821" s="155"/>
      <c r="D821" s="150" t="s">
        <v>376</v>
      </c>
      <c r="E821" s="156" t="s">
        <v>1</v>
      </c>
      <c r="F821" s="157" t="s">
        <v>5246</v>
      </c>
      <c r="H821" s="158">
        <v>3.504</v>
      </c>
      <c r="I821" s="159"/>
      <c r="L821" s="155"/>
      <c r="M821" s="160"/>
      <c r="T821" s="161"/>
      <c r="AT821" s="156" t="s">
        <v>376</v>
      </c>
      <c r="AU821" s="156" t="s">
        <v>86</v>
      </c>
      <c r="AV821" s="12" t="s">
        <v>86</v>
      </c>
      <c r="AW821" s="12" t="s">
        <v>34</v>
      </c>
      <c r="AX821" s="12" t="s">
        <v>77</v>
      </c>
      <c r="AY821" s="156" t="s">
        <v>339</v>
      </c>
    </row>
    <row r="822" spans="2:65" s="13" customFormat="1" x14ac:dyDescent="0.2">
      <c r="B822" s="162"/>
      <c r="D822" s="150" t="s">
        <v>376</v>
      </c>
      <c r="E822" s="163" t="s">
        <v>1</v>
      </c>
      <c r="F822" s="164" t="s">
        <v>398</v>
      </c>
      <c r="H822" s="165">
        <v>20.411000000000001</v>
      </c>
      <c r="I822" s="166"/>
      <c r="L822" s="162"/>
      <c r="M822" s="167"/>
      <c r="T822" s="168"/>
      <c r="AT822" s="163" t="s">
        <v>376</v>
      </c>
      <c r="AU822" s="163" t="s">
        <v>86</v>
      </c>
      <c r="AV822" s="13" t="s">
        <v>249</v>
      </c>
      <c r="AW822" s="13" t="s">
        <v>34</v>
      </c>
      <c r="AX822" s="13" t="s">
        <v>84</v>
      </c>
      <c r="AY822" s="163" t="s">
        <v>339</v>
      </c>
    </row>
    <row r="823" spans="2:65" s="1" customFormat="1" ht="16.5" customHeight="1" x14ac:dyDescent="0.2">
      <c r="B823" s="136"/>
      <c r="C823" s="169" t="s">
        <v>1605</v>
      </c>
      <c r="D823" s="169" t="s">
        <v>490</v>
      </c>
      <c r="E823" s="170" t="s">
        <v>2799</v>
      </c>
      <c r="F823" s="171" t="s">
        <v>2800</v>
      </c>
      <c r="G823" s="172" t="s">
        <v>381</v>
      </c>
      <c r="H823" s="173">
        <v>21.431000000000001</v>
      </c>
      <c r="I823" s="174"/>
      <c r="J823" s="175">
        <f>ROUND(I823*H823,2)</f>
        <v>0</v>
      </c>
      <c r="K823" s="171" t="s">
        <v>1</v>
      </c>
      <c r="L823" s="176"/>
      <c r="M823" s="177" t="s">
        <v>1</v>
      </c>
      <c r="N823" s="178" t="s">
        <v>42</v>
      </c>
      <c r="P823" s="146">
        <f>O823*H823</f>
        <v>0</v>
      </c>
      <c r="Q823" s="146">
        <v>2.35E-2</v>
      </c>
      <c r="R823" s="146">
        <f>Q823*H823</f>
        <v>0.50362850000000003</v>
      </c>
      <c r="S823" s="146">
        <v>0</v>
      </c>
      <c r="T823" s="147">
        <f>S823*H823</f>
        <v>0</v>
      </c>
      <c r="AR823" s="148" t="s">
        <v>513</v>
      </c>
      <c r="AT823" s="148" t="s">
        <v>490</v>
      </c>
      <c r="AU823" s="148" t="s">
        <v>86</v>
      </c>
      <c r="AY823" s="17" t="s">
        <v>339</v>
      </c>
      <c r="BE823" s="149">
        <f>IF(N823="základní",J823,0)</f>
        <v>0</v>
      </c>
      <c r="BF823" s="149">
        <f>IF(N823="snížená",J823,0)</f>
        <v>0</v>
      </c>
      <c r="BG823" s="149">
        <f>IF(N823="zákl. přenesená",J823,0)</f>
        <v>0</v>
      </c>
      <c r="BH823" s="149">
        <f>IF(N823="sníž. přenesená",J823,0)</f>
        <v>0</v>
      </c>
      <c r="BI823" s="149">
        <f>IF(N823="nulová",J823,0)</f>
        <v>0</v>
      </c>
      <c r="BJ823" s="17" t="s">
        <v>84</v>
      </c>
      <c r="BK823" s="149">
        <f>ROUND(I823*H823,2)</f>
        <v>0</v>
      </c>
      <c r="BL823" s="17" t="s">
        <v>428</v>
      </c>
      <c r="BM823" s="148" t="s">
        <v>2801</v>
      </c>
    </row>
    <row r="824" spans="2:65" s="1" customFormat="1" x14ac:dyDescent="0.2">
      <c r="B824" s="32"/>
      <c r="D824" s="150" t="s">
        <v>348</v>
      </c>
      <c r="F824" s="151" t="s">
        <v>2802</v>
      </c>
      <c r="I824" s="152"/>
      <c r="L824" s="32"/>
      <c r="M824" s="153"/>
      <c r="T824" s="56"/>
      <c r="AT824" s="17" t="s">
        <v>348</v>
      </c>
      <c r="AU824" s="17" t="s">
        <v>86</v>
      </c>
    </row>
    <row r="825" spans="2:65" s="12" customFormat="1" x14ac:dyDescent="0.2">
      <c r="B825" s="155"/>
      <c r="D825" s="150" t="s">
        <v>376</v>
      </c>
      <c r="E825" s="156" t="s">
        <v>1</v>
      </c>
      <c r="F825" s="157" t="s">
        <v>5247</v>
      </c>
      <c r="H825" s="158">
        <v>11.486000000000001</v>
      </c>
      <c r="I825" s="159"/>
      <c r="L825" s="155"/>
      <c r="M825" s="160"/>
      <c r="T825" s="161"/>
      <c r="AT825" s="156" t="s">
        <v>376</v>
      </c>
      <c r="AU825" s="156" t="s">
        <v>86</v>
      </c>
      <c r="AV825" s="12" t="s">
        <v>86</v>
      </c>
      <c r="AW825" s="12" t="s">
        <v>34</v>
      </c>
      <c r="AX825" s="12" t="s">
        <v>77</v>
      </c>
      <c r="AY825" s="156" t="s">
        <v>339</v>
      </c>
    </row>
    <row r="826" spans="2:65" s="12" customFormat="1" x14ac:dyDescent="0.2">
      <c r="B826" s="155"/>
      <c r="D826" s="150" t="s">
        <v>376</v>
      </c>
      <c r="E826" s="156" t="s">
        <v>1</v>
      </c>
      <c r="F826" s="157" t="s">
        <v>5248</v>
      </c>
      <c r="H826" s="158">
        <v>6.266</v>
      </c>
      <c r="I826" s="159"/>
      <c r="L826" s="155"/>
      <c r="M826" s="160"/>
      <c r="T826" s="161"/>
      <c r="AT826" s="156" t="s">
        <v>376</v>
      </c>
      <c r="AU826" s="156" t="s">
        <v>86</v>
      </c>
      <c r="AV826" s="12" t="s">
        <v>86</v>
      </c>
      <c r="AW826" s="12" t="s">
        <v>34</v>
      </c>
      <c r="AX826" s="12" t="s">
        <v>77</v>
      </c>
      <c r="AY826" s="156" t="s">
        <v>339</v>
      </c>
    </row>
    <row r="827" spans="2:65" s="12" customFormat="1" x14ac:dyDescent="0.2">
      <c r="B827" s="155"/>
      <c r="D827" s="150" t="s">
        <v>376</v>
      </c>
      <c r="E827" s="156" t="s">
        <v>1</v>
      </c>
      <c r="F827" s="157" t="s">
        <v>5249</v>
      </c>
      <c r="H827" s="158">
        <v>3.6789999999999998</v>
      </c>
      <c r="I827" s="159"/>
      <c r="L827" s="155"/>
      <c r="M827" s="160"/>
      <c r="T827" s="161"/>
      <c r="AT827" s="156" t="s">
        <v>376</v>
      </c>
      <c r="AU827" s="156" t="s">
        <v>86</v>
      </c>
      <c r="AV827" s="12" t="s">
        <v>86</v>
      </c>
      <c r="AW827" s="12" t="s">
        <v>34</v>
      </c>
      <c r="AX827" s="12" t="s">
        <v>77</v>
      </c>
      <c r="AY827" s="156" t="s">
        <v>339</v>
      </c>
    </row>
    <row r="828" spans="2:65" s="13" customFormat="1" x14ac:dyDescent="0.2">
      <c r="B828" s="162"/>
      <c r="D828" s="150" t="s">
        <v>376</v>
      </c>
      <c r="E828" s="163" t="s">
        <v>1</v>
      </c>
      <c r="F828" s="164" t="s">
        <v>398</v>
      </c>
      <c r="H828" s="165">
        <v>21.431000000000001</v>
      </c>
      <c r="I828" s="166"/>
      <c r="L828" s="162"/>
      <c r="M828" s="167"/>
      <c r="T828" s="168"/>
      <c r="AT828" s="163" t="s">
        <v>376</v>
      </c>
      <c r="AU828" s="163" t="s">
        <v>86</v>
      </c>
      <c r="AV828" s="13" t="s">
        <v>249</v>
      </c>
      <c r="AW828" s="13" t="s">
        <v>34</v>
      </c>
      <c r="AX828" s="13" t="s">
        <v>84</v>
      </c>
      <c r="AY828" s="163" t="s">
        <v>339</v>
      </c>
    </row>
    <row r="829" spans="2:65" s="1" customFormat="1" ht="16.5" customHeight="1" x14ac:dyDescent="0.2">
      <c r="B829" s="136"/>
      <c r="C829" s="137" t="s">
        <v>1608</v>
      </c>
      <c r="D829" s="137" t="s">
        <v>342</v>
      </c>
      <c r="E829" s="138" t="s">
        <v>2806</v>
      </c>
      <c r="F829" s="139" t="s">
        <v>2807</v>
      </c>
      <c r="G829" s="140" t="s">
        <v>358</v>
      </c>
      <c r="H829" s="141">
        <v>34.255000000000003</v>
      </c>
      <c r="I829" s="142"/>
      <c r="J829" s="143">
        <f>ROUND(I829*H829,2)</f>
        <v>0</v>
      </c>
      <c r="K829" s="139" t="s">
        <v>902</v>
      </c>
      <c r="L829" s="32"/>
      <c r="M829" s="144" t="s">
        <v>1</v>
      </c>
      <c r="N829" s="145" t="s">
        <v>42</v>
      </c>
      <c r="P829" s="146">
        <f>O829*H829</f>
        <v>0</v>
      </c>
      <c r="Q829" s="146">
        <v>0</v>
      </c>
      <c r="R829" s="146">
        <f>Q829*H829</f>
        <v>0</v>
      </c>
      <c r="S829" s="146">
        <v>0</v>
      </c>
      <c r="T829" s="147">
        <f>S829*H829</f>
        <v>0</v>
      </c>
      <c r="AR829" s="148" t="s">
        <v>428</v>
      </c>
      <c r="AT829" s="148" t="s">
        <v>342</v>
      </c>
      <c r="AU829" s="148" t="s">
        <v>86</v>
      </c>
      <c r="AY829" s="17" t="s">
        <v>339</v>
      </c>
      <c r="BE829" s="149">
        <f>IF(N829="základní",J829,0)</f>
        <v>0</v>
      </c>
      <c r="BF829" s="149">
        <f>IF(N829="snížená",J829,0)</f>
        <v>0</v>
      </c>
      <c r="BG829" s="149">
        <f>IF(N829="zákl. přenesená",J829,0)</f>
        <v>0</v>
      </c>
      <c r="BH829" s="149">
        <f>IF(N829="sníž. přenesená",J829,0)</f>
        <v>0</v>
      </c>
      <c r="BI829" s="149">
        <f>IF(N829="nulová",J829,0)</f>
        <v>0</v>
      </c>
      <c r="BJ829" s="17" t="s">
        <v>84</v>
      </c>
      <c r="BK829" s="149">
        <f>ROUND(I829*H829,2)</f>
        <v>0</v>
      </c>
      <c r="BL829" s="17" t="s">
        <v>428</v>
      </c>
      <c r="BM829" s="148" t="s">
        <v>2808</v>
      </c>
    </row>
    <row r="830" spans="2:65" s="1" customFormat="1" x14ac:dyDescent="0.2">
      <c r="B830" s="32"/>
      <c r="D830" s="150" t="s">
        <v>348</v>
      </c>
      <c r="F830" s="151" t="s">
        <v>2809</v>
      </c>
      <c r="I830" s="152"/>
      <c r="L830" s="32"/>
      <c r="M830" s="153"/>
      <c r="T830" s="56"/>
      <c r="AT830" s="17" t="s">
        <v>348</v>
      </c>
      <c r="AU830" s="17" t="s">
        <v>86</v>
      </c>
    </row>
    <row r="831" spans="2:65" s="12" customFormat="1" x14ac:dyDescent="0.2">
      <c r="B831" s="155"/>
      <c r="D831" s="150" t="s">
        <v>376</v>
      </c>
      <c r="E831" s="156" t="s">
        <v>1</v>
      </c>
      <c r="F831" s="157" t="s">
        <v>5250</v>
      </c>
      <c r="H831" s="158">
        <v>34.255000000000003</v>
      </c>
      <c r="I831" s="159"/>
      <c r="L831" s="155"/>
      <c r="M831" s="160"/>
      <c r="T831" s="161"/>
      <c r="AT831" s="156" t="s">
        <v>376</v>
      </c>
      <c r="AU831" s="156" t="s">
        <v>86</v>
      </c>
      <c r="AV831" s="12" t="s">
        <v>86</v>
      </c>
      <c r="AW831" s="12" t="s">
        <v>34</v>
      </c>
      <c r="AX831" s="12" t="s">
        <v>84</v>
      </c>
      <c r="AY831" s="156" t="s">
        <v>339</v>
      </c>
    </row>
    <row r="832" spans="2:65" s="1" customFormat="1" ht="16.5" customHeight="1" x14ac:dyDescent="0.2">
      <c r="B832" s="136"/>
      <c r="C832" s="137" t="s">
        <v>1614</v>
      </c>
      <c r="D832" s="137" t="s">
        <v>342</v>
      </c>
      <c r="E832" s="138" t="s">
        <v>2811</v>
      </c>
      <c r="F832" s="139" t="s">
        <v>2812</v>
      </c>
      <c r="G832" s="140" t="s">
        <v>358</v>
      </c>
      <c r="H832" s="141">
        <v>6</v>
      </c>
      <c r="I832" s="142"/>
      <c r="J832" s="143">
        <f>ROUND(I832*H832,2)</f>
        <v>0</v>
      </c>
      <c r="K832" s="139" t="s">
        <v>902</v>
      </c>
      <c r="L832" s="32"/>
      <c r="M832" s="144" t="s">
        <v>1</v>
      </c>
      <c r="N832" s="145" t="s">
        <v>42</v>
      </c>
      <c r="P832" s="146">
        <f>O832*H832</f>
        <v>0</v>
      </c>
      <c r="Q832" s="146">
        <v>0</v>
      </c>
      <c r="R832" s="146">
        <f>Q832*H832</f>
        <v>0</v>
      </c>
      <c r="S832" s="146">
        <v>0</v>
      </c>
      <c r="T832" s="147">
        <f>S832*H832</f>
        <v>0</v>
      </c>
      <c r="AR832" s="148" t="s">
        <v>428</v>
      </c>
      <c r="AT832" s="148" t="s">
        <v>342</v>
      </c>
      <c r="AU832" s="148" t="s">
        <v>86</v>
      </c>
      <c r="AY832" s="17" t="s">
        <v>339</v>
      </c>
      <c r="BE832" s="149">
        <f>IF(N832="základní",J832,0)</f>
        <v>0</v>
      </c>
      <c r="BF832" s="149">
        <f>IF(N832="snížená",J832,0)</f>
        <v>0</v>
      </c>
      <c r="BG832" s="149">
        <f>IF(N832="zákl. přenesená",J832,0)</f>
        <v>0</v>
      </c>
      <c r="BH832" s="149">
        <f>IF(N832="sníž. přenesená",J832,0)</f>
        <v>0</v>
      </c>
      <c r="BI832" s="149">
        <f>IF(N832="nulová",J832,0)</f>
        <v>0</v>
      </c>
      <c r="BJ832" s="17" t="s">
        <v>84</v>
      </c>
      <c r="BK832" s="149">
        <f>ROUND(I832*H832,2)</f>
        <v>0</v>
      </c>
      <c r="BL832" s="17" t="s">
        <v>428</v>
      </c>
      <c r="BM832" s="148" t="s">
        <v>2813</v>
      </c>
    </row>
    <row r="833" spans="2:65" s="1" customFormat="1" x14ac:dyDescent="0.2">
      <c r="B833" s="32"/>
      <c r="D833" s="150" t="s">
        <v>348</v>
      </c>
      <c r="F833" s="151" t="s">
        <v>2814</v>
      </c>
      <c r="I833" s="152"/>
      <c r="L833" s="32"/>
      <c r="M833" s="153"/>
      <c r="T833" s="56"/>
      <c r="AT833" s="17" t="s">
        <v>348</v>
      </c>
      <c r="AU833" s="17" t="s">
        <v>86</v>
      </c>
    </row>
    <row r="834" spans="2:65" s="15" customFormat="1" x14ac:dyDescent="0.2">
      <c r="B834" s="189"/>
      <c r="D834" s="150" t="s">
        <v>376</v>
      </c>
      <c r="E834" s="190" t="s">
        <v>1</v>
      </c>
      <c r="F834" s="191" t="s">
        <v>2815</v>
      </c>
      <c r="H834" s="190" t="s">
        <v>1</v>
      </c>
      <c r="I834" s="192"/>
      <c r="L834" s="189"/>
      <c r="M834" s="193"/>
      <c r="T834" s="194"/>
      <c r="AT834" s="190" t="s">
        <v>376</v>
      </c>
      <c r="AU834" s="190" t="s">
        <v>86</v>
      </c>
      <c r="AV834" s="15" t="s">
        <v>84</v>
      </c>
      <c r="AW834" s="15" t="s">
        <v>34</v>
      </c>
      <c r="AX834" s="15" t="s">
        <v>77</v>
      </c>
      <c r="AY834" s="190" t="s">
        <v>339</v>
      </c>
    </row>
    <row r="835" spans="2:65" s="12" customFormat="1" x14ac:dyDescent="0.2">
      <c r="B835" s="155"/>
      <c r="D835" s="150" t="s">
        <v>376</v>
      </c>
      <c r="E835" s="156" t="s">
        <v>1</v>
      </c>
      <c r="F835" s="157" t="s">
        <v>2816</v>
      </c>
      <c r="H835" s="158">
        <v>6</v>
      </c>
      <c r="I835" s="159"/>
      <c r="L835" s="155"/>
      <c r="M835" s="160"/>
      <c r="T835" s="161"/>
      <c r="AT835" s="156" t="s">
        <v>376</v>
      </c>
      <c r="AU835" s="156" t="s">
        <v>86</v>
      </c>
      <c r="AV835" s="12" t="s">
        <v>86</v>
      </c>
      <c r="AW835" s="12" t="s">
        <v>34</v>
      </c>
      <c r="AX835" s="12" t="s">
        <v>84</v>
      </c>
      <c r="AY835" s="156" t="s">
        <v>339</v>
      </c>
    </row>
    <row r="836" spans="2:65" s="1" customFormat="1" ht="16.5" customHeight="1" x14ac:dyDescent="0.2">
      <c r="B836" s="136"/>
      <c r="C836" s="169" t="s">
        <v>1618</v>
      </c>
      <c r="D836" s="169" t="s">
        <v>490</v>
      </c>
      <c r="E836" s="170" t="s">
        <v>2817</v>
      </c>
      <c r="F836" s="171" t="s">
        <v>2818</v>
      </c>
      <c r="G836" s="172" t="s">
        <v>358</v>
      </c>
      <c r="H836" s="173">
        <v>6.3</v>
      </c>
      <c r="I836" s="174"/>
      <c r="J836" s="175">
        <f>ROUND(I836*H836,2)</f>
        <v>0</v>
      </c>
      <c r="K836" s="171" t="s">
        <v>1</v>
      </c>
      <c r="L836" s="176"/>
      <c r="M836" s="177" t="s">
        <v>1</v>
      </c>
      <c r="N836" s="178" t="s">
        <v>42</v>
      </c>
      <c r="P836" s="146">
        <f>O836*H836</f>
        <v>0</v>
      </c>
      <c r="Q836" s="146">
        <v>5.0000000000000001E-4</v>
      </c>
      <c r="R836" s="146">
        <f>Q836*H836</f>
        <v>3.15E-3</v>
      </c>
      <c r="S836" s="146">
        <v>0</v>
      </c>
      <c r="T836" s="147">
        <f>S836*H836</f>
        <v>0</v>
      </c>
      <c r="AR836" s="148" t="s">
        <v>513</v>
      </c>
      <c r="AT836" s="148" t="s">
        <v>490</v>
      </c>
      <c r="AU836" s="148" t="s">
        <v>86</v>
      </c>
      <c r="AY836" s="17" t="s">
        <v>339</v>
      </c>
      <c r="BE836" s="149">
        <f>IF(N836="základní",J836,0)</f>
        <v>0</v>
      </c>
      <c r="BF836" s="149">
        <f>IF(N836="snížená",J836,0)</f>
        <v>0</v>
      </c>
      <c r="BG836" s="149">
        <f>IF(N836="zákl. přenesená",J836,0)</f>
        <v>0</v>
      </c>
      <c r="BH836" s="149">
        <f>IF(N836="sníž. přenesená",J836,0)</f>
        <v>0</v>
      </c>
      <c r="BI836" s="149">
        <f>IF(N836="nulová",J836,0)</f>
        <v>0</v>
      </c>
      <c r="BJ836" s="17" t="s">
        <v>84</v>
      </c>
      <c r="BK836" s="149">
        <f>ROUND(I836*H836,2)</f>
        <v>0</v>
      </c>
      <c r="BL836" s="17" t="s">
        <v>428</v>
      </c>
      <c r="BM836" s="148" t="s">
        <v>2819</v>
      </c>
    </row>
    <row r="837" spans="2:65" s="1" customFormat="1" x14ac:dyDescent="0.2">
      <c r="B837" s="32"/>
      <c r="D837" s="150" t="s">
        <v>348</v>
      </c>
      <c r="F837" s="151" t="s">
        <v>2818</v>
      </c>
      <c r="I837" s="152"/>
      <c r="L837" s="32"/>
      <c r="M837" s="153"/>
      <c r="T837" s="56"/>
      <c r="AT837" s="17" t="s">
        <v>348</v>
      </c>
      <c r="AU837" s="17" t="s">
        <v>86</v>
      </c>
    </row>
    <row r="838" spans="2:65" s="12" customFormat="1" x14ac:dyDescent="0.2">
      <c r="B838" s="155"/>
      <c r="D838" s="150" t="s">
        <v>376</v>
      </c>
      <c r="E838" s="156" t="s">
        <v>1</v>
      </c>
      <c r="F838" s="157" t="s">
        <v>2820</v>
      </c>
      <c r="H838" s="158">
        <v>6.3</v>
      </c>
      <c r="I838" s="159"/>
      <c r="L838" s="155"/>
      <c r="M838" s="160"/>
      <c r="T838" s="161"/>
      <c r="AT838" s="156" t="s">
        <v>376</v>
      </c>
      <c r="AU838" s="156" t="s">
        <v>86</v>
      </c>
      <c r="AV838" s="12" t="s">
        <v>86</v>
      </c>
      <c r="AW838" s="12" t="s">
        <v>34</v>
      </c>
      <c r="AX838" s="12" t="s">
        <v>84</v>
      </c>
      <c r="AY838" s="156" t="s">
        <v>339</v>
      </c>
    </row>
    <row r="839" spans="2:65" s="1" customFormat="1" ht="16.5" customHeight="1" x14ac:dyDescent="0.2">
      <c r="B839" s="136"/>
      <c r="C839" s="137" t="s">
        <v>1620</v>
      </c>
      <c r="D839" s="137" t="s">
        <v>342</v>
      </c>
      <c r="E839" s="138" t="s">
        <v>2821</v>
      </c>
      <c r="F839" s="139" t="s">
        <v>2822</v>
      </c>
      <c r="G839" s="140" t="s">
        <v>493</v>
      </c>
      <c r="H839" s="141">
        <v>0.52</v>
      </c>
      <c r="I839" s="142"/>
      <c r="J839" s="143">
        <f>ROUND(I839*H839,2)</f>
        <v>0</v>
      </c>
      <c r="K839" s="139" t="s">
        <v>902</v>
      </c>
      <c r="L839" s="32"/>
      <c r="M839" s="144" t="s">
        <v>1</v>
      </c>
      <c r="N839" s="145" t="s">
        <v>42</v>
      </c>
      <c r="P839" s="146">
        <f>O839*H839</f>
        <v>0</v>
      </c>
      <c r="Q839" s="146">
        <v>0</v>
      </c>
      <c r="R839" s="146">
        <f>Q839*H839</f>
        <v>0</v>
      </c>
      <c r="S839" s="146">
        <v>0</v>
      </c>
      <c r="T839" s="147">
        <f>S839*H839</f>
        <v>0</v>
      </c>
      <c r="AR839" s="148" t="s">
        <v>428</v>
      </c>
      <c r="AT839" s="148" t="s">
        <v>342</v>
      </c>
      <c r="AU839" s="148" t="s">
        <v>86</v>
      </c>
      <c r="AY839" s="17" t="s">
        <v>339</v>
      </c>
      <c r="BE839" s="149">
        <f>IF(N839="základní",J839,0)</f>
        <v>0</v>
      </c>
      <c r="BF839" s="149">
        <f>IF(N839="snížená",J839,0)</f>
        <v>0</v>
      </c>
      <c r="BG839" s="149">
        <f>IF(N839="zákl. přenesená",J839,0)</f>
        <v>0</v>
      </c>
      <c r="BH839" s="149">
        <f>IF(N839="sníž. přenesená",J839,0)</f>
        <v>0</v>
      </c>
      <c r="BI839" s="149">
        <f>IF(N839="nulová",J839,0)</f>
        <v>0</v>
      </c>
      <c r="BJ839" s="17" t="s">
        <v>84</v>
      </c>
      <c r="BK839" s="149">
        <f>ROUND(I839*H839,2)</f>
        <v>0</v>
      </c>
      <c r="BL839" s="17" t="s">
        <v>428</v>
      </c>
      <c r="BM839" s="148" t="s">
        <v>2823</v>
      </c>
    </row>
    <row r="840" spans="2:65" s="1" customFormat="1" ht="19.2" x14ac:dyDescent="0.2">
      <c r="B840" s="32"/>
      <c r="D840" s="150" t="s">
        <v>348</v>
      </c>
      <c r="F840" s="151" t="s">
        <v>2824</v>
      </c>
      <c r="I840" s="152"/>
      <c r="L840" s="32"/>
      <c r="M840" s="153"/>
      <c r="T840" s="56"/>
      <c r="AT840" s="17" t="s">
        <v>348</v>
      </c>
      <c r="AU840" s="17" t="s">
        <v>86</v>
      </c>
    </row>
    <row r="841" spans="2:65" s="11" customFormat="1" ht="22.8" customHeight="1" x14ac:dyDescent="0.25">
      <c r="B841" s="124"/>
      <c r="D841" s="125" t="s">
        <v>76</v>
      </c>
      <c r="E841" s="134" t="s">
        <v>2825</v>
      </c>
      <c r="F841" s="134" t="s">
        <v>2826</v>
      </c>
      <c r="I841" s="127"/>
      <c r="J841" s="135">
        <f>BK841</f>
        <v>0</v>
      </c>
      <c r="L841" s="124"/>
      <c r="M841" s="129"/>
      <c r="P841" s="130">
        <f>SUM(P842:P846)</f>
        <v>0</v>
      </c>
      <c r="R841" s="130">
        <f>SUM(R842:R846)</f>
        <v>9.2400000000000013E-4</v>
      </c>
      <c r="T841" s="131">
        <f>SUM(T842:T846)</f>
        <v>0</v>
      </c>
      <c r="AR841" s="125" t="s">
        <v>86</v>
      </c>
      <c r="AT841" s="132" t="s">
        <v>76</v>
      </c>
      <c r="AU841" s="132" t="s">
        <v>84</v>
      </c>
      <c r="AY841" s="125" t="s">
        <v>339</v>
      </c>
      <c r="BK841" s="133">
        <f>SUM(BK842:BK846)</f>
        <v>0</v>
      </c>
    </row>
    <row r="842" spans="2:65" s="1" customFormat="1" ht="16.5" customHeight="1" x14ac:dyDescent="0.2">
      <c r="B842" s="136"/>
      <c r="C842" s="137" t="s">
        <v>1622</v>
      </c>
      <c r="D842" s="137" t="s">
        <v>342</v>
      </c>
      <c r="E842" s="138" t="s">
        <v>2827</v>
      </c>
      <c r="F842" s="139" t="s">
        <v>2828</v>
      </c>
      <c r="G842" s="140" t="s">
        <v>358</v>
      </c>
      <c r="H842" s="141">
        <v>4.4000000000000004</v>
      </c>
      <c r="I842" s="142"/>
      <c r="J842" s="143">
        <f>ROUND(I842*H842,2)</f>
        <v>0</v>
      </c>
      <c r="K842" s="139" t="s">
        <v>902</v>
      </c>
      <c r="L842" s="32"/>
      <c r="M842" s="144" t="s">
        <v>1</v>
      </c>
      <c r="N842" s="145" t="s">
        <v>42</v>
      </c>
      <c r="P842" s="146">
        <f>O842*H842</f>
        <v>0</v>
      </c>
      <c r="Q842" s="146">
        <v>2.1000000000000001E-4</v>
      </c>
      <c r="R842" s="146">
        <f>Q842*H842</f>
        <v>9.2400000000000013E-4</v>
      </c>
      <c r="S842" s="146">
        <v>0</v>
      </c>
      <c r="T842" s="147">
        <f>S842*H842</f>
        <v>0</v>
      </c>
      <c r="AR842" s="148" t="s">
        <v>428</v>
      </c>
      <c r="AT842" s="148" t="s">
        <v>342</v>
      </c>
      <c r="AU842" s="148" t="s">
        <v>86</v>
      </c>
      <c r="AY842" s="17" t="s">
        <v>339</v>
      </c>
      <c r="BE842" s="149">
        <f>IF(N842="základní",J842,0)</f>
        <v>0</v>
      </c>
      <c r="BF842" s="149">
        <f>IF(N842="snížená",J842,0)</f>
        <v>0</v>
      </c>
      <c r="BG842" s="149">
        <f>IF(N842="zákl. přenesená",J842,0)</f>
        <v>0</v>
      </c>
      <c r="BH842" s="149">
        <f>IF(N842="sníž. přenesená",J842,0)</f>
        <v>0</v>
      </c>
      <c r="BI842" s="149">
        <f>IF(N842="nulová",J842,0)</f>
        <v>0</v>
      </c>
      <c r="BJ842" s="17" t="s">
        <v>84</v>
      </c>
      <c r="BK842" s="149">
        <f>ROUND(I842*H842,2)</f>
        <v>0</v>
      </c>
      <c r="BL842" s="17" t="s">
        <v>428</v>
      </c>
      <c r="BM842" s="148" t="s">
        <v>5251</v>
      </c>
    </row>
    <row r="843" spans="2:65" s="1" customFormat="1" x14ac:dyDescent="0.2">
      <c r="B843" s="32"/>
      <c r="D843" s="150" t="s">
        <v>348</v>
      </c>
      <c r="F843" s="151" t="s">
        <v>2830</v>
      </c>
      <c r="I843" s="152"/>
      <c r="L843" s="32"/>
      <c r="M843" s="153"/>
      <c r="T843" s="56"/>
      <c r="AT843" s="17" t="s">
        <v>348</v>
      </c>
      <c r="AU843" s="17" t="s">
        <v>86</v>
      </c>
    </row>
    <row r="844" spans="2:65" s="15" customFormat="1" x14ac:dyDescent="0.2">
      <c r="B844" s="189"/>
      <c r="D844" s="150" t="s">
        <v>376</v>
      </c>
      <c r="E844" s="190" t="s">
        <v>1</v>
      </c>
      <c r="F844" s="191" t="s">
        <v>2831</v>
      </c>
      <c r="H844" s="190" t="s">
        <v>1</v>
      </c>
      <c r="I844" s="192"/>
      <c r="L844" s="189"/>
      <c r="M844" s="193"/>
      <c r="T844" s="194"/>
      <c r="AT844" s="190" t="s">
        <v>376</v>
      </c>
      <c r="AU844" s="190" t="s">
        <v>86</v>
      </c>
      <c r="AV844" s="15" t="s">
        <v>84</v>
      </c>
      <c r="AW844" s="15" t="s">
        <v>34</v>
      </c>
      <c r="AX844" s="15" t="s">
        <v>77</v>
      </c>
      <c r="AY844" s="190" t="s">
        <v>339</v>
      </c>
    </row>
    <row r="845" spans="2:65" s="12" customFormat="1" x14ac:dyDescent="0.2">
      <c r="B845" s="155"/>
      <c r="D845" s="150" t="s">
        <v>376</v>
      </c>
      <c r="E845" s="156" t="s">
        <v>1</v>
      </c>
      <c r="F845" s="157" t="s">
        <v>2832</v>
      </c>
      <c r="H845" s="158">
        <v>4.4000000000000004</v>
      </c>
      <c r="I845" s="159"/>
      <c r="L845" s="155"/>
      <c r="M845" s="160"/>
      <c r="T845" s="161"/>
      <c r="AT845" s="156" t="s">
        <v>376</v>
      </c>
      <c r="AU845" s="156" t="s">
        <v>86</v>
      </c>
      <c r="AV845" s="12" t="s">
        <v>86</v>
      </c>
      <c r="AW845" s="12" t="s">
        <v>34</v>
      </c>
      <c r="AX845" s="12" t="s">
        <v>77</v>
      </c>
      <c r="AY845" s="156" t="s">
        <v>339</v>
      </c>
    </row>
    <row r="846" spans="2:65" s="13" customFormat="1" x14ac:dyDescent="0.2">
      <c r="B846" s="162"/>
      <c r="D846" s="150" t="s">
        <v>376</v>
      </c>
      <c r="E846" s="163" t="s">
        <v>1</v>
      </c>
      <c r="F846" s="164" t="s">
        <v>398</v>
      </c>
      <c r="H846" s="165">
        <v>4.4000000000000004</v>
      </c>
      <c r="I846" s="166"/>
      <c r="L846" s="162"/>
      <c r="M846" s="167"/>
      <c r="T846" s="168"/>
      <c r="AT846" s="163" t="s">
        <v>376</v>
      </c>
      <c r="AU846" s="163" t="s">
        <v>86</v>
      </c>
      <c r="AV846" s="13" t="s">
        <v>249</v>
      </c>
      <c r="AW846" s="13" t="s">
        <v>34</v>
      </c>
      <c r="AX846" s="13" t="s">
        <v>84</v>
      </c>
      <c r="AY846" s="163" t="s">
        <v>339</v>
      </c>
    </row>
    <row r="847" spans="2:65" s="11" customFormat="1" ht="22.8" customHeight="1" x14ac:dyDescent="0.25">
      <c r="B847" s="124"/>
      <c r="D847" s="125" t="s">
        <v>76</v>
      </c>
      <c r="E847" s="134" t="s">
        <v>2833</v>
      </c>
      <c r="F847" s="134" t="s">
        <v>2834</v>
      </c>
      <c r="I847" s="127"/>
      <c r="J847" s="135">
        <f>BK847</f>
        <v>0</v>
      </c>
      <c r="L847" s="124"/>
      <c r="M847" s="129"/>
      <c r="P847" s="130">
        <f>SUM(P848:P920)</f>
        <v>0</v>
      </c>
      <c r="R847" s="130">
        <f>SUM(R848:R920)</f>
        <v>3.3834457600000003</v>
      </c>
      <c r="T847" s="131">
        <f>SUM(T848:T920)</f>
        <v>0</v>
      </c>
      <c r="AR847" s="125" t="s">
        <v>86</v>
      </c>
      <c r="AT847" s="132" t="s">
        <v>76</v>
      </c>
      <c r="AU847" s="132" t="s">
        <v>84</v>
      </c>
      <c r="AY847" s="125" t="s">
        <v>339</v>
      </c>
      <c r="BK847" s="133">
        <f>SUM(BK848:BK920)</f>
        <v>0</v>
      </c>
    </row>
    <row r="848" spans="2:65" s="1" customFormat="1" ht="16.5" customHeight="1" x14ac:dyDescent="0.2">
      <c r="B848" s="136"/>
      <c r="C848" s="137" t="s">
        <v>1626</v>
      </c>
      <c r="D848" s="137" t="s">
        <v>342</v>
      </c>
      <c r="E848" s="138" t="s">
        <v>2835</v>
      </c>
      <c r="F848" s="139" t="s">
        <v>2836</v>
      </c>
      <c r="G848" s="140" t="s">
        <v>381</v>
      </c>
      <c r="H848" s="141">
        <v>19.545000000000002</v>
      </c>
      <c r="I848" s="142"/>
      <c r="J848" s="143">
        <f>ROUND(I848*H848,2)</f>
        <v>0</v>
      </c>
      <c r="K848" s="139" t="s">
        <v>902</v>
      </c>
      <c r="L848" s="32"/>
      <c r="M848" s="144" t="s">
        <v>1</v>
      </c>
      <c r="N848" s="145" t="s">
        <v>42</v>
      </c>
      <c r="P848" s="146">
        <f>O848*H848</f>
        <v>0</v>
      </c>
      <c r="Q848" s="146">
        <v>0</v>
      </c>
      <c r="R848" s="146">
        <f>Q848*H848</f>
        <v>0</v>
      </c>
      <c r="S848" s="146">
        <v>0</v>
      </c>
      <c r="T848" s="147">
        <f>S848*H848</f>
        <v>0</v>
      </c>
      <c r="AR848" s="148" t="s">
        <v>428</v>
      </c>
      <c r="AT848" s="148" t="s">
        <v>342</v>
      </c>
      <c r="AU848" s="148" t="s">
        <v>86</v>
      </c>
      <c r="AY848" s="17" t="s">
        <v>339</v>
      </c>
      <c r="BE848" s="149">
        <f>IF(N848="základní",J848,0)</f>
        <v>0</v>
      </c>
      <c r="BF848" s="149">
        <f>IF(N848="snížená",J848,0)</f>
        <v>0</v>
      </c>
      <c r="BG848" s="149">
        <f>IF(N848="zákl. přenesená",J848,0)</f>
        <v>0</v>
      </c>
      <c r="BH848" s="149">
        <f>IF(N848="sníž. přenesená",J848,0)</f>
        <v>0</v>
      </c>
      <c r="BI848" s="149">
        <f>IF(N848="nulová",J848,0)</f>
        <v>0</v>
      </c>
      <c r="BJ848" s="17" t="s">
        <v>84</v>
      </c>
      <c r="BK848" s="149">
        <f>ROUND(I848*H848,2)</f>
        <v>0</v>
      </c>
      <c r="BL848" s="17" t="s">
        <v>428</v>
      </c>
      <c r="BM848" s="148" t="s">
        <v>5252</v>
      </c>
    </row>
    <row r="849" spans="2:65" s="1" customFormat="1" x14ac:dyDescent="0.2">
      <c r="B849" s="32"/>
      <c r="D849" s="150" t="s">
        <v>348</v>
      </c>
      <c r="F849" s="151" t="s">
        <v>2838</v>
      </c>
      <c r="I849" s="152"/>
      <c r="L849" s="32"/>
      <c r="M849" s="153"/>
      <c r="T849" s="56"/>
      <c r="AT849" s="17" t="s">
        <v>348</v>
      </c>
      <c r="AU849" s="17" t="s">
        <v>86</v>
      </c>
    </row>
    <row r="850" spans="2:65" s="15" customFormat="1" x14ac:dyDescent="0.2">
      <c r="B850" s="189"/>
      <c r="D850" s="150" t="s">
        <v>376</v>
      </c>
      <c r="E850" s="190" t="s">
        <v>1</v>
      </c>
      <c r="F850" s="191" t="s">
        <v>2839</v>
      </c>
      <c r="H850" s="190" t="s">
        <v>1</v>
      </c>
      <c r="I850" s="192"/>
      <c r="L850" s="189"/>
      <c r="M850" s="193"/>
      <c r="T850" s="194"/>
      <c r="AT850" s="190" t="s">
        <v>376</v>
      </c>
      <c r="AU850" s="190" t="s">
        <v>86</v>
      </c>
      <c r="AV850" s="15" t="s">
        <v>84</v>
      </c>
      <c r="AW850" s="15" t="s">
        <v>34</v>
      </c>
      <c r="AX850" s="15" t="s">
        <v>77</v>
      </c>
      <c r="AY850" s="190" t="s">
        <v>339</v>
      </c>
    </row>
    <row r="851" spans="2:65" s="12" customFormat="1" x14ac:dyDescent="0.2">
      <c r="B851" s="155"/>
      <c r="D851" s="150" t="s">
        <v>376</v>
      </c>
      <c r="E851" s="156" t="s">
        <v>1</v>
      </c>
      <c r="F851" s="157" t="s">
        <v>5253</v>
      </c>
      <c r="H851" s="158">
        <v>12.3</v>
      </c>
      <c r="I851" s="159"/>
      <c r="L851" s="155"/>
      <c r="M851" s="160"/>
      <c r="T851" s="161"/>
      <c r="AT851" s="156" t="s">
        <v>376</v>
      </c>
      <c r="AU851" s="156" t="s">
        <v>86</v>
      </c>
      <c r="AV851" s="12" t="s">
        <v>86</v>
      </c>
      <c r="AW851" s="12" t="s">
        <v>34</v>
      </c>
      <c r="AX851" s="12" t="s">
        <v>77</v>
      </c>
      <c r="AY851" s="156" t="s">
        <v>339</v>
      </c>
    </row>
    <row r="852" spans="2:65" s="12" customFormat="1" x14ac:dyDescent="0.2">
      <c r="B852" s="155"/>
      <c r="D852" s="150" t="s">
        <v>376</v>
      </c>
      <c r="E852" s="156" t="s">
        <v>1</v>
      </c>
      <c r="F852" s="157" t="s">
        <v>5254</v>
      </c>
      <c r="H852" s="158">
        <v>7.2450000000000001</v>
      </c>
      <c r="I852" s="159"/>
      <c r="L852" s="155"/>
      <c r="M852" s="160"/>
      <c r="T852" s="161"/>
      <c r="AT852" s="156" t="s">
        <v>376</v>
      </c>
      <c r="AU852" s="156" t="s">
        <v>86</v>
      </c>
      <c r="AV852" s="12" t="s">
        <v>86</v>
      </c>
      <c r="AW852" s="12" t="s">
        <v>34</v>
      </c>
      <c r="AX852" s="12" t="s">
        <v>77</v>
      </c>
      <c r="AY852" s="156" t="s">
        <v>339</v>
      </c>
    </row>
    <row r="853" spans="2:65" s="13" customFormat="1" x14ac:dyDescent="0.2">
      <c r="B853" s="162"/>
      <c r="D853" s="150" t="s">
        <v>376</v>
      </c>
      <c r="E853" s="163" t="s">
        <v>1</v>
      </c>
      <c r="F853" s="164" t="s">
        <v>398</v>
      </c>
      <c r="H853" s="165">
        <v>19.545000000000002</v>
      </c>
      <c r="I853" s="166"/>
      <c r="L853" s="162"/>
      <c r="M853" s="167"/>
      <c r="T853" s="168"/>
      <c r="AT853" s="163" t="s">
        <v>376</v>
      </c>
      <c r="AU853" s="163" t="s">
        <v>86</v>
      </c>
      <c r="AV853" s="13" t="s">
        <v>249</v>
      </c>
      <c r="AW853" s="13" t="s">
        <v>34</v>
      </c>
      <c r="AX853" s="13" t="s">
        <v>84</v>
      </c>
      <c r="AY853" s="163" t="s">
        <v>339</v>
      </c>
    </row>
    <row r="854" spans="2:65" s="1" customFormat="1" ht="16.5" customHeight="1" x14ac:dyDescent="0.2">
      <c r="B854" s="136"/>
      <c r="C854" s="137" t="s">
        <v>1629</v>
      </c>
      <c r="D854" s="137" t="s">
        <v>342</v>
      </c>
      <c r="E854" s="138" t="s">
        <v>2842</v>
      </c>
      <c r="F854" s="139" t="s">
        <v>2843</v>
      </c>
      <c r="G854" s="140" t="s">
        <v>381</v>
      </c>
      <c r="H854" s="141">
        <v>59.09</v>
      </c>
      <c r="I854" s="142"/>
      <c r="J854" s="143">
        <f>ROUND(I854*H854,2)</f>
        <v>0</v>
      </c>
      <c r="K854" s="139" t="s">
        <v>902</v>
      </c>
      <c r="L854" s="32"/>
      <c r="M854" s="144" t="s">
        <v>1</v>
      </c>
      <c r="N854" s="145" t="s">
        <v>42</v>
      </c>
      <c r="P854" s="146">
        <f>O854*H854</f>
        <v>0</v>
      </c>
      <c r="Q854" s="146">
        <v>0</v>
      </c>
      <c r="R854" s="146">
        <f>Q854*H854</f>
        <v>0</v>
      </c>
      <c r="S854" s="146">
        <v>0</v>
      </c>
      <c r="T854" s="147">
        <f>S854*H854</f>
        <v>0</v>
      </c>
      <c r="AR854" s="148" t="s">
        <v>428</v>
      </c>
      <c r="AT854" s="148" t="s">
        <v>342</v>
      </c>
      <c r="AU854" s="148" t="s">
        <v>86</v>
      </c>
      <c r="AY854" s="17" t="s">
        <v>339</v>
      </c>
      <c r="BE854" s="149">
        <f>IF(N854="základní",J854,0)</f>
        <v>0</v>
      </c>
      <c r="BF854" s="149">
        <f>IF(N854="snížená",J854,0)</f>
        <v>0</v>
      </c>
      <c r="BG854" s="149">
        <f>IF(N854="zákl. přenesená",J854,0)</f>
        <v>0</v>
      </c>
      <c r="BH854" s="149">
        <f>IF(N854="sníž. přenesená",J854,0)</f>
        <v>0</v>
      </c>
      <c r="BI854" s="149">
        <f>IF(N854="nulová",J854,0)</f>
        <v>0</v>
      </c>
      <c r="BJ854" s="17" t="s">
        <v>84</v>
      </c>
      <c r="BK854" s="149">
        <f>ROUND(I854*H854,2)</f>
        <v>0</v>
      </c>
      <c r="BL854" s="17" t="s">
        <v>428</v>
      </c>
      <c r="BM854" s="148" t="s">
        <v>5255</v>
      </c>
    </row>
    <row r="855" spans="2:65" s="1" customFormat="1" ht="19.2" x14ac:dyDescent="0.2">
      <c r="B855" s="32"/>
      <c r="D855" s="150" t="s">
        <v>348</v>
      </c>
      <c r="F855" s="151" t="s">
        <v>2845</v>
      </c>
      <c r="I855" s="152"/>
      <c r="L855" s="32"/>
      <c r="M855" s="153"/>
      <c r="T855" s="56"/>
      <c r="AT855" s="17" t="s">
        <v>348</v>
      </c>
      <c r="AU855" s="17" t="s">
        <v>86</v>
      </c>
    </row>
    <row r="856" spans="2:65" s="15" customFormat="1" x14ac:dyDescent="0.2">
      <c r="B856" s="189"/>
      <c r="D856" s="150" t="s">
        <v>376</v>
      </c>
      <c r="E856" s="190" t="s">
        <v>1</v>
      </c>
      <c r="F856" s="191" t="s">
        <v>2846</v>
      </c>
      <c r="H856" s="190" t="s">
        <v>1</v>
      </c>
      <c r="I856" s="192"/>
      <c r="L856" s="189"/>
      <c r="M856" s="193"/>
      <c r="T856" s="194"/>
      <c r="AT856" s="190" t="s">
        <v>376</v>
      </c>
      <c r="AU856" s="190" t="s">
        <v>86</v>
      </c>
      <c r="AV856" s="15" t="s">
        <v>84</v>
      </c>
      <c r="AW856" s="15" t="s">
        <v>34</v>
      </c>
      <c r="AX856" s="15" t="s">
        <v>77</v>
      </c>
      <c r="AY856" s="190" t="s">
        <v>339</v>
      </c>
    </row>
    <row r="857" spans="2:65" s="12" customFormat="1" x14ac:dyDescent="0.2">
      <c r="B857" s="155"/>
      <c r="D857" s="150" t="s">
        <v>376</v>
      </c>
      <c r="E857" s="156" t="s">
        <v>1</v>
      </c>
      <c r="F857" s="157" t="s">
        <v>2847</v>
      </c>
      <c r="H857" s="158">
        <v>32.22</v>
      </c>
      <c r="I857" s="159"/>
      <c r="L857" s="155"/>
      <c r="M857" s="160"/>
      <c r="T857" s="161"/>
      <c r="AT857" s="156" t="s">
        <v>376</v>
      </c>
      <c r="AU857" s="156" t="s">
        <v>86</v>
      </c>
      <c r="AV857" s="12" t="s">
        <v>86</v>
      </c>
      <c r="AW857" s="12" t="s">
        <v>34</v>
      </c>
      <c r="AX857" s="12" t="s">
        <v>77</v>
      </c>
      <c r="AY857" s="156" t="s">
        <v>339</v>
      </c>
    </row>
    <row r="858" spans="2:65" s="12" customFormat="1" x14ac:dyDescent="0.2">
      <c r="B858" s="155"/>
      <c r="D858" s="150" t="s">
        <v>376</v>
      </c>
      <c r="E858" s="156" t="s">
        <v>1</v>
      </c>
      <c r="F858" s="157" t="s">
        <v>5256</v>
      </c>
      <c r="H858" s="158">
        <v>26.87</v>
      </c>
      <c r="I858" s="159"/>
      <c r="L858" s="155"/>
      <c r="M858" s="160"/>
      <c r="T858" s="161"/>
      <c r="AT858" s="156" t="s">
        <v>376</v>
      </c>
      <c r="AU858" s="156" t="s">
        <v>86</v>
      </c>
      <c r="AV858" s="12" t="s">
        <v>86</v>
      </c>
      <c r="AW858" s="12" t="s">
        <v>34</v>
      </c>
      <c r="AX858" s="12" t="s">
        <v>77</v>
      </c>
      <c r="AY858" s="156" t="s">
        <v>339</v>
      </c>
    </row>
    <row r="859" spans="2:65" s="13" customFormat="1" x14ac:dyDescent="0.2">
      <c r="B859" s="162"/>
      <c r="D859" s="150" t="s">
        <v>376</v>
      </c>
      <c r="E859" s="163" t="s">
        <v>1</v>
      </c>
      <c r="F859" s="164" t="s">
        <v>398</v>
      </c>
      <c r="H859" s="165">
        <v>59.09</v>
      </c>
      <c r="I859" s="166"/>
      <c r="L859" s="162"/>
      <c r="M859" s="167"/>
      <c r="T859" s="168"/>
      <c r="AT859" s="163" t="s">
        <v>376</v>
      </c>
      <c r="AU859" s="163" t="s">
        <v>86</v>
      </c>
      <c r="AV859" s="13" t="s">
        <v>249</v>
      </c>
      <c r="AW859" s="13" t="s">
        <v>34</v>
      </c>
      <c r="AX859" s="13" t="s">
        <v>84</v>
      </c>
      <c r="AY859" s="163" t="s">
        <v>339</v>
      </c>
    </row>
    <row r="860" spans="2:65" s="1" customFormat="1" ht="16.5" customHeight="1" x14ac:dyDescent="0.2">
      <c r="B860" s="136"/>
      <c r="C860" s="169" t="s">
        <v>1631</v>
      </c>
      <c r="D860" s="169" t="s">
        <v>490</v>
      </c>
      <c r="E860" s="170" t="s">
        <v>2849</v>
      </c>
      <c r="F860" s="171" t="s">
        <v>2850</v>
      </c>
      <c r="G860" s="172" t="s">
        <v>493</v>
      </c>
      <c r="H860" s="173">
        <v>3.3410000000000002</v>
      </c>
      <c r="I860" s="174"/>
      <c r="J860" s="175">
        <f>ROUND(I860*H860,2)</f>
        <v>0</v>
      </c>
      <c r="K860" s="171" t="s">
        <v>1</v>
      </c>
      <c r="L860" s="176"/>
      <c r="M860" s="177" t="s">
        <v>1</v>
      </c>
      <c r="N860" s="178" t="s">
        <v>42</v>
      </c>
      <c r="P860" s="146">
        <f>O860*H860</f>
        <v>0</v>
      </c>
      <c r="Q860" s="146">
        <v>1</v>
      </c>
      <c r="R860" s="146">
        <f>Q860*H860</f>
        <v>3.3410000000000002</v>
      </c>
      <c r="S860" s="146">
        <v>0</v>
      </c>
      <c r="T860" s="147">
        <f>S860*H860</f>
        <v>0</v>
      </c>
      <c r="AR860" s="148" t="s">
        <v>513</v>
      </c>
      <c r="AT860" s="148" t="s">
        <v>490</v>
      </c>
      <c r="AU860" s="148" t="s">
        <v>86</v>
      </c>
      <c r="AY860" s="17" t="s">
        <v>339</v>
      </c>
      <c r="BE860" s="149">
        <f>IF(N860="základní",J860,0)</f>
        <v>0</v>
      </c>
      <c r="BF860" s="149">
        <f>IF(N860="snížená",J860,0)</f>
        <v>0</v>
      </c>
      <c r="BG860" s="149">
        <f>IF(N860="zákl. přenesená",J860,0)</f>
        <v>0</v>
      </c>
      <c r="BH860" s="149">
        <f>IF(N860="sníž. přenesená",J860,0)</f>
        <v>0</v>
      </c>
      <c r="BI860" s="149">
        <f>IF(N860="nulová",J860,0)</f>
        <v>0</v>
      </c>
      <c r="BJ860" s="17" t="s">
        <v>84</v>
      </c>
      <c r="BK860" s="149">
        <f>ROUND(I860*H860,2)</f>
        <v>0</v>
      </c>
      <c r="BL860" s="17" t="s">
        <v>428</v>
      </c>
      <c r="BM860" s="148" t="s">
        <v>5257</v>
      </c>
    </row>
    <row r="861" spans="2:65" s="1" customFormat="1" x14ac:dyDescent="0.2">
      <c r="B861" s="32"/>
      <c r="D861" s="150" t="s">
        <v>348</v>
      </c>
      <c r="F861" s="151" t="s">
        <v>2852</v>
      </c>
      <c r="I861" s="152"/>
      <c r="L861" s="32"/>
      <c r="M861" s="153"/>
      <c r="T861" s="56"/>
      <c r="AT861" s="17" t="s">
        <v>348</v>
      </c>
      <c r="AU861" s="17" t="s">
        <v>86</v>
      </c>
    </row>
    <row r="862" spans="2:65" s="15" customFormat="1" x14ac:dyDescent="0.2">
      <c r="B862" s="189"/>
      <c r="D862" s="150" t="s">
        <v>376</v>
      </c>
      <c r="E862" s="190" t="s">
        <v>1</v>
      </c>
      <c r="F862" s="191" t="s">
        <v>2853</v>
      </c>
      <c r="H862" s="190" t="s">
        <v>1</v>
      </c>
      <c r="I862" s="192"/>
      <c r="L862" s="189"/>
      <c r="M862" s="193"/>
      <c r="T862" s="194"/>
      <c r="AT862" s="190" t="s">
        <v>376</v>
      </c>
      <c r="AU862" s="190" t="s">
        <v>86</v>
      </c>
      <c r="AV862" s="15" t="s">
        <v>84</v>
      </c>
      <c r="AW862" s="15" t="s">
        <v>34</v>
      </c>
      <c r="AX862" s="15" t="s">
        <v>77</v>
      </c>
      <c r="AY862" s="190" t="s">
        <v>339</v>
      </c>
    </row>
    <row r="863" spans="2:65" s="12" customFormat="1" x14ac:dyDescent="0.2">
      <c r="B863" s="155"/>
      <c r="D863" s="150" t="s">
        <v>376</v>
      </c>
      <c r="E863" s="156" t="s">
        <v>1</v>
      </c>
      <c r="F863" s="157" t="s">
        <v>5258</v>
      </c>
      <c r="H863" s="158">
        <v>2.3639999999999999</v>
      </c>
      <c r="I863" s="159"/>
      <c r="L863" s="155"/>
      <c r="M863" s="160"/>
      <c r="T863" s="161"/>
      <c r="AT863" s="156" t="s">
        <v>376</v>
      </c>
      <c r="AU863" s="156" t="s">
        <v>86</v>
      </c>
      <c r="AV863" s="12" t="s">
        <v>86</v>
      </c>
      <c r="AW863" s="12" t="s">
        <v>34</v>
      </c>
      <c r="AX863" s="12" t="s">
        <v>77</v>
      </c>
      <c r="AY863" s="156" t="s">
        <v>339</v>
      </c>
    </row>
    <row r="864" spans="2:65" s="15" customFormat="1" x14ac:dyDescent="0.2">
      <c r="B864" s="189"/>
      <c r="D864" s="150" t="s">
        <v>376</v>
      </c>
      <c r="E864" s="190" t="s">
        <v>1</v>
      </c>
      <c r="F864" s="191" t="s">
        <v>2855</v>
      </c>
      <c r="H864" s="190" t="s">
        <v>1</v>
      </c>
      <c r="I864" s="192"/>
      <c r="L864" s="189"/>
      <c r="M864" s="193"/>
      <c r="T864" s="194"/>
      <c r="AT864" s="190" t="s">
        <v>376</v>
      </c>
      <c r="AU864" s="190" t="s">
        <v>86</v>
      </c>
      <c r="AV864" s="15" t="s">
        <v>84</v>
      </c>
      <c r="AW864" s="15" t="s">
        <v>34</v>
      </c>
      <c r="AX864" s="15" t="s">
        <v>77</v>
      </c>
      <c r="AY864" s="190" t="s">
        <v>339</v>
      </c>
    </row>
    <row r="865" spans="2:65" s="12" customFormat="1" x14ac:dyDescent="0.2">
      <c r="B865" s="155"/>
      <c r="D865" s="150" t="s">
        <v>376</v>
      </c>
      <c r="E865" s="156" t="s">
        <v>1</v>
      </c>
      <c r="F865" s="157" t="s">
        <v>5259</v>
      </c>
      <c r="H865" s="158">
        <v>0.61499999999999999</v>
      </c>
      <c r="I865" s="159"/>
      <c r="L865" s="155"/>
      <c r="M865" s="160"/>
      <c r="T865" s="161"/>
      <c r="AT865" s="156" t="s">
        <v>376</v>
      </c>
      <c r="AU865" s="156" t="s">
        <v>86</v>
      </c>
      <c r="AV865" s="12" t="s">
        <v>86</v>
      </c>
      <c r="AW865" s="12" t="s">
        <v>34</v>
      </c>
      <c r="AX865" s="12" t="s">
        <v>77</v>
      </c>
      <c r="AY865" s="156" t="s">
        <v>339</v>
      </c>
    </row>
    <row r="866" spans="2:65" s="12" customFormat="1" x14ac:dyDescent="0.2">
      <c r="B866" s="155"/>
      <c r="D866" s="150" t="s">
        <v>376</v>
      </c>
      <c r="E866" s="156" t="s">
        <v>1</v>
      </c>
      <c r="F866" s="157" t="s">
        <v>5260</v>
      </c>
      <c r="H866" s="158">
        <v>0.36199999999999999</v>
      </c>
      <c r="I866" s="159"/>
      <c r="L866" s="155"/>
      <c r="M866" s="160"/>
      <c r="T866" s="161"/>
      <c r="AT866" s="156" t="s">
        <v>376</v>
      </c>
      <c r="AU866" s="156" t="s">
        <v>86</v>
      </c>
      <c r="AV866" s="12" t="s">
        <v>86</v>
      </c>
      <c r="AW866" s="12" t="s">
        <v>34</v>
      </c>
      <c r="AX866" s="12" t="s">
        <v>77</v>
      </c>
      <c r="AY866" s="156" t="s">
        <v>339</v>
      </c>
    </row>
    <row r="867" spans="2:65" s="13" customFormat="1" x14ac:dyDescent="0.2">
      <c r="B867" s="162"/>
      <c r="D867" s="150" t="s">
        <v>376</v>
      </c>
      <c r="E867" s="163" t="s">
        <v>1</v>
      </c>
      <c r="F867" s="164" t="s">
        <v>398</v>
      </c>
      <c r="H867" s="165">
        <v>3.3410000000000002</v>
      </c>
      <c r="I867" s="166"/>
      <c r="L867" s="162"/>
      <c r="M867" s="167"/>
      <c r="T867" s="168"/>
      <c r="AT867" s="163" t="s">
        <v>376</v>
      </c>
      <c r="AU867" s="163" t="s">
        <v>86</v>
      </c>
      <c r="AV867" s="13" t="s">
        <v>249</v>
      </c>
      <c r="AW867" s="13" t="s">
        <v>34</v>
      </c>
      <c r="AX867" s="13" t="s">
        <v>84</v>
      </c>
      <c r="AY867" s="163" t="s">
        <v>339</v>
      </c>
    </row>
    <row r="868" spans="2:65" s="1" customFormat="1" ht="16.5" customHeight="1" x14ac:dyDescent="0.2">
      <c r="B868" s="136"/>
      <c r="C868" s="169" t="s">
        <v>1634</v>
      </c>
      <c r="D868" s="169" t="s">
        <v>490</v>
      </c>
      <c r="E868" s="170" t="s">
        <v>2858</v>
      </c>
      <c r="F868" s="171" t="s">
        <v>2859</v>
      </c>
      <c r="G868" s="172" t="s">
        <v>970</v>
      </c>
      <c r="H868" s="173">
        <v>20.681999999999999</v>
      </c>
      <c r="I868" s="174"/>
      <c r="J868" s="175">
        <f>ROUND(I868*H868,2)</f>
        <v>0</v>
      </c>
      <c r="K868" s="171" t="s">
        <v>1</v>
      </c>
      <c r="L868" s="176"/>
      <c r="M868" s="177" t="s">
        <v>1</v>
      </c>
      <c r="N868" s="178" t="s">
        <v>42</v>
      </c>
      <c r="P868" s="146">
        <f>O868*H868</f>
        <v>0</v>
      </c>
      <c r="Q868" s="146">
        <v>1E-3</v>
      </c>
      <c r="R868" s="146">
        <f>Q868*H868</f>
        <v>2.0681999999999999E-2</v>
      </c>
      <c r="S868" s="146">
        <v>0</v>
      </c>
      <c r="T868" s="147">
        <f>S868*H868</f>
        <v>0</v>
      </c>
      <c r="AR868" s="148" t="s">
        <v>513</v>
      </c>
      <c r="AT868" s="148" t="s">
        <v>490</v>
      </c>
      <c r="AU868" s="148" t="s">
        <v>86</v>
      </c>
      <c r="AY868" s="17" t="s">
        <v>339</v>
      </c>
      <c r="BE868" s="149">
        <f>IF(N868="základní",J868,0)</f>
        <v>0</v>
      </c>
      <c r="BF868" s="149">
        <f>IF(N868="snížená",J868,0)</f>
        <v>0</v>
      </c>
      <c r="BG868" s="149">
        <f>IF(N868="zákl. přenesená",J868,0)</f>
        <v>0</v>
      </c>
      <c r="BH868" s="149">
        <f>IF(N868="sníž. přenesená",J868,0)</f>
        <v>0</v>
      </c>
      <c r="BI868" s="149">
        <f>IF(N868="nulová",J868,0)</f>
        <v>0</v>
      </c>
      <c r="BJ868" s="17" t="s">
        <v>84</v>
      </c>
      <c r="BK868" s="149">
        <f>ROUND(I868*H868,2)</f>
        <v>0</v>
      </c>
      <c r="BL868" s="17" t="s">
        <v>428</v>
      </c>
      <c r="BM868" s="148" t="s">
        <v>5261</v>
      </c>
    </row>
    <row r="869" spans="2:65" s="1" customFormat="1" x14ac:dyDescent="0.2">
      <c r="B869" s="32"/>
      <c r="D869" s="150" t="s">
        <v>348</v>
      </c>
      <c r="F869" s="151" t="s">
        <v>2861</v>
      </c>
      <c r="I869" s="152"/>
      <c r="L869" s="32"/>
      <c r="M869" s="153"/>
      <c r="T869" s="56"/>
      <c r="AT869" s="17" t="s">
        <v>348</v>
      </c>
      <c r="AU869" s="17" t="s">
        <v>86</v>
      </c>
    </row>
    <row r="870" spans="2:65" s="1" customFormat="1" ht="19.2" x14ac:dyDescent="0.2">
      <c r="B870" s="32"/>
      <c r="D870" s="150" t="s">
        <v>350</v>
      </c>
      <c r="F870" s="154" t="s">
        <v>2862</v>
      </c>
      <c r="I870" s="152"/>
      <c r="L870" s="32"/>
      <c r="M870" s="153"/>
      <c r="T870" s="56"/>
      <c r="AT870" s="17" t="s">
        <v>350</v>
      </c>
      <c r="AU870" s="17" t="s">
        <v>86</v>
      </c>
    </row>
    <row r="871" spans="2:65" s="15" customFormat="1" x14ac:dyDescent="0.2">
      <c r="B871" s="189"/>
      <c r="D871" s="150" t="s">
        <v>376</v>
      </c>
      <c r="E871" s="190" t="s">
        <v>1</v>
      </c>
      <c r="F871" s="191" t="s">
        <v>2863</v>
      </c>
      <c r="H871" s="190" t="s">
        <v>1</v>
      </c>
      <c r="I871" s="192"/>
      <c r="L871" s="189"/>
      <c r="M871" s="193"/>
      <c r="T871" s="194"/>
      <c r="AT871" s="190" t="s">
        <v>376</v>
      </c>
      <c r="AU871" s="190" t="s">
        <v>86</v>
      </c>
      <c r="AV871" s="15" t="s">
        <v>84</v>
      </c>
      <c r="AW871" s="15" t="s">
        <v>34</v>
      </c>
      <c r="AX871" s="15" t="s">
        <v>77</v>
      </c>
      <c r="AY871" s="190" t="s">
        <v>339</v>
      </c>
    </row>
    <row r="872" spans="2:65" s="12" customFormat="1" x14ac:dyDescent="0.2">
      <c r="B872" s="155"/>
      <c r="D872" s="150" t="s">
        <v>376</v>
      </c>
      <c r="E872" s="156" t="s">
        <v>1</v>
      </c>
      <c r="F872" s="157" t="s">
        <v>2864</v>
      </c>
      <c r="H872" s="158">
        <v>11.276999999999999</v>
      </c>
      <c r="I872" s="159"/>
      <c r="L872" s="155"/>
      <c r="M872" s="160"/>
      <c r="T872" s="161"/>
      <c r="AT872" s="156" t="s">
        <v>376</v>
      </c>
      <c r="AU872" s="156" t="s">
        <v>86</v>
      </c>
      <c r="AV872" s="12" t="s">
        <v>86</v>
      </c>
      <c r="AW872" s="12" t="s">
        <v>34</v>
      </c>
      <c r="AX872" s="12" t="s">
        <v>77</v>
      </c>
      <c r="AY872" s="156" t="s">
        <v>339</v>
      </c>
    </row>
    <row r="873" spans="2:65" s="12" customFormat="1" x14ac:dyDescent="0.2">
      <c r="B873" s="155"/>
      <c r="D873" s="150" t="s">
        <v>376</v>
      </c>
      <c r="E873" s="156" t="s">
        <v>1</v>
      </c>
      <c r="F873" s="157" t="s">
        <v>5262</v>
      </c>
      <c r="H873" s="158">
        <v>9.4049999999999994</v>
      </c>
      <c r="I873" s="159"/>
      <c r="L873" s="155"/>
      <c r="M873" s="160"/>
      <c r="T873" s="161"/>
      <c r="AT873" s="156" t="s">
        <v>376</v>
      </c>
      <c r="AU873" s="156" t="s">
        <v>86</v>
      </c>
      <c r="AV873" s="12" t="s">
        <v>86</v>
      </c>
      <c r="AW873" s="12" t="s">
        <v>34</v>
      </c>
      <c r="AX873" s="12" t="s">
        <v>77</v>
      </c>
      <c r="AY873" s="156" t="s">
        <v>339</v>
      </c>
    </row>
    <row r="874" spans="2:65" s="13" customFormat="1" x14ac:dyDescent="0.2">
      <c r="B874" s="162"/>
      <c r="D874" s="150" t="s">
        <v>376</v>
      </c>
      <c r="E874" s="163" t="s">
        <v>1</v>
      </c>
      <c r="F874" s="164" t="s">
        <v>398</v>
      </c>
      <c r="H874" s="165">
        <v>20.681999999999999</v>
      </c>
      <c r="I874" s="166"/>
      <c r="L874" s="162"/>
      <c r="M874" s="167"/>
      <c r="T874" s="168"/>
      <c r="AT874" s="163" t="s">
        <v>376</v>
      </c>
      <c r="AU874" s="163" t="s">
        <v>86</v>
      </c>
      <c r="AV874" s="13" t="s">
        <v>249</v>
      </c>
      <c r="AW874" s="13" t="s">
        <v>34</v>
      </c>
      <c r="AX874" s="13" t="s">
        <v>84</v>
      </c>
      <c r="AY874" s="163" t="s">
        <v>339</v>
      </c>
    </row>
    <row r="875" spans="2:65" s="1" customFormat="1" ht="16.5" customHeight="1" x14ac:dyDescent="0.2">
      <c r="B875" s="136"/>
      <c r="C875" s="169" t="s">
        <v>1637</v>
      </c>
      <c r="D875" s="169" t="s">
        <v>490</v>
      </c>
      <c r="E875" s="170" t="s">
        <v>2866</v>
      </c>
      <c r="F875" s="171" t="s">
        <v>2867</v>
      </c>
      <c r="G875" s="172" t="s">
        <v>970</v>
      </c>
      <c r="H875" s="173">
        <v>6.8410000000000002</v>
      </c>
      <c r="I875" s="174"/>
      <c r="J875" s="175">
        <f>ROUND(I875*H875,2)</f>
        <v>0</v>
      </c>
      <c r="K875" s="171" t="s">
        <v>1</v>
      </c>
      <c r="L875" s="176"/>
      <c r="M875" s="177" t="s">
        <v>1</v>
      </c>
      <c r="N875" s="178" t="s">
        <v>42</v>
      </c>
      <c r="P875" s="146">
        <f>O875*H875</f>
        <v>0</v>
      </c>
      <c r="Q875" s="146">
        <v>1E-3</v>
      </c>
      <c r="R875" s="146">
        <f>Q875*H875</f>
        <v>6.8410000000000007E-3</v>
      </c>
      <c r="S875" s="146">
        <v>0</v>
      </c>
      <c r="T875" s="147">
        <f>S875*H875</f>
        <v>0</v>
      </c>
      <c r="AR875" s="148" t="s">
        <v>513</v>
      </c>
      <c r="AT875" s="148" t="s">
        <v>490</v>
      </c>
      <c r="AU875" s="148" t="s">
        <v>86</v>
      </c>
      <c r="AY875" s="17" t="s">
        <v>339</v>
      </c>
      <c r="BE875" s="149">
        <f>IF(N875="základní",J875,0)</f>
        <v>0</v>
      </c>
      <c r="BF875" s="149">
        <f>IF(N875="snížená",J875,0)</f>
        <v>0</v>
      </c>
      <c r="BG875" s="149">
        <f>IF(N875="zákl. přenesená",J875,0)</f>
        <v>0</v>
      </c>
      <c r="BH875" s="149">
        <f>IF(N875="sníž. přenesená",J875,0)</f>
        <v>0</v>
      </c>
      <c r="BI875" s="149">
        <f>IF(N875="nulová",J875,0)</f>
        <v>0</v>
      </c>
      <c r="BJ875" s="17" t="s">
        <v>84</v>
      </c>
      <c r="BK875" s="149">
        <f>ROUND(I875*H875,2)</f>
        <v>0</v>
      </c>
      <c r="BL875" s="17" t="s">
        <v>428</v>
      </c>
      <c r="BM875" s="148" t="s">
        <v>5263</v>
      </c>
    </row>
    <row r="876" spans="2:65" s="1" customFormat="1" x14ac:dyDescent="0.2">
      <c r="B876" s="32"/>
      <c r="D876" s="150" t="s">
        <v>348</v>
      </c>
      <c r="F876" s="151" t="s">
        <v>2867</v>
      </c>
      <c r="I876" s="152"/>
      <c r="L876" s="32"/>
      <c r="M876" s="153"/>
      <c r="T876" s="56"/>
      <c r="AT876" s="17" t="s">
        <v>348</v>
      </c>
      <c r="AU876" s="17" t="s">
        <v>86</v>
      </c>
    </row>
    <row r="877" spans="2:65" s="1" customFormat="1" ht="19.2" x14ac:dyDescent="0.2">
      <c r="B877" s="32"/>
      <c r="D877" s="150" t="s">
        <v>350</v>
      </c>
      <c r="F877" s="154" t="s">
        <v>2862</v>
      </c>
      <c r="I877" s="152"/>
      <c r="L877" s="32"/>
      <c r="M877" s="153"/>
      <c r="T877" s="56"/>
      <c r="AT877" s="17" t="s">
        <v>350</v>
      </c>
      <c r="AU877" s="17" t="s">
        <v>86</v>
      </c>
    </row>
    <row r="878" spans="2:65" s="15" customFormat="1" x14ac:dyDescent="0.2">
      <c r="B878" s="189"/>
      <c r="D878" s="150" t="s">
        <v>376</v>
      </c>
      <c r="E878" s="190" t="s">
        <v>1</v>
      </c>
      <c r="F878" s="191" t="s">
        <v>2863</v>
      </c>
      <c r="H878" s="190" t="s">
        <v>1</v>
      </c>
      <c r="I878" s="192"/>
      <c r="L878" s="189"/>
      <c r="M878" s="193"/>
      <c r="T878" s="194"/>
      <c r="AT878" s="190" t="s">
        <v>376</v>
      </c>
      <c r="AU878" s="190" t="s">
        <v>86</v>
      </c>
      <c r="AV878" s="15" t="s">
        <v>84</v>
      </c>
      <c r="AW878" s="15" t="s">
        <v>34</v>
      </c>
      <c r="AX878" s="15" t="s">
        <v>77</v>
      </c>
      <c r="AY878" s="190" t="s">
        <v>339</v>
      </c>
    </row>
    <row r="879" spans="2:65" s="12" customFormat="1" x14ac:dyDescent="0.2">
      <c r="B879" s="155"/>
      <c r="D879" s="150" t="s">
        <v>376</v>
      </c>
      <c r="E879" s="156" t="s">
        <v>1</v>
      </c>
      <c r="F879" s="157" t="s">
        <v>5264</v>
      </c>
      <c r="H879" s="158">
        <v>4.3049999999999997</v>
      </c>
      <c r="I879" s="159"/>
      <c r="L879" s="155"/>
      <c r="M879" s="160"/>
      <c r="T879" s="161"/>
      <c r="AT879" s="156" t="s">
        <v>376</v>
      </c>
      <c r="AU879" s="156" t="s">
        <v>86</v>
      </c>
      <c r="AV879" s="12" t="s">
        <v>86</v>
      </c>
      <c r="AW879" s="12" t="s">
        <v>34</v>
      </c>
      <c r="AX879" s="12" t="s">
        <v>77</v>
      </c>
      <c r="AY879" s="156" t="s">
        <v>339</v>
      </c>
    </row>
    <row r="880" spans="2:65" s="12" customFormat="1" x14ac:dyDescent="0.2">
      <c r="B880" s="155"/>
      <c r="D880" s="150" t="s">
        <v>376</v>
      </c>
      <c r="E880" s="156" t="s">
        <v>1</v>
      </c>
      <c r="F880" s="157" t="s">
        <v>5265</v>
      </c>
      <c r="H880" s="158">
        <v>2.536</v>
      </c>
      <c r="I880" s="159"/>
      <c r="L880" s="155"/>
      <c r="M880" s="160"/>
      <c r="T880" s="161"/>
      <c r="AT880" s="156" t="s">
        <v>376</v>
      </c>
      <c r="AU880" s="156" t="s">
        <v>86</v>
      </c>
      <c r="AV880" s="12" t="s">
        <v>86</v>
      </c>
      <c r="AW880" s="12" t="s">
        <v>34</v>
      </c>
      <c r="AX880" s="12" t="s">
        <v>77</v>
      </c>
      <c r="AY880" s="156" t="s">
        <v>339</v>
      </c>
    </row>
    <row r="881" spans="2:65" s="13" customFormat="1" x14ac:dyDescent="0.2">
      <c r="B881" s="162"/>
      <c r="D881" s="150" t="s">
        <v>376</v>
      </c>
      <c r="E881" s="163" t="s">
        <v>1</v>
      </c>
      <c r="F881" s="164" t="s">
        <v>398</v>
      </c>
      <c r="H881" s="165">
        <v>6.8410000000000002</v>
      </c>
      <c r="I881" s="166"/>
      <c r="L881" s="162"/>
      <c r="M881" s="167"/>
      <c r="T881" s="168"/>
      <c r="AT881" s="163" t="s">
        <v>376</v>
      </c>
      <c r="AU881" s="163" t="s">
        <v>86</v>
      </c>
      <c r="AV881" s="13" t="s">
        <v>249</v>
      </c>
      <c r="AW881" s="13" t="s">
        <v>34</v>
      </c>
      <c r="AX881" s="13" t="s">
        <v>84</v>
      </c>
      <c r="AY881" s="163" t="s">
        <v>339</v>
      </c>
    </row>
    <row r="882" spans="2:65" s="1" customFormat="1" ht="16.5" customHeight="1" x14ac:dyDescent="0.2">
      <c r="B882" s="136"/>
      <c r="C882" s="137" t="s">
        <v>1639</v>
      </c>
      <c r="D882" s="137" t="s">
        <v>342</v>
      </c>
      <c r="E882" s="138" t="s">
        <v>2871</v>
      </c>
      <c r="F882" s="139" t="s">
        <v>2872</v>
      </c>
      <c r="G882" s="140" t="s">
        <v>381</v>
      </c>
      <c r="H882" s="141">
        <v>78.635000000000005</v>
      </c>
      <c r="I882" s="142"/>
      <c r="J882" s="143">
        <f>ROUND(I882*H882,2)</f>
        <v>0</v>
      </c>
      <c r="K882" s="139" t="s">
        <v>1</v>
      </c>
      <c r="L882" s="32"/>
      <c r="M882" s="144" t="s">
        <v>1</v>
      </c>
      <c r="N882" s="145" t="s">
        <v>42</v>
      </c>
      <c r="P882" s="146">
        <f>O882*H882</f>
        <v>0</v>
      </c>
      <c r="Q882" s="146">
        <v>0</v>
      </c>
      <c r="R882" s="146">
        <f>Q882*H882</f>
        <v>0</v>
      </c>
      <c r="S882" s="146">
        <v>0</v>
      </c>
      <c r="T882" s="147">
        <f>S882*H882</f>
        <v>0</v>
      </c>
      <c r="AR882" s="148" t="s">
        <v>428</v>
      </c>
      <c r="AT882" s="148" t="s">
        <v>342</v>
      </c>
      <c r="AU882" s="148" t="s">
        <v>86</v>
      </c>
      <c r="AY882" s="17" t="s">
        <v>339</v>
      </c>
      <c r="BE882" s="149">
        <f>IF(N882="základní",J882,0)</f>
        <v>0</v>
      </c>
      <c r="BF882" s="149">
        <f>IF(N882="snížená",J882,0)</f>
        <v>0</v>
      </c>
      <c r="BG882" s="149">
        <f>IF(N882="zákl. přenesená",J882,0)</f>
        <v>0</v>
      </c>
      <c r="BH882" s="149">
        <f>IF(N882="sníž. přenesená",J882,0)</f>
        <v>0</v>
      </c>
      <c r="BI882" s="149">
        <f>IF(N882="nulová",J882,0)</f>
        <v>0</v>
      </c>
      <c r="BJ882" s="17" t="s">
        <v>84</v>
      </c>
      <c r="BK882" s="149">
        <f>ROUND(I882*H882,2)</f>
        <v>0</v>
      </c>
      <c r="BL882" s="17" t="s">
        <v>428</v>
      </c>
      <c r="BM882" s="148" t="s">
        <v>5266</v>
      </c>
    </row>
    <row r="883" spans="2:65" s="1" customFormat="1" x14ac:dyDescent="0.2">
      <c r="B883" s="32"/>
      <c r="D883" s="150" t="s">
        <v>348</v>
      </c>
      <c r="F883" s="151" t="s">
        <v>2874</v>
      </c>
      <c r="I883" s="152"/>
      <c r="L883" s="32"/>
      <c r="M883" s="153"/>
      <c r="T883" s="56"/>
      <c r="AT883" s="17" t="s">
        <v>348</v>
      </c>
      <c r="AU883" s="17" t="s">
        <v>86</v>
      </c>
    </row>
    <row r="884" spans="2:65" s="1" customFormat="1" ht="19.2" x14ac:dyDescent="0.2">
      <c r="B884" s="32"/>
      <c r="D884" s="150" t="s">
        <v>350</v>
      </c>
      <c r="F884" s="154" t="s">
        <v>2875</v>
      </c>
      <c r="I884" s="152"/>
      <c r="L884" s="32"/>
      <c r="M884" s="153"/>
      <c r="T884" s="56"/>
      <c r="AT884" s="17" t="s">
        <v>350</v>
      </c>
      <c r="AU884" s="17" t="s">
        <v>86</v>
      </c>
    </row>
    <row r="885" spans="2:65" s="12" customFormat="1" x14ac:dyDescent="0.2">
      <c r="B885" s="155"/>
      <c r="D885" s="150" t="s">
        <v>376</v>
      </c>
      <c r="E885" s="156" t="s">
        <v>1</v>
      </c>
      <c r="F885" s="157" t="s">
        <v>5267</v>
      </c>
      <c r="H885" s="158">
        <v>59.09</v>
      </c>
      <c r="I885" s="159"/>
      <c r="L885" s="155"/>
      <c r="M885" s="160"/>
      <c r="T885" s="161"/>
      <c r="AT885" s="156" t="s">
        <v>376</v>
      </c>
      <c r="AU885" s="156" t="s">
        <v>86</v>
      </c>
      <c r="AV885" s="12" t="s">
        <v>86</v>
      </c>
      <c r="AW885" s="12" t="s">
        <v>34</v>
      </c>
      <c r="AX885" s="12" t="s">
        <v>77</v>
      </c>
      <c r="AY885" s="156" t="s">
        <v>339</v>
      </c>
    </row>
    <row r="886" spans="2:65" s="12" customFormat="1" x14ac:dyDescent="0.2">
      <c r="B886" s="155"/>
      <c r="D886" s="150" t="s">
        <v>376</v>
      </c>
      <c r="E886" s="156" t="s">
        <v>1</v>
      </c>
      <c r="F886" s="157" t="s">
        <v>5268</v>
      </c>
      <c r="H886" s="158">
        <v>19.545000000000002</v>
      </c>
      <c r="I886" s="159"/>
      <c r="L886" s="155"/>
      <c r="M886" s="160"/>
      <c r="T886" s="161"/>
      <c r="AT886" s="156" t="s">
        <v>376</v>
      </c>
      <c r="AU886" s="156" t="s">
        <v>86</v>
      </c>
      <c r="AV886" s="12" t="s">
        <v>86</v>
      </c>
      <c r="AW886" s="12" t="s">
        <v>34</v>
      </c>
      <c r="AX886" s="12" t="s">
        <v>77</v>
      </c>
      <c r="AY886" s="156" t="s">
        <v>339</v>
      </c>
    </row>
    <row r="887" spans="2:65" s="13" customFormat="1" x14ac:dyDescent="0.2">
      <c r="B887" s="162"/>
      <c r="D887" s="150" t="s">
        <v>376</v>
      </c>
      <c r="E887" s="163" t="s">
        <v>1</v>
      </c>
      <c r="F887" s="164" t="s">
        <v>398</v>
      </c>
      <c r="H887" s="165">
        <v>78.635000000000005</v>
      </c>
      <c r="I887" s="166"/>
      <c r="L887" s="162"/>
      <c r="M887" s="167"/>
      <c r="T887" s="168"/>
      <c r="AT887" s="163" t="s">
        <v>376</v>
      </c>
      <c r="AU887" s="163" t="s">
        <v>86</v>
      </c>
      <c r="AV887" s="13" t="s">
        <v>249</v>
      </c>
      <c r="AW887" s="13" t="s">
        <v>34</v>
      </c>
      <c r="AX887" s="13" t="s">
        <v>84</v>
      </c>
      <c r="AY887" s="163" t="s">
        <v>339</v>
      </c>
    </row>
    <row r="888" spans="2:65" s="1" customFormat="1" ht="16.5" customHeight="1" x14ac:dyDescent="0.2">
      <c r="B888" s="136"/>
      <c r="C888" s="137" t="s">
        <v>1642</v>
      </c>
      <c r="D888" s="137" t="s">
        <v>342</v>
      </c>
      <c r="E888" s="138" t="s">
        <v>2878</v>
      </c>
      <c r="F888" s="139" t="s">
        <v>2879</v>
      </c>
      <c r="G888" s="140" t="s">
        <v>381</v>
      </c>
      <c r="H888" s="141">
        <v>78.635000000000005</v>
      </c>
      <c r="I888" s="142"/>
      <c r="J888" s="143">
        <f>ROUND(I888*H888,2)</f>
        <v>0</v>
      </c>
      <c r="K888" s="139" t="s">
        <v>902</v>
      </c>
      <c r="L888" s="32"/>
      <c r="M888" s="144" t="s">
        <v>1</v>
      </c>
      <c r="N888" s="145" t="s">
        <v>42</v>
      </c>
      <c r="P888" s="146">
        <f>O888*H888</f>
        <v>0</v>
      </c>
      <c r="Q888" s="146">
        <v>0</v>
      </c>
      <c r="R888" s="146">
        <f>Q888*H888</f>
        <v>0</v>
      </c>
      <c r="S888" s="146">
        <v>0</v>
      </c>
      <c r="T888" s="147">
        <f>S888*H888</f>
        <v>0</v>
      </c>
      <c r="AR888" s="148" t="s">
        <v>428</v>
      </c>
      <c r="AT888" s="148" t="s">
        <v>342</v>
      </c>
      <c r="AU888" s="148" t="s">
        <v>86</v>
      </c>
      <c r="AY888" s="17" t="s">
        <v>339</v>
      </c>
      <c r="BE888" s="149">
        <f>IF(N888="základní",J888,0)</f>
        <v>0</v>
      </c>
      <c r="BF888" s="149">
        <f>IF(N888="snížená",J888,0)</f>
        <v>0</v>
      </c>
      <c r="BG888" s="149">
        <f>IF(N888="zákl. přenesená",J888,0)</f>
        <v>0</v>
      </c>
      <c r="BH888" s="149">
        <f>IF(N888="sníž. přenesená",J888,0)</f>
        <v>0</v>
      </c>
      <c r="BI888" s="149">
        <f>IF(N888="nulová",J888,0)</f>
        <v>0</v>
      </c>
      <c r="BJ888" s="17" t="s">
        <v>84</v>
      </c>
      <c r="BK888" s="149">
        <f>ROUND(I888*H888,2)</f>
        <v>0</v>
      </c>
      <c r="BL888" s="17" t="s">
        <v>428</v>
      </c>
      <c r="BM888" s="148" t="s">
        <v>5269</v>
      </c>
    </row>
    <row r="889" spans="2:65" s="1" customFormat="1" x14ac:dyDescent="0.2">
      <c r="B889" s="32"/>
      <c r="D889" s="150" t="s">
        <v>348</v>
      </c>
      <c r="F889" s="151" t="s">
        <v>2881</v>
      </c>
      <c r="I889" s="152"/>
      <c r="L889" s="32"/>
      <c r="M889" s="153"/>
      <c r="T889" s="56"/>
      <c r="AT889" s="17" t="s">
        <v>348</v>
      </c>
      <c r="AU889" s="17" t="s">
        <v>86</v>
      </c>
    </row>
    <row r="890" spans="2:65" s="12" customFormat="1" x14ac:dyDescent="0.2">
      <c r="B890" s="155"/>
      <c r="D890" s="150" t="s">
        <v>376</v>
      </c>
      <c r="E890" s="156" t="s">
        <v>1</v>
      </c>
      <c r="F890" s="157" t="s">
        <v>5267</v>
      </c>
      <c r="H890" s="158">
        <v>59.09</v>
      </c>
      <c r="I890" s="159"/>
      <c r="L890" s="155"/>
      <c r="M890" s="160"/>
      <c r="T890" s="161"/>
      <c r="AT890" s="156" t="s">
        <v>376</v>
      </c>
      <c r="AU890" s="156" t="s">
        <v>86</v>
      </c>
      <c r="AV890" s="12" t="s">
        <v>86</v>
      </c>
      <c r="AW890" s="12" t="s">
        <v>34</v>
      </c>
      <c r="AX890" s="12" t="s">
        <v>77</v>
      </c>
      <c r="AY890" s="156" t="s">
        <v>339</v>
      </c>
    </row>
    <row r="891" spans="2:65" s="12" customFormat="1" x14ac:dyDescent="0.2">
      <c r="B891" s="155"/>
      <c r="D891" s="150" t="s">
        <v>376</v>
      </c>
      <c r="E891" s="156" t="s">
        <v>1</v>
      </c>
      <c r="F891" s="157" t="s">
        <v>5268</v>
      </c>
      <c r="H891" s="158">
        <v>19.545000000000002</v>
      </c>
      <c r="I891" s="159"/>
      <c r="L891" s="155"/>
      <c r="M891" s="160"/>
      <c r="T891" s="161"/>
      <c r="AT891" s="156" t="s">
        <v>376</v>
      </c>
      <c r="AU891" s="156" t="s">
        <v>86</v>
      </c>
      <c r="AV891" s="12" t="s">
        <v>86</v>
      </c>
      <c r="AW891" s="12" t="s">
        <v>34</v>
      </c>
      <c r="AX891" s="12" t="s">
        <v>77</v>
      </c>
      <c r="AY891" s="156" t="s">
        <v>339</v>
      </c>
    </row>
    <row r="892" spans="2:65" s="13" customFormat="1" x14ac:dyDescent="0.2">
      <c r="B892" s="162"/>
      <c r="D892" s="150" t="s">
        <v>376</v>
      </c>
      <c r="E892" s="163" t="s">
        <v>1</v>
      </c>
      <c r="F892" s="164" t="s">
        <v>398</v>
      </c>
      <c r="H892" s="165">
        <v>78.635000000000005</v>
      </c>
      <c r="I892" s="166"/>
      <c r="L892" s="162"/>
      <c r="M892" s="167"/>
      <c r="T892" s="168"/>
      <c r="AT892" s="163" t="s">
        <v>376</v>
      </c>
      <c r="AU892" s="163" t="s">
        <v>86</v>
      </c>
      <c r="AV892" s="13" t="s">
        <v>249</v>
      </c>
      <c r="AW892" s="13" t="s">
        <v>34</v>
      </c>
      <c r="AX892" s="13" t="s">
        <v>84</v>
      </c>
      <c r="AY892" s="163" t="s">
        <v>339</v>
      </c>
    </row>
    <row r="893" spans="2:65" s="1" customFormat="1" ht="16.5" customHeight="1" x14ac:dyDescent="0.2">
      <c r="B893" s="136"/>
      <c r="C893" s="137" t="s">
        <v>1645</v>
      </c>
      <c r="D893" s="137" t="s">
        <v>342</v>
      </c>
      <c r="E893" s="138" t="s">
        <v>2882</v>
      </c>
      <c r="F893" s="139" t="s">
        <v>2883</v>
      </c>
      <c r="G893" s="140" t="s">
        <v>381</v>
      </c>
      <c r="H893" s="141">
        <v>59.09</v>
      </c>
      <c r="I893" s="142"/>
      <c r="J893" s="143">
        <f>ROUND(I893*H893,2)</f>
        <v>0</v>
      </c>
      <c r="K893" s="139" t="s">
        <v>1</v>
      </c>
      <c r="L893" s="32"/>
      <c r="M893" s="144" t="s">
        <v>1</v>
      </c>
      <c r="N893" s="145" t="s">
        <v>42</v>
      </c>
      <c r="P893" s="146">
        <f>O893*H893</f>
        <v>0</v>
      </c>
      <c r="Q893" s="146">
        <v>0</v>
      </c>
      <c r="R893" s="146">
        <f>Q893*H893</f>
        <v>0</v>
      </c>
      <c r="S893" s="146">
        <v>0</v>
      </c>
      <c r="T893" s="147">
        <f>S893*H893</f>
        <v>0</v>
      </c>
      <c r="AR893" s="148" t="s">
        <v>428</v>
      </c>
      <c r="AT893" s="148" t="s">
        <v>342</v>
      </c>
      <c r="AU893" s="148" t="s">
        <v>86</v>
      </c>
      <c r="AY893" s="17" t="s">
        <v>339</v>
      </c>
      <c r="BE893" s="149">
        <f>IF(N893="základní",J893,0)</f>
        <v>0</v>
      </c>
      <c r="BF893" s="149">
        <f>IF(N893="snížená",J893,0)</f>
        <v>0</v>
      </c>
      <c r="BG893" s="149">
        <f>IF(N893="zákl. přenesená",J893,0)</f>
        <v>0</v>
      </c>
      <c r="BH893" s="149">
        <f>IF(N893="sníž. přenesená",J893,0)</f>
        <v>0</v>
      </c>
      <c r="BI893" s="149">
        <f>IF(N893="nulová",J893,0)</f>
        <v>0</v>
      </c>
      <c r="BJ893" s="17" t="s">
        <v>84</v>
      </c>
      <c r="BK893" s="149">
        <f>ROUND(I893*H893,2)</f>
        <v>0</v>
      </c>
      <c r="BL893" s="17" t="s">
        <v>428</v>
      </c>
      <c r="BM893" s="148" t="s">
        <v>5270</v>
      </c>
    </row>
    <row r="894" spans="2:65" s="1" customFormat="1" x14ac:dyDescent="0.2">
      <c r="B894" s="32"/>
      <c r="D894" s="150" t="s">
        <v>348</v>
      </c>
      <c r="F894" s="151" t="s">
        <v>2885</v>
      </c>
      <c r="I894" s="152"/>
      <c r="L894" s="32"/>
      <c r="M894" s="153"/>
      <c r="T894" s="56"/>
      <c r="AT894" s="17" t="s">
        <v>348</v>
      </c>
      <c r="AU894" s="17" t="s">
        <v>86</v>
      </c>
    </row>
    <row r="895" spans="2:65" s="1" customFormat="1" ht="19.2" x14ac:dyDescent="0.2">
      <c r="B895" s="32"/>
      <c r="D895" s="150" t="s">
        <v>350</v>
      </c>
      <c r="F895" s="154" t="s">
        <v>2886</v>
      </c>
      <c r="I895" s="152"/>
      <c r="L895" s="32"/>
      <c r="M895" s="153"/>
      <c r="T895" s="56"/>
      <c r="AT895" s="17" t="s">
        <v>350</v>
      </c>
      <c r="AU895" s="17" t="s">
        <v>86</v>
      </c>
    </row>
    <row r="896" spans="2:65" s="12" customFormat="1" x14ac:dyDescent="0.2">
      <c r="B896" s="155"/>
      <c r="D896" s="150" t="s">
        <v>376</v>
      </c>
      <c r="E896" s="156" t="s">
        <v>1</v>
      </c>
      <c r="F896" s="157" t="s">
        <v>5267</v>
      </c>
      <c r="H896" s="158">
        <v>59.09</v>
      </c>
      <c r="I896" s="159"/>
      <c r="L896" s="155"/>
      <c r="M896" s="160"/>
      <c r="T896" s="161"/>
      <c r="AT896" s="156" t="s">
        <v>376</v>
      </c>
      <c r="AU896" s="156" t="s">
        <v>86</v>
      </c>
      <c r="AV896" s="12" t="s">
        <v>86</v>
      </c>
      <c r="AW896" s="12" t="s">
        <v>34</v>
      </c>
      <c r="AX896" s="12" t="s">
        <v>77</v>
      </c>
      <c r="AY896" s="156" t="s">
        <v>339</v>
      </c>
    </row>
    <row r="897" spans="2:65" s="13" customFormat="1" x14ac:dyDescent="0.2">
      <c r="B897" s="162"/>
      <c r="D897" s="150" t="s">
        <v>376</v>
      </c>
      <c r="E897" s="163" t="s">
        <v>1</v>
      </c>
      <c r="F897" s="164" t="s">
        <v>398</v>
      </c>
      <c r="H897" s="165">
        <v>59.09</v>
      </c>
      <c r="I897" s="166"/>
      <c r="L897" s="162"/>
      <c r="M897" s="167"/>
      <c r="T897" s="168"/>
      <c r="AT897" s="163" t="s">
        <v>376</v>
      </c>
      <c r="AU897" s="163" t="s">
        <v>86</v>
      </c>
      <c r="AV897" s="13" t="s">
        <v>249</v>
      </c>
      <c r="AW897" s="13" t="s">
        <v>34</v>
      </c>
      <c r="AX897" s="13" t="s">
        <v>84</v>
      </c>
      <c r="AY897" s="163" t="s">
        <v>339</v>
      </c>
    </row>
    <row r="898" spans="2:65" s="1" customFormat="1" ht="16.5" customHeight="1" x14ac:dyDescent="0.2">
      <c r="B898" s="136"/>
      <c r="C898" s="137" t="s">
        <v>1648</v>
      </c>
      <c r="D898" s="137" t="s">
        <v>342</v>
      </c>
      <c r="E898" s="138" t="s">
        <v>2887</v>
      </c>
      <c r="F898" s="139" t="s">
        <v>2888</v>
      </c>
      <c r="G898" s="140" t="s">
        <v>381</v>
      </c>
      <c r="H898" s="141">
        <v>78.635000000000005</v>
      </c>
      <c r="I898" s="142"/>
      <c r="J898" s="143">
        <f>ROUND(I898*H898,2)</f>
        <v>0</v>
      </c>
      <c r="K898" s="139" t="s">
        <v>1</v>
      </c>
      <c r="L898" s="32"/>
      <c r="M898" s="144" t="s">
        <v>1</v>
      </c>
      <c r="N898" s="145" t="s">
        <v>42</v>
      </c>
      <c r="P898" s="146">
        <f>O898*H898</f>
        <v>0</v>
      </c>
      <c r="Q898" s="146">
        <v>0</v>
      </c>
      <c r="R898" s="146">
        <f>Q898*H898</f>
        <v>0</v>
      </c>
      <c r="S898" s="146">
        <v>0</v>
      </c>
      <c r="T898" s="147">
        <f>S898*H898</f>
        <v>0</v>
      </c>
      <c r="AR898" s="148" t="s">
        <v>428</v>
      </c>
      <c r="AT898" s="148" t="s">
        <v>342</v>
      </c>
      <c r="AU898" s="148" t="s">
        <v>86</v>
      </c>
      <c r="AY898" s="17" t="s">
        <v>339</v>
      </c>
      <c r="BE898" s="149">
        <f>IF(N898="základní",J898,0)</f>
        <v>0</v>
      </c>
      <c r="BF898" s="149">
        <f>IF(N898="snížená",J898,0)</f>
        <v>0</v>
      </c>
      <c r="BG898" s="149">
        <f>IF(N898="zákl. přenesená",J898,0)</f>
        <v>0</v>
      </c>
      <c r="BH898" s="149">
        <f>IF(N898="sníž. přenesená",J898,0)</f>
        <v>0</v>
      </c>
      <c r="BI898" s="149">
        <f>IF(N898="nulová",J898,0)</f>
        <v>0</v>
      </c>
      <c r="BJ898" s="17" t="s">
        <v>84</v>
      </c>
      <c r="BK898" s="149">
        <f>ROUND(I898*H898,2)</f>
        <v>0</v>
      </c>
      <c r="BL898" s="17" t="s">
        <v>428</v>
      </c>
      <c r="BM898" s="148" t="s">
        <v>5271</v>
      </c>
    </row>
    <row r="899" spans="2:65" s="1" customFormat="1" x14ac:dyDescent="0.2">
      <c r="B899" s="32"/>
      <c r="D899" s="150" t="s">
        <v>348</v>
      </c>
      <c r="F899" s="151" t="s">
        <v>2890</v>
      </c>
      <c r="I899" s="152"/>
      <c r="L899" s="32"/>
      <c r="M899" s="153"/>
      <c r="T899" s="56"/>
      <c r="AT899" s="17" t="s">
        <v>348</v>
      </c>
      <c r="AU899" s="17" t="s">
        <v>86</v>
      </c>
    </row>
    <row r="900" spans="2:65" s="1" customFormat="1" ht="19.2" x14ac:dyDescent="0.2">
      <c r="B900" s="32"/>
      <c r="D900" s="150" t="s">
        <v>350</v>
      </c>
      <c r="F900" s="154" t="s">
        <v>2891</v>
      </c>
      <c r="I900" s="152"/>
      <c r="L900" s="32"/>
      <c r="M900" s="153"/>
      <c r="T900" s="56"/>
      <c r="AT900" s="17" t="s">
        <v>350</v>
      </c>
      <c r="AU900" s="17" t="s">
        <v>86</v>
      </c>
    </row>
    <row r="901" spans="2:65" s="12" customFormat="1" x14ac:dyDescent="0.2">
      <c r="B901" s="155"/>
      <c r="D901" s="150" t="s">
        <v>376</v>
      </c>
      <c r="E901" s="156" t="s">
        <v>1</v>
      </c>
      <c r="F901" s="157" t="s">
        <v>5267</v>
      </c>
      <c r="H901" s="158">
        <v>59.09</v>
      </c>
      <c r="I901" s="159"/>
      <c r="L901" s="155"/>
      <c r="M901" s="160"/>
      <c r="T901" s="161"/>
      <c r="AT901" s="156" t="s">
        <v>376</v>
      </c>
      <c r="AU901" s="156" t="s">
        <v>86</v>
      </c>
      <c r="AV901" s="12" t="s">
        <v>86</v>
      </c>
      <c r="AW901" s="12" t="s">
        <v>34</v>
      </c>
      <c r="AX901" s="12" t="s">
        <v>77</v>
      </c>
      <c r="AY901" s="156" t="s">
        <v>339</v>
      </c>
    </row>
    <row r="902" spans="2:65" s="12" customFormat="1" x14ac:dyDescent="0.2">
      <c r="B902" s="155"/>
      <c r="D902" s="150" t="s">
        <v>376</v>
      </c>
      <c r="E902" s="156" t="s">
        <v>1</v>
      </c>
      <c r="F902" s="157" t="s">
        <v>5268</v>
      </c>
      <c r="H902" s="158">
        <v>19.545000000000002</v>
      </c>
      <c r="I902" s="159"/>
      <c r="L902" s="155"/>
      <c r="M902" s="160"/>
      <c r="T902" s="161"/>
      <c r="AT902" s="156" t="s">
        <v>376</v>
      </c>
      <c r="AU902" s="156" t="s">
        <v>86</v>
      </c>
      <c r="AV902" s="12" t="s">
        <v>86</v>
      </c>
      <c r="AW902" s="12" t="s">
        <v>34</v>
      </c>
      <c r="AX902" s="12" t="s">
        <v>77</v>
      </c>
      <c r="AY902" s="156" t="s">
        <v>339</v>
      </c>
    </row>
    <row r="903" spans="2:65" s="13" customFormat="1" x14ac:dyDescent="0.2">
      <c r="B903" s="162"/>
      <c r="D903" s="150" t="s">
        <v>376</v>
      </c>
      <c r="E903" s="163" t="s">
        <v>1</v>
      </c>
      <c r="F903" s="164" t="s">
        <v>398</v>
      </c>
      <c r="H903" s="165">
        <v>78.635000000000005</v>
      </c>
      <c r="I903" s="166"/>
      <c r="L903" s="162"/>
      <c r="M903" s="167"/>
      <c r="T903" s="168"/>
      <c r="AT903" s="163" t="s">
        <v>376</v>
      </c>
      <c r="AU903" s="163" t="s">
        <v>86</v>
      </c>
      <c r="AV903" s="13" t="s">
        <v>249</v>
      </c>
      <c r="AW903" s="13" t="s">
        <v>34</v>
      </c>
      <c r="AX903" s="13" t="s">
        <v>84</v>
      </c>
      <c r="AY903" s="163" t="s">
        <v>339</v>
      </c>
    </row>
    <row r="904" spans="2:65" s="1" customFormat="1" ht="16.5" customHeight="1" x14ac:dyDescent="0.2">
      <c r="B904" s="136"/>
      <c r="C904" s="137" t="s">
        <v>1651</v>
      </c>
      <c r="D904" s="137" t="s">
        <v>342</v>
      </c>
      <c r="E904" s="138" t="s">
        <v>2892</v>
      </c>
      <c r="F904" s="139" t="s">
        <v>2893</v>
      </c>
      <c r="G904" s="140" t="s">
        <v>381</v>
      </c>
      <c r="H904" s="141">
        <v>31.454000000000001</v>
      </c>
      <c r="I904" s="142"/>
      <c r="J904" s="143">
        <f>ROUND(I904*H904,2)</f>
        <v>0</v>
      </c>
      <c r="K904" s="139" t="s">
        <v>1</v>
      </c>
      <c r="L904" s="32"/>
      <c r="M904" s="144" t="s">
        <v>1</v>
      </c>
      <c r="N904" s="145" t="s">
        <v>42</v>
      </c>
      <c r="P904" s="146">
        <f>O904*H904</f>
        <v>0</v>
      </c>
      <c r="Q904" s="146">
        <v>0</v>
      </c>
      <c r="R904" s="146">
        <f>Q904*H904</f>
        <v>0</v>
      </c>
      <c r="S904" s="146">
        <v>0</v>
      </c>
      <c r="T904" s="147">
        <f>S904*H904</f>
        <v>0</v>
      </c>
      <c r="AR904" s="148" t="s">
        <v>428</v>
      </c>
      <c r="AT904" s="148" t="s">
        <v>342</v>
      </c>
      <c r="AU904" s="148" t="s">
        <v>86</v>
      </c>
      <c r="AY904" s="17" t="s">
        <v>339</v>
      </c>
      <c r="BE904" s="149">
        <f>IF(N904="základní",J904,0)</f>
        <v>0</v>
      </c>
      <c r="BF904" s="149">
        <f>IF(N904="snížená",J904,0)</f>
        <v>0</v>
      </c>
      <c r="BG904" s="149">
        <f>IF(N904="zákl. přenesená",J904,0)</f>
        <v>0</v>
      </c>
      <c r="BH904" s="149">
        <f>IF(N904="sníž. přenesená",J904,0)</f>
        <v>0</v>
      </c>
      <c r="BI904" s="149">
        <f>IF(N904="nulová",J904,0)</f>
        <v>0</v>
      </c>
      <c r="BJ904" s="17" t="s">
        <v>84</v>
      </c>
      <c r="BK904" s="149">
        <f>ROUND(I904*H904,2)</f>
        <v>0</v>
      </c>
      <c r="BL904" s="17" t="s">
        <v>428</v>
      </c>
      <c r="BM904" s="148" t="s">
        <v>5272</v>
      </c>
    </row>
    <row r="905" spans="2:65" s="1" customFormat="1" ht="19.2" x14ac:dyDescent="0.2">
      <c r="B905" s="32"/>
      <c r="D905" s="150" t="s">
        <v>348</v>
      </c>
      <c r="F905" s="151" t="s">
        <v>2895</v>
      </c>
      <c r="I905" s="152"/>
      <c r="L905" s="32"/>
      <c r="M905" s="153"/>
      <c r="T905" s="56"/>
      <c r="AT905" s="17" t="s">
        <v>348</v>
      </c>
      <c r="AU905" s="17" t="s">
        <v>86</v>
      </c>
    </row>
    <row r="906" spans="2:65" s="1" customFormat="1" ht="19.2" x14ac:dyDescent="0.2">
      <c r="B906" s="32"/>
      <c r="D906" s="150" t="s">
        <v>350</v>
      </c>
      <c r="F906" s="154" t="s">
        <v>2896</v>
      </c>
      <c r="I906" s="152"/>
      <c r="L906" s="32"/>
      <c r="M906" s="153"/>
      <c r="T906" s="56"/>
      <c r="AT906" s="17" t="s">
        <v>350</v>
      </c>
      <c r="AU906" s="17" t="s">
        <v>86</v>
      </c>
    </row>
    <row r="907" spans="2:65" s="15" customFormat="1" x14ac:dyDescent="0.2">
      <c r="B907" s="189"/>
      <c r="D907" s="150" t="s">
        <v>376</v>
      </c>
      <c r="E907" s="190" t="s">
        <v>1</v>
      </c>
      <c r="F907" s="191" t="s">
        <v>2897</v>
      </c>
      <c r="H907" s="190" t="s">
        <v>1</v>
      </c>
      <c r="I907" s="192"/>
      <c r="L907" s="189"/>
      <c r="M907" s="193"/>
      <c r="T907" s="194"/>
      <c r="AT907" s="190" t="s">
        <v>376</v>
      </c>
      <c r="AU907" s="190" t="s">
        <v>86</v>
      </c>
      <c r="AV907" s="15" t="s">
        <v>84</v>
      </c>
      <c r="AW907" s="15" t="s">
        <v>34</v>
      </c>
      <c r="AX907" s="15" t="s">
        <v>77</v>
      </c>
      <c r="AY907" s="190" t="s">
        <v>339</v>
      </c>
    </row>
    <row r="908" spans="2:65" s="12" customFormat="1" x14ac:dyDescent="0.2">
      <c r="B908" s="155"/>
      <c r="D908" s="150" t="s">
        <v>376</v>
      </c>
      <c r="E908" s="156" t="s">
        <v>1</v>
      </c>
      <c r="F908" s="157" t="s">
        <v>5273</v>
      </c>
      <c r="H908" s="158">
        <v>23.635999999999999</v>
      </c>
      <c r="I908" s="159"/>
      <c r="L908" s="155"/>
      <c r="M908" s="160"/>
      <c r="T908" s="161"/>
      <c r="AT908" s="156" t="s">
        <v>376</v>
      </c>
      <c r="AU908" s="156" t="s">
        <v>86</v>
      </c>
      <c r="AV908" s="12" t="s">
        <v>86</v>
      </c>
      <c r="AW908" s="12" t="s">
        <v>34</v>
      </c>
      <c r="AX908" s="12" t="s">
        <v>77</v>
      </c>
      <c r="AY908" s="156" t="s">
        <v>339</v>
      </c>
    </row>
    <row r="909" spans="2:65" s="12" customFormat="1" x14ac:dyDescent="0.2">
      <c r="B909" s="155"/>
      <c r="D909" s="150" t="s">
        <v>376</v>
      </c>
      <c r="E909" s="156" t="s">
        <v>1</v>
      </c>
      <c r="F909" s="157" t="s">
        <v>5274</v>
      </c>
      <c r="H909" s="158">
        <v>7.8179999999999996</v>
      </c>
      <c r="I909" s="159"/>
      <c r="L909" s="155"/>
      <c r="M909" s="160"/>
      <c r="T909" s="161"/>
      <c r="AT909" s="156" t="s">
        <v>376</v>
      </c>
      <c r="AU909" s="156" t="s">
        <v>86</v>
      </c>
      <c r="AV909" s="12" t="s">
        <v>86</v>
      </c>
      <c r="AW909" s="12" t="s">
        <v>34</v>
      </c>
      <c r="AX909" s="12" t="s">
        <v>77</v>
      </c>
      <c r="AY909" s="156" t="s">
        <v>339</v>
      </c>
    </row>
    <row r="910" spans="2:65" s="13" customFormat="1" x14ac:dyDescent="0.2">
      <c r="B910" s="162"/>
      <c r="D910" s="150" t="s">
        <v>376</v>
      </c>
      <c r="E910" s="163" t="s">
        <v>1</v>
      </c>
      <c r="F910" s="164" t="s">
        <v>398</v>
      </c>
      <c r="H910" s="165">
        <v>31.454000000000001</v>
      </c>
      <c r="I910" s="166"/>
      <c r="L910" s="162"/>
      <c r="M910" s="167"/>
      <c r="T910" s="168"/>
      <c r="AT910" s="163" t="s">
        <v>376</v>
      </c>
      <c r="AU910" s="163" t="s">
        <v>86</v>
      </c>
      <c r="AV910" s="13" t="s">
        <v>249</v>
      </c>
      <c r="AW910" s="13" t="s">
        <v>34</v>
      </c>
      <c r="AX910" s="13" t="s">
        <v>84</v>
      </c>
      <c r="AY910" s="163" t="s">
        <v>339</v>
      </c>
    </row>
    <row r="911" spans="2:65" s="1" customFormat="1" ht="16.5" customHeight="1" x14ac:dyDescent="0.2">
      <c r="B911" s="136"/>
      <c r="C911" s="137" t="s">
        <v>1654</v>
      </c>
      <c r="D911" s="137" t="s">
        <v>342</v>
      </c>
      <c r="E911" s="138" t="s">
        <v>2900</v>
      </c>
      <c r="F911" s="139" t="s">
        <v>2901</v>
      </c>
      <c r="G911" s="140" t="s">
        <v>381</v>
      </c>
      <c r="H911" s="141">
        <v>7.7160000000000002</v>
      </c>
      <c r="I911" s="142"/>
      <c r="J911" s="143">
        <f>ROUND(I911*H911,2)</f>
        <v>0</v>
      </c>
      <c r="K911" s="139" t="s">
        <v>902</v>
      </c>
      <c r="L911" s="32"/>
      <c r="M911" s="144" t="s">
        <v>1</v>
      </c>
      <c r="N911" s="145" t="s">
        <v>42</v>
      </c>
      <c r="P911" s="146">
        <f>O911*H911</f>
        <v>0</v>
      </c>
      <c r="Q911" s="146">
        <v>8.5999999999999998E-4</v>
      </c>
      <c r="R911" s="146">
        <f>Q911*H911</f>
        <v>6.6357600000000001E-3</v>
      </c>
      <c r="S911" s="146">
        <v>0</v>
      </c>
      <c r="T911" s="147">
        <f>S911*H911</f>
        <v>0</v>
      </c>
      <c r="AR911" s="148" t="s">
        <v>428</v>
      </c>
      <c r="AT911" s="148" t="s">
        <v>342</v>
      </c>
      <c r="AU911" s="148" t="s">
        <v>86</v>
      </c>
      <c r="AY911" s="17" t="s">
        <v>339</v>
      </c>
      <c r="BE911" s="149">
        <f>IF(N911="základní",J911,0)</f>
        <v>0</v>
      </c>
      <c r="BF911" s="149">
        <f>IF(N911="snížená",J911,0)</f>
        <v>0</v>
      </c>
      <c r="BG911" s="149">
        <f>IF(N911="zákl. přenesená",J911,0)</f>
        <v>0</v>
      </c>
      <c r="BH911" s="149">
        <f>IF(N911="sníž. přenesená",J911,0)</f>
        <v>0</v>
      </c>
      <c r="BI911" s="149">
        <f>IF(N911="nulová",J911,0)</f>
        <v>0</v>
      </c>
      <c r="BJ911" s="17" t="s">
        <v>84</v>
      </c>
      <c r="BK911" s="149">
        <f>ROUND(I911*H911,2)</f>
        <v>0</v>
      </c>
      <c r="BL911" s="17" t="s">
        <v>428</v>
      </c>
      <c r="BM911" s="148" t="s">
        <v>5275</v>
      </c>
    </row>
    <row r="912" spans="2:65" s="1" customFormat="1" x14ac:dyDescent="0.2">
      <c r="B912" s="32"/>
      <c r="D912" s="150" t="s">
        <v>348</v>
      </c>
      <c r="F912" s="151" t="s">
        <v>2903</v>
      </c>
      <c r="I912" s="152"/>
      <c r="L912" s="32"/>
      <c r="M912" s="153"/>
      <c r="T912" s="56"/>
      <c r="AT912" s="17" t="s">
        <v>348</v>
      </c>
      <c r="AU912" s="17" t="s">
        <v>86</v>
      </c>
    </row>
    <row r="913" spans="2:65" s="12" customFormat="1" x14ac:dyDescent="0.2">
      <c r="B913" s="155"/>
      <c r="D913" s="150" t="s">
        <v>376</v>
      </c>
      <c r="E913" s="156" t="s">
        <v>1</v>
      </c>
      <c r="F913" s="157" t="s">
        <v>2869</v>
      </c>
      <c r="H913" s="158">
        <v>5.18</v>
      </c>
      <c r="I913" s="159"/>
      <c r="L913" s="155"/>
      <c r="M913" s="160"/>
      <c r="T913" s="161"/>
      <c r="AT913" s="156" t="s">
        <v>376</v>
      </c>
      <c r="AU913" s="156" t="s">
        <v>86</v>
      </c>
      <c r="AV913" s="12" t="s">
        <v>86</v>
      </c>
      <c r="AW913" s="12" t="s">
        <v>34</v>
      </c>
      <c r="AX913" s="12" t="s">
        <v>77</v>
      </c>
      <c r="AY913" s="156" t="s">
        <v>339</v>
      </c>
    </row>
    <row r="914" spans="2:65" s="12" customFormat="1" x14ac:dyDescent="0.2">
      <c r="B914" s="155"/>
      <c r="D914" s="150" t="s">
        <v>376</v>
      </c>
      <c r="E914" s="156" t="s">
        <v>1</v>
      </c>
      <c r="F914" s="157" t="s">
        <v>5265</v>
      </c>
      <c r="H914" s="158">
        <v>2.536</v>
      </c>
      <c r="I914" s="159"/>
      <c r="L914" s="155"/>
      <c r="M914" s="160"/>
      <c r="T914" s="161"/>
      <c r="AT914" s="156" t="s">
        <v>376</v>
      </c>
      <c r="AU914" s="156" t="s">
        <v>86</v>
      </c>
      <c r="AV914" s="12" t="s">
        <v>86</v>
      </c>
      <c r="AW914" s="12" t="s">
        <v>34</v>
      </c>
      <c r="AX914" s="12" t="s">
        <v>77</v>
      </c>
      <c r="AY914" s="156" t="s">
        <v>339</v>
      </c>
    </row>
    <row r="915" spans="2:65" s="13" customFormat="1" x14ac:dyDescent="0.2">
      <c r="B915" s="162"/>
      <c r="D915" s="150" t="s">
        <v>376</v>
      </c>
      <c r="E915" s="163" t="s">
        <v>1</v>
      </c>
      <c r="F915" s="164" t="s">
        <v>398</v>
      </c>
      <c r="H915" s="165">
        <v>7.7160000000000002</v>
      </c>
      <c r="I915" s="166"/>
      <c r="L915" s="162"/>
      <c r="M915" s="167"/>
      <c r="T915" s="168"/>
      <c r="AT915" s="163" t="s">
        <v>376</v>
      </c>
      <c r="AU915" s="163" t="s">
        <v>86</v>
      </c>
      <c r="AV915" s="13" t="s">
        <v>249</v>
      </c>
      <c r="AW915" s="13" t="s">
        <v>34</v>
      </c>
      <c r="AX915" s="13" t="s">
        <v>84</v>
      </c>
      <c r="AY915" s="163" t="s">
        <v>339</v>
      </c>
    </row>
    <row r="916" spans="2:65" s="1" customFormat="1" ht="16.5" customHeight="1" x14ac:dyDescent="0.2">
      <c r="B916" s="136"/>
      <c r="C916" s="169" t="s">
        <v>1657</v>
      </c>
      <c r="D916" s="169" t="s">
        <v>490</v>
      </c>
      <c r="E916" s="170" t="s">
        <v>2904</v>
      </c>
      <c r="F916" s="171" t="s">
        <v>2905</v>
      </c>
      <c r="G916" s="172" t="s">
        <v>970</v>
      </c>
      <c r="H916" s="173">
        <v>8.2870000000000008</v>
      </c>
      <c r="I916" s="174"/>
      <c r="J916" s="175">
        <f>ROUND(I916*H916,2)</f>
        <v>0</v>
      </c>
      <c r="K916" s="171" t="s">
        <v>902</v>
      </c>
      <c r="L916" s="176"/>
      <c r="M916" s="177" t="s">
        <v>1</v>
      </c>
      <c r="N916" s="178" t="s">
        <v>42</v>
      </c>
      <c r="P916" s="146">
        <f>O916*H916</f>
        <v>0</v>
      </c>
      <c r="Q916" s="146">
        <v>1E-3</v>
      </c>
      <c r="R916" s="146">
        <f>Q916*H916</f>
        <v>8.287000000000001E-3</v>
      </c>
      <c r="S916" s="146">
        <v>0</v>
      </c>
      <c r="T916" s="147">
        <f>S916*H916</f>
        <v>0</v>
      </c>
      <c r="AR916" s="148" t="s">
        <v>513</v>
      </c>
      <c r="AT916" s="148" t="s">
        <v>490</v>
      </c>
      <c r="AU916" s="148" t="s">
        <v>86</v>
      </c>
      <c r="AY916" s="17" t="s">
        <v>339</v>
      </c>
      <c r="BE916" s="149">
        <f>IF(N916="základní",J916,0)</f>
        <v>0</v>
      </c>
      <c r="BF916" s="149">
        <f>IF(N916="snížená",J916,0)</f>
        <v>0</v>
      </c>
      <c r="BG916" s="149">
        <f>IF(N916="zákl. přenesená",J916,0)</f>
        <v>0</v>
      </c>
      <c r="BH916" s="149">
        <f>IF(N916="sníž. přenesená",J916,0)</f>
        <v>0</v>
      </c>
      <c r="BI916" s="149">
        <f>IF(N916="nulová",J916,0)</f>
        <v>0</v>
      </c>
      <c r="BJ916" s="17" t="s">
        <v>84</v>
      </c>
      <c r="BK916" s="149">
        <f>ROUND(I916*H916,2)</f>
        <v>0</v>
      </c>
      <c r="BL916" s="17" t="s">
        <v>428</v>
      </c>
      <c r="BM916" s="148" t="s">
        <v>5276</v>
      </c>
    </row>
    <row r="917" spans="2:65" s="1" customFormat="1" x14ac:dyDescent="0.2">
      <c r="B917" s="32"/>
      <c r="D917" s="150" t="s">
        <v>348</v>
      </c>
      <c r="F917" s="151" t="s">
        <v>2905</v>
      </c>
      <c r="I917" s="152"/>
      <c r="L917" s="32"/>
      <c r="M917" s="153"/>
      <c r="T917" s="56"/>
      <c r="AT917" s="17" t="s">
        <v>348</v>
      </c>
      <c r="AU917" s="17" t="s">
        <v>86</v>
      </c>
    </row>
    <row r="918" spans="2:65" s="12" customFormat="1" x14ac:dyDescent="0.2">
      <c r="B918" s="155"/>
      <c r="D918" s="150" t="s">
        <v>376</v>
      </c>
      <c r="F918" s="157" t="s">
        <v>5277</v>
      </c>
      <c r="H918" s="158">
        <v>8.2870000000000008</v>
      </c>
      <c r="I918" s="159"/>
      <c r="L918" s="155"/>
      <c r="M918" s="160"/>
      <c r="T918" s="161"/>
      <c r="AT918" s="156" t="s">
        <v>376</v>
      </c>
      <c r="AU918" s="156" t="s">
        <v>86</v>
      </c>
      <c r="AV918" s="12" t="s">
        <v>86</v>
      </c>
      <c r="AW918" s="12" t="s">
        <v>3</v>
      </c>
      <c r="AX918" s="12" t="s">
        <v>84</v>
      </c>
      <c r="AY918" s="156" t="s">
        <v>339</v>
      </c>
    </row>
    <row r="919" spans="2:65" s="1" customFormat="1" ht="16.5" customHeight="1" x14ac:dyDescent="0.2">
      <c r="B919" s="136"/>
      <c r="C919" s="137" t="s">
        <v>1660</v>
      </c>
      <c r="D919" s="137" t="s">
        <v>342</v>
      </c>
      <c r="E919" s="138" t="s">
        <v>2908</v>
      </c>
      <c r="F919" s="139" t="s">
        <v>2909</v>
      </c>
      <c r="G919" s="140" t="s">
        <v>493</v>
      </c>
      <c r="H919" s="141">
        <v>3.383</v>
      </c>
      <c r="I919" s="142"/>
      <c r="J919" s="143">
        <f>ROUND(I919*H919,2)</f>
        <v>0</v>
      </c>
      <c r="K919" s="139" t="s">
        <v>902</v>
      </c>
      <c r="L919" s="32"/>
      <c r="M919" s="144" t="s">
        <v>1</v>
      </c>
      <c r="N919" s="145" t="s">
        <v>42</v>
      </c>
      <c r="P919" s="146">
        <f>O919*H919</f>
        <v>0</v>
      </c>
      <c r="Q919" s="146">
        <v>0</v>
      </c>
      <c r="R919" s="146">
        <f>Q919*H919</f>
        <v>0</v>
      </c>
      <c r="S919" s="146">
        <v>0</v>
      </c>
      <c r="T919" s="147">
        <f>S919*H919</f>
        <v>0</v>
      </c>
      <c r="AR919" s="148" t="s">
        <v>428</v>
      </c>
      <c r="AT919" s="148" t="s">
        <v>342</v>
      </c>
      <c r="AU919" s="148" t="s">
        <v>86</v>
      </c>
      <c r="AY919" s="17" t="s">
        <v>339</v>
      </c>
      <c r="BE919" s="149">
        <f>IF(N919="základní",J919,0)</f>
        <v>0</v>
      </c>
      <c r="BF919" s="149">
        <f>IF(N919="snížená",J919,0)</f>
        <v>0</v>
      </c>
      <c r="BG919" s="149">
        <f>IF(N919="zákl. přenesená",J919,0)</f>
        <v>0</v>
      </c>
      <c r="BH919" s="149">
        <f>IF(N919="sníž. přenesená",J919,0)</f>
        <v>0</v>
      </c>
      <c r="BI919" s="149">
        <f>IF(N919="nulová",J919,0)</f>
        <v>0</v>
      </c>
      <c r="BJ919" s="17" t="s">
        <v>84</v>
      </c>
      <c r="BK919" s="149">
        <f>ROUND(I919*H919,2)</f>
        <v>0</v>
      </c>
      <c r="BL919" s="17" t="s">
        <v>428</v>
      </c>
      <c r="BM919" s="148" t="s">
        <v>5278</v>
      </c>
    </row>
    <row r="920" spans="2:65" s="1" customFormat="1" ht="19.2" x14ac:dyDescent="0.2">
      <c r="B920" s="32"/>
      <c r="D920" s="150" t="s">
        <v>348</v>
      </c>
      <c r="F920" s="151" t="s">
        <v>2911</v>
      </c>
      <c r="I920" s="152"/>
      <c r="L920" s="32"/>
      <c r="M920" s="202"/>
      <c r="N920" s="203"/>
      <c r="O920" s="203"/>
      <c r="P920" s="203"/>
      <c r="Q920" s="203"/>
      <c r="R920" s="203"/>
      <c r="S920" s="203"/>
      <c r="T920" s="204"/>
      <c r="AT920" s="17" t="s">
        <v>348</v>
      </c>
      <c r="AU920" s="17" t="s">
        <v>86</v>
      </c>
    </row>
    <row r="921" spans="2:65" s="1" customFormat="1" ht="6.9" customHeight="1" x14ac:dyDescent="0.2">
      <c r="B921" s="44"/>
      <c r="C921" s="45"/>
      <c r="D921" s="45"/>
      <c r="E921" s="45"/>
      <c r="F921" s="45"/>
      <c r="G921" s="45"/>
      <c r="H921" s="45"/>
      <c r="I921" s="45"/>
      <c r="J921" s="45"/>
      <c r="K921" s="45"/>
      <c r="L921" s="32"/>
    </row>
  </sheetData>
  <autoFilter ref="C139:K920" xr:uid="{00000000-0009-0000-0000-000012000000}"/>
  <mergeCells count="15">
    <mergeCell ref="E126:H126"/>
    <mergeCell ref="E130:H130"/>
    <mergeCell ref="E128:H128"/>
    <mergeCell ref="E132:H132"/>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BM287"/>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91</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2" customHeight="1" x14ac:dyDescent="0.2">
      <c r="B8" s="20"/>
      <c r="D8" s="27" t="s">
        <v>312</v>
      </c>
      <c r="L8" s="20"/>
    </row>
    <row r="9" spans="2:46" s="1" customFormat="1" ht="16.5" customHeight="1" x14ac:dyDescent="0.2">
      <c r="B9" s="32"/>
      <c r="E9" s="278" t="s">
        <v>313</v>
      </c>
      <c r="F9" s="277"/>
      <c r="G9" s="277"/>
      <c r="H9" s="277"/>
      <c r="L9" s="32"/>
    </row>
    <row r="10" spans="2:46" s="1" customFormat="1" ht="12" customHeight="1" x14ac:dyDescent="0.2">
      <c r="B10" s="32"/>
      <c r="D10" s="27" t="s">
        <v>314</v>
      </c>
      <c r="L10" s="32"/>
    </row>
    <row r="11" spans="2:46" s="1" customFormat="1" ht="16.5" customHeight="1" x14ac:dyDescent="0.2">
      <c r="B11" s="32"/>
      <c r="E11" s="248" t="s">
        <v>315</v>
      </c>
      <c r="F11" s="277"/>
      <c r="G11" s="277"/>
      <c r="H11" s="277"/>
      <c r="L11" s="32"/>
    </row>
    <row r="12" spans="2:46" s="1" customFormat="1" x14ac:dyDescent="0.2">
      <c r="B12" s="32"/>
      <c r="L12" s="32"/>
    </row>
    <row r="13" spans="2:46" s="1" customFormat="1" ht="12" customHeight="1" x14ac:dyDescent="0.2">
      <c r="B13" s="32"/>
      <c r="D13" s="27" t="s">
        <v>18</v>
      </c>
      <c r="F13" s="25" t="s">
        <v>1</v>
      </c>
      <c r="I13" s="27" t="s">
        <v>19</v>
      </c>
      <c r="J13" s="25" t="s">
        <v>1</v>
      </c>
      <c r="L13" s="32"/>
    </row>
    <row r="14" spans="2:46" s="1" customFormat="1" ht="12" customHeight="1" x14ac:dyDescent="0.2">
      <c r="B14" s="32"/>
      <c r="D14" s="27" t="s">
        <v>20</v>
      </c>
      <c r="F14" s="25" t="s">
        <v>21</v>
      </c>
      <c r="I14" s="27" t="s">
        <v>22</v>
      </c>
      <c r="J14" s="52" t="str">
        <f>'Rekapitulace stavby'!AN8</f>
        <v>22. 5. 2025</v>
      </c>
      <c r="L14" s="32"/>
    </row>
    <row r="15" spans="2:46" s="1" customFormat="1" ht="10.8" customHeight="1" x14ac:dyDescent="0.2">
      <c r="B15" s="32"/>
      <c r="L15" s="32"/>
    </row>
    <row r="16" spans="2:46" s="1" customFormat="1" ht="12" customHeight="1" x14ac:dyDescent="0.2">
      <c r="B16" s="32"/>
      <c r="D16" s="27" t="s">
        <v>24</v>
      </c>
      <c r="I16" s="27" t="s">
        <v>25</v>
      </c>
      <c r="J16" s="25" t="s">
        <v>26</v>
      </c>
      <c r="L16" s="32"/>
    </row>
    <row r="17" spans="2:12" s="1" customFormat="1" ht="18" customHeight="1" x14ac:dyDescent="0.2">
      <c r="B17" s="32"/>
      <c r="E17" s="25" t="s">
        <v>27</v>
      </c>
      <c r="I17" s="27" t="s">
        <v>28</v>
      </c>
      <c r="J17" s="25" t="s">
        <v>29</v>
      </c>
      <c r="L17" s="32"/>
    </row>
    <row r="18" spans="2:12" s="1" customFormat="1" ht="6.9" customHeight="1" x14ac:dyDescent="0.2">
      <c r="B18" s="32"/>
      <c r="L18" s="32"/>
    </row>
    <row r="19" spans="2:12" s="1" customFormat="1" ht="12" customHeight="1" x14ac:dyDescent="0.2">
      <c r="B19" s="32"/>
      <c r="D19" s="27" t="s">
        <v>30</v>
      </c>
      <c r="I19" s="27" t="s">
        <v>25</v>
      </c>
      <c r="J19" s="28" t="str">
        <f>'Rekapitulace stavby'!AN13</f>
        <v>Vyplň údaj</v>
      </c>
      <c r="L19" s="32"/>
    </row>
    <row r="20" spans="2:12" s="1" customFormat="1" ht="18" customHeight="1" x14ac:dyDescent="0.2">
      <c r="B20" s="32"/>
      <c r="E20" s="280" t="str">
        <f>'Rekapitulace stavby'!E14</f>
        <v>Vyplň údaj</v>
      </c>
      <c r="F20" s="266"/>
      <c r="G20" s="266"/>
      <c r="H20" s="266"/>
      <c r="I20" s="27" t="s">
        <v>28</v>
      </c>
      <c r="J20" s="28" t="str">
        <f>'Rekapitulace stavby'!AN14</f>
        <v>Vyplň údaj</v>
      </c>
      <c r="L20" s="32"/>
    </row>
    <row r="21" spans="2:12" s="1" customFormat="1" ht="6.9" customHeight="1" x14ac:dyDescent="0.2">
      <c r="B21" s="32"/>
      <c r="L21" s="32"/>
    </row>
    <row r="22" spans="2:12" s="1" customFormat="1" ht="12" customHeight="1" x14ac:dyDescent="0.2">
      <c r="B22" s="32"/>
      <c r="D22" s="27" t="s">
        <v>32</v>
      </c>
      <c r="I22" s="27" t="s">
        <v>25</v>
      </c>
      <c r="J22" s="25" t="str">
        <f>IF('Rekapitulace stavby'!AN16="","",'Rekapitulace stavby'!AN16)</f>
        <v/>
      </c>
      <c r="L22" s="32"/>
    </row>
    <row r="23" spans="2:12" s="1" customFormat="1" ht="18" customHeight="1" x14ac:dyDescent="0.2">
      <c r="B23" s="32"/>
      <c r="E23" s="25" t="str">
        <f>IF('Rekapitulace stavby'!E17="","",'Rekapitulace stavby'!E17)</f>
        <v xml:space="preserve"> </v>
      </c>
      <c r="I23" s="27" t="s">
        <v>28</v>
      </c>
      <c r="J23" s="25" t="str">
        <f>IF('Rekapitulace stavby'!AN17="","",'Rekapitulace stavby'!AN17)</f>
        <v/>
      </c>
      <c r="L23" s="32"/>
    </row>
    <row r="24" spans="2:12" s="1" customFormat="1" ht="6.9" customHeight="1" x14ac:dyDescent="0.2">
      <c r="B24" s="32"/>
      <c r="L24" s="32"/>
    </row>
    <row r="25" spans="2:12" s="1" customFormat="1" ht="12" customHeight="1" x14ac:dyDescent="0.2">
      <c r="B25" s="32"/>
      <c r="D25" s="27" t="s">
        <v>35</v>
      </c>
      <c r="I25" s="27" t="s">
        <v>25</v>
      </c>
      <c r="J25" s="25" t="str">
        <f>IF('Rekapitulace stavby'!AN19="","",'Rekapitulace stavby'!AN19)</f>
        <v/>
      </c>
      <c r="L25" s="32"/>
    </row>
    <row r="26" spans="2:12" s="1" customFormat="1" ht="18" customHeight="1" x14ac:dyDescent="0.2">
      <c r="B26" s="32"/>
      <c r="E26" s="25" t="str">
        <f>IF('Rekapitulace stavby'!E20="","",'Rekapitulace stavby'!E20)</f>
        <v xml:space="preserve"> </v>
      </c>
      <c r="I26" s="27" t="s">
        <v>28</v>
      </c>
      <c r="J26" s="25" t="str">
        <f>IF('Rekapitulace stavby'!AN20="","",'Rekapitulace stavby'!AN20)</f>
        <v/>
      </c>
      <c r="L26" s="32"/>
    </row>
    <row r="27" spans="2:12" s="1" customFormat="1" ht="6.9" customHeight="1" x14ac:dyDescent="0.2">
      <c r="B27" s="32"/>
      <c r="L27" s="32"/>
    </row>
    <row r="28" spans="2:12" s="1" customFormat="1" ht="12" customHeight="1" x14ac:dyDescent="0.2">
      <c r="B28" s="32"/>
      <c r="D28" s="27" t="s">
        <v>36</v>
      </c>
      <c r="L28" s="32"/>
    </row>
    <row r="29" spans="2:12" s="7" customFormat="1" ht="16.5" customHeight="1" x14ac:dyDescent="0.2">
      <c r="B29" s="94"/>
      <c r="E29" s="270" t="s">
        <v>1</v>
      </c>
      <c r="F29" s="270"/>
      <c r="G29" s="270"/>
      <c r="H29" s="270"/>
      <c r="L29" s="94"/>
    </row>
    <row r="30" spans="2:12" s="1" customFormat="1" ht="6.9" customHeight="1" x14ac:dyDescent="0.2">
      <c r="B30" s="32"/>
      <c r="L30" s="32"/>
    </row>
    <row r="31" spans="2:12" s="1" customFormat="1" ht="6.9" customHeight="1" x14ac:dyDescent="0.2">
      <c r="B31" s="32"/>
      <c r="D31" s="53"/>
      <c r="E31" s="53"/>
      <c r="F31" s="53"/>
      <c r="G31" s="53"/>
      <c r="H31" s="53"/>
      <c r="I31" s="53"/>
      <c r="J31" s="53"/>
      <c r="K31" s="53"/>
      <c r="L31" s="32"/>
    </row>
    <row r="32" spans="2:12" s="1" customFormat="1" ht="25.35" customHeight="1" x14ac:dyDescent="0.2">
      <c r="B32" s="32"/>
      <c r="D32" s="95" t="s">
        <v>37</v>
      </c>
      <c r="J32" s="66">
        <f>ROUND(J123, 2)</f>
        <v>0</v>
      </c>
      <c r="L32" s="32"/>
    </row>
    <row r="33" spans="2:12" s="1" customFormat="1" ht="6.9" customHeight="1" x14ac:dyDescent="0.2">
      <c r="B33" s="32"/>
      <c r="D33" s="53"/>
      <c r="E33" s="53"/>
      <c r="F33" s="53"/>
      <c r="G33" s="53"/>
      <c r="H33" s="53"/>
      <c r="I33" s="53"/>
      <c r="J33" s="53"/>
      <c r="K33" s="53"/>
      <c r="L33" s="32"/>
    </row>
    <row r="34" spans="2:12" s="1" customFormat="1" ht="14.4" customHeight="1" x14ac:dyDescent="0.2">
      <c r="B34" s="32"/>
      <c r="F34" s="35" t="s">
        <v>39</v>
      </c>
      <c r="I34" s="35" t="s">
        <v>38</v>
      </c>
      <c r="J34" s="35" t="s">
        <v>40</v>
      </c>
      <c r="L34" s="32"/>
    </row>
    <row r="35" spans="2:12" s="1" customFormat="1" ht="14.4" customHeight="1" x14ac:dyDescent="0.2">
      <c r="B35" s="32"/>
      <c r="D35" s="55" t="s">
        <v>41</v>
      </c>
      <c r="E35" s="27" t="s">
        <v>42</v>
      </c>
      <c r="F35" s="86">
        <f>ROUND((SUM(BE123:BE286)),  2)</f>
        <v>0</v>
      </c>
      <c r="I35" s="96">
        <v>0.21</v>
      </c>
      <c r="J35" s="86">
        <f>ROUND(((SUM(BE123:BE286))*I35),  2)</f>
        <v>0</v>
      </c>
      <c r="L35" s="32"/>
    </row>
    <row r="36" spans="2:12" s="1" customFormat="1" ht="14.4" customHeight="1" x14ac:dyDescent="0.2">
      <c r="B36" s="32"/>
      <c r="E36" s="27" t="s">
        <v>43</v>
      </c>
      <c r="F36" s="86">
        <f>ROUND((SUM(BF123:BF286)),  2)</f>
        <v>0</v>
      </c>
      <c r="I36" s="96">
        <v>0.12</v>
      </c>
      <c r="J36" s="86">
        <f>ROUND(((SUM(BF123:BF286))*I36),  2)</f>
        <v>0</v>
      </c>
      <c r="L36" s="32"/>
    </row>
    <row r="37" spans="2:12" s="1" customFormat="1" ht="14.4" hidden="1" customHeight="1" x14ac:dyDescent="0.2">
      <c r="B37" s="32"/>
      <c r="E37" s="27" t="s">
        <v>44</v>
      </c>
      <c r="F37" s="86">
        <f>ROUND((SUM(BG123:BG286)),  2)</f>
        <v>0</v>
      </c>
      <c r="I37" s="96">
        <v>0.21</v>
      </c>
      <c r="J37" s="86">
        <f>0</f>
        <v>0</v>
      </c>
      <c r="L37" s="32"/>
    </row>
    <row r="38" spans="2:12" s="1" customFormat="1" ht="14.4" hidden="1" customHeight="1" x14ac:dyDescent="0.2">
      <c r="B38" s="32"/>
      <c r="E38" s="27" t="s">
        <v>45</v>
      </c>
      <c r="F38" s="86">
        <f>ROUND((SUM(BH123:BH286)),  2)</f>
        <v>0</v>
      </c>
      <c r="I38" s="96">
        <v>0.12</v>
      </c>
      <c r="J38" s="86">
        <f>0</f>
        <v>0</v>
      </c>
      <c r="L38" s="32"/>
    </row>
    <row r="39" spans="2:12" s="1" customFormat="1" ht="14.4" hidden="1" customHeight="1" x14ac:dyDescent="0.2">
      <c r="B39" s="32"/>
      <c r="E39" s="27" t="s">
        <v>46</v>
      </c>
      <c r="F39" s="86">
        <f>ROUND((SUM(BI123:BI286)),  2)</f>
        <v>0</v>
      </c>
      <c r="I39" s="96">
        <v>0</v>
      </c>
      <c r="J39" s="86">
        <f>0</f>
        <v>0</v>
      </c>
      <c r="L39" s="32"/>
    </row>
    <row r="40" spans="2:12" s="1" customFormat="1" ht="6.9" customHeight="1" x14ac:dyDescent="0.2">
      <c r="B40" s="32"/>
      <c r="L40" s="32"/>
    </row>
    <row r="41" spans="2:12" s="1" customFormat="1" ht="25.35" customHeight="1" x14ac:dyDescent="0.2">
      <c r="B41" s="32"/>
      <c r="C41" s="97"/>
      <c r="D41" s="98" t="s">
        <v>47</v>
      </c>
      <c r="E41" s="57"/>
      <c r="F41" s="57"/>
      <c r="G41" s="99" t="s">
        <v>48</v>
      </c>
      <c r="H41" s="100" t="s">
        <v>49</v>
      </c>
      <c r="I41" s="57"/>
      <c r="J41" s="101">
        <f>SUM(J32:J39)</f>
        <v>0</v>
      </c>
      <c r="K41" s="102"/>
      <c r="L41" s="32"/>
    </row>
    <row r="42" spans="2:12" s="1" customFormat="1" ht="14.4" customHeight="1" x14ac:dyDescent="0.2">
      <c r="B42" s="32"/>
      <c r="L42" s="32"/>
    </row>
    <row r="43" spans="2:12" ht="14.4" customHeight="1" x14ac:dyDescent="0.2">
      <c r="B43" s="20"/>
      <c r="L43" s="20"/>
    </row>
    <row r="44" spans="2:12" ht="14.4" customHeight="1" x14ac:dyDescent="0.2">
      <c r="B44" s="20"/>
      <c r="L44" s="20"/>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s="1" customFormat="1" ht="16.5" customHeight="1" x14ac:dyDescent="0.2">
      <c r="B87" s="32"/>
      <c r="E87" s="278" t="s">
        <v>313</v>
      </c>
      <c r="F87" s="277"/>
      <c r="G87" s="277"/>
      <c r="H87" s="277"/>
      <c r="L87" s="32"/>
    </row>
    <row r="88" spans="2:12" s="1" customFormat="1" ht="12" customHeight="1" x14ac:dyDescent="0.2">
      <c r="B88" s="32"/>
      <c r="C88" s="27" t="s">
        <v>314</v>
      </c>
      <c r="L88" s="32"/>
    </row>
    <row r="89" spans="2:12" s="1" customFormat="1" ht="16.5" customHeight="1" x14ac:dyDescent="0.2">
      <c r="B89" s="32"/>
      <c r="E89" s="248" t="str">
        <f>E11</f>
        <v>SO 01.1 - Železniční svršek v km 77,597 – 78,250</v>
      </c>
      <c r="F89" s="277"/>
      <c r="G89" s="277"/>
      <c r="H89" s="277"/>
      <c r="L89" s="32"/>
    </row>
    <row r="90" spans="2:12" s="1" customFormat="1" ht="6.9" customHeight="1" x14ac:dyDescent="0.2">
      <c r="B90" s="32"/>
      <c r="L90" s="32"/>
    </row>
    <row r="91" spans="2:12" s="1" customFormat="1" ht="12" customHeight="1" x14ac:dyDescent="0.2">
      <c r="B91" s="32"/>
      <c r="C91" s="27" t="s">
        <v>20</v>
      </c>
      <c r="F91" s="25" t="str">
        <f>F14</f>
        <v>PS Krnov</v>
      </c>
      <c r="I91" s="27" t="s">
        <v>22</v>
      </c>
      <c r="J91" s="52" t="str">
        <f>IF(J14="","",J14)</f>
        <v>22. 5. 2025</v>
      </c>
      <c r="L91" s="32"/>
    </row>
    <row r="92" spans="2:12" s="1" customFormat="1" ht="6.9" customHeight="1" x14ac:dyDescent="0.2">
      <c r="B92" s="32"/>
      <c r="L92" s="32"/>
    </row>
    <row r="93" spans="2:12" s="1" customFormat="1" ht="15.15" customHeight="1" x14ac:dyDescent="0.2">
      <c r="B93" s="32"/>
      <c r="C93" s="27" t="s">
        <v>24</v>
      </c>
      <c r="F93" s="25" t="str">
        <f>E17</f>
        <v>Správa železnic, státní organizace, OŘ Ostrava</v>
      </c>
      <c r="I93" s="27" t="s">
        <v>32</v>
      </c>
      <c r="J93" s="30" t="str">
        <f>E23</f>
        <v xml:space="preserve"> </v>
      </c>
      <c r="L93" s="32"/>
    </row>
    <row r="94" spans="2:12" s="1" customFormat="1" ht="15.15" customHeight="1" x14ac:dyDescent="0.2">
      <c r="B94" s="32"/>
      <c r="C94" s="27" t="s">
        <v>30</v>
      </c>
      <c r="F94" s="25" t="str">
        <f>IF(E20="","",E20)</f>
        <v>Vyplň údaj</v>
      </c>
      <c r="I94" s="27" t="s">
        <v>35</v>
      </c>
      <c r="J94" s="30" t="str">
        <f>E26</f>
        <v xml:space="preserve"> </v>
      </c>
      <c r="L94" s="32"/>
    </row>
    <row r="95" spans="2:12" s="1" customFormat="1" ht="10.35" customHeight="1" x14ac:dyDescent="0.2">
      <c r="B95" s="32"/>
      <c r="L95" s="32"/>
    </row>
    <row r="96" spans="2:12" s="1" customFormat="1" ht="29.25" customHeight="1" x14ac:dyDescent="0.2">
      <c r="B96" s="32"/>
      <c r="C96" s="105" t="s">
        <v>317</v>
      </c>
      <c r="D96" s="97"/>
      <c r="E96" s="97"/>
      <c r="F96" s="97"/>
      <c r="G96" s="97"/>
      <c r="H96" s="97"/>
      <c r="I96" s="97"/>
      <c r="J96" s="106" t="s">
        <v>318</v>
      </c>
      <c r="K96" s="97"/>
      <c r="L96" s="32"/>
    </row>
    <row r="97" spans="2:47" s="1" customFormat="1" ht="10.35" customHeight="1" x14ac:dyDescent="0.2">
      <c r="B97" s="32"/>
      <c r="L97" s="32"/>
    </row>
    <row r="98" spans="2:47" s="1" customFormat="1" ht="22.8" customHeight="1" x14ac:dyDescent="0.2">
      <c r="B98" s="32"/>
      <c r="C98" s="107" t="s">
        <v>319</v>
      </c>
      <c r="J98" s="66">
        <f>J123</f>
        <v>0</v>
      </c>
      <c r="L98" s="32"/>
      <c r="AU98" s="17" t="s">
        <v>320</v>
      </c>
    </row>
    <row r="99" spans="2:47" s="8" customFormat="1" ht="24.9" customHeight="1" x14ac:dyDescent="0.2">
      <c r="B99" s="108"/>
      <c r="D99" s="109" t="s">
        <v>321</v>
      </c>
      <c r="E99" s="110"/>
      <c r="F99" s="110"/>
      <c r="G99" s="110"/>
      <c r="H99" s="110"/>
      <c r="I99" s="110"/>
      <c r="J99" s="111">
        <f>J124</f>
        <v>0</v>
      </c>
      <c r="L99" s="108"/>
    </row>
    <row r="100" spans="2:47" s="9" customFormat="1" ht="19.95" customHeight="1" x14ac:dyDescent="0.2">
      <c r="B100" s="112"/>
      <c r="D100" s="113" t="s">
        <v>322</v>
      </c>
      <c r="E100" s="114"/>
      <c r="F100" s="114"/>
      <c r="G100" s="114"/>
      <c r="H100" s="114"/>
      <c r="I100" s="114"/>
      <c r="J100" s="115">
        <f>J125</f>
        <v>0</v>
      </c>
      <c r="L100" s="112"/>
    </row>
    <row r="101" spans="2:47" s="8" customFormat="1" ht="24.9" customHeight="1" x14ac:dyDescent="0.2">
      <c r="B101" s="108"/>
      <c r="D101" s="109" t="s">
        <v>323</v>
      </c>
      <c r="E101" s="110"/>
      <c r="F101" s="110"/>
      <c r="G101" s="110"/>
      <c r="H101" s="110"/>
      <c r="I101" s="110"/>
      <c r="J101" s="111">
        <f>J215</f>
        <v>0</v>
      </c>
      <c r="L101" s="108"/>
    </row>
    <row r="102" spans="2:47" s="1" customFormat="1" ht="21.75" customHeight="1" x14ac:dyDescent="0.2">
      <c r="B102" s="32"/>
      <c r="L102" s="32"/>
    </row>
    <row r="103" spans="2:47" s="1" customFormat="1" ht="6.9" customHeight="1" x14ac:dyDescent="0.2">
      <c r="B103" s="44"/>
      <c r="C103" s="45"/>
      <c r="D103" s="45"/>
      <c r="E103" s="45"/>
      <c r="F103" s="45"/>
      <c r="G103" s="45"/>
      <c r="H103" s="45"/>
      <c r="I103" s="45"/>
      <c r="J103" s="45"/>
      <c r="K103" s="45"/>
      <c r="L103" s="32"/>
    </row>
    <row r="107" spans="2:47" s="1" customFormat="1" ht="6.9" customHeight="1" x14ac:dyDescent="0.2">
      <c r="B107" s="46"/>
      <c r="C107" s="47"/>
      <c r="D107" s="47"/>
      <c r="E107" s="47"/>
      <c r="F107" s="47"/>
      <c r="G107" s="47"/>
      <c r="H107" s="47"/>
      <c r="I107" s="47"/>
      <c r="J107" s="47"/>
      <c r="K107" s="47"/>
      <c r="L107" s="32"/>
    </row>
    <row r="108" spans="2:47" s="1" customFormat="1" ht="24.9" customHeight="1" x14ac:dyDescent="0.2">
      <c r="B108" s="32"/>
      <c r="C108" s="21" t="s">
        <v>324</v>
      </c>
      <c r="L108" s="32"/>
    </row>
    <row r="109" spans="2:47" s="1" customFormat="1" ht="6.9" customHeight="1" x14ac:dyDescent="0.2">
      <c r="B109" s="32"/>
      <c r="L109" s="32"/>
    </row>
    <row r="110" spans="2:47" s="1" customFormat="1" ht="12" customHeight="1" x14ac:dyDescent="0.2">
      <c r="B110" s="32"/>
      <c r="C110" s="27" t="s">
        <v>16</v>
      </c>
      <c r="L110" s="32"/>
    </row>
    <row r="111" spans="2:47" s="1" customFormat="1" ht="16.5" customHeight="1" x14ac:dyDescent="0.2">
      <c r="B111" s="32"/>
      <c r="E111" s="278" t="str">
        <f>E7</f>
        <v>Prostá rekonstrukce trati v úseku Milotice nad Opavou – Brantice – 2.etapa</v>
      </c>
      <c r="F111" s="279"/>
      <c r="G111" s="279"/>
      <c r="H111" s="279"/>
      <c r="L111" s="32"/>
    </row>
    <row r="112" spans="2:47" ht="12" customHeight="1" x14ac:dyDescent="0.2">
      <c r="B112" s="20"/>
      <c r="C112" s="27" t="s">
        <v>312</v>
      </c>
      <c r="L112" s="20"/>
    </row>
    <row r="113" spans="2:65" s="1" customFormat="1" ht="16.5" customHeight="1" x14ac:dyDescent="0.2">
      <c r="B113" s="32"/>
      <c r="E113" s="278" t="s">
        <v>313</v>
      </c>
      <c r="F113" s="277"/>
      <c r="G113" s="277"/>
      <c r="H113" s="277"/>
      <c r="L113" s="32"/>
    </row>
    <row r="114" spans="2:65" s="1" customFormat="1" ht="12" customHeight="1" x14ac:dyDescent="0.2">
      <c r="B114" s="32"/>
      <c r="C114" s="27" t="s">
        <v>314</v>
      </c>
      <c r="L114" s="32"/>
    </row>
    <row r="115" spans="2:65" s="1" customFormat="1" ht="16.5" customHeight="1" x14ac:dyDescent="0.2">
      <c r="B115" s="32"/>
      <c r="E115" s="248" t="str">
        <f>E11</f>
        <v>SO 01.1 - Železniční svršek v km 77,597 – 78,250</v>
      </c>
      <c r="F115" s="277"/>
      <c r="G115" s="277"/>
      <c r="H115" s="277"/>
      <c r="L115" s="32"/>
    </row>
    <row r="116" spans="2:65" s="1" customFormat="1" ht="6.9" customHeight="1" x14ac:dyDescent="0.2">
      <c r="B116" s="32"/>
      <c r="L116" s="32"/>
    </row>
    <row r="117" spans="2:65" s="1" customFormat="1" ht="12" customHeight="1" x14ac:dyDescent="0.2">
      <c r="B117" s="32"/>
      <c r="C117" s="27" t="s">
        <v>20</v>
      </c>
      <c r="F117" s="25" t="str">
        <f>F14</f>
        <v>PS Krnov</v>
      </c>
      <c r="I117" s="27" t="s">
        <v>22</v>
      </c>
      <c r="J117" s="52" t="str">
        <f>IF(J14="","",J14)</f>
        <v>22. 5. 2025</v>
      </c>
      <c r="L117" s="32"/>
    </row>
    <row r="118" spans="2:65" s="1" customFormat="1" ht="6.9" customHeight="1" x14ac:dyDescent="0.2">
      <c r="B118" s="32"/>
      <c r="L118" s="32"/>
    </row>
    <row r="119" spans="2:65" s="1" customFormat="1" ht="15.15" customHeight="1" x14ac:dyDescent="0.2">
      <c r="B119" s="32"/>
      <c r="C119" s="27" t="s">
        <v>24</v>
      </c>
      <c r="F119" s="25" t="str">
        <f>E17</f>
        <v>Správa železnic, státní organizace, OŘ Ostrava</v>
      </c>
      <c r="I119" s="27" t="s">
        <v>32</v>
      </c>
      <c r="J119" s="30" t="str">
        <f>E23</f>
        <v xml:space="preserve"> </v>
      </c>
      <c r="L119" s="32"/>
    </row>
    <row r="120" spans="2:65" s="1" customFormat="1" ht="15.15" customHeight="1" x14ac:dyDescent="0.2">
      <c r="B120" s="32"/>
      <c r="C120" s="27" t="s">
        <v>30</v>
      </c>
      <c r="F120" s="25" t="str">
        <f>IF(E20="","",E20)</f>
        <v>Vyplň údaj</v>
      </c>
      <c r="I120" s="27" t="s">
        <v>35</v>
      </c>
      <c r="J120" s="30" t="str">
        <f>E26</f>
        <v xml:space="preserve"> </v>
      </c>
      <c r="L120" s="32"/>
    </row>
    <row r="121" spans="2:65" s="1" customFormat="1" ht="10.35" customHeight="1" x14ac:dyDescent="0.2">
      <c r="B121" s="32"/>
      <c r="L121" s="32"/>
    </row>
    <row r="122" spans="2:65" s="10" customFormat="1" ht="29.25" customHeight="1" x14ac:dyDescent="0.2">
      <c r="B122" s="116"/>
      <c r="C122" s="117" t="s">
        <v>325</v>
      </c>
      <c r="D122" s="118" t="s">
        <v>62</v>
      </c>
      <c r="E122" s="118" t="s">
        <v>58</v>
      </c>
      <c r="F122" s="118" t="s">
        <v>59</v>
      </c>
      <c r="G122" s="118" t="s">
        <v>326</v>
      </c>
      <c r="H122" s="118" t="s">
        <v>327</v>
      </c>
      <c r="I122" s="118" t="s">
        <v>328</v>
      </c>
      <c r="J122" s="118" t="s">
        <v>318</v>
      </c>
      <c r="K122" s="119" t="s">
        <v>329</v>
      </c>
      <c r="L122" s="116"/>
      <c r="M122" s="59" t="s">
        <v>1</v>
      </c>
      <c r="N122" s="60" t="s">
        <v>41</v>
      </c>
      <c r="O122" s="60" t="s">
        <v>330</v>
      </c>
      <c r="P122" s="60" t="s">
        <v>331</v>
      </c>
      <c r="Q122" s="60" t="s">
        <v>332</v>
      </c>
      <c r="R122" s="60" t="s">
        <v>333</v>
      </c>
      <c r="S122" s="60" t="s">
        <v>334</v>
      </c>
      <c r="T122" s="61" t="s">
        <v>335</v>
      </c>
    </row>
    <row r="123" spans="2:65" s="1" customFormat="1" ht="22.8" customHeight="1" x14ac:dyDescent="0.3">
      <c r="B123" s="32"/>
      <c r="C123" s="64" t="s">
        <v>336</v>
      </c>
      <c r="J123" s="120">
        <f>BK123</f>
        <v>0</v>
      </c>
      <c r="L123" s="32"/>
      <c r="M123" s="62"/>
      <c r="N123" s="53"/>
      <c r="O123" s="53"/>
      <c r="P123" s="121">
        <f>P124+P215</f>
        <v>0</v>
      </c>
      <c r="Q123" s="53"/>
      <c r="R123" s="121">
        <f>R124+R215</f>
        <v>1601.7868699999999</v>
      </c>
      <c r="S123" s="53"/>
      <c r="T123" s="122">
        <f>T124+T215</f>
        <v>0</v>
      </c>
      <c r="AT123" s="17" t="s">
        <v>76</v>
      </c>
      <c r="AU123" s="17" t="s">
        <v>320</v>
      </c>
      <c r="BK123" s="123">
        <f>BK124+BK215</f>
        <v>0</v>
      </c>
    </row>
    <row r="124" spans="2:65" s="11" customFormat="1" ht="25.95" customHeight="1" x14ac:dyDescent="0.25">
      <c r="B124" s="124"/>
      <c r="D124" s="125" t="s">
        <v>76</v>
      </c>
      <c r="E124" s="126" t="s">
        <v>337</v>
      </c>
      <c r="F124" s="126" t="s">
        <v>338</v>
      </c>
      <c r="I124" s="127"/>
      <c r="J124" s="128">
        <f>BK124</f>
        <v>0</v>
      </c>
      <c r="L124" s="124"/>
      <c r="M124" s="129"/>
      <c r="P124" s="130">
        <f>P125</f>
        <v>0</v>
      </c>
      <c r="R124" s="130">
        <f>R125</f>
        <v>1601.7868699999999</v>
      </c>
      <c r="T124" s="131">
        <f>T125</f>
        <v>0</v>
      </c>
      <c r="AR124" s="125" t="s">
        <v>84</v>
      </c>
      <c r="AT124" s="132" t="s">
        <v>76</v>
      </c>
      <c r="AU124" s="132" t="s">
        <v>77</v>
      </c>
      <c r="AY124" s="125" t="s">
        <v>339</v>
      </c>
      <c r="BK124" s="133">
        <f>BK125</f>
        <v>0</v>
      </c>
    </row>
    <row r="125" spans="2:65" s="11" customFormat="1" ht="22.8" customHeight="1" x14ac:dyDescent="0.25">
      <c r="B125" s="124"/>
      <c r="D125" s="125" t="s">
        <v>76</v>
      </c>
      <c r="E125" s="134" t="s">
        <v>340</v>
      </c>
      <c r="F125" s="134" t="s">
        <v>341</v>
      </c>
      <c r="I125" s="127"/>
      <c r="J125" s="135">
        <f>BK125</f>
        <v>0</v>
      </c>
      <c r="L125" s="124"/>
      <c r="M125" s="129"/>
      <c r="P125" s="130">
        <f>SUM(P126:P214)</f>
        <v>0</v>
      </c>
      <c r="R125" s="130">
        <f>SUM(R126:R214)</f>
        <v>1601.7868699999999</v>
      </c>
      <c r="T125" s="131">
        <f>SUM(T126:T214)</f>
        <v>0</v>
      </c>
      <c r="AR125" s="125" t="s">
        <v>84</v>
      </c>
      <c r="AT125" s="132" t="s">
        <v>76</v>
      </c>
      <c r="AU125" s="132" t="s">
        <v>84</v>
      </c>
      <c r="AY125" s="125" t="s">
        <v>339</v>
      </c>
      <c r="BK125" s="133">
        <f>SUM(BK126:BK214)</f>
        <v>0</v>
      </c>
    </row>
    <row r="126" spans="2:65" s="1" customFormat="1" ht="16.5" customHeight="1" x14ac:dyDescent="0.2">
      <c r="B126" s="136"/>
      <c r="C126" s="137" t="s">
        <v>84</v>
      </c>
      <c r="D126" s="137" t="s">
        <v>342</v>
      </c>
      <c r="E126" s="138" t="s">
        <v>343</v>
      </c>
      <c r="F126" s="139" t="s">
        <v>344</v>
      </c>
      <c r="G126" s="140" t="s">
        <v>345</v>
      </c>
      <c r="H126" s="141">
        <v>60</v>
      </c>
      <c r="I126" s="142"/>
      <c r="J126" s="143">
        <f>ROUND(I126*H126,2)</f>
        <v>0</v>
      </c>
      <c r="K126" s="139" t="s">
        <v>346</v>
      </c>
      <c r="L126" s="32"/>
      <c r="M126" s="144" t="s">
        <v>1</v>
      </c>
      <c r="N126" s="145" t="s">
        <v>42</v>
      </c>
      <c r="P126" s="146">
        <f>O126*H126</f>
        <v>0</v>
      </c>
      <c r="Q126" s="146">
        <v>0</v>
      </c>
      <c r="R126" s="146">
        <f>Q126*H126</f>
        <v>0</v>
      </c>
      <c r="S126" s="146">
        <v>0</v>
      </c>
      <c r="T126" s="147">
        <f>S126*H126</f>
        <v>0</v>
      </c>
      <c r="AR126" s="148" t="s">
        <v>249</v>
      </c>
      <c r="AT126" s="148" t="s">
        <v>342</v>
      </c>
      <c r="AU126" s="148" t="s">
        <v>86</v>
      </c>
      <c r="AY126" s="17" t="s">
        <v>339</v>
      </c>
      <c r="BE126" s="149">
        <f>IF(N126="základní",J126,0)</f>
        <v>0</v>
      </c>
      <c r="BF126" s="149">
        <f>IF(N126="snížená",J126,0)</f>
        <v>0</v>
      </c>
      <c r="BG126" s="149">
        <f>IF(N126="zákl. přenesená",J126,0)</f>
        <v>0</v>
      </c>
      <c r="BH126" s="149">
        <f>IF(N126="sníž. přenesená",J126,0)</f>
        <v>0</v>
      </c>
      <c r="BI126" s="149">
        <f>IF(N126="nulová",J126,0)</f>
        <v>0</v>
      </c>
      <c r="BJ126" s="17" t="s">
        <v>84</v>
      </c>
      <c r="BK126" s="149">
        <f>ROUND(I126*H126,2)</f>
        <v>0</v>
      </c>
      <c r="BL126" s="17" t="s">
        <v>249</v>
      </c>
      <c r="BM126" s="148" t="s">
        <v>347</v>
      </c>
    </row>
    <row r="127" spans="2:65" s="1" customFormat="1" ht="19.2" x14ac:dyDescent="0.2">
      <c r="B127" s="32"/>
      <c r="D127" s="150" t="s">
        <v>348</v>
      </c>
      <c r="F127" s="151" t="s">
        <v>349</v>
      </c>
      <c r="I127" s="152"/>
      <c r="L127" s="32"/>
      <c r="M127" s="153"/>
      <c r="T127" s="56"/>
      <c r="AT127" s="17" t="s">
        <v>348</v>
      </c>
      <c r="AU127" s="17" t="s">
        <v>86</v>
      </c>
    </row>
    <row r="128" spans="2:65" s="1" customFormat="1" ht="19.2" x14ac:dyDescent="0.2">
      <c r="B128" s="32"/>
      <c r="D128" s="150" t="s">
        <v>350</v>
      </c>
      <c r="F128" s="154" t="s">
        <v>351</v>
      </c>
      <c r="I128" s="152"/>
      <c r="L128" s="32"/>
      <c r="M128" s="153"/>
      <c r="T128" s="56"/>
      <c r="AT128" s="17" t="s">
        <v>350</v>
      </c>
      <c r="AU128" s="17" t="s">
        <v>86</v>
      </c>
    </row>
    <row r="129" spans="2:65" s="1" customFormat="1" ht="16.5" customHeight="1" x14ac:dyDescent="0.2">
      <c r="B129" s="136"/>
      <c r="C129" s="137" t="s">
        <v>86</v>
      </c>
      <c r="D129" s="137" t="s">
        <v>342</v>
      </c>
      <c r="E129" s="138" t="s">
        <v>352</v>
      </c>
      <c r="F129" s="139" t="s">
        <v>353</v>
      </c>
      <c r="G129" s="140" t="s">
        <v>345</v>
      </c>
      <c r="H129" s="141">
        <v>4</v>
      </c>
      <c r="I129" s="142"/>
      <c r="J129" s="143">
        <f>ROUND(I129*H129,2)</f>
        <v>0</v>
      </c>
      <c r="K129" s="139" t="s">
        <v>346</v>
      </c>
      <c r="L129" s="32"/>
      <c r="M129" s="144" t="s">
        <v>1</v>
      </c>
      <c r="N129" s="145" t="s">
        <v>42</v>
      </c>
      <c r="P129" s="146">
        <f>O129*H129</f>
        <v>0</v>
      </c>
      <c r="Q129" s="146">
        <v>0</v>
      </c>
      <c r="R129" s="146">
        <f>Q129*H129</f>
        <v>0</v>
      </c>
      <c r="S129" s="146">
        <v>0</v>
      </c>
      <c r="T129" s="147">
        <f>S129*H129</f>
        <v>0</v>
      </c>
      <c r="AR129" s="148" t="s">
        <v>249</v>
      </c>
      <c r="AT129" s="148" t="s">
        <v>342</v>
      </c>
      <c r="AU129" s="148" t="s">
        <v>86</v>
      </c>
      <c r="AY129" s="17" t="s">
        <v>339</v>
      </c>
      <c r="BE129" s="149">
        <f>IF(N129="základní",J129,0)</f>
        <v>0</v>
      </c>
      <c r="BF129" s="149">
        <f>IF(N129="snížená",J129,0)</f>
        <v>0</v>
      </c>
      <c r="BG129" s="149">
        <f>IF(N129="zákl. přenesená",J129,0)</f>
        <v>0</v>
      </c>
      <c r="BH129" s="149">
        <f>IF(N129="sníž. přenesená",J129,0)</f>
        <v>0</v>
      </c>
      <c r="BI129" s="149">
        <f>IF(N129="nulová",J129,0)</f>
        <v>0</v>
      </c>
      <c r="BJ129" s="17" t="s">
        <v>84</v>
      </c>
      <c r="BK129" s="149">
        <f>ROUND(I129*H129,2)</f>
        <v>0</v>
      </c>
      <c r="BL129" s="17" t="s">
        <v>249</v>
      </c>
      <c r="BM129" s="148" t="s">
        <v>354</v>
      </c>
    </row>
    <row r="130" spans="2:65" s="1" customFormat="1" ht="19.2" x14ac:dyDescent="0.2">
      <c r="B130" s="32"/>
      <c r="D130" s="150" t="s">
        <v>348</v>
      </c>
      <c r="F130" s="151" t="s">
        <v>355</v>
      </c>
      <c r="I130" s="152"/>
      <c r="L130" s="32"/>
      <c r="M130" s="153"/>
      <c r="T130" s="56"/>
      <c r="AT130" s="17" t="s">
        <v>348</v>
      </c>
      <c r="AU130" s="17" t="s">
        <v>86</v>
      </c>
    </row>
    <row r="131" spans="2:65" s="1" customFormat="1" ht="19.2" x14ac:dyDescent="0.2">
      <c r="B131" s="32"/>
      <c r="D131" s="150" t="s">
        <v>350</v>
      </c>
      <c r="F131" s="154" t="s">
        <v>351</v>
      </c>
      <c r="I131" s="152"/>
      <c r="L131" s="32"/>
      <c r="M131" s="153"/>
      <c r="T131" s="56"/>
      <c r="AT131" s="17" t="s">
        <v>350</v>
      </c>
      <c r="AU131" s="17" t="s">
        <v>86</v>
      </c>
    </row>
    <row r="132" spans="2:65" s="1" customFormat="1" ht="16.5" customHeight="1" x14ac:dyDescent="0.2">
      <c r="B132" s="136"/>
      <c r="C132" s="137" t="s">
        <v>97</v>
      </c>
      <c r="D132" s="137" t="s">
        <v>342</v>
      </c>
      <c r="E132" s="138" t="s">
        <v>356</v>
      </c>
      <c r="F132" s="139" t="s">
        <v>357</v>
      </c>
      <c r="G132" s="140" t="s">
        <v>358</v>
      </c>
      <c r="H132" s="141">
        <v>8</v>
      </c>
      <c r="I132" s="142"/>
      <c r="J132" s="143">
        <f>ROUND(I132*H132,2)</f>
        <v>0</v>
      </c>
      <c r="K132" s="139" t="s">
        <v>346</v>
      </c>
      <c r="L132" s="32"/>
      <c r="M132" s="144" t="s">
        <v>1</v>
      </c>
      <c r="N132" s="145" t="s">
        <v>42</v>
      </c>
      <c r="P132" s="146">
        <f>O132*H132</f>
        <v>0</v>
      </c>
      <c r="Q132" s="146">
        <v>0</v>
      </c>
      <c r="R132" s="146">
        <f>Q132*H132</f>
        <v>0</v>
      </c>
      <c r="S132" s="146">
        <v>0</v>
      </c>
      <c r="T132" s="147">
        <f>S132*H132</f>
        <v>0</v>
      </c>
      <c r="AR132" s="148" t="s">
        <v>249</v>
      </c>
      <c r="AT132" s="148" t="s">
        <v>342</v>
      </c>
      <c r="AU132" s="148" t="s">
        <v>86</v>
      </c>
      <c r="AY132" s="17" t="s">
        <v>339</v>
      </c>
      <c r="BE132" s="149">
        <f>IF(N132="základní",J132,0)</f>
        <v>0</v>
      </c>
      <c r="BF132" s="149">
        <f>IF(N132="snížená",J132,0)</f>
        <v>0</v>
      </c>
      <c r="BG132" s="149">
        <f>IF(N132="zákl. přenesená",J132,0)</f>
        <v>0</v>
      </c>
      <c r="BH132" s="149">
        <f>IF(N132="sníž. přenesená",J132,0)</f>
        <v>0</v>
      </c>
      <c r="BI132" s="149">
        <f>IF(N132="nulová",J132,0)</f>
        <v>0</v>
      </c>
      <c r="BJ132" s="17" t="s">
        <v>84</v>
      </c>
      <c r="BK132" s="149">
        <f>ROUND(I132*H132,2)</f>
        <v>0</v>
      </c>
      <c r="BL132" s="17" t="s">
        <v>249</v>
      </c>
      <c r="BM132" s="148" t="s">
        <v>359</v>
      </c>
    </row>
    <row r="133" spans="2:65" s="1" customFormat="1" ht="19.2" x14ac:dyDescent="0.2">
      <c r="B133" s="32"/>
      <c r="D133" s="150" t="s">
        <v>348</v>
      </c>
      <c r="F133" s="151" t="s">
        <v>360</v>
      </c>
      <c r="I133" s="152"/>
      <c r="L133" s="32"/>
      <c r="M133" s="153"/>
      <c r="T133" s="56"/>
      <c r="AT133" s="17" t="s">
        <v>348</v>
      </c>
      <c r="AU133" s="17" t="s">
        <v>86</v>
      </c>
    </row>
    <row r="134" spans="2:65" s="1" customFormat="1" ht="16.5" customHeight="1" x14ac:dyDescent="0.2">
      <c r="B134" s="136"/>
      <c r="C134" s="137" t="s">
        <v>249</v>
      </c>
      <c r="D134" s="137" t="s">
        <v>342</v>
      </c>
      <c r="E134" s="138" t="s">
        <v>361</v>
      </c>
      <c r="F134" s="139" t="s">
        <v>362</v>
      </c>
      <c r="G134" s="140" t="s">
        <v>363</v>
      </c>
      <c r="H134" s="141">
        <v>0.57399999999999995</v>
      </c>
      <c r="I134" s="142"/>
      <c r="J134" s="143">
        <f>ROUND(I134*H134,2)</f>
        <v>0</v>
      </c>
      <c r="K134" s="139" t="s">
        <v>346</v>
      </c>
      <c r="L134" s="32"/>
      <c r="M134" s="144" t="s">
        <v>1</v>
      </c>
      <c r="N134" s="145" t="s">
        <v>42</v>
      </c>
      <c r="P134" s="146">
        <f>O134*H134</f>
        <v>0</v>
      </c>
      <c r="Q134" s="146">
        <v>0</v>
      </c>
      <c r="R134" s="146">
        <f>Q134*H134</f>
        <v>0</v>
      </c>
      <c r="S134" s="146">
        <v>0</v>
      </c>
      <c r="T134" s="147">
        <f>S134*H134</f>
        <v>0</v>
      </c>
      <c r="AR134" s="148" t="s">
        <v>249</v>
      </c>
      <c r="AT134" s="148" t="s">
        <v>342</v>
      </c>
      <c r="AU134" s="148" t="s">
        <v>86</v>
      </c>
      <c r="AY134" s="17" t="s">
        <v>339</v>
      </c>
      <c r="BE134" s="149">
        <f>IF(N134="základní",J134,0)</f>
        <v>0</v>
      </c>
      <c r="BF134" s="149">
        <f>IF(N134="snížená",J134,0)</f>
        <v>0</v>
      </c>
      <c r="BG134" s="149">
        <f>IF(N134="zákl. přenesená",J134,0)</f>
        <v>0</v>
      </c>
      <c r="BH134" s="149">
        <f>IF(N134="sníž. přenesená",J134,0)</f>
        <v>0</v>
      </c>
      <c r="BI134" s="149">
        <f>IF(N134="nulová",J134,0)</f>
        <v>0</v>
      </c>
      <c r="BJ134" s="17" t="s">
        <v>84</v>
      </c>
      <c r="BK134" s="149">
        <f>ROUND(I134*H134,2)</f>
        <v>0</v>
      </c>
      <c r="BL134" s="17" t="s">
        <v>249</v>
      </c>
      <c r="BM134" s="148" t="s">
        <v>364</v>
      </c>
    </row>
    <row r="135" spans="2:65" s="1" customFormat="1" ht="28.8" x14ac:dyDescent="0.2">
      <c r="B135" s="32"/>
      <c r="D135" s="150" t="s">
        <v>348</v>
      </c>
      <c r="F135" s="151" t="s">
        <v>365</v>
      </c>
      <c r="I135" s="152"/>
      <c r="L135" s="32"/>
      <c r="M135" s="153"/>
      <c r="T135" s="56"/>
      <c r="AT135" s="17" t="s">
        <v>348</v>
      </c>
      <c r="AU135" s="17" t="s">
        <v>86</v>
      </c>
    </row>
    <row r="136" spans="2:65" s="1" customFormat="1" ht="16.5" customHeight="1" x14ac:dyDescent="0.2">
      <c r="B136" s="136"/>
      <c r="C136" s="137" t="s">
        <v>340</v>
      </c>
      <c r="D136" s="137" t="s">
        <v>342</v>
      </c>
      <c r="E136" s="138" t="s">
        <v>366</v>
      </c>
      <c r="F136" s="139" t="s">
        <v>367</v>
      </c>
      <c r="G136" s="140" t="s">
        <v>363</v>
      </c>
      <c r="H136" s="141">
        <v>6.5000000000000002E-2</v>
      </c>
      <c r="I136" s="142"/>
      <c r="J136" s="143">
        <f>ROUND(I136*H136,2)</f>
        <v>0</v>
      </c>
      <c r="K136" s="139" t="s">
        <v>346</v>
      </c>
      <c r="L136" s="32"/>
      <c r="M136" s="144" t="s">
        <v>1</v>
      </c>
      <c r="N136" s="145" t="s">
        <v>42</v>
      </c>
      <c r="P136" s="146">
        <f>O136*H136</f>
        <v>0</v>
      </c>
      <c r="Q136" s="146">
        <v>0</v>
      </c>
      <c r="R136" s="146">
        <f>Q136*H136</f>
        <v>0</v>
      </c>
      <c r="S136" s="146">
        <v>0</v>
      </c>
      <c r="T136" s="147">
        <f>S136*H136</f>
        <v>0</v>
      </c>
      <c r="AR136" s="148" t="s">
        <v>249</v>
      </c>
      <c r="AT136" s="148" t="s">
        <v>342</v>
      </c>
      <c r="AU136" s="148" t="s">
        <v>86</v>
      </c>
      <c r="AY136" s="17" t="s">
        <v>339</v>
      </c>
      <c r="BE136" s="149">
        <f>IF(N136="základní",J136,0)</f>
        <v>0</v>
      </c>
      <c r="BF136" s="149">
        <f>IF(N136="snížená",J136,0)</f>
        <v>0</v>
      </c>
      <c r="BG136" s="149">
        <f>IF(N136="zákl. přenesená",J136,0)</f>
        <v>0</v>
      </c>
      <c r="BH136" s="149">
        <f>IF(N136="sníž. přenesená",J136,0)</f>
        <v>0</v>
      </c>
      <c r="BI136" s="149">
        <f>IF(N136="nulová",J136,0)</f>
        <v>0</v>
      </c>
      <c r="BJ136" s="17" t="s">
        <v>84</v>
      </c>
      <c r="BK136" s="149">
        <f>ROUND(I136*H136,2)</f>
        <v>0</v>
      </c>
      <c r="BL136" s="17" t="s">
        <v>249</v>
      </c>
      <c r="BM136" s="148" t="s">
        <v>368</v>
      </c>
    </row>
    <row r="137" spans="2:65" s="1" customFormat="1" ht="28.8" x14ac:dyDescent="0.2">
      <c r="B137" s="32"/>
      <c r="D137" s="150" t="s">
        <v>348</v>
      </c>
      <c r="F137" s="151" t="s">
        <v>369</v>
      </c>
      <c r="I137" s="152"/>
      <c r="L137" s="32"/>
      <c r="M137" s="153"/>
      <c r="T137" s="56"/>
      <c r="AT137" s="17" t="s">
        <v>348</v>
      </c>
      <c r="AU137" s="17" t="s">
        <v>86</v>
      </c>
    </row>
    <row r="138" spans="2:65" s="1" customFormat="1" ht="16.5" customHeight="1" x14ac:dyDescent="0.2">
      <c r="B138" s="136"/>
      <c r="C138" s="137" t="s">
        <v>370</v>
      </c>
      <c r="D138" s="137" t="s">
        <v>342</v>
      </c>
      <c r="E138" s="138" t="s">
        <v>371</v>
      </c>
      <c r="F138" s="139" t="s">
        <v>372</v>
      </c>
      <c r="G138" s="140" t="s">
        <v>373</v>
      </c>
      <c r="H138" s="141">
        <v>715.00199999999995</v>
      </c>
      <c r="I138" s="142"/>
      <c r="J138" s="143">
        <f>ROUND(I138*H138,2)</f>
        <v>0</v>
      </c>
      <c r="K138" s="139" t="s">
        <v>346</v>
      </c>
      <c r="L138" s="32"/>
      <c r="M138" s="144" t="s">
        <v>1</v>
      </c>
      <c r="N138" s="145" t="s">
        <v>42</v>
      </c>
      <c r="P138" s="146">
        <f>O138*H138</f>
        <v>0</v>
      </c>
      <c r="Q138" s="146">
        <v>0</v>
      </c>
      <c r="R138" s="146">
        <f>Q138*H138</f>
        <v>0</v>
      </c>
      <c r="S138" s="146">
        <v>0</v>
      </c>
      <c r="T138" s="147">
        <f>S138*H138</f>
        <v>0</v>
      </c>
      <c r="AR138" s="148" t="s">
        <v>249</v>
      </c>
      <c r="AT138" s="148" t="s">
        <v>342</v>
      </c>
      <c r="AU138" s="148" t="s">
        <v>86</v>
      </c>
      <c r="AY138" s="17" t="s">
        <v>339</v>
      </c>
      <c r="BE138" s="149">
        <f>IF(N138="základní",J138,0)</f>
        <v>0</v>
      </c>
      <c r="BF138" s="149">
        <f>IF(N138="snížená",J138,0)</f>
        <v>0</v>
      </c>
      <c r="BG138" s="149">
        <f>IF(N138="zákl. přenesená",J138,0)</f>
        <v>0</v>
      </c>
      <c r="BH138" s="149">
        <f>IF(N138="sníž. přenesená",J138,0)</f>
        <v>0</v>
      </c>
      <c r="BI138" s="149">
        <f>IF(N138="nulová",J138,0)</f>
        <v>0</v>
      </c>
      <c r="BJ138" s="17" t="s">
        <v>84</v>
      </c>
      <c r="BK138" s="149">
        <f>ROUND(I138*H138,2)</f>
        <v>0</v>
      </c>
      <c r="BL138" s="17" t="s">
        <v>249</v>
      </c>
      <c r="BM138" s="148" t="s">
        <v>374</v>
      </c>
    </row>
    <row r="139" spans="2:65" s="1" customFormat="1" ht="28.8" x14ac:dyDescent="0.2">
      <c r="B139" s="32"/>
      <c r="D139" s="150" t="s">
        <v>348</v>
      </c>
      <c r="F139" s="151" t="s">
        <v>375</v>
      </c>
      <c r="I139" s="152"/>
      <c r="L139" s="32"/>
      <c r="M139" s="153"/>
      <c r="T139" s="56"/>
      <c r="AT139" s="17" t="s">
        <v>348</v>
      </c>
      <c r="AU139" s="17" t="s">
        <v>86</v>
      </c>
    </row>
    <row r="140" spans="2:65" s="12" customFormat="1" x14ac:dyDescent="0.2">
      <c r="B140" s="155"/>
      <c r="D140" s="150" t="s">
        <v>376</v>
      </c>
      <c r="E140" s="156" t="s">
        <v>1</v>
      </c>
      <c r="F140" s="157" t="s">
        <v>377</v>
      </c>
      <c r="H140" s="158">
        <v>715.00199999999995</v>
      </c>
      <c r="I140" s="159"/>
      <c r="L140" s="155"/>
      <c r="M140" s="160"/>
      <c r="T140" s="161"/>
      <c r="AT140" s="156" t="s">
        <v>376</v>
      </c>
      <c r="AU140" s="156" t="s">
        <v>86</v>
      </c>
      <c r="AV140" s="12" t="s">
        <v>86</v>
      </c>
      <c r="AW140" s="12" t="s">
        <v>34</v>
      </c>
      <c r="AX140" s="12" t="s">
        <v>84</v>
      </c>
      <c r="AY140" s="156" t="s">
        <v>339</v>
      </c>
    </row>
    <row r="141" spans="2:65" s="1" customFormat="1" ht="16.5" customHeight="1" x14ac:dyDescent="0.2">
      <c r="B141" s="136"/>
      <c r="C141" s="137" t="s">
        <v>378</v>
      </c>
      <c r="D141" s="137" t="s">
        <v>342</v>
      </c>
      <c r="E141" s="138" t="s">
        <v>379</v>
      </c>
      <c r="F141" s="139" t="s">
        <v>380</v>
      </c>
      <c r="G141" s="140" t="s">
        <v>381</v>
      </c>
      <c r="H141" s="141">
        <v>996.2</v>
      </c>
      <c r="I141" s="142"/>
      <c r="J141" s="143">
        <f>ROUND(I141*H141,2)</f>
        <v>0</v>
      </c>
      <c r="K141" s="139" t="s">
        <v>346</v>
      </c>
      <c r="L141" s="32"/>
      <c r="M141" s="144" t="s">
        <v>1</v>
      </c>
      <c r="N141" s="145" t="s">
        <v>42</v>
      </c>
      <c r="P141" s="146">
        <f>O141*H141</f>
        <v>0</v>
      </c>
      <c r="Q141" s="146">
        <v>0</v>
      </c>
      <c r="R141" s="146">
        <f>Q141*H141</f>
        <v>0</v>
      </c>
      <c r="S141" s="146">
        <v>0</v>
      </c>
      <c r="T141" s="147">
        <f>S141*H141</f>
        <v>0</v>
      </c>
      <c r="AR141" s="148" t="s">
        <v>249</v>
      </c>
      <c r="AT141" s="148" t="s">
        <v>342</v>
      </c>
      <c r="AU141" s="148" t="s">
        <v>86</v>
      </c>
      <c r="AY141" s="17" t="s">
        <v>339</v>
      </c>
      <c r="BE141" s="149">
        <f>IF(N141="základní",J141,0)</f>
        <v>0</v>
      </c>
      <c r="BF141" s="149">
        <f>IF(N141="snížená",J141,0)</f>
        <v>0</v>
      </c>
      <c r="BG141" s="149">
        <f>IF(N141="zákl. přenesená",J141,0)</f>
        <v>0</v>
      </c>
      <c r="BH141" s="149">
        <f>IF(N141="sníž. přenesená",J141,0)</f>
        <v>0</v>
      </c>
      <c r="BI141" s="149">
        <f>IF(N141="nulová",J141,0)</f>
        <v>0</v>
      </c>
      <c r="BJ141" s="17" t="s">
        <v>84</v>
      </c>
      <c r="BK141" s="149">
        <f>ROUND(I141*H141,2)</f>
        <v>0</v>
      </c>
      <c r="BL141" s="17" t="s">
        <v>249</v>
      </c>
      <c r="BM141" s="148" t="s">
        <v>382</v>
      </c>
    </row>
    <row r="142" spans="2:65" s="1" customFormat="1" ht="19.2" x14ac:dyDescent="0.2">
      <c r="B142" s="32"/>
      <c r="D142" s="150" t="s">
        <v>348</v>
      </c>
      <c r="F142" s="151" t="s">
        <v>383</v>
      </c>
      <c r="I142" s="152"/>
      <c r="L142" s="32"/>
      <c r="M142" s="153"/>
      <c r="T142" s="56"/>
      <c r="AT142" s="17" t="s">
        <v>348</v>
      </c>
      <c r="AU142" s="17" t="s">
        <v>86</v>
      </c>
    </row>
    <row r="143" spans="2:65" s="12" customFormat="1" x14ac:dyDescent="0.2">
      <c r="B143" s="155"/>
      <c r="D143" s="150" t="s">
        <v>376</v>
      </c>
      <c r="E143" s="156" t="s">
        <v>1</v>
      </c>
      <c r="F143" s="157" t="s">
        <v>384</v>
      </c>
      <c r="H143" s="158">
        <v>996.2</v>
      </c>
      <c r="I143" s="159"/>
      <c r="L143" s="155"/>
      <c r="M143" s="160"/>
      <c r="T143" s="161"/>
      <c r="AT143" s="156" t="s">
        <v>376</v>
      </c>
      <c r="AU143" s="156" t="s">
        <v>86</v>
      </c>
      <c r="AV143" s="12" t="s">
        <v>86</v>
      </c>
      <c r="AW143" s="12" t="s">
        <v>34</v>
      </c>
      <c r="AX143" s="12" t="s">
        <v>84</v>
      </c>
      <c r="AY143" s="156" t="s">
        <v>339</v>
      </c>
    </row>
    <row r="144" spans="2:65" s="1" customFormat="1" ht="16.5" customHeight="1" x14ac:dyDescent="0.2">
      <c r="B144" s="136"/>
      <c r="C144" s="137" t="s">
        <v>385</v>
      </c>
      <c r="D144" s="137" t="s">
        <v>342</v>
      </c>
      <c r="E144" s="138" t="s">
        <v>386</v>
      </c>
      <c r="F144" s="139" t="s">
        <v>387</v>
      </c>
      <c r="G144" s="140" t="s">
        <v>373</v>
      </c>
      <c r="H144" s="141">
        <v>746.226</v>
      </c>
      <c r="I144" s="142"/>
      <c r="J144" s="143">
        <f>ROUND(I144*H144,2)</f>
        <v>0</v>
      </c>
      <c r="K144" s="139" t="s">
        <v>346</v>
      </c>
      <c r="L144" s="32"/>
      <c r="M144" s="144" t="s">
        <v>1</v>
      </c>
      <c r="N144" s="145" t="s">
        <v>42</v>
      </c>
      <c r="P144" s="146">
        <f>O144*H144</f>
        <v>0</v>
      </c>
      <c r="Q144" s="146">
        <v>0</v>
      </c>
      <c r="R144" s="146">
        <f>Q144*H144</f>
        <v>0</v>
      </c>
      <c r="S144" s="146">
        <v>0</v>
      </c>
      <c r="T144" s="147">
        <f>S144*H144</f>
        <v>0</v>
      </c>
      <c r="AR144" s="148" t="s">
        <v>249</v>
      </c>
      <c r="AT144" s="148" t="s">
        <v>342</v>
      </c>
      <c r="AU144" s="148" t="s">
        <v>86</v>
      </c>
      <c r="AY144" s="17" t="s">
        <v>339</v>
      </c>
      <c r="BE144" s="149">
        <f>IF(N144="základní",J144,0)</f>
        <v>0</v>
      </c>
      <c r="BF144" s="149">
        <f>IF(N144="snížená",J144,0)</f>
        <v>0</v>
      </c>
      <c r="BG144" s="149">
        <f>IF(N144="zákl. přenesená",J144,0)</f>
        <v>0</v>
      </c>
      <c r="BH144" s="149">
        <f>IF(N144="sníž. přenesená",J144,0)</f>
        <v>0</v>
      </c>
      <c r="BI144" s="149">
        <f>IF(N144="nulová",J144,0)</f>
        <v>0</v>
      </c>
      <c r="BJ144" s="17" t="s">
        <v>84</v>
      </c>
      <c r="BK144" s="149">
        <f>ROUND(I144*H144,2)</f>
        <v>0</v>
      </c>
      <c r="BL144" s="17" t="s">
        <v>249</v>
      </c>
      <c r="BM144" s="148" t="s">
        <v>388</v>
      </c>
    </row>
    <row r="145" spans="2:65" s="1" customFormat="1" ht="28.8" x14ac:dyDescent="0.2">
      <c r="B145" s="32"/>
      <c r="D145" s="150" t="s">
        <v>348</v>
      </c>
      <c r="F145" s="151" t="s">
        <v>389</v>
      </c>
      <c r="I145" s="152"/>
      <c r="L145" s="32"/>
      <c r="M145" s="153"/>
      <c r="T145" s="56"/>
      <c r="AT145" s="17" t="s">
        <v>348</v>
      </c>
      <c r="AU145" s="17" t="s">
        <v>86</v>
      </c>
    </row>
    <row r="146" spans="2:65" s="12" customFormat="1" x14ac:dyDescent="0.2">
      <c r="B146" s="155"/>
      <c r="D146" s="150" t="s">
        <v>376</v>
      </c>
      <c r="E146" s="156" t="s">
        <v>1</v>
      </c>
      <c r="F146" s="157" t="s">
        <v>390</v>
      </c>
      <c r="H146" s="158">
        <v>746.226</v>
      </c>
      <c r="I146" s="159"/>
      <c r="L146" s="155"/>
      <c r="M146" s="160"/>
      <c r="T146" s="161"/>
      <c r="AT146" s="156" t="s">
        <v>376</v>
      </c>
      <c r="AU146" s="156" t="s">
        <v>86</v>
      </c>
      <c r="AV146" s="12" t="s">
        <v>86</v>
      </c>
      <c r="AW146" s="12" t="s">
        <v>34</v>
      </c>
      <c r="AX146" s="12" t="s">
        <v>84</v>
      </c>
      <c r="AY146" s="156" t="s">
        <v>339</v>
      </c>
    </row>
    <row r="147" spans="2:65" s="1" customFormat="1" ht="16.5" customHeight="1" x14ac:dyDescent="0.2">
      <c r="B147" s="136"/>
      <c r="C147" s="137" t="s">
        <v>391</v>
      </c>
      <c r="D147" s="137" t="s">
        <v>342</v>
      </c>
      <c r="E147" s="138" t="s">
        <v>392</v>
      </c>
      <c r="F147" s="139" t="s">
        <v>393</v>
      </c>
      <c r="G147" s="140" t="s">
        <v>373</v>
      </c>
      <c r="H147" s="141">
        <v>194.113</v>
      </c>
      <c r="I147" s="142"/>
      <c r="J147" s="143">
        <f>ROUND(I147*H147,2)</f>
        <v>0</v>
      </c>
      <c r="K147" s="139" t="s">
        <v>346</v>
      </c>
      <c r="L147" s="32"/>
      <c r="M147" s="144" t="s">
        <v>1</v>
      </c>
      <c r="N147" s="145" t="s">
        <v>42</v>
      </c>
      <c r="P147" s="146">
        <f>O147*H147</f>
        <v>0</v>
      </c>
      <c r="Q147" s="146">
        <v>0</v>
      </c>
      <c r="R147" s="146">
        <f>Q147*H147</f>
        <v>0</v>
      </c>
      <c r="S147" s="146">
        <v>0</v>
      </c>
      <c r="T147" s="147">
        <f>S147*H147</f>
        <v>0</v>
      </c>
      <c r="AR147" s="148" t="s">
        <v>249</v>
      </c>
      <c r="AT147" s="148" t="s">
        <v>342</v>
      </c>
      <c r="AU147" s="148" t="s">
        <v>86</v>
      </c>
      <c r="AY147" s="17" t="s">
        <v>339</v>
      </c>
      <c r="BE147" s="149">
        <f>IF(N147="základní",J147,0)</f>
        <v>0</v>
      </c>
      <c r="BF147" s="149">
        <f>IF(N147="snížená",J147,0)</f>
        <v>0</v>
      </c>
      <c r="BG147" s="149">
        <f>IF(N147="zákl. přenesená",J147,0)</f>
        <v>0</v>
      </c>
      <c r="BH147" s="149">
        <f>IF(N147="sníž. přenesená",J147,0)</f>
        <v>0</v>
      </c>
      <c r="BI147" s="149">
        <f>IF(N147="nulová",J147,0)</f>
        <v>0</v>
      </c>
      <c r="BJ147" s="17" t="s">
        <v>84</v>
      </c>
      <c r="BK147" s="149">
        <f>ROUND(I147*H147,2)</f>
        <v>0</v>
      </c>
      <c r="BL147" s="17" t="s">
        <v>249</v>
      </c>
      <c r="BM147" s="148" t="s">
        <v>394</v>
      </c>
    </row>
    <row r="148" spans="2:65" s="1" customFormat="1" ht="28.8" x14ac:dyDescent="0.2">
      <c r="B148" s="32"/>
      <c r="D148" s="150" t="s">
        <v>348</v>
      </c>
      <c r="F148" s="151" t="s">
        <v>395</v>
      </c>
      <c r="I148" s="152"/>
      <c r="L148" s="32"/>
      <c r="M148" s="153"/>
      <c r="T148" s="56"/>
      <c r="AT148" s="17" t="s">
        <v>348</v>
      </c>
      <c r="AU148" s="17" t="s">
        <v>86</v>
      </c>
    </row>
    <row r="149" spans="2:65" s="12" customFormat="1" x14ac:dyDescent="0.2">
      <c r="B149" s="155"/>
      <c r="D149" s="150" t="s">
        <v>376</v>
      </c>
      <c r="E149" s="156" t="s">
        <v>1</v>
      </c>
      <c r="F149" s="157" t="s">
        <v>396</v>
      </c>
      <c r="H149" s="158">
        <v>74.113</v>
      </c>
      <c r="I149" s="159"/>
      <c r="L149" s="155"/>
      <c r="M149" s="160"/>
      <c r="T149" s="161"/>
      <c r="AT149" s="156" t="s">
        <v>376</v>
      </c>
      <c r="AU149" s="156" t="s">
        <v>86</v>
      </c>
      <c r="AV149" s="12" t="s">
        <v>86</v>
      </c>
      <c r="AW149" s="12" t="s">
        <v>34</v>
      </c>
      <c r="AX149" s="12" t="s">
        <v>77</v>
      </c>
      <c r="AY149" s="156" t="s">
        <v>339</v>
      </c>
    </row>
    <row r="150" spans="2:65" s="12" customFormat="1" x14ac:dyDescent="0.2">
      <c r="B150" s="155"/>
      <c r="D150" s="150" t="s">
        <v>376</v>
      </c>
      <c r="E150" s="156" t="s">
        <v>1</v>
      </c>
      <c r="F150" s="157" t="s">
        <v>397</v>
      </c>
      <c r="H150" s="158">
        <v>120</v>
      </c>
      <c r="I150" s="159"/>
      <c r="L150" s="155"/>
      <c r="M150" s="160"/>
      <c r="T150" s="161"/>
      <c r="AT150" s="156" t="s">
        <v>376</v>
      </c>
      <c r="AU150" s="156" t="s">
        <v>86</v>
      </c>
      <c r="AV150" s="12" t="s">
        <v>86</v>
      </c>
      <c r="AW150" s="12" t="s">
        <v>34</v>
      </c>
      <c r="AX150" s="12" t="s">
        <v>77</v>
      </c>
      <c r="AY150" s="156" t="s">
        <v>339</v>
      </c>
    </row>
    <row r="151" spans="2:65" s="13" customFormat="1" x14ac:dyDescent="0.2">
      <c r="B151" s="162"/>
      <c r="D151" s="150" t="s">
        <v>376</v>
      </c>
      <c r="E151" s="163" t="s">
        <v>1</v>
      </c>
      <c r="F151" s="164" t="s">
        <v>398</v>
      </c>
      <c r="H151" s="165">
        <v>194.113</v>
      </c>
      <c r="I151" s="166"/>
      <c r="L151" s="162"/>
      <c r="M151" s="167"/>
      <c r="T151" s="168"/>
      <c r="AT151" s="163" t="s">
        <v>376</v>
      </c>
      <c r="AU151" s="163" t="s">
        <v>86</v>
      </c>
      <c r="AV151" s="13" t="s">
        <v>249</v>
      </c>
      <c r="AW151" s="13" t="s">
        <v>34</v>
      </c>
      <c r="AX151" s="13" t="s">
        <v>84</v>
      </c>
      <c r="AY151" s="163" t="s">
        <v>339</v>
      </c>
    </row>
    <row r="152" spans="2:65" s="1" customFormat="1" ht="16.5" customHeight="1" x14ac:dyDescent="0.2">
      <c r="B152" s="136"/>
      <c r="C152" s="137" t="s">
        <v>399</v>
      </c>
      <c r="D152" s="137" t="s">
        <v>342</v>
      </c>
      <c r="E152" s="138" t="s">
        <v>400</v>
      </c>
      <c r="F152" s="139" t="s">
        <v>401</v>
      </c>
      <c r="G152" s="140" t="s">
        <v>358</v>
      </c>
      <c r="H152" s="141">
        <v>54</v>
      </c>
      <c r="I152" s="142"/>
      <c r="J152" s="143">
        <f>ROUND(I152*H152,2)</f>
        <v>0</v>
      </c>
      <c r="K152" s="139" t="s">
        <v>346</v>
      </c>
      <c r="L152" s="32"/>
      <c r="M152" s="144" t="s">
        <v>1</v>
      </c>
      <c r="N152" s="145" t="s">
        <v>42</v>
      </c>
      <c r="P152" s="146">
        <f>O152*H152</f>
        <v>0</v>
      </c>
      <c r="Q152" s="146">
        <v>0</v>
      </c>
      <c r="R152" s="146">
        <f>Q152*H152</f>
        <v>0</v>
      </c>
      <c r="S152" s="146">
        <v>0</v>
      </c>
      <c r="T152" s="147">
        <f>S152*H152</f>
        <v>0</v>
      </c>
      <c r="AR152" s="148" t="s">
        <v>249</v>
      </c>
      <c r="AT152" s="148" t="s">
        <v>342</v>
      </c>
      <c r="AU152" s="148" t="s">
        <v>86</v>
      </c>
      <c r="AY152" s="17" t="s">
        <v>339</v>
      </c>
      <c r="BE152" s="149">
        <f>IF(N152="základní",J152,0)</f>
        <v>0</v>
      </c>
      <c r="BF152" s="149">
        <f>IF(N152="snížená",J152,0)</f>
        <v>0</v>
      </c>
      <c r="BG152" s="149">
        <f>IF(N152="zákl. přenesená",J152,0)</f>
        <v>0</v>
      </c>
      <c r="BH152" s="149">
        <f>IF(N152="sníž. přenesená",J152,0)</f>
        <v>0</v>
      </c>
      <c r="BI152" s="149">
        <f>IF(N152="nulová",J152,0)</f>
        <v>0</v>
      </c>
      <c r="BJ152" s="17" t="s">
        <v>84</v>
      </c>
      <c r="BK152" s="149">
        <f>ROUND(I152*H152,2)</f>
        <v>0</v>
      </c>
      <c r="BL152" s="17" t="s">
        <v>249</v>
      </c>
      <c r="BM152" s="148" t="s">
        <v>402</v>
      </c>
    </row>
    <row r="153" spans="2:65" s="1" customFormat="1" ht="38.4" x14ac:dyDescent="0.2">
      <c r="B153" s="32"/>
      <c r="D153" s="150" t="s">
        <v>348</v>
      </c>
      <c r="F153" s="151" t="s">
        <v>403</v>
      </c>
      <c r="I153" s="152"/>
      <c r="L153" s="32"/>
      <c r="M153" s="153"/>
      <c r="T153" s="56"/>
      <c r="AT153" s="17" t="s">
        <v>348</v>
      </c>
      <c r="AU153" s="17" t="s">
        <v>86</v>
      </c>
    </row>
    <row r="154" spans="2:65" s="12" customFormat="1" x14ac:dyDescent="0.2">
      <c r="B154" s="155"/>
      <c r="D154" s="150" t="s">
        <v>376</v>
      </c>
      <c r="E154" s="156" t="s">
        <v>1</v>
      </c>
      <c r="F154" s="157" t="s">
        <v>404</v>
      </c>
      <c r="H154" s="158">
        <v>54</v>
      </c>
      <c r="I154" s="159"/>
      <c r="L154" s="155"/>
      <c r="M154" s="160"/>
      <c r="T154" s="161"/>
      <c r="AT154" s="156" t="s">
        <v>376</v>
      </c>
      <c r="AU154" s="156" t="s">
        <v>86</v>
      </c>
      <c r="AV154" s="12" t="s">
        <v>86</v>
      </c>
      <c r="AW154" s="12" t="s">
        <v>34</v>
      </c>
      <c r="AX154" s="12" t="s">
        <v>84</v>
      </c>
      <c r="AY154" s="156" t="s">
        <v>339</v>
      </c>
    </row>
    <row r="155" spans="2:65" s="1" customFormat="1" ht="16.5" customHeight="1" x14ac:dyDescent="0.2">
      <c r="B155" s="136"/>
      <c r="C155" s="137" t="s">
        <v>405</v>
      </c>
      <c r="D155" s="137" t="s">
        <v>342</v>
      </c>
      <c r="E155" s="138" t="s">
        <v>406</v>
      </c>
      <c r="F155" s="139" t="s">
        <v>407</v>
      </c>
      <c r="G155" s="140" t="s">
        <v>363</v>
      </c>
      <c r="H155" s="141">
        <v>0.64400000000000002</v>
      </c>
      <c r="I155" s="142"/>
      <c r="J155" s="143">
        <f>ROUND(I155*H155,2)</f>
        <v>0</v>
      </c>
      <c r="K155" s="139" t="s">
        <v>346</v>
      </c>
      <c r="L155" s="32"/>
      <c r="M155" s="144" t="s">
        <v>1</v>
      </c>
      <c r="N155" s="145" t="s">
        <v>42</v>
      </c>
      <c r="P155" s="146">
        <f>O155*H155</f>
        <v>0</v>
      </c>
      <c r="Q155" s="146">
        <v>0</v>
      </c>
      <c r="R155" s="146">
        <f>Q155*H155</f>
        <v>0</v>
      </c>
      <c r="S155" s="146">
        <v>0</v>
      </c>
      <c r="T155" s="147">
        <f>S155*H155</f>
        <v>0</v>
      </c>
      <c r="AR155" s="148" t="s">
        <v>249</v>
      </c>
      <c r="AT155" s="148" t="s">
        <v>342</v>
      </c>
      <c r="AU155" s="148" t="s">
        <v>86</v>
      </c>
      <c r="AY155" s="17" t="s">
        <v>339</v>
      </c>
      <c r="BE155" s="149">
        <f>IF(N155="základní",J155,0)</f>
        <v>0</v>
      </c>
      <c r="BF155" s="149">
        <f>IF(N155="snížená",J155,0)</f>
        <v>0</v>
      </c>
      <c r="BG155" s="149">
        <f>IF(N155="zákl. přenesená",J155,0)</f>
        <v>0</v>
      </c>
      <c r="BH155" s="149">
        <f>IF(N155="sníž. přenesená",J155,0)</f>
        <v>0</v>
      </c>
      <c r="BI155" s="149">
        <f>IF(N155="nulová",J155,0)</f>
        <v>0</v>
      </c>
      <c r="BJ155" s="17" t="s">
        <v>84</v>
      </c>
      <c r="BK155" s="149">
        <f>ROUND(I155*H155,2)</f>
        <v>0</v>
      </c>
      <c r="BL155" s="17" t="s">
        <v>249</v>
      </c>
      <c r="BM155" s="148" t="s">
        <v>408</v>
      </c>
    </row>
    <row r="156" spans="2:65" s="1" customFormat="1" ht="28.8" x14ac:dyDescent="0.2">
      <c r="B156" s="32"/>
      <c r="D156" s="150" t="s">
        <v>348</v>
      </c>
      <c r="F156" s="151" t="s">
        <v>409</v>
      </c>
      <c r="I156" s="152"/>
      <c r="L156" s="32"/>
      <c r="M156" s="153"/>
      <c r="T156" s="56"/>
      <c r="AT156" s="17" t="s">
        <v>348</v>
      </c>
      <c r="AU156" s="17" t="s">
        <v>86</v>
      </c>
    </row>
    <row r="157" spans="2:65" s="1" customFormat="1" ht="16.5" customHeight="1" x14ac:dyDescent="0.2">
      <c r="B157" s="136"/>
      <c r="C157" s="137" t="s">
        <v>8</v>
      </c>
      <c r="D157" s="137" t="s">
        <v>342</v>
      </c>
      <c r="E157" s="138" t="s">
        <v>410</v>
      </c>
      <c r="F157" s="139" t="s">
        <v>411</v>
      </c>
      <c r="G157" s="140" t="s">
        <v>358</v>
      </c>
      <c r="H157" s="141">
        <v>8</v>
      </c>
      <c r="I157" s="142"/>
      <c r="J157" s="143">
        <f>ROUND(I157*H157,2)</f>
        <v>0</v>
      </c>
      <c r="K157" s="139" t="s">
        <v>346</v>
      </c>
      <c r="L157" s="32"/>
      <c r="M157" s="144" t="s">
        <v>1</v>
      </c>
      <c r="N157" s="145" t="s">
        <v>42</v>
      </c>
      <c r="P157" s="146">
        <f>O157*H157</f>
        <v>0</v>
      </c>
      <c r="Q157" s="146">
        <v>0</v>
      </c>
      <c r="R157" s="146">
        <f>Q157*H157</f>
        <v>0</v>
      </c>
      <c r="S157" s="146">
        <v>0</v>
      </c>
      <c r="T157" s="147">
        <f>S157*H157</f>
        <v>0</v>
      </c>
      <c r="AR157" s="148" t="s">
        <v>249</v>
      </c>
      <c r="AT157" s="148" t="s">
        <v>342</v>
      </c>
      <c r="AU157" s="148" t="s">
        <v>86</v>
      </c>
      <c r="AY157" s="17" t="s">
        <v>339</v>
      </c>
      <c r="BE157" s="149">
        <f>IF(N157="základní",J157,0)</f>
        <v>0</v>
      </c>
      <c r="BF157" s="149">
        <f>IF(N157="snížená",J157,0)</f>
        <v>0</v>
      </c>
      <c r="BG157" s="149">
        <f>IF(N157="zákl. přenesená",J157,0)</f>
        <v>0</v>
      </c>
      <c r="BH157" s="149">
        <f>IF(N157="sníž. přenesená",J157,0)</f>
        <v>0</v>
      </c>
      <c r="BI157" s="149">
        <f>IF(N157="nulová",J157,0)</f>
        <v>0</v>
      </c>
      <c r="BJ157" s="17" t="s">
        <v>84</v>
      </c>
      <c r="BK157" s="149">
        <f>ROUND(I157*H157,2)</f>
        <v>0</v>
      </c>
      <c r="BL157" s="17" t="s">
        <v>249</v>
      </c>
      <c r="BM157" s="148" t="s">
        <v>412</v>
      </c>
    </row>
    <row r="158" spans="2:65" s="1" customFormat="1" ht="38.4" x14ac:dyDescent="0.2">
      <c r="B158" s="32"/>
      <c r="D158" s="150" t="s">
        <v>348</v>
      </c>
      <c r="F158" s="151" t="s">
        <v>413</v>
      </c>
      <c r="I158" s="152"/>
      <c r="L158" s="32"/>
      <c r="M158" s="153"/>
      <c r="T158" s="56"/>
      <c r="AT158" s="17" t="s">
        <v>348</v>
      </c>
      <c r="AU158" s="17" t="s">
        <v>86</v>
      </c>
    </row>
    <row r="159" spans="2:65" s="12" customFormat="1" x14ac:dyDescent="0.2">
      <c r="B159" s="155"/>
      <c r="D159" s="150" t="s">
        <v>376</v>
      </c>
      <c r="E159" s="156" t="s">
        <v>1</v>
      </c>
      <c r="F159" s="157" t="s">
        <v>414</v>
      </c>
      <c r="H159" s="158">
        <v>8</v>
      </c>
      <c r="I159" s="159"/>
      <c r="L159" s="155"/>
      <c r="M159" s="160"/>
      <c r="T159" s="161"/>
      <c r="AT159" s="156" t="s">
        <v>376</v>
      </c>
      <c r="AU159" s="156" t="s">
        <v>86</v>
      </c>
      <c r="AV159" s="12" t="s">
        <v>86</v>
      </c>
      <c r="AW159" s="12" t="s">
        <v>34</v>
      </c>
      <c r="AX159" s="12" t="s">
        <v>84</v>
      </c>
      <c r="AY159" s="156" t="s">
        <v>339</v>
      </c>
    </row>
    <row r="160" spans="2:65" s="1" customFormat="1" ht="16.5" customHeight="1" x14ac:dyDescent="0.2">
      <c r="B160" s="136"/>
      <c r="C160" s="137" t="s">
        <v>415</v>
      </c>
      <c r="D160" s="137" t="s">
        <v>342</v>
      </c>
      <c r="E160" s="138" t="s">
        <v>416</v>
      </c>
      <c r="F160" s="139" t="s">
        <v>417</v>
      </c>
      <c r="G160" s="140" t="s">
        <v>358</v>
      </c>
      <c r="H160" s="141">
        <v>120</v>
      </c>
      <c r="I160" s="142"/>
      <c r="J160" s="143">
        <f>ROUND(I160*H160,2)</f>
        <v>0</v>
      </c>
      <c r="K160" s="139" t="s">
        <v>346</v>
      </c>
      <c r="L160" s="32"/>
      <c r="M160" s="144" t="s">
        <v>1</v>
      </c>
      <c r="N160" s="145" t="s">
        <v>42</v>
      </c>
      <c r="P160" s="146">
        <f>O160*H160</f>
        <v>0</v>
      </c>
      <c r="Q160" s="146">
        <v>0</v>
      </c>
      <c r="R160" s="146">
        <f>Q160*H160</f>
        <v>0</v>
      </c>
      <c r="S160" s="146">
        <v>0</v>
      </c>
      <c r="T160" s="147">
        <f>S160*H160</f>
        <v>0</v>
      </c>
      <c r="AR160" s="148" t="s">
        <v>249</v>
      </c>
      <c r="AT160" s="148" t="s">
        <v>342</v>
      </c>
      <c r="AU160" s="148" t="s">
        <v>86</v>
      </c>
      <c r="AY160" s="17" t="s">
        <v>339</v>
      </c>
      <c r="BE160" s="149">
        <f>IF(N160="základní",J160,0)</f>
        <v>0</v>
      </c>
      <c r="BF160" s="149">
        <f>IF(N160="snížená",J160,0)</f>
        <v>0</v>
      </c>
      <c r="BG160" s="149">
        <f>IF(N160="zákl. přenesená",J160,0)</f>
        <v>0</v>
      </c>
      <c r="BH160" s="149">
        <f>IF(N160="sníž. přenesená",J160,0)</f>
        <v>0</v>
      </c>
      <c r="BI160" s="149">
        <f>IF(N160="nulová",J160,0)</f>
        <v>0</v>
      </c>
      <c r="BJ160" s="17" t="s">
        <v>84</v>
      </c>
      <c r="BK160" s="149">
        <f>ROUND(I160*H160,2)</f>
        <v>0</v>
      </c>
      <c r="BL160" s="17" t="s">
        <v>249</v>
      </c>
      <c r="BM160" s="148" t="s">
        <v>418</v>
      </c>
    </row>
    <row r="161" spans="2:65" s="1" customFormat="1" ht="38.4" x14ac:dyDescent="0.2">
      <c r="B161" s="32"/>
      <c r="D161" s="150" t="s">
        <v>348</v>
      </c>
      <c r="F161" s="151" t="s">
        <v>419</v>
      </c>
      <c r="I161" s="152"/>
      <c r="L161" s="32"/>
      <c r="M161" s="153"/>
      <c r="T161" s="56"/>
      <c r="AT161" s="17" t="s">
        <v>348</v>
      </c>
      <c r="AU161" s="17" t="s">
        <v>86</v>
      </c>
    </row>
    <row r="162" spans="2:65" s="12" customFormat="1" x14ac:dyDescent="0.2">
      <c r="B162" s="155"/>
      <c r="D162" s="150" t="s">
        <v>376</v>
      </c>
      <c r="E162" s="156" t="s">
        <v>1</v>
      </c>
      <c r="F162" s="157" t="s">
        <v>420</v>
      </c>
      <c r="H162" s="158">
        <v>120</v>
      </c>
      <c r="I162" s="159"/>
      <c r="L162" s="155"/>
      <c r="M162" s="160"/>
      <c r="T162" s="161"/>
      <c r="AT162" s="156" t="s">
        <v>376</v>
      </c>
      <c r="AU162" s="156" t="s">
        <v>86</v>
      </c>
      <c r="AV162" s="12" t="s">
        <v>86</v>
      </c>
      <c r="AW162" s="12" t="s">
        <v>34</v>
      </c>
      <c r="AX162" s="12" t="s">
        <v>84</v>
      </c>
      <c r="AY162" s="156" t="s">
        <v>339</v>
      </c>
    </row>
    <row r="163" spans="2:65" s="1" customFormat="1" ht="16.5" customHeight="1" x14ac:dyDescent="0.2">
      <c r="B163" s="136"/>
      <c r="C163" s="137" t="s">
        <v>421</v>
      </c>
      <c r="D163" s="137" t="s">
        <v>342</v>
      </c>
      <c r="E163" s="138" t="s">
        <v>352</v>
      </c>
      <c r="F163" s="139" t="s">
        <v>353</v>
      </c>
      <c r="G163" s="140" t="s">
        <v>345</v>
      </c>
      <c r="H163" s="141">
        <v>20</v>
      </c>
      <c r="I163" s="142"/>
      <c r="J163" s="143">
        <f>ROUND(I163*H163,2)</f>
        <v>0</v>
      </c>
      <c r="K163" s="139" t="s">
        <v>346</v>
      </c>
      <c r="L163" s="32"/>
      <c r="M163" s="144" t="s">
        <v>1</v>
      </c>
      <c r="N163" s="145" t="s">
        <v>42</v>
      </c>
      <c r="P163" s="146">
        <f>O163*H163</f>
        <v>0</v>
      </c>
      <c r="Q163" s="146">
        <v>0</v>
      </c>
      <c r="R163" s="146">
        <f>Q163*H163</f>
        <v>0</v>
      </c>
      <c r="S163" s="146">
        <v>0</v>
      </c>
      <c r="T163" s="147">
        <f>S163*H163</f>
        <v>0</v>
      </c>
      <c r="AR163" s="148" t="s">
        <v>249</v>
      </c>
      <c r="AT163" s="148" t="s">
        <v>342</v>
      </c>
      <c r="AU163" s="148" t="s">
        <v>86</v>
      </c>
      <c r="AY163" s="17" t="s">
        <v>339</v>
      </c>
      <c r="BE163" s="149">
        <f>IF(N163="základní",J163,0)</f>
        <v>0</v>
      </c>
      <c r="BF163" s="149">
        <f>IF(N163="snížená",J163,0)</f>
        <v>0</v>
      </c>
      <c r="BG163" s="149">
        <f>IF(N163="zákl. přenesená",J163,0)</f>
        <v>0</v>
      </c>
      <c r="BH163" s="149">
        <f>IF(N163="sníž. přenesená",J163,0)</f>
        <v>0</v>
      </c>
      <c r="BI163" s="149">
        <f>IF(N163="nulová",J163,0)</f>
        <v>0</v>
      </c>
      <c r="BJ163" s="17" t="s">
        <v>84</v>
      </c>
      <c r="BK163" s="149">
        <f>ROUND(I163*H163,2)</f>
        <v>0</v>
      </c>
      <c r="BL163" s="17" t="s">
        <v>249</v>
      </c>
      <c r="BM163" s="148" t="s">
        <v>422</v>
      </c>
    </row>
    <row r="164" spans="2:65" s="1" customFormat="1" ht="19.2" x14ac:dyDescent="0.2">
      <c r="B164" s="32"/>
      <c r="D164" s="150" t="s">
        <v>348</v>
      </c>
      <c r="F164" s="151" t="s">
        <v>355</v>
      </c>
      <c r="I164" s="152"/>
      <c r="L164" s="32"/>
      <c r="M164" s="153"/>
      <c r="T164" s="56"/>
      <c r="AT164" s="17" t="s">
        <v>348</v>
      </c>
      <c r="AU164" s="17" t="s">
        <v>86</v>
      </c>
    </row>
    <row r="165" spans="2:65" s="1" customFormat="1" ht="16.5" customHeight="1" x14ac:dyDescent="0.2">
      <c r="B165" s="136"/>
      <c r="C165" s="137" t="s">
        <v>423</v>
      </c>
      <c r="D165" s="137" t="s">
        <v>342</v>
      </c>
      <c r="E165" s="138" t="s">
        <v>424</v>
      </c>
      <c r="F165" s="139" t="s">
        <v>425</v>
      </c>
      <c r="G165" s="140" t="s">
        <v>345</v>
      </c>
      <c r="H165" s="141">
        <v>108</v>
      </c>
      <c r="I165" s="142"/>
      <c r="J165" s="143">
        <f>ROUND(I165*H165,2)</f>
        <v>0</v>
      </c>
      <c r="K165" s="139" t="s">
        <v>346</v>
      </c>
      <c r="L165" s="32"/>
      <c r="M165" s="144" t="s">
        <v>1</v>
      </c>
      <c r="N165" s="145" t="s">
        <v>42</v>
      </c>
      <c r="P165" s="146">
        <f>O165*H165</f>
        <v>0</v>
      </c>
      <c r="Q165" s="146">
        <v>0</v>
      </c>
      <c r="R165" s="146">
        <f>Q165*H165</f>
        <v>0</v>
      </c>
      <c r="S165" s="146">
        <v>0</v>
      </c>
      <c r="T165" s="147">
        <f>S165*H165</f>
        <v>0</v>
      </c>
      <c r="AR165" s="148" t="s">
        <v>249</v>
      </c>
      <c r="AT165" s="148" t="s">
        <v>342</v>
      </c>
      <c r="AU165" s="148" t="s">
        <v>86</v>
      </c>
      <c r="AY165" s="17" t="s">
        <v>339</v>
      </c>
      <c r="BE165" s="149">
        <f>IF(N165="základní",J165,0)</f>
        <v>0</v>
      </c>
      <c r="BF165" s="149">
        <f>IF(N165="snížená",J165,0)</f>
        <v>0</v>
      </c>
      <c r="BG165" s="149">
        <f>IF(N165="zákl. přenesená",J165,0)</f>
        <v>0</v>
      </c>
      <c r="BH165" s="149">
        <f>IF(N165="sníž. přenesená",J165,0)</f>
        <v>0</v>
      </c>
      <c r="BI165" s="149">
        <f>IF(N165="nulová",J165,0)</f>
        <v>0</v>
      </c>
      <c r="BJ165" s="17" t="s">
        <v>84</v>
      </c>
      <c r="BK165" s="149">
        <f>ROUND(I165*H165,2)</f>
        <v>0</v>
      </c>
      <c r="BL165" s="17" t="s">
        <v>249</v>
      </c>
      <c r="BM165" s="148" t="s">
        <v>426</v>
      </c>
    </row>
    <row r="166" spans="2:65" s="1" customFormat="1" ht="19.2" x14ac:dyDescent="0.2">
      <c r="B166" s="32"/>
      <c r="D166" s="150" t="s">
        <v>348</v>
      </c>
      <c r="F166" s="151" t="s">
        <v>427</v>
      </c>
      <c r="I166" s="152"/>
      <c r="L166" s="32"/>
      <c r="M166" s="153"/>
      <c r="T166" s="56"/>
      <c r="AT166" s="17" t="s">
        <v>348</v>
      </c>
      <c r="AU166" s="17" t="s">
        <v>86</v>
      </c>
    </row>
    <row r="167" spans="2:65" s="1" customFormat="1" ht="16.5" customHeight="1" x14ac:dyDescent="0.2">
      <c r="B167" s="136"/>
      <c r="C167" s="137" t="s">
        <v>428</v>
      </c>
      <c r="D167" s="137" t="s">
        <v>342</v>
      </c>
      <c r="E167" s="138" t="s">
        <v>429</v>
      </c>
      <c r="F167" s="139" t="s">
        <v>430</v>
      </c>
      <c r="G167" s="140" t="s">
        <v>345</v>
      </c>
      <c r="H167" s="141">
        <v>4160</v>
      </c>
      <c r="I167" s="142"/>
      <c r="J167" s="143">
        <f>ROUND(I167*H167,2)</f>
        <v>0</v>
      </c>
      <c r="K167" s="139" t="s">
        <v>346</v>
      </c>
      <c r="L167" s="32"/>
      <c r="M167" s="144" t="s">
        <v>1</v>
      </c>
      <c r="N167" s="145" t="s">
        <v>42</v>
      </c>
      <c r="P167" s="146">
        <f>O167*H167</f>
        <v>0</v>
      </c>
      <c r="Q167" s="146">
        <v>0</v>
      </c>
      <c r="R167" s="146">
        <f>Q167*H167</f>
        <v>0</v>
      </c>
      <c r="S167" s="146">
        <v>0</v>
      </c>
      <c r="T167" s="147">
        <f>S167*H167</f>
        <v>0</v>
      </c>
      <c r="AR167" s="148" t="s">
        <v>249</v>
      </c>
      <c r="AT167" s="148" t="s">
        <v>342</v>
      </c>
      <c r="AU167" s="148" t="s">
        <v>86</v>
      </c>
      <c r="AY167" s="17" t="s">
        <v>339</v>
      </c>
      <c r="BE167" s="149">
        <f>IF(N167="základní",J167,0)</f>
        <v>0</v>
      </c>
      <c r="BF167" s="149">
        <f>IF(N167="snížená",J167,0)</f>
        <v>0</v>
      </c>
      <c r="BG167" s="149">
        <f>IF(N167="zákl. přenesená",J167,0)</f>
        <v>0</v>
      </c>
      <c r="BH167" s="149">
        <f>IF(N167="sníž. přenesená",J167,0)</f>
        <v>0</v>
      </c>
      <c r="BI167" s="149">
        <f>IF(N167="nulová",J167,0)</f>
        <v>0</v>
      </c>
      <c r="BJ167" s="17" t="s">
        <v>84</v>
      </c>
      <c r="BK167" s="149">
        <f>ROUND(I167*H167,2)</f>
        <v>0</v>
      </c>
      <c r="BL167" s="17" t="s">
        <v>249</v>
      </c>
      <c r="BM167" s="148" t="s">
        <v>431</v>
      </c>
    </row>
    <row r="168" spans="2:65" s="1" customFormat="1" ht="28.8" x14ac:dyDescent="0.2">
      <c r="B168" s="32"/>
      <c r="D168" s="150" t="s">
        <v>348</v>
      </c>
      <c r="F168" s="151" t="s">
        <v>432</v>
      </c>
      <c r="I168" s="152"/>
      <c r="L168" s="32"/>
      <c r="M168" s="153"/>
      <c r="T168" s="56"/>
      <c r="AT168" s="17" t="s">
        <v>348</v>
      </c>
      <c r="AU168" s="17" t="s">
        <v>86</v>
      </c>
    </row>
    <row r="169" spans="2:65" s="1" customFormat="1" ht="16.5" customHeight="1" x14ac:dyDescent="0.2">
      <c r="B169" s="136"/>
      <c r="C169" s="137" t="s">
        <v>433</v>
      </c>
      <c r="D169" s="137" t="s">
        <v>342</v>
      </c>
      <c r="E169" s="138" t="s">
        <v>434</v>
      </c>
      <c r="F169" s="139" t="s">
        <v>435</v>
      </c>
      <c r="G169" s="140" t="s">
        <v>363</v>
      </c>
      <c r="H169" s="141">
        <v>0.68400000000000005</v>
      </c>
      <c r="I169" s="142"/>
      <c r="J169" s="143">
        <f>ROUND(I169*H169,2)</f>
        <v>0</v>
      </c>
      <c r="K169" s="139" t="s">
        <v>346</v>
      </c>
      <c r="L169" s="32"/>
      <c r="M169" s="144" t="s">
        <v>1</v>
      </c>
      <c r="N169" s="145" t="s">
        <v>42</v>
      </c>
      <c r="P169" s="146">
        <f>O169*H169</f>
        <v>0</v>
      </c>
      <c r="Q169" s="146">
        <v>0</v>
      </c>
      <c r="R169" s="146">
        <f>Q169*H169</f>
        <v>0</v>
      </c>
      <c r="S169" s="146">
        <v>0</v>
      </c>
      <c r="T169" s="147">
        <f>S169*H169</f>
        <v>0</v>
      </c>
      <c r="AR169" s="148" t="s">
        <v>249</v>
      </c>
      <c r="AT169" s="148" t="s">
        <v>342</v>
      </c>
      <c r="AU169" s="148" t="s">
        <v>86</v>
      </c>
      <c r="AY169" s="17" t="s">
        <v>339</v>
      </c>
      <c r="BE169" s="149">
        <f>IF(N169="základní",J169,0)</f>
        <v>0</v>
      </c>
      <c r="BF169" s="149">
        <f>IF(N169="snížená",J169,0)</f>
        <v>0</v>
      </c>
      <c r="BG169" s="149">
        <f>IF(N169="zákl. přenesená",J169,0)</f>
        <v>0</v>
      </c>
      <c r="BH169" s="149">
        <f>IF(N169="sníž. přenesená",J169,0)</f>
        <v>0</v>
      </c>
      <c r="BI169" s="149">
        <f>IF(N169="nulová",J169,0)</f>
        <v>0</v>
      </c>
      <c r="BJ169" s="17" t="s">
        <v>84</v>
      </c>
      <c r="BK169" s="149">
        <f>ROUND(I169*H169,2)</f>
        <v>0</v>
      </c>
      <c r="BL169" s="17" t="s">
        <v>249</v>
      </c>
      <c r="BM169" s="148" t="s">
        <v>436</v>
      </c>
    </row>
    <row r="170" spans="2:65" s="1" customFormat="1" ht="57.6" x14ac:dyDescent="0.2">
      <c r="B170" s="32"/>
      <c r="D170" s="150" t="s">
        <v>348</v>
      </c>
      <c r="F170" s="151" t="s">
        <v>437</v>
      </c>
      <c r="I170" s="152"/>
      <c r="L170" s="32"/>
      <c r="M170" s="153"/>
      <c r="T170" s="56"/>
      <c r="AT170" s="17" t="s">
        <v>348</v>
      </c>
      <c r="AU170" s="17" t="s">
        <v>86</v>
      </c>
    </row>
    <row r="171" spans="2:65" s="1" customFormat="1" ht="19.2" x14ac:dyDescent="0.2">
      <c r="B171" s="32"/>
      <c r="D171" s="150" t="s">
        <v>350</v>
      </c>
      <c r="F171" s="154" t="s">
        <v>438</v>
      </c>
      <c r="I171" s="152"/>
      <c r="L171" s="32"/>
      <c r="M171" s="153"/>
      <c r="T171" s="56"/>
      <c r="AT171" s="17" t="s">
        <v>350</v>
      </c>
      <c r="AU171" s="17" t="s">
        <v>86</v>
      </c>
    </row>
    <row r="172" spans="2:65" s="1" customFormat="1" ht="16.5" customHeight="1" x14ac:dyDescent="0.2">
      <c r="B172" s="136"/>
      <c r="C172" s="137" t="s">
        <v>439</v>
      </c>
      <c r="D172" s="137" t="s">
        <v>342</v>
      </c>
      <c r="E172" s="138" t="s">
        <v>440</v>
      </c>
      <c r="F172" s="139" t="s">
        <v>441</v>
      </c>
      <c r="G172" s="140" t="s">
        <v>363</v>
      </c>
      <c r="H172" s="141">
        <v>0.68400000000000005</v>
      </c>
      <c r="I172" s="142"/>
      <c r="J172" s="143">
        <f>ROUND(I172*H172,2)</f>
        <v>0</v>
      </c>
      <c r="K172" s="139" t="s">
        <v>346</v>
      </c>
      <c r="L172" s="32"/>
      <c r="M172" s="144" t="s">
        <v>1</v>
      </c>
      <c r="N172" s="145" t="s">
        <v>42</v>
      </c>
      <c r="P172" s="146">
        <f>O172*H172</f>
        <v>0</v>
      </c>
      <c r="Q172" s="146">
        <v>0</v>
      </c>
      <c r="R172" s="146">
        <f>Q172*H172</f>
        <v>0</v>
      </c>
      <c r="S172" s="146">
        <v>0</v>
      </c>
      <c r="T172" s="147">
        <f>S172*H172</f>
        <v>0</v>
      </c>
      <c r="AR172" s="148" t="s">
        <v>249</v>
      </c>
      <c r="AT172" s="148" t="s">
        <v>342</v>
      </c>
      <c r="AU172" s="148" t="s">
        <v>86</v>
      </c>
      <c r="AY172" s="17" t="s">
        <v>339</v>
      </c>
      <c r="BE172" s="149">
        <f>IF(N172="základní",J172,0)</f>
        <v>0</v>
      </c>
      <c r="BF172" s="149">
        <f>IF(N172="snížená",J172,0)</f>
        <v>0</v>
      </c>
      <c r="BG172" s="149">
        <f>IF(N172="zákl. přenesená",J172,0)</f>
        <v>0</v>
      </c>
      <c r="BH172" s="149">
        <f>IF(N172="sníž. přenesená",J172,0)</f>
        <v>0</v>
      </c>
      <c r="BI172" s="149">
        <f>IF(N172="nulová",J172,0)</f>
        <v>0</v>
      </c>
      <c r="BJ172" s="17" t="s">
        <v>84</v>
      </c>
      <c r="BK172" s="149">
        <f>ROUND(I172*H172,2)</f>
        <v>0</v>
      </c>
      <c r="BL172" s="17" t="s">
        <v>249</v>
      </c>
      <c r="BM172" s="148" t="s">
        <v>442</v>
      </c>
    </row>
    <row r="173" spans="2:65" s="1" customFormat="1" ht="19.2" x14ac:dyDescent="0.2">
      <c r="B173" s="32"/>
      <c r="D173" s="150" t="s">
        <v>348</v>
      </c>
      <c r="F173" s="151" t="s">
        <v>443</v>
      </c>
      <c r="I173" s="152"/>
      <c r="L173" s="32"/>
      <c r="M173" s="153"/>
      <c r="T173" s="56"/>
      <c r="AT173" s="17" t="s">
        <v>348</v>
      </c>
      <c r="AU173" s="17" t="s">
        <v>86</v>
      </c>
    </row>
    <row r="174" spans="2:65" s="1" customFormat="1" ht="19.2" x14ac:dyDescent="0.2">
      <c r="B174" s="32"/>
      <c r="D174" s="150" t="s">
        <v>350</v>
      </c>
      <c r="F174" s="154" t="s">
        <v>444</v>
      </c>
      <c r="I174" s="152"/>
      <c r="L174" s="32"/>
      <c r="M174" s="153"/>
      <c r="T174" s="56"/>
      <c r="AT174" s="17" t="s">
        <v>350</v>
      </c>
      <c r="AU174" s="17" t="s">
        <v>86</v>
      </c>
    </row>
    <row r="175" spans="2:65" s="1" customFormat="1" ht="16.5" customHeight="1" x14ac:dyDescent="0.2">
      <c r="B175" s="136"/>
      <c r="C175" s="137" t="s">
        <v>445</v>
      </c>
      <c r="D175" s="137" t="s">
        <v>342</v>
      </c>
      <c r="E175" s="138" t="s">
        <v>446</v>
      </c>
      <c r="F175" s="139" t="s">
        <v>447</v>
      </c>
      <c r="G175" s="140" t="s">
        <v>448</v>
      </c>
      <c r="H175" s="141">
        <v>20</v>
      </c>
      <c r="I175" s="142"/>
      <c r="J175" s="143">
        <f>ROUND(I175*H175,2)</f>
        <v>0</v>
      </c>
      <c r="K175" s="139" t="s">
        <v>346</v>
      </c>
      <c r="L175" s="32"/>
      <c r="M175" s="144" t="s">
        <v>1</v>
      </c>
      <c r="N175" s="145" t="s">
        <v>42</v>
      </c>
      <c r="P175" s="146">
        <f>O175*H175</f>
        <v>0</v>
      </c>
      <c r="Q175" s="146">
        <v>0</v>
      </c>
      <c r="R175" s="146">
        <f>Q175*H175</f>
        <v>0</v>
      </c>
      <c r="S175" s="146">
        <v>0</v>
      </c>
      <c r="T175" s="147">
        <f>S175*H175</f>
        <v>0</v>
      </c>
      <c r="AR175" s="148" t="s">
        <v>249</v>
      </c>
      <c r="AT175" s="148" t="s">
        <v>342</v>
      </c>
      <c r="AU175" s="148" t="s">
        <v>86</v>
      </c>
      <c r="AY175" s="17" t="s">
        <v>339</v>
      </c>
      <c r="BE175" s="149">
        <f>IF(N175="základní",J175,0)</f>
        <v>0</v>
      </c>
      <c r="BF175" s="149">
        <f>IF(N175="snížená",J175,0)</f>
        <v>0</v>
      </c>
      <c r="BG175" s="149">
        <f>IF(N175="zákl. přenesená",J175,0)</f>
        <v>0</v>
      </c>
      <c r="BH175" s="149">
        <f>IF(N175="sníž. přenesená",J175,0)</f>
        <v>0</v>
      </c>
      <c r="BI175" s="149">
        <f>IF(N175="nulová",J175,0)</f>
        <v>0</v>
      </c>
      <c r="BJ175" s="17" t="s">
        <v>84</v>
      </c>
      <c r="BK175" s="149">
        <f>ROUND(I175*H175,2)</f>
        <v>0</v>
      </c>
      <c r="BL175" s="17" t="s">
        <v>249</v>
      </c>
      <c r="BM175" s="148" t="s">
        <v>449</v>
      </c>
    </row>
    <row r="176" spans="2:65" s="1" customFormat="1" ht="48" x14ac:dyDescent="0.2">
      <c r="B176" s="32"/>
      <c r="D176" s="150" t="s">
        <v>348</v>
      </c>
      <c r="F176" s="151" t="s">
        <v>450</v>
      </c>
      <c r="I176" s="152"/>
      <c r="L176" s="32"/>
      <c r="M176" s="153"/>
      <c r="T176" s="56"/>
      <c r="AT176" s="17" t="s">
        <v>348</v>
      </c>
      <c r="AU176" s="17" t="s">
        <v>86</v>
      </c>
    </row>
    <row r="177" spans="2:65" s="1" customFormat="1" ht="16.5" customHeight="1" x14ac:dyDescent="0.2">
      <c r="B177" s="136"/>
      <c r="C177" s="137" t="s">
        <v>451</v>
      </c>
      <c r="D177" s="137" t="s">
        <v>342</v>
      </c>
      <c r="E177" s="138" t="s">
        <v>452</v>
      </c>
      <c r="F177" s="139" t="s">
        <v>453</v>
      </c>
      <c r="G177" s="140" t="s">
        <v>448</v>
      </c>
      <c r="H177" s="141">
        <v>34</v>
      </c>
      <c r="I177" s="142"/>
      <c r="J177" s="143">
        <f>ROUND(I177*H177,2)</f>
        <v>0</v>
      </c>
      <c r="K177" s="139" t="s">
        <v>346</v>
      </c>
      <c r="L177" s="32"/>
      <c r="M177" s="144" t="s">
        <v>1</v>
      </c>
      <c r="N177" s="145" t="s">
        <v>42</v>
      </c>
      <c r="P177" s="146">
        <f>O177*H177</f>
        <v>0</v>
      </c>
      <c r="Q177" s="146">
        <v>0</v>
      </c>
      <c r="R177" s="146">
        <f>Q177*H177</f>
        <v>0</v>
      </c>
      <c r="S177" s="146">
        <v>0</v>
      </c>
      <c r="T177" s="147">
        <f>S177*H177</f>
        <v>0</v>
      </c>
      <c r="AR177" s="148" t="s">
        <v>249</v>
      </c>
      <c r="AT177" s="148" t="s">
        <v>342</v>
      </c>
      <c r="AU177" s="148" t="s">
        <v>86</v>
      </c>
      <c r="AY177" s="17" t="s">
        <v>339</v>
      </c>
      <c r="BE177" s="149">
        <f>IF(N177="základní",J177,0)</f>
        <v>0</v>
      </c>
      <c r="BF177" s="149">
        <f>IF(N177="snížená",J177,0)</f>
        <v>0</v>
      </c>
      <c r="BG177" s="149">
        <f>IF(N177="zákl. přenesená",J177,0)</f>
        <v>0</v>
      </c>
      <c r="BH177" s="149">
        <f>IF(N177="sníž. přenesená",J177,0)</f>
        <v>0</v>
      </c>
      <c r="BI177" s="149">
        <f>IF(N177="nulová",J177,0)</f>
        <v>0</v>
      </c>
      <c r="BJ177" s="17" t="s">
        <v>84</v>
      </c>
      <c r="BK177" s="149">
        <f>ROUND(I177*H177,2)</f>
        <v>0</v>
      </c>
      <c r="BL177" s="17" t="s">
        <v>249</v>
      </c>
      <c r="BM177" s="148" t="s">
        <v>454</v>
      </c>
    </row>
    <row r="178" spans="2:65" s="1" customFormat="1" ht="48" x14ac:dyDescent="0.2">
      <c r="B178" s="32"/>
      <c r="D178" s="150" t="s">
        <v>348</v>
      </c>
      <c r="F178" s="151" t="s">
        <v>455</v>
      </c>
      <c r="I178" s="152"/>
      <c r="L178" s="32"/>
      <c r="M178" s="153"/>
      <c r="T178" s="56"/>
      <c r="AT178" s="17" t="s">
        <v>348</v>
      </c>
      <c r="AU178" s="17" t="s">
        <v>86</v>
      </c>
    </row>
    <row r="179" spans="2:65" s="1" customFormat="1" ht="16.5" customHeight="1" x14ac:dyDescent="0.2">
      <c r="B179" s="136"/>
      <c r="C179" s="137" t="s">
        <v>7</v>
      </c>
      <c r="D179" s="137" t="s">
        <v>342</v>
      </c>
      <c r="E179" s="138" t="s">
        <v>456</v>
      </c>
      <c r="F179" s="139" t="s">
        <v>457</v>
      </c>
      <c r="G179" s="140" t="s">
        <v>448</v>
      </c>
      <c r="H179" s="141">
        <v>8</v>
      </c>
      <c r="I179" s="142"/>
      <c r="J179" s="143">
        <f>ROUND(I179*H179,2)</f>
        <v>0</v>
      </c>
      <c r="K179" s="139" t="s">
        <v>346</v>
      </c>
      <c r="L179" s="32"/>
      <c r="M179" s="144" t="s">
        <v>1</v>
      </c>
      <c r="N179" s="145" t="s">
        <v>42</v>
      </c>
      <c r="P179" s="146">
        <f>O179*H179</f>
        <v>0</v>
      </c>
      <c r="Q179" s="146">
        <v>0</v>
      </c>
      <c r="R179" s="146">
        <f>Q179*H179</f>
        <v>0</v>
      </c>
      <c r="S179" s="146">
        <v>0</v>
      </c>
      <c r="T179" s="147">
        <f>S179*H179</f>
        <v>0</v>
      </c>
      <c r="AR179" s="148" t="s">
        <v>249</v>
      </c>
      <c r="AT179" s="148" t="s">
        <v>342</v>
      </c>
      <c r="AU179" s="148" t="s">
        <v>86</v>
      </c>
      <c r="AY179" s="17" t="s">
        <v>339</v>
      </c>
      <c r="BE179" s="149">
        <f>IF(N179="základní",J179,0)</f>
        <v>0</v>
      </c>
      <c r="BF179" s="149">
        <f>IF(N179="snížená",J179,0)</f>
        <v>0</v>
      </c>
      <c r="BG179" s="149">
        <f>IF(N179="zákl. přenesená",J179,0)</f>
        <v>0</v>
      </c>
      <c r="BH179" s="149">
        <f>IF(N179="sníž. přenesená",J179,0)</f>
        <v>0</v>
      </c>
      <c r="BI179" s="149">
        <f>IF(N179="nulová",J179,0)</f>
        <v>0</v>
      </c>
      <c r="BJ179" s="17" t="s">
        <v>84</v>
      </c>
      <c r="BK179" s="149">
        <f>ROUND(I179*H179,2)</f>
        <v>0</v>
      </c>
      <c r="BL179" s="17" t="s">
        <v>249</v>
      </c>
      <c r="BM179" s="148" t="s">
        <v>458</v>
      </c>
    </row>
    <row r="180" spans="2:65" s="1" customFormat="1" ht="38.4" x14ac:dyDescent="0.2">
      <c r="B180" s="32"/>
      <c r="D180" s="150" t="s">
        <v>348</v>
      </c>
      <c r="F180" s="151" t="s">
        <v>459</v>
      </c>
      <c r="I180" s="152"/>
      <c r="L180" s="32"/>
      <c r="M180" s="153"/>
      <c r="T180" s="56"/>
      <c r="AT180" s="17" t="s">
        <v>348</v>
      </c>
      <c r="AU180" s="17" t="s">
        <v>86</v>
      </c>
    </row>
    <row r="181" spans="2:65" s="1" customFormat="1" ht="16.5" customHeight="1" x14ac:dyDescent="0.2">
      <c r="B181" s="136"/>
      <c r="C181" s="137" t="s">
        <v>460</v>
      </c>
      <c r="D181" s="137" t="s">
        <v>342</v>
      </c>
      <c r="E181" s="138" t="s">
        <v>461</v>
      </c>
      <c r="F181" s="139" t="s">
        <v>462</v>
      </c>
      <c r="G181" s="140" t="s">
        <v>358</v>
      </c>
      <c r="H181" s="141">
        <v>1342</v>
      </c>
      <c r="I181" s="142"/>
      <c r="J181" s="143">
        <f>ROUND(I181*H181,2)</f>
        <v>0</v>
      </c>
      <c r="K181" s="139" t="s">
        <v>346</v>
      </c>
      <c r="L181" s="32"/>
      <c r="M181" s="144" t="s">
        <v>1</v>
      </c>
      <c r="N181" s="145" t="s">
        <v>42</v>
      </c>
      <c r="P181" s="146">
        <f>O181*H181</f>
        <v>0</v>
      </c>
      <c r="Q181" s="146">
        <v>0</v>
      </c>
      <c r="R181" s="146">
        <f>Q181*H181</f>
        <v>0</v>
      </c>
      <c r="S181" s="146">
        <v>0</v>
      </c>
      <c r="T181" s="147">
        <f>S181*H181</f>
        <v>0</v>
      </c>
      <c r="AR181" s="148" t="s">
        <v>249</v>
      </c>
      <c r="AT181" s="148" t="s">
        <v>342</v>
      </c>
      <c r="AU181" s="148" t="s">
        <v>86</v>
      </c>
      <c r="AY181" s="17" t="s">
        <v>339</v>
      </c>
      <c r="BE181" s="149">
        <f>IF(N181="základní",J181,0)</f>
        <v>0</v>
      </c>
      <c r="BF181" s="149">
        <f>IF(N181="snížená",J181,0)</f>
        <v>0</v>
      </c>
      <c r="BG181" s="149">
        <f>IF(N181="zákl. přenesená",J181,0)</f>
        <v>0</v>
      </c>
      <c r="BH181" s="149">
        <f>IF(N181="sníž. přenesená",J181,0)</f>
        <v>0</v>
      </c>
      <c r="BI181" s="149">
        <f>IF(N181="nulová",J181,0)</f>
        <v>0</v>
      </c>
      <c r="BJ181" s="17" t="s">
        <v>84</v>
      </c>
      <c r="BK181" s="149">
        <f>ROUND(I181*H181,2)</f>
        <v>0</v>
      </c>
      <c r="BL181" s="17" t="s">
        <v>249</v>
      </c>
      <c r="BM181" s="148" t="s">
        <v>463</v>
      </c>
    </row>
    <row r="182" spans="2:65" s="1" customFormat="1" ht="28.8" x14ac:dyDescent="0.2">
      <c r="B182" s="32"/>
      <c r="D182" s="150" t="s">
        <v>348</v>
      </c>
      <c r="F182" s="151" t="s">
        <v>464</v>
      </c>
      <c r="I182" s="152"/>
      <c r="L182" s="32"/>
      <c r="M182" s="153"/>
      <c r="T182" s="56"/>
      <c r="AT182" s="17" t="s">
        <v>348</v>
      </c>
      <c r="AU182" s="17" t="s">
        <v>86</v>
      </c>
    </row>
    <row r="183" spans="2:65" s="1" customFormat="1" ht="19.2" x14ac:dyDescent="0.2">
      <c r="B183" s="32"/>
      <c r="D183" s="150" t="s">
        <v>350</v>
      </c>
      <c r="F183" s="154" t="s">
        <v>465</v>
      </c>
      <c r="I183" s="152"/>
      <c r="L183" s="32"/>
      <c r="M183" s="153"/>
      <c r="T183" s="56"/>
      <c r="AT183" s="17" t="s">
        <v>350</v>
      </c>
      <c r="AU183" s="17" t="s">
        <v>86</v>
      </c>
    </row>
    <row r="184" spans="2:65" s="12" customFormat="1" x14ac:dyDescent="0.2">
      <c r="B184" s="155"/>
      <c r="D184" s="150" t="s">
        <v>376</v>
      </c>
      <c r="E184" s="156" t="s">
        <v>1</v>
      </c>
      <c r="F184" s="157" t="s">
        <v>466</v>
      </c>
      <c r="H184" s="158">
        <v>1342</v>
      </c>
      <c r="I184" s="159"/>
      <c r="L184" s="155"/>
      <c r="M184" s="160"/>
      <c r="T184" s="161"/>
      <c r="AT184" s="156" t="s">
        <v>376</v>
      </c>
      <c r="AU184" s="156" t="s">
        <v>86</v>
      </c>
      <c r="AV184" s="12" t="s">
        <v>86</v>
      </c>
      <c r="AW184" s="12" t="s">
        <v>34</v>
      </c>
      <c r="AX184" s="12" t="s">
        <v>84</v>
      </c>
      <c r="AY184" s="156" t="s">
        <v>339</v>
      </c>
    </row>
    <row r="185" spans="2:65" s="1" customFormat="1" ht="16.5" customHeight="1" x14ac:dyDescent="0.2">
      <c r="B185" s="136"/>
      <c r="C185" s="137" t="s">
        <v>467</v>
      </c>
      <c r="D185" s="137" t="s">
        <v>342</v>
      </c>
      <c r="E185" s="138" t="s">
        <v>468</v>
      </c>
      <c r="F185" s="139" t="s">
        <v>469</v>
      </c>
      <c r="G185" s="140" t="s">
        <v>358</v>
      </c>
      <c r="H185" s="141">
        <v>1342</v>
      </c>
      <c r="I185" s="142"/>
      <c r="J185" s="143">
        <f>ROUND(I185*H185,2)</f>
        <v>0</v>
      </c>
      <c r="K185" s="139" t="s">
        <v>346</v>
      </c>
      <c r="L185" s="32"/>
      <c r="M185" s="144" t="s">
        <v>1</v>
      </c>
      <c r="N185" s="145" t="s">
        <v>42</v>
      </c>
      <c r="P185" s="146">
        <f>O185*H185</f>
        <v>0</v>
      </c>
      <c r="Q185" s="146">
        <v>0</v>
      </c>
      <c r="R185" s="146">
        <f>Q185*H185</f>
        <v>0</v>
      </c>
      <c r="S185" s="146">
        <v>0</v>
      </c>
      <c r="T185" s="147">
        <f>S185*H185</f>
        <v>0</v>
      </c>
      <c r="AR185" s="148" t="s">
        <v>249</v>
      </c>
      <c r="AT185" s="148" t="s">
        <v>342</v>
      </c>
      <c r="AU185" s="148" t="s">
        <v>86</v>
      </c>
      <c r="AY185" s="17" t="s">
        <v>339</v>
      </c>
      <c r="BE185" s="149">
        <f>IF(N185="základní",J185,0)</f>
        <v>0</v>
      </c>
      <c r="BF185" s="149">
        <f>IF(N185="snížená",J185,0)</f>
        <v>0</v>
      </c>
      <c r="BG185" s="149">
        <f>IF(N185="zákl. přenesená",J185,0)</f>
        <v>0</v>
      </c>
      <c r="BH185" s="149">
        <f>IF(N185="sníž. přenesená",J185,0)</f>
        <v>0</v>
      </c>
      <c r="BI185" s="149">
        <f>IF(N185="nulová",J185,0)</f>
        <v>0</v>
      </c>
      <c r="BJ185" s="17" t="s">
        <v>84</v>
      </c>
      <c r="BK185" s="149">
        <f>ROUND(I185*H185,2)</f>
        <v>0</v>
      </c>
      <c r="BL185" s="17" t="s">
        <v>249</v>
      </c>
      <c r="BM185" s="148" t="s">
        <v>470</v>
      </c>
    </row>
    <row r="186" spans="2:65" s="1" customFormat="1" ht="28.8" x14ac:dyDescent="0.2">
      <c r="B186" s="32"/>
      <c r="D186" s="150" t="s">
        <v>348</v>
      </c>
      <c r="F186" s="151" t="s">
        <v>471</v>
      </c>
      <c r="I186" s="152"/>
      <c r="L186" s="32"/>
      <c r="M186" s="153"/>
      <c r="T186" s="56"/>
      <c r="AT186" s="17" t="s">
        <v>348</v>
      </c>
      <c r="AU186" s="17" t="s">
        <v>86</v>
      </c>
    </row>
    <row r="187" spans="2:65" s="1" customFormat="1" ht="19.2" x14ac:dyDescent="0.2">
      <c r="B187" s="32"/>
      <c r="D187" s="150" t="s">
        <v>350</v>
      </c>
      <c r="F187" s="154" t="s">
        <v>465</v>
      </c>
      <c r="I187" s="152"/>
      <c r="L187" s="32"/>
      <c r="M187" s="153"/>
      <c r="T187" s="56"/>
      <c r="AT187" s="17" t="s">
        <v>350</v>
      </c>
      <c r="AU187" s="17" t="s">
        <v>86</v>
      </c>
    </row>
    <row r="188" spans="2:65" s="12" customFormat="1" x14ac:dyDescent="0.2">
      <c r="B188" s="155"/>
      <c r="D188" s="150" t="s">
        <v>376</v>
      </c>
      <c r="E188" s="156" t="s">
        <v>1</v>
      </c>
      <c r="F188" s="157" t="s">
        <v>466</v>
      </c>
      <c r="H188" s="158">
        <v>1342</v>
      </c>
      <c r="I188" s="159"/>
      <c r="L188" s="155"/>
      <c r="M188" s="160"/>
      <c r="T188" s="161"/>
      <c r="AT188" s="156" t="s">
        <v>376</v>
      </c>
      <c r="AU188" s="156" t="s">
        <v>86</v>
      </c>
      <c r="AV188" s="12" t="s">
        <v>86</v>
      </c>
      <c r="AW188" s="12" t="s">
        <v>34</v>
      </c>
      <c r="AX188" s="12" t="s">
        <v>84</v>
      </c>
      <c r="AY188" s="156" t="s">
        <v>339</v>
      </c>
    </row>
    <row r="189" spans="2:65" s="1" customFormat="1" ht="16.5" customHeight="1" x14ac:dyDescent="0.2">
      <c r="B189" s="136"/>
      <c r="C189" s="137" t="s">
        <v>472</v>
      </c>
      <c r="D189" s="137" t="s">
        <v>342</v>
      </c>
      <c r="E189" s="138" t="s">
        <v>473</v>
      </c>
      <c r="F189" s="139" t="s">
        <v>474</v>
      </c>
      <c r="G189" s="140" t="s">
        <v>358</v>
      </c>
      <c r="H189" s="141">
        <v>824</v>
      </c>
      <c r="I189" s="142"/>
      <c r="J189" s="143">
        <f>ROUND(I189*H189,2)</f>
        <v>0</v>
      </c>
      <c r="K189" s="139" t="s">
        <v>346</v>
      </c>
      <c r="L189" s="32"/>
      <c r="M189" s="144" t="s">
        <v>1</v>
      </c>
      <c r="N189" s="145" t="s">
        <v>42</v>
      </c>
      <c r="P189" s="146">
        <f>O189*H189</f>
        <v>0</v>
      </c>
      <c r="Q189" s="146">
        <v>0</v>
      </c>
      <c r="R189" s="146">
        <f>Q189*H189</f>
        <v>0</v>
      </c>
      <c r="S189" s="146">
        <v>0</v>
      </c>
      <c r="T189" s="147">
        <f>S189*H189</f>
        <v>0</v>
      </c>
      <c r="AR189" s="148" t="s">
        <v>249</v>
      </c>
      <c r="AT189" s="148" t="s">
        <v>342</v>
      </c>
      <c r="AU189" s="148" t="s">
        <v>86</v>
      </c>
      <c r="AY189" s="17" t="s">
        <v>339</v>
      </c>
      <c r="BE189" s="149">
        <f>IF(N189="základní",J189,0)</f>
        <v>0</v>
      </c>
      <c r="BF189" s="149">
        <f>IF(N189="snížená",J189,0)</f>
        <v>0</v>
      </c>
      <c r="BG189" s="149">
        <f>IF(N189="zákl. přenesená",J189,0)</f>
        <v>0</v>
      </c>
      <c r="BH189" s="149">
        <f>IF(N189="sníž. přenesená",J189,0)</f>
        <v>0</v>
      </c>
      <c r="BI189" s="149">
        <f>IF(N189="nulová",J189,0)</f>
        <v>0</v>
      </c>
      <c r="BJ189" s="17" t="s">
        <v>84</v>
      </c>
      <c r="BK189" s="149">
        <f>ROUND(I189*H189,2)</f>
        <v>0</v>
      </c>
      <c r="BL189" s="17" t="s">
        <v>249</v>
      </c>
      <c r="BM189" s="148" t="s">
        <v>475</v>
      </c>
    </row>
    <row r="190" spans="2:65" s="1" customFormat="1" ht="19.2" x14ac:dyDescent="0.2">
      <c r="B190" s="32"/>
      <c r="D190" s="150" t="s">
        <v>348</v>
      </c>
      <c r="F190" s="151" t="s">
        <v>476</v>
      </c>
      <c r="I190" s="152"/>
      <c r="L190" s="32"/>
      <c r="M190" s="153"/>
      <c r="T190" s="56"/>
      <c r="AT190" s="17" t="s">
        <v>348</v>
      </c>
      <c r="AU190" s="17" t="s">
        <v>86</v>
      </c>
    </row>
    <row r="191" spans="2:65" s="1" customFormat="1" ht="19.2" x14ac:dyDescent="0.2">
      <c r="B191" s="32"/>
      <c r="D191" s="150" t="s">
        <v>350</v>
      </c>
      <c r="F191" s="154" t="s">
        <v>465</v>
      </c>
      <c r="I191" s="152"/>
      <c r="L191" s="32"/>
      <c r="M191" s="153"/>
      <c r="T191" s="56"/>
      <c r="AT191" s="17" t="s">
        <v>350</v>
      </c>
      <c r="AU191" s="17" t="s">
        <v>86</v>
      </c>
    </row>
    <row r="192" spans="2:65" s="12" customFormat="1" x14ac:dyDescent="0.2">
      <c r="B192" s="155"/>
      <c r="D192" s="150" t="s">
        <v>376</v>
      </c>
      <c r="E192" s="156" t="s">
        <v>1</v>
      </c>
      <c r="F192" s="157" t="s">
        <v>477</v>
      </c>
      <c r="H192" s="158">
        <v>824</v>
      </c>
      <c r="I192" s="159"/>
      <c r="L192" s="155"/>
      <c r="M192" s="160"/>
      <c r="T192" s="161"/>
      <c r="AT192" s="156" t="s">
        <v>376</v>
      </c>
      <c r="AU192" s="156" t="s">
        <v>86</v>
      </c>
      <c r="AV192" s="12" t="s">
        <v>86</v>
      </c>
      <c r="AW192" s="12" t="s">
        <v>34</v>
      </c>
      <c r="AX192" s="12" t="s">
        <v>84</v>
      </c>
      <c r="AY192" s="156" t="s">
        <v>339</v>
      </c>
    </row>
    <row r="193" spans="2:65" s="1" customFormat="1" ht="16.5" customHeight="1" x14ac:dyDescent="0.2">
      <c r="B193" s="136"/>
      <c r="C193" s="137" t="s">
        <v>478</v>
      </c>
      <c r="D193" s="137" t="s">
        <v>342</v>
      </c>
      <c r="E193" s="138" t="s">
        <v>479</v>
      </c>
      <c r="F193" s="139" t="s">
        <v>480</v>
      </c>
      <c r="G193" s="140" t="s">
        <v>448</v>
      </c>
      <c r="H193" s="141">
        <v>6</v>
      </c>
      <c r="I193" s="142"/>
      <c r="J193" s="143">
        <f>ROUND(I193*H193,2)</f>
        <v>0</v>
      </c>
      <c r="K193" s="139" t="s">
        <v>346</v>
      </c>
      <c r="L193" s="32"/>
      <c r="M193" s="144" t="s">
        <v>1</v>
      </c>
      <c r="N193" s="145" t="s">
        <v>42</v>
      </c>
      <c r="P193" s="146">
        <f>O193*H193</f>
        <v>0</v>
      </c>
      <c r="Q193" s="146">
        <v>0</v>
      </c>
      <c r="R193" s="146">
        <f>Q193*H193</f>
        <v>0</v>
      </c>
      <c r="S193" s="146">
        <v>0</v>
      </c>
      <c r="T193" s="147">
        <f>S193*H193</f>
        <v>0</v>
      </c>
      <c r="AR193" s="148" t="s">
        <v>249</v>
      </c>
      <c r="AT193" s="148" t="s">
        <v>342</v>
      </c>
      <c r="AU193" s="148" t="s">
        <v>86</v>
      </c>
      <c r="AY193" s="17" t="s">
        <v>339</v>
      </c>
      <c r="BE193" s="149">
        <f>IF(N193="základní",J193,0)</f>
        <v>0</v>
      </c>
      <c r="BF193" s="149">
        <f>IF(N193="snížená",J193,0)</f>
        <v>0</v>
      </c>
      <c r="BG193" s="149">
        <f>IF(N193="zákl. přenesená",J193,0)</f>
        <v>0</v>
      </c>
      <c r="BH193" s="149">
        <f>IF(N193="sníž. přenesená",J193,0)</f>
        <v>0</v>
      </c>
      <c r="BI193" s="149">
        <f>IF(N193="nulová",J193,0)</f>
        <v>0</v>
      </c>
      <c r="BJ193" s="17" t="s">
        <v>84</v>
      </c>
      <c r="BK193" s="149">
        <f>ROUND(I193*H193,2)</f>
        <v>0</v>
      </c>
      <c r="BL193" s="17" t="s">
        <v>249</v>
      </c>
      <c r="BM193" s="148" t="s">
        <v>481</v>
      </c>
    </row>
    <row r="194" spans="2:65" s="1" customFormat="1" ht="28.8" x14ac:dyDescent="0.2">
      <c r="B194" s="32"/>
      <c r="D194" s="150" t="s">
        <v>348</v>
      </c>
      <c r="F194" s="151" t="s">
        <v>482</v>
      </c>
      <c r="I194" s="152"/>
      <c r="L194" s="32"/>
      <c r="M194" s="153"/>
      <c r="T194" s="56"/>
      <c r="AT194" s="17" t="s">
        <v>348</v>
      </c>
      <c r="AU194" s="17" t="s">
        <v>86</v>
      </c>
    </row>
    <row r="195" spans="2:65" s="1" customFormat="1" ht="16.5" customHeight="1" x14ac:dyDescent="0.2">
      <c r="B195" s="136"/>
      <c r="C195" s="137" t="s">
        <v>483</v>
      </c>
      <c r="D195" s="137" t="s">
        <v>342</v>
      </c>
      <c r="E195" s="138" t="s">
        <v>484</v>
      </c>
      <c r="F195" s="139" t="s">
        <v>485</v>
      </c>
      <c r="G195" s="140" t="s">
        <v>345</v>
      </c>
      <c r="H195" s="141">
        <v>243</v>
      </c>
      <c r="I195" s="142"/>
      <c r="J195" s="143">
        <f>ROUND(I195*H195,2)</f>
        <v>0</v>
      </c>
      <c r="K195" s="139" t="s">
        <v>346</v>
      </c>
      <c r="L195" s="32"/>
      <c r="M195" s="144" t="s">
        <v>1</v>
      </c>
      <c r="N195" s="145" t="s">
        <v>42</v>
      </c>
      <c r="P195" s="146">
        <f>O195*H195</f>
        <v>0</v>
      </c>
      <c r="Q195" s="146">
        <v>0</v>
      </c>
      <c r="R195" s="146">
        <f>Q195*H195</f>
        <v>0</v>
      </c>
      <c r="S195" s="146">
        <v>0</v>
      </c>
      <c r="T195" s="147">
        <f>S195*H195</f>
        <v>0</v>
      </c>
      <c r="AR195" s="148" t="s">
        <v>249</v>
      </c>
      <c r="AT195" s="148" t="s">
        <v>342</v>
      </c>
      <c r="AU195" s="148" t="s">
        <v>86</v>
      </c>
      <c r="AY195" s="17" t="s">
        <v>339</v>
      </c>
      <c r="BE195" s="149">
        <f>IF(N195="základní",J195,0)</f>
        <v>0</v>
      </c>
      <c r="BF195" s="149">
        <f>IF(N195="snížená",J195,0)</f>
        <v>0</v>
      </c>
      <c r="BG195" s="149">
        <f>IF(N195="zákl. přenesená",J195,0)</f>
        <v>0</v>
      </c>
      <c r="BH195" s="149">
        <f>IF(N195="sníž. přenesená",J195,0)</f>
        <v>0</v>
      </c>
      <c r="BI195" s="149">
        <f>IF(N195="nulová",J195,0)</f>
        <v>0</v>
      </c>
      <c r="BJ195" s="17" t="s">
        <v>84</v>
      </c>
      <c r="BK195" s="149">
        <f>ROUND(I195*H195,2)</f>
        <v>0</v>
      </c>
      <c r="BL195" s="17" t="s">
        <v>249</v>
      </c>
      <c r="BM195" s="148" t="s">
        <v>486</v>
      </c>
    </row>
    <row r="196" spans="2:65" s="1" customFormat="1" ht="19.2" x14ac:dyDescent="0.2">
      <c r="B196" s="32"/>
      <c r="D196" s="150" t="s">
        <v>348</v>
      </c>
      <c r="F196" s="151" t="s">
        <v>487</v>
      </c>
      <c r="I196" s="152"/>
      <c r="L196" s="32"/>
      <c r="M196" s="153"/>
      <c r="T196" s="56"/>
      <c r="AT196" s="17" t="s">
        <v>348</v>
      </c>
      <c r="AU196" s="17" t="s">
        <v>86</v>
      </c>
    </row>
    <row r="197" spans="2:65" s="12" customFormat="1" x14ac:dyDescent="0.2">
      <c r="B197" s="155"/>
      <c r="D197" s="150" t="s">
        <v>376</v>
      </c>
      <c r="E197" s="156" t="s">
        <v>1</v>
      </c>
      <c r="F197" s="157" t="s">
        <v>488</v>
      </c>
      <c r="H197" s="158">
        <v>243</v>
      </c>
      <c r="I197" s="159"/>
      <c r="L197" s="155"/>
      <c r="M197" s="160"/>
      <c r="T197" s="161"/>
      <c r="AT197" s="156" t="s">
        <v>376</v>
      </c>
      <c r="AU197" s="156" t="s">
        <v>86</v>
      </c>
      <c r="AV197" s="12" t="s">
        <v>86</v>
      </c>
      <c r="AW197" s="12" t="s">
        <v>34</v>
      </c>
      <c r="AX197" s="12" t="s">
        <v>84</v>
      </c>
      <c r="AY197" s="156" t="s">
        <v>339</v>
      </c>
    </row>
    <row r="198" spans="2:65" s="1" customFormat="1" ht="16.5" customHeight="1" x14ac:dyDescent="0.2">
      <c r="B198" s="136"/>
      <c r="C198" s="169" t="s">
        <v>489</v>
      </c>
      <c r="D198" s="169" t="s">
        <v>490</v>
      </c>
      <c r="E198" s="170" t="s">
        <v>491</v>
      </c>
      <c r="F198" s="171" t="s">
        <v>492</v>
      </c>
      <c r="G198" s="172" t="s">
        <v>493</v>
      </c>
      <c r="H198" s="173">
        <v>1598.576</v>
      </c>
      <c r="I198" s="174"/>
      <c r="J198" s="175">
        <f>ROUND(I198*H198,2)</f>
        <v>0</v>
      </c>
      <c r="K198" s="171" t="s">
        <v>346</v>
      </c>
      <c r="L198" s="176"/>
      <c r="M198" s="177" t="s">
        <v>1</v>
      </c>
      <c r="N198" s="178" t="s">
        <v>42</v>
      </c>
      <c r="P198" s="146">
        <f>O198*H198</f>
        <v>0</v>
      </c>
      <c r="Q198" s="146">
        <v>1</v>
      </c>
      <c r="R198" s="146">
        <f>Q198*H198</f>
        <v>1598.576</v>
      </c>
      <c r="S198" s="146">
        <v>0</v>
      </c>
      <c r="T198" s="147">
        <f>S198*H198</f>
        <v>0</v>
      </c>
      <c r="AR198" s="148" t="s">
        <v>494</v>
      </c>
      <c r="AT198" s="148" t="s">
        <v>490</v>
      </c>
      <c r="AU198" s="148" t="s">
        <v>86</v>
      </c>
      <c r="AY198" s="17" t="s">
        <v>339</v>
      </c>
      <c r="BE198" s="149">
        <f>IF(N198="základní",J198,0)</f>
        <v>0</v>
      </c>
      <c r="BF198" s="149">
        <f>IF(N198="snížená",J198,0)</f>
        <v>0</v>
      </c>
      <c r="BG198" s="149">
        <f>IF(N198="zákl. přenesená",J198,0)</f>
        <v>0</v>
      </c>
      <c r="BH198" s="149">
        <f>IF(N198="sníž. přenesená",J198,0)</f>
        <v>0</v>
      </c>
      <c r="BI198" s="149">
        <f>IF(N198="nulová",J198,0)</f>
        <v>0</v>
      </c>
      <c r="BJ198" s="17" t="s">
        <v>84</v>
      </c>
      <c r="BK198" s="149">
        <f>ROUND(I198*H198,2)</f>
        <v>0</v>
      </c>
      <c r="BL198" s="17" t="s">
        <v>494</v>
      </c>
      <c r="BM198" s="148" t="s">
        <v>495</v>
      </c>
    </row>
    <row r="199" spans="2:65" s="1" customFormat="1" x14ac:dyDescent="0.2">
      <c r="B199" s="32"/>
      <c r="D199" s="150" t="s">
        <v>348</v>
      </c>
      <c r="F199" s="151" t="s">
        <v>492</v>
      </c>
      <c r="I199" s="152"/>
      <c r="L199" s="32"/>
      <c r="M199" s="153"/>
      <c r="T199" s="56"/>
      <c r="AT199" s="17" t="s">
        <v>348</v>
      </c>
      <c r="AU199" s="17" t="s">
        <v>86</v>
      </c>
    </row>
    <row r="200" spans="2:65" s="12" customFormat="1" x14ac:dyDescent="0.2">
      <c r="B200" s="155"/>
      <c r="D200" s="150" t="s">
        <v>376</v>
      </c>
      <c r="E200" s="156" t="s">
        <v>1</v>
      </c>
      <c r="F200" s="157" t="s">
        <v>496</v>
      </c>
      <c r="H200" s="158">
        <v>1598.576</v>
      </c>
      <c r="I200" s="159"/>
      <c r="L200" s="155"/>
      <c r="M200" s="160"/>
      <c r="T200" s="161"/>
      <c r="AT200" s="156" t="s">
        <v>376</v>
      </c>
      <c r="AU200" s="156" t="s">
        <v>86</v>
      </c>
      <c r="AV200" s="12" t="s">
        <v>86</v>
      </c>
      <c r="AW200" s="12" t="s">
        <v>34</v>
      </c>
      <c r="AX200" s="12" t="s">
        <v>84</v>
      </c>
      <c r="AY200" s="156" t="s">
        <v>339</v>
      </c>
    </row>
    <row r="201" spans="2:65" s="1" customFormat="1" ht="16.5" customHeight="1" x14ac:dyDescent="0.2">
      <c r="B201" s="136"/>
      <c r="C201" s="169" t="s">
        <v>497</v>
      </c>
      <c r="D201" s="169" t="s">
        <v>490</v>
      </c>
      <c r="E201" s="170" t="s">
        <v>498</v>
      </c>
      <c r="F201" s="171" t="s">
        <v>499</v>
      </c>
      <c r="G201" s="172" t="s">
        <v>345</v>
      </c>
      <c r="H201" s="173">
        <v>2148</v>
      </c>
      <c r="I201" s="174"/>
      <c r="J201" s="175">
        <f>ROUND(I201*H201,2)</f>
        <v>0</v>
      </c>
      <c r="K201" s="171" t="s">
        <v>346</v>
      </c>
      <c r="L201" s="176"/>
      <c r="M201" s="177" t="s">
        <v>1</v>
      </c>
      <c r="N201" s="178" t="s">
        <v>42</v>
      </c>
      <c r="P201" s="146">
        <f>O201*H201</f>
        <v>0</v>
      </c>
      <c r="Q201" s="146">
        <v>1.8000000000000001E-4</v>
      </c>
      <c r="R201" s="146">
        <f>Q201*H201</f>
        <v>0.38664000000000004</v>
      </c>
      <c r="S201" s="146">
        <v>0</v>
      </c>
      <c r="T201" s="147">
        <f>S201*H201</f>
        <v>0</v>
      </c>
      <c r="AR201" s="148" t="s">
        <v>494</v>
      </c>
      <c r="AT201" s="148" t="s">
        <v>490</v>
      </c>
      <c r="AU201" s="148" t="s">
        <v>86</v>
      </c>
      <c r="AY201" s="17" t="s">
        <v>339</v>
      </c>
      <c r="BE201" s="149">
        <f>IF(N201="základní",J201,0)</f>
        <v>0</v>
      </c>
      <c r="BF201" s="149">
        <f>IF(N201="snížená",J201,0)</f>
        <v>0</v>
      </c>
      <c r="BG201" s="149">
        <f>IF(N201="zákl. přenesená",J201,0)</f>
        <v>0</v>
      </c>
      <c r="BH201" s="149">
        <f>IF(N201="sníž. přenesená",J201,0)</f>
        <v>0</v>
      </c>
      <c r="BI201" s="149">
        <f>IF(N201="nulová",J201,0)</f>
        <v>0</v>
      </c>
      <c r="BJ201" s="17" t="s">
        <v>84</v>
      </c>
      <c r="BK201" s="149">
        <f>ROUND(I201*H201,2)</f>
        <v>0</v>
      </c>
      <c r="BL201" s="17" t="s">
        <v>494</v>
      </c>
      <c r="BM201" s="148" t="s">
        <v>500</v>
      </c>
    </row>
    <row r="202" spans="2:65" s="1" customFormat="1" x14ac:dyDescent="0.2">
      <c r="B202" s="32"/>
      <c r="D202" s="150" t="s">
        <v>348</v>
      </c>
      <c r="F202" s="151" t="s">
        <v>499</v>
      </c>
      <c r="I202" s="152"/>
      <c r="L202" s="32"/>
      <c r="M202" s="153"/>
      <c r="T202" s="56"/>
      <c r="AT202" s="17" t="s">
        <v>348</v>
      </c>
      <c r="AU202" s="17" t="s">
        <v>86</v>
      </c>
    </row>
    <row r="203" spans="2:65" s="1" customFormat="1" ht="16.5" customHeight="1" x14ac:dyDescent="0.2">
      <c r="B203" s="136"/>
      <c r="C203" s="169" t="s">
        <v>501</v>
      </c>
      <c r="D203" s="169" t="s">
        <v>490</v>
      </c>
      <c r="E203" s="170" t="s">
        <v>502</v>
      </c>
      <c r="F203" s="171" t="s">
        <v>503</v>
      </c>
      <c r="G203" s="172" t="s">
        <v>345</v>
      </c>
      <c r="H203" s="173">
        <v>280</v>
      </c>
      <c r="I203" s="174"/>
      <c r="J203" s="175">
        <f>ROUND(I203*H203,2)</f>
        <v>0</v>
      </c>
      <c r="K203" s="171" t="s">
        <v>346</v>
      </c>
      <c r="L203" s="176"/>
      <c r="M203" s="177" t="s">
        <v>1</v>
      </c>
      <c r="N203" s="178" t="s">
        <v>42</v>
      </c>
      <c r="P203" s="146">
        <f>O203*H203</f>
        <v>0</v>
      </c>
      <c r="Q203" s="146">
        <v>1.1100000000000001E-3</v>
      </c>
      <c r="R203" s="146">
        <f>Q203*H203</f>
        <v>0.31080000000000002</v>
      </c>
      <c r="S203" s="146">
        <v>0</v>
      </c>
      <c r="T203" s="147">
        <f>S203*H203</f>
        <v>0</v>
      </c>
      <c r="AR203" s="148" t="s">
        <v>494</v>
      </c>
      <c r="AT203" s="148" t="s">
        <v>490</v>
      </c>
      <c r="AU203" s="148" t="s">
        <v>86</v>
      </c>
      <c r="AY203" s="17" t="s">
        <v>339</v>
      </c>
      <c r="BE203" s="149">
        <f>IF(N203="základní",J203,0)</f>
        <v>0</v>
      </c>
      <c r="BF203" s="149">
        <f>IF(N203="snížená",J203,0)</f>
        <v>0</v>
      </c>
      <c r="BG203" s="149">
        <f>IF(N203="zákl. přenesená",J203,0)</f>
        <v>0</v>
      </c>
      <c r="BH203" s="149">
        <f>IF(N203="sníž. přenesená",J203,0)</f>
        <v>0</v>
      </c>
      <c r="BI203" s="149">
        <f>IF(N203="nulová",J203,0)</f>
        <v>0</v>
      </c>
      <c r="BJ203" s="17" t="s">
        <v>84</v>
      </c>
      <c r="BK203" s="149">
        <f>ROUND(I203*H203,2)</f>
        <v>0</v>
      </c>
      <c r="BL203" s="17" t="s">
        <v>494</v>
      </c>
      <c r="BM203" s="148" t="s">
        <v>504</v>
      </c>
    </row>
    <row r="204" spans="2:65" s="1" customFormat="1" x14ac:dyDescent="0.2">
      <c r="B204" s="32"/>
      <c r="D204" s="150" t="s">
        <v>348</v>
      </c>
      <c r="F204" s="151" t="s">
        <v>503</v>
      </c>
      <c r="I204" s="152"/>
      <c r="L204" s="32"/>
      <c r="M204" s="153"/>
      <c r="T204" s="56"/>
      <c r="AT204" s="17" t="s">
        <v>348</v>
      </c>
      <c r="AU204" s="17" t="s">
        <v>86</v>
      </c>
    </row>
    <row r="205" spans="2:65" s="1" customFormat="1" ht="16.5" customHeight="1" x14ac:dyDescent="0.2">
      <c r="B205" s="136"/>
      <c r="C205" s="169" t="s">
        <v>505</v>
      </c>
      <c r="D205" s="169" t="s">
        <v>490</v>
      </c>
      <c r="E205" s="170" t="s">
        <v>506</v>
      </c>
      <c r="F205" s="171" t="s">
        <v>507</v>
      </c>
      <c r="G205" s="172" t="s">
        <v>345</v>
      </c>
      <c r="H205" s="173">
        <v>36</v>
      </c>
      <c r="I205" s="174"/>
      <c r="J205" s="175">
        <f>ROUND(I205*H205,2)</f>
        <v>0</v>
      </c>
      <c r="K205" s="171" t="s">
        <v>1</v>
      </c>
      <c r="L205" s="176"/>
      <c r="M205" s="177" t="s">
        <v>1</v>
      </c>
      <c r="N205" s="178" t="s">
        <v>42</v>
      </c>
      <c r="P205" s="146">
        <f>O205*H205</f>
        <v>0</v>
      </c>
      <c r="Q205" s="146">
        <v>1.1100000000000001E-3</v>
      </c>
      <c r="R205" s="146">
        <f>Q205*H205</f>
        <v>3.9960000000000002E-2</v>
      </c>
      <c r="S205" s="146">
        <v>0</v>
      </c>
      <c r="T205" s="147">
        <f>S205*H205</f>
        <v>0</v>
      </c>
      <c r="AR205" s="148" t="s">
        <v>494</v>
      </c>
      <c r="AT205" s="148" t="s">
        <v>490</v>
      </c>
      <c r="AU205" s="148" t="s">
        <v>86</v>
      </c>
      <c r="AY205" s="17" t="s">
        <v>339</v>
      </c>
      <c r="BE205" s="149">
        <f>IF(N205="základní",J205,0)</f>
        <v>0</v>
      </c>
      <c r="BF205" s="149">
        <f>IF(N205="snížená",J205,0)</f>
        <v>0</v>
      </c>
      <c r="BG205" s="149">
        <f>IF(N205="zákl. přenesená",J205,0)</f>
        <v>0</v>
      </c>
      <c r="BH205" s="149">
        <f>IF(N205="sníž. přenesená",J205,0)</f>
        <v>0</v>
      </c>
      <c r="BI205" s="149">
        <f>IF(N205="nulová",J205,0)</f>
        <v>0</v>
      </c>
      <c r="BJ205" s="17" t="s">
        <v>84</v>
      </c>
      <c r="BK205" s="149">
        <f>ROUND(I205*H205,2)</f>
        <v>0</v>
      </c>
      <c r="BL205" s="17" t="s">
        <v>494</v>
      </c>
      <c r="BM205" s="148" t="s">
        <v>508</v>
      </c>
    </row>
    <row r="206" spans="2:65" s="1" customFormat="1" x14ac:dyDescent="0.2">
      <c r="B206" s="32"/>
      <c r="D206" s="150" t="s">
        <v>348</v>
      </c>
      <c r="F206" s="151" t="s">
        <v>507</v>
      </c>
      <c r="I206" s="152"/>
      <c r="L206" s="32"/>
      <c r="M206" s="153"/>
      <c r="T206" s="56"/>
      <c r="AT206" s="17" t="s">
        <v>348</v>
      </c>
      <c r="AU206" s="17" t="s">
        <v>86</v>
      </c>
    </row>
    <row r="207" spans="2:65" s="1" customFormat="1" ht="16.5" customHeight="1" x14ac:dyDescent="0.2">
      <c r="B207" s="136"/>
      <c r="C207" s="169" t="s">
        <v>509</v>
      </c>
      <c r="D207" s="169" t="s">
        <v>490</v>
      </c>
      <c r="E207" s="170" t="s">
        <v>510</v>
      </c>
      <c r="F207" s="171" t="s">
        <v>511</v>
      </c>
      <c r="G207" s="172" t="s">
        <v>345</v>
      </c>
      <c r="H207" s="173">
        <v>90</v>
      </c>
      <c r="I207" s="174"/>
      <c r="J207" s="175">
        <f>ROUND(I207*H207,2)</f>
        <v>0</v>
      </c>
      <c r="K207" s="171" t="s">
        <v>346</v>
      </c>
      <c r="L207" s="176"/>
      <c r="M207" s="177" t="s">
        <v>1</v>
      </c>
      <c r="N207" s="178" t="s">
        <v>42</v>
      </c>
      <c r="P207" s="146">
        <f>O207*H207</f>
        <v>0</v>
      </c>
      <c r="Q207" s="146">
        <v>2.1000000000000001E-4</v>
      </c>
      <c r="R207" s="146">
        <f>Q207*H207</f>
        <v>1.89E-2</v>
      </c>
      <c r="S207" s="146">
        <v>0</v>
      </c>
      <c r="T207" s="147">
        <f>S207*H207</f>
        <v>0</v>
      </c>
      <c r="AR207" s="148" t="s">
        <v>494</v>
      </c>
      <c r="AT207" s="148" t="s">
        <v>490</v>
      </c>
      <c r="AU207" s="148" t="s">
        <v>86</v>
      </c>
      <c r="AY207" s="17" t="s">
        <v>339</v>
      </c>
      <c r="BE207" s="149">
        <f>IF(N207="základní",J207,0)</f>
        <v>0</v>
      </c>
      <c r="BF207" s="149">
        <f>IF(N207="snížená",J207,0)</f>
        <v>0</v>
      </c>
      <c r="BG207" s="149">
        <f>IF(N207="zákl. přenesená",J207,0)</f>
        <v>0</v>
      </c>
      <c r="BH207" s="149">
        <f>IF(N207="sníž. přenesená",J207,0)</f>
        <v>0</v>
      </c>
      <c r="BI207" s="149">
        <f>IF(N207="nulová",J207,0)</f>
        <v>0</v>
      </c>
      <c r="BJ207" s="17" t="s">
        <v>84</v>
      </c>
      <c r="BK207" s="149">
        <f>ROUND(I207*H207,2)</f>
        <v>0</v>
      </c>
      <c r="BL207" s="17" t="s">
        <v>494</v>
      </c>
      <c r="BM207" s="148" t="s">
        <v>512</v>
      </c>
    </row>
    <row r="208" spans="2:65" s="1" customFormat="1" x14ac:dyDescent="0.2">
      <c r="B208" s="32"/>
      <c r="D208" s="150" t="s">
        <v>348</v>
      </c>
      <c r="F208" s="151" t="s">
        <v>511</v>
      </c>
      <c r="I208" s="152"/>
      <c r="L208" s="32"/>
      <c r="M208" s="153"/>
      <c r="T208" s="56"/>
      <c r="AT208" s="17" t="s">
        <v>348</v>
      </c>
      <c r="AU208" s="17" t="s">
        <v>86</v>
      </c>
    </row>
    <row r="209" spans="2:65" s="1" customFormat="1" ht="16.5" customHeight="1" x14ac:dyDescent="0.2">
      <c r="B209" s="136"/>
      <c r="C209" s="169" t="s">
        <v>513</v>
      </c>
      <c r="D209" s="169" t="s">
        <v>490</v>
      </c>
      <c r="E209" s="170" t="s">
        <v>514</v>
      </c>
      <c r="F209" s="171" t="s">
        <v>515</v>
      </c>
      <c r="G209" s="172" t="s">
        <v>345</v>
      </c>
      <c r="H209" s="173">
        <v>4</v>
      </c>
      <c r="I209" s="174"/>
      <c r="J209" s="175">
        <f>ROUND(I209*H209,2)</f>
        <v>0</v>
      </c>
      <c r="K209" s="171" t="s">
        <v>346</v>
      </c>
      <c r="L209" s="176"/>
      <c r="M209" s="177" t="s">
        <v>1</v>
      </c>
      <c r="N209" s="178" t="s">
        <v>42</v>
      </c>
      <c r="P209" s="146">
        <f>O209*H209</f>
        <v>0</v>
      </c>
      <c r="Q209" s="146">
        <v>1.4999999999999999E-4</v>
      </c>
      <c r="R209" s="146">
        <f>Q209*H209</f>
        <v>5.9999999999999995E-4</v>
      </c>
      <c r="S209" s="146">
        <v>0</v>
      </c>
      <c r="T209" s="147">
        <f>S209*H209</f>
        <v>0</v>
      </c>
      <c r="AR209" s="148" t="s">
        <v>494</v>
      </c>
      <c r="AT209" s="148" t="s">
        <v>490</v>
      </c>
      <c r="AU209" s="148" t="s">
        <v>86</v>
      </c>
      <c r="AY209" s="17" t="s">
        <v>339</v>
      </c>
      <c r="BE209" s="149">
        <f>IF(N209="základní",J209,0)</f>
        <v>0</v>
      </c>
      <c r="BF209" s="149">
        <f>IF(N209="snížená",J209,0)</f>
        <v>0</v>
      </c>
      <c r="BG209" s="149">
        <f>IF(N209="zákl. přenesená",J209,0)</f>
        <v>0</v>
      </c>
      <c r="BH209" s="149">
        <f>IF(N209="sníž. přenesená",J209,0)</f>
        <v>0</v>
      </c>
      <c r="BI209" s="149">
        <f>IF(N209="nulová",J209,0)</f>
        <v>0</v>
      </c>
      <c r="BJ209" s="17" t="s">
        <v>84</v>
      </c>
      <c r="BK209" s="149">
        <f>ROUND(I209*H209,2)</f>
        <v>0</v>
      </c>
      <c r="BL209" s="17" t="s">
        <v>494</v>
      </c>
      <c r="BM209" s="148" t="s">
        <v>516</v>
      </c>
    </row>
    <row r="210" spans="2:65" s="1" customFormat="1" x14ac:dyDescent="0.2">
      <c r="B210" s="32"/>
      <c r="D210" s="150" t="s">
        <v>348</v>
      </c>
      <c r="F210" s="151" t="s">
        <v>515</v>
      </c>
      <c r="I210" s="152"/>
      <c r="L210" s="32"/>
      <c r="M210" s="153"/>
      <c r="T210" s="56"/>
      <c r="AT210" s="17" t="s">
        <v>348</v>
      </c>
      <c r="AU210" s="17" t="s">
        <v>86</v>
      </c>
    </row>
    <row r="211" spans="2:65" s="1" customFormat="1" ht="16.5" customHeight="1" x14ac:dyDescent="0.2">
      <c r="B211" s="136"/>
      <c r="C211" s="169" t="s">
        <v>517</v>
      </c>
      <c r="D211" s="169" t="s">
        <v>490</v>
      </c>
      <c r="E211" s="170" t="s">
        <v>518</v>
      </c>
      <c r="F211" s="171" t="s">
        <v>519</v>
      </c>
      <c r="G211" s="172" t="s">
        <v>345</v>
      </c>
      <c r="H211" s="173">
        <v>228</v>
      </c>
      <c r="I211" s="174"/>
      <c r="J211" s="175">
        <f>ROUND(I211*H211,2)</f>
        <v>0</v>
      </c>
      <c r="K211" s="171" t="s">
        <v>346</v>
      </c>
      <c r="L211" s="176"/>
      <c r="M211" s="177" t="s">
        <v>1</v>
      </c>
      <c r="N211" s="178" t="s">
        <v>42</v>
      </c>
      <c r="P211" s="146">
        <f>O211*H211</f>
        <v>0</v>
      </c>
      <c r="Q211" s="146">
        <v>1.004E-2</v>
      </c>
      <c r="R211" s="146">
        <f>Q211*H211</f>
        <v>2.28912</v>
      </c>
      <c r="S211" s="146">
        <v>0</v>
      </c>
      <c r="T211" s="147">
        <f>S211*H211</f>
        <v>0</v>
      </c>
      <c r="AR211" s="148" t="s">
        <v>494</v>
      </c>
      <c r="AT211" s="148" t="s">
        <v>490</v>
      </c>
      <c r="AU211" s="148" t="s">
        <v>86</v>
      </c>
      <c r="AY211" s="17" t="s">
        <v>339</v>
      </c>
      <c r="BE211" s="149">
        <f>IF(N211="základní",J211,0)</f>
        <v>0</v>
      </c>
      <c r="BF211" s="149">
        <f>IF(N211="snížená",J211,0)</f>
        <v>0</v>
      </c>
      <c r="BG211" s="149">
        <f>IF(N211="zákl. přenesená",J211,0)</f>
        <v>0</v>
      </c>
      <c r="BH211" s="149">
        <f>IF(N211="sníž. přenesená",J211,0)</f>
        <v>0</v>
      </c>
      <c r="BI211" s="149">
        <f>IF(N211="nulová",J211,0)</f>
        <v>0</v>
      </c>
      <c r="BJ211" s="17" t="s">
        <v>84</v>
      </c>
      <c r="BK211" s="149">
        <f>ROUND(I211*H211,2)</f>
        <v>0</v>
      </c>
      <c r="BL211" s="17" t="s">
        <v>494</v>
      </c>
      <c r="BM211" s="148" t="s">
        <v>520</v>
      </c>
    </row>
    <row r="212" spans="2:65" s="1" customFormat="1" x14ac:dyDescent="0.2">
      <c r="B212" s="32"/>
      <c r="D212" s="150" t="s">
        <v>348</v>
      </c>
      <c r="F212" s="151" t="s">
        <v>519</v>
      </c>
      <c r="I212" s="152"/>
      <c r="L212" s="32"/>
      <c r="M212" s="153"/>
      <c r="T212" s="56"/>
      <c r="AT212" s="17" t="s">
        <v>348</v>
      </c>
      <c r="AU212" s="17" t="s">
        <v>86</v>
      </c>
    </row>
    <row r="213" spans="2:65" s="1" customFormat="1" ht="16.5" customHeight="1" x14ac:dyDescent="0.2">
      <c r="B213" s="136"/>
      <c r="C213" s="169" t="s">
        <v>521</v>
      </c>
      <c r="D213" s="169" t="s">
        <v>490</v>
      </c>
      <c r="E213" s="170" t="s">
        <v>522</v>
      </c>
      <c r="F213" s="171" t="s">
        <v>523</v>
      </c>
      <c r="G213" s="172" t="s">
        <v>345</v>
      </c>
      <c r="H213" s="173">
        <v>15</v>
      </c>
      <c r="I213" s="174"/>
      <c r="J213" s="175">
        <f>ROUND(I213*H213,2)</f>
        <v>0</v>
      </c>
      <c r="K213" s="171" t="s">
        <v>346</v>
      </c>
      <c r="L213" s="176"/>
      <c r="M213" s="177" t="s">
        <v>1</v>
      </c>
      <c r="N213" s="178" t="s">
        <v>42</v>
      </c>
      <c r="P213" s="146">
        <f>O213*H213</f>
        <v>0</v>
      </c>
      <c r="Q213" s="146">
        <v>1.099E-2</v>
      </c>
      <c r="R213" s="146">
        <f>Q213*H213</f>
        <v>0.16485</v>
      </c>
      <c r="S213" s="146">
        <v>0</v>
      </c>
      <c r="T213" s="147">
        <f>S213*H213</f>
        <v>0</v>
      </c>
      <c r="AR213" s="148" t="s">
        <v>494</v>
      </c>
      <c r="AT213" s="148" t="s">
        <v>490</v>
      </c>
      <c r="AU213" s="148" t="s">
        <v>86</v>
      </c>
      <c r="AY213" s="17" t="s">
        <v>339</v>
      </c>
      <c r="BE213" s="149">
        <f>IF(N213="základní",J213,0)</f>
        <v>0</v>
      </c>
      <c r="BF213" s="149">
        <f>IF(N213="snížená",J213,0)</f>
        <v>0</v>
      </c>
      <c r="BG213" s="149">
        <f>IF(N213="zákl. přenesená",J213,0)</f>
        <v>0</v>
      </c>
      <c r="BH213" s="149">
        <f>IF(N213="sníž. přenesená",J213,0)</f>
        <v>0</v>
      </c>
      <c r="BI213" s="149">
        <f>IF(N213="nulová",J213,0)</f>
        <v>0</v>
      </c>
      <c r="BJ213" s="17" t="s">
        <v>84</v>
      </c>
      <c r="BK213" s="149">
        <f>ROUND(I213*H213,2)</f>
        <v>0</v>
      </c>
      <c r="BL213" s="17" t="s">
        <v>494</v>
      </c>
      <c r="BM213" s="148" t="s">
        <v>524</v>
      </c>
    </row>
    <row r="214" spans="2:65" s="1" customFormat="1" x14ac:dyDescent="0.2">
      <c r="B214" s="32"/>
      <c r="D214" s="150" t="s">
        <v>348</v>
      </c>
      <c r="F214" s="151" t="s">
        <v>523</v>
      </c>
      <c r="I214" s="152"/>
      <c r="L214" s="32"/>
      <c r="M214" s="153"/>
      <c r="T214" s="56"/>
      <c r="AT214" s="17" t="s">
        <v>348</v>
      </c>
      <c r="AU214" s="17" t="s">
        <v>86</v>
      </c>
    </row>
    <row r="215" spans="2:65" s="11" customFormat="1" ht="25.95" customHeight="1" x14ac:dyDescent="0.25">
      <c r="B215" s="124"/>
      <c r="D215" s="125" t="s">
        <v>76</v>
      </c>
      <c r="E215" s="126" t="s">
        <v>525</v>
      </c>
      <c r="F215" s="126" t="s">
        <v>526</v>
      </c>
      <c r="I215" s="127"/>
      <c r="J215" s="128">
        <f>BK215</f>
        <v>0</v>
      </c>
      <c r="L215" s="124"/>
      <c r="M215" s="129"/>
      <c r="P215" s="130">
        <f>SUM(P216:P286)</f>
        <v>0</v>
      </c>
      <c r="R215" s="130">
        <f>SUM(R216:R286)</f>
        <v>0</v>
      </c>
      <c r="T215" s="131">
        <f>SUM(T216:T286)</f>
        <v>0</v>
      </c>
      <c r="AR215" s="125" t="s">
        <v>249</v>
      </c>
      <c r="AT215" s="132" t="s">
        <v>76</v>
      </c>
      <c r="AU215" s="132" t="s">
        <v>77</v>
      </c>
      <c r="AY215" s="125" t="s">
        <v>339</v>
      </c>
      <c r="BK215" s="133">
        <f>SUM(BK216:BK286)</f>
        <v>0</v>
      </c>
    </row>
    <row r="216" spans="2:65" s="1" customFormat="1" ht="16.5" customHeight="1" x14ac:dyDescent="0.2">
      <c r="B216" s="136"/>
      <c r="C216" s="137" t="s">
        <v>527</v>
      </c>
      <c r="D216" s="137" t="s">
        <v>342</v>
      </c>
      <c r="E216" s="138" t="s">
        <v>528</v>
      </c>
      <c r="F216" s="139" t="s">
        <v>529</v>
      </c>
      <c r="G216" s="140" t="s">
        <v>493</v>
      </c>
      <c r="H216" s="141">
        <v>1360.78</v>
      </c>
      <c r="I216" s="142"/>
      <c r="J216" s="143">
        <f>ROUND(I216*H216,2)</f>
        <v>0</v>
      </c>
      <c r="K216" s="139" t="s">
        <v>346</v>
      </c>
      <c r="L216" s="32"/>
      <c r="M216" s="144" t="s">
        <v>1</v>
      </c>
      <c r="N216" s="145" t="s">
        <v>42</v>
      </c>
      <c r="P216" s="146">
        <f>O216*H216</f>
        <v>0</v>
      </c>
      <c r="Q216" s="146">
        <v>0</v>
      </c>
      <c r="R216" s="146">
        <f>Q216*H216</f>
        <v>0</v>
      </c>
      <c r="S216" s="146">
        <v>0</v>
      </c>
      <c r="T216" s="147">
        <f>S216*H216</f>
        <v>0</v>
      </c>
      <c r="AR216" s="148" t="s">
        <v>530</v>
      </c>
      <c r="AT216" s="148" t="s">
        <v>342</v>
      </c>
      <c r="AU216" s="148" t="s">
        <v>84</v>
      </c>
      <c r="AY216" s="17" t="s">
        <v>339</v>
      </c>
      <c r="BE216" s="149">
        <f>IF(N216="základní",J216,0)</f>
        <v>0</v>
      </c>
      <c r="BF216" s="149">
        <f>IF(N216="snížená",J216,0)</f>
        <v>0</v>
      </c>
      <c r="BG216" s="149">
        <f>IF(N216="zákl. přenesená",J216,0)</f>
        <v>0</v>
      </c>
      <c r="BH216" s="149">
        <f>IF(N216="sníž. přenesená",J216,0)</f>
        <v>0</v>
      </c>
      <c r="BI216" s="149">
        <f>IF(N216="nulová",J216,0)</f>
        <v>0</v>
      </c>
      <c r="BJ216" s="17" t="s">
        <v>84</v>
      </c>
      <c r="BK216" s="149">
        <f>ROUND(I216*H216,2)</f>
        <v>0</v>
      </c>
      <c r="BL216" s="17" t="s">
        <v>530</v>
      </c>
      <c r="BM216" s="148" t="s">
        <v>531</v>
      </c>
    </row>
    <row r="217" spans="2:65" s="1" customFormat="1" ht="28.8" x14ac:dyDescent="0.2">
      <c r="B217" s="32"/>
      <c r="D217" s="150" t="s">
        <v>348</v>
      </c>
      <c r="F217" s="151" t="s">
        <v>532</v>
      </c>
      <c r="I217" s="152"/>
      <c r="L217" s="32"/>
      <c r="M217" s="153"/>
      <c r="T217" s="56"/>
      <c r="AT217" s="17" t="s">
        <v>348</v>
      </c>
      <c r="AU217" s="17" t="s">
        <v>84</v>
      </c>
    </row>
    <row r="218" spans="2:65" s="12" customFormat="1" x14ac:dyDescent="0.2">
      <c r="B218" s="155"/>
      <c r="D218" s="150" t="s">
        <v>376</v>
      </c>
      <c r="E218" s="156" t="s">
        <v>1</v>
      </c>
      <c r="F218" s="157" t="s">
        <v>533</v>
      </c>
      <c r="H218" s="158">
        <v>271.63600000000002</v>
      </c>
      <c r="I218" s="159"/>
      <c r="L218" s="155"/>
      <c r="M218" s="160"/>
      <c r="T218" s="161"/>
      <c r="AT218" s="156" t="s">
        <v>376</v>
      </c>
      <c r="AU218" s="156" t="s">
        <v>84</v>
      </c>
      <c r="AV218" s="12" t="s">
        <v>86</v>
      </c>
      <c r="AW218" s="12" t="s">
        <v>34</v>
      </c>
      <c r="AX218" s="12" t="s">
        <v>77</v>
      </c>
      <c r="AY218" s="156" t="s">
        <v>339</v>
      </c>
    </row>
    <row r="219" spans="2:65" s="12" customFormat="1" x14ac:dyDescent="0.2">
      <c r="B219" s="155"/>
      <c r="D219" s="150" t="s">
        <v>376</v>
      </c>
      <c r="E219" s="156" t="s">
        <v>1</v>
      </c>
      <c r="F219" s="157" t="s">
        <v>534</v>
      </c>
      <c r="H219" s="158">
        <v>884.86199999999997</v>
      </c>
      <c r="I219" s="159"/>
      <c r="L219" s="155"/>
      <c r="M219" s="160"/>
      <c r="T219" s="161"/>
      <c r="AT219" s="156" t="s">
        <v>376</v>
      </c>
      <c r="AU219" s="156" t="s">
        <v>84</v>
      </c>
      <c r="AV219" s="12" t="s">
        <v>86</v>
      </c>
      <c r="AW219" s="12" t="s">
        <v>34</v>
      </c>
      <c r="AX219" s="12" t="s">
        <v>77</v>
      </c>
      <c r="AY219" s="156" t="s">
        <v>339</v>
      </c>
    </row>
    <row r="220" spans="2:65" s="12" customFormat="1" x14ac:dyDescent="0.2">
      <c r="B220" s="155"/>
      <c r="D220" s="150" t="s">
        <v>376</v>
      </c>
      <c r="E220" s="156" t="s">
        <v>1</v>
      </c>
      <c r="F220" s="157" t="s">
        <v>535</v>
      </c>
      <c r="H220" s="158">
        <v>12.006</v>
      </c>
      <c r="I220" s="159"/>
      <c r="L220" s="155"/>
      <c r="M220" s="160"/>
      <c r="T220" s="161"/>
      <c r="AT220" s="156" t="s">
        <v>376</v>
      </c>
      <c r="AU220" s="156" t="s">
        <v>84</v>
      </c>
      <c r="AV220" s="12" t="s">
        <v>86</v>
      </c>
      <c r="AW220" s="12" t="s">
        <v>34</v>
      </c>
      <c r="AX220" s="12" t="s">
        <v>77</v>
      </c>
      <c r="AY220" s="156" t="s">
        <v>339</v>
      </c>
    </row>
    <row r="221" spans="2:65" s="12" customFormat="1" x14ac:dyDescent="0.2">
      <c r="B221" s="155"/>
      <c r="D221" s="150" t="s">
        <v>376</v>
      </c>
      <c r="E221" s="156" t="s">
        <v>1</v>
      </c>
      <c r="F221" s="157" t="s">
        <v>536</v>
      </c>
      <c r="H221" s="158">
        <v>192.27600000000001</v>
      </c>
      <c r="I221" s="159"/>
      <c r="L221" s="155"/>
      <c r="M221" s="160"/>
      <c r="T221" s="161"/>
      <c r="AT221" s="156" t="s">
        <v>376</v>
      </c>
      <c r="AU221" s="156" t="s">
        <v>84</v>
      </c>
      <c r="AV221" s="12" t="s">
        <v>86</v>
      </c>
      <c r="AW221" s="12" t="s">
        <v>34</v>
      </c>
      <c r="AX221" s="12" t="s">
        <v>77</v>
      </c>
      <c r="AY221" s="156" t="s">
        <v>339</v>
      </c>
    </row>
    <row r="222" spans="2:65" s="13" customFormat="1" x14ac:dyDescent="0.2">
      <c r="B222" s="162"/>
      <c r="D222" s="150" t="s">
        <v>376</v>
      </c>
      <c r="E222" s="163" t="s">
        <v>1</v>
      </c>
      <c r="F222" s="164" t="s">
        <v>398</v>
      </c>
      <c r="H222" s="165">
        <v>1360.7800000000002</v>
      </c>
      <c r="I222" s="166"/>
      <c r="L222" s="162"/>
      <c r="M222" s="167"/>
      <c r="T222" s="168"/>
      <c r="AT222" s="163" t="s">
        <v>376</v>
      </c>
      <c r="AU222" s="163" t="s">
        <v>84</v>
      </c>
      <c r="AV222" s="13" t="s">
        <v>249</v>
      </c>
      <c r="AW222" s="13" t="s">
        <v>34</v>
      </c>
      <c r="AX222" s="13" t="s">
        <v>84</v>
      </c>
      <c r="AY222" s="163" t="s">
        <v>339</v>
      </c>
    </row>
    <row r="223" spans="2:65" s="1" customFormat="1" ht="24.15" customHeight="1" x14ac:dyDescent="0.2">
      <c r="B223" s="136"/>
      <c r="C223" s="137" t="s">
        <v>537</v>
      </c>
      <c r="D223" s="137" t="s">
        <v>342</v>
      </c>
      <c r="E223" s="138" t="s">
        <v>538</v>
      </c>
      <c r="F223" s="139" t="s">
        <v>539</v>
      </c>
      <c r="G223" s="140" t="s">
        <v>493</v>
      </c>
      <c r="H223" s="141">
        <v>1156.498</v>
      </c>
      <c r="I223" s="142"/>
      <c r="J223" s="143">
        <f>ROUND(I223*H223,2)</f>
        <v>0</v>
      </c>
      <c r="K223" s="139" t="s">
        <v>346</v>
      </c>
      <c r="L223" s="32"/>
      <c r="M223" s="144" t="s">
        <v>1</v>
      </c>
      <c r="N223" s="145" t="s">
        <v>42</v>
      </c>
      <c r="P223" s="146">
        <f>O223*H223</f>
        <v>0</v>
      </c>
      <c r="Q223" s="146">
        <v>0</v>
      </c>
      <c r="R223" s="146">
        <f>Q223*H223</f>
        <v>0</v>
      </c>
      <c r="S223" s="146">
        <v>0</v>
      </c>
      <c r="T223" s="147">
        <f>S223*H223</f>
        <v>0</v>
      </c>
      <c r="AR223" s="148" t="s">
        <v>530</v>
      </c>
      <c r="AT223" s="148" t="s">
        <v>342</v>
      </c>
      <c r="AU223" s="148" t="s">
        <v>84</v>
      </c>
      <c r="AY223" s="17" t="s">
        <v>339</v>
      </c>
      <c r="BE223" s="149">
        <f>IF(N223="základní",J223,0)</f>
        <v>0</v>
      </c>
      <c r="BF223" s="149">
        <f>IF(N223="snížená",J223,0)</f>
        <v>0</v>
      </c>
      <c r="BG223" s="149">
        <f>IF(N223="zákl. přenesená",J223,0)</f>
        <v>0</v>
      </c>
      <c r="BH223" s="149">
        <f>IF(N223="sníž. přenesená",J223,0)</f>
        <v>0</v>
      </c>
      <c r="BI223" s="149">
        <f>IF(N223="nulová",J223,0)</f>
        <v>0</v>
      </c>
      <c r="BJ223" s="17" t="s">
        <v>84</v>
      </c>
      <c r="BK223" s="149">
        <f>ROUND(I223*H223,2)</f>
        <v>0</v>
      </c>
      <c r="BL223" s="17" t="s">
        <v>530</v>
      </c>
      <c r="BM223" s="148" t="s">
        <v>540</v>
      </c>
    </row>
    <row r="224" spans="2:65" s="1" customFormat="1" ht="38.4" x14ac:dyDescent="0.2">
      <c r="B224" s="32"/>
      <c r="D224" s="150" t="s">
        <v>348</v>
      </c>
      <c r="F224" s="151" t="s">
        <v>541</v>
      </c>
      <c r="I224" s="152"/>
      <c r="L224" s="32"/>
      <c r="M224" s="153"/>
      <c r="T224" s="56"/>
      <c r="AT224" s="17" t="s">
        <v>348</v>
      </c>
      <c r="AU224" s="17" t="s">
        <v>84</v>
      </c>
    </row>
    <row r="225" spans="2:65" s="12" customFormat="1" x14ac:dyDescent="0.2">
      <c r="B225" s="155"/>
      <c r="D225" s="150" t="s">
        <v>376</v>
      </c>
      <c r="E225" s="156" t="s">
        <v>1</v>
      </c>
      <c r="F225" s="157" t="s">
        <v>533</v>
      </c>
      <c r="H225" s="158">
        <v>271.63600000000002</v>
      </c>
      <c r="I225" s="159"/>
      <c r="L225" s="155"/>
      <c r="M225" s="160"/>
      <c r="T225" s="161"/>
      <c r="AT225" s="156" t="s">
        <v>376</v>
      </c>
      <c r="AU225" s="156" t="s">
        <v>84</v>
      </c>
      <c r="AV225" s="12" t="s">
        <v>86</v>
      </c>
      <c r="AW225" s="12" t="s">
        <v>34</v>
      </c>
      <c r="AX225" s="12" t="s">
        <v>77</v>
      </c>
      <c r="AY225" s="156" t="s">
        <v>339</v>
      </c>
    </row>
    <row r="226" spans="2:65" s="12" customFormat="1" x14ac:dyDescent="0.2">
      <c r="B226" s="155"/>
      <c r="D226" s="150" t="s">
        <v>376</v>
      </c>
      <c r="E226" s="156" t="s">
        <v>1</v>
      </c>
      <c r="F226" s="157" t="s">
        <v>534</v>
      </c>
      <c r="H226" s="158">
        <v>884.86199999999997</v>
      </c>
      <c r="I226" s="159"/>
      <c r="L226" s="155"/>
      <c r="M226" s="160"/>
      <c r="T226" s="161"/>
      <c r="AT226" s="156" t="s">
        <v>376</v>
      </c>
      <c r="AU226" s="156" t="s">
        <v>84</v>
      </c>
      <c r="AV226" s="12" t="s">
        <v>86</v>
      </c>
      <c r="AW226" s="12" t="s">
        <v>34</v>
      </c>
      <c r="AX226" s="12" t="s">
        <v>77</v>
      </c>
      <c r="AY226" s="156" t="s">
        <v>339</v>
      </c>
    </row>
    <row r="227" spans="2:65" s="13" customFormat="1" x14ac:dyDescent="0.2">
      <c r="B227" s="162"/>
      <c r="D227" s="150" t="s">
        <v>376</v>
      </c>
      <c r="E227" s="163" t="s">
        <v>1</v>
      </c>
      <c r="F227" s="164" t="s">
        <v>398</v>
      </c>
      <c r="H227" s="165">
        <v>1156.498</v>
      </c>
      <c r="I227" s="166"/>
      <c r="L227" s="162"/>
      <c r="M227" s="167"/>
      <c r="T227" s="168"/>
      <c r="AT227" s="163" t="s">
        <v>376</v>
      </c>
      <c r="AU227" s="163" t="s">
        <v>84</v>
      </c>
      <c r="AV227" s="13" t="s">
        <v>249</v>
      </c>
      <c r="AW227" s="13" t="s">
        <v>34</v>
      </c>
      <c r="AX227" s="13" t="s">
        <v>84</v>
      </c>
      <c r="AY227" s="163" t="s">
        <v>339</v>
      </c>
    </row>
    <row r="228" spans="2:65" s="1" customFormat="1" ht="33" customHeight="1" x14ac:dyDescent="0.2">
      <c r="B228" s="136"/>
      <c r="C228" s="137" t="s">
        <v>542</v>
      </c>
      <c r="D228" s="137" t="s">
        <v>342</v>
      </c>
      <c r="E228" s="138" t="s">
        <v>543</v>
      </c>
      <c r="F228" s="139" t="s">
        <v>544</v>
      </c>
      <c r="G228" s="140" t="s">
        <v>493</v>
      </c>
      <c r="H228" s="141">
        <v>10408.48</v>
      </c>
      <c r="I228" s="142"/>
      <c r="J228" s="143">
        <f>ROUND(I228*H228,2)</f>
        <v>0</v>
      </c>
      <c r="K228" s="139" t="s">
        <v>346</v>
      </c>
      <c r="L228" s="32"/>
      <c r="M228" s="144" t="s">
        <v>1</v>
      </c>
      <c r="N228" s="145" t="s">
        <v>42</v>
      </c>
      <c r="P228" s="146">
        <f>O228*H228</f>
        <v>0</v>
      </c>
      <c r="Q228" s="146">
        <v>0</v>
      </c>
      <c r="R228" s="146">
        <f>Q228*H228</f>
        <v>0</v>
      </c>
      <c r="S228" s="146">
        <v>0</v>
      </c>
      <c r="T228" s="147">
        <f>S228*H228</f>
        <v>0</v>
      </c>
      <c r="AR228" s="148" t="s">
        <v>530</v>
      </c>
      <c r="AT228" s="148" t="s">
        <v>342</v>
      </c>
      <c r="AU228" s="148" t="s">
        <v>84</v>
      </c>
      <c r="AY228" s="17" t="s">
        <v>339</v>
      </c>
      <c r="BE228" s="149">
        <f>IF(N228="základní",J228,0)</f>
        <v>0</v>
      </c>
      <c r="BF228" s="149">
        <f>IF(N228="snížená",J228,0)</f>
        <v>0</v>
      </c>
      <c r="BG228" s="149">
        <f>IF(N228="zákl. přenesená",J228,0)</f>
        <v>0</v>
      </c>
      <c r="BH228" s="149">
        <f>IF(N228="sníž. přenesená",J228,0)</f>
        <v>0</v>
      </c>
      <c r="BI228" s="149">
        <f>IF(N228="nulová",J228,0)</f>
        <v>0</v>
      </c>
      <c r="BJ228" s="17" t="s">
        <v>84</v>
      </c>
      <c r="BK228" s="149">
        <f>ROUND(I228*H228,2)</f>
        <v>0</v>
      </c>
      <c r="BL228" s="17" t="s">
        <v>530</v>
      </c>
      <c r="BM228" s="148" t="s">
        <v>545</v>
      </c>
    </row>
    <row r="229" spans="2:65" s="1" customFormat="1" ht="38.4" x14ac:dyDescent="0.2">
      <c r="B229" s="32"/>
      <c r="D229" s="150" t="s">
        <v>348</v>
      </c>
      <c r="F229" s="151" t="s">
        <v>546</v>
      </c>
      <c r="I229" s="152"/>
      <c r="L229" s="32"/>
      <c r="M229" s="153"/>
      <c r="T229" s="56"/>
      <c r="AT229" s="17" t="s">
        <v>348</v>
      </c>
      <c r="AU229" s="17" t="s">
        <v>84</v>
      </c>
    </row>
    <row r="230" spans="2:65" s="12" customFormat="1" x14ac:dyDescent="0.2">
      <c r="B230" s="155"/>
      <c r="D230" s="150" t="s">
        <v>376</v>
      </c>
      <c r="E230" s="156" t="s">
        <v>1</v>
      </c>
      <c r="F230" s="157" t="s">
        <v>547</v>
      </c>
      <c r="H230" s="158">
        <v>2444.7220000000002</v>
      </c>
      <c r="I230" s="159"/>
      <c r="L230" s="155"/>
      <c r="M230" s="160"/>
      <c r="T230" s="161"/>
      <c r="AT230" s="156" t="s">
        <v>376</v>
      </c>
      <c r="AU230" s="156" t="s">
        <v>84</v>
      </c>
      <c r="AV230" s="12" t="s">
        <v>86</v>
      </c>
      <c r="AW230" s="12" t="s">
        <v>34</v>
      </c>
      <c r="AX230" s="12" t="s">
        <v>77</v>
      </c>
      <c r="AY230" s="156" t="s">
        <v>339</v>
      </c>
    </row>
    <row r="231" spans="2:65" s="12" customFormat="1" x14ac:dyDescent="0.2">
      <c r="B231" s="155"/>
      <c r="D231" s="150" t="s">
        <v>376</v>
      </c>
      <c r="E231" s="156" t="s">
        <v>1</v>
      </c>
      <c r="F231" s="157" t="s">
        <v>548</v>
      </c>
      <c r="H231" s="158">
        <v>7963.7579999999998</v>
      </c>
      <c r="I231" s="159"/>
      <c r="L231" s="155"/>
      <c r="M231" s="160"/>
      <c r="T231" s="161"/>
      <c r="AT231" s="156" t="s">
        <v>376</v>
      </c>
      <c r="AU231" s="156" t="s">
        <v>84</v>
      </c>
      <c r="AV231" s="12" t="s">
        <v>86</v>
      </c>
      <c r="AW231" s="12" t="s">
        <v>34</v>
      </c>
      <c r="AX231" s="12" t="s">
        <v>77</v>
      </c>
      <c r="AY231" s="156" t="s">
        <v>339</v>
      </c>
    </row>
    <row r="232" spans="2:65" s="13" customFormat="1" x14ac:dyDescent="0.2">
      <c r="B232" s="162"/>
      <c r="D232" s="150" t="s">
        <v>376</v>
      </c>
      <c r="E232" s="163" t="s">
        <v>1</v>
      </c>
      <c r="F232" s="164" t="s">
        <v>398</v>
      </c>
      <c r="H232" s="165">
        <v>10408.48</v>
      </c>
      <c r="I232" s="166"/>
      <c r="L232" s="162"/>
      <c r="M232" s="167"/>
      <c r="T232" s="168"/>
      <c r="AT232" s="163" t="s">
        <v>376</v>
      </c>
      <c r="AU232" s="163" t="s">
        <v>84</v>
      </c>
      <c r="AV232" s="13" t="s">
        <v>249</v>
      </c>
      <c r="AW232" s="13" t="s">
        <v>34</v>
      </c>
      <c r="AX232" s="13" t="s">
        <v>84</v>
      </c>
      <c r="AY232" s="163" t="s">
        <v>339</v>
      </c>
    </row>
    <row r="233" spans="2:65" s="1" customFormat="1" ht="24.15" customHeight="1" x14ac:dyDescent="0.2">
      <c r="B233" s="136"/>
      <c r="C233" s="137" t="s">
        <v>549</v>
      </c>
      <c r="D233" s="137" t="s">
        <v>342</v>
      </c>
      <c r="E233" s="138" t="s">
        <v>538</v>
      </c>
      <c r="F233" s="139" t="s">
        <v>539</v>
      </c>
      <c r="G233" s="140" t="s">
        <v>493</v>
      </c>
      <c r="H233" s="141">
        <v>204.28200000000001</v>
      </c>
      <c r="I233" s="142"/>
      <c r="J233" s="143">
        <f>ROUND(I233*H233,2)</f>
        <v>0</v>
      </c>
      <c r="K233" s="139" t="s">
        <v>346</v>
      </c>
      <c r="L233" s="32"/>
      <c r="M233" s="144" t="s">
        <v>1</v>
      </c>
      <c r="N233" s="145" t="s">
        <v>42</v>
      </c>
      <c r="P233" s="146">
        <f>O233*H233</f>
        <v>0</v>
      </c>
      <c r="Q233" s="146">
        <v>0</v>
      </c>
      <c r="R233" s="146">
        <f>Q233*H233</f>
        <v>0</v>
      </c>
      <c r="S233" s="146">
        <v>0</v>
      </c>
      <c r="T233" s="147">
        <f>S233*H233</f>
        <v>0</v>
      </c>
      <c r="AR233" s="148" t="s">
        <v>530</v>
      </c>
      <c r="AT233" s="148" t="s">
        <v>342</v>
      </c>
      <c r="AU233" s="148" t="s">
        <v>84</v>
      </c>
      <c r="AY233" s="17" t="s">
        <v>339</v>
      </c>
      <c r="BE233" s="149">
        <f>IF(N233="základní",J233,0)</f>
        <v>0</v>
      </c>
      <c r="BF233" s="149">
        <f>IF(N233="snížená",J233,0)</f>
        <v>0</v>
      </c>
      <c r="BG233" s="149">
        <f>IF(N233="zákl. přenesená",J233,0)</f>
        <v>0</v>
      </c>
      <c r="BH233" s="149">
        <f>IF(N233="sníž. přenesená",J233,0)</f>
        <v>0</v>
      </c>
      <c r="BI233" s="149">
        <f>IF(N233="nulová",J233,0)</f>
        <v>0</v>
      </c>
      <c r="BJ233" s="17" t="s">
        <v>84</v>
      </c>
      <c r="BK233" s="149">
        <f>ROUND(I233*H233,2)</f>
        <v>0</v>
      </c>
      <c r="BL233" s="17" t="s">
        <v>530</v>
      </c>
      <c r="BM233" s="148" t="s">
        <v>550</v>
      </c>
    </row>
    <row r="234" spans="2:65" s="1" customFormat="1" ht="38.4" x14ac:dyDescent="0.2">
      <c r="B234" s="32"/>
      <c r="D234" s="150" t="s">
        <v>348</v>
      </c>
      <c r="F234" s="151" t="s">
        <v>541</v>
      </c>
      <c r="I234" s="152"/>
      <c r="L234" s="32"/>
      <c r="M234" s="153"/>
      <c r="T234" s="56"/>
      <c r="AT234" s="17" t="s">
        <v>348</v>
      </c>
      <c r="AU234" s="17" t="s">
        <v>84</v>
      </c>
    </row>
    <row r="235" spans="2:65" s="12" customFormat="1" x14ac:dyDescent="0.2">
      <c r="B235" s="155"/>
      <c r="D235" s="150" t="s">
        <v>376</v>
      </c>
      <c r="E235" s="156" t="s">
        <v>1</v>
      </c>
      <c r="F235" s="157" t="s">
        <v>535</v>
      </c>
      <c r="H235" s="158">
        <v>12.006</v>
      </c>
      <c r="I235" s="159"/>
      <c r="L235" s="155"/>
      <c r="M235" s="160"/>
      <c r="T235" s="161"/>
      <c r="AT235" s="156" t="s">
        <v>376</v>
      </c>
      <c r="AU235" s="156" t="s">
        <v>84</v>
      </c>
      <c r="AV235" s="12" t="s">
        <v>86</v>
      </c>
      <c r="AW235" s="12" t="s">
        <v>34</v>
      </c>
      <c r="AX235" s="12" t="s">
        <v>77</v>
      </c>
      <c r="AY235" s="156" t="s">
        <v>339</v>
      </c>
    </row>
    <row r="236" spans="2:65" s="12" customFormat="1" x14ac:dyDescent="0.2">
      <c r="B236" s="155"/>
      <c r="D236" s="150" t="s">
        <v>376</v>
      </c>
      <c r="E236" s="156" t="s">
        <v>1</v>
      </c>
      <c r="F236" s="157" t="s">
        <v>536</v>
      </c>
      <c r="H236" s="158">
        <v>192.27600000000001</v>
      </c>
      <c r="I236" s="159"/>
      <c r="L236" s="155"/>
      <c r="M236" s="160"/>
      <c r="T236" s="161"/>
      <c r="AT236" s="156" t="s">
        <v>376</v>
      </c>
      <c r="AU236" s="156" t="s">
        <v>84</v>
      </c>
      <c r="AV236" s="12" t="s">
        <v>86</v>
      </c>
      <c r="AW236" s="12" t="s">
        <v>34</v>
      </c>
      <c r="AX236" s="12" t="s">
        <v>77</v>
      </c>
      <c r="AY236" s="156" t="s">
        <v>339</v>
      </c>
    </row>
    <row r="237" spans="2:65" s="13" customFormat="1" x14ac:dyDescent="0.2">
      <c r="B237" s="162"/>
      <c r="D237" s="150" t="s">
        <v>376</v>
      </c>
      <c r="E237" s="163" t="s">
        <v>1</v>
      </c>
      <c r="F237" s="164" t="s">
        <v>398</v>
      </c>
      <c r="H237" s="165">
        <v>204.28200000000001</v>
      </c>
      <c r="I237" s="166"/>
      <c r="L237" s="162"/>
      <c r="M237" s="167"/>
      <c r="T237" s="168"/>
      <c r="AT237" s="163" t="s">
        <v>376</v>
      </c>
      <c r="AU237" s="163" t="s">
        <v>84</v>
      </c>
      <c r="AV237" s="13" t="s">
        <v>249</v>
      </c>
      <c r="AW237" s="13" t="s">
        <v>34</v>
      </c>
      <c r="AX237" s="13" t="s">
        <v>84</v>
      </c>
      <c r="AY237" s="163" t="s">
        <v>339</v>
      </c>
    </row>
    <row r="238" spans="2:65" s="1" customFormat="1" ht="33" customHeight="1" x14ac:dyDescent="0.2">
      <c r="B238" s="136"/>
      <c r="C238" s="137" t="s">
        <v>551</v>
      </c>
      <c r="D238" s="137" t="s">
        <v>342</v>
      </c>
      <c r="E238" s="138" t="s">
        <v>543</v>
      </c>
      <c r="F238" s="139" t="s">
        <v>544</v>
      </c>
      <c r="G238" s="140" t="s">
        <v>493</v>
      </c>
      <c r="H238" s="141">
        <v>1634.2560000000001</v>
      </c>
      <c r="I238" s="142"/>
      <c r="J238" s="143">
        <f>ROUND(I238*H238,2)</f>
        <v>0</v>
      </c>
      <c r="K238" s="139" t="s">
        <v>346</v>
      </c>
      <c r="L238" s="32"/>
      <c r="M238" s="144" t="s">
        <v>1</v>
      </c>
      <c r="N238" s="145" t="s">
        <v>42</v>
      </c>
      <c r="P238" s="146">
        <f>O238*H238</f>
        <v>0</v>
      </c>
      <c r="Q238" s="146">
        <v>0</v>
      </c>
      <c r="R238" s="146">
        <f>Q238*H238</f>
        <v>0</v>
      </c>
      <c r="S238" s="146">
        <v>0</v>
      </c>
      <c r="T238" s="147">
        <f>S238*H238</f>
        <v>0</v>
      </c>
      <c r="AR238" s="148" t="s">
        <v>530</v>
      </c>
      <c r="AT238" s="148" t="s">
        <v>342</v>
      </c>
      <c r="AU238" s="148" t="s">
        <v>84</v>
      </c>
      <c r="AY238" s="17" t="s">
        <v>339</v>
      </c>
      <c r="BE238" s="149">
        <f>IF(N238="základní",J238,0)</f>
        <v>0</v>
      </c>
      <c r="BF238" s="149">
        <f>IF(N238="snížená",J238,0)</f>
        <v>0</v>
      </c>
      <c r="BG238" s="149">
        <f>IF(N238="zákl. přenesená",J238,0)</f>
        <v>0</v>
      </c>
      <c r="BH238" s="149">
        <f>IF(N238="sníž. přenesená",J238,0)</f>
        <v>0</v>
      </c>
      <c r="BI238" s="149">
        <f>IF(N238="nulová",J238,0)</f>
        <v>0</v>
      </c>
      <c r="BJ238" s="17" t="s">
        <v>84</v>
      </c>
      <c r="BK238" s="149">
        <f>ROUND(I238*H238,2)</f>
        <v>0</v>
      </c>
      <c r="BL238" s="17" t="s">
        <v>530</v>
      </c>
      <c r="BM238" s="148" t="s">
        <v>552</v>
      </c>
    </row>
    <row r="239" spans="2:65" s="1" customFormat="1" ht="38.4" x14ac:dyDescent="0.2">
      <c r="B239" s="32"/>
      <c r="D239" s="150" t="s">
        <v>348</v>
      </c>
      <c r="F239" s="151" t="s">
        <v>546</v>
      </c>
      <c r="I239" s="152"/>
      <c r="L239" s="32"/>
      <c r="M239" s="153"/>
      <c r="T239" s="56"/>
      <c r="AT239" s="17" t="s">
        <v>348</v>
      </c>
      <c r="AU239" s="17" t="s">
        <v>84</v>
      </c>
    </row>
    <row r="240" spans="2:65" s="12" customFormat="1" x14ac:dyDescent="0.2">
      <c r="B240" s="155"/>
      <c r="D240" s="150" t="s">
        <v>376</v>
      </c>
      <c r="E240" s="156" t="s">
        <v>1</v>
      </c>
      <c r="F240" s="157" t="s">
        <v>553</v>
      </c>
      <c r="H240" s="158">
        <v>96.048000000000002</v>
      </c>
      <c r="I240" s="159"/>
      <c r="L240" s="155"/>
      <c r="M240" s="160"/>
      <c r="T240" s="161"/>
      <c r="AT240" s="156" t="s">
        <v>376</v>
      </c>
      <c r="AU240" s="156" t="s">
        <v>84</v>
      </c>
      <c r="AV240" s="12" t="s">
        <v>86</v>
      </c>
      <c r="AW240" s="12" t="s">
        <v>34</v>
      </c>
      <c r="AX240" s="12" t="s">
        <v>77</v>
      </c>
      <c r="AY240" s="156" t="s">
        <v>339</v>
      </c>
    </row>
    <row r="241" spans="2:65" s="12" customFormat="1" x14ac:dyDescent="0.2">
      <c r="B241" s="155"/>
      <c r="D241" s="150" t="s">
        <v>376</v>
      </c>
      <c r="E241" s="156" t="s">
        <v>1</v>
      </c>
      <c r="F241" s="157" t="s">
        <v>554</v>
      </c>
      <c r="H241" s="158">
        <v>1538.2080000000001</v>
      </c>
      <c r="I241" s="159"/>
      <c r="L241" s="155"/>
      <c r="M241" s="160"/>
      <c r="T241" s="161"/>
      <c r="AT241" s="156" t="s">
        <v>376</v>
      </c>
      <c r="AU241" s="156" t="s">
        <v>84</v>
      </c>
      <c r="AV241" s="12" t="s">
        <v>86</v>
      </c>
      <c r="AW241" s="12" t="s">
        <v>34</v>
      </c>
      <c r="AX241" s="12" t="s">
        <v>77</v>
      </c>
      <c r="AY241" s="156" t="s">
        <v>339</v>
      </c>
    </row>
    <row r="242" spans="2:65" s="13" customFormat="1" x14ac:dyDescent="0.2">
      <c r="B242" s="162"/>
      <c r="D242" s="150" t="s">
        <v>376</v>
      </c>
      <c r="E242" s="163" t="s">
        <v>1</v>
      </c>
      <c r="F242" s="164" t="s">
        <v>398</v>
      </c>
      <c r="H242" s="165">
        <v>1634.2560000000001</v>
      </c>
      <c r="I242" s="166"/>
      <c r="L242" s="162"/>
      <c r="M242" s="167"/>
      <c r="T242" s="168"/>
      <c r="AT242" s="163" t="s">
        <v>376</v>
      </c>
      <c r="AU242" s="163" t="s">
        <v>84</v>
      </c>
      <c r="AV242" s="13" t="s">
        <v>249</v>
      </c>
      <c r="AW242" s="13" t="s">
        <v>34</v>
      </c>
      <c r="AX242" s="13" t="s">
        <v>84</v>
      </c>
      <c r="AY242" s="163" t="s">
        <v>339</v>
      </c>
    </row>
    <row r="243" spans="2:65" s="1" customFormat="1" ht="24.15" customHeight="1" x14ac:dyDescent="0.2">
      <c r="B243" s="136"/>
      <c r="C243" s="137" t="s">
        <v>555</v>
      </c>
      <c r="D243" s="137" t="s">
        <v>342</v>
      </c>
      <c r="E243" s="138" t="s">
        <v>556</v>
      </c>
      <c r="F243" s="139" t="s">
        <v>557</v>
      </c>
      <c r="G243" s="140" t="s">
        <v>345</v>
      </c>
      <c r="H243" s="141">
        <v>1</v>
      </c>
      <c r="I243" s="142"/>
      <c r="J243" s="143">
        <f>ROUND(I243*H243,2)</f>
        <v>0</v>
      </c>
      <c r="K243" s="139" t="s">
        <v>346</v>
      </c>
      <c r="L243" s="32"/>
      <c r="M243" s="144" t="s">
        <v>1</v>
      </c>
      <c r="N243" s="145" t="s">
        <v>42</v>
      </c>
      <c r="P243" s="146">
        <f>O243*H243</f>
        <v>0</v>
      </c>
      <c r="Q243" s="146">
        <v>0</v>
      </c>
      <c r="R243" s="146">
        <f>Q243*H243</f>
        <v>0</v>
      </c>
      <c r="S243" s="146">
        <v>0</v>
      </c>
      <c r="T243" s="147">
        <f>S243*H243</f>
        <v>0</v>
      </c>
      <c r="AR243" s="148" t="s">
        <v>530</v>
      </c>
      <c r="AT243" s="148" t="s">
        <v>342</v>
      </c>
      <c r="AU243" s="148" t="s">
        <v>84</v>
      </c>
      <c r="AY243" s="17" t="s">
        <v>339</v>
      </c>
      <c r="BE243" s="149">
        <f>IF(N243="základní",J243,0)</f>
        <v>0</v>
      </c>
      <c r="BF243" s="149">
        <f>IF(N243="snížená",J243,0)</f>
        <v>0</v>
      </c>
      <c r="BG243" s="149">
        <f>IF(N243="zákl. přenesená",J243,0)</f>
        <v>0</v>
      </c>
      <c r="BH243" s="149">
        <f>IF(N243="sníž. přenesená",J243,0)</f>
        <v>0</v>
      </c>
      <c r="BI243" s="149">
        <f>IF(N243="nulová",J243,0)</f>
        <v>0</v>
      </c>
      <c r="BJ243" s="17" t="s">
        <v>84</v>
      </c>
      <c r="BK243" s="149">
        <f>ROUND(I243*H243,2)</f>
        <v>0</v>
      </c>
      <c r="BL243" s="17" t="s">
        <v>530</v>
      </c>
      <c r="BM243" s="148" t="s">
        <v>558</v>
      </c>
    </row>
    <row r="244" spans="2:65" s="1" customFormat="1" ht="38.4" x14ac:dyDescent="0.2">
      <c r="B244" s="32"/>
      <c r="D244" s="150" t="s">
        <v>348</v>
      </c>
      <c r="F244" s="151" t="s">
        <v>559</v>
      </c>
      <c r="I244" s="152"/>
      <c r="L244" s="32"/>
      <c r="M244" s="153"/>
      <c r="T244" s="56"/>
      <c r="AT244" s="17" t="s">
        <v>348</v>
      </c>
      <c r="AU244" s="17" t="s">
        <v>84</v>
      </c>
    </row>
    <row r="245" spans="2:65" s="12" customFormat="1" x14ac:dyDescent="0.2">
      <c r="B245" s="155"/>
      <c r="D245" s="150" t="s">
        <v>376</v>
      </c>
      <c r="E245" s="156" t="s">
        <v>1</v>
      </c>
      <c r="F245" s="157" t="s">
        <v>560</v>
      </c>
      <c r="H245" s="158">
        <v>1</v>
      </c>
      <c r="I245" s="159"/>
      <c r="L245" s="155"/>
      <c r="M245" s="160"/>
      <c r="T245" s="161"/>
      <c r="AT245" s="156" t="s">
        <v>376</v>
      </c>
      <c r="AU245" s="156" t="s">
        <v>84</v>
      </c>
      <c r="AV245" s="12" t="s">
        <v>86</v>
      </c>
      <c r="AW245" s="12" t="s">
        <v>34</v>
      </c>
      <c r="AX245" s="12" t="s">
        <v>84</v>
      </c>
      <c r="AY245" s="156" t="s">
        <v>339</v>
      </c>
    </row>
    <row r="246" spans="2:65" s="1" customFormat="1" ht="16.5" customHeight="1" x14ac:dyDescent="0.2">
      <c r="B246" s="136"/>
      <c r="C246" s="137" t="s">
        <v>561</v>
      </c>
      <c r="D246" s="137" t="s">
        <v>342</v>
      </c>
      <c r="E246" s="138" t="s">
        <v>562</v>
      </c>
      <c r="F246" s="139" t="s">
        <v>563</v>
      </c>
      <c r="G246" s="140" t="s">
        <v>493</v>
      </c>
      <c r="H246" s="141">
        <v>1287.0039999999999</v>
      </c>
      <c r="I246" s="142"/>
      <c r="J246" s="143">
        <f>ROUND(I246*H246,2)</f>
        <v>0</v>
      </c>
      <c r="K246" s="139" t="s">
        <v>346</v>
      </c>
      <c r="L246" s="32"/>
      <c r="M246" s="144" t="s">
        <v>1</v>
      </c>
      <c r="N246" s="145" t="s">
        <v>42</v>
      </c>
      <c r="P246" s="146">
        <f>O246*H246</f>
        <v>0</v>
      </c>
      <c r="Q246" s="146">
        <v>0</v>
      </c>
      <c r="R246" s="146">
        <f>Q246*H246</f>
        <v>0</v>
      </c>
      <c r="S246" s="146">
        <v>0</v>
      </c>
      <c r="T246" s="147">
        <f>S246*H246</f>
        <v>0</v>
      </c>
      <c r="AR246" s="148" t="s">
        <v>530</v>
      </c>
      <c r="AT246" s="148" t="s">
        <v>342</v>
      </c>
      <c r="AU246" s="148" t="s">
        <v>84</v>
      </c>
      <c r="AY246" s="17" t="s">
        <v>339</v>
      </c>
      <c r="BE246" s="149">
        <f>IF(N246="základní",J246,0)</f>
        <v>0</v>
      </c>
      <c r="BF246" s="149">
        <f>IF(N246="snížená",J246,0)</f>
        <v>0</v>
      </c>
      <c r="BG246" s="149">
        <f>IF(N246="zákl. přenesená",J246,0)</f>
        <v>0</v>
      </c>
      <c r="BH246" s="149">
        <f>IF(N246="sníž. přenesená",J246,0)</f>
        <v>0</v>
      </c>
      <c r="BI246" s="149">
        <f>IF(N246="nulová",J246,0)</f>
        <v>0</v>
      </c>
      <c r="BJ246" s="17" t="s">
        <v>84</v>
      </c>
      <c r="BK246" s="149">
        <f>ROUND(I246*H246,2)</f>
        <v>0</v>
      </c>
      <c r="BL246" s="17" t="s">
        <v>530</v>
      </c>
      <c r="BM246" s="148" t="s">
        <v>564</v>
      </c>
    </row>
    <row r="247" spans="2:65" s="1" customFormat="1" ht="28.8" x14ac:dyDescent="0.2">
      <c r="B247" s="32"/>
      <c r="D247" s="150" t="s">
        <v>348</v>
      </c>
      <c r="F247" s="151" t="s">
        <v>565</v>
      </c>
      <c r="I247" s="152"/>
      <c r="L247" s="32"/>
      <c r="M247" s="153"/>
      <c r="T247" s="56"/>
      <c r="AT247" s="17" t="s">
        <v>348</v>
      </c>
      <c r="AU247" s="17" t="s">
        <v>84</v>
      </c>
    </row>
    <row r="248" spans="2:65" s="12" customFormat="1" x14ac:dyDescent="0.2">
      <c r="B248" s="155"/>
      <c r="D248" s="150" t="s">
        <v>376</v>
      </c>
      <c r="E248" s="156" t="s">
        <v>1</v>
      </c>
      <c r="F248" s="157" t="s">
        <v>566</v>
      </c>
      <c r="H248" s="158">
        <v>1287.0039999999999</v>
      </c>
      <c r="I248" s="159"/>
      <c r="L248" s="155"/>
      <c r="M248" s="160"/>
      <c r="T248" s="161"/>
      <c r="AT248" s="156" t="s">
        <v>376</v>
      </c>
      <c r="AU248" s="156" t="s">
        <v>84</v>
      </c>
      <c r="AV248" s="12" t="s">
        <v>86</v>
      </c>
      <c r="AW248" s="12" t="s">
        <v>34</v>
      </c>
      <c r="AX248" s="12" t="s">
        <v>84</v>
      </c>
      <c r="AY248" s="156" t="s">
        <v>339</v>
      </c>
    </row>
    <row r="249" spans="2:65" s="1" customFormat="1" ht="24.15" customHeight="1" x14ac:dyDescent="0.2">
      <c r="B249" s="136"/>
      <c r="C249" s="137" t="s">
        <v>567</v>
      </c>
      <c r="D249" s="137" t="s">
        <v>342</v>
      </c>
      <c r="E249" s="138" t="s">
        <v>568</v>
      </c>
      <c r="F249" s="139" t="s">
        <v>569</v>
      </c>
      <c r="G249" s="140" t="s">
        <v>493</v>
      </c>
      <c r="H249" s="141">
        <v>1287.0039999999999</v>
      </c>
      <c r="I249" s="142"/>
      <c r="J249" s="143">
        <f>ROUND(I249*H249,2)</f>
        <v>0</v>
      </c>
      <c r="K249" s="139" t="s">
        <v>346</v>
      </c>
      <c r="L249" s="32"/>
      <c r="M249" s="144" t="s">
        <v>1</v>
      </c>
      <c r="N249" s="145" t="s">
        <v>42</v>
      </c>
      <c r="P249" s="146">
        <f>O249*H249</f>
        <v>0</v>
      </c>
      <c r="Q249" s="146">
        <v>0</v>
      </c>
      <c r="R249" s="146">
        <f>Q249*H249</f>
        <v>0</v>
      </c>
      <c r="S249" s="146">
        <v>0</v>
      </c>
      <c r="T249" s="147">
        <f>S249*H249</f>
        <v>0</v>
      </c>
      <c r="AR249" s="148" t="s">
        <v>530</v>
      </c>
      <c r="AT249" s="148" t="s">
        <v>342</v>
      </c>
      <c r="AU249" s="148" t="s">
        <v>84</v>
      </c>
      <c r="AY249" s="17" t="s">
        <v>339</v>
      </c>
      <c r="BE249" s="149">
        <f>IF(N249="základní",J249,0)</f>
        <v>0</v>
      </c>
      <c r="BF249" s="149">
        <f>IF(N249="snížená",J249,0)</f>
        <v>0</v>
      </c>
      <c r="BG249" s="149">
        <f>IF(N249="zákl. přenesená",J249,0)</f>
        <v>0</v>
      </c>
      <c r="BH249" s="149">
        <f>IF(N249="sníž. přenesená",J249,0)</f>
        <v>0</v>
      </c>
      <c r="BI249" s="149">
        <f>IF(N249="nulová",J249,0)</f>
        <v>0</v>
      </c>
      <c r="BJ249" s="17" t="s">
        <v>84</v>
      </c>
      <c r="BK249" s="149">
        <f>ROUND(I249*H249,2)</f>
        <v>0</v>
      </c>
      <c r="BL249" s="17" t="s">
        <v>530</v>
      </c>
      <c r="BM249" s="148" t="s">
        <v>570</v>
      </c>
    </row>
    <row r="250" spans="2:65" s="1" customFormat="1" ht="38.4" x14ac:dyDescent="0.2">
      <c r="B250" s="32"/>
      <c r="D250" s="150" t="s">
        <v>348</v>
      </c>
      <c r="F250" s="151" t="s">
        <v>571</v>
      </c>
      <c r="I250" s="152"/>
      <c r="L250" s="32"/>
      <c r="M250" s="153"/>
      <c r="T250" s="56"/>
      <c r="AT250" s="17" t="s">
        <v>348</v>
      </c>
      <c r="AU250" s="17" t="s">
        <v>84</v>
      </c>
    </row>
    <row r="251" spans="2:65" s="12" customFormat="1" x14ac:dyDescent="0.2">
      <c r="B251" s="155"/>
      <c r="D251" s="150" t="s">
        <v>376</v>
      </c>
      <c r="E251" s="156" t="s">
        <v>1</v>
      </c>
      <c r="F251" s="157" t="s">
        <v>572</v>
      </c>
      <c r="H251" s="158">
        <v>1287.0039999999999</v>
      </c>
      <c r="I251" s="159"/>
      <c r="L251" s="155"/>
      <c r="M251" s="160"/>
      <c r="T251" s="161"/>
      <c r="AT251" s="156" t="s">
        <v>376</v>
      </c>
      <c r="AU251" s="156" t="s">
        <v>84</v>
      </c>
      <c r="AV251" s="12" t="s">
        <v>86</v>
      </c>
      <c r="AW251" s="12" t="s">
        <v>34</v>
      </c>
      <c r="AX251" s="12" t="s">
        <v>84</v>
      </c>
      <c r="AY251" s="156" t="s">
        <v>339</v>
      </c>
    </row>
    <row r="252" spans="2:65" s="1" customFormat="1" ht="16.5" customHeight="1" x14ac:dyDescent="0.2">
      <c r="B252" s="136"/>
      <c r="C252" s="137" t="s">
        <v>573</v>
      </c>
      <c r="D252" s="137" t="s">
        <v>342</v>
      </c>
      <c r="E252" s="138" t="s">
        <v>574</v>
      </c>
      <c r="F252" s="139" t="s">
        <v>575</v>
      </c>
      <c r="G252" s="140" t="s">
        <v>493</v>
      </c>
      <c r="H252" s="141">
        <v>643.50199999999995</v>
      </c>
      <c r="I252" s="142"/>
      <c r="J252" s="143">
        <f>ROUND(I252*H252,2)</f>
        <v>0</v>
      </c>
      <c r="K252" s="139" t="s">
        <v>346</v>
      </c>
      <c r="L252" s="32"/>
      <c r="M252" s="144" t="s">
        <v>1</v>
      </c>
      <c r="N252" s="145" t="s">
        <v>42</v>
      </c>
      <c r="P252" s="146">
        <f>O252*H252</f>
        <v>0</v>
      </c>
      <c r="Q252" s="146">
        <v>0</v>
      </c>
      <c r="R252" s="146">
        <f>Q252*H252</f>
        <v>0</v>
      </c>
      <c r="S252" s="146">
        <v>0</v>
      </c>
      <c r="T252" s="147">
        <f>S252*H252</f>
        <v>0</v>
      </c>
      <c r="AR252" s="148" t="s">
        <v>530</v>
      </c>
      <c r="AT252" s="148" t="s">
        <v>342</v>
      </c>
      <c r="AU252" s="148" t="s">
        <v>84</v>
      </c>
      <c r="AY252" s="17" t="s">
        <v>339</v>
      </c>
      <c r="BE252" s="149">
        <f>IF(N252="základní",J252,0)</f>
        <v>0</v>
      </c>
      <c r="BF252" s="149">
        <f>IF(N252="snížená",J252,0)</f>
        <v>0</v>
      </c>
      <c r="BG252" s="149">
        <f>IF(N252="zákl. přenesená",J252,0)</f>
        <v>0</v>
      </c>
      <c r="BH252" s="149">
        <f>IF(N252="sníž. přenesená",J252,0)</f>
        <v>0</v>
      </c>
      <c r="BI252" s="149">
        <f>IF(N252="nulová",J252,0)</f>
        <v>0</v>
      </c>
      <c r="BJ252" s="17" t="s">
        <v>84</v>
      </c>
      <c r="BK252" s="149">
        <f>ROUND(I252*H252,2)</f>
        <v>0</v>
      </c>
      <c r="BL252" s="17" t="s">
        <v>530</v>
      </c>
      <c r="BM252" s="148" t="s">
        <v>576</v>
      </c>
    </row>
    <row r="253" spans="2:65" s="1" customFormat="1" ht="67.2" x14ac:dyDescent="0.2">
      <c r="B253" s="32"/>
      <c r="D253" s="150" t="s">
        <v>348</v>
      </c>
      <c r="F253" s="151" t="s">
        <v>577</v>
      </c>
      <c r="I253" s="152"/>
      <c r="L253" s="32"/>
      <c r="M253" s="153"/>
      <c r="T253" s="56"/>
      <c r="AT253" s="17" t="s">
        <v>348</v>
      </c>
      <c r="AU253" s="17" t="s">
        <v>84</v>
      </c>
    </row>
    <row r="254" spans="2:65" s="12" customFormat="1" x14ac:dyDescent="0.2">
      <c r="B254" s="155"/>
      <c r="D254" s="150" t="s">
        <v>376</v>
      </c>
      <c r="E254" s="156" t="s">
        <v>1</v>
      </c>
      <c r="F254" s="157" t="s">
        <v>578</v>
      </c>
      <c r="H254" s="158">
        <v>643.50199999999995</v>
      </c>
      <c r="I254" s="159"/>
      <c r="L254" s="155"/>
      <c r="M254" s="160"/>
      <c r="T254" s="161"/>
      <c r="AT254" s="156" t="s">
        <v>376</v>
      </c>
      <c r="AU254" s="156" t="s">
        <v>84</v>
      </c>
      <c r="AV254" s="12" t="s">
        <v>86</v>
      </c>
      <c r="AW254" s="12" t="s">
        <v>34</v>
      </c>
      <c r="AX254" s="12" t="s">
        <v>84</v>
      </c>
      <c r="AY254" s="156" t="s">
        <v>339</v>
      </c>
    </row>
    <row r="255" spans="2:65" s="1" customFormat="1" ht="24.15" customHeight="1" x14ac:dyDescent="0.2">
      <c r="B255" s="136"/>
      <c r="C255" s="137" t="s">
        <v>579</v>
      </c>
      <c r="D255" s="137" t="s">
        <v>342</v>
      </c>
      <c r="E255" s="138" t="s">
        <v>568</v>
      </c>
      <c r="F255" s="139" t="s">
        <v>569</v>
      </c>
      <c r="G255" s="140" t="s">
        <v>493</v>
      </c>
      <c r="H255" s="141">
        <v>643.50199999999995</v>
      </c>
      <c r="I255" s="142"/>
      <c r="J255" s="143">
        <f>ROUND(I255*H255,2)</f>
        <v>0</v>
      </c>
      <c r="K255" s="139" t="s">
        <v>346</v>
      </c>
      <c r="L255" s="32"/>
      <c r="M255" s="144" t="s">
        <v>1</v>
      </c>
      <c r="N255" s="145" t="s">
        <v>42</v>
      </c>
      <c r="P255" s="146">
        <f>O255*H255</f>
        <v>0</v>
      </c>
      <c r="Q255" s="146">
        <v>0</v>
      </c>
      <c r="R255" s="146">
        <f>Q255*H255</f>
        <v>0</v>
      </c>
      <c r="S255" s="146">
        <v>0</v>
      </c>
      <c r="T255" s="147">
        <f>S255*H255</f>
        <v>0</v>
      </c>
      <c r="AR255" s="148" t="s">
        <v>530</v>
      </c>
      <c r="AT255" s="148" t="s">
        <v>342</v>
      </c>
      <c r="AU255" s="148" t="s">
        <v>84</v>
      </c>
      <c r="AY255" s="17" t="s">
        <v>339</v>
      </c>
      <c r="BE255" s="149">
        <f>IF(N255="základní",J255,0)</f>
        <v>0</v>
      </c>
      <c r="BF255" s="149">
        <f>IF(N255="snížená",J255,0)</f>
        <v>0</v>
      </c>
      <c r="BG255" s="149">
        <f>IF(N255="zákl. přenesená",J255,0)</f>
        <v>0</v>
      </c>
      <c r="BH255" s="149">
        <f>IF(N255="sníž. přenesená",J255,0)</f>
        <v>0</v>
      </c>
      <c r="BI255" s="149">
        <f>IF(N255="nulová",J255,0)</f>
        <v>0</v>
      </c>
      <c r="BJ255" s="17" t="s">
        <v>84</v>
      </c>
      <c r="BK255" s="149">
        <f>ROUND(I255*H255,2)</f>
        <v>0</v>
      </c>
      <c r="BL255" s="17" t="s">
        <v>530</v>
      </c>
      <c r="BM255" s="148" t="s">
        <v>580</v>
      </c>
    </row>
    <row r="256" spans="2:65" s="1" customFormat="1" ht="38.4" x14ac:dyDescent="0.2">
      <c r="B256" s="32"/>
      <c r="D256" s="150" t="s">
        <v>348</v>
      </c>
      <c r="F256" s="151" t="s">
        <v>571</v>
      </c>
      <c r="I256" s="152"/>
      <c r="L256" s="32"/>
      <c r="M256" s="153"/>
      <c r="T256" s="56"/>
      <c r="AT256" s="17" t="s">
        <v>348</v>
      </c>
      <c r="AU256" s="17" t="s">
        <v>84</v>
      </c>
    </row>
    <row r="257" spans="2:65" s="12" customFormat="1" x14ac:dyDescent="0.2">
      <c r="B257" s="155"/>
      <c r="D257" s="150" t="s">
        <v>376</v>
      </c>
      <c r="E257" s="156" t="s">
        <v>1</v>
      </c>
      <c r="F257" s="157" t="s">
        <v>581</v>
      </c>
      <c r="H257" s="158">
        <v>643.50199999999995</v>
      </c>
      <c r="I257" s="159"/>
      <c r="L257" s="155"/>
      <c r="M257" s="160"/>
      <c r="T257" s="161"/>
      <c r="AT257" s="156" t="s">
        <v>376</v>
      </c>
      <c r="AU257" s="156" t="s">
        <v>84</v>
      </c>
      <c r="AV257" s="12" t="s">
        <v>86</v>
      </c>
      <c r="AW257" s="12" t="s">
        <v>34</v>
      </c>
      <c r="AX257" s="12" t="s">
        <v>84</v>
      </c>
      <c r="AY257" s="156" t="s">
        <v>339</v>
      </c>
    </row>
    <row r="258" spans="2:65" s="1" customFormat="1" ht="24.15" customHeight="1" x14ac:dyDescent="0.2">
      <c r="B258" s="136"/>
      <c r="C258" s="137" t="s">
        <v>582</v>
      </c>
      <c r="D258" s="137" t="s">
        <v>342</v>
      </c>
      <c r="E258" s="138" t="s">
        <v>583</v>
      </c>
      <c r="F258" s="139" t="s">
        <v>584</v>
      </c>
      <c r="G258" s="140" t="s">
        <v>493</v>
      </c>
      <c r="H258" s="141">
        <v>643.50199999999995</v>
      </c>
      <c r="I258" s="142"/>
      <c r="J258" s="143">
        <f>ROUND(I258*H258,2)</f>
        <v>0</v>
      </c>
      <c r="K258" s="139" t="s">
        <v>346</v>
      </c>
      <c r="L258" s="32"/>
      <c r="M258" s="144" t="s">
        <v>1</v>
      </c>
      <c r="N258" s="145" t="s">
        <v>42</v>
      </c>
      <c r="P258" s="146">
        <f>O258*H258</f>
        <v>0</v>
      </c>
      <c r="Q258" s="146">
        <v>0</v>
      </c>
      <c r="R258" s="146">
        <f>Q258*H258</f>
        <v>0</v>
      </c>
      <c r="S258" s="146">
        <v>0</v>
      </c>
      <c r="T258" s="147">
        <f>S258*H258</f>
        <v>0</v>
      </c>
      <c r="AR258" s="148" t="s">
        <v>530</v>
      </c>
      <c r="AT258" s="148" t="s">
        <v>342</v>
      </c>
      <c r="AU258" s="148" t="s">
        <v>84</v>
      </c>
      <c r="AY258" s="17" t="s">
        <v>339</v>
      </c>
      <c r="BE258" s="149">
        <f>IF(N258="základní",J258,0)</f>
        <v>0</v>
      </c>
      <c r="BF258" s="149">
        <f>IF(N258="snížená",J258,0)</f>
        <v>0</v>
      </c>
      <c r="BG258" s="149">
        <f>IF(N258="zákl. přenesená",J258,0)</f>
        <v>0</v>
      </c>
      <c r="BH258" s="149">
        <f>IF(N258="sníž. přenesená",J258,0)</f>
        <v>0</v>
      </c>
      <c r="BI258" s="149">
        <f>IF(N258="nulová",J258,0)</f>
        <v>0</v>
      </c>
      <c r="BJ258" s="17" t="s">
        <v>84</v>
      </c>
      <c r="BK258" s="149">
        <f>ROUND(I258*H258,2)</f>
        <v>0</v>
      </c>
      <c r="BL258" s="17" t="s">
        <v>530</v>
      </c>
      <c r="BM258" s="148" t="s">
        <v>585</v>
      </c>
    </row>
    <row r="259" spans="2:65" s="1" customFormat="1" ht="38.4" x14ac:dyDescent="0.2">
      <c r="B259" s="32"/>
      <c r="D259" s="150" t="s">
        <v>348</v>
      </c>
      <c r="F259" s="151" t="s">
        <v>586</v>
      </c>
      <c r="I259" s="152"/>
      <c r="L259" s="32"/>
      <c r="M259" s="153"/>
      <c r="T259" s="56"/>
      <c r="AT259" s="17" t="s">
        <v>348</v>
      </c>
      <c r="AU259" s="17" t="s">
        <v>84</v>
      </c>
    </row>
    <row r="260" spans="2:65" s="12" customFormat="1" x14ac:dyDescent="0.2">
      <c r="B260" s="155"/>
      <c r="D260" s="150" t="s">
        <v>376</v>
      </c>
      <c r="E260" s="156" t="s">
        <v>1</v>
      </c>
      <c r="F260" s="157" t="s">
        <v>581</v>
      </c>
      <c r="H260" s="158">
        <v>643.50199999999995</v>
      </c>
      <c r="I260" s="159"/>
      <c r="L260" s="155"/>
      <c r="M260" s="160"/>
      <c r="T260" s="161"/>
      <c r="AT260" s="156" t="s">
        <v>376</v>
      </c>
      <c r="AU260" s="156" t="s">
        <v>84</v>
      </c>
      <c r="AV260" s="12" t="s">
        <v>86</v>
      </c>
      <c r="AW260" s="12" t="s">
        <v>34</v>
      </c>
      <c r="AX260" s="12" t="s">
        <v>84</v>
      </c>
      <c r="AY260" s="156" t="s">
        <v>339</v>
      </c>
    </row>
    <row r="261" spans="2:65" s="1" customFormat="1" ht="16.5" customHeight="1" x14ac:dyDescent="0.2">
      <c r="B261" s="136"/>
      <c r="C261" s="137" t="s">
        <v>587</v>
      </c>
      <c r="D261" s="137" t="s">
        <v>342</v>
      </c>
      <c r="E261" s="138" t="s">
        <v>588</v>
      </c>
      <c r="F261" s="139" t="s">
        <v>589</v>
      </c>
      <c r="G261" s="140" t="s">
        <v>493</v>
      </c>
      <c r="H261" s="141">
        <v>0.53</v>
      </c>
      <c r="I261" s="142"/>
      <c r="J261" s="143">
        <f>ROUND(I261*H261,2)</f>
        <v>0</v>
      </c>
      <c r="K261" s="139" t="s">
        <v>346</v>
      </c>
      <c r="L261" s="32"/>
      <c r="M261" s="144" t="s">
        <v>1</v>
      </c>
      <c r="N261" s="145" t="s">
        <v>42</v>
      </c>
      <c r="P261" s="146">
        <f>O261*H261</f>
        <v>0</v>
      </c>
      <c r="Q261" s="146">
        <v>0</v>
      </c>
      <c r="R261" s="146">
        <f>Q261*H261</f>
        <v>0</v>
      </c>
      <c r="S261" s="146">
        <v>0</v>
      </c>
      <c r="T261" s="147">
        <f>S261*H261</f>
        <v>0</v>
      </c>
      <c r="AR261" s="148" t="s">
        <v>530</v>
      </c>
      <c r="AT261" s="148" t="s">
        <v>342</v>
      </c>
      <c r="AU261" s="148" t="s">
        <v>84</v>
      </c>
      <c r="AY261" s="17" t="s">
        <v>339</v>
      </c>
      <c r="BE261" s="149">
        <f>IF(N261="základní",J261,0)</f>
        <v>0</v>
      </c>
      <c r="BF261" s="149">
        <f>IF(N261="snížená",J261,0)</f>
        <v>0</v>
      </c>
      <c r="BG261" s="149">
        <f>IF(N261="zákl. přenesená",J261,0)</f>
        <v>0</v>
      </c>
      <c r="BH261" s="149">
        <f>IF(N261="sníž. přenesená",J261,0)</f>
        <v>0</v>
      </c>
      <c r="BI261" s="149">
        <f>IF(N261="nulová",J261,0)</f>
        <v>0</v>
      </c>
      <c r="BJ261" s="17" t="s">
        <v>84</v>
      </c>
      <c r="BK261" s="149">
        <f>ROUND(I261*H261,2)</f>
        <v>0</v>
      </c>
      <c r="BL261" s="17" t="s">
        <v>530</v>
      </c>
      <c r="BM261" s="148" t="s">
        <v>590</v>
      </c>
    </row>
    <row r="262" spans="2:65" s="1" customFormat="1" ht="28.8" x14ac:dyDescent="0.2">
      <c r="B262" s="32"/>
      <c r="D262" s="150" t="s">
        <v>348</v>
      </c>
      <c r="F262" s="151" t="s">
        <v>591</v>
      </c>
      <c r="I262" s="152"/>
      <c r="L262" s="32"/>
      <c r="M262" s="153"/>
      <c r="T262" s="56"/>
      <c r="AT262" s="17" t="s">
        <v>348</v>
      </c>
      <c r="AU262" s="17" t="s">
        <v>84</v>
      </c>
    </row>
    <row r="263" spans="2:65" s="1" customFormat="1" ht="24.15" customHeight="1" x14ac:dyDescent="0.2">
      <c r="B263" s="136"/>
      <c r="C263" s="137" t="s">
        <v>592</v>
      </c>
      <c r="D263" s="137" t="s">
        <v>342</v>
      </c>
      <c r="E263" s="138" t="s">
        <v>556</v>
      </c>
      <c r="F263" s="139" t="s">
        <v>557</v>
      </c>
      <c r="G263" s="140" t="s">
        <v>345</v>
      </c>
      <c r="H263" s="141">
        <v>1</v>
      </c>
      <c r="I263" s="142"/>
      <c r="J263" s="143">
        <f>ROUND(I263*H263,2)</f>
        <v>0</v>
      </c>
      <c r="K263" s="139" t="s">
        <v>346</v>
      </c>
      <c r="L263" s="32"/>
      <c r="M263" s="144" t="s">
        <v>1</v>
      </c>
      <c r="N263" s="145" t="s">
        <v>42</v>
      </c>
      <c r="P263" s="146">
        <f>O263*H263</f>
        <v>0</v>
      </c>
      <c r="Q263" s="146">
        <v>0</v>
      </c>
      <c r="R263" s="146">
        <f>Q263*H263</f>
        <v>0</v>
      </c>
      <c r="S263" s="146">
        <v>0</v>
      </c>
      <c r="T263" s="147">
        <f>S263*H263</f>
        <v>0</v>
      </c>
      <c r="AR263" s="148" t="s">
        <v>530</v>
      </c>
      <c r="AT263" s="148" t="s">
        <v>342</v>
      </c>
      <c r="AU263" s="148" t="s">
        <v>84</v>
      </c>
      <c r="AY263" s="17" t="s">
        <v>339</v>
      </c>
      <c r="BE263" s="149">
        <f>IF(N263="základní",J263,0)</f>
        <v>0</v>
      </c>
      <c r="BF263" s="149">
        <f>IF(N263="snížená",J263,0)</f>
        <v>0</v>
      </c>
      <c r="BG263" s="149">
        <f>IF(N263="zákl. přenesená",J263,0)</f>
        <v>0</v>
      </c>
      <c r="BH263" s="149">
        <f>IF(N263="sníž. přenesená",J263,0)</f>
        <v>0</v>
      </c>
      <c r="BI263" s="149">
        <f>IF(N263="nulová",J263,0)</f>
        <v>0</v>
      </c>
      <c r="BJ263" s="17" t="s">
        <v>84</v>
      </c>
      <c r="BK263" s="149">
        <f>ROUND(I263*H263,2)</f>
        <v>0</v>
      </c>
      <c r="BL263" s="17" t="s">
        <v>530</v>
      </c>
      <c r="BM263" s="148" t="s">
        <v>593</v>
      </c>
    </row>
    <row r="264" spans="2:65" s="1" customFormat="1" ht="38.4" x14ac:dyDescent="0.2">
      <c r="B264" s="32"/>
      <c r="D264" s="150" t="s">
        <v>348</v>
      </c>
      <c r="F264" s="151" t="s">
        <v>559</v>
      </c>
      <c r="I264" s="152"/>
      <c r="L264" s="32"/>
      <c r="M264" s="153"/>
      <c r="T264" s="56"/>
      <c r="AT264" s="17" t="s">
        <v>348</v>
      </c>
      <c r="AU264" s="17" t="s">
        <v>84</v>
      </c>
    </row>
    <row r="265" spans="2:65" s="12" customFormat="1" x14ac:dyDescent="0.2">
      <c r="B265" s="155"/>
      <c r="D265" s="150" t="s">
        <v>376</v>
      </c>
      <c r="E265" s="156" t="s">
        <v>1</v>
      </c>
      <c r="F265" s="157" t="s">
        <v>594</v>
      </c>
      <c r="H265" s="158">
        <v>1</v>
      </c>
      <c r="I265" s="159"/>
      <c r="L265" s="155"/>
      <c r="M265" s="160"/>
      <c r="T265" s="161"/>
      <c r="AT265" s="156" t="s">
        <v>376</v>
      </c>
      <c r="AU265" s="156" t="s">
        <v>84</v>
      </c>
      <c r="AV265" s="12" t="s">
        <v>86</v>
      </c>
      <c r="AW265" s="12" t="s">
        <v>34</v>
      </c>
      <c r="AX265" s="12" t="s">
        <v>84</v>
      </c>
      <c r="AY265" s="156" t="s">
        <v>339</v>
      </c>
    </row>
    <row r="266" spans="2:65" s="1" customFormat="1" ht="24.15" customHeight="1" x14ac:dyDescent="0.2">
      <c r="B266" s="136"/>
      <c r="C266" s="137" t="s">
        <v>595</v>
      </c>
      <c r="D266" s="137" t="s">
        <v>342</v>
      </c>
      <c r="E266" s="138" t="s">
        <v>596</v>
      </c>
      <c r="F266" s="139" t="s">
        <v>597</v>
      </c>
      <c r="G266" s="140" t="s">
        <v>345</v>
      </c>
      <c r="H266" s="141">
        <v>1</v>
      </c>
      <c r="I266" s="142"/>
      <c r="J266" s="143">
        <f>ROUND(I266*H266,2)</f>
        <v>0</v>
      </c>
      <c r="K266" s="139" t="s">
        <v>346</v>
      </c>
      <c r="L266" s="32"/>
      <c r="M266" s="144" t="s">
        <v>1</v>
      </c>
      <c r="N266" s="145" t="s">
        <v>42</v>
      </c>
      <c r="P266" s="146">
        <f>O266*H266</f>
        <v>0</v>
      </c>
      <c r="Q266" s="146">
        <v>0</v>
      </c>
      <c r="R266" s="146">
        <f>Q266*H266</f>
        <v>0</v>
      </c>
      <c r="S266" s="146">
        <v>0</v>
      </c>
      <c r="T266" s="147">
        <f>S266*H266</f>
        <v>0</v>
      </c>
      <c r="AR266" s="148" t="s">
        <v>530</v>
      </c>
      <c r="AT266" s="148" t="s">
        <v>342</v>
      </c>
      <c r="AU266" s="148" t="s">
        <v>84</v>
      </c>
      <c r="AY266" s="17" t="s">
        <v>339</v>
      </c>
      <c r="BE266" s="149">
        <f>IF(N266="základní",J266,0)</f>
        <v>0</v>
      </c>
      <c r="BF266" s="149">
        <f>IF(N266="snížená",J266,0)</f>
        <v>0</v>
      </c>
      <c r="BG266" s="149">
        <f>IF(N266="zákl. přenesená",J266,0)</f>
        <v>0</v>
      </c>
      <c r="BH266" s="149">
        <f>IF(N266="sníž. přenesená",J266,0)</f>
        <v>0</v>
      </c>
      <c r="BI266" s="149">
        <f>IF(N266="nulová",J266,0)</f>
        <v>0</v>
      </c>
      <c r="BJ266" s="17" t="s">
        <v>84</v>
      </c>
      <c r="BK266" s="149">
        <f>ROUND(I266*H266,2)</f>
        <v>0</v>
      </c>
      <c r="BL266" s="17" t="s">
        <v>530</v>
      </c>
      <c r="BM266" s="148" t="s">
        <v>598</v>
      </c>
    </row>
    <row r="267" spans="2:65" s="1" customFormat="1" ht="38.4" x14ac:dyDescent="0.2">
      <c r="B267" s="32"/>
      <c r="D267" s="150" t="s">
        <v>348</v>
      </c>
      <c r="F267" s="151" t="s">
        <v>599</v>
      </c>
      <c r="I267" s="152"/>
      <c r="L267" s="32"/>
      <c r="M267" s="153"/>
      <c r="T267" s="56"/>
      <c r="AT267" s="17" t="s">
        <v>348</v>
      </c>
      <c r="AU267" s="17" t="s">
        <v>84</v>
      </c>
    </row>
    <row r="268" spans="2:65" s="12" customFormat="1" x14ac:dyDescent="0.2">
      <c r="B268" s="155"/>
      <c r="D268" s="150" t="s">
        <v>376</v>
      </c>
      <c r="E268" s="156" t="s">
        <v>1</v>
      </c>
      <c r="F268" s="157" t="s">
        <v>594</v>
      </c>
      <c r="H268" s="158">
        <v>1</v>
      </c>
      <c r="I268" s="159"/>
      <c r="L268" s="155"/>
      <c r="M268" s="160"/>
      <c r="T268" s="161"/>
      <c r="AT268" s="156" t="s">
        <v>376</v>
      </c>
      <c r="AU268" s="156" t="s">
        <v>84</v>
      </c>
      <c r="AV268" s="12" t="s">
        <v>86</v>
      </c>
      <c r="AW268" s="12" t="s">
        <v>34</v>
      </c>
      <c r="AX268" s="12" t="s">
        <v>84</v>
      </c>
      <c r="AY268" s="156" t="s">
        <v>339</v>
      </c>
    </row>
    <row r="269" spans="2:65" s="1" customFormat="1" ht="24.15" customHeight="1" x14ac:dyDescent="0.2">
      <c r="B269" s="136"/>
      <c r="C269" s="137" t="s">
        <v>600</v>
      </c>
      <c r="D269" s="137" t="s">
        <v>342</v>
      </c>
      <c r="E269" s="138" t="s">
        <v>568</v>
      </c>
      <c r="F269" s="139" t="s">
        <v>569</v>
      </c>
      <c r="G269" s="140" t="s">
        <v>493</v>
      </c>
      <c r="H269" s="141">
        <v>1598.576</v>
      </c>
      <c r="I269" s="142"/>
      <c r="J269" s="143">
        <f>ROUND(I269*H269,2)</f>
        <v>0</v>
      </c>
      <c r="K269" s="139" t="s">
        <v>346</v>
      </c>
      <c r="L269" s="32"/>
      <c r="M269" s="144" t="s">
        <v>1</v>
      </c>
      <c r="N269" s="145" t="s">
        <v>42</v>
      </c>
      <c r="P269" s="146">
        <f>O269*H269</f>
        <v>0</v>
      </c>
      <c r="Q269" s="146">
        <v>0</v>
      </c>
      <c r="R269" s="146">
        <f>Q269*H269</f>
        <v>0</v>
      </c>
      <c r="S269" s="146">
        <v>0</v>
      </c>
      <c r="T269" s="147">
        <f>S269*H269</f>
        <v>0</v>
      </c>
      <c r="AR269" s="148" t="s">
        <v>530</v>
      </c>
      <c r="AT269" s="148" t="s">
        <v>342</v>
      </c>
      <c r="AU269" s="148" t="s">
        <v>84</v>
      </c>
      <c r="AY269" s="17" t="s">
        <v>339</v>
      </c>
      <c r="BE269" s="149">
        <f>IF(N269="základní",J269,0)</f>
        <v>0</v>
      </c>
      <c r="BF269" s="149">
        <f>IF(N269="snížená",J269,0)</f>
        <v>0</v>
      </c>
      <c r="BG269" s="149">
        <f>IF(N269="zákl. přenesená",J269,0)</f>
        <v>0</v>
      </c>
      <c r="BH269" s="149">
        <f>IF(N269="sníž. přenesená",J269,0)</f>
        <v>0</v>
      </c>
      <c r="BI269" s="149">
        <f>IF(N269="nulová",J269,0)</f>
        <v>0</v>
      </c>
      <c r="BJ269" s="17" t="s">
        <v>84</v>
      </c>
      <c r="BK269" s="149">
        <f>ROUND(I269*H269,2)</f>
        <v>0</v>
      </c>
      <c r="BL269" s="17" t="s">
        <v>530</v>
      </c>
      <c r="BM269" s="148" t="s">
        <v>601</v>
      </c>
    </row>
    <row r="270" spans="2:65" s="1" customFormat="1" ht="38.4" x14ac:dyDescent="0.2">
      <c r="B270" s="32"/>
      <c r="D270" s="150" t="s">
        <v>348</v>
      </c>
      <c r="F270" s="151" t="s">
        <v>571</v>
      </c>
      <c r="I270" s="152"/>
      <c r="L270" s="32"/>
      <c r="M270" s="153"/>
      <c r="T270" s="56"/>
      <c r="AT270" s="17" t="s">
        <v>348</v>
      </c>
      <c r="AU270" s="17" t="s">
        <v>84</v>
      </c>
    </row>
    <row r="271" spans="2:65" s="12" customFormat="1" x14ac:dyDescent="0.2">
      <c r="B271" s="155"/>
      <c r="D271" s="150" t="s">
        <v>376</v>
      </c>
      <c r="E271" s="156" t="s">
        <v>1</v>
      </c>
      <c r="F271" s="157" t="s">
        <v>602</v>
      </c>
      <c r="H271" s="158">
        <v>1598.576</v>
      </c>
      <c r="I271" s="159"/>
      <c r="L271" s="155"/>
      <c r="M271" s="160"/>
      <c r="T271" s="161"/>
      <c r="AT271" s="156" t="s">
        <v>376</v>
      </c>
      <c r="AU271" s="156" t="s">
        <v>84</v>
      </c>
      <c r="AV271" s="12" t="s">
        <v>86</v>
      </c>
      <c r="AW271" s="12" t="s">
        <v>34</v>
      </c>
      <c r="AX271" s="12" t="s">
        <v>84</v>
      </c>
      <c r="AY271" s="156" t="s">
        <v>339</v>
      </c>
    </row>
    <row r="272" spans="2:65" s="1" customFormat="1" ht="24.15" customHeight="1" x14ac:dyDescent="0.2">
      <c r="B272" s="136"/>
      <c r="C272" s="137" t="s">
        <v>603</v>
      </c>
      <c r="D272" s="137" t="s">
        <v>342</v>
      </c>
      <c r="E272" s="138" t="s">
        <v>583</v>
      </c>
      <c r="F272" s="139" t="s">
        <v>584</v>
      </c>
      <c r="G272" s="140" t="s">
        <v>493</v>
      </c>
      <c r="H272" s="141">
        <v>3197.152</v>
      </c>
      <c r="I272" s="142"/>
      <c r="J272" s="143">
        <f>ROUND(I272*H272,2)</f>
        <v>0</v>
      </c>
      <c r="K272" s="139" t="s">
        <v>346</v>
      </c>
      <c r="L272" s="32"/>
      <c r="M272" s="144" t="s">
        <v>1</v>
      </c>
      <c r="N272" s="145" t="s">
        <v>42</v>
      </c>
      <c r="P272" s="146">
        <f>O272*H272</f>
        <v>0</v>
      </c>
      <c r="Q272" s="146">
        <v>0</v>
      </c>
      <c r="R272" s="146">
        <f>Q272*H272</f>
        <v>0</v>
      </c>
      <c r="S272" s="146">
        <v>0</v>
      </c>
      <c r="T272" s="147">
        <f>S272*H272</f>
        <v>0</v>
      </c>
      <c r="AR272" s="148" t="s">
        <v>530</v>
      </c>
      <c r="AT272" s="148" t="s">
        <v>342</v>
      </c>
      <c r="AU272" s="148" t="s">
        <v>84</v>
      </c>
      <c r="AY272" s="17" t="s">
        <v>339</v>
      </c>
      <c r="BE272" s="149">
        <f>IF(N272="základní",J272,0)</f>
        <v>0</v>
      </c>
      <c r="BF272" s="149">
        <f>IF(N272="snížená",J272,0)</f>
        <v>0</v>
      </c>
      <c r="BG272" s="149">
        <f>IF(N272="zákl. přenesená",J272,0)</f>
        <v>0</v>
      </c>
      <c r="BH272" s="149">
        <f>IF(N272="sníž. přenesená",J272,0)</f>
        <v>0</v>
      </c>
      <c r="BI272" s="149">
        <f>IF(N272="nulová",J272,0)</f>
        <v>0</v>
      </c>
      <c r="BJ272" s="17" t="s">
        <v>84</v>
      </c>
      <c r="BK272" s="149">
        <f>ROUND(I272*H272,2)</f>
        <v>0</v>
      </c>
      <c r="BL272" s="17" t="s">
        <v>530</v>
      </c>
      <c r="BM272" s="148" t="s">
        <v>604</v>
      </c>
    </row>
    <row r="273" spans="2:65" s="1" customFormat="1" ht="38.4" x14ac:dyDescent="0.2">
      <c r="B273" s="32"/>
      <c r="D273" s="150" t="s">
        <v>348</v>
      </c>
      <c r="F273" s="151" t="s">
        <v>586</v>
      </c>
      <c r="I273" s="152"/>
      <c r="L273" s="32"/>
      <c r="M273" s="153"/>
      <c r="T273" s="56"/>
      <c r="AT273" s="17" t="s">
        <v>348</v>
      </c>
      <c r="AU273" s="17" t="s">
        <v>84</v>
      </c>
    </row>
    <row r="274" spans="2:65" s="12" customFormat="1" x14ac:dyDescent="0.2">
      <c r="B274" s="155"/>
      <c r="D274" s="150" t="s">
        <v>376</v>
      </c>
      <c r="E274" s="156" t="s">
        <v>1</v>
      </c>
      <c r="F274" s="157" t="s">
        <v>605</v>
      </c>
      <c r="H274" s="158">
        <v>3197.152</v>
      </c>
      <c r="I274" s="159"/>
      <c r="L274" s="155"/>
      <c r="M274" s="160"/>
      <c r="T274" s="161"/>
      <c r="AT274" s="156" t="s">
        <v>376</v>
      </c>
      <c r="AU274" s="156" t="s">
        <v>84</v>
      </c>
      <c r="AV274" s="12" t="s">
        <v>86</v>
      </c>
      <c r="AW274" s="12" t="s">
        <v>34</v>
      </c>
      <c r="AX274" s="12" t="s">
        <v>84</v>
      </c>
      <c r="AY274" s="156" t="s">
        <v>339</v>
      </c>
    </row>
    <row r="275" spans="2:65" s="1" customFormat="1" ht="24.15" customHeight="1" x14ac:dyDescent="0.2">
      <c r="B275" s="136"/>
      <c r="C275" s="137" t="s">
        <v>606</v>
      </c>
      <c r="D275" s="137" t="s">
        <v>342</v>
      </c>
      <c r="E275" s="138" t="s">
        <v>568</v>
      </c>
      <c r="F275" s="139" t="s">
        <v>569</v>
      </c>
      <c r="G275" s="140" t="s">
        <v>493</v>
      </c>
      <c r="H275" s="141">
        <v>3.2120000000000002</v>
      </c>
      <c r="I275" s="142"/>
      <c r="J275" s="143">
        <f>ROUND(I275*H275,2)</f>
        <v>0</v>
      </c>
      <c r="K275" s="139" t="s">
        <v>346</v>
      </c>
      <c r="L275" s="32"/>
      <c r="M275" s="144" t="s">
        <v>1</v>
      </c>
      <c r="N275" s="145" t="s">
        <v>42</v>
      </c>
      <c r="P275" s="146">
        <f>O275*H275</f>
        <v>0</v>
      </c>
      <c r="Q275" s="146">
        <v>0</v>
      </c>
      <c r="R275" s="146">
        <f>Q275*H275</f>
        <v>0</v>
      </c>
      <c r="S275" s="146">
        <v>0</v>
      </c>
      <c r="T275" s="147">
        <f>S275*H275</f>
        <v>0</v>
      </c>
      <c r="AR275" s="148" t="s">
        <v>530</v>
      </c>
      <c r="AT275" s="148" t="s">
        <v>342</v>
      </c>
      <c r="AU275" s="148" t="s">
        <v>84</v>
      </c>
      <c r="AY275" s="17" t="s">
        <v>339</v>
      </c>
      <c r="BE275" s="149">
        <f>IF(N275="základní",J275,0)</f>
        <v>0</v>
      </c>
      <c r="BF275" s="149">
        <f>IF(N275="snížená",J275,0)</f>
        <v>0</v>
      </c>
      <c r="BG275" s="149">
        <f>IF(N275="zákl. přenesená",J275,0)</f>
        <v>0</v>
      </c>
      <c r="BH275" s="149">
        <f>IF(N275="sníž. přenesená",J275,0)</f>
        <v>0</v>
      </c>
      <c r="BI275" s="149">
        <f>IF(N275="nulová",J275,0)</f>
        <v>0</v>
      </c>
      <c r="BJ275" s="17" t="s">
        <v>84</v>
      </c>
      <c r="BK275" s="149">
        <f>ROUND(I275*H275,2)</f>
        <v>0</v>
      </c>
      <c r="BL275" s="17" t="s">
        <v>530</v>
      </c>
      <c r="BM275" s="148" t="s">
        <v>607</v>
      </c>
    </row>
    <row r="276" spans="2:65" s="1" customFormat="1" ht="38.4" x14ac:dyDescent="0.2">
      <c r="B276" s="32"/>
      <c r="D276" s="150" t="s">
        <v>348</v>
      </c>
      <c r="F276" s="151" t="s">
        <v>571</v>
      </c>
      <c r="I276" s="152"/>
      <c r="L276" s="32"/>
      <c r="M276" s="153"/>
      <c r="T276" s="56"/>
      <c r="AT276" s="17" t="s">
        <v>348</v>
      </c>
      <c r="AU276" s="17" t="s">
        <v>84</v>
      </c>
    </row>
    <row r="277" spans="2:65" s="12" customFormat="1" x14ac:dyDescent="0.2">
      <c r="B277" s="155"/>
      <c r="D277" s="150" t="s">
        <v>376</v>
      </c>
      <c r="E277" s="156" t="s">
        <v>1</v>
      </c>
      <c r="F277" s="157" t="s">
        <v>608</v>
      </c>
      <c r="H277" s="158">
        <v>3.2120000000000002</v>
      </c>
      <c r="I277" s="159"/>
      <c r="L277" s="155"/>
      <c r="M277" s="160"/>
      <c r="T277" s="161"/>
      <c r="AT277" s="156" t="s">
        <v>376</v>
      </c>
      <c r="AU277" s="156" t="s">
        <v>84</v>
      </c>
      <c r="AV277" s="12" t="s">
        <v>86</v>
      </c>
      <c r="AW277" s="12" t="s">
        <v>34</v>
      </c>
      <c r="AX277" s="12" t="s">
        <v>84</v>
      </c>
      <c r="AY277" s="156" t="s">
        <v>339</v>
      </c>
    </row>
    <row r="278" spans="2:65" s="1" customFormat="1" ht="24.15" customHeight="1" x14ac:dyDescent="0.2">
      <c r="B278" s="136"/>
      <c r="C278" s="137" t="s">
        <v>609</v>
      </c>
      <c r="D278" s="137" t="s">
        <v>342</v>
      </c>
      <c r="E278" s="138" t="s">
        <v>583</v>
      </c>
      <c r="F278" s="139" t="s">
        <v>584</v>
      </c>
      <c r="G278" s="140" t="s">
        <v>493</v>
      </c>
      <c r="H278" s="141">
        <v>22.484000000000002</v>
      </c>
      <c r="I278" s="142"/>
      <c r="J278" s="143">
        <f>ROUND(I278*H278,2)</f>
        <v>0</v>
      </c>
      <c r="K278" s="139" t="s">
        <v>346</v>
      </c>
      <c r="L278" s="32"/>
      <c r="M278" s="144" t="s">
        <v>1</v>
      </c>
      <c r="N278" s="145" t="s">
        <v>42</v>
      </c>
      <c r="P278" s="146">
        <f>O278*H278</f>
        <v>0</v>
      </c>
      <c r="Q278" s="146">
        <v>0</v>
      </c>
      <c r="R278" s="146">
        <f>Q278*H278</f>
        <v>0</v>
      </c>
      <c r="S278" s="146">
        <v>0</v>
      </c>
      <c r="T278" s="147">
        <f>S278*H278</f>
        <v>0</v>
      </c>
      <c r="AR278" s="148" t="s">
        <v>530</v>
      </c>
      <c r="AT278" s="148" t="s">
        <v>342</v>
      </c>
      <c r="AU278" s="148" t="s">
        <v>84</v>
      </c>
      <c r="AY278" s="17" t="s">
        <v>339</v>
      </c>
      <c r="BE278" s="149">
        <f>IF(N278="základní",J278,0)</f>
        <v>0</v>
      </c>
      <c r="BF278" s="149">
        <f>IF(N278="snížená",J278,0)</f>
        <v>0</v>
      </c>
      <c r="BG278" s="149">
        <f>IF(N278="zákl. přenesená",J278,0)</f>
        <v>0</v>
      </c>
      <c r="BH278" s="149">
        <f>IF(N278="sníž. přenesená",J278,0)</f>
        <v>0</v>
      </c>
      <c r="BI278" s="149">
        <f>IF(N278="nulová",J278,0)</f>
        <v>0</v>
      </c>
      <c r="BJ278" s="17" t="s">
        <v>84</v>
      </c>
      <c r="BK278" s="149">
        <f>ROUND(I278*H278,2)</f>
        <v>0</v>
      </c>
      <c r="BL278" s="17" t="s">
        <v>530</v>
      </c>
      <c r="BM278" s="148" t="s">
        <v>610</v>
      </c>
    </row>
    <row r="279" spans="2:65" s="1" customFormat="1" ht="38.4" x14ac:dyDescent="0.2">
      <c r="B279" s="32"/>
      <c r="D279" s="150" t="s">
        <v>348</v>
      </c>
      <c r="F279" s="151" t="s">
        <v>586</v>
      </c>
      <c r="I279" s="152"/>
      <c r="L279" s="32"/>
      <c r="M279" s="153"/>
      <c r="T279" s="56"/>
      <c r="AT279" s="17" t="s">
        <v>348</v>
      </c>
      <c r="AU279" s="17" t="s">
        <v>84</v>
      </c>
    </row>
    <row r="280" spans="2:65" s="12" customFormat="1" x14ac:dyDescent="0.2">
      <c r="B280" s="155"/>
      <c r="D280" s="150" t="s">
        <v>376</v>
      </c>
      <c r="E280" s="156" t="s">
        <v>1</v>
      </c>
      <c r="F280" s="157" t="s">
        <v>611</v>
      </c>
      <c r="H280" s="158">
        <v>22.484000000000002</v>
      </c>
      <c r="I280" s="159"/>
      <c r="L280" s="155"/>
      <c r="M280" s="160"/>
      <c r="T280" s="161"/>
      <c r="AT280" s="156" t="s">
        <v>376</v>
      </c>
      <c r="AU280" s="156" t="s">
        <v>84</v>
      </c>
      <c r="AV280" s="12" t="s">
        <v>86</v>
      </c>
      <c r="AW280" s="12" t="s">
        <v>34</v>
      </c>
      <c r="AX280" s="12" t="s">
        <v>84</v>
      </c>
      <c r="AY280" s="156" t="s">
        <v>339</v>
      </c>
    </row>
    <row r="281" spans="2:65" s="1" customFormat="1" ht="16.5" customHeight="1" x14ac:dyDescent="0.2">
      <c r="B281" s="136"/>
      <c r="C281" s="137" t="s">
        <v>612</v>
      </c>
      <c r="D281" s="137" t="s">
        <v>342</v>
      </c>
      <c r="E281" s="138" t="s">
        <v>613</v>
      </c>
      <c r="F281" s="139" t="s">
        <v>614</v>
      </c>
      <c r="G281" s="140" t="s">
        <v>493</v>
      </c>
      <c r="H281" s="141">
        <v>500</v>
      </c>
      <c r="I281" s="142"/>
      <c r="J281" s="143">
        <f>ROUND(I281*H281,2)</f>
        <v>0</v>
      </c>
      <c r="K281" s="139" t="s">
        <v>346</v>
      </c>
      <c r="L281" s="32"/>
      <c r="M281" s="144" t="s">
        <v>1</v>
      </c>
      <c r="N281" s="145" t="s">
        <v>42</v>
      </c>
      <c r="P281" s="146">
        <f>O281*H281</f>
        <v>0</v>
      </c>
      <c r="Q281" s="146">
        <v>0</v>
      </c>
      <c r="R281" s="146">
        <f>Q281*H281</f>
        <v>0</v>
      </c>
      <c r="S281" s="146">
        <v>0</v>
      </c>
      <c r="T281" s="147">
        <f>S281*H281</f>
        <v>0</v>
      </c>
      <c r="AR281" s="148" t="s">
        <v>530</v>
      </c>
      <c r="AT281" s="148" t="s">
        <v>342</v>
      </c>
      <c r="AU281" s="148" t="s">
        <v>84</v>
      </c>
      <c r="AY281" s="17" t="s">
        <v>339</v>
      </c>
      <c r="BE281" s="149">
        <f>IF(N281="základní",J281,0)</f>
        <v>0</v>
      </c>
      <c r="BF281" s="149">
        <f>IF(N281="snížená",J281,0)</f>
        <v>0</v>
      </c>
      <c r="BG281" s="149">
        <f>IF(N281="zákl. přenesená",J281,0)</f>
        <v>0</v>
      </c>
      <c r="BH281" s="149">
        <f>IF(N281="sníž. přenesená",J281,0)</f>
        <v>0</v>
      </c>
      <c r="BI281" s="149">
        <f>IF(N281="nulová",J281,0)</f>
        <v>0</v>
      </c>
      <c r="BJ281" s="17" t="s">
        <v>84</v>
      </c>
      <c r="BK281" s="149">
        <f>ROUND(I281*H281,2)</f>
        <v>0</v>
      </c>
      <c r="BL281" s="17" t="s">
        <v>530</v>
      </c>
      <c r="BM281" s="148" t="s">
        <v>615</v>
      </c>
    </row>
    <row r="282" spans="2:65" s="1" customFormat="1" ht="28.8" x14ac:dyDescent="0.2">
      <c r="B282" s="32"/>
      <c r="D282" s="150" t="s">
        <v>348</v>
      </c>
      <c r="F282" s="151" t="s">
        <v>616</v>
      </c>
      <c r="I282" s="152"/>
      <c r="L282" s="32"/>
      <c r="M282" s="153"/>
      <c r="T282" s="56"/>
      <c r="AT282" s="17" t="s">
        <v>348</v>
      </c>
      <c r="AU282" s="17" t="s">
        <v>84</v>
      </c>
    </row>
    <row r="283" spans="2:65" s="12" customFormat="1" x14ac:dyDescent="0.2">
      <c r="B283" s="155"/>
      <c r="D283" s="150" t="s">
        <v>376</v>
      </c>
      <c r="E283" s="156" t="s">
        <v>1</v>
      </c>
      <c r="F283" s="157" t="s">
        <v>617</v>
      </c>
      <c r="H283" s="158">
        <v>500</v>
      </c>
      <c r="I283" s="159"/>
      <c r="L283" s="155"/>
      <c r="M283" s="160"/>
      <c r="T283" s="161"/>
      <c r="AT283" s="156" t="s">
        <v>376</v>
      </c>
      <c r="AU283" s="156" t="s">
        <v>84</v>
      </c>
      <c r="AV283" s="12" t="s">
        <v>86</v>
      </c>
      <c r="AW283" s="12" t="s">
        <v>34</v>
      </c>
      <c r="AX283" s="12" t="s">
        <v>84</v>
      </c>
      <c r="AY283" s="156" t="s">
        <v>339</v>
      </c>
    </row>
    <row r="284" spans="2:65" s="1" customFormat="1" ht="16.5" customHeight="1" x14ac:dyDescent="0.2">
      <c r="B284" s="136"/>
      <c r="C284" s="137" t="s">
        <v>618</v>
      </c>
      <c r="D284" s="137" t="s">
        <v>342</v>
      </c>
      <c r="E284" s="138" t="s">
        <v>619</v>
      </c>
      <c r="F284" s="139" t="s">
        <v>620</v>
      </c>
      <c r="G284" s="140" t="s">
        <v>345</v>
      </c>
      <c r="H284" s="141">
        <v>10</v>
      </c>
      <c r="I284" s="142"/>
      <c r="J284" s="143">
        <f>ROUND(I284*H284,2)</f>
        <v>0</v>
      </c>
      <c r="K284" s="139" t="s">
        <v>346</v>
      </c>
      <c r="L284" s="32"/>
      <c r="M284" s="144" t="s">
        <v>1</v>
      </c>
      <c r="N284" s="145" t="s">
        <v>42</v>
      </c>
      <c r="P284" s="146">
        <f>O284*H284</f>
        <v>0</v>
      </c>
      <c r="Q284" s="146">
        <v>0</v>
      </c>
      <c r="R284" s="146">
        <f>Q284*H284</f>
        <v>0</v>
      </c>
      <c r="S284" s="146">
        <v>0</v>
      </c>
      <c r="T284" s="147">
        <f>S284*H284</f>
        <v>0</v>
      </c>
      <c r="AR284" s="148" t="s">
        <v>530</v>
      </c>
      <c r="AT284" s="148" t="s">
        <v>342</v>
      </c>
      <c r="AU284" s="148" t="s">
        <v>84</v>
      </c>
      <c r="AY284" s="17" t="s">
        <v>339</v>
      </c>
      <c r="BE284" s="149">
        <f>IF(N284="základní",J284,0)</f>
        <v>0</v>
      </c>
      <c r="BF284" s="149">
        <f>IF(N284="snížená",J284,0)</f>
        <v>0</v>
      </c>
      <c r="BG284" s="149">
        <f>IF(N284="zákl. přenesená",J284,0)</f>
        <v>0</v>
      </c>
      <c r="BH284" s="149">
        <f>IF(N284="sníž. přenesená",J284,0)</f>
        <v>0</v>
      </c>
      <c r="BI284" s="149">
        <f>IF(N284="nulová",J284,0)</f>
        <v>0</v>
      </c>
      <c r="BJ284" s="17" t="s">
        <v>84</v>
      </c>
      <c r="BK284" s="149">
        <f>ROUND(I284*H284,2)</f>
        <v>0</v>
      </c>
      <c r="BL284" s="17" t="s">
        <v>530</v>
      </c>
      <c r="BM284" s="148" t="s">
        <v>621</v>
      </c>
    </row>
    <row r="285" spans="2:65" s="1" customFormat="1" ht="28.8" x14ac:dyDescent="0.2">
      <c r="B285" s="32"/>
      <c r="D285" s="150" t="s">
        <v>348</v>
      </c>
      <c r="F285" s="151" t="s">
        <v>622</v>
      </c>
      <c r="I285" s="152"/>
      <c r="L285" s="32"/>
      <c r="M285" s="153"/>
      <c r="T285" s="56"/>
      <c r="AT285" s="17" t="s">
        <v>348</v>
      </c>
      <c r="AU285" s="17" t="s">
        <v>84</v>
      </c>
    </row>
    <row r="286" spans="2:65" s="12" customFormat="1" ht="20.399999999999999" x14ac:dyDescent="0.2">
      <c r="B286" s="155"/>
      <c r="D286" s="150" t="s">
        <v>376</v>
      </c>
      <c r="E286" s="156" t="s">
        <v>1</v>
      </c>
      <c r="F286" s="157" t="s">
        <v>623</v>
      </c>
      <c r="H286" s="158">
        <v>10</v>
      </c>
      <c r="I286" s="159"/>
      <c r="L286" s="155"/>
      <c r="M286" s="179"/>
      <c r="N286" s="180"/>
      <c r="O286" s="180"/>
      <c r="P286" s="180"/>
      <c r="Q286" s="180"/>
      <c r="R286" s="180"/>
      <c r="S286" s="180"/>
      <c r="T286" s="181"/>
      <c r="AT286" s="156" t="s">
        <v>376</v>
      </c>
      <c r="AU286" s="156" t="s">
        <v>84</v>
      </c>
      <c r="AV286" s="12" t="s">
        <v>86</v>
      </c>
      <c r="AW286" s="12" t="s">
        <v>34</v>
      </c>
      <c r="AX286" s="12" t="s">
        <v>84</v>
      </c>
      <c r="AY286" s="156" t="s">
        <v>339</v>
      </c>
    </row>
    <row r="287" spans="2:65" s="1" customFormat="1" ht="6.9" customHeight="1" x14ac:dyDescent="0.2">
      <c r="B287" s="44"/>
      <c r="C287" s="45"/>
      <c r="D287" s="45"/>
      <c r="E287" s="45"/>
      <c r="F287" s="45"/>
      <c r="G287" s="45"/>
      <c r="H287" s="45"/>
      <c r="I287" s="45"/>
      <c r="J287" s="45"/>
      <c r="K287" s="45"/>
      <c r="L287" s="32"/>
    </row>
  </sheetData>
  <autoFilter ref="C122:K286" xr:uid="{00000000-0009-0000-0000-000001000000}"/>
  <mergeCells count="12">
    <mergeCell ref="E115:H115"/>
    <mergeCell ref="L2:V2"/>
    <mergeCell ref="E85:H85"/>
    <mergeCell ref="E87:H87"/>
    <mergeCell ref="E89:H89"/>
    <mergeCell ref="E111:H111"/>
    <mergeCell ref="E113:H113"/>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2:BM201"/>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169</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3.2" x14ac:dyDescent="0.2">
      <c r="B8" s="20"/>
      <c r="D8" s="27" t="s">
        <v>312</v>
      </c>
      <c r="L8" s="20"/>
    </row>
    <row r="9" spans="2:46" ht="16.5" customHeight="1" x14ac:dyDescent="0.2">
      <c r="B9" s="20"/>
      <c r="E9" s="278" t="s">
        <v>1953</v>
      </c>
      <c r="F9" s="256"/>
      <c r="G9" s="256"/>
      <c r="H9" s="256"/>
      <c r="L9" s="20"/>
    </row>
    <row r="10" spans="2:46" ht="12" customHeight="1" x14ac:dyDescent="0.2">
      <c r="B10" s="20"/>
      <c r="D10" s="27" t="s">
        <v>314</v>
      </c>
      <c r="L10" s="20"/>
    </row>
    <row r="11" spans="2:46" s="1" customFormat="1" ht="16.5" customHeight="1" x14ac:dyDescent="0.2">
      <c r="B11" s="32"/>
      <c r="E11" s="260" t="s">
        <v>5279</v>
      </c>
      <c r="F11" s="277"/>
      <c r="G11" s="277"/>
      <c r="H11" s="277"/>
      <c r="L11" s="32"/>
    </row>
    <row r="12" spans="2:46" s="1" customFormat="1" ht="12" customHeight="1" x14ac:dyDescent="0.2">
      <c r="B12" s="32"/>
      <c r="D12" s="27" t="s">
        <v>625</v>
      </c>
      <c r="L12" s="32"/>
    </row>
    <row r="13" spans="2:46" s="1" customFormat="1" ht="16.5" customHeight="1" x14ac:dyDescent="0.2">
      <c r="B13" s="32"/>
      <c r="E13" s="248" t="s">
        <v>5280</v>
      </c>
      <c r="F13" s="277"/>
      <c r="G13" s="277"/>
      <c r="H13" s="277"/>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8"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80" t="str">
        <f>'Rekapitulace stavby'!E14</f>
        <v>Vyplň údaj</v>
      </c>
      <c r="F22" s="266"/>
      <c r="G22" s="266"/>
      <c r="H22" s="266"/>
      <c r="I22" s="27" t="s">
        <v>28</v>
      </c>
      <c r="J22" s="28" t="str">
        <f>'Rekapitulace stavby'!AN14</f>
        <v>Vyplň údaj</v>
      </c>
      <c r="L22" s="32"/>
    </row>
    <row r="23" spans="2:12" s="1" customFormat="1" ht="6.9"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 customHeight="1" x14ac:dyDescent="0.2">
      <c r="B29" s="32"/>
      <c r="L29" s="32"/>
    </row>
    <row r="30" spans="2:12" s="1" customFormat="1" ht="12" customHeight="1" x14ac:dyDescent="0.2">
      <c r="B30" s="32"/>
      <c r="D30" s="27" t="s">
        <v>36</v>
      </c>
      <c r="L30" s="32"/>
    </row>
    <row r="31" spans="2:12" s="7" customFormat="1" ht="16.5" customHeight="1" x14ac:dyDescent="0.2">
      <c r="B31" s="94"/>
      <c r="E31" s="270" t="s">
        <v>1</v>
      </c>
      <c r="F31" s="270"/>
      <c r="G31" s="270"/>
      <c r="H31" s="270"/>
      <c r="L31" s="94"/>
    </row>
    <row r="32" spans="2:12" s="1" customFormat="1" ht="6.9" customHeight="1" x14ac:dyDescent="0.2">
      <c r="B32" s="32"/>
      <c r="L32" s="32"/>
    </row>
    <row r="33" spans="2:12" s="1" customFormat="1" ht="6.9" customHeight="1" x14ac:dyDescent="0.2">
      <c r="B33" s="32"/>
      <c r="D33" s="53"/>
      <c r="E33" s="53"/>
      <c r="F33" s="53"/>
      <c r="G33" s="53"/>
      <c r="H33" s="53"/>
      <c r="I33" s="53"/>
      <c r="J33" s="53"/>
      <c r="K33" s="53"/>
      <c r="L33" s="32"/>
    </row>
    <row r="34" spans="2:12" s="1" customFormat="1" ht="25.35" customHeight="1" x14ac:dyDescent="0.2">
      <c r="B34" s="32"/>
      <c r="D34" s="95" t="s">
        <v>37</v>
      </c>
      <c r="J34" s="66">
        <f>ROUND(J129, 2)</f>
        <v>0</v>
      </c>
      <c r="L34" s="32"/>
    </row>
    <row r="35" spans="2:12" s="1" customFormat="1" ht="6.9" customHeight="1" x14ac:dyDescent="0.2">
      <c r="B35" s="32"/>
      <c r="D35" s="53"/>
      <c r="E35" s="53"/>
      <c r="F35" s="53"/>
      <c r="G35" s="53"/>
      <c r="H35" s="53"/>
      <c r="I35" s="53"/>
      <c r="J35" s="53"/>
      <c r="K35" s="53"/>
      <c r="L35" s="32"/>
    </row>
    <row r="36" spans="2:12" s="1" customFormat="1" ht="14.4" customHeight="1" x14ac:dyDescent="0.2">
      <c r="B36" s="32"/>
      <c r="F36" s="35" t="s">
        <v>39</v>
      </c>
      <c r="I36" s="35" t="s">
        <v>38</v>
      </c>
      <c r="J36" s="35" t="s">
        <v>40</v>
      </c>
      <c r="L36" s="32"/>
    </row>
    <row r="37" spans="2:12" s="1" customFormat="1" ht="14.4" customHeight="1" x14ac:dyDescent="0.2">
      <c r="B37" s="32"/>
      <c r="D37" s="55" t="s">
        <v>41</v>
      </c>
      <c r="E37" s="27" t="s">
        <v>42</v>
      </c>
      <c r="F37" s="86">
        <f>ROUND((SUM(BE129:BE200)),  2)</f>
        <v>0</v>
      </c>
      <c r="I37" s="96">
        <v>0.21</v>
      </c>
      <c r="J37" s="86">
        <f>ROUND(((SUM(BE129:BE200))*I37),  2)</f>
        <v>0</v>
      </c>
      <c r="L37" s="32"/>
    </row>
    <row r="38" spans="2:12" s="1" customFormat="1" ht="14.4" customHeight="1" x14ac:dyDescent="0.2">
      <c r="B38" s="32"/>
      <c r="E38" s="27" t="s">
        <v>43</v>
      </c>
      <c r="F38" s="86">
        <f>ROUND((SUM(BF129:BF200)),  2)</f>
        <v>0</v>
      </c>
      <c r="I38" s="96">
        <v>0.12</v>
      </c>
      <c r="J38" s="86">
        <f>ROUND(((SUM(BF129:BF200))*I38),  2)</f>
        <v>0</v>
      </c>
      <c r="L38" s="32"/>
    </row>
    <row r="39" spans="2:12" s="1" customFormat="1" ht="14.4" hidden="1" customHeight="1" x14ac:dyDescent="0.2">
      <c r="B39" s="32"/>
      <c r="E39" s="27" t="s">
        <v>44</v>
      </c>
      <c r="F39" s="86">
        <f>ROUND((SUM(BG129:BG200)),  2)</f>
        <v>0</v>
      </c>
      <c r="I39" s="96">
        <v>0.21</v>
      </c>
      <c r="J39" s="86">
        <f>0</f>
        <v>0</v>
      </c>
      <c r="L39" s="32"/>
    </row>
    <row r="40" spans="2:12" s="1" customFormat="1" ht="14.4" hidden="1" customHeight="1" x14ac:dyDescent="0.2">
      <c r="B40" s="32"/>
      <c r="E40" s="27" t="s">
        <v>45</v>
      </c>
      <c r="F40" s="86">
        <f>ROUND((SUM(BH129:BH200)),  2)</f>
        <v>0</v>
      </c>
      <c r="I40" s="96">
        <v>0.12</v>
      </c>
      <c r="J40" s="86">
        <f>0</f>
        <v>0</v>
      </c>
      <c r="L40" s="32"/>
    </row>
    <row r="41" spans="2:12" s="1" customFormat="1" ht="14.4" hidden="1" customHeight="1" x14ac:dyDescent="0.2">
      <c r="B41" s="32"/>
      <c r="E41" s="27" t="s">
        <v>46</v>
      </c>
      <c r="F41" s="86">
        <f>ROUND((SUM(BI129:BI200)),  2)</f>
        <v>0</v>
      </c>
      <c r="I41" s="96">
        <v>0</v>
      </c>
      <c r="J41" s="86">
        <f>0</f>
        <v>0</v>
      </c>
      <c r="L41" s="32"/>
    </row>
    <row r="42" spans="2:12" s="1" customFormat="1" ht="6.9"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 customHeight="1" x14ac:dyDescent="0.2">
      <c r="B44" s="32"/>
      <c r="L44" s="32"/>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ht="16.5" customHeight="1" x14ac:dyDescent="0.2">
      <c r="B87" s="20"/>
      <c r="E87" s="278" t="s">
        <v>1953</v>
      </c>
      <c r="F87" s="256"/>
      <c r="G87" s="256"/>
      <c r="H87" s="256"/>
      <c r="L87" s="20"/>
    </row>
    <row r="88" spans="2:12" ht="12" customHeight="1" x14ac:dyDescent="0.2">
      <c r="B88" s="20"/>
      <c r="C88" s="27" t="s">
        <v>314</v>
      </c>
      <c r="L88" s="20"/>
    </row>
    <row r="89" spans="2:12" s="1" customFormat="1" ht="16.5" customHeight="1" x14ac:dyDescent="0.2">
      <c r="B89" s="32"/>
      <c r="E89" s="260" t="s">
        <v>5279</v>
      </c>
      <c r="F89" s="277"/>
      <c r="G89" s="277"/>
      <c r="H89" s="277"/>
      <c r="L89" s="32"/>
    </row>
    <row r="90" spans="2:12" s="1" customFormat="1" ht="12" customHeight="1" x14ac:dyDescent="0.2">
      <c r="B90" s="32"/>
      <c r="C90" s="27" t="s">
        <v>625</v>
      </c>
      <c r="L90" s="32"/>
    </row>
    <row r="91" spans="2:12" s="1" customFormat="1" ht="16.5" customHeight="1" x14ac:dyDescent="0.2">
      <c r="B91" s="32"/>
      <c r="E91" s="248" t="str">
        <f>E13</f>
        <v>SO 02.6.1 - železniční spodek</v>
      </c>
      <c r="F91" s="277"/>
      <c r="G91" s="277"/>
      <c r="H91" s="277"/>
      <c r="L91" s="32"/>
    </row>
    <row r="92" spans="2:12" s="1" customFormat="1" ht="6.9"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 customHeight="1" x14ac:dyDescent="0.2">
      <c r="B94" s="32"/>
      <c r="L94" s="32"/>
    </row>
    <row r="95" spans="2:12" s="1" customFormat="1" ht="15.15" customHeight="1" x14ac:dyDescent="0.2">
      <c r="B95" s="32"/>
      <c r="C95" s="27" t="s">
        <v>24</v>
      </c>
      <c r="F95" s="25" t="str">
        <f>E19</f>
        <v>Správa železnic, státní organizace, OŘ Ostrava</v>
      </c>
      <c r="I95" s="27" t="s">
        <v>32</v>
      </c>
      <c r="J95" s="30" t="str">
        <f>E25</f>
        <v xml:space="preserve"> </v>
      </c>
      <c r="L95" s="32"/>
    </row>
    <row r="96" spans="2:12" s="1" customFormat="1" ht="15.15"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8" customHeight="1" x14ac:dyDescent="0.2">
      <c r="B100" s="32"/>
      <c r="C100" s="107" t="s">
        <v>319</v>
      </c>
      <c r="J100" s="66">
        <f>J129</f>
        <v>0</v>
      </c>
      <c r="L100" s="32"/>
      <c r="AU100" s="17" t="s">
        <v>320</v>
      </c>
    </row>
    <row r="101" spans="2:47" s="8" customFormat="1" ht="24.9" customHeight="1" x14ac:dyDescent="0.2">
      <c r="B101" s="108"/>
      <c r="D101" s="109" t="s">
        <v>321</v>
      </c>
      <c r="E101" s="110"/>
      <c r="F101" s="110"/>
      <c r="G101" s="110"/>
      <c r="H101" s="110"/>
      <c r="I101" s="110"/>
      <c r="J101" s="111">
        <f>J130</f>
        <v>0</v>
      </c>
      <c r="L101" s="108"/>
    </row>
    <row r="102" spans="2:47" s="9" customFormat="1" ht="19.95" customHeight="1" x14ac:dyDescent="0.2">
      <c r="B102" s="112"/>
      <c r="D102" s="113" t="s">
        <v>2006</v>
      </c>
      <c r="E102" s="114"/>
      <c r="F102" s="114"/>
      <c r="G102" s="114"/>
      <c r="H102" s="114"/>
      <c r="I102" s="114"/>
      <c r="J102" s="115">
        <f>J131</f>
        <v>0</v>
      </c>
      <c r="L102" s="112"/>
    </row>
    <row r="103" spans="2:47" s="9" customFormat="1" ht="19.95" customHeight="1" x14ac:dyDescent="0.2">
      <c r="B103" s="112"/>
      <c r="D103" s="113" t="s">
        <v>2011</v>
      </c>
      <c r="E103" s="114"/>
      <c r="F103" s="114"/>
      <c r="G103" s="114"/>
      <c r="H103" s="114"/>
      <c r="I103" s="114"/>
      <c r="J103" s="115">
        <f>J167</f>
        <v>0</v>
      </c>
      <c r="L103" s="112"/>
    </row>
    <row r="104" spans="2:47" s="9" customFormat="1" ht="19.95" customHeight="1" x14ac:dyDescent="0.2">
      <c r="B104" s="112"/>
      <c r="D104" s="113" t="s">
        <v>3031</v>
      </c>
      <c r="E104" s="114"/>
      <c r="F104" s="114"/>
      <c r="G104" s="114"/>
      <c r="H104" s="114"/>
      <c r="I104" s="114"/>
      <c r="J104" s="115">
        <f>J180</f>
        <v>0</v>
      </c>
      <c r="L104" s="112"/>
    </row>
    <row r="105" spans="2:47" s="9" customFormat="1" ht="19.95" customHeight="1" x14ac:dyDescent="0.2">
      <c r="B105" s="112"/>
      <c r="D105" s="113" t="s">
        <v>2013</v>
      </c>
      <c r="E105" s="114"/>
      <c r="F105" s="114"/>
      <c r="G105" s="114"/>
      <c r="H105" s="114"/>
      <c r="I105" s="114"/>
      <c r="J105" s="115">
        <f>J198</f>
        <v>0</v>
      </c>
      <c r="L105" s="112"/>
    </row>
    <row r="106" spans="2:47" s="1" customFormat="1" ht="21.75" customHeight="1" x14ac:dyDescent="0.2">
      <c r="B106" s="32"/>
      <c r="L106" s="32"/>
    </row>
    <row r="107" spans="2:47" s="1" customFormat="1" ht="6.9" customHeight="1" x14ac:dyDescent="0.2">
      <c r="B107" s="44"/>
      <c r="C107" s="45"/>
      <c r="D107" s="45"/>
      <c r="E107" s="45"/>
      <c r="F107" s="45"/>
      <c r="G107" s="45"/>
      <c r="H107" s="45"/>
      <c r="I107" s="45"/>
      <c r="J107" s="45"/>
      <c r="K107" s="45"/>
      <c r="L107" s="32"/>
    </row>
    <row r="111" spans="2:47" s="1" customFormat="1" ht="6.9" customHeight="1" x14ac:dyDescent="0.2">
      <c r="B111" s="46"/>
      <c r="C111" s="47"/>
      <c r="D111" s="47"/>
      <c r="E111" s="47"/>
      <c r="F111" s="47"/>
      <c r="G111" s="47"/>
      <c r="H111" s="47"/>
      <c r="I111" s="47"/>
      <c r="J111" s="47"/>
      <c r="K111" s="47"/>
      <c r="L111" s="32"/>
    </row>
    <row r="112" spans="2:47" s="1" customFormat="1" ht="24.9" customHeight="1" x14ac:dyDescent="0.2">
      <c r="B112" s="32"/>
      <c r="C112" s="21" t="s">
        <v>324</v>
      </c>
      <c r="L112" s="32"/>
    </row>
    <row r="113" spans="2:20" s="1" customFormat="1" ht="6.9" customHeight="1" x14ac:dyDescent="0.2">
      <c r="B113" s="32"/>
      <c r="L113" s="32"/>
    </row>
    <row r="114" spans="2:20" s="1" customFormat="1" ht="12" customHeight="1" x14ac:dyDescent="0.2">
      <c r="B114" s="32"/>
      <c r="C114" s="27" t="s">
        <v>16</v>
      </c>
      <c r="L114" s="32"/>
    </row>
    <row r="115" spans="2:20" s="1" customFormat="1" ht="16.5" customHeight="1" x14ac:dyDescent="0.2">
      <c r="B115" s="32"/>
      <c r="E115" s="278" t="str">
        <f>E7</f>
        <v>Prostá rekonstrukce trati v úseku Milotice nad Opavou – Brantice – 2.etapa</v>
      </c>
      <c r="F115" s="279"/>
      <c r="G115" s="279"/>
      <c r="H115" s="279"/>
      <c r="L115" s="32"/>
    </row>
    <row r="116" spans="2:20" ht="12" customHeight="1" x14ac:dyDescent="0.2">
      <c r="B116" s="20"/>
      <c r="C116" s="27" t="s">
        <v>312</v>
      </c>
      <c r="L116" s="20"/>
    </row>
    <row r="117" spans="2:20" ht="16.5" customHeight="1" x14ac:dyDescent="0.2">
      <c r="B117" s="20"/>
      <c r="E117" s="278" t="s">
        <v>1953</v>
      </c>
      <c r="F117" s="256"/>
      <c r="G117" s="256"/>
      <c r="H117" s="256"/>
      <c r="L117" s="20"/>
    </row>
    <row r="118" spans="2:20" ht="12" customHeight="1" x14ac:dyDescent="0.2">
      <c r="B118" s="20"/>
      <c r="C118" s="27" t="s">
        <v>314</v>
      </c>
      <c r="L118" s="20"/>
    </row>
    <row r="119" spans="2:20" s="1" customFormat="1" ht="16.5" customHeight="1" x14ac:dyDescent="0.2">
      <c r="B119" s="32"/>
      <c r="E119" s="260" t="s">
        <v>5279</v>
      </c>
      <c r="F119" s="277"/>
      <c r="G119" s="277"/>
      <c r="H119" s="277"/>
      <c r="L119" s="32"/>
    </row>
    <row r="120" spans="2:20" s="1" customFormat="1" ht="12" customHeight="1" x14ac:dyDescent="0.2">
      <c r="B120" s="32"/>
      <c r="C120" s="27" t="s">
        <v>625</v>
      </c>
      <c r="L120" s="32"/>
    </row>
    <row r="121" spans="2:20" s="1" customFormat="1" ht="16.5" customHeight="1" x14ac:dyDescent="0.2">
      <c r="B121" s="32"/>
      <c r="E121" s="248" t="str">
        <f>E13</f>
        <v>SO 02.6.1 - železniční spodek</v>
      </c>
      <c r="F121" s="277"/>
      <c r="G121" s="277"/>
      <c r="H121" s="277"/>
      <c r="L121" s="32"/>
    </row>
    <row r="122" spans="2:20" s="1" customFormat="1" ht="6.9" customHeight="1" x14ac:dyDescent="0.2">
      <c r="B122" s="32"/>
      <c r="L122" s="32"/>
    </row>
    <row r="123" spans="2:20" s="1" customFormat="1" ht="12" customHeight="1" x14ac:dyDescent="0.2">
      <c r="B123" s="32"/>
      <c r="C123" s="27" t="s">
        <v>20</v>
      </c>
      <c r="F123" s="25" t="str">
        <f>F16</f>
        <v>PS Krnov</v>
      </c>
      <c r="I123" s="27" t="s">
        <v>22</v>
      </c>
      <c r="J123" s="52" t="str">
        <f>IF(J16="","",J16)</f>
        <v>22. 5. 2025</v>
      </c>
      <c r="L123" s="32"/>
    </row>
    <row r="124" spans="2:20" s="1" customFormat="1" ht="6.9" customHeight="1" x14ac:dyDescent="0.2">
      <c r="B124" s="32"/>
      <c r="L124" s="32"/>
    </row>
    <row r="125" spans="2:20" s="1" customFormat="1" ht="15.15" customHeight="1" x14ac:dyDescent="0.2">
      <c r="B125" s="32"/>
      <c r="C125" s="27" t="s">
        <v>24</v>
      </c>
      <c r="F125" s="25" t="str">
        <f>E19</f>
        <v>Správa železnic, státní organizace, OŘ Ostrava</v>
      </c>
      <c r="I125" s="27" t="s">
        <v>32</v>
      </c>
      <c r="J125" s="30" t="str">
        <f>E25</f>
        <v xml:space="preserve"> </v>
      </c>
      <c r="L125" s="32"/>
    </row>
    <row r="126" spans="2:20" s="1" customFormat="1" ht="15.15" customHeight="1" x14ac:dyDescent="0.2">
      <c r="B126" s="32"/>
      <c r="C126" s="27" t="s">
        <v>30</v>
      </c>
      <c r="F126" s="25" t="str">
        <f>IF(E22="","",E22)</f>
        <v>Vyplň údaj</v>
      </c>
      <c r="I126" s="27" t="s">
        <v>35</v>
      </c>
      <c r="J126" s="30" t="str">
        <f>E28</f>
        <v xml:space="preserve"> </v>
      </c>
      <c r="L126" s="32"/>
    </row>
    <row r="127" spans="2:20" s="1" customFormat="1" ht="10.35" customHeight="1" x14ac:dyDescent="0.2">
      <c r="B127" s="32"/>
      <c r="L127" s="32"/>
    </row>
    <row r="128" spans="2:20" s="10" customFormat="1" ht="29.25" customHeight="1" x14ac:dyDescent="0.2">
      <c r="B128" s="116"/>
      <c r="C128" s="117" t="s">
        <v>325</v>
      </c>
      <c r="D128" s="118" t="s">
        <v>62</v>
      </c>
      <c r="E128" s="118" t="s">
        <v>58</v>
      </c>
      <c r="F128" s="118" t="s">
        <v>59</v>
      </c>
      <c r="G128" s="118" t="s">
        <v>326</v>
      </c>
      <c r="H128" s="118" t="s">
        <v>327</v>
      </c>
      <c r="I128" s="118" t="s">
        <v>328</v>
      </c>
      <c r="J128" s="118" t="s">
        <v>318</v>
      </c>
      <c r="K128" s="119" t="s">
        <v>329</v>
      </c>
      <c r="L128" s="116"/>
      <c r="M128" s="59" t="s">
        <v>1</v>
      </c>
      <c r="N128" s="60" t="s">
        <v>41</v>
      </c>
      <c r="O128" s="60" t="s">
        <v>330</v>
      </c>
      <c r="P128" s="60" t="s">
        <v>331</v>
      </c>
      <c r="Q128" s="60" t="s">
        <v>332</v>
      </c>
      <c r="R128" s="60" t="s">
        <v>333</v>
      </c>
      <c r="S128" s="60" t="s">
        <v>334</v>
      </c>
      <c r="T128" s="61" t="s">
        <v>335</v>
      </c>
    </row>
    <row r="129" spans="2:65" s="1" customFormat="1" ht="22.8" customHeight="1" x14ac:dyDescent="0.3">
      <c r="B129" s="32"/>
      <c r="C129" s="64" t="s">
        <v>336</v>
      </c>
      <c r="J129" s="120">
        <f>BK129</f>
        <v>0</v>
      </c>
      <c r="L129" s="32"/>
      <c r="M129" s="62"/>
      <c r="N129" s="53"/>
      <c r="O129" s="53"/>
      <c r="P129" s="121">
        <f>P130</f>
        <v>0</v>
      </c>
      <c r="Q129" s="53"/>
      <c r="R129" s="121">
        <f>R130</f>
        <v>130.75310379999999</v>
      </c>
      <c r="S129" s="53"/>
      <c r="T129" s="122">
        <f>T130</f>
        <v>66.671999999999997</v>
      </c>
      <c r="AT129" s="17" t="s">
        <v>76</v>
      </c>
      <c r="AU129" s="17" t="s">
        <v>320</v>
      </c>
      <c r="BK129" s="123">
        <f>BK130</f>
        <v>0</v>
      </c>
    </row>
    <row r="130" spans="2:65" s="11" customFormat="1" ht="25.95" customHeight="1" x14ac:dyDescent="0.25">
      <c r="B130" s="124"/>
      <c r="D130" s="125" t="s">
        <v>76</v>
      </c>
      <c r="E130" s="126" t="s">
        <v>337</v>
      </c>
      <c r="F130" s="126" t="s">
        <v>338</v>
      </c>
      <c r="I130" s="127"/>
      <c r="J130" s="128">
        <f>BK130</f>
        <v>0</v>
      </c>
      <c r="L130" s="124"/>
      <c r="M130" s="129"/>
      <c r="P130" s="130">
        <f>P131+P167+P180+P198</f>
        <v>0</v>
      </c>
      <c r="R130" s="130">
        <f>R131+R167+R180+R198</f>
        <v>130.75310379999999</v>
      </c>
      <c r="T130" s="131">
        <f>T131+T167+T180+T198</f>
        <v>66.671999999999997</v>
      </c>
      <c r="AR130" s="125" t="s">
        <v>84</v>
      </c>
      <c r="AT130" s="132" t="s">
        <v>76</v>
      </c>
      <c r="AU130" s="132" t="s">
        <v>77</v>
      </c>
      <c r="AY130" s="125" t="s">
        <v>339</v>
      </c>
      <c r="BK130" s="133">
        <f>BK131+BK167+BK180+BK198</f>
        <v>0</v>
      </c>
    </row>
    <row r="131" spans="2:65" s="11" customFormat="1" ht="22.8" customHeight="1" x14ac:dyDescent="0.25">
      <c r="B131" s="124"/>
      <c r="D131" s="125" t="s">
        <v>76</v>
      </c>
      <c r="E131" s="134" t="s">
        <v>84</v>
      </c>
      <c r="F131" s="134" t="s">
        <v>252</v>
      </c>
      <c r="I131" s="127"/>
      <c r="J131" s="135">
        <f>BK131</f>
        <v>0</v>
      </c>
      <c r="L131" s="124"/>
      <c r="M131" s="129"/>
      <c r="P131" s="130">
        <f>SUM(P132:P166)</f>
        <v>0</v>
      </c>
      <c r="R131" s="130">
        <f>SUM(R132:R166)</f>
        <v>127.372</v>
      </c>
      <c r="T131" s="131">
        <f>SUM(T132:T166)</f>
        <v>0</v>
      </c>
      <c r="AR131" s="125" t="s">
        <v>84</v>
      </c>
      <c r="AT131" s="132" t="s">
        <v>76</v>
      </c>
      <c r="AU131" s="132" t="s">
        <v>84</v>
      </c>
      <c r="AY131" s="125" t="s">
        <v>339</v>
      </c>
      <c r="BK131" s="133">
        <f>SUM(BK132:BK166)</f>
        <v>0</v>
      </c>
    </row>
    <row r="132" spans="2:65" s="1" customFormat="1" ht="16.5" customHeight="1" x14ac:dyDescent="0.2">
      <c r="B132" s="136"/>
      <c r="C132" s="137" t="s">
        <v>84</v>
      </c>
      <c r="D132" s="137" t="s">
        <v>342</v>
      </c>
      <c r="E132" s="138" t="s">
        <v>5281</v>
      </c>
      <c r="F132" s="139" t="s">
        <v>5282</v>
      </c>
      <c r="G132" s="140" t="s">
        <v>373</v>
      </c>
      <c r="H132" s="141">
        <v>22.713999999999999</v>
      </c>
      <c r="I132" s="142"/>
      <c r="J132" s="143">
        <f>ROUND(I132*H132,2)</f>
        <v>0</v>
      </c>
      <c r="K132" s="139" t="s">
        <v>902</v>
      </c>
      <c r="L132" s="32"/>
      <c r="M132" s="144" t="s">
        <v>1</v>
      </c>
      <c r="N132" s="145" t="s">
        <v>42</v>
      </c>
      <c r="P132" s="146">
        <f>O132*H132</f>
        <v>0</v>
      </c>
      <c r="Q132" s="146">
        <v>0</v>
      </c>
      <c r="R132" s="146">
        <f>Q132*H132</f>
        <v>0</v>
      </c>
      <c r="S132" s="146">
        <v>0</v>
      </c>
      <c r="T132" s="147">
        <f>S132*H132</f>
        <v>0</v>
      </c>
      <c r="AR132" s="148" t="s">
        <v>249</v>
      </c>
      <c r="AT132" s="148" t="s">
        <v>342</v>
      </c>
      <c r="AU132" s="148" t="s">
        <v>86</v>
      </c>
      <c r="AY132" s="17" t="s">
        <v>339</v>
      </c>
      <c r="BE132" s="149">
        <f>IF(N132="základní",J132,0)</f>
        <v>0</v>
      </c>
      <c r="BF132" s="149">
        <f>IF(N132="snížená",J132,0)</f>
        <v>0</v>
      </c>
      <c r="BG132" s="149">
        <f>IF(N132="zákl. přenesená",J132,0)</f>
        <v>0</v>
      </c>
      <c r="BH132" s="149">
        <f>IF(N132="sníž. přenesená",J132,0)</f>
        <v>0</v>
      </c>
      <c r="BI132" s="149">
        <f>IF(N132="nulová",J132,0)</f>
        <v>0</v>
      </c>
      <c r="BJ132" s="17" t="s">
        <v>84</v>
      </c>
      <c r="BK132" s="149">
        <f>ROUND(I132*H132,2)</f>
        <v>0</v>
      </c>
      <c r="BL132" s="17" t="s">
        <v>249</v>
      </c>
      <c r="BM132" s="148" t="s">
        <v>5283</v>
      </c>
    </row>
    <row r="133" spans="2:65" s="1" customFormat="1" ht="19.2" x14ac:dyDescent="0.2">
      <c r="B133" s="32"/>
      <c r="D133" s="150" t="s">
        <v>348</v>
      </c>
      <c r="F133" s="151" t="s">
        <v>5284</v>
      </c>
      <c r="I133" s="152"/>
      <c r="L133" s="32"/>
      <c r="M133" s="153"/>
      <c r="T133" s="56"/>
      <c r="AT133" s="17" t="s">
        <v>348</v>
      </c>
      <c r="AU133" s="17" t="s">
        <v>86</v>
      </c>
    </row>
    <row r="134" spans="2:65" s="1" customFormat="1" ht="38.4" x14ac:dyDescent="0.2">
      <c r="B134" s="32"/>
      <c r="D134" s="150" t="s">
        <v>350</v>
      </c>
      <c r="F134" s="154" t="s">
        <v>5285</v>
      </c>
      <c r="I134" s="152"/>
      <c r="L134" s="32"/>
      <c r="M134" s="153"/>
      <c r="T134" s="56"/>
      <c r="AT134" s="17" t="s">
        <v>350</v>
      </c>
      <c r="AU134" s="17" t="s">
        <v>86</v>
      </c>
    </row>
    <row r="135" spans="2:65" s="12" customFormat="1" x14ac:dyDescent="0.2">
      <c r="B135" s="155"/>
      <c r="D135" s="150" t="s">
        <v>376</v>
      </c>
      <c r="E135" s="156" t="s">
        <v>1</v>
      </c>
      <c r="F135" s="157" t="s">
        <v>5286</v>
      </c>
      <c r="H135" s="158">
        <v>22.713999999999999</v>
      </c>
      <c r="I135" s="159"/>
      <c r="L135" s="155"/>
      <c r="M135" s="160"/>
      <c r="T135" s="161"/>
      <c r="AT135" s="156" t="s">
        <v>376</v>
      </c>
      <c r="AU135" s="156" t="s">
        <v>86</v>
      </c>
      <c r="AV135" s="12" t="s">
        <v>86</v>
      </c>
      <c r="AW135" s="12" t="s">
        <v>34</v>
      </c>
      <c r="AX135" s="12" t="s">
        <v>77</v>
      </c>
      <c r="AY135" s="156" t="s">
        <v>339</v>
      </c>
    </row>
    <row r="136" spans="2:65" s="13" customFormat="1" x14ac:dyDescent="0.2">
      <c r="B136" s="162"/>
      <c r="D136" s="150" t="s">
        <v>376</v>
      </c>
      <c r="E136" s="163" t="s">
        <v>1</v>
      </c>
      <c r="F136" s="164" t="s">
        <v>398</v>
      </c>
      <c r="H136" s="165">
        <v>22.713999999999999</v>
      </c>
      <c r="I136" s="166"/>
      <c r="L136" s="162"/>
      <c r="M136" s="167"/>
      <c r="T136" s="168"/>
      <c r="AT136" s="163" t="s">
        <v>376</v>
      </c>
      <c r="AU136" s="163" t="s">
        <v>86</v>
      </c>
      <c r="AV136" s="13" t="s">
        <v>249</v>
      </c>
      <c r="AW136" s="13" t="s">
        <v>34</v>
      </c>
      <c r="AX136" s="13" t="s">
        <v>84</v>
      </c>
      <c r="AY136" s="163" t="s">
        <v>339</v>
      </c>
    </row>
    <row r="137" spans="2:65" s="1" customFormat="1" ht="21.75" customHeight="1" x14ac:dyDescent="0.2">
      <c r="B137" s="136"/>
      <c r="C137" s="137" t="s">
        <v>86</v>
      </c>
      <c r="D137" s="137" t="s">
        <v>342</v>
      </c>
      <c r="E137" s="138" t="s">
        <v>5287</v>
      </c>
      <c r="F137" s="139" t="s">
        <v>5288</v>
      </c>
      <c r="G137" s="140" t="s">
        <v>373</v>
      </c>
      <c r="H137" s="141">
        <v>45.427999999999997</v>
      </c>
      <c r="I137" s="142"/>
      <c r="J137" s="143">
        <f>ROUND(I137*H137,2)</f>
        <v>0</v>
      </c>
      <c r="K137" s="139" t="s">
        <v>902</v>
      </c>
      <c r="L137" s="32"/>
      <c r="M137" s="144" t="s">
        <v>1</v>
      </c>
      <c r="N137" s="145" t="s">
        <v>42</v>
      </c>
      <c r="P137" s="146">
        <f>O137*H137</f>
        <v>0</v>
      </c>
      <c r="Q137" s="146">
        <v>0</v>
      </c>
      <c r="R137" s="146">
        <f>Q137*H137</f>
        <v>0</v>
      </c>
      <c r="S137" s="146">
        <v>0</v>
      </c>
      <c r="T137" s="147">
        <f>S137*H137</f>
        <v>0</v>
      </c>
      <c r="AR137" s="148" t="s">
        <v>249</v>
      </c>
      <c r="AT137" s="148" t="s">
        <v>342</v>
      </c>
      <c r="AU137" s="148" t="s">
        <v>86</v>
      </c>
      <c r="AY137" s="17" t="s">
        <v>339</v>
      </c>
      <c r="BE137" s="149">
        <f>IF(N137="základní",J137,0)</f>
        <v>0</v>
      </c>
      <c r="BF137" s="149">
        <f>IF(N137="snížená",J137,0)</f>
        <v>0</v>
      </c>
      <c r="BG137" s="149">
        <f>IF(N137="zákl. přenesená",J137,0)</f>
        <v>0</v>
      </c>
      <c r="BH137" s="149">
        <f>IF(N137="sníž. přenesená",J137,0)</f>
        <v>0</v>
      </c>
      <c r="BI137" s="149">
        <f>IF(N137="nulová",J137,0)</f>
        <v>0</v>
      </c>
      <c r="BJ137" s="17" t="s">
        <v>84</v>
      </c>
      <c r="BK137" s="149">
        <f>ROUND(I137*H137,2)</f>
        <v>0</v>
      </c>
      <c r="BL137" s="17" t="s">
        <v>249</v>
      </c>
      <c r="BM137" s="148" t="s">
        <v>5289</v>
      </c>
    </row>
    <row r="138" spans="2:65" s="1" customFormat="1" ht="19.2" x14ac:dyDescent="0.2">
      <c r="B138" s="32"/>
      <c r="D138" s="150" t="s">
        <v>348</v>
      </c>
      <c r="F138" s="151" t="s">
        <v>5290</v>
      </c>
      <c r="I138" s="152"/>
      <c r="L138" s="32"/>
      <c r="M138" s="153"/>
      <c r="T138" s="56"/>
      <c r="AT138" s="17" t="s">
        <v>348</v>
      </c>
      <c r="AU138" s="17" t="s">
        <v>86</v>
      </c>
    </row>
    <row r="139" spans="2:65" s="15" customFormat="1" x14ac:dyDescent="0.2">
      <c r="B139" s="189"/>
      <c r="D139" s="150" t="s">
        <v>376</v>
      </c>
      <c r="E139" s="190" t="s">
        <v>1</v>
      </c>
      <c r="F139" s="191" t="s">
        <v>5291</v>
      </c>
      <c r="H139" s="190" t="s">
        <v>1</v>
      </c>
      <c r="I139" s="192"/>
      <c r="L139" s="189"/>
      <c r="M139" s="193"/>
      <c r="T139" s="194"/>
      <c r="AT139" s="190" t="s">
        <v>376</v>
      </c>
      <c r="AU139" s="190" t="s">
        <v>86</v>
      </c>
      <c r="AV139" s="15" t="s">
        <v>84</v>
      </c>
      <c r="AW139" s="15" t="s">
        <v>34</v>
      </c>
      <c r="AX139" s="15" t="s">
        <v>77</v>
      </c>
      <c r="AY139" s="190" t="s">
        <v>339</v>
      </c>
    </row>
    <row r="140" spans="2:65" s="12" customFormat="1" x14ac:dyDescent="0.2">
      <c r="B140" s="155"/>
      <c r="D140" s="150" t="s">
        <v>376</v>
      </c>
      <c r="E140" s="156" t="s">
        <v>1</v>
      </c>
      <c r="F140" s="157" t="s">
        <v>5292</v>
      </c>
      <c r="H140" s="158">
        <v>45.427999999999997</v>
      </c>
      <c r="I140" s="159"/>
      <c r="L140" s="155"/>
      <c r="M140" s="160"/>
      <c r="T140" s="161"/>
      <c r="AT140" s="156" t="s">
        <v>376</v>
      </c>
      <c r="AU140" s="156" t="s">
        <v>86</v>
      </c>
      <c r="AV140" s="12" t="s">
        <v>86</v>
      </c>
      <c r="AW140" s="12" t="s">
        <v>34</v>
      </c>
      <c r="AX140" s="12" t="s">
        <v>77</v>
      </c>
      <c r="AY140" s="156" t="s">
        <v>339</v>
      </c>
    </row>
    <row r="141" spans="2:65" s="13" customFormat="1" x14ac:dyDescent="0.2">
      <c r="B141" s="162"/>
      <c r="D141" s="150" t="s">
        <v>376</v>
      </c>
      <c r="E141" s="163" t="s">
        <v>1</v>
      </c>
      <c r="F141" s="164" t="s">
        <v>398</v>
      </c>
      <c r="H141" s="165">
        <v>45.427999999999997</v>
      </c>
      <c r="I141" s="166"/>
      <c r="L141" s="162"/>
      <c r="M141" s="167"/>
      <c r="T141" s="168"/>
      <c r="AT141" s="163" t="s">
        <v>376</v>
      </c>
      <c r="AU141" s="163" t="s">
        <v>86</v>
      </c>
      <c r="AV141" s="13" t="s">
        <v>249</v>
      </c>
      <c r="AW141" s="13" t="s">
        <v>34</v>
      </c>
      <c r="AX141" s="13" t="s">
        <v>84</v>
      </c>
      <c r="AY141" s="163" t="s">
        <v>339</v>
      </c>
    </row>
    <row r="142" spans="2:65" s="1" customFormat="1" ht="16.5" customHeight="1" x14ac:dyDescent="0.2">
      <c r="B142" s="136"/>
      <c r="C142" s="137" t="s">
        <v>97</v>
      </c>
      <c r="D142" s="137" t="s">
        <v>342</v>
      </c>
      <c r="E142" s="138" t="s">
        <v>5293</v>
      </c>
      <c r="F142" s="139" t="s">
        <v>5294</v>
      </c>
      <c r="G142" s="140" t="s">
        <v>373</v>
      </c>
      <c r="H142" s="141">
        <v>22.713999999999999</v>
      </c>
      <c r="I142" s="142"/>
      <c r="J142" s="143">
        <f>ROUND(I142*H142,2)</f>
        <v>0</v>
      </c>
      <c r="K142" s="139" t="s">
        <v>902</v>
      </c>
      <c r="L142" s="32"/>
      <c r="M142" s="144" t="s">
        <v>1</v>
      </c>
      <c r="N142" s="145" t="s">
        <v>42</v>
      </c>
      <c r="P142" s="146">
        <f>O142*H142</f>
        <v>0</v>
      </c>
      <c r="Q142" s="146">
        <v>0</v>
      </c>
      <c r="R142" s="146">
        <f>Q142*H142</f>
        <v>0</v>
      </c>
      <c r="S142" s="146">
        <v>0</v>
      </c>
      <c r="T142" s="147">
        <f>S142*H142</f>
        <v>0</v>
      </c>
      <c r="AR142" s="148" t="s">
        <v>249</v>
      </c>
      <c r="AT142" s="148" t="s">
        <v>342</v>
      </c>
      <c r="AU142" s="148" t="s">
        <v>86</v>
      </c>
      <c r="AY142" s="17" t="s">
        <v>339</v>
      </c>
      <c r="BE142" s="149">
        <f>IF(N142="základní",J142,0)</f>
        <v>0</v>
      </c>
      <c r="BF142" s="149">
        <f>IF(N142="snížená",J142,0)</f>
        <v>0</v>
      </c>
      <c r="BG142" s="149">
        <f>IF(N142="zákl. přenesená",J142,0)</f>
        <v>0</v>
      </c>
      <c r="BH142" s="149">
        <f>IF(N142="sníž. přenesená",J142,0)</f>
        <v>0</v>
      </c>
      <c r="BI142" s="149">
        <f>IF(N142="nulová",J142,0)</f>
        <v>0</v>
      </c>
      <c r="BJ142" s="17" t="s">
        <v>84</v>
      </c>
      <c r="BK142" s="149">
        <f>ROUND(I142*H142,2)</f>
        <v>0</v>
      </c>
      <c r="BL142" s="17" t="s">
        <v>249</v>
      </c>
      <c r="BM142" s="148" t="s">
        <v>5295</v>
      </c>
    </row>
    <row r="143" spans="2:65" s="1" customFormat="1" ht="19.2" x14ac:dyDescent="0.2">
      <c r="B143" s="32"/>
      <c r="D143" s="150" t="s">
        <v>348</v>
      </c>
      <c r="F143" s="151" t="s">
        <v>5296</v>
      </c>
      <c r="I143" s="152"/>
      <c r="L143" s="32"/>
      <c r="M143" s="153"/>
      <c r="T143" s="56"/>
      <c r="AT143" s="17" t="s">
        <v>348</v>
      </c>
      <c r="AU143" s="17" t="s">
        <v>86</v>
      </c>
    </row>
    <row r="144" spans="2:65" s="15" customFormat="1" x14ac:dyDescent="0.2">
      <c r="B144" s="189"/>
      <c r="D144" s="150" t="s">
        <v>376</v>
      </c>
      <c r="E144" s="190" t="s">
        <v>1</v>
      </c>
      <c r="F144" s="191" t="s">
        <v>5297</v>
      </c>
      <c r="H144" s="190" t="s">
        <v>1</v>
      </c>
      <c r="I144" s="192"/>
      <c r="L144" s="189"/>
      <c r="M144" s="193"/>
      <c r="T144" s="194"/>
      <c r="AT144" s="190" t="s">
        <v>376</v>
      </c>
      <c r="AU144" s="190" t="s">
        <v>86</v>
      </c>
      <c r="AV144" s="15" t="s">
        <v>84</v>
      </c>
      <c r="AW144" s="15" t="s">
        <v>34</v>
      </c>
      <c r="AX144" s="15" t="s">
        <v>77</v>
      </c>
      <c r="AY144" s="190" t="s">
        <v>339</v>
      </c>
    </row>
    <row r="145" spans="2:65" s="12" customFormat="1" x14ac:dyDescent="0.2">
      <c r="B145" s="155"/>
      <c r="D145" s="150" t="s">
        <v>376</v>
      </c>
      <c r="E145" s="156" t="s">
        <v>1</v>
      </c>
      <c r="F145" s="157" t="s">
        <v>5298</v>
      </c>
      <c r="H145" s="158">
        <v>22.713999999999999</v>
      </c>
      <c r="I145" s="159"/>
      <c r="L145" s="155"/>
      <c r="M145" s="160"/>
      <c r="T145" s="161"/>
      <c r="AT145" s="156" t="s">
        <v>376</v>
      </c>
      <c r="AU145" s="156" t="s">
        <v>86</v>
      </c>
      <c r="AV145" s="12" t="s">
        <v>86</v>
      </c>
      <c r="AW145" s="12" t="s">
        <v>34</v>
      </c>
      <c r="AX145" s="12" t="s">
        <v>77</v>
      </c>
      <c r="AY145" s="156" t="s">
        <v>339</v>
      </c>
    </row>
    <row r="146" spans="2:65" s="13" customFormat="1" x14ac:dyDescent="0.2">
      <c r="B146" s="162"/>
      <c r="D146" s="150" t="s">
        <v>376</v>
      </c>
      <c r="E146" s="163" t="s">
        <v>1</v>
      </c>
      <c r="F146" s="164" t="s">
        <v>398</v>
      </c>
      <c r="H146" s="165">
        <v>22.713999999999999</v>
      </c>
      <c r="I146" s="166"/>
      <c r="L146" s="162"/>
      <c r="M146" s="167"/>
      <c r="T146" s="168"/>
      <c r="AT146" s="163" t="s">
        <v>376</v>
      </c>
      <c r="AU146" s="163" t="s">
        <v>86</v>
      </c>
      <c r="AV146" s="13" t="s">
        <v>249</v>
      </c>
      <c r="AW146" s="13" t="s">
        <v>34</v>
      </c>
      <c r="AX146" s="13" t="s">
        <v>84</v>
      </c>
      <c r="AY146" s="163" t="s">
        <v>339</v>
      </c>
    </row>
    <row r="147" spans="2:65" s="1" customFormat="1" ht="16.5" customHeight="1" x14ac:dyDescent="0.2">
      <c r="B147" s="136"/>
      <c r="C147" s="137" t="s">
        <v>249</v>
      </c>
      <c r="D147" s="137" t="s">
        <v>342</v>
      </c>
      <c r="E147" s="138" t="s">
        <v>5299</v>
      </c>
      <c r="F147" s="139" t="s">
        <v>5300</v>
      </c>
      <c r="G147" s="140" t="s">
        <v>373</v>
      </c>
      <c r="H147" s="141">
        <v>70.762</v>
      </c>
      <c r="I147" s="142"/>
      <c r="J147" s="143">
        <f>ROUND(I147*H147,2)</f>
        <v>0</v>
      </c>
      <c r="K147" s="139" t="s">
        <v>902</v>
      </c>
      <c r="L147" s="32"/>
      <c r="M147" s="144" t="s">
        <v>1</v>
      </c>
      <c r="N147" s="145" t="s">
        <v>42</v>
      </c>
      <c r="P147" s="146">
        <f>O147*H147</f>
        <v>0</v>
      </c>
      <c r="Q147" s="146">
        <v>0</v>
      </c>
      <c r="R147" s="146">
        <f>Q147*H147</f>
        <v>0</v>
      </c>
      <c r="S147" s="146">
        <v>0</v>
      </c>
      <c r="T147" s="147">
        <f>S147*H147</f>
        <v>0</v>
      </c>
      <c r="AR147" s="148" t="s">
        <v>249</v>
      </c>
      <c r="AT147" s="148" t="s">
        <v>342</v>
      </c>
      <c r="AU147" s="148" t="s">
        <v>86</v>
      </c>
      <c r="AY147" s="17" t="s">
        <v>339</v>
      </c>
      <c r="BE147" s="149">
        <f>IF(N147="základní",J147,0)</f>
        <v>0</v>
      </c>
      <c r="BF147" s="149">
        <f>IF(N147="snížená",J147,0)</f>
        <v>0</v>
      </c>
      <c r="BG147" s="149">
        <f>IF(N147="zákl. přenesená",J147,0)</f>
        <v>0</v>
      </c>
      <c r="BH147" s="149">
        <f>IF(N147="sníž. přenesená",J147,0)</f>
        <v>0</v>
      </c>
      <c r="BI147" s="149">
        <f>IF(N147="nulová",J147,0)</f>
        <v>0</v>
      </c>
      <c r="BJ147" s="17" t="s">
        <v>84</v>
      </c>
      <c r="BK147" s="149">
        <f>ROUND(I147*H147,2)</f>
        <v>0</v>
      </c>
      <c r="BL147" s="17" t="s">
        <v>249</v>
      </c>
      <c r="BM147" s="148" t="s">
        <v>5301</v>
      </c>
    </row>
    <row r="148" spans="2:65" s="1" customFormat="1" x14ac:dyDescent="0.2">
      <c r="B148" s="32"/>
      <c r="D148" s="150" t="s">
        <v>348</v>
      </c>
      <c r="F148" s="151" t="s">
        <v>5302</v>
      </c>
      <c r="I148" s="152"/>
      <c r="L148" s="32"/>
      <c r="M148" s="153"/>
      <c r="T148" s="56"/>
      <c r="AT148" s="17" t="s">
        <v>348</v>
      </c>
      <c r="AU148" s="17" t="s">
        <v>86</v>
      </c>
    </row>
    <row r="149" spans="2:65" s="1" customFormat="1" ht="38.4" x14ac:dyDescent="0.2">
      <c r="B149" s="32"/>
      <c r="D149" s="150" t="s">
        <v>350</v>
      </c>
      <c r="F149" s="154" t="s">
        <v>5303</v>
      </c>
      <c r="I149" s="152"/>
      <c r="L149" s="32"/>
      <c r="M149" s="153"/>
      <c r="T149" s="56"/>
      <c r="AT149" s="17" t="s">
        <v>350</v>
      </c>
      <c r="AU149" s="17" t="s">
        <v>86</v>
      </c>
    </row>
    <row r="150" spans="2:65" s="12" customFormat="1" x14ac:dyDescent="0.2">
      <c r="B150" s="155"/>
      <c r="D150" s="150" t="s">
        <v>376</v>
      </c>
      <c r="E150" s="156" t="s">
        <v>1</v>
      </c>
      <c r="F150" s="157" t="s">
        <v>5304</v>
      </c>
      <c r="H150" s="158">
        <v>70.762</v>
      </c>
      <c r="I150" s="159"/>
      <c r="L150" s="155"/>
      <c r="M150" s="160"/>
      <c r="T150" s="161"/>
      <c r="AT150" s="156" t="s">
        <v>376</v>
      </c>
      <c r="AU150" s="156" t="s">
        <v>86</v>
      </c>
      <c r="AV150" s="12" t="s">
        <v>86</v>
      </c>
      <c r="AW150" s="12" t="s">
        <v>34</v>
      </c>
      <c r="AX150" s="12" t="s">
        <v>77</v>
      </c>
      <c r="AY150" s="156" t="s">
        <v>339</v>
      </c>
    </row>
    <row r="151" spans="2:65" s="13" customFormat="1" x14ac:dyDescent="0.2">
      <c r="B151" s="162"/>
      <c r="D151" s="150" t="s">
        <v>376</v>
      </c>
      <c r="E151" s="163" t="s">
        <v>1</v>
      </c>
      <c r="F151" s="164" t="s">
        <v>398</v>
      </c>
      <c r="H151" s="165">
        <v>70.762</v>
      </c>
      <c r="I151" s="166"/>
      <c r="L151" s="162"/>
      <c r="M151" s="167"/>
      <c r="T151" s="168"/>
      <c r="AT151" s="163" t="s">
        <v>376</v>
      </c>
      <c r="AU151" s="163" t="s">
        <v>86</v>
      </c>
      <c r="AV151" s="13" t="s">
        <v>249</v>
      </c>
      <c r="AW151" s="13" t="s">
        <v>34</v>
      </c>
      <c r="AX151" s="13" t="s">
        <v>84</v>
      </c>
      <c r="AY151" s="163" t="s">
        <v>339</v>
      </c>
    </row>
    <row r="152" spans="2:65" s="1" customFormat="1" ht="16.5" customHeight="1" x14ac:dyDescent="0.2">
      <c r="B152" s="136"/>
      <c r="C152" s="169" t="s">
        <v>340</v>
      </c>
      <c r="D152" s="169" t="s">
        <v>490</v>
      </c>
      <c r="E152" s="170" t="s">
        <v>5305</v>
      </c>
      <c r="F152" s="171" t="s">
        <v>5306</v>
      </c>
      <c r="G152" s="172" t="s">
        <v>493</v>
      </c>
      <c r="H152" s="173">
        <v>127.372</v>
      </c>
      <c r="I152" s="174"/>
      <c r="J152" s="175">
        <f>ROUND(I152*H152,2)</f>
        <v>0</v>
      </c>
      <c r="K152" s="171" t="s">
        <v>902</v>
      </c>
      <c r="L152" s="176"/>
      <c r="M152" s="177" t="s">
        <v>1</v>
      </c>
      <c r="N152" s="178" t="s">
        <v>42</v>
      </c>
      <c r="P152" s="146">
        <f>O152*H152</f>
        <v>0</v>
      </c>
      <c r="Q152" s="146">
        <v>1</v>
      </c>
      <c r="R152" s="146">
        <f>Q152*H152</f>
        <v>127.372</v>
      </c>
      <c r="S152" s="146">
        <v>0</v>
      </c>
      <c r="T152" s="147">
        <f>S152*H152</f>
        <v>0</v>
      </c>
      <c r="AR152" s="148" t="s">
        <v>385</v>
      </c>
      <c r="AT152" s="148" t="s">
        <v>490</v>
      </c>
      <c r="AU152" s="148" t="s">
        <v>86</v>
      </c>
      <c r="AY152" s="17" t="s">
        <v>339</v>
      </c>
      <c r="BE152" s="149">
        <f>IF(N152="základní",J152,0)</f>
        <v>0</v>
      </c>
      <c r="BF152" s="149">
        <f>IF(N152="snížená",J152,0)</f>
        <v>0</v>
      </c>
      <c r="BG152" s="149">
        <f>IF(N152="zákl. přenesená",J152,0)</f>
        <v>0</v>
      </c>
      <c r="BH152" s="149">
        <f>IF(N152="sníž. přenesená",J152,0)</f>
        <v>0</v>
      </c>
      <c r="BI152" s="149">
        <f>IF(N152="nulová",J152,0)</f>
        <v>0</v>
      </c>
      <c r="BJ152" s="17" t="s">
        <v>84</v>
      </c>
      <c r="BK152" s="149">
        <f>ROUND(I152*H152,2)</f>
        <v>0</v>
      </c>
      <c r="BL152" s="17" t="s">
        <v>249</v>
      </c>
      <c r="BM152" s="148" t="s">
        <v>5307</v>
      </c>
    </row>
    <row r="153" spans="2:65" s="1" customFormat="1" x14ac:dyDescent="0.2">
      <c r="B153" s="32"/>
      <c r="D153" s="150" t="s">
        <v>348</v>
      </c>
      <c r="F153" s="151" t="s">
        <v>5306</v>
      </c>
      <c r="I153" s="152"/>
      <c r="L153" s="32"/>
      <c r="M153" s="153"/>
      <c r="T153" s="56"/>
      <c r="AT153" s="17" t="s">
        <v>348</v>
      </c>
      <c r="AU153" s="17" t="s">
        <v>86</v>
      </c>
    </row>
    <row r="154" spans="2:65" s="15" customFormat="1" x14ac:dyDescent="0.2">
      <c r="B154" s="189"/>
      <c r="D154" s="150" t="s">
        <v>376</v>
      </c>
      <c r="E154" s="190" t="s">
        <v>1</v>
      </c>
      <c r="F154" s="191" t="s">
        <v>5308</v>
      </c>
      <c r="H154" s="190" t="s">
        <v>1</v>
      </c>
      <c r="I154" s="192"/>
      <c r="L154" s="189"/>
      <c r="M154" s="193"/>
      <c r="T154" s="194"/>
      <c r="AT154" s="190" t="s">
        <v>376</v>
      </c>
      <c r="AU154" s="190" t="s">
        <v>86</v>
      </c>
      <c r="AV154" s="15" t="s">
        <v>84</v>
      </c>
      <c r="AW154" s="15" t="s">
        <v>34</v>
      </c>
      <c r="AX154" s="15" t="s">
        <v>77</v>
      </c>
      <c r="AY154" s="190" t="s">
        <v>339</v>
      </c>
    </row>
    <row r="155" spans="2:65" s="12" customFormat="1" x14ac:dyDescent="0.2">
      <c r="B155" s="155"/>
      <c r="D155" s="150" t="s">
        <v>376</v>
      </c>
      <c r="E155" s="156" t="s">
        <v>1</v>
      </c>
      <c r="F155" s="157" t="s">
        <v>5309</v>
      </c>
      <c r="H155" s="158">
        <v>127.372</v>
      </c>
      <c r="I155" s="159"/>
      <c r="L155" s="155"/>
      <c r="M155" s="160"/>
      <c r="T155" s="161"/>
      <c r="AT155" s="156" t="s">
        <v>376</v>
      </c>
      <c r="AU155" s="156" t="s">
        <v>86</v>
      </c>
      <c r="AV155" s="12" t="s">
        <v>86</v>
      </c>
      <c r="AW155" s="12" t="s">
        <v>34</v>
      </c>
      <c r="AX155" s="12" t="s">
        <v>77</v>
      </c>
      <c r="AY155" s="156" t="s">
        <v>339</v>
      </c>
    </row>
    <row r="156" spans="2:65" s="13" customFormat="1" x14ac:dyDescent="0.2">
      <c r="B156" s="162"/>
      <c r="D156" s="150" t="s">
        <v>376</v>
      </c>
      <c r="E156" s="163" t="s">
        <v>1</v>
      </c>
      <c r="F156" s="164" t="s">
        <v>398</v>
      </c>
      <c r="H156" s="165">
        <v>127.372</v>
      </c>
      <c r="I156" s="166"/>
      <c r="L156" s="162"/>
      <c r="M156" s="167"/>
      <c r="T156" s="168"/>
      <c r="AT156" s="163" t="s">
        <v>376</v>
      </c>
      <c r="AU156" s="163" t="s">
        <v>86</v>
      </c>
      <c r="AV156" s="13" t="s">
        <v>249</v>
      </c>
      <c r="AW156" s="13" t="s">
        <v>34</v>
      </c>
      <c r="AX156" s="13" t="s">
        <v>84</v>
      </c>
      <c r="AY156" s="163" t="s">
        <v>339</v>
      </c>
    </row>
    <row r="157" spans="2:65" s="1" customFormat="1" ht="21.75" customHeight="1" x14ac:dyDescent="0.2">
      <c r="B157" s="136"/>
      <c r="C157" s="137" t="s">
        <v>370</v>
      </c>
      <c r="D157" s="137" t="s">
        <v>342</v>
      </c>
      <c r="E157" s="138" t="s">
        <v>4314</v>
      </c>
      <c r="F157" s="139" t="s">
        <v>4315</v>
      </c>
      <c r="G157" s="140" t="s">
        <v>373</v>
      </c>
      <c r="H157" s="141">
        <v>22.776</v>
      </c>
      <c r="I157" s="142"/>
      <c r="J157" s="143">
        <f>ROUND(I157*H157,2)</f>
        <v>0</v>
      </c>
      <c r="K157" s="139" t="s">
        <v>902</v>
      </c>
      <c r="L157" s="32"/>
      <c r="M157" s="144" t="s">
        <v>1</v>
      </c>
      <c r="N157" s="145" t="s">
        <v>42</v>
      </c>
      <c r="P157" s="146">
        <f>O157*H157</f>
        <v>0</v>
      </c>
      <c r="Q157" s="146">
        <v>0</v>
      </c>
      <c r="R157" s="146">
        <f>Q157*H157</f>
        <v>0</v>
      </c>
      <c r="S157" s="146">
        <v>0</v>
      </c>
      <c r="T157" s="147">
        <f>S157*H157</f>
        <v>0</v>
      </c>
      <c r="AR157" s="148" t="s">
        <v>249</v>
      </c>
      <c r="AT157" s="148" t="s">
        <v>342</v>
      </c>
      <c r="AU157" s="148" t="s">
        <v>86</v>
      </c>
      <c r="AY157" s="17" t="s">
        <v>339</v>
      </c>
      <c r="BE157" s="149">
        <f>IF(N157="základní",J157,0)</f>
        <v>0</v>
      </c>
      <c r="BF157" s="149">
        <f>IF(N157="snížená",J157,0)</f>
        <v>0</v>
      </c>
      <c r="BG157" s="149">
        <f>IF(N157="zákl. přenesená",J157,0)</f>
        <v>0</v>
      </c>
      <c r="BH157" s="149">
        <f>IF(N157="sníž. přenesená",J157,0)</f>
        <v>0</v>
      </c>
      <c r="BI157" s="149">
        <f>IF(N157="nulová",J157,0)</f>
        <v>0</v>
      </c>
      <c r="BJ157" s="17" t="s">
        <v>84</v>
      </c>
      <c r="BK157" s="149">
        <f>ROUND(I157*H157,2)</f>
        <v>0</v>
      </c>
      <c r="BL157" s="17" t="s">
        <v>249</v>
      </c>
      <c r="BM157" s="148" t="s">
        <v>5310</v>
      </c>
    </row>
    <row r="158" spans="2:65" s="1" customFormat="1" ht="28.8" x14ac:dyDescent="0.2">
      <c r="B158" s="32"/>
      <c r="D158" s="150" t="s">
        <v>348</v>
      </c>
      <c r="F158" s="151" t="s">
        <v>4317</v>
      </c>
      <c r="I158" s="152"/>
      <c r="L158" s="32"/>
      <c r="M158" s="153"/>
      <c r="T158" s="56"/>
      <c r="AT158" s="17" t="s">
        <v>348</v>
      </c>
      <c r="AU158" s="17" t="s">
        <v>86</v>
      </c>
    </row>
    <row r="159" spans="2:65" s="1" customFormat="1" ht="38.4" x14ac:dyDescent="0.2">
      <c r="B159" s="32"/>
      <c r="D159" s="150" t="s">
        <v>350</v>
      </c>
      <c r="F159" s="154" t="s">
        <v>5311</v>
      </c>
      <c r="I159" s="152"/>
      <c r="L159" s="32"/>
      <c r="M159" s="153"/>
      <c r="T159" s="56"/>
      <c r="AT159" s="17" t="s">
        <v>350</v>
      </c>
      <c r="AU159" s="17" t="s">
        <v>86</v>
      </c>
    </row>
    <row r="160" spans="2:65" s="15" customFormat="1" x14ac:dyDescent="0.2">
      <c r="B160" s="189"/>
      <c r="D160" s="150" t="s">
        <v>376</v>
      </c>
      <c r="E160" s="190" t="s">
        <v>1</v>
      </c>
      <c r="F160" s="191" t="s">
        <v>5312</v>
      </c>
      <c r="H160" s="190" t="s">
        <v>1</v>
      </c>
      <c r="I160" s="192"/>
      <c r="L160" s="189"/>
      <c r="M160" s="193"/>
      <c r="T160" s="194"/>
      <c r="AT160" s="190" t="s">
        <v>376</v>
      </c>
      <c r="AU160" s="190" t="s">
        <v>86</v>
      </c>
      <c r="AV160" s="15" t="s">
        <v>84</v>
      </c>
      <c r="AW160" s="15" t="s">
        <v>34</v>
      </c>
      <c r="AX160" s="15" t="s">
        <v>77</v>
      </c>
      <c r="AY160" s="190" t="s">
        <v>339</v>
      </c>
    </row>
    <row r="161" spans="2:65" s="12" customFormat="1" x14ac:dyDescent="0.2">
      <c r="B161" s="155"/>
      <c r="D161" s="150" t="s">
        <v>376</v>
      </c>
      <c r="E161" s="156" t="s">
        <v>1</v>
      </c>
      <c r="F161" s="157" t="s">
        <v>5313</v>
      </c>
      <c r="H161" s="158">
        <v>22.776</v>
      </c>
      <c r="I161" s="159"/>
      <c r="L161" s="155"/>
      <c r="M161" s="160"/>
      <c r="T161" s="161"/>
      <c r="AT161" s="156" t="s">
        <v>376</v>
      </c>
      <c r="AU161" s="156" t="s">
        <v>86</v>
      </c>
      <c r="AV161" s="12" t="s">
        <v>86</v>
      </c>
      <c r="AW161" s="12" t="s">
        <v>34</v>
      </c>
      <c r="AX161" s="12" t="s">
        <v>77</v>
      </c>
      <c r="AY161" s="156" t="s">
        <v>339</v>
      </c>
    </row>
    <row r="162" spans="2:65" s="13" customFormat="1" x14ac:dyDescent="0.2">
      <c r="B162" s="162"/>
      <c r="D162" s="150" t="s">
        <v>376</v>
      </c>
      <c r="E162" s="163" t="s">
        <v>1</v>
      </c>
      <c r="F162" s="164" t="s">
        <v>398</v>
      </c>
      <c r="H162" s="165">
        <v>22.776</v>
      </c>
      <c r="I162" s="166"/>
      <c r="L162" s="162"/>
      <c r="M162" s="167"/>
      <c r="T162" s="168"/>
      <c r="AT162" s="163" t="s">
        <v>376</v>
      </c>
      <c r="AU162" s="163" t="s">
        <v>86</v>
      </c>
      <c r="AV162" s="13" t="s">
        <v>249</v>
      </c>
      <c r="AW162" s="13" t="s">
        <v>34</v>
      </c>
      <c r="AX162" s="13" t="s">
        <v>84</v>
      </c>
      <c r="AY162" s="163" t="s">
        <v>339</v>
      </c>
    </row>
    <row r="163" spans="2:65" s="1" customFormat="1" ht="16.5" customHeight="1" x14ac:dyDescent="0.2">
      <c r="B163" s="136"/>
      <c r="C163" s="137" t="s">
        <v>378</v>
      </c>
      <c r="D163" s="137" t="s">
        <v>342</v>
      </c>
      <c r="E163" s="138" t="s">
        <v>4328</v>
      </c>
      <c r="F163" s="139" t="s">
        <v>4329</v>
      </c>
      <c r="G163" s="140" t="s">
        <v>381</v>
      </c>
      <c r="H163" s="141">
        <v>4.0999999999999996</v>
      </c>
      <c r="I163" s="142"/>
      <c r="J163" s="143">
        <f>ROUND(I163*H163,2)</f>
        <v>0</v>
      </c>
      <c r="K163" s="139" t="s">
        <v>902</v>
      </c>
      <c r="L163" s="32"/>
      <c r="M163" s="144" t="s">
        <v>1</v>
      </c>
      <c r="N163" s="145" t="s">
        <v>42</v>
      </c>
      <c r="P163" s="146">
        <f>O163*H163</f>
        <v>0</v>
      </c>
      <c r="Q163" s="146">
        <v>0</v>
      </c>
      <c r="R163" s="146">
        <f>Q163*H163</f>
        <v>0</v>
      </c>
      <c r="S163" s="146">
        <v>0</v>
      </c>
      <c r="T163" s="147">
        <f>S163*H163</f>
        <v>0</v>
      </c>
      <c r="AR163" s="148" t="s">
        <v>249</v>
      </c>
      <c r="AT163" s="148" t="s">
        <v>342</v>
      </c>
      <c r="AU163" s="148" t="s">
        <v>86</v>
      </c>
      <c r="AY163" s="17" t="s">
        <v>339</v>
      </c>
      <c r="BE163" s="149">
        <f>IF(N163="základní",J163,0)</f>
        <v>0</v>
      </c>
      <c r="BF163" s="149">
        <f>IF(N163="snížená",J163,0)</f>
        <v>0</v>
      </c>
      <c r="BG163" s="149">
        <f>IF(N163="zákl. přenesená",J163,0)</f>
        <v>0</v>
      </c>
      <c r="BH163" s="149">
        <f>IF(N163="sníž. přenesená",J163,0)</f>
        <v>0</v>
      </c>
      <c r="BI163" s="149">
        <f>IF(N163="nulová",J163,0)</f>
        <v>0</v>
      </c>
      <c r="BJ163" s="17" t="s">
        <v>84</v>
      </c>
      <c r="BK163" s="149">
        <f>ROUND(I163*H163,2)</f>
        <v>0</v>
      </c>
      <c r="BL163" s="17" t="s">
        <v>249</v>
      </c>
      <c r="BM163" s="148" t="s">
        <v>5314</v>
      </c>
    </row>
    <row r="164" spans="2:65" s="1" customFormat="1" ht="19.2" x14ac:dyDescent="0.2">
      <c r="B164" s="32"/>
      <c r="D164" s="150" t="s">
        <v>348</v>
      </c>
      <c r="F164" s="151" t="s">
        <v>4331</v>
      </c>
      <c r="I164" s="152"/>
      <c r="L164" s="32"/>
      <c r="M164" s="153"/>
      <c r="T164" s="56"/>
      <c r="AT164" s="17" t="s">
        <v>348</v>
      </c>
      <c r="AU164" s="17" t="s">
        <v>86</v>
      </c>
    </row>
    <row r="165" spans="2:65" s="12" customFormat="1" x14ac:dyDescent="0.2">
      <c r="B165" s="155"/>
      <c r="D165" s="150" t="s">
        <v>376</v>
      </c>
      <c r="E165" s="156" t="s">
        <v>1</v>
      </c>
      <c r="F165" s="157" t="s">
        <v>5315</v>
      </c>
      <c r="H165" s="158">
        <v>4.0999999999999996</v>
      </c>
      <c r="I165" s="159"/>
      <c r="L165" s="155"/>
      <c r="M165" s="160"/>
      <c r="T165" s="161"/>
      <c r="AT165" s="156" t="s">
        <v>376</v>
      </c>
      <c r="AU165" s="156" t="s">
        <v>86</v>
      </c>
      <c r="AV165" s="12" t="s">
        <v>86</v>
      </c>
      <c r="AW165" s="12" t="s">
        <v>34</v>
      </c>
      <c r="AX165" s="12" t="s">
        <v>77</v>
      </c>
      <c r="AY165" s="156" t="s">
        <v>339</v>
      </c>
    </row>
    <row r="166" spans="2:65" s="13" customFormat="1" x14ac:dyDescent="0.2">
      <c r="B166" s="162"/>
      <c r="D166" s="150" t="s">
        <v>376</v>
      </c>
      <c r="E166" s="163" t="s">
        <v>1</v>
      </c>
      <c r="F166" s="164" t="s">
        <v>398</v>
      </c>
      <c r="H166" s="165">
        <v>4.0999999999999996</v>
      </c>
      <c r="I166" s="166"/>
      <c r="L166" s="162"/>
      <c r="M166" s="167"/>
      <c r="T166" s="168"/>
      <c r="AT166" s="163" t="s">
        <v>376</v>
      </c>
      <c r="AU166" s="163" t="s">
        <v>86</v>
      </c>
      <c r="AV166" s="13" t="s">
        <v>249</v>
      </c>
      <c r="AW166" s="13" t="s">
        <v>34</v>
      </c>
      <c r="AX166" s="13" t="s">
        <v>84</v>
      </c>
      <c r="AY166" s="163" t="s">
        <v>339</v>
      </c>
    </row>
    <row r="167" spans="2:65" s="11" customFormat="1" ht="22.8" customHeight="1" x14ac:dyDescent="0.25">
      <c r="B167" s="124"/>
      <c r="D167" s="125" t="s">
        <v>76</v>
      </c>
      <c r="E167" s="134" t="s">
        <v>391</v>
      </c>
      <c r="F167" s="134" t="s">
        <v>2387</v>
      </c>
      <c r="I167" s="127"/>
      <c r="J167" s="135">
        <f>BK167</f>
        <v>0</v>
      </c>
      <c r="L167" s="124"/>
      <c r="M167" s="129"/>
      <c r="P167" s="130">
        <f>SUM(P168:P179)</f>
        <v>0</v>
      </c>
      <c r="R167" s="130">
        <f>SUM(R168:R179)</f>
        <v>3.3811038</v>
      </c>
      <c r="T167" s="131">
        <f>SUM(T168:T179)</f>
        <v>66.671999999999997</v>
      </c>
      <c r="AR167" s="125" t="s">
        <v>84</v>
      </c>
      <c r="AT167" s="132" t="s">
        <v>76</v>
      </c>
      <c r="AU167" s="132" t="s">
        <v>84</v>
      </c>
      <c r="AY167" s="125" t="s">
        <v>339</v>
      </c>
      <c r="BK167" s="133">
        <f>SUM(BK168:BK179)</f>
        <v>0</v>
      </c>
    </row>
    <row r="168" spans="2:65" s="1" customFormat="1" ht="16.5" customHeight="1" x14ac:dyDescent="0.2">
      <c r="B168" s="136"/>
      <c r="C168" s="137" t="s">
        <v>385</v>
      </c>
      <c r="D168" s="137" t="s">
        <v>342</v>
      </c>
      <c r="E168" s="138" t="s">
        <v>2517</v>
      </c>
      <c r="F168" s="139" t="s">
        <v>2518</v>
      </c>
      <c r="G168" s="140" t="s">
        <v>373</v>
      </c>
      <c r="H168" s="141">
        <v>23.94</v>
      </c>
      <c r="I168" s="142"/>
      <c r="J168" s="143">
        <f>ROUND(I168*H168,2)</f>
        <v>0</v>
      </c>
      <c r="K168" s="139" t="s">
        <v>902</v>
      </c>
      <c r="L168" s="32"/>
      <c r="M168" s="144" t="s">
        <v>1</v>
      </c>
      <c r="N168" s="145" t="s">
        <v>42</v>
      </c>
      <c r="P168" s="146">
        <f>O168*H168</f>
        <v>0</v>
      </c>
      <c r="Q168" s="146">
        <v>0.12171</v>
      </c>
      <c r="R168" s="146">
        <f>Q168*H168</f>
        <v>2.9137374</v>
      </c>
      <c r="S168" s="146">
        <v>2.4</v>
      </c>
      <c r="T168" s="147">
        <f>S168*H168</f>
        <v>57.456000000000003</v>
      </c>
      <c r="AR168" s="148" t="s">
        <v>249</v>
      </c>
      <c r="AT168" s="148" t="s">
        <v>342</v>
      </c>
      <c r="AU168" s="148" t="s">
        <v>86</v>
      </c>
      <c r="AY168" s="17" t="s">
        <v>339</v>
      </c>
      <c r="BE168" s="149">
        <f>IF(N168="základní",J168,0)</f>
        <v>0</v>
      </c>
      <c r="BF168" s="149">
        <f>IF(N168="snížená",J168,0)</f>
        <v>0</v>
      </c>
      <c r="BG168" s="149">
        <f>IF(N168="zákl. přenesená",J168,0)</f>
        <v>0</v>
      </c>
      <c r="BH168" s="149">
        <f>IF(N168="sníž. přenesená",J168,0)</f>
        <v>0</v>
      </c>
      <c r="BI168" s="149">
        <f>IF(N168="nulová",J168,0)</f>
        <v>0</v>
      </c>
      <c r="BJ168" s="17" t="s">
        <v>84</v>
      </c>
      <c r="BK168" s="149">
        <f>ROUND(I168*H168,2)</f>
        <v>0</v>
      </c>
      <c r="BL168" s="17" t="s">
        <v>249</v>
      </c>
      <c r="BM168" s="148" t="s">
        <v>5316</v>
      </c>
    </row>
    <row r="169" spans="2:65" s="1" customFormat="1" x14ac:dyDescent="0.2">
      <c r="B169" s="32"/>
      <c r="D169" s="150" t="s">
        <v>348</v>
      </c>
      <c r="F169" s="151" t="s">
        <v>2520</v>
      </c>
      <c r="I169" s="152"/>
      <c r="L169" s="32"/>
      <c r="M169" s="153"/>
      <c r="T169" s="56"/>
      <c r="AT169" s="17" t="s">
        <v>348</v>
      </c>
      <c r="AU169" s="17" t="s">
        <v>86</v>
      </c>
    </row>
    <row r="170" spans="2:65" s="1" customFormat="1" ht="38.4" x14ac:dyDescent="0.2">
      <c r="B170" s="32"/>
      <c r="D170" s="150" t="s">
        <v>350</v>
      </c>
      <c r="F170" s="154" t="s">
        <v>5317</v>
      </c>
      <c r="I170" s="152"/>
      <c r="L170" s="32"/>
      <c r="M170" s="153"/>
      <c r="T170" s="56"/>
      <c r="AT170" s="17" t="s">
        <v>350</v>
      </c>
      <c r="AU170" s="17" t="s">
        <v>86</v>
      </c>
    </row>
    <row r="171" spans="2:65" s="12" customFormat="1" x14ac:dyDescent="0.2">
      <c r="B171" s="155"/>
      <c r="D171" s="150" t="s">
        <v>376</v>
      </c>
      <c r="E171" s="156" t="s">
        <v>1</v>
      </c>
      <c r="F171" s="157" t="s">
        <v>5318</v>
      </c>
      <c r="H171" s="158">
        <v>0.84</v>
      </c>
      <c r="I171" s="159"/>
      <c r="L171" s="155"/>
      <c r="M171" s="160"/>
      <c r="T171" s="161"/>
      <c r="AT171" s="156" t="s">
        <v>376</v>
      </c>
      <c r="AU171" s="156" t="s">
        <v>86</v>
      </c>
      <c r="AV171" s="12" t="s">
        <v>86</v>
      </c>
      <c r="AW171" s="12" t="s">
        <v>34</v>
      </c>
      <c r="AX171" s="12" t="s">
        <v>77</v>
      </c>
      <c r="AY171" s="156" t="s">
        <v>339</v>
      </c>
    </row>
    <row r="172" spans="2:65" s="12" customFormat="1" x14ac:dyDescent="0.2">
      <c r="B172" s="155"/>
      <c r="D172" s="150" t="s">
        <v>376</v>
      </c>
      <c r="E172" s="156" t="s">
        <v>1</v>
      </c>
      <c r="F172" s="157" t="s">
        <v>5319</v>
      </c>
      <c r="H172" s="158">
        <v>23.1</v>
      </c>
      <c r="I172" s="159"/>
      <c r="L172" s="155"/>
      <c r="M172" s="160"/>
      <c r="T172" s="161"/>
      <c r="AT172" s="156" t="s">
        <v>376</v>
      </c>
      <c r="AU172" s="156" t="s">
        <v>86</v>
      </c>
      <c r="AV172" s="12" t="s">
        <v>86</v>
      </c>
      <c r="AW172" s="12" t="s">
        <v>34</v>
      </c>
      <c r="AX172" s="12" t="s">
        <v>77</v>
      </c>
      <c r="AY172" s="156" t="s">
        <v>339</v>
      </c>
    </row>
    <row r="173" spans="2:65" s="13" customFormat="1" x14ac:dyDescent="0.2">
      <c r="B173" s="162"/>
      <c r="D173" s="150" t="s">
        <v>376</v>
      </c>
      <c r="E173" s="163" t="s">
        <v>1</v>
      </c>
      <c r="F173" s="164" t="s">
        <v>398</v>
      </c>
      <c r="H173" s="165">
        <v>23.94</v>
      </c>
      <c r="I173" s="166"/>
      <c r="L173" s="162"/>
      <c r="M173" s="167"/>
      <c r="T173" s="168"/>
      <c r="AT173" s="163" t="s">
        <v>376</v>
      </c>
      <c r="AU173" s="163" t="s">
        <v>86</v>
      </c>
      <c r="AV173" s="13" t="s">
        <v>249</v>
      </c>
      <c r="AW173" s="13" t="s">
        <v>34</v>
      </c>
      <c r="AX173" s="13" t="s">
        <v>84</v>
      </c>
      <c r="AY173" s="163" t="s">
        <v>339</v>
      </c>
    </row>
    <row r="174" spans="2:65" s="1" customFormat="1" ht="16.5" customHeight="1" x14ac:dyDescent="0.2">
      <c r="B174" s="136"/>
      <c r="C174" s="137" t="s">
        <v>391</v>
      </c>
      <c r="D174" s="137" t="s">
        <v>342</v>
      </c>
      <c r="E174" s="138" t="s">
        <v>4033</v>
      </c>
      <c r="F174" s="139" t="s">
        <v>4034</v>
      </c>
      <c r="G174" s="140" t="s">
        <v>373</v>
      </c>
      <c r="H174" s="141">
        <v>3.84</v>
      </c>
      <c r="I174" s="142"/>
      <c r="J174" s="143">
        <f>ROUND(I174*H174,2)</f>
        <v>0</v>
      </c>
      <c r="K174" s="139" t="s">
        <v>902</v>
      </c>
      <c r="L174" s="32"/>
      <c r="M174" s="144" t="s">
        <v>1</v>
      </c>
      <c r="N174" s="145" t="s">
        <v>42</v>
      </c>
      <c r="P174" s="146">
        <f>O174*H174</f>
        <v>0</v>
      </c>
      <c r="Q174" s="146">
        <v>0.12171</v>
      </c>
      <c r="R174" s="146">
        <f>Q174*H174</f>
        <v>0.46736639999999996</v>
      </c>
      <c r="S174" s="146">
        <v>2.4</v>
      </c>
      <c r="T174" s="147">
        <f>S174*H174</f>
        <v>9.2159999999999993</v>
      </c>
      <c r="AR174" s="148" t="s">
        <v>249</v>
      </c>
      <c r="AT174" s="148" t="s">
        <v>342</v>
      </c>
      <c r="AU174" s="148" t="s">
        <v>86</v>
      </c>
      <c r="AY174" s="17" t="s">
        <v>339</v>
      </c>
      <c r="BE174" s="149">
        <f>IF(N174="základní",J174,0)</f>
        <v>0</v>
      </c>
      <c r="BF174" s="149">
        <f>IF(N174="snížená",J174,0)</f>
        <v>0</v>
      </c>
      <c r="BG174" s="149">
        <f>IF(N174="zákl. přenesená",J174,0)</f>
        <v>0</v>
      </c>
      <c r="BH174" s="149">
        <f>IF(N174="sníž. přenesená",J174,0)</f>
        <v>0</v>
      </c>
      <c r="BI174" s="149">
        <f>IF(N174="nulová",J174,0)</f>
        <v>0</v>
      </c>
      <c r="BJ174" s="17" t="s">
        <v>84</v>
      </c>
      <c r="BK174" s="149">
        <f>ROUND(I174*H174,2)</f>
        <v>0</v>
      </c>
      <c r="BL174" s="17" t="s">
        <v>249</v>
      </c>
      <c r="BM174" s="148" t="s">
        <v>5320</v>
      </c>
    </row>
    <row r="175" spans="2:65" s="1" customFormat="1" x14ac:dyDescent="0.2">
      <c r="B175" s="32"/>
      <c r="D175" s="150" t="s">
        <v>348</v>
      </c>
      <c r="F175" s="151" t="s">
        <v>4036</v>
      </c>
      <c r="I175" s="152"/>
      <c r="L175" s="32"/>
      <c r="M175" s="153"/>
      <c r="T175" s="56"/>
      <c r="AT175" s="17" t="s">
        <v>348</v>
      </c>
      <c r="AU175" s="17" t="s">
        <v>86</v>
      </c>
    </row>
    <row r="176" spans="2:65" s="1" customFormat="1" ht="38.4" x14ac:dyDescent="0.2">
      <c r="B176" s="32"/>
      <c r="D176" s="150" t="s">
        <v>350</v>
      </c>
      <c r="F176" s="154" t="s">
        <v>5321</v>
      </c>
      <c r="I176" s="152"/>
      <c r="L176" s="32"/>
      <c r="M176" s="153"/>
      <c r="T176" s="56"/>
      <c r="AT176" s="17" t="s">
        <v>350</v>
      </c>
      <c r="AU176" s="17" t="s">
        <v>86</v>
      </c>
    </row>
    <row r="177" spans="2:65" s="15" customFormat="1" x14ac:dyDescent="0.2">
      <c r="B177" s="189"/>
      <c r="D177" s="150" t="s">
        <v>376</v>
      </c>
      <c r="E177" s="190" t="s">
        <v>1</v>
      </c>
      <c r="F177" s="191" t="s">
        <v>5322</v>
      </c>
      <c r="H177" s="190" t="s">
        <v>1</v>
      </c>
      <c r="I177" s="192"/>
      <c r="L177" s="189"/>
      <c r="M177" s="193"/>
      <c r="T177" s="194"/>
      <c r="AT177" s="190" t="s">
        <v>376</v>
      </c>
      <c r="AU177" s="190" t="s">
        <v>86</v>
      </c>
      <c r="AV177" s="15" t="s">
        <v>84</v>
      </c>
      <c r="AW177" s="15" t="s">
        <v>34</v>
      </c>
      <c r="AX177" s="15" t="s">
        <v>77</v>
      </c>
      <c r="AY177" s="190" t="s">
        <v>339</v>
      </c>
    </row>
    <row r="178" spans="2:65" s="12" customFormat="1" x14ac:dyDescent="0.2">
      <c r="B178" s="155"/>
      <c r="D178" s="150" t="s">
        <v>376</v>
      </c>
      <c r="E178" s="156" t="s">
        <v>1</v>
      </c>
      <c r="F178" s="157" t="s">
        <v>5323</v>
      </c>
      <c r="H178" s="158">
        <v>3.84</v>
      </c>
      <c r="I178" s="159"/>
      <c r="L178" s="155"/>
      <c r="M178" s="160"/>
      <c r="T178" s="161"/>
      <c r="AT178" s="156" t="s">
        <v>376</v>
      </c>
      <c r="AU178" s="156" t="s">
        <v>86</v>
      </c>
      <c r="AV178" s="12" t="s">
        <v>86</v>
      </c>
      <c r="AW178" s="12" t="s">
        <v>34</v>
      </c>
      <c r="AX178" s="12" t="s">
        <v>77</v>
      </c>
      <c r="AY178" s="156" t="s">
        <v>339</v>
      </c>
    </row>
    <row r="179" spans="2:65" s="13" customFormat="1" x14ac:dyDescent="0.2">
      <c r="B179" s="162"/>
      <c r="D179" s="150" t="s">
        <v>376</v>
      </c>
      <c r="E179" s="163" t="s">
        <v>1</v>
      </c>
      <c r="F179" s="164" t="s">
        <v>398</v>
      </c>
      <c r="H179" s="165">
        <v>3.84</v>
      </c>
      <c r="I179" s="166"/>
      <c r="L179" s="162"/>
      <c r="M179" s="167"/>
      <c r="T179" s="168"/>
      <c r="AT179" s="163" t="s">
        <v>376</v>
      </c>
      <c r="AU179" s="163" t="s">
        <v>86</v>
      </c>
      <c r="AV179" s="13" t="s">
        <v>249</v>
      </c>
      <c r="AW179" s="13" t="s">
        <v>34</v>
      </c>
      <c r="AX179" s="13" t="s">
        <v>84</v>
      </c>
      <c r="AY179" s="163" t="s">
        <v>339</v>
      </c>
    </row>
    <row r="180" spans="2:65" s="11" customFormat="1" ht="22.8" customHeight="1" x14ac:dyDescent="0.25">
      <c r="B180" s="124"/>
      <c r="D180" s="125" t="s">
        <v>76</v>
      </c>
      <c r="E180" s="134" t="s">
        <v>2614</v>
      </c>
      <c r="F180" s="134" t="s">
        <v>3443</v>
      </c>
      <c r="I180" s="127"/>
      <c r="J180" s="135">
        <f>BK180</f>
        <v>0</v>
      </c>
      <c r="L180" s="124"/>
      <c r="M180" s="129"/>
      <c r="P180" s="130">
        <f>SUM(P181:P197)</f>
        <v>0</v>
      </c>
      <c r="R180" s="130">
        <f>SUM(R181:R197)</f>
        <v>0</v>
      </c>
      <c r="T180" s="131">
        <f>SUM(T181:T197)</f>
        <v>0</v>
      </c>
      <c r="AR180" s="125" t="s">
        <v>84</v>
      </c>
      <c r="AT180" s="132" t="s">
        <v>76</v>
      </c>
      <c r="AU180" s="132" t="s">
        <v>84</v>
      </c>
      <c r="AY180" s="125" t="s">
        <v>339</v>
      </c>
      <c r="BK180" s="133">
        <f>SUM(BK181:BK197)</f>
        <v>0</v>
      </c>
    </row>
    <row r="181" spans="2:65" s="1" customFormat="1" ht="16.5" customHeight="1" x14ac:dyDescent="0.2">
      <c r="B181" s="136"/>
      <c r="C181" s="137" t="s">
        <v>399</v>
      </c>
      <c r="D181" s="137" t="s">
        <v>342</v>
      </c>
      <c r="E181" s="138" t="s">
        <v>5324</v>
      </c>
      <c r="F181" s="139" t="s">
        <v>5325</v>
      </c>
      <c r="G181" s="140" t="s">
        <v>493</v>
      </c>
      <c r="H181" s="141">
        <v>0.8</v>
      </c>
      <c r="I181" s="142"/>
      <c r="J181" s="143">
        <f>ROUND(I181*H181,2)</f>
        <v>0</v>
      </c>
      <c r="K181" s="139" t="s">
        <v>902</v>
      </c>
      <c r="L181" s="32"/>
      <c r="M181" s="144" t="s">
        <v>1</v>
      </c>
      <c r="N181" s="145" t="s">
        <v>42</v>
      </c>
      <c r="P181" s="146">
        <f>O181*H181</f>
        <v>0</v>
      </c>
      <c r="Q181" s="146">
        <v>0</v>
      </c>
      <c r="R181" s="146">
        <f>Q181*H181</f>
        <v>0</v>
      </c>
      <c r="S181" s="146">
        <v>0</v>
      </c>
      <c r="T181" s="147">
        <f>S181*H181</f>
        <v>0</v>
      </c>
      <c r="AR181" s="148" t="s">
        <v>249</v>
      </c>
      <c r="AT181" s="148" t="s">
        <v>342</v>
      </c>
      <c r="AU181" s="148" t="s">
        <v>86</v>
      </c>
      <c r="AY181" s="17" t="s">
        <v>339</v>
      </c>
      <c r="BE181" s="149">
        <f>IF(N181="základní",J181,0)</f>
        <v>0</v>
      </c>
      <c r="BF181" s="149">
        <f>IF(N181="snížená",J181,0)</f>
        <v>0</v>
      </c>
      <c r="BG181" s="149">
        <f>IF(N181="zákl. přenesená",J181,0)</f>
        <v>0</v>
      </c>
      <c r="BH181" s="149">
        <f>IF(N181="sníž. přenesená",J181,0)</f>
        <v>0</v>
      </c>
      <c r="BI181" s="149">
        <f>IF(N181="nulová",J181,0)</f>
        <v>0</v>
      </c>
      <c r="BJ181" s="17" t="s">
        <v>84</v>
      </c>
      <c r="BK181" s="149">
        <f>ROUND(I181*H181,2)</f>
        <v>0</v>
      </c>
      <c r="BL181" s="17" t="s">
        <v>249</v>
      </c>
      <c r="BM181" s="148" t="s">
        <v>5326</v>
      </c>
    </row>
    <row r="182" spans="2:65" s="1" customFormat="1" ht="19.2" x14ac:dyDescent="0.2">
      <c r="B182" s="32"/>
      <c r="D182" s="150" t="s">
        <v>348</v>
      </c>
      <c r="F182" s="151" t="s">
        <v>5327</v>
      </c>
      <c r="I182" s="152"/>
      <c r="L182" s="32"/>
      <c r="M182" s="153"/>
      <c r="T182" s="56"/>
      <c r="AT182" s="17" t="s">
        <v>348</v>
      </c>
      <c r="AU182" s="17" t="s">
        <v>86</v>
      </c>
    </row>
    <row r="183" spans="2:65" s="1" customFormat="1" ht="24.15" customHeight="1" x14ac:dyDescent="0.2">
      <c r="B183" s="136"/>
      <c r="C183" s="137" t="s">
        <v>405</v>
      </c>
      <c r="D183" s="137" t="s">
        <v>342</v>
      </c>
      <c r="E183" s="138" t="s">
        <v>2626</v>
      </c>
      <c r="F183" s="139" t="s">
        <v>2627</v>
      </c>
      <c r="G183" s="140" t="s">
        <v>493</v>
      </c>
      <c r="H183" s="141">
        <v>66.671999999999997</v>
      </c>
      <c r="I183" s="142"/>
      <c r="J183" s="143">
        <f>ROUND(I183*H183,2)</f>
        <v>0</v>
      </c>
      <c r="K183" s="139" t="s">
        <v>902</v>
      </c>
      <c r="L183" s="32"/>
      <c r="M183" s="144" t="s">
        <v>1</v>
      </c>
      <c r="N183" s="145" t="s">
        <v>42</v>
      </c>
      <c r="P183" s="146">
        <f>O183*H183</f>
        <v>0</v>
      </c>
      <c r="Q183" s="146">
        <v>0</v>
      </c>
      <c r="R183" s="146">
        <f>Q183*H183</f>
        <v>0</v>
      </c>
      <c r="S183" s="146">
        <v>0</v>
      </c>
      <c r="T183" s="147">
        <f>S183*H183</f>
        <v>0</v>
      </c>
      <c r="AR183" s="148" t="s">
        <v>249</v>
      </c>
      <c r="AT183" s="148" t="s">
        <v>342</v>
      </c>
      <c r="AU183" s="148" t="s">
        <v>86</v>
      </c>
      <c r="AY183" s="17" t="s">
        <v>339</v>
      </c>
      <c r="BE183" s="149">
        <f>IF(N183="základní",J183,0)</f>
        <v>0</v>
      </c>
      <c r="BF183" s="149">
        <f>IF(N183="snížená",J183,0)</f>
        <v>0</v>
      </c>
      <c r="BG183" s="149">
        <f>IF(N183="zákl. přenesená",J183,0)</f>
        <v>0</v>
      </c>
      <c r="BH183" s="149">
        <f>IF(N183="sníž. přenesená",J183,0)</f>
        <v>0</v>
      </c>
      <c r="BI183" s="149">
        <f>IF(N183="nulová",J183,0)</f>
        <v>0</v>
      </c>
      <c r="BJ183" s="17" t="s">
        <v>84</v>
      </c>
      <c r="BK183" s="149">
        <f>ROUND(I183*H183,2)</f>
        <v>0</v>
      </c>
      <c r="BL183" s="17" t="s">
        <v>249</v>
      </c>
      <c r="BM183" s="148" t="s">
        <v>5328</v>
      </c>
    </row>
    <row r="184" spans="2:65" s="1" customFormat="1" ht="19.2" x14ac:dyDescent="0.2">
      <c r="B184" s="32"/>
      <c r="D184" s="150" t="s">
        <v>348</v>
      </c>
      <c r="F184" s="151" t="s">
        <v>2629</v>
      </c>
      <c r="I184" s="152"/>
      <c r="L184" s="32"/>
      <c r="M184" s="153"/>
      <c r="T184" s="56"/>
      <c r="AT184" s="17" t="s">
        <v>348</v>
      </c>
      <c r="AU184" s="17" t="s">
        <v>86</v>
      </c>
    </row>
    <row r="185" spans="2:65" s="12" customFormat="1" x14ac:dyDescent="0.2">
      <c r="B185" s="155"/>
      <c r="D185" s="150" t="s">
        <v>376</v>
      </c>
      <c r="E185" s="156" t="s">
        <v>1</v>
      </c>
      <c r="F185" s="157" t="s">
        <v>5329</v>
      </c>
      <c r="H185" s="158">
        <v>66.671999999999997</v>
      </c>
      <c r="I185" s="159"/>
      <c r="L185" s="155"/>
      <c r="M185" s="160"/>
      <c r="T185" s="161"/>
      <c r="AT185" s="156" t="s">
        <v>376</v>
      </c>
      <c r="AU185" s="156" t="s">
        <v>86</v>
      </c>
      <c r="AV185" s="12" t="s">
        <v>86</v>
      </c>
      <c r="AW185" s="12" t="s">
        <v>34</v>
      </c>
      <c r="AX185" s="12" t="s">
        <v>77</v>
      </c>
      <c r="AY185" s="156" t="s">
        <v>339</v>
      </c>
    </row>
    <row r="186" spans="2:65" s="13" customFormat="1" x14ac:dyDescent="0.2">
      <c r="B186" s="162"/>
      <c r="D186" s="150" t="s">
        <v>376</v>
      </c>
      <c r="E186" s="163" t="s">
        <v>1</v>
      </c>
      <c r="F186" s="164" t="s">
        <v>398</v>
      </c>
      <c r="H186" s="165">
        <v>66.671999999999997</v>
      </c>
      <c r="I186" s="166"/>
      <c r="L186" s="162"/>
      <c r="M186" s="167"/>
      <c r="T186" s="168"/>
      <c r="AT186" s="163" t="s">
        <v>376</v>
      </c>
      <c r="AU186" s="163" t="s">
        <v>86</v>
      </c>
      <c r="AV186" s="13" t="s">
        <v>249</v>
      </c>
      <c r="AW186" s="13" t="s">
        <v>34</v>
      </c>
      <c r="AX186" s="13" t="s">
        <v>84</v>
      </c>
      <c r="AY186" s="163" t="s">
        <v>339</v>
      </c>
    </row>
    <row r="187" spans="2:65" s="1" customFormat="1" ht="16.5" customHeight="1" x14ac:dyDescent="0.2">
      <c r="B187" s="136"/>
      <c r="C187" s="137" t="s">
        <v>8</v>
      </c>
      <c r="D187" s="137" t="s">
        <v>342</v>
      </c>
      <c r="E187" s="138" t="s">
        <v>2642</v>
      </c>
      <c r="F187" s="139" t="s">
        <v>2643</v>
      </c>
      <c r="G187" s="140" t="s">
        <v>493</v>
      </c>
      <c r="H187" s="141">
        <v>67.471999999999994</v>
      </c>
      <c r="I187" s="142"/>
      <c r="J187" s="143">
        <f>ROUND(I187*H187,2)</f>
        <v>0</v>
      </c>
      <c r="K187" s="139" t="s">
        <v>902</v>
      </c>
      <c r="L187" s="32"/>
      <c r="M187" s="144" t="s">
        <v>1</v>
      </c>
      <c r="N187" s="145" t="s">
        <v>42</v>
      </c>
      <c r="P187" s="146">
        <f>O187*H187</f>
        <v>0</v>
      </c>
      <c r="Q187" s="146">
        <v>0</v>
      </c>
      <c r="R187" s="146">
        <f>Q187*H187</f>
        <v>0</v>
      </c>
      <c r="S187" s="146">
        <v>0</v>
      </c>
      <c r="T187" s="147">
        <f>S187*H187</f>
        <v>0</v>
      </c>
      <c r="AR187" s="148" t="s">
        <v>249</v>
      </c>
      <c r="AT187" s="148" t="s">
        <v>342</v>
      </c>
      <c r="AU187" s="148" t="s">
        <v>86</v>
      </c>
      <c r="AY187" s="17" t="s">
        <v>339</v>
      </c>
      <c r="BE187" s="149">
        <f>IF(N187="základní",J187,0)</f>
        <v>0</v>
      </c>
      <c r="BF187" s="149">
        <f>IF(N187="snížená",J187,0)</f>
        <v>0</v>
      </c>
      <c r="BG187" s="149">
        <f>IF(N187="zákl. přenesená",J187,0)</f>
        <v>0</v>
      </c>
      <c r="BH187" s="149">
        <f>IF(N187="sníž. přenesená",J187,0)</f>
        <v>0</v>
      </c>
      <c r="BI187" s="149">
        <f>IF(N187="nulová",J187,0)</f>
        <v>0</v>
      </c>
      <c r="BJ187" s="17" t="s">
        <v>84</v>
      </c>
      <c r="BK187" s="149">
        <f>ROUND(I187*H187,2)</f>
        <v>0</v>
      </c>
      <c r="BL187" s="17" t="s">
        <v>249</v>
      </c>
      <c r="BM187" s="148" t="s">
        <v>5330</v>
      </c>
    </row>
    <row r="188" spans="2:65" s="1" customFormat="1" x14ac:dyDescent="0.2">
      <c r="B188" s="32"/>
      <c r="D188" s="150" t="s">
        <v>348</v>
      </c>
      <c r="F188" s="151" t="s">
        <v>2645</v>
      </c>
      <c r="I188" s="152"/>
      <c r="L188" s="32"/>
      <c r="M188" s="153"/>
      <c r="T188" s="56"/>
      <c r="AT188" s="17" t="s">
        <v>348</v>
      </c>
      <c r="AU188" s="17" t="s">
        <v>86</v>
      </c>
    </row>
    <row r="189" spans="2:65" s="12" customFormat="1" x14ac:dyDescent="0.2">
      <c r="B189" s="155"/>
      <c r="D189" s="150" t="s">
        <v>376</v>
      </c>
      <c r="E189" s="156" t="s">
        <v>1</v>
      </c>
      <c r="F189" s="157" t="s">
        <v>5331</v>
      </c>
      <c r="H189" s="158">
        <v>67.471999999999994</v>
      </c>
      <c r="I189" s="159"/>
      <c r="L189" s="155"/>
      <c r="M189" s="160"/>
      <c r="T189" s="161"/>
      <c r="AT189" s="156" t="s">
        <v>376</v>
      </c>
      <c r="AU189" s="156" t="s">
        <v>86</v>
      </c>
      <c r="AV189" s="12" t="s">
        <v>86</v>
      </c>
      <c r="AW189" s="12" t="s">
        <v>34</v>
      </c>
      <c r="AX189" s="12" t="s">
        <v>77</v>
      </c>
      <c r="AY189" s="156" t="s">
        <v>339</v>
      </c>
    </row>
    <row r="190" spans="2:65" s="13" customFormat="1" x14ac:dyDescent="0.2">
      <c r="B190" s="162"/>
      <c r="D190" s="150" t="s">
        <v>376</v>
      </c>
      <c r="E190" s="163" t="s">
        <v>1</v>
      </c>
      <c r="F190" s="164" t="s">
        <v>398</v>
      </c>
      <c r="H190" s="165">
        <v>67.471999999999994</v>
      </c>
      <c r="I190" s="166"/>
      <c r="L190" s="162"/>
      <c r="M190" s="167"/>
      <c r="T190" s="168"/>
      <c r="AT190" s="163" t="s">
        <v>376</v>
      </c>
      <c r="AU190" s="163" t="s">
        <v>86</v>
      </c>
      <c r="AV190" s="13" t="s">
        <v>249</v>
      </c>
      <c r="AW190" s="13" t="s">
        <v>34</v>
      </c>
      <c r="AX190" s="13" t="s">
        <v>84</v>
      </c>
      <c r="AY190" s="163" t="s">
        <v>339</v>
      </c>
    </row>
    <row r="191" spans="2:65" s="1" customFormat="1" ht="16.5" customHeight="1" x14ac:dyDescent="0.2">
      <c r="B191" s="136"/>
      <c r="C191" s="137" t="s">
        <v>415</v>
      </c>
      <c r="D191" s="137" t="s">
        <v>342</v>
      </c>
      <c r="E191" s="138" t="s">
        <v>2646</v>
      </c>
      <c r="F191" s="139" t="s">
        <v>2647</v>
      </c>
      <c r="G191" s="140" t="s">
        <v>493</v>
      </c>
      <c r="H191" s="141">
        <v>1268.098</v>
      </c>
      <c r="I191" s="142"/>
      <c r="J191" s="143">
        <f>ROUND(I191*H191,2)</f>
        <v>0</v>
      </c>
      <c r="K191" s="139" t="s">
        <v>902</v>
      </c>
      <c r="L191" s="32"/>
      <c r="M191" s="144" t="s">
        <v>1</v>
      </c>
      <c r="N191" s="145" t="s">
        <v>42</v>
      </c>
      <c r="P191" s="146">
        <f>O191*H191</f>
        <v>0</v>
      </c>
      <c r="Q191" s="146">
        <v>0</v>
      </c>
      <c r="R191" s="146">
        <f>Q191*H191</f>
        <v>0</v>
      </c>
      <c r="S191" s="146">
        <v>0</v>
      </c>
      <c r="T191" s="147">
        <f>S191*H191</f>
        <v>0</v>
      </c>
      <c r="AR191" s="148" t="s">
        <v>249</v>
      </c>
      <c r="AT191" s="148" t="s">
        <v>342</v>
      </c>
      <c r="AU191" s="148" t="s">
        <v>86</v>
      </c>
      <c r="AY191" s="17" t="s">
        <v>339</v>
      </c>
      <c r="BE191" s="149">
        <f>IF(N191="základní",J191,0)</f>
        <v>0</v>
      </c>
      <c r="BF191" s="149">
        <f>IF(N191="snížená",J191,0)</f>
        <v>0</v>
      </c>
      <c r="BG191" s="149">
        <f>IF(N191="zákl. přenesená",J191,0)</f>
        <v>0</v>
      </c>
      <c r="BH191" s="149">
        <f>IF(N191="sníž. přenesená",J191,0)</f>
        <v>0</v>
      </c>
      <c r="BI191" s="149">
        <f>IF(N191="nulová",J191,0)</f>
        <v>0</v>
      </c>
      <c r="BJ191" s="17" t="s">
        <v>84</v>
      </c>
      <c r="BK191" s="149">
        <f>ROUND(I191*H191,2)</f>
        <v>0</v>
      </c>
      <c r="BL191" s="17" t="s">
        <v>249</v>
      </c>
      <c r="BM191" s="148" t="s">
        <v>5332</v>
      </c>
    </row>
    <row r="192" spans="2:65" s="1" customFormat="1" ht="19.2" x14ac:dyDescent="0.2">
      <c r="B192" s="32"/>
      <c r="D192" s="150" t="s">
        <v>348</v>
      </c>
      <c r="F192" s="151" t="s">
        <v>2649</v>
      </c>
      <c r="I192" s="152"/>
      <c r="L192" s="32"/>
      <c r="M192" s="153"/>
      <c r="T192" s="56"/>
      <c r="AT192" s="17" t="s">
        <v>348</v>
      </c>
      <c r="AU192" s="17" t="s">
        <v>86</v>
      </c>
    </row>
    <row r="193" spans="2:65" s="15" customFormat="1" x14ac:dyDescent="0.2">
      <c r="B193" s="189"/>
      <c r="D193" s="150" t="s">
        <v>376</v>
      </c>
      <c r="E193" s="190" t="s">
        <v>1</v>
      </c>
      <c r="F193" s="191" t="s">
        <v>5333</v>
      </c>
      <c r="H193" s="190" t="s">
        <v>1</v>
      </c>
      <c r="I193" s="192"/>
      <c r="L193" s="189"/>
      <c r="M193" s="193"/>
      <c r="T193" s="194"/>
      <c r="AT193" s="190" t="s">
        <v>376</v>
      </c>
      <c r="AU193" s="190" t="s">
        <v>86</v>
      </c>
      <c r="AV193" s="15" t="s">
        <v>84</v>
      </c>
      <c r="AW193" s="15" t="s">
        <v>34</v>
      </c>
      <c r="AX193" s="15" t="s">
        <v>77</v>
      </c>
      <c r="AY193" s="190" t="s">
        <v>339</v>
      </c>
    </row>
    <row r="194" spans="2:65" s="12" customFormat="1" x14ac:dyDescent="0.2">
      <c r="B194" s="155"/>
      <c r="D194" s="150" t="s">
        <v>376</v>
      </c>
      <c r="E194" s="156" t="s">
        <v>1</v>
      </c>
      <c r="F194" s="157" t="s">
        <v>5334</v>
      </c>
      <c r="H194" s="158">
        <v>1268.098</v>
      </c>
      <c r="I194" s="159"/>
      <c r="L194" s="155"/>
      <c r="M194" s="160"/>
      <c r="T194" s="161"/>
      <c r="AT194" s="156" t="s">
        <v>376</v>
      </c>
      <c r="AU194" s="156" t="s">
        <v>86</v>
      </c>
      <c r="AV194" s="12" t="s">
        <v>86</v>
      </c>
      <c r="AW194" s="12" t="s">
        <v>34</v>
      </c>
      <c r="AX194" s="12" t="s">
        <v>77</v>
      </c>
      <c r="AY194" s="156" t="s">
        <v>339</v>
      </c>
    </row>
    <row r="195" spans="2:65" s="13" customFormat="1" x14ac:dyDescent="0.2">
      <c r="B195" s="162"/>
      <c r="D195" s="150" t="s">
        <v>376</v>
      </c>
      <c r="E195" s="163" t="s">
        <v>1</v>
      </c>
      <c r="F195" s="164" t="s">
        <v>398</v>
      </c>
      <c r="H195" s="165">
        <v>1268.098</v>
      </c>
      <c r="I195" s="166"/>
      <c r="L195" s="162"/>
      <c r="M195" s="167"/>
      <c r="T195" s="168"/>
      <c r="AT195" s="163" t="s">
        <v>376</v>
      </c>
      <c r="AU195" s="163" t="s">
        <v>86</v>
      </c>
      <c r="AV195" s="13" t="s">
        <v>249</v>
      </c>
      <c r="AW195" s="13" t="s">
        <v>34</v>
      </c>
      <c r="AX195" s="13" t="s">
        <v>84</v>
      </c>
      <c r="AY195" s="163" t="s">
        <v>339</v>
      </c>
    </row>
    <row r="196" spans="2:65" s="1" customFormat="1" ht="16.5" customHeight="1" x14ac:dyDescent="0.2">
      <c r="B196" s="136"/>
      <c r="C196" s="137" t="s">
        <v>421</v>
      </c>
      <c r="D196" s="137" t="s">
        <v>342</v>
      </c>
      <c r="E196" s="138" t="s">
        <v>5335</v>
      </c>
      <c r="F196" s="139" t="s">
        <v>5336</v>
      </c>
      <c r="G196" s="140" t="s">
        <v>493</v>
      </c>
      <c r="H196" s="141">
        <v>67.471999999999994</v>
      </c>
      <c r="I196" s="142"/>
      <c r="J196" s="143">
        <f>ROUND(I196*H196,2)</f>
        <v>0</v>
      </c>
      <c r="K196" s="139" t="s">
        <v>902</v>
      </c>
      <c r="L196" s="32"/>
      <c r="M196" s="144" t="s">
        <v>1</v>
      </c>
      <c r="N196" s="145" t="s">
        <v>42</v>
      </c>
      <c r="P196" s="146">
        <f>O196*H196</f>
        <v>0</v>
      </c>
      <c r="Q196" s="146">
        <v>0</v>
      </c>
      <c r="R196" s="146">
        <f>Q196*H196</f>
        <v>0</v>
      </c>
      <c r="S196" s="146">
        <v>0</v>
      </c>
      <c r="T196" s="147">
        <f>S196*H196</f>
        <v>0</v>
      </c>
      <c r="AR196" s="148" t="s">
        <v>249</v>
      </c>
      <c r="AT196" s="148" t="s">
        <v>342</v>
      </c>
      <c r="AU196" s="148" t="s">
        <v>86</v>
      </c>
      <c r="AY196" s="17" t="s">
        <v>339</v>
      </c>
      <c r="BE196" s="149">
        <f>IF(N196="základní",J196,0)</f>
        <v>0</v>
      </c>
      <c r="BF196" s="149">
        <f>IF(N196="snížená",J196,0)</f>
        <v>0</v>
      </c>
      <c r="BG196" s="149">
        <f>IF(N196="zákl. přenesená",J196,0)</f>
        <v>0</v>
      </c>
      <c r="BH196" s="149">
        <f>IF(N196="sníž. přenesená",J196,0)</f>
        <v>0</v>
      </c>
      <c r="BI196" s="149">
        <f>IF(N196="nulová",J196,0)</f>
        <v>0</v>
      </c>
      <c r="BJ196" s="17" t="s">
        <v>84</v>
      </c>
      <c r="BK196" s="149">
        <f>ROUND(I196*H196,2)</f>
        <v>0</v>
      </c>
      <c r="BL196" s="17" t="s">
        <v>249</v>
      </c>
      <c r="BM196" s="148" t="s">
        <v>5337</v>
      </c>
    </row>
    <row r="197" spans="2:65" s="1" customFormat="1" x14ac:dyDescent="0.2">
      <c r="B197" s="32"/>
      <c r="D197" s="150" t="s">
        <v>348</v>
      </c>
      <c r="F197" s="151" t="s">
        <v>5338</v>
      </c>
      <c r="I197" s="152"/>
      <c r="L197" s="32"/>
      <c r="M197" s="153"/>
      <c r="T197" s="56"/>
      <c r="AT197" s="17" t="s">
        <v>348</v>
      </c>
      <c r="AU197" s="17" t="s">
        <v>86</v>
      </c>
    </row>
    <row r="198" spans="2:65" s="11" customFormat="1" ht="22.8" customHeight="1" x14ac:dyDescent="0.25">
      <c r="B198" s="124"/>
      <c r="D198" s="125" t="s">
        <v>76</v>
      </c>
      <c r="E198" s="134" t="s">
        <v>2661</v>
      </c>
      <c r="F198" s="134" t="s">
        <v>2662</v>
      </c>
      <c r="I198" s="127"/>
      <c r="J198" s="135">
        <f>BK198</f>
        <v>0</v>
      </c>
      <c r="L198" s="124"/>
      <c r="M198" s="129"/>
      <c r="P198" s="130">
        <f>SUM(P199:P200)</f>
        <v>0</v>
      </c>
      <c r="R198" s="130">
        <f>SUM(R199:R200)</f>
        <v>0</v>
      </c>
      <c r="T198" s="131">
        <f>SUM(T199:T200)</f>
        <v>0</v>
      </c>
      <c r="AR198" s="125" t="s">
        <v>84</v>
      </c>
      <c r="AT198" s="132" t="s">
        <v>76</v>
      </c>
      <c r="AU198" s="132" t="s">
        <v>84</v>
      </c>
      <c r="AY198" s="125" t="s">
        <v>339</v>
      </c>
      <c r="BK198" s="133">
        <f>SUM(BK199:BK200)</f>
        <v>0</v>
      </c>
    </row>
    <row r="199" spans="2:65" s="1" customFormat="1" ht="16.5" customHeight="1" x14ac:dyDescent="0.2">
      <c r="B199" s="136"/>
      <c r="C199" s="137" t="s">
        <v>423</v>
      </c>
      <c r="D199" s="137" t="s">
        <v>342</v>
      </c>
      <c r="E199" s="138" t="s">
        <v>2663</v>
      </c>
      <c r="F199" s="139" t="s">
        <v>2664</v>
      </c>
      <c r="G199" s="140" t="s">
        <v>493</v>
      </c>
      <c r="H199" s="141">
        <v>130.75299999999999</v>
      </c>
      <c r="I199" s="142"/>
      <c r="J199" s="143">
        <f>ROUND(I199*H199,2)</f>
        <v>0</v>
      </c>
      <c r="K199" s="139" t="s">
        <v>902</v>
      </c>
      <c r="L199" s="32"/>
      <c r="M199" s="144" t="s">
        <v>1</v>
      </c>
      <c r="N199" s="145" t="s">
        <v>42</v>
      </c>
      <c r="P199" s="146">
        <f>O199*H199</f>
        <v>0</v>
      </c>
      <c r="Q199" s="146">
        <v>0</v>
      </c>
      <c r="R199" s="146">
        <f>Q199*H199</f>
        <v>0</v>
      </c>
      <c r="S199" s="146">
        <v>0</v>
      </c>
      <c r="T199" s="147">
        <f>S199*H199</f>
        <v>0</v>
      </c>
      <c r="AR199" s="148" t="s">
        <v>249</v>
      </c>
      <c r="AT199" s="148" t="s">
        <v>342</v>
      </c>
      <c r="AU199" s="148" t="s">
        <v>86</v>
      </c>
      <c r="AY199" s="17" t="s">
        <v>339</v>
      </c>
      <c r="BE199" s="149">
        <f>IF(N199="základní",J199,0)</f>
        <v>0</v>
      </c>
      <c r="BF199" s="149">
        <f>IF(N199="snížená",J199,0)</f>
        <v>0</v>
      </c>
      <c r="BG199" s="149">
        <f>IF(N199="zákl. přenesená",J199,0)</f>
        <v>0</v>
      </c>
      <c r="BH199" s="149">
        <f>IF(N199="sníž. přenesená",J199,0)</f>
        <v>0</v>
      </c>
      <c r="BI199" s="149">
        <f>IF(N199="nulová",J199,0)</f>
        <v>0</v>
      </c>
      <c r="BJ199" s="17" t="s">
        <v>84</v>
      </c>
      <c r="BK199" s="149">
        <f>ROUND(I199*H199,2)</f>
        <v>0</v>
      </c>
      <c r="BL199" s="17" t="s">
        <v>249</v>
      </c>
      <c r="BM199" s="148" t="s">
        <v>5339</v>
      </c>
    </row>
    <row r="200" spans="2:65" s="1" customFormat="1" ht="19.2" x14ac:dyDescent="0.2">
      <c r="B200" s="32"/>
      <c r="D200" s="150" t="s">
        <v>348</v>
      </c>
      <c r="F200" s="151" t="s">
        <v>2666</v>
      </c>
      <c r="I200" s="152"/>
      <c r="L200" s="32"/>
      <c r="M200" s="202"/>
      <c r="N200" s="203"/>
      <c r="O200" s="203"/>
      <c r="P200" s="203"/>
      <c r="Q200" s="203"/>
      <c r="R200" s="203"/>
      <c r="S200" s="203"/>
      <c r="T200" s="204"/>
      <c r="AT200" s="17" t="s">
        <v>348</v>
      </c>
      <c r="AU200" s="17" t="s">
        <v>86</v>
      </c>
    </row>
    <row r="201" spans="2:65" s="1" customFormat="1" ht="6.9" customHeight="1" x14ac:dyDescent="0.2">
      <c r="B201" s="44"/>
      <c r="C201" s="45"/>
      <c r="D201" s="45"/>
      <c r="E201" s="45"/>
      <c r="F201" s="45"/>
      <c r="G201" s="45"/>
      <c r="H201" s="45"/>
      <c r="I201" s="45"/>
      <c r="J201" s="45"/>
      <c r="K201" s="45"/>
      <c r="L201" s="32"/>
    </row>
  </sheetData>
  <autoFilter ref="C128:K200" xr:uid="{00000000-0009-0000-0000-000013000000}"/>
  <mergeCells count="15">
    <mergeCell ref="E115:H115"/>
    <mergeCell ref="E119:H119"/>
    <mergeCell ref="E117:H117"/>
    <mergeCell ref="E121:H121"/>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2:BM365"/>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174</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3.2" x14ac:dyDescent="0.2">
      <c r="B8" s="20"/>
      <c r="D8" s="27" t="s">
        <v>312</v>
      </c>
      <c r="L8" s="20"/>
    </row>
    <row r="9" spans="2:46" ht="16.5" customHeight="1" x14ac:dyDescent="0.2">
      <c r="B9" s="20"/>
      <c r="E9" s="278" t="s">
        <v>1953</v>
      </c>
      <c r="F9" s="256"/>
      <c r="G9" s="256"/>
      <c r="H9" s="256"/>
      <c r="L9" s="20"/>
    </row>
    <row r="10" spans="2:46" ht="12" customHeight="1" x14ac:dyDescent="0.2">
      <c r="B10" s="20"/>
      <c r="D10" s="27" t="s">
        <v>314</v>
      </c>
      <c r="L10" s="20"/>
    </row>
    <row r="11" spans="2:46" s="1" customFormat="1" ht="16.5" customHeight="1" x14ac:dyDescent="0.2">
      <c r="B11" s="32"/>
      <c r="E11" s="260" t="s">
        <v>5340</v>
      </c>
      <c r="F11" s="277"/>
      <c r="G11" s="277"/>
      <c r="H11" s="277"/>
      <c r="L11" s="32"/>
    </row>
    <row r="12" spans="2:46" s="1" customFormat="1" ht="12" customHeight="1" x14ac:dyDescent="0.2">
      <c r="B12" s="32"/>
      <c r="D12" s="27" t="s">
        <v>625</v>
      </c>
      <c r="L12" s="32"/>
    </row>
    <row r="13" spans="2:46" s="1" customFormat="1" ht="16.5" customHeight="1" x14ac:dyDescent="0.2">
      <c r="B13" s="32"/>
      <c r="E13" s="248" t="s">
        <v>5341</v>
      </c>
      <c r="F13" s="277"/>
      <c r="G13" s="277"/>
      <c r="H13" s="277"/>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8"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80" t="str">
        <f>'Rekapitulace stavby'!E14</f>
        <v>Vyplň údaj</v>
      </c>
      <c r="F22" s="266"/>
      <c r="G22" s="266"/>
      <c r="H22" s="266"/>
      <c r="I22" s="27" t="s">
        <v>28</v>
      </c>
      <c r="J22" s="28" t="str">
        <f>'Rekapitulace stavby'!AN14</f>
        <v>Vyplň údaj</v>
      </c>
      <c r="L22" s="32"/>
    </row>
    <row r="23" spans="2:12" s="1" customFormat="1" ht="6.9"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 customHeight="1" x14ac:dyDescent="0.2">
      <c r="B29" s="32"/>
      <c r="L29" s="32"/>
    </row>
    <row r="30" spans="2:12" s="1" customFormat="1" ht="12" customHeight="1" x14ac:dyDescent="0.2">
      <c r="B30" s="32"/>
      <c r="D30" s="27" t="s">
        <v>36</v>
      </c>
      <c r="L30" s="32"/>
    </row>
    <row r="31" spans="2:12" s="7" customFormat="1" ht="16.5" customHeight="1" x14ac:dyDescent="0.2">
      <c r="B31" s="94"/>
      <c r="E31" s="270" t="s">
        <v>1</v>
      </c>
      <c r="F31" s="270"/>
      <c r="G31" s="270"/>
      <c r="H31" s="270"/>
      <c r="L31" s="94"/>
    </row>
    <row r="32" spans="2:12" s="1" customFormat="1" ht="6.9" customHeight="1" x14ac:dyDescent="0.2">
      <c r="B32" s="32"/>
      <c r="L32" s="32"/>
    </row>
    <row r="33" spans="2:12" s="1" customFormat="1" ht="6.9" customHeight="1" x14ac:dyDescent="0.2">
      <c r="B33" s="32"/>
      <c r="D33" s="53"/>
      <c r="E33" s="53"/>
      <c r="F33" s="53"/>
      <c r="G33" s="53"/>
      <c r="H33" s="53"/>
      <c r="I33" s="53"/>
      <c r="J33" s="53"/>
      <c r="K33" s="53"/>
      <c r="L33" s="32"/>
    </row>
    <row r="34" spans="2:12" s="1" customFormat="1" ht="25.35" customHeight="1" x14ac:dyDescent="0.2">
      <c r="B34" s="32"/>
      <c r="D34" s="95" t="s">
        <v>37</v>
      </c>
      <c r="J34" s="66">
        <f>ROUND(J136, 2)</f>
        <v>0</v>
      </c>
      <c r="L34" s="32"/>
    </row>
    <row r="35" spans="2:12" s="1" customFormat="1" ht="6.9" customHeight="1" x14ac:dyDescent="0.2">
      <c r="B35" s="32"/>
      <c r="D35" s="53"/>
      <c r="E35" s="53"/>
      <c r="F35" s="53"/>
      <c r="G35" s="53"/>
      <c r="H35" s="53"/>
      <c r="I35" s="53"/>
      <c r="J35" s="53"/>
      <c r="K35" s="53"/>
      <c r="L35" s="32"/>
    </row>
    <row r="36" spans="2:12" s="1" customFormat="1" ht="14.4" customHeight="1" x14ac:dyDescent="0.2">
      <c r="B36" s="32"/>
      <c r="F36" s="35" t="s">
        <v>39</v>
      </c>
      <c r="I36" s="35" t="s">
        <v>38</v>
      </c>
      <c r="J36" s="35" t="s">
        <v>40</v>
      </c>
      <c r="L36" s="32"/>
    </row>
    <row r="37" spans="2:12" s="1" customFormat="1" ht="14.4" customHeight="1" x14ac:dyDescent="0.2">
      <c r="B37" s="32"/>
      <c r="D37" s="55" t="s">
        <v>41</v>
      </c>
      <c r="E37" s="27" t="s">
        <v>42</v>
      </c>
      <c r="F37" s="86">
        <f>ROUND((SUM(BE136:BE364)),  2)</f>
        <v>0</v>
      </c>
      <c r="I37" s="96">
        <v>0.21</v>
      </c>
      <c r="J37" s="86">
        <f>ROUND(((SUM(BE136:BE364))*I37),  2)</f>
        <v>0</v>
      </c>
      <c r="L37" s="32"/>
    </row>
    <row r="38" spans="2:12" s="1" customFormat="1" ht="14.4" customHeight="1" x14ac:dyDescent="0.2">
      <c r="B38" s="32"/>
      <c r="E38" s="27" t="s">
        <v>43</v>
      </c>
      <c r="F38" s="86">
        <f>ROUND((SUM(BF136:BF364)),  2)</f>
        <v>0</v>
      </c>
      <c r="I38" s="96">
        <v>0.12</v>
      </c>
      <c r="J38" s="86">
        <f>ROUND(((SUM(BF136:BF364))*I38),  2)</f>
        <v>0</v>
      </c>
      <c r="L38" s="32"/>
    </row>
    <row r="39" spans="2:12" s="1" customFormat="1" ht="14.4" hidden="1" customHeight="1" x14ac:dyDescent="0.2">
      <c r="B39" s="32"/>
      <c r="E39" s="27" t="s">
        <v>44</v>
      </c>
      <c r="F39" s="86">
        <f>ROUND((SUM(BG136:BG364)),  2)</f>
        <v>0</v>
      </c>
      <c r="I39" s="96">
        <v>0.21</v>
      </c>
      <c r="J39" s="86">
        <f>0</f>
        <v>0</v>
      </c>
      <c r="L39" s="32"/>
    </row>
    <row r="40" spans="2:12" s="1" customFormat="1" ht="14.4" hidden="1" customHeight="1" x14ac:dyDescent="0.2">
      <c r="B40" s="32"/>
      <c r="E40" s="27" t="s">
        <v>45</v>
      </c>
      <c r="F40" s="86">
        <f>ROUND((SUM(BH136:BH364)),  2)</f>
        <v>0</v>
      </c>
      <c r="I40" s="96">
        <v>0.12</v>
      </c>
      <c r="J40" s="86">
        <f>0</f>
        <v>0</v>
      </c>
      <c r="L40" s="32"/>
    </row>
    <row r="41" spans="2:12" s="1" customFormat="1" ht="14.4" hidden="1" customHeight="1" x14ac:dyDescent="0.2">
      <c r="B41" s="32"/>
      <c r="E41" s="27" t="s">
        <v>46</v>
      </c>
      <c r="F41" s="86">
        <f>ROUND((SUM(BI136:BI364)),  2)</f>
        <v>0</v>
      </c>
      <c r="I41" s="96">
        <v>0</v>
      </c>
      <c r="J41" s="86">
        <f>0</f>
        <v>0</v>
      </c>
      <c r="L41" s="32"/>
    </row>
    <row r="42" spans="2:12" s="1" customFormat="1" ht="6.9"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 customHeight="1" x14ac:dyDescent="0.2">
      <c r="B44" s="32"/>
      <c r="L44" s="32"/>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ht="16.5" customHeight="1" x14ac:dyDescent="0.2">
      <c r="B87" s="20"/>
      <c r="E87" s="278" t="s">
        <v>1953</v>
      </c>
      <c r="F87" s="256"/>
      <c r="G87" s="256"/>
      <c r="H87" s="256"/>
      <c r="L87" s="20"/>
    </row>
    <row r="88" spans="2:12" ht="12" customHeight="1" x14ac:dyDescent="0.2">
      <c r="B88" s="20"/>
      <c r="C88" s="27" t="s">
        <v>314</v>
      </c>
      <c r="L88" s="20"/>
    </row>
    <row r="89" spans="2:12" s="1" customFormat="1" ht="16.5" customHeight="1" x14ac:dyDescent="0.2">
      <c r="B89" s="32"/>
      <c r="E89" s="260" t="s">
        <v>5340</v>
      </c>
      <c r="F89" s="277"/>
      <c r="G89" s="277"/>
      <c r="H89" s="277"/>
      <c r="L89" s="32"/>
    </row>
    <row r="90" spans="2:12" s="1" customFormat="1" ht="12" customHeight="1" x14ac:dyDescent="0.2">
      <c r="B90" s="32"/>
      <c r="C90" s="27" t="s">
        <v>625</v>
      </c>
      <c r="L90" s="32"/>
    </row>
    <row r="91" spans="2:12" s="1" customFormat="1" ht="16.5" customHeight="1" x14ac:dyDescent="0.2">
      <c r="B91" s="32"/>
      <c r="E91" s="248" t="str">
        <f>E13</f>
        <v>SO 02.7.1 - propustek</v>
      </c>
      <c r="F91" s="277"/>
      <c r="G91" s="277"/>
      <c r="H91" s="277"/>
      <c r="L91" s="32"/>
    </row>
    <row r="92" spans="2:12" s="1" customFormat="1" ht="6.9"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 customHeight="1" x14ac:dyDescent="0.2">
      <c r="B94" s="32"/>
      <c r="L94" s="32"/>
    </row>
    <row r="95" spans="2:12" s="1" customFormat="1" ht="15.15" customHeight="1" x14ac:dyDescent="0.2">
      <c r="B95" s="32"/>
      <c r="C95" s="27" t="s">
        <v>24</v>
      </c>
      <c r="F95" s="25" t="str">
        <f>E19</f>
        <v>Správa železnic, státní organizace, OŘ Ostrava</v>
      </c>
      <c r="I95" s="27" t="s">
        <v>32</v>
      </c>
      <c r="J95" s="30" t="str">
        <f>E25</f>
        <v xml:space="preserve"> </v>
      </c>
      <c r="L95" s="32"/>
    </row>
    <row r="96" spans="2:12" s="1" customFormat="1" ht="15.15"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8" customHeight="1" x14ac:dyDescent="0.2">
      <c r="B100" s="32"/>
      <c r="C100" s="107" t="s">
        <v>319</v>
      </c>
      <c r="J100" s="66">
        <f>J136</f>
        <v>0</v>
      </c>
      <c r="L100" s="32"/>
      <c r="AU100" s="17" t="s">
        <v>320</v>
      </c>
    </row>
    <row r="101" spans="2:47" s="8" customFormat="1" ht="24.9" customHeight="1" x14ac:dyDescent="0.2">
      <c r="B101" s="108"/>
      <c r="D101" s="109" t="s">
        <v>321</v>
      </c>
      <c r="E101" s="110"/>
      <c r="F101" s="110"/>
      <c r="G101" s="110"/>
      <c r="H101" s="110"/>
      <c r="I101" s="110"/>
      <c r="J101" s="111">
        <f>J137</f>
        <v>0</v>
      </c>
      <c r="L101" s="108"/>
    </row>
    <row r="102" spans="2:47" s="9" customFormat="1" ht="19.95" customHeight="1" x14ac:dyDescent="0.2">
      <c r="B102" s="112"/>
      <c r="D102" s="113" t="s">
        <v>2006</v>
      </c>
      <c r="E102" s="114"/>
      <c r="F102" s="114"/>
      <c r="G102" s="114"/>
      <c r="H102" s="114"/>
      <c r="I102" s="114"/>
      <c r="J102" s="115">
        <f>J138</f>
        <v>0</v>
      </c>
      <c r="L102" s="112"/>
    </row>
    <row r="103" spans="2:47" s="9" customFormat="1" ht="19.95" customHeight="1" x14ac:dyDescent="0.2">
      <c r="B103" s="112"/>
      <c r="D103" s="113" t="s">
        <v>2007</v>
      </c>
      <c r="E103" s="114"/>
      <c r="F103" s="114"/>
      <c r="G103" s="114"/>
      <c r="H103" s="114"/>
      <c r="I103" s="114"/>
      <c r="J103" s="115">
        <f>J199</f>
        <v>0</v>
      </c>
      <c r="L103" s="112"/>
    </row>
    <row r="104" spans="2:47" s="9" customFormat="1" ht="19.95" customHeight="1" x14ac:dyDescent="0.2">
      <c r="B104" s="112"/>
      <c r="D104" s="113" t="s">
        <v>2008</v>
      </c>
      <c r="E104" s="114"/>
      <c r="F104" s="114"/>
      <c r="G104" s="114"/>
      <c r="H104" s="114"/>
      <c r="I104" s="114"/>
      <c r="J104" s="115">
        <f>J221</f>
        <v>0</v>
      </c>
      <c r="L104" s="112"/>
    </row>
    <row r="105" spans="2:47" s="9" customFormat="1" ht="19.95" customHeight="1" x14ac:dyDescent="0.2">
      <c r="B105" s="112"/>
      <c r="D105" s="113" t="s">
        <v>2009</v>
      </c>
      <c r="E105" s="114"/>
      <c r="F105" s="114"/>
      <c r="G105" s="114"/>
      <c r="H105" s="114"/>
      <c r="I105" s="114"/>
      <c r="J105" s="115">
        <f>J241</f>
        <v>0</v>
      </c>
      <c r="L105" s="112"/>
    </row>
    <row r="106" spans="2:47" s="9" customFormat="1" ht="19.95" customHeight="1" x14ac:dyDescent="0.2">
      <c r="B106" s="112"/>
      <c r="D106" s="113" t="s">
        <v>322</v>
      </c>
      <c r="E106" s="114"/>
      <c r="F106" s="114"/>
      <c r="G106" s="114"/>
      <c r="H106" s="114"/>
      <c r="I106" s="114"/>
      <c r="J106" s="115">
        <f>J253</f>
        <v>0</v>
      </c>
      <c r="L106" s="112"/>
    </row>
    <row r="107" spans="2:47" s="9" customFormat="1" ht="19.95" customHeight="1" x14ac:dyDescent="0.2">
      <c r="B107" s="112"/>
      <c r="D107" s="113" t="s">
        <v>2010</v>
      </c>
      <c r="E107" s="114"/>
      <c r="F107" s="114"/>
      <c r="G107" s="114"/>
      <c r="H107" s="114"/>
      <c r="I107" s="114"/>
      <c r="J107" s="115">
        <f>J260</f>
        <v>0</v>
      </c>
      <c r="L107" s="112"/>
    </row>
    <row r="108" spans="2:47" s="9" customFormat="1" ht="19.95" customHeight="1" x14ac:dyDescent="0.2">
      <c r="B108" s="112"/>
      <c r="D108" s="113" t="s">
        <v>2011</v>
      </c>
      <c r="E108" s="114"/>
      <c r="F108" s="114"/>
      <c r="G108" s="114"/>
      <c r="H108" s="114"/>
      <c r="I108" s="114"/>
      <c r="J108" s="115">
        <f>J266</f>
        <v>0</v>
      </c>
      <c r="L108" s="112"/>
    </row>
    <row r="109" spans="2:47" s="9" customFormat="1" ht="19.95" customHeight="1" x14ac:dyDescent="0.2">
      <c r="B109" s="112"/>
      <c r="D109" s="113" t="s">
        <v>2012</v>
      </c>
      <c r="E109" s="114"/>
      <c r="F109" s="114"/>
      <c r="G109" s="114"/>
      <c r="H109" s="114"/>
      <c r="I109" s="114"/>
      <c r="J109" s="115">
        <f>J296</f>
        <v>0</v>
      </c>
      <c r="L109" s="112"/>
    </row>
    <row r="110" spans="2:47" s="9" customFormat="1" ht="19.95" customHeight="1" x14ac:dyDescent="0.2">
      <c r="B110" s="112"/>
      <c r="D110" s="113" t="s">
        <v>2013</v>
      </c>
      <c r="E110" s="114"/>
      <c r="F110" s="114"/>
      <c r="G110" s="114"/>
      <c r="H110" s="114"/>
      <c r="I110" s="114"/>
      <c r="J110" s="115">
        <f>J341</f>
        <v>0</v>
      </c>
      <c r="L110" s="112"/>
    </row>
    <row r="111" spans="2:47" s="8" customFormat="1" ht="24.9" customHeight="1" x14ac:dyDescent="0.2">
      <c r="B111" s="108"/>
      <c r="D111" s="109" t="s">
        <v>2014</v>
      </c>
      <c r="E111" s="110"/>
      <c r="F111" s="110"/>
      <c r="G111" s="110"/>
      <c r="H111" s="110"/>
      <c r="I111" s="110"/>
      <c r="J111" s="111">
        <f>J344</f>
        <v>0</v>
      </c>
      <c r="L111" s="108"/>
    </row>
    <row r="112" spans="2:47" s="9" customFormat="1" ht="19.95" customHeight="1" x14ac:dyDescent="0.2">
      <c r="B112" s="112"/>
      <c r="D112" s="113" t="s">
        <v>2015</v>
      </c>
      <c r="E112" s="114"/>
      <c r="F112" s="114"/>
      <c r="G112" s="114"/>
      <c r="H112" s="114"/>
      <c r="I112" s="114"/>
      <c r="J112" s="115">
        <f>J345</f>
        <v>0</v>
      </c>
      <c r="L112" s="112"/>
    </row>
    <row r="113" spans="2:12" s="1" customFormat="1" ht="21.75" customHeight="1" x14ac:dyDescent="0.2">
      <c r="B113" s="32"/>
      <c r="L113" s="32"/>
    </row>
    <row r="114" spans="2:12" s="1" customFormat="1" ht="6.9" customHeight="1" x14ac:dyDescent="0.2">
      <c r="B114" s="44"/>
      <c r="C114" s="45"/>
      <c r="D114" s="45"/>
      <c r="E114" s="45"/>
      <c r="F114" s="45"/>
      <c r="G114" s="45"/>
      <c r="H114" s="45"/>
      <c r="I114" s="45"/>
      <c r="J114" s="45"/>
      <c r="K114" s="45"/>
      <c r="L114" s="32"/>
    </row>
    <row r="118" spans="2:12" s="1" customFormat="1" ht="6.9" customHeight="1" x14ac:dyDescent="0.2">
      <c r="B118" s="46"/>
      <c r="C118" s="47"/>
      <c r="D118" s="47"/>
      <c r="E118" s="47"/>
      <c r="F118" s="47"/>
      <c r="G118" s="47"/>
      <c r="H118" s="47"/>
      <c r="I118" s="47"/>
      <c r="J118" s="47"/>
      <c r="K118" s="47"/>
      <c r="L118" s="32"/>
    </row>
    <row r="119" spans="2:12" s="1" customFormat="1" ht="24.9" customHeight="1" x14ac:dyDescent="0.2">
      <c r="B119" s="32"/>
      <c r="C119" s="21" t="s">
        <v>324</v>
      </c>
      <c r="L119" s="32"/>
    </row>
    <row r="120" spans="2:12" s="1" customFormat="1" ht="6.9" customHeight="1" x14ac:dyDescent="0.2">
      <c r="B120" s="32"/>
      <c r="L120" s="32"/>
    </row>
    <row r="121" spans="2:12" s="1" customFormat="1" ht="12" customHeight="1" x14ac:dyDescent="0.2">
      <c r="B121" s="32"/>
      <c r="C121" s="27" t="s">
        <v>16</v>
      </c>
      <c r="L121" s="32"/>
    </row>
    <row r="122" spans="2:12" s="1" customFormat="1" ht="16.5" customHeight="1" x14ac:dyDescent="0.2">
      <c r="B122" s="32"/>
      <c r="E122" s="278" t="str">
        <f>E7</f>
        <v>Prostá rekonstrukce trati v úseku Milotice nad Opavou – Brantice – 2.etapa</v>
      </c>
      <c r="F122" s="279"/>
      <c r="G122" s="279"/>
      <c r="H122" s="279"/>
      <c r="L122" s="32"/>
    </row>
    <row r="123" spans="2:12" ht="12" customHeight="1" x14ac:dyDescent="0.2">
      <c r="B123" s="20"/>
      <c r="C123" s="27" t="s">
        <v>312</v>
      </c>
      <c r="L123" s="20"/>
    </row>
    <row r="124" spans="2:12" ht="16.5" customHeight="1" x14ac:dyDescent="0.2">
      <c r="B124" s="20"/>
      <c r="E124" s="278" t="s">
        <v>1953</v>
      </c>
      <c r="F124" s="256"/>
      <c r="G124" s="256"/>
      <c r="H124" s="256"/>
      <c r="L124" s="20"/>
    </row>
    <row r="125" spans="2:12" ht="12" customHeight="1" x14ac:dyDescent="0.2">
      <c r="B125" s="20"/>
      <c r="C125" s="27" t="s">
        <v>314</v>
      </c>
      <c r="L125" s="20"/>
    </row>
    <row r="126" spans="2:12" s="1" customFormat="1" ht="16.5" customHeight="1" x14ac:dyDescent="0.2">
      <c r="B126" s="32"/>
      <c r="E126" s="260" t="s">
        <v>5340</v>
      </c>
      <c r="F126" s="277"/>
      <c r="G126" s="277"/>
      <c r="H126" s="277"/>
      <c r="L126" s="32"/>
    </row>
    <row r="127" spans="2:12" s="1" customFormat="1" ht="12" customHeight="1" x14ac:dyDescent="0.2">
      <c r="B127" s="32"/>
      <c r="C127" s="27" t="s">
        <v>625</v>
      </c>
      <c r="L127" s="32"/>
    </row>
    <row r="128" spans="2:12" s="1" customFormat="1" ht="16.5" customHeight="1" x14ac:dyDescent="0.2">
      <c r="B128" s="32"/>
      <c r="E128" s="248" t="str">
        <f>E13</f>
        <v>SO 02.7.1 - propustek</v>
      </c>
      <c r="F128" s="277"/>
      <c r="G128" s="277"/>
      <c r="H128" s="277"/>
      <c r="L128" s="32"/>
    </row>
    <row r="129" spans="2:65" s="1" customFormat="1" ht="6.9" customHeight="1" x14ac:dyDescent="0.2">
      <c r="B129" s="32"/>
      <c r="L129" s="32"/>
    </row>
    <row r="130" spans="2:65" s="1" customFormat="1" ht="12" customHeight="1" x14ac:dyDescent="0.2">
      <c r="B130" s="32"/>
      <c r="C130" s="27" t="s">
        <v>20</v>
      </c>
      <c r="F130" s="25" t="str">
        <f>F16</f>
        <v>PS Krnov</v>
      </c>
      <c r="I130" s="27" t="s">
        <v>22</v>
      </c>
      <c r="J130" s="52" t="str">
        <f>IF(J16="","",J16)</f>
        <v>22. 5. 2025</v>
      </c>
      <c r="L130" s="32"/>
    </row>
    <row r="131" spans="2:65" s="1" customFormat="1" ht="6.9" customHeight="1" x14ac:dyDescent="0.2">
      <c r="B131" s="32"/>
      <c r="L131" s="32"/>
    </row>
    <row r="132" spans="2:65" s="1" customFormat="1" ht="15.15" customHeight="1" x14ac:dyDescent="0.2">
      <c r="B132" s="32"/>
      <c r="C132" s="27" t="s">
        <v>24</v>
      </c>
      <c r="F132" s="25" t="str">
        <f>E19</f>
        <v>Správa železnic, státní organizace, OŘ Ostrava</v>
      </c>
      <c r="I132" s="27" t="s">
        <v>32</v>
      </c>
      <c r="J132" s="30" t="str">
        <f>E25</f>
        <v xml:space="preserve"> </v>
      </c>
      <c r="L132" s="32"/>
    </row>
    <row r="133" spans="2:65" s="1" customFormat="1" ht="15.15" customHeight="1" x14ac:dyDescent="0.2">
      <c r="B133" s="32"/>
      <c r="C133" s="27" t="s">
        <v>30</v>
      </c>
      <c r="F133" s="25" t="str">
        <f>IF(E22="","",E22)</f>
        <v>Vyplň údaj</v>
      </c>
      <c r="I133" s="27" t="s">
        <v>35</v>
      </c>
      <c r="J133" s="30" t="str">
        <f>E28</f>
        <v xml:space="preserve"> </v>
      </c>
      <c r="L133" s="32"/>
    </row>
    <row r="134" spans="2:65" s="1" customFormat="1" ht="10.35" customHeight="1" x14ac:dyDescent="0.2">
      <c r="B134" s="32"/>
      <c r="L134" s="32"/>
    </row>
    <row r="135" spans="2:65" s="10" customFormat="1" ht="29.25" customHeight="1" x14ac:dyDescent="0.2">
      <c r="B135" s="116"/>
      <c r="C135" s="117" t="s">
        <v>325</v>
      </c>
      <c r="D135" s="118" t="s">
        <v>62</v>
      </c>
      <c r="E135" s="118" t="s">
        <v>58</v>
      </c>
      <c r="F135" s="118" t="s">
        <v>59</v>
      </c>
      <c r="G135" s="118" t="s">
        <v>326</v>
      </c>
      <c r="H135" s="118" t="s">
        <v>327</v>
      </c>
      <c r="I135" s="118" t="s">
        <v>328</v>
      </c>
      <c r="J135" s="118" t="s">
        <v>318</v>
      </c>
      <c r="K135" s="119" t="s">
        <v>329</v>
      </c>
      <c r="L135" s="116"/>
      <c r="M135" s="59" t="s">
        <v>1</v>
      </c>
      <c r="N135" s="60" t="s">
        <v>41</v>
      </c>
      <c r="O135" s="60" t="s">
        <v>330</v>
      </c>
      <c r="P135" s="60" t="s">
        <v>331</v>
      </c>
      <c r="Q135" s="60" t="s">
        <v>332</v>
      </c>
      <c r="R135" s="60" t="s">
        <v>333</v>
      </c>
      <c r="S135" s="60" t="s">
        <v>334</v>
      </c>
      <c r="T135" s="61" t="s">
        <v>335</v>
      </c>
    </row>
    <row r="136" spans="2:65" s="1" customFormat="1" ht="22.8" customHeight="1" x14ac:dyDescent="0.3">
      <c r="B136" s="32"/>
      <c r="C136" s="64" t="s">
        <v>336</v>
      </c>
      <c r="J136" s="120">
        <f>BK136</f>
        <v>0</v>
      </c>
      <c r="L136" s="32"/>
      <c r="M136" s="62"/>
      <c r="N136" s="53"/>
      <c r="O136" s="53"/>
      <c r="P136" s="121">
        <f>P137+P344</f>
        <v>0</v>
      </c>
      <c r="Q136" s="53"/>
      <c r="R136" s="121">
        <f>R137+R344</f>
        <v>488.18657401000002</v>
      </c>
      <c r="S136" s="53"/>
      <c r="T136" s="122">
        <f>T137+T344</f>
        <v>72.780230000000017</v>
      </c>
      <c r="AT136" s="17" t="s">
        <v>76</v>
      </c>
      <c r="AU136" s="17" t="s">
        <v>320</v>
      </c>
      <c r="BK136" s="123">
        <f>BK137+BK344</f>
        <v>0</v>
      </c>
    </row>
    <row r="137" spans="2:65" s="11" customFormat="1" ht="25.95" customHeight="1" x14ac:dyDescent="0.25">
      <c r="B137" s="124"/>
      <c r="D137" s="125" t="s">
        <v>76</v>
      </c>
      <c r="E137" s="126" t="s">
        <v>337</v>
      </c>
      <c r="F137" s="126" t="s">
        <v>338</v>
      </c>
      <c r="I137" s="127"/>
      <c r="J137" s="128">
        <f>BK137</f>
        <v>0</v>
      </c>
      <c r="L137" s="124"/>
      <c r="M137" s="129"/>
      <c r="P137" s="130">
        <f>P138+P199+P221+P241+P253+P260+P266+P296+P341</f>
        <v>0</v>
      </c>
      <c r="R137" s="130">
        <f>R138+R199+R221+R241+R253+R260+R266+R296+R341</f>
        <v>488.03457401000003</v>
      </c>
      <c r="T137" s="131">
        <f>T138+T199+T221+T241+T253+T260+T266+T296+T341</f>
        <v>72.780230000000017</v>
      </c>
      <c r="AR137" s="125" t="s">
        <v>84</v>
      </c>
      <c r="AT137" s="132" t="s">
        <v>76</v>
      </c>
      <c r="AU137" s="132" t="s">
        <v>77</v>
      </c>
      <c r="AY137" s="125" t="s">
        <v>339</v>
      </c>
      <c r="BK137" s="133">
        <f>BK138+BK199+BK221+BK241+BK253+BK260+BK266+BK296+BK341</f>
        <v>0</v>
      </c>
    </row>
    <row r="138" spans="2:65" s="11" customFormat="1" ht="22.8" customHeight="1" x14ac:dyDescent="0.25">
      <c r="B138" s="124"/>
      <c r="D138" s="125" t="s">
        <v>76</v>
      </c>
      <c r="E138" s="134" t="s">
        <v>84</v>
      </c>
      <c r="F138" s="134" t="s">
        <v>252</v>
      </c>
      <c r="I138" s="127"/>
      <c r="J138" s="135">
        <f>BK138</f>
        <v>0</v>
      </c>
      <c r="L138" s="124"/>
      <c r="M138" s="129"/>
      <c r="P138" s="130">
        <f>SUM(P139:P198)</f>
        <v>0</v>
      </c>
      <c r="R138" s="130">
        <f>SUM(R139:R198)</f>
        <v>401.29030880000005</v>
      </c>
      <c r="T138" s="131">
        <f>SUM(T139:T198)</f>
        <v>23.8</v>
      </c>
      <c r="AR138" s="125" t="s">
        <v>84</v>
      </c>
      <c r="AT138" s="132" t="s">
        <v>76</v>
      </c>
      <c r="AU138" s="132" t="s">
        <v>84</v>
      </c>
      <c r="AY138" s="125" t="s">
        <v>339</v>
      </c>
      <c r="BK138" s="133">
        <f>SUM(BK139:BK198)</f>
        <v>0</v>
      </c>
    </row>
    <row r="139" spans="2:65" s="1" customFormat="1" ht="16.5" customHeight="1" x14ac:dyDescent="0.2">
      <c r="B139" s="136"/>
      <c r="C139" s="137" t="s">
        <v>84</v>
      </c>
      <c r="D139" s="137" t="s">
        <v>342</v>
      </c>
      <c r="E139" s="138" t="s">
        <v>5342</v>
      </c>
      <c r="F139" s="139" t="s">
        <v>5343</v>
      </c>
      <c r="G139" s="140" t="s">
        <v>381</v>
      </c>
      <c r="H139" s="141">
        <v>50</v>
      </c>
      <c r="I139" s="142"/>
      <c r="J139" s="143">
        <f>ROUND(I139*H139,2)</f>
        <v>0</v>
      </c>
      <c r="K139" s="139" t="s">
        <v>902</v>
      </c>
      <c r="L139" s="32"/>
      <c r="M139" s="144" t="s">
        <v>1</v>
      </c>
      <c r="N139" s="145" t="s">
        <v>42</v>
      </c>
      <c r="P139" s="146">
        <f>O139*H139</f>
        <v>0</v>
      </c>
      <c r="Q139" s="146">
        <v>0</v>
      </c>
      <c r="R139" s="146">
        <f>Q139*H139</f>
        <v>0</v>
      </c>
      <c r="S139" s="146">
        <v>0.22</v>
      </c>
      <c r="T139" s="147">
        <f>S139*H139</f>
        <v>11</v>
      </c>
      <c r="AR139" s="148" t="s">
        <v>249</v>
      </c>
      <c r="AT139" s="148" t="s">
        <v>342</v>
      </c>
      <c r="AU139" s="148" t="s">
        <v>86</v>
      </c>
      <c r="AY139" s="17" t="s">
        <v>339</v>
      </c>
      <c r="BE139" s="149">
        <f>IF(N139="základní",J139,0)</f>
        <v>0</v>
      </c>
      <c r="BF139" s="149">
        <f>IF(N139="snížená",J139,0)</f>
        <v>0</v>
      </c>
      <c r="BG139" s="149">
        <f>IF(N139="zákl. přenesená",J139,0)</f>
        <v>0</v>
      </c>
      <c r="BH139" s="149">
        <f>IF(N139="sníž. přenesená",J139,0)</f>
        <v>0</v>
      </c>
      <c r="BI139" s="149">
        <f>IF(N139="nulová",J139,0)</f>
        <v>0</v>
      </c>
      <c r="BJ139" s="17" t="s">
        <v>84</v>
      </c>
      <c r="BK139" s="149">
        <f>ROUND(I139*H139,2)</f>
        <v>0</v>
      </c>
      <c r="BL139" s="17" t="s">
        <v>249</v>
      </c>
      <c r="BM139" s="148" t="s">
        <v>5344</v>
      </c>
    </row>
    <row r="140" spans="2:65" s="1" customFormat="1" ht="19.2" x14ac:dyDescent="0.2">
      <c r="B140" s="32"/>
      <c r="D140" s="150" t="s">
        <v>348</v>
      </c>
      <c r="F140" s="151" t="s">
        <v>5345</v>
      </c>
      <c r="I140" s="152"/>
      <c r="L140" s="32"/>
      <c r="M140" s="153"/>
      <c r="T140" s="56"/>
      <c r="AT140" s="17" t="s">
        <v>348</v>
      </c>
      <c r="AU140" s="17" t="s">
        <v>86</v>
      </c>
    </row>
    <row r="141" spans="2:65" s="12" customFormat="1" x14ac:dyDescent="0.2">
      <c r="B141" s="155"/>
      <c r="D141" s="150" t="s">
        <v>376</v>
      </c>
      <c r="E141" s="156" t="s">
        <v>1</v>
      </c>
      <c r="F141" s="157" t="s">
        <v>5346</v>
      </c>
      <c r="H141" s="158">
        <v>50</v>
      </c>
      <c r="I141" s="159"/>
      <c r="L141" s="155"/>
      <c r="M141" s="160"/>
      <c r="T141" s="161"/>
      <c r="AT141" s="156" t="s">
        <v>376</v>
      </c>
      <c r="AU141" s="156" t="s">
        <v>86</v>
      </c>
      <c r="AV141" s="12" t="s">
        <v>86</v>
      </c>
      <c r="AW141" s="12" t="s">
        <v>34</v>
      </c>
      <c r="AX141" s="12" t="s">
        <v>77</v>
      </c>
      <c r="AY141" s="156" t="s">
        <v>339</v>
      </c>
    </row>
    <row r="142" spans="2:65" s="13" customFormat="1" x14ac:dyDescent="0.2">
      <c r="B142" s="162"/>
      <c r="D142" s="150" t="s">
        <v>376</v>
      </c>
      <c r="E142" s="163" t="s">
        <v>1</v>
      </c>
      <c r="F142" s="164" t="s">
        <v>398</v>
      </c>
      <c r="H142" s="165">
        <v>50</v>
      </c>
      <c r="I142" s="166"/>
      <c r="L142" s="162"/>
      <c r="M142" s="167"/>
      <c r="T142" s="168"/>
      <c r="AT142" s="163" t="s">
        <v>376</v>
      </c>
      <c r="AU142" s="163" t="s">
        <v>86</v>
      </c>
      <c r="AV142" s="13" t="s">
        <v>249</v>
      </c>
      <c r="AW142" s="13" t="s">
        <v>34</v>
      </c>
      <c r="AX142" s="13" t="s">
        <v>84</v>
      </c>
      <c r="AY142" s="163" t="s">
        <v>339</v>
      </c>
    </row>
    <row r="143" spans="2:65" s="1" customFormat="1" ht="16.5" customHeight="1" x14ac:dyDescent="0.2">
      <c r="B143" s="136"/>
      <c r="C143" s="137" t="s">
        <v>86</v>
      </c>
      <c r="D143" s="137" t="s">
        <v>342</v>
      </c>
      <c r="E143" s="138" t="s">
        <v>5347</v>
      </c>
      <c r="F143" s="139" t="s">
        <v>5348</v>
      </c>
      <c r="G143" s="140" t="s">
        <v>381</v>
      </c>
      <c r="H143" s="141">
        <v>50</v>
      </c>
      <c r="I143" s="142"/>
      <c r="J143" s="143">
        <f>ROUND(I143*H143,2)</f>
        <v>0</v>
      </c>
      <c r="K143" s="139" t="s">
        <v>902</v>
      </c>
      <c r="L143" s="32"/>
      <c r="M143" s="144" t="s">
        <v>1</v>
      </c>
      <c r="N143" s="145" t="s">
        <v>42</v>
      </c>
      <c r="P143" s="146">
        <f>O143*H143</f>
        <v>0</v>
      </c>
      <c r="Q143" s="146">
        <v>3.0000000000000001E-5</v>
      </c>
      <c r="R143" s="146">
        <f>Q143*H143</f>
        <v>1.5E-3</v>
      </c>
      <c r="S143" s="146">
        <v>0.25600000000000001</v>
      </c>
      <c r="T143" s="147">
        <f>S143*H143</f>
        <v>12.8</v>
      </c>
      <c r="AR143" s="148" t="s">
        <v>249</v>
      </c>
      <c r="AT143" s="148" t="s">
        <v>342</v>
      </c>
      <c r="AU143" s="148" t="s">
        <v>86</v>
      </c>
      <c r="AY143" s="17" t="s">
        <v>339</v>
      </c>
      <c r="BE143" s="149">
        <f>IF(N143="základní",J143,0)</f>
        <v>0</v>
      </c>
      <c r="BF143" s="149">
        <f>IF(N143="snížená",J143,0)</f>
        <v>0</v>
      </c>
      <c r="BG143" s="149">
        <f>IF(N143="zákl. přenesená",J143,0)</f>
        <v>0</v>
      </c>
      <c r="BH143" s="149">
        <f>IF(N143="sníž. přenesená",J143,0)</f>
        <v>0</v>
      </c>
      <c r="BI143" s="149">
        <f>IF(N143="nulová",J143,0)</f>
        <v>0</v>
      </c>
      <c r="BJ143" s="17" t="s">
        <v>84</v>
      </c>
      <c r="BK143" s="149">
        <f>ROUND(I143*H143,2)</f>
        <v>0</v>
      </c>
      <c r="BL143" s="17" t="s">
        <v>249</v>
      </c>
      <c r="BM143" s="148" t="s">
        <v>5349</v>
      </c>
    </row>
    <row r="144" spans="2:65" s="1" customFormat="1" ht="19.2" x14ac:dyDescent="0.2">
      <c r="B144" s="32"/>
      <c r="D144" s="150" t="s">
        <v>348</v>
      </c>
      <c r="F144" s="151" t="s">
        <v>5350</v>
      </c>
      <c r="I144" s="152"/>
      <c r="L144" s="32"/>
      <c r="M144" s="153"/>
      <c r="T144" s="56"/>
      <c r="AT144" s="17" t="s">
        <v>348</v>
      </c>
      <c r="AU144" s="17" t="s">
        <v>86</v>
      </c>
    </row>
    <row r="145" spans="2:65" s="1" customFormat="1" ht="16.5" customHeight="1" x14ac:dyDescent="0.2">
      <c r="B145" s="136"/>
      <c r="C145" s="137" t="s">
        <v>97</v>
      </c>
      <c r="D145" s="137" t="s">
        <v>342</v>
      </c>
      <c r="E145" s="138" t="s">
        <v>5351</v>
      </c>
      <c r="F145" s="139" t="s">
        <v>5352</v>
      </c>
      <c r="G145" s="140" t="s">
        <v>2968</v>
      </c>
      <c r="H145" s="141">
        <v>120</v>
      </c>
      <c r="I145" s="142"/>
      <c r="J145" s="143">
        <f>ROUND(I145*H145,2)</f>
        <v>0</v>
      </c>
      <c r="K145" s="139" t="s">
        <v>902</v>
      </c>
      <c r="L145" s="32"/>
      <c r="M145" s="144" t="s">
        <v>1</v>
      </c>
      <c r="N145" s="145" t="s">
        <v>42</v>
      </c>
      <c r="P145" s="146">
        <f>O145*H145</f>
        <v>0</v>
      </c>
      <c r="Q145" s="146">
        <v>3.0000000000000001E-5</v>
      </c>
      <c r="R145" s="146">
        <f>Q145*H145</f>
        <v>3.5999999999999999E-3</v>
      </c>
      <c r="S145" s="146">
        <v>0</v>
      </c>
      <c r="T145" s="147">
        <f>S145*H145</f>
        <v>0</v>
      </c>
      <c r="AR145" s="148" t="s">
        <v>249</v>
      </c>
      <c r="AT145" s="148" t="s">
        <v>342</v>
      </c>
      <c r="AU145" s="148" t="s">
        <v>86</v>
      </c>
      <c r="AY145" s="17" t="s">
        <v>339</v>
      </c>
      <c r="BE145" s="149">
        <f>IF(N145="základní",J145,0)</f>
        <v>0</v>
      </c>
      <c r="BF145" s="149">
        <f>IF(N145="snížená",J145,0)</f>
        <v>0</v>
      </c>
      <c r="BG145" s="149">
        <f>IF(N145="zákl. přenesená",J145,0)</f>
        <v>0</v>
      </c>
      <c r="BH145" s="149">
        <f>IF(N145="sníž. přenesená",J145,0)</f>
        <v>0</v>
      </c>
      <c r="BI145" s="149">
        <f>IF(N145="nulová",J145,0)</f>
        <v>0</v>
      </c>
      <c r="BJ145" s="17" t="s">
        <v>84</v>
      </c>
      <c r="BK145" s="149">
        <f>ROUND(I145*H145,2)</f>
        <v>0</v>
      </c>
      <c r="BL145" s="17" t="s">
        <v>249</v>
      </c>
      <c r="BM145" s="148" t="s">
        <v>5353</v>
      </c>
    </row>
    <row r="146" spans="2:65" s="1" customFormat="1" x14ac:dyDescent="0.2">
      <c r="B146" s="32"/>
      <c r="D146" s="150" t="s">
        <v>348</v>
      </c>
      <c r="F146" s="151" t="s">
        <v>5354</v>
      </c>
      <c r="I146" s="152"/>
      <c r="L146" s="32"/>
      <c r="M146" s="153"/>
      <c r="T146" s="56"/>
      <c r="AT146" s="17" t="s">
        <v>348</v>
      </c>
      <c r="AU146" s="17" t="s">
        <v>86</v>
      </c>
    </row>
    <row r="147" spans="2:65" s="1" customFormat="1" ht="16.5" customHeight="1" x14ac:dyDescent="0.2">
      <c r="B147" s="136"/>
      <c r="C147" s="137" t="s">
        <v>249</v>
      </c>
      <c r="D147" s="137" t="s">
        <v>342</v>
      </c>
      <c r="E147" s="138" t="s">
        <v>5355</v>
      </c>
      <c r="F147" s="139" t="s">
        <v>5356</v>
      </c>
      <c r="G147" s="140" t="s">
        <v>5357</v>
      </c>
      <c r="H147" s="141">
        <v>10</v>
      </c>
      <c r="I147" s="142"/>
      <c r="J147" s="143">
        <f>ROUND(I147*H147,2)</f>
        <v>0</v>
      </c>
      <c r="K147" s="139" t="s">
        <v>902</v>
      </c>
      <c r="L147" s="32"/>
      <c r="M147" s="144" t="s">
        <v>1</v>
      </c>
      <c r="N147" s="145" t="s">
        <v>42</v>
      </c>
      <c r="P147" s="146">
        <f>O147*H147</f>
        <v>0</v>
      </c>
      <c r="Q147" s="146">
        <v>0</v>
      </c>
      <c r="R147" s="146">
        <f>Q147*H147</f>
        <v>0</v>
      </c>
      <c r="S147" s="146">
        <v>0</v>
      </c>
      <c r="T147" s="147">
        <f>S147*H147</f>
        <v>0</v>
      </c>
      <c r="AR147" s="148" t="s">
        <v>249</v>
      </c>
      <c r="AT147" s="148" t="s">
        <v>342</v>
      </c>
      <c r="AU147" s="148" t="s">
        <v>86</v>
      </c>
      <c r="AY147" s="17" t="s">
        <v>339</v>
      </c>
      <c r="BE147" s="149">
        <f>IF(N147="základní",J147,0)</f>
        <v>0</v>
      </c>
      <c r="BF147" s="149">
        <f>IF(N147="snížená",J147,0)</f>
        <v>0</v>
      </c>
      <c r="BG147" s="149">
        <f>IF(N147="zákl. přenesená",J147,0)</f>
        <v>0</v>
      </c>
      <c r="BH147" s="149">
        <f>IF(N147="sníž. přenesená",J147,0)</f>
        <v>0</v>
      </c>
      <c r="BI147" s="149">
        <f>IF(N147="nulová",J147,0)</f>
        <v>0</v>
      </c>
      <c r="BJ147" s="17" t="s">
        <v>84</v>
      </c>
      <c r="BK147" s="149">
        <f>ROUND(I147*H147,2)</f>
        <v>0</v>
      </c>
      <c r="BL147" s="17" t="s">
        <v>249</v>
      </c>
      <c r="BM147" s="148" t="s">
        <v>5358</v>
      </c>
    </row>
    <row r="148" spans="2:65" s="1" customFormat="1" x14ac:dyDescent="0.2">
      <c r="B148" s="32"/>
      <c r="D148" s="150" t="s">
        <v>348</v>
      </c>
      <c r="F148" s="151" t="s">
        <v>5359</v>
      </c>
      <c r="I148" s="152"/>
      <c r="L148" s="32"/>
      <c r="M148" s="153"/>
      <c r="T148" s="56"/>
      <c r="AT148" s="17" t="s">
        <v>348</v>
      </c>
      <c r="AU148" s="17" t="s">
        <v>86</v>
      </c>
    </row>
    <row r="149" spans="2:65" s="1" customFormat="1" ht="16.5" customHeight="1" x14ac:dyDescent="0.2">
      <c r="B149" s="136"/>
      <c r="C149" s="137" t="s">
        <v>340</v>
      </c>
      <c r="D149" s="137" t="s">
        <v>342</v>
      </c>
      <c r="E149" s="138" t="s">
        <v>2020</v>
      </c>
      <c r="F149" s="139" t="s">
        <v>2021</v>
      </c>
      <c r="G149" s="140" t="s">
        <v>381</v>
      </c>
      <c r="H149" s="141">
        <v>50</v>
      </c>
      <c r="I149" s="142"/>
      <c r="J149" s="143">
        <f>ROUND(I149*H149,2)</f>
        <v>0</v>
      </c>
      <c r="K149" s="139" t="s">
        <v>902</v>
      </c>
      <c r="L149" s="32"/>
      <c r="M149" s="144" t="s">
        <v>1</v>
      </c>
      <c r="N149" s="145" t="s">
        <v>42</v>
      </c>
      <c r="P149" s="146">
        <f>O149*H149</f>
        <v>0</v>
      </c>
      <c r="Q149" s="146">
        <v>0</v>
      </c>
      <c r="R149" s="146">
        <f>Q149*H149</f>
        <v>0</v>
      </c>
      <c r="S149" s="146">
        <v>0</v>
      </c>
      <c r="T149" s="147">
        <f>S149*H149</f>
        <v>0</v>
      </c>
      <c r="AR149" s="148" t="s">
        <v>249</v>
      </c>
      <c r="AT149" s="148" t="s">
        <v>342</v>
      </c>
      <c r="AU149" s="148" t="s">
        <v>86</v>
      </c>
      <c r="AY149" s="17" t="s">
        <v>339</v>
      </c>
      <c r="BE149" s="149">
        <f>IF(N149="základní",J149,0)</f>
        <v>0</v>
      </c>
      <c r="BF149" s="149">
        <f>IF(N149="snížená",J149,0)</f>
        <v>0</v>
      </c>
      <c r="BG149" s="149">
        <f>IF(N149="zákl. přenesená",J149,0)</f>
        <v>0</v>
      </c>
      <c r="BH149" s="149">
        <f>IF(N149="sníž. přenesená",J149,0)</f>
        <v>0</v>
      </c>
      <c r="BI149" s="149">
        <f>IF(N149="nulová",J149,0)</f>
        <v>0</v>
      </c>
      <c r="BJ149" s="17" t="s">
        <v>84</v>
      </c>
      <c r="BK149" s="149">
        <f>ROUND(I149*H149,2)</f>
        <v>0</v>
      </c>
      <c r="BL149" s="17" t="s">
        <v>249</v>
      </c>
      <c r="BM149" s="148" t="s">
        <v>5360</v>
      </c>
    </row>
    <row r="150" spans="2:65" s="1" customFormat="1" x14ac:dyDescent="0.2">
      <c r="B150" s="32"/>
      <c r="D150" s="150" t="s">
        <v>348</v>
      </c>
      <c r="F150" s="151" t="s">
        <v>2023</v>
      </c>
      <c r="I150" s="152"/>
      <c r="L150" s="32"/>
      <c r="M150" s="153"/>
      <c r="T150" s="56"/>
      <c r="AT150" s="17" t="s">
        <v>348</v>
      </c>
      <c r="AU150" s="17" t="s">
        <v>86</v>
      </c>
    </row>
    <row r="151" spans="2:65" s="12" customFormat="1" x14ac:dyDescent="0.2">
      <c r="B151" s="155"/>
      <c r="D151" s="150" t="s">
        <v>376</v>
      </c>
      <c r="E151" s="156" t="s">
        <v>1</v>
      </c>
      <c r="F151" s="157" t="s">
        <v>5361</v>
      </c>
      <c r="H151" s="158">
        <v>50</v>
      </c>
      <c r="I151" s="159"/>
      <c r="L151" s="155"/>
      <c r="M151" s="160"/>
      <c r="T151" s="161"/>
      <c r="AT151" s="156" t="s">
        <v>376</v>
      </c>
      <c r="AU151" s="156" t="s">
        <v>86</v>
      </c>
      <c r="AV151" s="12" t="s">
        <v>86</v>
      </c>
      <c r="AW151" s="12" t="s">
        <v>34</v>
      </c>
      <c r="AX151" s="12" t="s">
        <v>77</v>
      </c>
      <c r="AY151" s="156" t="s">
        <v>339</v>
      </c>
    </row>
    <row r="152" spans="2:65" s="13" customFormat="1" x14ac:dyDescent="0.2">
      <c r="B152" s="162"/>
      <c r="D152" s="150" t="s">
        <v>376</v>
      </c>
      <c r="E152" s="163" t="s">
        <v>1</v>
      </c>
      <c r="F152" s="164" t="s">
        <v>398</v>
      </c>
      <c r="H152" s="165">
        <v>50</v>
      </c>
      <c r="I152" s="166"/>
      <c r="L152" s="162"/>
      <c r="M152" s="167"/>
      <c r="T152" s="168"/>
      <c r="AT152" s="163" t="s">
        <v>376</v>
      </c>
      <c r="AU152" s="163" t="s">
        <v>86</v>
      </c>
      <c r="AV152" s="13" t="s">
        <v>249</v>
      </c>
      <c r="AW152" s="13" t="s">
        <v>34</v>
      </c>
      <c r="AX152" s="13" t="s">
        <v>84</v>
      </c>
      <c r="AY152" s="163" t="s">
        <v>339</v>
      </c>
    </row>
    <row r="153" spans="2:65" s="1" customFormat="1" ht="16.5" customHeight="1" x14ac:dyDescent="0.2">
      <c r="B153" s="136"/>
      <c r="C153" s="137" t="s">
        <v>370</v>
      </c>
      <c r="D153" s="137" t="s">
        <v>342</v>
      </c>
      <c r="E153" s="138" t="s">
        <v>5362</v>
      </c>
      <c r="F153" s="139" t="s">
        <v>5363</v>
      </c>
      <c r="G153" s="140" t="s">
        <v>373</v>
      </c>
      <c r="H153" s="141">
        <v>478.58199999999999</v>
      </c>
      <c r="I153" s="142"/>
      <c r="J153" s="143">
        <f>ROUND(I153*H153,2)</f>
        <v>0</v>
      </c>
      <c r="K153" s="139" t="s">
        <v>902</v>
      </c>
      <c r="L153" s="32"/>
      <c r="M153" s="144" t="s">
        <v>1</v>
      </c>
      <c r="N153" s="145" t="s">
        <v>42</v>
      </c>
      <c r="P153" s="146">
        <f>O153*H153</f>
        <v>0</v>
      </c>
      <c r="Q153" s="146">
        <v>0</v>
      </c>
      <c r="R153" s="146">
        <f>Q153*H153</f>
        <v>0</v>
      </c>
      <c r="S153" s="146">
        <v>0</v>
      </c>
      <c r="T153" s="147">
        <f>S153*H153</f>
        <v>0</v>
      </c>
      <c r="AR153" s="148" t="s">
        <v>249</v>
      </c>
      <c r="AT153" s="148" t="s">
        <v>342</v>
      </c>
      <c r="AU153" s="148" t="s">
        <v>86</v>
      </c>
      <c r="AY153" s="17" t="s">
        <v>339</v>
      </c>
      <c r="BE153" s="149">
        <f>IF(N153="základní",J153,0)</f>
        <v>0</v>
      </c>
      <c r="BF153" s="149">
        <f>IF(N153="snížená",J153,0)</f>
        <v>0</v>
      </c>
      <c r="BG153" s="149">
        <f>IF(N153="zákl. přenesená",J153,0)</f>
        <v>0</v>
      </c>
      <c r="BH153" s="149">
        <f>IF(N153="sníž. přenesená",J153,0)</f>
        <v>0</v>
      </c>
      <c r="BI153" s="149">
        <f>IF(N153="nulová",J153,0)</f>
        <v>0</v>
      </c>
      <c r="BJ153" s="17" t="s">
        <v>84</v>
      </c>
      <c r="BK153" s="149">
        <f>ROUND(I153*H153,2)</f>
        <v>0</v>
      </c>
      <c r="BL153" s="17" t="s">
        <v>249</v>
      </c>
      <c r="BM153" s="148" t="s">
        <v>5364</v>
      </c>
    </row>
    <row r="154" spans="2:65" s="1" customFormat="1" ht="19.2" x14ac:dyDescent="0.2">
      <c r="B154" s="32"/>
      <c r="D154" s="150" t="s">
        <v>348</v>
      </c>
      <c r="F154" s="151" t="s">
        <v>5365</v>
      </c>
      <c r="I154" s="152"/>
      <c r="L154" s="32"/>
      <c r="M154" s="153"/>
      <c r="T154" s="56"/>
      <c r="AT154" s="17" t="s">
        <v>348</v>
      </c>
      <c r="AU154" s="17" t="s">
        <v>86</v>
      </c>
    </row>
    <row r="155" spans="2:65" s="12" customFormat="1" x14ac:dyDescent="0.2">
      <c r="B155" s="155"/>
      <c r="D155" s="150" t="s">
        <v>376</v>
      </c>
      <c r="E155" s="156" t="s">
        <v>1</v>
      </c>
      <c r="F155" s="157" t="s">
        <v>5366</v>
      </c>
      <c r="H155" s="158">
        <v>348.12799999999999</v>
      </c>
      <c r="I155" s="159"/>
      <c r="L155" s="155"/>
      <c r="M155" s="160"/>
      <c r="T155" s="161"/>
      <c r="AT155" s="156" t="s">
        <v>376</v>
      </c>
      <c r="AU155" s="156" t="s">
        <v>86</v>
      </c>
      <c r="AV155" s="12" t="s">
        <v>86</v>
      </c>
      <c r="AW155" s="12" t="s">
        <v>34</v>
      </c>
      <c r="AX155" s="12" t="s">
        <v>77</v>
      </c>
      <c r="AY155" s="156" t="s">
        <v>339</v>
      </c>
    </row>
    <row r="156" spans="2:65" s="12" customFormat="1" x14ac:dyDescent="0.2">
      <c r="B156" s="155"/>
      <c r="D156" s="150" t="s">
        <v>376</v>
      </c>
      <c r="E156" s="156" t="s">
        <v>1</v>
      </c>
      <c r="F156" s="157" t="s">
        <v>5367</v>
      </c>
      <c r="H156" s="158">
        <v>18.55</v>
      </c>
      <c r="I156" s="159"/>
      <c r="L156" s="155"/>
      <c r="M156" s="160"/>
      <c r="T156" s="161"/>
      <c r="AT156" s="156" t="s">
        <v>376</v>
      </c>
      <c r="AU156" s="156" t="s">
        <v>86</v>
      </c>
      <c r="AV156" s="12" t="s">
        <v>86</v>
      </c>
      <c r="AW156" s="12" t="s">
        <v>34</v>
      </c>
      <c r="AX156" s="12" t="s">
        <v>77</v>
      </c>
      <c r="AY156" s="156" t="s">
        <v>339</v>
      </c>
    </row>
    <row r="157" spans="2:65" s="12" customFormat="1" x14ac:dyDescent="0.2">
      <c r="B157" s="155"/>
      <c r="D157" s="150" t="s">
        <v>376</v>
      </c>
      <c r="E157" s="156" t="s">
        <v>1</v>
      </c>
      <c r="F157" s="157" t="s">
        <v>5368</v>
      </c>
      <c r="H157" s="158">
        <v>64.063999999999993</v>
      </c>
      <c r="I157" s="159"/>
      <c r="L157" s="155"/>
      <c r="M157" s="160"/>
      <c r="T157" s="161"/>
      <c r="AT157" s="156" t="s">
        <v>376</v>
      </c>
      <c r="AU157" s="156" t="s">
        <v>86</v>
      </c>
      <c r="AV157" s="12" t="s">
        <v>86</v>
      </c>
      <c r="AW157" s="12" t="s">
        <v>34</v>
      </c>
      <c r="AX157" s="12" t="s">
        <v>77</v>
      </c>
      <c r="AY157" s="156" t="s">
        <v>339</v>
      </c>
    </row>
    <row r="158" spans="2:65" s="12" customFormat="1" x14ac:dyDescent="0.2">
      <c r="B158" s="155"/>
      <c r="D158" s="150" t="s">
        <v>376</v>
      </c>
      <c r="E158" s="156" t="s">
        <v>1</v>
      </c>
      <c r="F158" s="157" t="s">
        <v>5369</v>
      </c>
      <c r="H158" s="158">
        <v>47.84</v>
      </c>
      <c r="I158" s="159"/>
      <c r="L158" s="155"/>
      <c r="M158" s="160"/>
      <c r="T158" s="161"/>
      <c r="AT158" s="156" t="s">
        <v>376</v>
      </c>
      <c r="AU158" s="156" t="s">
        <v>86</v>
      </c>
      <c r="AV158" s="12" t="s">
        <v>86</v>
      </c>
      <c r="AW158" s="12" t="s">
        <v>34</v>
      </c>
      <c r="AX158" s="12" t="s">
        <v>77</v>
      </c>
      <c r="AY158" s="156" t="s">
        <v>339</v>
      </c>
    </row>
    <row r="159" spans="2:65" s="13" customFormat="1" x14ac:dyDescent="0.2">
      <c r="B159" s="162"/>
      <c r="D159" s="150" t="s">
        <v>376</v>
      </c>
      <c r="E159" s="163" t="s">
        <v>1</v>
      </c>
      <c r="F159" s="164" t="s">
        <v>398</v>
      </c>
      <c r="H159" s="165">
        <v>478.58199999999999</v>
      </c>
      <c r="I159" s="166"/>
      <c r="L159" s="162"/>
      <c r="M159" s="167"/>
      <c r="T159" s="168"/>
      <c r="AT159" s="163" t="s">
        <v>376</v>
      </c>
      <c r="AU159" s="163" t="s">
        <v>86</v>
      </c>
      <c r="AV159" s="13" t="s">
        <v>249</v>
      </c>
      <c r="AW159" s="13" t="s">
        <v>34</v>
      </c>
      <c r="AX159" s="13" t="s">
        <v>84</v>
      </c>
      <c r="AY159" s="163" t="s">
        <v>339</v>
      </c>
    </row>
    <row r="160" spans="2:65" s="1" customFormat="1" ht="16.5" customHeight="1" x14ac:dyDescent="0.2">
      <c r="B160" s="136"/>
      <c r="C160" s="137" t="s">
        <v>378</v>
      </c>
      <c r="D160" s="137" t="s">
        <v>342</v>
      </c>
      <c r="E160" s="138" t="s">
        <v>5370</v>
      </c>
      <c r="F160" s="139" t="s">
        <v>5371</v>
      </c>
      <c r="G160" s="140" t="s">
        <v>381</v>
      </c>
      <c r="H160" s="141">
        <v>98.02</v>
      </c>
      <c r="I160" s="142"/>
      <c r="J160" s="143">
        <f>ROUND(I160*H160,2)</f>
        <v>0</v>
      </c>
      <c r="K160" s="139" t="s">
        <v>902</v>
      </c>
      <c r="L160" s="32"/>
      <c r="M160" s="144" t="s">
        <v>1</v>
      </c>
      <c r="N160" s="145" t="s">
        <v>42</v>
      </c>
      <c r="P160" s="146">
        <f>O160*H160</f>
        <v>0</v>
      </c>
      <c r="Q160" s="146">
        <v>4.4400000000000004E-3</v>
      </c>
      <c r="R160" s="146">
        <f>Q160*H160</f>
        <v>0.43520880000000001</v>
      </c>
      <c r="S160" s="146">
        <v>0</v>
      </c>
      <c r="T160" s="147">
        <f>S160*H160</f>
        <v>0</v>
      </c>
      <c r="AR160" s="148" t="s">
        <v>249</v>
      </c>
      <c r="AT160" s="148" t="s">
        <v>342</v>
      </c>
      <c r="AU160" s="148" t="s">
        <v>86</v>
      </c>
      <c r="AY160" s="17" t="s">
        <v>339</v>
      </c>
      <c r="BE160" s="149">
        <f>IF(N160="základní",J160,0)</f>
        <v>0</v>
      </c>
      <c r="BF160" s="149">
        <f>IF(N160="snížená",J160,0)</f>
        <v>0</v>
      </c>
      <c r="BG160" s="149">
        <f>IF(N160="zákl. přenesená",J160,0)</f>
        <v>0</v>
      </c>
      <c r="BH160" s="149">
        <f>IF(N160="sníž. přenesená",J160,0)</f>
        <v>0</v>
      </c>
      <c r="BI160" s="149">
        <f>IF(N160="nulová",J160,0)</f>
        <v>0</v>
      </c>
      <c r="BJ160" s="17" t="s">
        <v>84</v>
      </c>
      <c r="BK160" s="149">
        <f>ROUND(I160*H160,2)</f>
        <v>0</v>
      </c>
      <c r="BL160" s="17" t="s">
        <v>249</v>
      </c>
      <c r="BM160" s="148" t="s">
        <v>5372</v>
      </c>
    </row>
    <row r="161" spans="2:65" s="1" customFormat="1" x14ac:dyDescent="0.2">
      <c r="B161" s="32"/>
      <c r="D161" s="150" t="s">
        <v>348</v>
      </c>
      <c r="F161" s="151" t="s">
        <v>5373</v>
      </c>
      <c r="I161" s="152"/>
      <c r="L161" s="32"/>
      <c r="M161" s="153"/>
      <c r="T161" s="56"/>
      <c r="AT161" s="17" t="s">
        <v>348</v>
      </c>
      <c r="AU161" s="17" t="s">
        <v>86</v>
      </c>
    </row>
    <row r="162" spans="2:65" s="15" customFormat="1" x14ac:dyDescent="0.2">
      <c r="B162" s="189"/>
      <c r="D162" s="150" t="s">
        <v>376</v>
      </c>
      <c r="E162" s="190" t="s">
        <v>1</v>
      </c>
      <c r="F162" s="191" t="s">
        <v>5374</v>
      </c>
      <c r="H162" s="190" t="s">
        <v>1</v>
      </c>
      <c r="I162" s="192"/>
      <c r="L162" s="189"/>
      <c r="M162" s="193"/>
      <c r="T162" s="194"/>
      <c r="AT162" s="190" t="s">
        <v>376</v>
      </c>
      <c r="AU162" s="190" t="s">
        <v>86</v>
      </c>
      <c r="AV162" s="15" t="s">
        <v>84</v>
      </c>
      <c r="AW162" s="15" t="s">
        <v>34</v>
      </c>
      <c r="AX162" s="15" t="s">
        <v>77</v>
      </c>
      <c r="AY162" s="190" t="s">
        <v>339</v>
      </c>
    </row>
    <row r="163" spans="2:65" s="12" customFormat="1" x14ac:dyDescent="0.2">
      <c r="B163" s="155"/>
      <c r="D163" s="150" t="s">
        <v>376</v>
      </c>
      <c r="E163" s="156" t="s">
        <v>1</v>
      </c>
      <c r="F163" s="157" t="s">
        <v>5375</v>
      </c>
      <c r="H163" s="158">
        <v>98.02</v>
      </c>
      <c r="I163" s="159"/>
      <c r="L163" s="155"/>
      <c r="M163" s="160"/>
      <c r="T163" s="161"/>
      <c r="AT163" s="156" t="s">
        <v>376</v>
      </c>
      <c r="AU163" s="156" t="s">
        <v>86</v>
      </c>
      <c r="AV163" s="12" t="s">
        <v>86</v>
      </c>
      <c r="AW163" s="12" t="s">
        <v>34</v>
      </c>
      <c r="AX163" s="12" t="s">
        <v>84</v>
      </c>
      <c r="AY163" s="156" t="s">
        <v>339</v>
      </c>
    </row>
    <row r="164" spans="2:65" s="13" customFormat="1" x14ac:dyDescent="0.2">
      <c r="B164" s="162"/>
      <c r="D164" s="150" t="s">
        <v>376</v>
      </c>
      <c r="E164" s="163" t="s">
        <v>1</v>
      </c>
      <c r="F164" s="164" t="s">
        <v>398</v>
      </c>
      <c r="H164" s="165">
        <v>98.02</v>
      </c>
      <c r="I164" s="166"/>
      <c r="L164" s="162"/>
      <c r="M164" s="167"/>
      <c r="T164" s="168"/>
      <c r="AT164" s="163" t="s">
        <v>376</v>
      </c>
      <c r="AU164" s="163" t="s">
        <v>86</v>
      </c>
      <c r="AV164" s="13" t="s">
        <v>249</v>
      </c>
      <c r="AW164" s="13" t="s">
        <v>34</v>
      </c>
      <c r="AX164" s="13" t="s">
        <v>77</v>
      </c>
      <c r="AY164" s="163" t="s">
        <v>339</v>
      </c>
    </row>
    <row r="165" spans="2:65" s="1" customFormat="1" ht="16.5" customHeight="1" x14ac:dyDescent="0.2">
      <c r="B165" s="136"/>
      <c r="C165" s="137" t="s">
        <v>385</v>
      </c>
      <c r="D165" s="137" t="s">
        <v>342</v>
      </c>
      <c r="E165" s="138" t="s">
        <v>5376</v>
      </c>
      <c r="F165" s="139" t="s">
        <v>5377</v>
      </c>
      <c r="G165" s="140" t="s">
        <v>381</v>
      </c>
      <c r="H165" s="141">
        <v>98.02</v>
      </c>
      <c r="I165" s="142"/>
      <c r="J165" s="143">
        <f>ROUND(I165*H165,2)</f>
        <v>0</v>
      </c>
      <c r="K165" s="139" t="s">
        <v>902</v>
      </c>
      <c r="L165" s="32"/>
      <c r="M165" s="144" t="s">
        <v>1</v>
      </c>
      <c r="N165" s="145" t="s">
        <v>42</v>
      </c>
      <c r="P165" s="146">
        <f>O165*H165</f>
        <v>0</v>
      </c>
      <c r="Q165" s="146">
        <v>0</v>
      </c>
      <c r="R165" s="146">
        <f>Q165*H165</f>
        <v>0</v>
      </c>
      <c r="S165" s="146">
        <v>0</v>
      </c>
      <c r="T165" s="147">
        <f>S165*H165</f>
        <v>0</v>
      </c>
      <c r="AR165" s="148" t="s">
        <v>249</v>
      </c>
      <c r="AT165" s="148" t="s">
        <v>342</v>
      </c>
      <c r="AU165" s="148" t="s">
        <v>86</v>
      </c>
      <c r="AY165" s="17" t="s">
        <v>339</v>
      </c>
      <c r="BE165" s="149">
        <f>IF(N165="základní",J165,0)</f>
        <v>0</v>
      </c>
      <c r="BF165" s="149">
        <f>IF(N165="snížená",J165,0)</f>
        <v>0</v>
      </c>
      <c r="BG165" s="149">
        <f>IF(N165="zákl. přenesená",J165,0)</f>
        <v>0</v>
      </c>
      <c r="BH165" s="149">
        <f>IF(N165="sníž. přenesená",J165,0)</f>
        <v>0</v>
      </c>
      <c r="BI165" s="149">
        <f>IF(N165="nulová",J165,0)</f>
        <v>0</v>
      </c>
      <c r="BJ165" s="17" t="s">
        <v>84</v>
      </c>
      <c r="BK165" s="149">
        <f>ROUND(I165*H165,2)</f>
        <v>0</v>
      </c>
      <c r="BL165" s="17" t="s">
        <v>249</v>
      </c>
      <c r="BM165" s="148" t="s">
        <v>5378</v>
      </c>
    </row>
    <row r="166" spans="2:65" s="1" customFormat="1" ht="19.2" x14ac:dyDescent="0.2">
      <c r="B166" s="32"/>
      <c r="D166" s="150" t="s">
        <v>348</v>
      </c>
      <c r="F166" s="151" t="s">
        <v>5379</v>
      </c>
      <c r="I166" s="152"/>
      <c r="L166" s="32"/>
      <c r="M166" s="153"/>
      <c r="T166" s="56"/>
      <c r="AT166" s="17" t="s">
        <v>348</v>
      </c>
      <c r="AU166" s="17" t="s">
        <v>86</v>
      </c>
    </row>
    <row r="167" spans="2:65" s="12" customFormat="1" x14ac:dyDescent="0.2">
      <c r="B167" s="155"/>
      <c r="D167" s="150" t="s">
        <v>376</v>
      </c>
      <c r="E167" s="156" t="s">
        <v>1</v>
      </c>
      <c r="F167" s="157" t="s">
        <v>5380</v>
      </c>
      <c r="H167" s="158">
        <v>98.02</v>
      </c>
      <c r="I167" s="159"/>
      <c r="L167" s="155"/>
      <c r="M167" s="160"/>
      <c r="T167" s="161"/>
      <c r="AT167" s="156" t="s">
        <v>376</v>
      </c>
      <c r="AU167" s="156" t="s">
        <v>86</v>
      </c>
      <c r="AV167" s="12" t="s">
        <v>86</v>
      </c>
      <c r="AW167" s="12" t="s">
        <v>34</v>
      </c>
      <c r="AX167" s="12" t="s">
        <v>77</v>
      </c>
      <c r="AY167" s="156" t="s">
        <v>339</v>
      </c>
    </row>
    <row r="168" spans="2:65" s="13" customFormat="1" x14ac:dyDescent="0.2">
      <c r="B168" s="162"/>
      <c r="D168" s="150" t="s">
        <v>376</v>
      </c>
      <c r="E168" s="163" t="s">
        <v>1</v>
      </c>
      <c r="F168" s="164" t="s">
        <v>398</v>
      </c>
      <c r="H168" s="165">
        <v>98.02</v>
      </c>
      <c r="I168" s="166"/>
      <c r="L168" s="162"/>
      <c r="M168" s="167"/>
      <c r="T168" s="168"/>
      <c r="AT168" s="163" t="s">
        <v>376</v>
      </c>
      <c r="AU168" s="163" t="s">
        <v>86</v>
      </c>
      <c r="AV168" s="13" t="s">
        <v>249</v>
      </c>
      <c r="AW168" s="13" t="s">
        <v>34</v>
      </c>
      <c r="AX168" s="13" t="s">
        <v>84</v>
      </c>
      <c r="AY168" s="163" t="s">
        <v>339</v>
      </c>
    </row>
    <row r="169" spans="2:65" s="1" customFormat="1" ht="21.75" customHeight="1" x14ac:dyDescent="0.2">
      <c r="B169" s="136"/>
      <c r="C169" s="137" t="s">
        <v>391</v>
      </c>
      <c r="D169" s="137" t="s">
        <v>342</v>
      </c>
      <c r="E169" s="138" t="s">
        <v>5381</v>
      </c>
      <c r="F169" s="139" t="s">
        <v>5382</v>
      </c>
      <c r="G169" s="140" t="s">
        <v>373</v>
      </c>
      <c r="H169" s="141">
        <v>255.88399999999999</v>
      </c>
      <c r="I169" s="142"/>
      <c r="J169" s="143">
        <f>ROUND(I169*H169,2)</f>
        <v>0</v>
      </c>
      <c r="K169" s="139" t="s">
        <v>902</v>
      </c>
      <c r="L169" s="32"/>
      <c r="M169" s="144" t="s">
        <v>1</v>
      </c>
      <c r="N169" s="145" t="s">
        <v>42</v>
      </c>
      <c r="P169" s="146">
        <f>O169*H169</f>
        <v>0</v>
      </c>
      <c r="Q169" s="146">
        <v>0</v>
      </c>
      <c r="R169" s="146">
        <f>Q169*H169</f>
        <v>0</v>
      </c>
      <c r="S169" s="146">
        <v>0</v>
      </c>
      <c r="T169" s="147">
        <f>S169*H169</f>
        <v>0</v>
      </c>
      <c r="AR169" s="148" t="s">
        <v>249</v>
      </c>
      <c r="AT169" s="148" t="s">
        <v>342</v>
      </c>
      <c r="AU169" s="148" t="s">
        <v>86</v>
      </c>
      <c r="AY169" s="17" t="s">
        <v>339</v>
      </c>
      <c r="BE169" s="149">
        <f>IF(N169="základní",J169,0)</f>
        <v>0</v>
      </c>
      <c r="BF169" s="149">
        <f>IF(N169="snížená",J169,0)</f>
        <v>0</v>
      </c>
      <c r="BG169" s="149">
        <f>IF(N169="zákl. přenesená",J169,0)</f>
        <v>0</v>
      </c>
      <c r="BH169" s="149">
        <f>IF(N169="sníž. přenesená",J169,0)</f>
        <v>0</v>
      </c>
      <c r="BI169" s="149">
        <f>IF(N169="nulová",J169,0)</f>
        <v>0</v>
      </c>
      <c r="BJ169" s="17" t="s">
        <v>84</v>
      </c>
      <c r="BK169" s="149">
        <f>ROUND(I169*H169,2)</f>
        <v>0</v>
      </c>
      <c r="BL169" s="17" t="s">
        <v>249</v>
      </c>
      <c r="BM169" s="148" t="s">
        <v>5383</v>
      </c>
    </row>
    <row r="170" spans="2:65" s="1" customFormat="1" ht="19.2" x14ac:dyDescent="0.2">
      <c r="B170" s="32"/>
      <c r="D170" s="150" t="s">
        <v>348</v>
      </c>
      <c r="F170" s="151" t="s">
        <v>5384</v>
      </c>
      <c r="I170" s="152"/>
      <c r="L170" s="32"/>
      <c r="M170" s="153"/>
      <c r="T170" s="56"/>
      <c r="AT170" s="17" t="s">
        <v>348</v>
      </c>
      <c r="AU170" s="17" t="s">
        <v>86</v>
      </c>
    </row>
    <row r="171" spans="2:65" s="12" customFormat="1" x14ac:dyDescent="0.2">
      <c r="B171" s="155"/>
      <c r="D171" s="150" t="s">
        <v>376</v>
      </c>
      <c r="E171" s="156" t="s">
        <v>1</v>
      </c>
      <c r="F171" s="157" t="s">
        <v>5385</v>
      </c>
      <c r="H171" s="158">
        <v>255.88399999999999</v>
      </c>
      <c r="I171" s="159"/>
      <c r="L171" s="155"/>
      <c r="M171" s="160"/>
      <c r="T171" s="161"/>
      <c r="AT171" s="156" t="s">
        <v>376</v>
      </c>
      <c r="AU171" s="156" t="s">
        <v>86</v>
      </c>
      <c r="AV171" s="12" t="s">
        <v>86</v>
      </c>
      <c r="AW171" s="12" t="s">
        <v>34</v>
      </c>
      <c r="AX171" s="12" t="s">
        <v>77</v>
      </c>
      <c r="AY171" s="156" t="s">
        <v>339</v>
      </c>
    </row>
    <row r="172" spans="2:65" s="13" customFormat="1" x14ac:dyDescent="0.2">
      <c r="B172" s="162"/>
      <c r="D172" s="150" t="s">
        <v>376</v>
      </c>
      <c r="E172" s="163" t="s">
        <v>1</v>
      </c>
      <c r="F172" s="164" t="s">
        <v>398</v>
      </c>
      <c r="H172" s="165">
        <v>255.88399999999999</v>
      </c>
      <c r="I172" s="166"/>
      <c r="L172" s="162"/>
      <c r="M172" s="167"/>
      <c r="T172" s="168"/>
      <c r="AT172" s="163" t="s">
        <v>376</v>
      </c>
      <c r="AU172" s="163" t="s">
        <v>86</v>
      </c>
      <c r="AV172" s="13" t="s">
        <v>249</v>
      </c>
      <c r="AW172" s="13" t="s">
        <v>34</v>
      </c>
      <c r="AX172" s="13" t="s">
        <v>84</v>
      </c>
      <c r="AY172" s="163" t="s">
        <v>339</v>
      </c>
    </row>
    <row r="173" spans="2:65" s="1" customFormat="1" ht="16.5" customHeight="1" x14ac:dyDescent="0.2">
      <c r="B173" s="136"/>
      <c r="C173" s="137" t="s">
        <v>399</v>
      </c>
      <c r="D173" s="137" t="s">
        <v>342</v>
      </c>
      <c r="E173" s="138" t="s">
        <v>5299</v>
      </c>
      <c r="F173" s="139" t="s">
        <v>5300</v>
      </c>
      <c r="G173" s="140" t="s">
        <v>373</v>
      </c>
      <c r="H173" s="141">
        <v>445.38799999999998</v>
      </c>
      <c r="I173" s="142"/>
      <c r="J173" s="143">
        <f>ROUND(I173*H173,2)</f>
        <v>0</v>
      </c>
      <c r="K173" s="139" t="s">
        <v>902</v>
      </c>
      <c r="L173" s="32"/>
      <c r="M173" s="144" t="s">
        <v>1</v>
      </c>
      <c r="N173" s="145" t="s">
        <v>42</v>
      </c>
      <c r="P173" s="146">
        <f>O173*H173</f>
        <v>0</v>
      </c>
      <c r="Q173" s="146">
        <v>0</v>
      </c>
      <c r="R173" s="146">
        <f>Q173*H173</f>
        <v>0</v>
      </c>
      <c r="S173" s="146">
        <v>0</v>
      </c>
      <c r="T173" s="147">
        <f>S173*H173</f>
        <v>0</v>
      </c>
      <c r="AR173" s="148" t="s">
        <v>249</v>
      </c>
      <c r="AT173" s="148" t="s">
        <v>342</v>
      </c>
      <c r="AU173" s="148" t="s">
        <v>86</v>
      </c>
      <c r="AY173" s="17" t="s">
        <v>339</v>
      </c>
      <c r="BE173" s="149">
        <f>IF(N173="základní",J173,0)</f>
        <v>0</v>
      </c>
      <c r="BF173" s="149">
        <f>IF(N173="snížená",J173,0)</f>
        <v>0</v>
      </c>
      <c r="BG173" s="149">
        <f>IF(N173="zákl. přenesená",J173,0)</f>
        <v>0</v>
      </c>
      <c r="BH173" s="149">
        <f>IF(N173="sníž. přenesená",J173,0)</f>
        <v>0</v>
      </c>
      <c r="BI173" s="149">
        <f>IF(N173="nulová",J173,0)</f>
        <v>0</v>
      </c>
      <c r="BJ173" s="17" t="s">
        <v>84</v>
      </c>
      <c r="BK173" s="149">
        <f>ROUND(I173*H173,2)</f>
        <v>0</v>
      </c>
      <c r="BL173" s="17" t="s">
        <v>249</v>
      </c>
      <c r="BM173" s="148" t="s">
        <v>5386</v>
      </c>
    </row>
    <row r="174" spans="2:65" s="1" customFormat="1" x14ac:dyDescent="0.2">
      <c r="B174" s="32"/>
      <c r="D174" s="150" t="s">
        <v>348</v>
      </c>
      <c r="F174" s="151" t="s">
        <v>5302</v>
      </c>
      <c r="I174" s="152"/>
      <c r="L174" s="32"/>
      <c r="M174" s="153"/>
      <c r="T174" s="56"/>
      <c r="AT174" s="17" t="s">
        <v>348</v>
      </c>
      <c r="AU174" s="17" t="s">
        <v>86</v>
      </c>
    </row>
    <row r="175" spans="2:65" s="15" customFormat="1" x14ac:dyDescent="0.2">
      <c r="B175" s="189"/>
      <c r="D175" s="150" t="s">
        <v>376</v>
      </c>
      <c r="E175" s="190" t="s">
        <v>1</v>
      </c>
      <c r="F175" s="191" t="s">
        <v>5387</v>
      </c>
      <c r="H175" s="190" t="s">
        <v>1</v>
      </c>
      <c r="I175" s="192"/>
      <c r="L175" s="189"/>
      <c r="M175" s="193"/>
      <c r="T175" s="194"/>
      <c r="AT175" s="190" t="s">
        <v>376</v>
      </c>
      <c r="AU175" s="190" t="s">
        <v>86</v>
      </c>
      <c r="AV175" s="15" t="s">
        <v>84</v>
      </c>
      <c r="AW175" s="15" t="s">
        <v>34</v>
      </c>
      <c r="AX175" s="15" t="s">
        <v>77</v>
      </c>
      <c r="AY175" s="190" t="s">
        <v>339</v>
      </c>
    </row>
    <row r="176" spans="2:65" s="12" customFormat="1" x14ac:dyDescent="0.2">
      <c r="B176" s="155"/>
      <c r="D176" s="150" t="s">
        <v>376</v>
      </c>
      <c r="E176" s="156" t="s">
        <v>1</v>
      </c>
      <c r="F176" s="157" t="s">
        <v>5388</v>
      </c>
      <c r="H176" s="158">
        <v>300.12400000000002</v>
      </c>
      <c r="I176" s="159"/>
      <c r="L176" s="155"/>
      <c r="M176" s="160"/>
      <c r="T176" s="161"/>
      <c r="AT176" s="156" t="s">
        <v>376</v>
      </c>
      <c r="AU176" s="156" t="s">
        <v>86</v>
      </c>
      <c r="AV176" s="12" t="s">
        <v>86</v>
      </c>
      <c r="AW176" s="12" t="s">
        <v>34</v>
      </c>
      <c r="AX176" s="12" t="s">
        <v>77</v>
      </c>
      <c r="AY176" s="156" t="s">
        <v>339</v>
      </c>
    </row>
    <row r="177" spans="2:65" s="15" customFormat="1" x14ac:dyDescent="0.2">
      <c r="B177" s="189"/>
      <c r="D177" s="150" t="s">
        <v>376</v>
      </c>
      <c r="E177" s="190" t="s">
        <v>1</v>
      </c>
      <c r="F177" s="191" t="s">
        <v>5389</v>
      </c>
      <c r="H177" s="190" t="s">
        <v>1</v>
      </c>
      <c r="I177" s="192"/>
      <c r="L177" s="189"/>
      <c r="M177" s="193"/>
      <c r="T177" s="194"/>
      <c r="AT177" s="190" t="s">
        <v>376</v>
      </c>
      <c r="AU177" s="190" t="s">
        <v>86</v>
      </c>
      <c r="AV177" s="15" t="s">
        <v>84</v>
      </c>
      <c r="AW177" s="15" t="s">
        <v>34</v>
      </c>
      <c r="AX177" s="15" t="s">
        <v>77</v>
      </c>
      <c r="AY177" s="190" t="s">
        <v>339</v>
      </c>
    </row>
    <row r="178" spans="2:65" s="12" customFormat="1" x14ac:dyDescent="0.2">
      <c r="B178" s="155"/>
      <c r="D178" s="150" t="s">
        <v>376</v>
      </c>
      <c r="E178" s="156" t="s">
        <v>1</v>
      </c>
      <c r="F178" s="157" t="s">
        <v>5390</v>
      </c>
      <c r="H178" s="158">
        <v>22.4</v>
      </c>
      <c r="I178" s="159"/>
      <c r="L178" s="155"/>
      <c r="M178" s="160"/>
      <c r="T178" s="161"/>
      <c r="AT178" s="156" t="s">
        <v>376</v>
      </c>
      <c r="AU178" s="156" t="s">
        <v>86</v>
      </c>
      <c r="AV178" s="12" t="s">
        <v>86</v>
      </c>
      <c r="AW178" s="12" t="s">
        <v>34</v>
      </c>
      <c r="AX178" s="12" t="s">
        <v>77</v>
      </c>
      <c r="AY178" s="156" t="s">
        <v>339</v>
      </c>
    </row>
    <row r="179" spans="2:65" s="12" customFormat="1" x14ac:dyDescent="0.2">
      <c r="B179" s="155"/>
      <c r="D179" s="150" t="s">
        <v>376</v>
      </c>
      <c r="E179" s="156" t="s">
        <v>1</v>
      </c>
      <c r="F179" s="157" t="s">
        <v>5368</v>
      </c>
      <c r="H179" s="158">
        <v>64.063999999999993</v>
      </c>
      <c r="I179" s="159"/>
      <c r="L179" s="155"/>
      <c r="M179" s="160"/>
      <c r="T179" s="161"/>
      <c r="AT179" s="156" t="s">
        <v>376</v>
      </c>
      <c r="AU179" s="156" t="s">
        <v>86</v>
      </c>
      <c r="AV179" s="12" t="s">
        <v>86</v>
      </c>
      <c r="AW179" s="12" t="s">
        <v>34</v>
      </c>
      <c r="AX179" s="12" t="s">
        <v>77</v>
      </c>
      <c r="AY179" s="156" t="s">
        <v>339</v>
      </c>
    </row>
    <row r="180" spans="2:65" s="12" customFormat="1" x14ac:dyDescent="0.2">
      <c r="B180" s="155"/>
      <c r="D180" s="150" t="s">
        <v>376</v>
      </c>
      <c r="E180" s="156" t="s">
        <v>1</v>
      </c>
      <c r="F180" s="157" t="s">
        <v>5391</v>
      </c>
      <c r="H180" s="158">
        <v>58.8</v>
      </c>
      <c r="I180" s="159"/>
      <c r="L180" s="155"/>
      <c r="M180" s="160"/>
      <c r="T180" s="161"/>
      <c r="AT180" s="156" t="s">
        <v>376</v>
      </c>
      <c r="AU180" s="156" t="s">
        <v>86</v>
      </c>
      <c r="AV180" s="12" t="s">
        <v>86</v>
      </c>
      <c r="AW180" s="12" t="s">
        <v>34</v>
      </c>
      <c r="AX180" s="12" t="s">
        <v>77</v>
      </c>
      <c r="AY180" s="156" t="s">
        <v>339</v>
      </c>
    </row>
    <row r="181" spans="2:65" s="13" customFormat="1" x14ac:dyDescent="0.2">
      <c r="B181" s="162"/>
      <c r="D181" s="150" t="s">
        <v>376</v>
      </c>
      <c r="E181" s="163" t="s">
        <v>1</v>
      </c>
      <c r="F181" s="164" t="s">
        <v>398</v>
      </c>
      <c r="H181" s="165">
        <v>445.38799999999998</v>
      </c>
      <c r="I181" s="166"/>
      <c r="L181" s="162"/>
      <c r="M181" s="167"/>
      <c r="T181" s="168"/>
      <c r="AT181" s="163" t="s">
        <v>376</v>
      </c>
      <c r="AU181" s="163" t="s">
        <v>86</v>
      </c>
      <c r="AV181" s="13" t="s">
        <v>249</v>
      </c>
      <c r="AW181" s="13" t="s">
        <v>34</v>
      </c>
      <c r="AX181" s="13" t="s">
        <v>84</v>
      </c>
      <c r="AY181" s="163" t="s">
        <v>339</v>
      </c>
    </row>
    <row r="182" spans="2:65" s="1" customFormat="1" ht="16.5" customHeight="1" x14ac:dyDescent="0.2">
      <c r="B182" s="136"/>
      <c r="C182" s="137" t="s">
        <v>405</v>
      </c>
      <c r="D182" s="137" t="s">
        <v>342</v>
      </c>
      <c r="E182" s="138" t="s">
        <v>3720</v>
      </c>
      <c r="F182" s="139" t="s">
        <v>3721</v>
      </c>
      <c r="G182" s="140" t="s">
        <v>373</v>
      </c>
      <c r="H182" s="141">
        <v>10.188000000000001</v>
      </c>
      <c r="I182" s="142"/>
      <c r="J182" s="143">
        <f>ROUND(I182*H182,2)</f>
        <v>0</v>
      </c>
      <c r="K182" s="139" t="s">
        <v>902</v>
      </c>
      <c r="L182" s="32"/>
      <c r="M182" s="144" t="s">
        <v>1</v>
      </c>
      <c r="N182" s="145" t="s">
        <v>42</v>
      </c>
      <c r="P182" s="146">
        <f>O182*H182</f>
        <v>0</v>
      </c>
      <c r="Q182" s="146">
        <v>0</v>
      </c>
      <c r="R182" s="146">
        <f>Q182*H182</f>
        <v>0</v>
      </c>
      <c r="S182" s="146">
        <v>0</v>
      </c>
      <c r="T182" s="147">
        <f>S182*H182</f>
        <v>0</v>
      </c>
      <c r="AR182" s="148" t="s">
        <v>249</v>
      </c>
      <c r="AT182" s="148" t="s">
        <v>342</v>
      </c>
      <c r="AU182" s="148" t="s">
        <v>86</v>
      </c>
      <c r="AY182" s="17" t="s">
        <v>339</v>
      </c>
      <c r="BE182" s="149">
        <f>IF(N182="základní",J182,0)</f>
        <v>0</v>
      </c>
      <c r="BF182" s="149">
        <f>IF(N182="snížená",J182,0)</f>
        <v>0</v>
      </c>
      <c r="BG182" s="149">
        <f>IF(N182="zákl. přenesená",J182,0)</f>
        <v>0</v>
      </c>
      <c r="BH182" s="149">
        <f>IF(N182="sníž. přenesená",J182,0)</f>
        <v>0</v>
      </c>
      <c r="BI182" s="149">
        <f>IF(N182="nulová",J182,0)</f>
        <v>0</v>
      </c>
      <c r="BJ182" s="17" t="s">
        <v>84</v>
      </c>
      <c r="BK182" s="149">
        <f>ROUND(I182*H182,2)</f>
        <v>0</v>
      </c>
      <c r="BL182" s="17" t="s">
        <v>249</v>
      </c>
      <c r="BM182" s="148" t="s">
        <v>5392</v>
      </c>
    </row>
    <row r="183" spans="2:65" s="1" customFormat="1" ht="19.2" x14ac:dyDescent="0.2">
      <c r="B183" s="32"/>
      <c r="D183" s="150" t="s">
        <v>348</v>
      </c>
      <c r="F183" s="151" t="s">
        <v>3723</v>
      </c>
      <c r="I183" s="152"/>
      <c r="L183" s="32"/>
      <c r="M183" s="153"/>
      <c r="T183" s="56"/>
      <c r="AT183" s="17" t="s">
        <v>348</v>
      </c>
      <c r="AU183" s="17" t="s">
        <v>86</v>
      </c>
    </row>
    <row r="184" spans="2:65" s="1" customFormat="1" ht="19.2" x14ac:dyDescent="0.2">
      <c r="B184" s="32"/>
      <c r="D184" s="150" t="s">
        <v>350</v>
      </c>
      <c r="F184" s="154" t="s">
        <v>5393</v>
      </c>
      <c r="I184" s="152"/>
      <c r="L184" s="32"/>
      <c r="M184" s="153"/>
      <c r="T184" s="56"/>
      <c r="AT184" s="17" t="s">
        <v>350</v>
      </c>
      <c r="AU184" s="17" t="s">
        <v>86</v>
      </c>
    </row>
    <row r="185" spans="2:65" s="15" customFormat="1" x14ac:dyDescent="0.2">
      <c r="B185" s="189"/>
      <c r="D185" s="150" t="s">
        <v>376</v>
      </c>
      <c r="E185" s="190" t="s">
        <v>1</v>
      </c>
      <c r="F185" s="191" t="s">
        <v>5394</v>
      </c>
      <c r="H185" s="190" t="s">
        <v>1</v>
      </c>
      <c r="I185" s="192"/>
      <c r="L185" s="189"/>
      <c r="M185" s="193"/>
      <c r="T185" s="194"/>
      <c r="AT185" s="190" t="s">
        <v>376</v>
      </c>
      <c r="AU185" s="190" t="s">
        <v>86</v>
      </c>
      <c r="AV185" s="15" t="s">
        <v>84</v>
      </c>
      <c r="AW185" s="15" t="s">
        <v>34</v>
      </c>
      <c r="AX185" s="15" t="s">
        <v>77</v>
      </c>
      <c r="AY185" s="190" t="s">
        <v>339</v>
      </c>
    </row>
    <row r="186" spans="2:65" s="12" customFormat="1" x14ac:dyDescent="0.2">
      <c r="B186" s="155"/>
      <c r="D186" s="150" t="s">
        <v>376</v>
      </c>
      <c r="E186" s="156" t="s">
        <v>1</v>
      </c>
      <c r="F186" s="157" t="s">
        <v>5395</v>
      </c>
      <c r="H186" s="158">
        <v>10.188000000000001</v>
      </c>
      <c r="I186" s="159"/>
      <c r="L186" s="155"/>
      <c r="M186" s="160"/>
      <c r="T186" s="161"/>
      <c r="AT186" s="156" t="s">
        <v>376</v>
      </c>
      <c r="AU186" s="156" t="s">
        <v>86</v>
      </c>
      <c r="AV186" s="12" t="s">
        <v>86</v>
      </c>
      <c r="AW186" s="12" t="s">
        <v>34</v>
      </c>
      <c r="AX186" s="12" t="s">
        <v>77</v>
      </c>
      <c r="AY186" s="156" t="s">
        <v>339</v>
      </c>
    </row>
    <row r="187" spans="2:65" s="13" customFormat="1" x14ac:dyDescent="0.2">
      <c r="B187" s="162"/>
      <c r="D187" s="150" t="s">
        <v>376</v>
      </c>
      <c r="E187" s="163" t="s">
        <v>1</v>
      </c>
      <c r="F187" s="164" t="s">
        <v>398</v>
      </c>
      <c r="H187" s="165">
        <v>10.188000000000001</v>
      </c>
      <c r="I187" s="166"/>
      <c r="L187" s="162"/>
      <c r="M187" s="167"/>
      <c r="T187" s="168"/>
      <c r="AT187" s="163" t="s">
        <v>376</v>
      </c>
      <c r="AU187" s="163" t="s">
        <v>86</v>
      </c>
      <c r="AV187" s="13" t="s">
        <v>249</v>
      </c>
      <c r="AW187" s="13" t="s">
        <v>34</v>
      </c>
      <c r="AX187" s="13" t="s">
        <v>84</v>
      </c>
      <c r="AY187" s="163" t="s">
        <v>339</v>
      </c>
    </row>
    <row r="188" spans="2:65" s="1" customFormat="1" ht="16.5" customHeight="1" x14ac:dyDescent="0.2">
      <c r="B188" s="136"/>
      <c r="C188" s="169" t="s">
        <v>8</v>
      </c>
      <c r="D188" s="169" t="s">
        <v>490</v>
      </c>
      <c r="E188" s="170" t="s">
        <v>5305</v>
      </c>
      <c r="F188" s="171" t="s">
        <v>5306</v>
      </c>
      <c r="G188" s="172" t="s">
        <v>493</v>
      </c>
      <c r="H188" s="173">
        <v>400.85</v>
      </c>
      <c r="I188" s="174"/>
      <c r="J188" s="175">
        <f>ROUND(I188*H188,2)</f>
        <v>0</v>
      </c>
      <c r="K188" s="171" t="s">
        <v>902</v>
      </c>
      <c r="L188" s="176"/>
      <c r="M188" s="177" t="s">
        <v>1</v>
      </c>
      <c r="N188" s="178" t="s">
        <v>42</v>
      </c>
      <c r="P188" s="146">
        <f>O188*H188</f>
        <v>0</v>
      </c>
      <c r="Q188" s="146">
        <v>1</v>
      </c>
      <c r="R188" s="146">
        <f>Q188*H188</f>
        <v>400.85</v>
      </c>
      <c r="S188" s="146">
        <v>0</v>
      </c>
      <c r="T188" s="147">
        <f>S188*H188</f>
        <v>0</v>
      </c>
      <c r="AR188" s="148" t="s">
        <v>385</v>
      </c>
      <c r="AT188" s="148" t="s">
        <v>490</v>
      </c>
      <c r="AU188" s="148" t="s">
        <v>86</v>
      </c>
      <c r="AY188" s="17" t="s">
        <v>339</v>
      </c>
      <c r="BE188" s="149">
        <f>IF(N188="základní",J188,0)</f>
        <v>0</v>
      </c>
      <c r="BF188" s="149">
        <f>IF(N188="snížená",J188,0)</f>
        <v>0</v>
      </c>
      <c r="BG188" s="149">
        <f>IF(N188="zákl. přenesená",J188,0)</f>
        <v>0</v>
      </c>
      <c r="BH188" s="149">
        <f>IF(N188="sníž. přenesená",J188,0)</f>
        <v>0</v>
      </c>
      <c r="BI188" s="149">
        <f>IF(N188="nulová",J188,0)</f>
        <v>0</v>
      </c>
      <c r="BJ188" s="17" t="s">
        <v>84</v>
      </c>
      <c r="BK188" s="149">
        <f>ROUND(I188*H188,2)</f>
        <v>0</v>
      </c>
      <c r="BL188" s="17" t="s">
        <v>249</v>
      </c>
      <c r="BM188" s="148" t="s">
        <v>5396</v>
      </c>
    </row>
    <row r="189" spans="2:65" s="1" customFormat="1" x14ac:dyDescent="0.2">
      <c r="B189" s="32"/>
      <c r="D189" s="150" t="s">
        <v>348</v>
      </c>
      <c r="F189" s="151" t="s">
        <v>5306</v>
      </c>
      <c r="I189" s="152"/>
      <c r="L189" s="32"/>
      <c r="M189" s="153"/>
      <c r="T189" s="56"/>
      <c r="AT189" s="17" t="s">
        <v>348</v>
      </c>
      <c r="AU189" s="17" t="s">
        <v>86</v>
      </c>
    </row>
    <row r="190" spans="2:65" s="15" customFormat="1" x14ac:dyDescent="0.2">
      <c r="B190" s="189"/>
      <c r="D190" s="150" t="s">
        <v>376</v>
      </c>
      <c r="E190" s="190" t="s">
        <v>1</v>
      </c>
      <c r="F190" s="191" t="s">
        <v>5397</v>
      </c>
      <c r="H190" s="190" t="s">
        <v>1</v>
      </c>
      <c r="I190" s="192"/>
      <c r="L190" s="189"/>
      <c r="M190" s="193"/>
      <c r="T190" s="194"/>
      <c r="AT190" s="190" t="s">
        <v>376</v>
      </c>
      <c r="AU190" s="190" t="s">
        <v>86</v>
      </c>
      <c r="AV190" s="15" t="s">
        <v>84</v>
      </c>
      <c r="AW190" s="15" t="s">
        <v>34</v>
      </c>
      <c r="AX190" s="15" t="s">
        <v>77</v>
      </c>
      <c r="AY190" s="190" t="s">
        <v>339</v>
      </c>
    </row>
    <row r="191" spans="2:65" s="12" customFormat="1" x14ac:dyDescent="0.2">
      <c r="B191" s="155"/>
      <c r="D191" s="150" t="s">
        <v>376</v>
      </c>
      <c r="E191" s="156" t="s">
        <v>1</v>
      </c>
      <c r="F191" s="157" t="s">
        <v>5398</v>
      </c>
      <c r="H191" s="158">
        <v>270.11200000000002</v>
      </c>
      <c r="I191" s="159"/>
      <c r="L191" s="155"/>
      <c r="M191" s="160"/>
      <c r="T191" s="161"/>
      <c r="AT191" s="156" t="s">
        <v>376</v>
      </c>
      <c r="AU191" s="156" t="s">
        <v>86</v>
      </c>
      <c r="AV191" s="12" t="s">
        <v>86</v>
      </c>
      <c r="AW191" s="12" t="s">
        <v>34</v>
      </c>
      <c r="AX191" s="12" t="s">
        <v>77</v>
      </c>
      <c r="AY191" s="156" t="s">
        <v>339</v>
      </c>
    </row>
    <row r="192" spans="2:65" s="15" customFormat="1" x14ac:dyDescent="0.2">
      <c r="B192" s="189"/>
      <c r="D192" s="150" t="s">
        <v>376</v>
      </c>
      <c r="E192" s="190" t="s">
        <v>1</v>
      </c>
      <c r="F192" s="191" t="s">
        <v>5399</v>
      </c>
      <c r="H192" s="190" t="s">
        <v>1</v>
      </c>
      <c r="I192" s="192"/>
      <c r="L192" s="189"/>
      <c r="M192" s="193"/>
      <c r="T192" s="194"/>
      <c r="AT192" s="190" t="s">
        <v>376</v>
      </c>
      <c r="AU192" s="190" t="s">
        <v>86</v>
      </c>
      <c r="AV192" s="15" t="s">
        <v>84</v>
      </c>
      <c r="AW192" s="15" t="s">
        <v>34</v>
      </c>
      <c r="AX192" s="15" t="s">
        <v>77</v>
      </c>
      <c r="AY192" s="190" t="s">
        <v>339</v>
      </c>
    </row>
    <row r="193" spans="2:65" s="12" customFormat="1" x14ac:dyDescent="0.2">
      <c r="B193" s="155"/>
      <c r="D193" s="150" t="s">
        <v>376</v>
      </c>
      <c r="E193" s="156" t="s">
        <v>1</v>
      </c>
      <c r="F193" s="157" t="s">
        <v>5400</v>
      </c>
      <c r="H193" s="158">
        <v>130.738</v>
      </c>
      <c r="I193" s="159"/>
      <c r="L193" s="155"/>
      <c r="M193" s="160"/>
      <c r="T193" s="161"/>
      <c r="AT193" s="156" t="s">
        <v>376</v>
      </c>
      <c r="AU193" s="156" t="s">
        <v>86</v>
      </c>
      <c r="AV193" s="12" t="s">
        <v>86</v>
      </c>
      <c r="AW193" s="12" t="s">
        <v>34</v>
      </c>
      <c r="AX193" s="12" t="s">
        <v>77</v>
      </c>
      <c r="AY193" s="156" t="s">
        <v>339</v>
      </c>
    </row>
    <row r="194" spans="2:65" s="13" customFormat="1" x14ac:dyDescent="0.2">
      <c r="B194" s="162"/>
      <c r="D194" s="150" t="s">
        <v>376</v>
      </c>
      <c r="E194" s="163" t="s">
        <v>1</v>
      </c>
      <c r="F194" s="164" t="s">
        <v>398</v>
      </c>
      <c r="H194" s="165">
        <v>400.85</v>
      </c>
      <c r="I194" s="166"/>
      <c r="L194" s="162"/>
      <c r="M194" s="167"/>
      <c r="T194" s="168"/>
      <c r="AT194" s="163" t="s">
        <v>376</v>
      </c>
      <c r="AU194" s="163" t="s">
        <v>86</v>
      </c>
      <c r="AV194" s="13" t="s">
        <v>249</v>
      </c>
      <c r="AW194" s="13" t="s">
        <v>34</v>
      </c>
      <c r="AX194" s="13" t="s">
        <v>84</v>
      </c>
      <c r="AY194" s="163" t="s">
        <v>339</v>
      </c>
    </row>
    <row r="195" spans="2:65" s="1" customFormat="1" ht="16.5" customHeight="1" x14ac:dyDescent="0.2">
      <c r="B195" s="136"/>
      <c r="C195" s="137" t="s">
        <v>415</v>
      </c>
      <c r="D195" s="137" t="s">
        <v>342</v>
      </c>
      <c r="E195" s="138" t="s">
        <v>5401</v>
      </c>
      <c r="F195" s="139" t="s">
        <v>5402</v>
      </c>
      <c r="G195" s="140" t="s">
        <v>381</v>
      </c>
      <c r="H195" s="141">
        <v>50</v>
      </c>
      <c r="I195" s="142"/>
      <c r="J195" s="143">
        <f>ROUND(I195*H195,2)</f>
        <v>0</v>
      </c>
      <c r="K195" s="139" t="s">
        <v>902</v>
      </c>
      <c r="L195" s="32"/>
      <c r="M195" s="144" t="s">
        <v>1</v>
      </c>
      <c r="N195" s="145" t="s">
        <v>42</v>
      </c>
      <c r="P195" s="146">
        <f>O195*H195</f>
        <v>0</v>
      </c>
      <c r="Q195" s="146">
        <v>0</v>
      </c>
      <c r="R195" s="146">
        <f>Q195*H195</f>
        <v>0</v>
      </c>
      <c r="S195" s="146">
        <v>0</v>
      </c>
      <c r="T195" s="147">
        <f>S195*H195</f>
        <v>0</v>
      </c>
      <c r="AR195" s="148" t="s">
        <v>249</v>
      </c>
      <c r="AT195" s="148" t="s">
        <v>342</v>
      </c>
      <c r="AU195" s="148" t="s">
        <v>86</v>
      </c>
      <c r="AY195" s="17" t="s">
        <v>339</v>
      </c>
      <c r="BE195" s="149">
        <f>IF(N195="základní",J195,0)</f>
        <v>0</v>
      </c>
      <c r="BF195" s="149">
        <f>IF(N195="snížená",J195,0)</f>
        <v>0</v>
      </c>
      <c r="BG195" s="149">
        <f>IF(N195="zákl. přenesená",J195,0)</f>
        <v>0</v>
      </c>
      <c r="BH195" s="149">
        <f>IF(N195="sníž. přenesená",J195,0)</f>
        <v>0</v>
      </c>
      <c r="BI195" s="149">
        <f>IF(N195="nulová",J195,0)</f>
        <v>0</v>
      </c>
      <c r="BJ195" s="17" t="s">
        <v>84</v>
      </c>
      <c r="BK195" s="149">
        <f>ROUND(I195*H195,2)</f>
        <v>0</v>
      </c>
      <c r="BL195" s="17" t="s">
        <v>249</v>
      </c>
      <c r="BM195" s="148" t="s">
        <v>5403</v>
      </c>
    </row>
    <row r="196" spans="2:65" s="1" customFormat="1" ht="19.2" x14ac:dyDescent="0.2">
      <c r="B196" s="32"/>
      <c r="D196" s="150" t="s">
        <v>348</v>
      </c>
      <c r="F196" s="151" t="s">
        <v>5404</v>
      </c>
      <c r="I196" s="152"/>
      <c r="L196" s="32"/>
      <c r="M196" s="153"/>
      <c r="T196" s="56"/>
      <c r="AT196" s="17" t="s">
        <v>348</v>
      </c>
      <c r="AU196" s="17" t="s">
        <v>86</v>
      </c>
    </row>
    <row r="197" spans="2:65" s="12" customFormat="1" x14ac:dyDescent="0.2">
      <c r="B197" s="155"/>
      <c r="D197" s="150" t="s">
        <v>376</v>
      </c>
      <c r="E197" s="156" t="s">
        <v>1</v>
      </c>
      <c r="F197" s="157" t="s">
        <v>5346</v>
      </c>
      <c r="H197" s="158">
        <v>50</v>
      </c>
      <c r="I197" s="159"/>
      <c r="L197" s="155"/>
      <c r="M197" s="160"/>
      <c r="T197" s="161"/>
      <c r="AT197" s="156" t="s">
        <v>376</v>
      </c>
      <c r="AU197" s="156" t="s">
        <v>86</v>
      </c>
      <c r="AV197" s="12" t="s">
        <v>86</v>
      </c>
      <c r="AW197" s="12" t="s">
        <v>34</v>
      </c>
      <c r="AX197" s="12" t="s">
        <v>77</v>
      </c>
      <c r="AY197" s="156" t="s">
        <v>339</v>
      </c>
    </row>
    <row r="198" spans="2:65" s="13" customFormat="1" x14ac:dyDescent="0.2">
      <c r="B198" s="162"/>
      <c r="D198" s="150" t="s">
        <v>376</v>
      </c>
      <c r="E198" s="163" t="s">
        <v>1</v>
      </c>
      <c r="F198" s="164" t="s">
        <v>398</v>
      </c>
      <c r="H198" s="165">
        <v>50</v>
      </c>
      <c r="I198" s="166"/>
      <c r="L198" s="162"/>
      <c r="M198" s="167"/>
      <c r="T198" s="168"/>
      <c r="AT198" s="163" t="s">
        <v>376</v>
      </c>
      <c r="AU198" s="163" t="s">
        <v>86</v>
      </c>
      <c r="AV198" s="13" t="s">
        <v>249</v>
      </c>
      <c r="AW198" s="13" t="s">
        <v>34</v>
      </c>
      <c r="AX198" s="13" t="s">
        <v>84</v>
      </c>
      <c r="AY198" s="163" t="s">
        <v>339</v>
      </c>
    </row>
    <row r="199" spans="2:65" s="11" customFormat="1" ht="22.8" customHeight="1" x14ac:dyDescent="0.25">
      <c r="B199" s="124"/>
      <c r="D199" s="125" t="s">
        <v>76</v>
      </c>
      <c r="E199" s="134" t="s">
        <v>86</v>
      </c>
      <c r="F199" s="134" t="s">
        <v>2074</v>
      </c>
      <c r="I199" s="127"/>
      <c r="J199" s="135">
        <f>BK199</f>
        <v>0</v>
      </c>
      <c r="L199" s="124"/>
      <c r="M199" s="129"/>
      <c r="P199" s="130">
        <f>SUM(P200:P220)</f>
        <v>0</v>
      </c>
      <c r="R199" s="130">
        <f>SUM(R200:R220)</f>
        <v>1.3464672600000003</v>
      </c>
      <c r="T199" s="131">
        <f>SUM(T200:T220)</f>
        <v>0</v>
      </c>
      <c r="AR199" s="125" t="s">
        <v>84</v>
      </c>
      <c r="AT199" s="132" t="s">
        <v>76</v>
      </c>
      <c r="AU199" s="132" t="s">
        <v>84</v>
      </c>
      <c r="AY199" s="125" t="s">
        <v>339</v>
      </c>
      <c r="BK199" s="133">
        <f>SUM(BK200:BK220)</f>
        <v>0</v>
      </c>
    </row>
    <row r="200" spans="2:65" s="1" customFormat="1" ht="16.5" customHeight="1" x14ac:dyDescent="0.2">
      <c r="B200" s="136"/>
      <c r="C200" s="137" t="s">
        <v>421</v>
      </c>
      <c r="D200" s="137" t="s">
        <v>342</v>
      </c>
      <c r="E200" s="138" t="s">
        <v>5405</v>
      </c>
      <c r="F200" s="139" t="s">
        <v>5406</v>
      </c>
      <c r="G200" s="140" t="s">
        <v>373</v>
      </c>
      <c r="H200" s="141">
        <v>10.718</v>
      </c>
      <c r="I200" s="142"/>
      <c r="J200" s="143">
        <f>ROUND(I200*H200,2)</f>
        <v>0</v>
      </c>
      <c r="K200" s="139" t="s">
        <v>902</v>
      </c>
      <c r="L200" s="32"/>
      <c r="M200" s="144" t="s">
        <v>1</v>
      </c>
      <c r="N200" s="145" t="s">
        <v>42</v>
      </c>
      <c r="P200" s="146">
        <f>O200*H200</f>
        <v>0</v>
      </c>
      <c r="Q200" s="146">
        <v>0</v>
      </c>
      <c r="R200" s="146">
        <f>Q200*H200</f>
        <v>0</v>
      </c>
      <c r="S200" s="146">
        <v>0</v>
      </c>
      <c r="T200" s="147">
        <f>S200*H200</f>
        <v>0</v>
      </c>
      <c r="AR200" s="148" t="s">
        <v>249</v>
      </c>
      <c r="AT200" s="148" t="s">
        <v>342</v>
      </c>
      <c r="AU200" s="148" t="s">
        <v>86</v>
      </c>
      <c r="AY200" s="17" t="s">
        <v>339</v>
      </c>
      <c r="BE200" s="149">
        <f>IF(N200="základní",J200,0)</f>
        <v>0</v>
      </c>
      <c r="BF200" s="149">
        <f>IF(N200="snížená",J200,0)</f>
        <v>0</v>
      </c>
      <c r="BG200" s="149">
        <f>IF(N200="zákl. přenesená",J200,0)</f>
        <v>0</v>
      </c>
      <c r="BH200" s="149">
        <f>IF(N200="sníž. přenesená",J200,0)</f>
        <v>0</v>
      </c>
      <c r="BI200" s="149">
        <f>IF(N200="nulová",J200,0)</f>
        <v>0</v>
      </c>
      <c r="BJ200" s="17" t="s">
        <v>84</v>
      </c>
      <c r="BK200" s="149">
        <f>ROUND(I200*H200,2)</f>
        <v>0</v>
      </c>
      <c r="BL200" s="17" t="s">
        <v>249</v>
      </c>
      <c r="BM200" s="148" t="s">
        <v>5407</v>
      </c>
    </row>
    <row r="201" spans="2:65" s="1" customFormat="1" x14ac:dyDescent="0.2">
      <c r="B201" s="32"/>
      <c r="D201" s="150" t="s">
        <v>348</v>
      </c>
      <c r="F201" s="151" t="s">
        <v>5408</v>
      </c>
      <c r="I201" s="152"/>
      <c r="L201" s="32"/>
      <c r="M201" s="153"/>
      <c r="T201" s="56"/>
      <c r="AT201" s="17" t="s">
        <v>348</v>
      </c>
      <c r="AU201" s="17" t="s">
        <v>86</v>
      </c>
    </row>
    <row r="202" spans="2:65" s="12" customFormat="1" x14ac:dyDescent="0.2">
      <c r="B202" s="155"/>
      <c r="D202" s="150" t="s">
        <v>376</v>
      </c>
      <c r="E202" s="156" t="s">
        <v>1</v>
      </c>
      <c r="F202" s="157" t="s">
        <v>5409</v>
      </c>
      <c r="H202" s="158">
        <v>10.358000000000001</v>
      </c>
      <c r="I202" s="159"/>
      <c r="L202" s="155"/>
      <c r="M202" s="160"/>
      <c r="T202" s="161"/>
      <c r="AT202" s="156" t="s">
        <v>376</v>
      </c>
      <c r="AU202" s="156" t="s">
        <v>86</v>
      </c>
      <c r="AV202" s="12" t="s">
        <v>86</v>
      </c>
      <c r="AW202" s="12" t="s">
        <v>34</v>
      </c>
      <c r="AX202" s="12" t="s">
        <v>77</v>
      </c>
      <c r="AY202" s="156" t="s">
        <v>339</v>
      </c>
    </row>
    <row r="203" spans="2:65" s="12" customFormat="1" x14ac:dyDescent="0.2">
      <c r="B203" s="155"/>
      <c r="D203" s="150" t="s">
        <v>376</v>
      </c>
      <c r="E203" s="156" t="s">
        <v>1</v>
      </c>
      <c r="F203" s="157" t="s">
        <v>5410</v>
      </c>
      <c r="H203" s="158">
        <v>0.36</v>
      </c>
      <c r="I203" s="159"/>
      <c r="L203" s="155"/>
      <c r="M203" s="160"/>
      <c r="T203" s="161"/>
      <c r="AT203" s="156" t="s">
        <v>376</v>
      </c>
      <c r="AU203" s="156" t="s">
        <v>86</v>
      </c>
      <c r="AV203" s="12" t="s">
        <v>86</v>
      </c>
      <c r="AW203" s="12" t="s">
        <v>34</v>
      </c>
      <c r="AX203" s="12" t="s">
        <v>77</v>
      </c>
      <c r="AY203" s="156" t="s">
        <v>339</v>
      </c>
    </row>
    <row r="204" spans="2:65" s="13" customFormat="1" x14ac:dyDescent="0.2">
      <c r="B204" s="162"/>
      <c r="D204" s="150" t="s">
        <v>376</v>
      </c>
      <c r="E204" s="163" t="s">
        <v>1</v>
      </c>
      <c r="F204" s="164" t="s">
        <v>398</v>
      </c>
      <c r="H204" s="165">
        <v>10.718</v>
      </c>
      <c r="I204" s="166"/>
      <c r="L204" s="162"/>
      <c r="M204" s="167"/>
      <c r="T204" s="168"/>
      <c r="AT204" s="163" t="s">
        <v>376</v>
      </c>
      <c r="AU204" s="163" t="s">
        <v>86</v>
      </c>
      <c r="AV204" s="13" t="s">
        <v>249</v>
      </c>
      <c r="AW204" s="13" t="s">
        <v>34</v>
      </c>
      <c r="AX204" s="13" t="s">
        <v>84</v>
      </c>
      <c r="AY204" s="163" t="s">
        <v>339</v>
      </c>
    </row>
    <row r="205" spans="2:65" s="1" customFormat="1" ht="21.75" customHeight="1" x14ac:dyDescent="0.2">
      <c r="B205" s="136"/>
      <c r="C205" s="137" t="s">
        <v>423</v>
      </c>
      <c r="D205" s="137" t="s">
        <v>342</v>
      </c>
      <c r="E205" s="138" t="s">
        <v>3756</v>
      </c>
      <c r="F205" s="139" t="s">
        <v>3757</v>
      </c>
      <c r="G205" s="140" t="s">
        <v>373</v>
      </c>
      <c r="H205" s="141">
        <v>10.718</v>
      </c>
      <c r="I205" s="142"/>
      <c r="J205" s="143">
        <f>ROUND(I205*H205,2)</f>
        <v>0</v>
      </c>
      <c r="K205" s="139" t="s">
        <v>902</v>
      </c>
      <c r="L205" s="32"/>
      <c r="M205" s="144" t="s">
        <v>1</v>
      </c>
      <c r="N205" s="145" t="s">
        <v>42</v>
      </c>
      <c r="P205" s="146">
        <f>O205*H205</f>
        <v>0</v>
      </c>
      <c r="Q205" s="146">
        <v>0</v>
      </c>
      <c r="R205" s="146">
        <f>Q205*H205</f>
        <v>0</v>
      </c>
      <c r="S205" s="146">
        <v>0</v>
      </c>
      <c r="T205" s="147">
        <f>S205*H205</f>
        <v>0</v>
      </c>
      <c r="AR205" s="148" t="s">
        <v>249</v>
      </c>
      <c r="AT205" s="148" t="s">
        <v>342</v>
      </c>
      <c r="AU205" s="148" t="s">
        <v>86</v>
      </c>
      <c r="AY205" s="17" t="s">
        <v>339</v>
      </c>
      <c r="BE205" s="149">
        <f>IF(N205="základní",J205,0)</f>
        <v>0</v>
      </c>
      <c r="BF205" s="149">
        <f>IF(N205="snížená",J205,0)</f>
        <v>0</v>
      </c>
      <c r="BG205" s="149">
        <f>IF(N205="zákl. přenesená",J205,0)</f>
        <v>0</v>
      </c>
      <c r="BH205" s="149">
        <f>IF(N205="sníž. přenesená",J205,0)</f>
        <v>0</v>
      </c>
      <c r="BI205" s="149">
        <f>IF(N205="nulová",J205,0)</f>
        <v>0</v>
      </c>
      <c r="BJ205" s="17" t="s">
        <v>84</v>
      </c>
      <c r="BK205" s="149">
        <f>ROUND(I205*H205,2)</f>
        <v>0</v>
      </c>
      <c r="BL205" s="17" t="s">
        <v>249</v>
      </c>
      <c r="BM205" s="148" t="s">
        <v>5411</v>
      </c>
    </row>
    <row r="206" spans="2:65" s="1" customFormat="1" x14ac:dyDescent="0.2">
      <c r="B206" s="32"/>
      <c r="D206" s="150" t="s">
        <v>348</v>
      </c>
      <c r="F206" s="151" t="s">
        <v>3759</v>
      </c>
      <c r="I206" s="152"/>
      <c r="L206" s="32"/>
      <c r="M206" s="153"/>
      <c r="T206" s="56"/>
      <c r="AT206" s="17" t="s">
        <v>348</v>
      </c>
      <c r="AU206" s="17" t="s">
        <v>86</v>
      </c>
    </row>
    <row r="207" spans="2:65" s="1" customFormat="1" ht="16.5" customHeight="1" x14ac:dyDescent="0.2">
      <c r="B207" s="136"/>
      <c r="C207" s="137" t="s">
        <v>428</v>
      </c>
      <c r="D207" s="137" t="s">
        <v>342</v>
      </c>
      <c r="E207" s="138" t="s">
        <v>3760</v>
      </c>
      <c r="F207" s="139" t="s">
        <v>3761</v>
      </c>
      <c r="G207" s="140" t="s">
        <v>381</v>
      </c>
      <c r="H207" s="141">
        <v>13.144</v>
      </c>
      <c r="I207" s="142"/>
      <c r="J207" s="143">
        <f>ROUND(I207*H207,2)</f>
        <v>0</v>
      </c>
      <c r="K207" s="139" t="s">
        <v>902</v>
      </c>
      <c r="L207" s="32"/>
      <c r="M207" s="144" t="s">
        <v>1</v>
      </c>
      <c r="N207" s="145" t="s">
        <v>42</v>
      </c>
      <c r="P207" s="146">
        <f>O207*H207</f>
        <v>0</v>
      </c>
      <c r="Q207" s="146">
        <v>1.2999999999999999E-3</v>
      </c>
      <c r="R207" s="146">
        <f>Q207*H207</f>
        <v>1.70872E-2</v>
      </c>
      <c r="S207" s="146">
        <v>0</v>
      </c>
      <c r="T207" s="147">
        <f>S207*H207</f>
        <v>0</v>
      </c>
      <c r="AR207" s="148" t="s">
        <v>249</v>
      </c>
      <c r="AT207" s="148" t="s">
        <v>342</v>
      </c>
      <c r="AU207" s="148" t="s">
        <v>86</v>
      </c>
      <c r="AY207" s="17" t="s">
        <v>339</v>
      </c>
      <c r="BE207" s="149">
        <f>IF(N207="základní",J207,0)</f>
        <v>0</v>
      </c>
      <c r="BF207" s="149">
        <f>IF(N207="snížená",J207,0)</f>
        <v>0</v>
      </c>
      <c r="BG207" s="149">
        <f>IF(N207="zákl. přenesená",J207,0)</f>
        <v>0</v>
      </c>
      <c r="BH207" s="149">
        <f>IF(N207="sníž. přenesená",J207,0)</f>
        <v>0</v>
      </c>
      <c r="BI207" s="149">
        <f>IF(N207="nulová",J207,0)</f>
        <v>0</v>
      </c>
      <c r="BJ207" s="17" t="s">
        <v>84</v>
      </c>
      <c r="BK207" s="149">
        <f>ROUND(I207*H207,2)</f>
        <v>0</v>
      </c>
      <c r="BL207" s="17" t="s">
        <v>249</v>
      </c>
      <c r="BM207" s="148" t="s">
        <v>5412</v>
      </c>
    </row>
    <row r="208" spans="2:65" s="1" customFormat="1" x14ac:dyDescent="0.2">
      <c r="B208" s="32"/>
      <c r="D208" s="150" t="s">
        <v>348</v>
      </c>
      <c r="F208" s="151" t="s">
        <v>3763</v>
      </c>
      <c r="I208" s="152"/>
      <c r="L208" s="32"/>
      <c r="M208" s="153"/>
      <c r="T208" s="56"/>
      <c r="AT208" s="17" t="s">
        <v>348</v>
      </c>
      <c r="AU208" s="17" t="s">
        <v>86</v>
      </c>
    </row>
    <row r="209" spans="2:65" s="12" customFormat="1" x14ac:dyDescent="0.2">
      <c r="B209" s="155"/>
      <c r="D209" s="150" t="s">
        <v>376</v>
      </c>
      <c r="E209" s="156" t="s">
        <v>1</v>
      </c>
      <c r="F209" s="157" t="s">
        <v>5413</v>
      </c>
      <c r="H209" s="158">
        <v>13.144</v>
      </c>
      <c r="I209" s="159"/>
      <c r="L209" s="155"/>
      <c r="M209" s="160"/>
      <c r="T209" s="161"/>
      <c r="AT209" s="156" t="s">
        <v>376</v>
      </c>
      <c r="AU209" s="156" t="s">
        <v>86</v>
      </c>
      <c r="AV209" s="12" t="s">
        <v>86</v>
      </c>
      <c r="AW209" s="12" t="s">
        <v>34</v>
      </c>
      <c r="AX209" s="12" t="s">
        <v>77</v>
      </c>
      <c r="AY209" s="156" t="s">
        <v>339</v>
      </c>
    </row>
    <row r="210" spans="2:65" s="13" customFormat="1" x14ac:dyDescent="0.2">
      <c r="B210" s="162"/>
      <c r="D210" s="150" t="s">
        <v>376</v>
      </c>
      <c r="E210" s="163" t="s">
        <v>1</v>
      </c>
      <c r="F210" s="164" t="s">
        <v>398</v>
      </c>
      <c r="H210" s="165">
        <v>13.144</v>
      </c>
      <c r="I210" s="166"/>
      <c r="L210" s="162"/>
      <c r="M210" s="167"/>
      <c r="T210" s="168"/>
      <c r="AT210" s="163" t="s">
        <v>376</v>
      </c>
      <c r="AU210" s="163" t="s">
        <v>86</v>
      </c>
      <c r="AV210" s="13" t="s">
        <v>249</v>
      </c>
      <c r="AW210" s="13" t="s">
        <v>34</v>
      </c>
      <c r="AX210" s="13" t="s">
        <v>84</v>
      </c>
      <c r="AY210" s="163" t="s">
        <v>339</v>
      </c>
    </row>
    <row r="211" spans="2:65" s="1" customFormat="1" ht="16.5" customHeight="1" x14ac:dyDescent="0.2">
      <c r="B211" s="136"/>
      <c r="C211" s="137" t="s">
        <v>433</v>
      </c>
      <c r="D211" s="137" t="s">
        <v>342</v>
      </c>
      <c r="E211" s="138" t="s">
        <v>3765</v>
      </c>
      <c r="F211" s="139" t="s">
        <v>3766</v>
      </c>
      <c r="G211" s="140" t="s">
        <v>381</v>
      </c>
      <c r="H211" s="141">
        <v>13.144</v>
      </c>
      <c r="I211" s="142"/>
      <c r="J211" s="143">
        <f>ROUND(I211*H211,2)</f>
        <v>0</v>
      </c>
      <c r="K211" s="139" t="s">
        <v>902</v>
      </c>
      <c r="L211" s="32"/>
      <c r="M211" s="144" t="s">
        <v>1</v>
      </c>
      <c r="N211" s="145" t="s">
        <v>42</v>
      </c>
      <c r="P211" s="146">
        <f>O211*H211</f>
        <v>0</v>
      </c>
      <c r="Q211" s="146">
        <v>4.0000000000000003E-5</v>
      </c>
      <c r="R211" s="146">
        <f>Q211*H211</f>
        <v>5.2576000000000001E-4</v>
      </c>
      <c r="S211" s="146">
        <v>0</v>
      </c>
      <c r="T211" s="147">
        <f>S211*H211</f>
        <v>0</v>
      </c>
      <c r="AR211" s="148" t="s">
        <v>249</v>
      </c>
      <c r="AT211" s="148" t="s">
        <v>342</v>
      </c>
      <c r="AU211" s="148" t="s">
        <v>86</v>
      </c>
      <c r="AY211" s="17" t="s">
        <v>339</v>
      </c>
      <c r="BE211" s="149">
        <f>IF(N211="základní",J211,0)</f>
        <v>0</v>
      </c>
      <c r="BF211" s="149">
        <f>IF(N211="snížená",J211,0)</f>
        <v>0</v>
      </c>
      <c r="BG211" s="149">
        <f>IF(N211="zákl. přenesená",J211,0)</f>
        <v>0</v>
      </c>
      <c r="BH211" s="149">
        <f>IF(N211="sníž. přenesená",J211,0)</f>
        <v>0</v>
      </c>
      <c r="BI211" s="149">
        <f>IF(N211="nulová",J211,0)</f>
        <v>0</v>
      </c>
      <c r="BJ211" s="17" t="s">
        <v>84</v>
      </c>
      <c r="BK211" s="149">
        <f>ROUND(I211*H211,2)</f>
        <v>0</v>
      </c>
      <c r="BL211" s="17" t="s">
        <v>249</v>
      </c>
      <c r="BM211" s="148" t="s">
        <v>5414</v>
      </c>
    </row>
    <row r="212" spans="2:65" s="1" customFormat="1" x14ac:dyDescent="0.2">
      <c r="B212" s="32"/>
      <c r="D212" s="150" t="s">
        <v>348</v>
      </c>
      <c r="F212" s="151" t="s">
        <v>3768</v>
      </c>
      <c r="I212" s="152"/>
      <c r="L212" s="32"/>
      <c r="M212" s="153"/>
      <c r="T212" s="56"/>
      <c r="AT212" s="17" t="s">
        <v>348</v>
      </c>
      <c r="AU212" s="17" t="s">
        <v>86</v>
      </c>
    </row>
    <row r="213" spans="2:65" s="1" customFormat="1" ht="16.5" customHeight="1" x14ac:dyDescent="0.2">
      <c r="B213" s="136"/>
      <c r="C213" s="137" t="s">
        <v>439</v>
      </c>
      <c r="D213" s="137" t="s">
        <v>342</v>
      </c>
      <c r="E213" s="138" t="s">
        <v>3769</v>
      </c>
      <c r="F213" s="139" t="s">
        <v>3770</v>
      </c>
      <c r="G213" s="140" t="s">
        <v>493</v>
      </c>
      <c r="H213" s="141">
        <v>0.14899999999999999</v>
      </c>
      <c r="I213" s="142"/>
      <c r="J213" s="143">
        <f>ROUND(I213*H213,2)</f>
        <v>0</v>
      </c>
      <c r="K213" s="139" t="s">
        <v>902</v>
      </c>
      <c r="L213" s="32"/>
      <c r="M213" s="144" t="s">
        <v>1</v>
      </c>
      <c r="N213" s="145" t="s">
        <v>42</v>
      </c>
      <c r="P213" s="146">
        <f>O213*H213</f>
        <v>0</v>
      </c>
      <c r="Q213" s="146">
        <v>1.0383</v>
      </c>
      <c r="R213" s="146">
        <f>Q213*H213</f>
        <v>0.1547067</v>
      </c>
      <c r="S213" s="146">
        <v>0</v>
      </c>
      <c r="T213" s="147">
        <f>S213*H213</f>
        <v>0</v>
      </c>
      <c r="AR213" s="148" t="s">
        <v>249</v>
      </c>
      <c r="AT213" s="148" t="s">
        <v>342</v>
      </c>
      <c r="AU213" s="148" t="s">
        <v>86</v>
      </c>
      <c r="AY213" s="17" t="s">
        <v>339</v>
      </c>
      <c r="BE213" s="149">
        <f>IF(N213="základní",J213,0)</f>
        <v>0</v>
      </c>
      <c r="BF213" s="149">
        <f>IF(N213="snížená",J213,0)</f>
        <v>0</v>
      </c>
      <c r="BG213" s="149">
        <f>IF(N213="zákl. přenesená",J213,0)</f>
        <v>0</v>
      </c>
      <c r="BH213" s="149">
        <f>IF(N213="sníž. přenesená",J213,0)</f>
        <v>0</v>
      </c>
      <c r="BI213" s="149">
        <f>IF(N213="nulová",J213,0)</f>
        <v>0</v>
      </c>
      <c r="BJ213" s="17" t="s">
        <v>84</v>
      </c>
      <c r="BK213" s="149">
        <f>ROUND(I213*H213,2)</f>
        <v>0</v>
      </c>
      <c r="BL213" s="17" t="s">
        <v>249</v>
      </c>
      <c r="BM213" s="148" t="s">
        <v>5415</v>
      </c>
    </row>
    <row r="214" spans="2:65" s="1" customFormat="1" x14ac:dyDescent="0.2">
      <c r="B214" s="32"/>
      <c r="D214" s="150" t="s">
        <v>348</v>
      </c>
      <c r="F214" s="151" t="s">
        <v>3773</v>
      </c>
      <c r="I214" s="152"/>
      <c r="L214" s="32"/>
      <c r="M214" s="153"/>
      <c r="T214" s="56"/>
      <c r="AT214" s="17" t="s">
        <v>348</v>
      </c>
      <c r="AU214" s="17" t="s">
        <v>86</v>
      </c>
    </row>
    <row r="215" spans="2:65" s="12" customFormat="1" x14ac:dyDescent="0.2">
      <c r="B215" s="155"/>
      <c r="D215" s="150" t="s">
        <v>376</v>
      </c>
      <c r="E215" s="156" t="s">
        <v>1</v>
      </c>
      <c r="F215" s="157" t="s">
        <v>5416</v>
      </c>
      <c r="H215" s="158">
        <v>0.14899999999999999</v>
      </c>
      <c r="I215" s="159"/>
      <c r="L215" s="155"/>
      <c r="M215" s="160"/>
      <c r="T215" s="161"/>
      <c r="AT215" s="156" t="s">
        <v>376</v>
      </c>
      <c r="AU215" s="156" t="s">
        <v>86</v>
      </c>
      <c r="AV215" s="12" t="s">
        <v>86</v>
      </c>
      <c r="AW215" s="12" t="s">
        <v>34</v>
      </c>
      <c r="AX215" s="12" t="s">
        <v>77</v>
      </c>
      <c r="AY215" s="156" t="s">
        <v>339</v>
      </c>
    </row>
    <row r="216" spans="2:65" s="13" customFormat="1" x14ac:dyDescent="0.2">
      <c r="B216" s="162"/>
      <c r="D216" s="150" t="s">
        <v>376</v>
      </c>
      <c r="E216" s="163" t="s">
        <v>1</v>
      </c>
      <c r="F216" s="164" t="s">
        <v>398</v>
      </c>
      <c r="H216" s="165">
        <v>0.14899999999999999</v>
      </c>
      <c r="I216" s="166"/>
      <c r="L216" s="162"/>
      <c r="M216" s="167"/>
      <c r="T216" s="168"/>
      <c r="AT216" s="163" t="s">
        <v>376</v>
      </c>
      <c r="AU216" s="163" t="s">
        <v>86</v>
      </c>
      <c r="AV216" s="13" t="s">
        <v>249</v>
      </c>
      <c r="AW216" s="13" t="s">
        <v>34</v>
      </c>
      <c r="AX216" s="13" t="s">
        <v>84</v>
      </c>
      <c r="AY216" s="163" t="s">
        <v>339</v>
      </c>
    </row>
    <row r="217" spans="2:65" s="1" customFormat="1" ht="16.5" customHeight="1" x14ac:dyDescent="0.2">
      <c r="B217" s="136"/>
      <c r="C217" s="137" t="s">
        <v>445</v>
      </c>
      <c r="D217" s="137" t="s">
        <v>342</v>
      </c>
      <c r="E217" s="138" t="s">
        <v>3775</v>
      </c>
      <c r="F217" s="139" t="s">
        <v>3776</v>
      </c>
      <c r="G217" s="140" t="s">
        <v>493</v>
      </c>
      <c r="H217" s="141">
        <v>1.1080000000000001</v>
      </c>
      <c r="I217" s="142"/>
      <c r="J217" s="143">
        <f>ROUND(I217*H217,2)</f>
        <v>0</v>
      </c>
      <c r="K217" s="139" t="s">
        <v>902</v>
      </c>
      <c r="L217" s="32"/>
      <c r="M217" s="144" t="s">
        <v>1</v>
      </c>
      <c r="N217" s="145" t="s">
        <v>42</v>
      </c>
      <c r="P217" s="146">
        <f>O217*H217</f>
        <v>0</v>
      </c>
      <c r="Q217" s="146">
        <v>1.0597000000000001</v>
      </c>
      <c r="R217" s="146">
        <f>Q217*H217</f>
        <v>1.1741476000000002</v>
      </c>
      <c r="S217" s="146">
        <v>0</v>
      </c>
      <c r="T217" s="147">
        <f>S217*H217</f>
        <v>0</v>
      </c>
      <c r="AR217" s="148" t="s">
        <v>249</v>
      </c>
      <c r="AT217" s="148" t="s">
        <v>342</v>
      </c>
      <c r="AU217" s="148" t="s">
        <v>86</v>
      </c>
      <c r="AY217" s="17" t="s">
        <v>339</v>
      </c>
      <c r="BE217" s="149">
        <f>IF(N217="základní",J217,0)</f>
        <v>0</v>
      </c>
      <c r="BF217" s="149">
        <f>IF(N217="snížená",J217,0)</f>
        <v>0</v>
      </c>
      <c r="BG217" s="149">
        <f>IF(N217="zákl. přenesená",J217,0)</f>
        <v>0</v>
      </c>
      <c r="BH217" s="149">
        <f>IF(N217="sníž. přenesená",J217,0)</f>
        <v>0</v>
      </c>
      <c r="BI217" s="149">
        <f>IF(N217="nulová",J217,0)</f>
        <v>0</v>
      </c>
      <c r="BJ217" s="17" t="s">
        <v>84</v>
      </c>
      <c r="BK217" s="149">
        <f>ROUND(I217*H217,2)</f>
        <v>0</v>
      </c>
      <c r="BL217" s="17" t="s">
        <v>249</v>
      </c>
      <c r="BM217" s="148" t="s">
        <v>5417</v>
      </c>
    </row>
    <row r="218" spans="2:65" s="1" customFormat="1" x14ac:dyDescent="0.2">
      <c r="B218" s="32"/>
      <c r="D218" s="150" t="s">
        <v>348</v>
      </c>
      <c r="F218" s="151" t="s">
        <v>3778</v>
      </c>
      <c r="I218" s="152"/>
      <c r="L218" s="32"/>
      <c r="M218" s="153"/>
      <c r="T218" s="56"/>
      <c r="AT218" s="17" t="s">
        <v>348</v>
      </c>
      <c r="AU218" s="17" t="s">
        <v>86</v>
      </c>
    </row>
    <row r="219" spans="2:65" s="12" customFormat="1" x14ac:dyDescent="0.2">
      <c r="B219" s="155"/>
      <c r="D219" s="150" t="s">
        <v>376</v>
      </c>
      <c r="E219" s="156" t="s">
        <v>1</v>
      </c>
      <c r="F219" s="157" t="s">
        <v>5418</v>
      </c>
      <c r="H219" s="158">
        <v>1.1080000000000001</v>
      </c>
      <c r="I219" s="159"/>
      <c r="L219" s="155"/>
      <c r="M219" s="160"/>
      <c r="T219" s="161"/>
      <c r="AT219" s="156" t="s">
        <v>376</v>
      </c>
      <c r="AU219" s="156" t="s">
        <v>86</v>
      </c>
      <c r="AV219" s="12" t="s">
        <v>86</v>
      </c>
      <c r="AW219" s="12" t="s">
        <v>34</v>
      </c>
      <c r="AX219" s="12" t="s">
        <v>77</v>
      </c>
      <c r="AY219" s="156" t="s">
        <v>339</v>
      </c>
    </row>
    <row r="220" spans="2:65" s="13" customFormat="1" x14ac:dyDescent="0.2">
      <c r="B220" s="162"/>
      <c r="D220" s="150" t="s">
        <v>376</v>
      </c>
      <c r="E220" s="163" t="s">
        <v>1</v>
      </c>
      <c r="F220" s="164" t="s">
        <v>398</v>
      </c>
      <c r="H220" s="165">
        <v>1.1080000000000001</v>
      </c>
      <c r="I220" s="166"/>
      <c r="L220" s="162"/>
      <c r="M220" s="167"/>
      <c r="T220" s="168"/>
      <c r="AT220" s="163" t="s">
        <v>376</v>
      </c>
      <c r="AU220" s="163" t="s">
        <v>86</v>
      </c>
      <c r="AV220" s="13" t="s">
        <v>249</v>
      </c>
      <c r="AW220" s="13" t="s">
        <v>34</v>
      </c>
      <c r="AX220" s="13" t="s">
        <v>84</v>
      </c>
      <c r="AY220" s="163" t="s">
        <v>339</v>
      </c>
    </row>
    <row r="221" spans="2:65" s="11" customFormat="1" ht="22.8" customHeight="1" x14ac:dyDescent="0.25">
      <c r="B221" s="124"/>
      <c r="D221" s="125" t="s">
        <v>76</v>
      </c>
      <c r="E221" s="134" t="s">
        <v>97</v>
      </c>
      <c r="F221" s="134" t="s">
        <v>2100</v>
      </c>
      <c r="I221" s="127"/>
      <c r="J221" s="135">
        <f>BK221</f>
        <v>0</v>
      </c>
      <c r="L221" s="124"/>
      <c r="M221" s="129"/>
      <c r="P221" s="130">
        <f>SUM(P222:P240)</f>
        <v>0</v>
      </c>
      <c r="R221" s="130">
        <f>SUM(R222:R240)</f>
        <v>57.501482349999996</v>
      </c>
      <c r="T221" s="131">
        <f>SUM(T222:T240)</f>
        <v>0</v>
      </c>
      <c r="AR221" s="125" t="s">
        <v>84</v>
      </c>
      <c r="AT221" s="132" t="s">
        <v>76</v>
      </c>
      <c r="AU221" s="132" t="s">
        <v>84</v>
      </c>
      <c r="AY221" s="125" t="s">
        <v>339</v>
      </c>
      <c r="BK221" s="133">
        <f>SUM(BK222:BK240)</f>
        <v>0</v>
      </c>
    </row>
    <row r="222" spans="2:65" s="1" customFormat="1" ht="16.5" customHeight="1" x14ac:dyDescent="0.2">
      <c r="B222" s="136"/>
      <c r="C222" s="137" t="s">
        <v>451</v>
      </c>
      <c r="D222" s="137" t="s">
        <v>342</v>
      </c>
      <c r="E222" s="138" t="s">
        <v>2162</v>
      </c>
      <c r="F222" s="139" t="s">
        <v>2163</v>
      </c>
      <c r="G222" s="140" t="s">
        <v>373</v>
      </c>
      <c r="H222" s="141">
        <v>22.617000000000001</v>
      </c>
      <c r="I222" s="142"/>
      <c r="J222" s="143">
        <f>ROUND(I222*H222,2)</f>
        <v>0</v>
      </c>
      <c r="K222" s="139" t="s">
        <v>902</v>
      </c>
      <c r="L222" s="32"/>
      <c r="M222" s="144" t="s">
        <v>1</v>
      </c>
      <c r="N222" s="145" t="s">
        <v>42</v>
      </c>
      <c r="P222" s="146">
        <f>O222*H222</f>
        <v>0</v>
      </c>
      <c r="Q222" s="146">
        <v>7.9549999999999996E-2</v>
      </c>
      <c r="R222" s="146">
        <f>Q222*H222</f>
        <v>1.7991823499999999</v>
      </c>
      <c r="S222" s="146">
        <v>0</v>
      </c>
      <c r="T222" s="147">
        <f>S222*H222</f>
        <v>0</v>
      </c>
      <c r="AR222" s="148" t="s">
        <v>249</v>
      </c>
      <c r="AT222" s="148" t="s">
        <v>342</v>
      </c>
      <c r="AU222" s="148" t="s">
        <v>86</v>
      </c>
      <c r="AY222" s="17" t="s">
        <v>339</v>
      </c>
      <c r="BE222" s="149">
        <f>IF(N222="základní",J222,0)</f>
        <v>0</v>
      </c>
      <c r="BF222" s="149">
        <f>IF(N222="snížená",J222,0)</f>
        <v>0</v>
      </c>
      <c r="BG222" s="149">
        <f>IF(N222="zákl. přenesená",J222,0)</f>
        <v>0</v>
      </c>
      <c r="BH222" s="149">
        <f>IF(N222="sníž. přenesená",J222,0)</f>
        <v>0</v>
      </c>
      <c r="BI222" s="149">
        <f>IF(N222="nulová",J222,0)</f>
        <v>0</v>
      </c>
      <c r="BJ222" s="17" t="s">
        <v>84</v>
      </c>
      <c r="BK222" s="149">
        <f>ROUND(I222*H222,2)</f>
        <v>0</v>
      </c>
      <c r="BL222" s="17" t="s">
        <v>249</v>
      </c>
      <c r="BM222" s="148" t="s">
        <v>5419</v>
      </c>
    </row>
    <row r="223" spans="2:65" s="1" customFormat="1" x14ac:dyDescent="0.2">
      <c r="B223" s="32"/>
      <c r="D223" s="150" t="s">
        <v>348</v>
      </c>
      <c r="F223" s="151" t="s">
        <v>2165</v>
      </c>
      <c r="I223" s="152"/>
      <c r="L223" s="32"/>
      <c r="M223" s="153"/>
      <c r="T223" s="56"/>
      <c r="AT223" s="17" t="s">
        <v>348</v>
      </c>
      <c r="AU223" s="17" t="s">
        <v>86</v>
      </c>
    </row>
    <row r="224" spans="2:65" s="12" customFormat="1" x14ac:dyDescent="0.2">
      <c r="B224" s="155"/>
      <c r="D224" s="150" t="s">
        <v>376</v>
      </c>
      <c r="E224" s="156" t="s">
        <v>1</v>
      </c>
      <c r="F224" s="157" t="s">
        <v>5420</v>
      </c>
      <c r="H224" s="158">
        <v>20.692</v>
      </c>
      <c r="I224" s="159"/>
      <c r="L224" s="155"/>
      <c r="M224" s="160"/>
      <c r="T224" s="161"/>
      <c r="AT224" s="156" t="s">
        <v>376</v>
      </c>
      <c r="AU224" s="156" t="s">
        <v>86</v>
      </c>
      <c r="AV224" s="12" t="s">
        <v>86</v>
      </c>
      <c r="AW224" s="12" t="s">
        <v>34</v>
      </c>
      <c r="AX224" s="12" t="s">
        <v>77</v>
      </c>
      <c r="AY224" s="156" t="s">
        <v>339</v>
      </c>
    </row>
    <row r="225" spans="2:65" s="12" customFormat="1" x14ac:dyDescent="0.2">
      <c r="B225" s="155"/>
      <c r="D225" s="150" t="s">
        <v>376</v>
      </c>
      <c r="E225" s="156" t="s">
        <v>1</v>
      </c>
      <c r="F225" s="157" t="s">
        <v>5421</v>
      </c>
      <c r="H225" s="158">
        <v>0.96699999999999997</v>
      </c>
      <c r="I225" s="159"/>
      <c r="L225" s="155"/>
      <c r="M225" s="160"/>
      <c r="T225" s="161"/>
      <c r="AT225" s="156" t="s">
        <v>376</v>
      </c>
      <c r="AU225" s="156" t="s">
        <v>86</v>
      </c>
      <c r="AV225" s="12" t="s">
        <v>86</v>
      </c>
      <c r="AW225" s="12" t="s">
        <v>34</v>
      </c>
      <c r="AX225" s="12" t="s">
        <v>77</v>
      </c>
      <c r="AY225" s="156" t="s">
        <v>339</v>
      </c>
    </row>
    <row r="226" spans="2:65" s="12" customFormat="1" x14ac:dyDescent="0.2">
      <c r="B226" s="155"/>
      <c r="D226" s="150" t="s">
        <v>376</v>
      </c>
      <c r="E226" s="156" t="s">
        <v>1</v>
      </c>
      <c r="F226" s="157" t="s">
        <v>5422</v>
      </c>
      <c r="H226" s="158">
        <v>0.95799999999999996</v>
      </c>
      <c r="I226" s="159"/>
      <c r="L226" s="155"/>
      <c r="M226" s="160"/>
      <c r="T226" s="161"/>
      <c r="AT226" s="156" t="s">
        <v>376</v>
      </c>
      <c r="AU226" s="156" t="s">
        <v>86</v>
      </c>
      <c r="AV226" s="12" t="s">
        <v>86</v>
      </c>
      <c r="AW226" s="12" t="s">
        <v>34</v>
      </c>
      <c r="AX226" s="12" t="s">
        <v>77</v>
      </c>
      <c r="AY226" s="156" t="s">
        <v>339</v>
      </c>
    </row>
    <row r="227" spans="2:65" s="13" customFormat="1" x14ac:dyDescent="0.2">
      <c r="B227" s="162"/>
      <c r="D227" s="150" t="s">
        <v>376</v>
      </c>
      <c r="E227" s="163" t="s">
        <v>1</v>
      </c>
      <c r="F227" s="164" t="s">
        <v>398</v>
      </c>
      <c r="H227" s="165">
        <v>22.616999999999997</v>
      </c>
      <c r="I227" s="166"/>
      <c r="L227" s="162"/>
      <c r="M227" s="167"/>
      <c r="T227" s="168"/>
      <c r="AT227" s="163" t="s">
        <v>376</v>
      </c>
      <c r="AU227" s="163" t="s">
        <v>86</v>
      </c>
      <c r="AV227" s="13" t="s">
        <v>249</v>
      </c>
      <c r="AW227" s="13" t="s">
        <v>34</v>
      </c>
      <c r="AX227" s="13" t="s">
        <v>84</v>
      </c>
      <c r="AY227" s="163" t="s">
        <v>339</v>
      </c>
    </row>
    <row r="228" spans="2:65" s="1" customFormat="1" ht="16.5" customHeight="1" x14ac:dyDescent="0.2">
      <c r="B228" s="136"/>
      <c r="C228" s="169" t="s">
        <v>7</v>
      </c>
      <c r="D228" s="169" t="s">
        <v>490</v>
      </c>
      <c r="E228" s="170" t="s">
        <v>5423</v>
      </c>
      <c r="F228" s="171" t="s">
        <v>5424</v>
      </c>
      <c r="G228" s="172" t="s">
        <v>345</v>
      </c>
      <c r="H228" s="173">
        <v>28</v>
      </c>
      <c r="I228" s="174"/>
      <c r="J228" s="175">
        <f>ROUND(I228*H228,2)</f>
        <v>0</v>
      </c>
      <c r="K228" s="171" t="s">
        <v>1</v>
      </c>
      <c r="L228" s="176"/>
      <c r="M228" s="177" t="s">
        <v>1</v>
      </c>
      <c r="N228" s="178" t="s">
        <v>42</v>
      </c>
      <c r="P228" s="146">
        <f>O228*H228</f>
        <v>0</v>
      </c>
      <c r="Q228" s="146">
        <v>1.8109999999999999</v>
      </c>
      <c r="R228" s="146">
        <f>Q228*H228</f>
        <v>50.707999999999998</v>
      </c>
      <c r="S228" s="146">
        <v>0</v>
      </c>
      <c r="T228" s="147">
        <f>S228*H228</f>
        <v>0</v>
      </c>
      <c r="AR228" s="148" t="s">
        <v>385</v>
      </c>
      <c r="AT228" s="148" t="s">
        <v>490</v>
      </c>
      <c r="AU228" s="148" t="s">
        <v>86</v>
      </c>
      <c r="AY228" s="17" t="s">
        <v>339</v>
      </c>
      <c r="BE228" s="149">
        <f>IF(N228="základní",J228,0)</f>
        <v>0</v>
      </c>
      <c r="BF228" s="149">
        <f>IF(N228="snížená",J228,0)</f>
        <v>0</v>
      </c>
      <c r="BG228" s="149">
        <f>IF(N228="zákl. přenesená",J228,0)</f>
        <v>0</v>
      </c>
      <c r="BH228" s="149">
        <f>IF(N228="sníž. přenesená",J228,0)</f>
        <v>0</v>
      </c>
      <c r="BI228" s="149">
        <f>IF(N228="nulová",J228,0)</f>
        <v>0</v>
      </c>
      <c r="BJ228" s="17" t="s">
        <v>84</v>
      </c>
      <c r="BK228" s="149">
        <f>ROUND(I228*H228,2)</f>
        <v>0</v>
      </c>
      <c r="BL228" s="17" t="s">
        <v>249</v>
      </c>
      <c r="BM228" s="148" t="s">
        <v>5425</v>
      </c>
    </row>
    <row r="229" spans="2:65" s="1" customFormat="1" x14ac:dyDescent="0.2">
      <c r="B229" s="32"/>
      <c r="D229" s="150" t="s">
        <v>348</v>
      </c>
      <c r="F229" s="151" t="s">
        <v>5424</v>
      </c>
      <c r="I229" s="152"/>
      <c r="L229" s="32"/>
      <c r="M229" s="153"/>
      <c r="T229" s="56"/>
      <c r="AT229" s="17" t="s">
        <v>348</v>
      </c>
      <c r="AU229" s="17" t="s">
        <v>86</v>
      </c>
    </row>
    <row r="230" spans="2:65" s="1" customFormat="1" ht="16.5" customHeight="1" x14ac:dyDescent="0.2">
      <c r="B230" s="136"/>
      <c r="C230" s="169" t="s">
        <v>460</v>
      </c>
      <c r="D230" s="169" t="s">
        <v>490</v>
      </c>
      <c r="E230" s="170" t="s">
        <v>5426</v>
      </c>
      <c r="F230" s="171" t="s">
        <v>5427</v>
      </c>
      <c r="G230" s="172" t="s">
        <v>345</v>
      </c>
      <c r="H230" s="173">
        <v>1</v>
      </c>
      <c r="I230" s="174"/>
      <c r="J230" s="175">
        <f>ROUND(I230*H230,2)</f>
        <v>0</v>
      </c>
      <c r="K230" s="171" t="s">
        <v>1</v>
      </c>
      <c r="L230" s="176"/>
      <c r="M230" s="177" t="s">
        <v>1</v>
      </c>
      <c r="N230" s="178" t="s">
        <v>42</v>
      </c>
      <c r="P230" s="146">
        <f>O230*H230</f>
        <v>0</v>
      </c>
      <c r="Q230" s="146">
        <v>2.347</v>
      </c>
      <c r="R230" s="146">
        <f>Q230*H230</f>
        <v>2.347</v>
      </c>
      <c r="S230" s="146">
        <v>0</v>
      </c>
      <c r="T230" s="147">
        <f>S230*H230</f>
        <v>0</v>
      </c>
      <c r="AR230" s="148" t="s">
        <v>385</v>
      </c>
      <c r="AT230" s="148" t="s">
        <v>490</v>
      </c>
      <c r="AU230" s="148" t="s">
        <v>86</v>
      </c>
      <c r="AY230" s="17" t="s">
        <v>339</v>
      </c>
      <c r="BE230" s="149">
        <f>IF(N230="základní",J230,0)</f>
        <v>0</v>
      </c>
      <c r="BF230" s="149">
        <f>IF(N230="snížená",J230,0)</f>
        <v>0</v>
      </c>
      <c r="BG230" s="149">
        <f>IF(N230="zákl. přenesená",J230,0)</f>
        <v>0</v>
      </c>
      <c r="BH230" s="149">
        <f>IF(N230="sníž. přenesená",J230,0)</f>
        <v>0</v>
      </c>
      <c r="BI230" s="149">
        <f>IF(N230="nulová",J230,0)</f>
        <v>0</v>
      </c>
      <c r="BJ230" s="17" t="s">
        <v>84</v>
      </c>
      <c r="BK230" s="149">
        <f>ROUND(I230*H230,2)</f>
        <v>0</v>
      </c>
      <c r="BL230" s="17" t="s">
        <v>249</v>
      </c>
      <c r="BM230" s="148" t="s">
        <v>5428</v>
      </c>
    </row>
    <row r="231" spans="2:65" s="1" customFormat="1" x14ac:dyDescent="0.2">
      <c r="B231" s="32"/>
      <c r="D231" s="150" t="s">
        <v>348</v>
      </c>
      <c r="F231" s="151" t="s">
        <v>5427</v>
      </c>
      <c r="I231" s="152"/>
      <c r="L231" s="32"/>
      <c r="M231" s="153"/>
      <c r="T231" s="56"/>
      <c r="AT231" s="17" t="s">
        <v>348</v>
      </c>
      <c r="AU231" s="17" t="s">
        <v>86</v>
      </c>
    </row>
    <row r="232" spans="2:65" s="1" customFormat="1" ht="16.5" customHeight="1" x14ac:dyDescent="0.2">
      <c r="B232" s="136"/>
      <c r="C232" s="169" t="s">
        <v>467</v>
      </c>
      <c r="D232" s="169" t="s">
        <v>490</v>
      </c>
      <c r="E232" s="170" t="s">
        <v>5429</v>
      </c>
      <c r="F232" s="171" t="s">
        <v>5430</v>
      </c>
      <c r="G232" s="172" t="s">
        <v>345</v>
      </c>
      <c r="H232" s="173">
        <v>1</v>
      </c>
      <c r="I232" s="174"/>
      <c r="J232" s="175">
        <f>ROUND(I232*H232,2)</f>
        <v>0</v>
      </c>
      <c r="K232" s="171" t="s">
        <v>1</v>
      </c>
      <c r="L232" s="176"/>
      <c r="M232" s="177" t="s">
        <v>1</v>
      </c>
      <c r="N232" s="178" t="s">
        <v>42</v>
      </c>
      <c r="P232" s="146">
        <f>O232*H232</f>
        <v>0</v>
      </c>
      <c r="Q232" s="146">
        <v>2.37</v>
      </c>
      <c r="R232" s="146">
        <f>Q232*H232</f>
        <v>2.37</v>
      </c>
      <c r="S232" s="146">
        <v>0</v>
      </c>
      <c r="T232" s="147">
        <f>S232*H232</f>
        <v>0</v>
      </c>
      <c r="AR232" s="148" t="s">
        <v>385</v>
      </c>
      <c r="AT232" s="148" t="s">
        <v>490</v>
      </c>
      <c r="AU232" s="148" t="s">
        <v>86</v>
      </c>
      <c r="AY232" s="17" t="s">
        <v>339</v>
      </c>
      <c r="BE232" s="149">
        <f>IF(N232="základní",J232,0)</f>
        <v>0</v>
      </c>
      <c r="BF232" s="149">
        <f>IF(N232="snížená",J232,0)</f>
        <v>0</v>
      </c>
      <c r="BG232" s="149">
        <f>IF(N232="zákl. přenesená",J232,0)</f>
        <v>0</v>
      </c>
      <c r="BH232" s="149">
        <f>IF(N232="sníž. přenesená",J232,0)</f>
        <v>0</v>
      </c>
      <c r="BI232" s="149">
        <f>IF(N232="nulová",J232,0)</f>
        <v>0</v>
      </c>
      <c r="BJ232" s="17" t="s">
        <v>84</v>
      </c>
      <c r="BK232" s="149">
        <f>ROUND(I232*H232,2)</f>
        <v>0</v>
      </c>
      <c r="BL232" s="17" t="s">
        <v>249</v>
      </c>
      <c r="BM232" s="148" t="s">
        <v>5431</v>
      </c>
    </row>
    <row r="233" spans="2:65" s="1" customFormat="1" x14ac:dyDescent="0.2">
      <c r="B233" s="32"/>
      <c r="D233" s="150" t="s">
        <v>348</v>
      </c>
      <c r="F233" s="151" t="s">
        <v>5430</v>
      </c>
      <c r="I233" s="152"/>
      <c r="L233" s="32"/>
      <c r="M233" s="153"/>
      <c r="T233" s="56"/>
      <c r="AT233" s="17" t="s">
        <v>348</v>
      </c>
      <c r="AU233" s="17" t="s">
        <v>86</v>
      </c>
    </row>
    <row r="234" spans="2:65" s="1" customFormat="1" ht="16.5" customHeight="1" x14ac:dyDescent="0.2">
      <c r="B234" s="136"/>
      <c r="C234" s="137" t="s">
        <v>472</v>
      </c>
      <c r="D234" s="137" t="s">
        <v>342</v>
      </c>
      <c r="E234" s="138" t="s">
        <v>5432</v>
      </c>
      <c r="F234" s="139" t="s">
        <v>5433</v>
      </c>
      <c r="G234" s="140" t="s">
        <v>345</v>
      </c>
      <c r="H234" s="141">
        <v>5</v>
      </c>
      <c r="I234" s="142"/>
      <c r="J234" s="143">
        <f>ROUND(I234*H234,2)</f>
        <v>0</v>
      </c>
      <c r="K234" s="139" t="s">
        <v>902</v>
      </c>
      <c r="L234" s="32"/>
      <c r="M234" s="144" t="s">
        <v>1</v>
      </c>
      <c r="N234" s="145" t="s">
        <v>42</v>
      </c>
      <c r="P234" s="146">
        <f>O234*H234</f>
        <v>0</v>
      </c>
      <c r="Q234" s="146">
        <v>2.2000000000000001E-4</v>
      </c>
      <c r="R234" s="146">
        <f>Q234*H234</f>
        <v>1.1000000000000001E-3</v>
      </c>
      <c r="S234" s="146">
        <v>0</v>
      </c>
      <c r="T234" s="147">
        <f>S234*H234</f>
        <v>0</v>
      </c>
      <c r="AR234" s="148" t="s">
        <v>249</v>
      </c>
      <c r="AT234" s="148" t="s">
        <v>342</v>
      </c>
      <c r="AU234" s="148" t="s">
        <v>86</v>
      </c>
      <c r="AY234" s="17" t="s">
        <v>339</v>
      </c>
      <c r="BE234" s="149">
        <f>IF(N234="základní",J234,0)</f>
        <v>0</v>
      </c>
      <c r="BF234" s="149">
        <f>IF(N234="snížená",J234,0)</f>
        <v>0</v>
      </c>
      <c r="BG234" s="149">
        <f>IF(N234="zákl. přenesená",J234,0)</f>
        <v>0</v>
      </c>
      <c r="BH234" s="149">
        <f>IF(N234="sníž. přenesená",J234,0)</f>
        <v>0</v>
      </c>
      <c r="BI234" s="149">
        <f>IF(N234="nulová",J234,0)</f>
        <v>0</v>
      </c>
      <c r="BJ234" s="17" t="s">
        <v>84</v>
      </c>
      <c r="BK234" s="149">
        <f>ROUND(I234*H234,2)</f>
        <v>0</v>
      </c>
      <c r="BL234" s="17" t="s">
        <v>249</v>
      </c>
      <c r="BM234" s="148" t="s">
        <v>5434</v>
      </c>
    </row>
    <row r="235" spans="2:65" s="1" customFormat="1" ht="19.2" x14ac:dyDescent="0.2">
      <c r="B235" s="32"/>
      <c r="D235" s="150" t="s">
        <v>348</v>
      </c>
      <c r="F235" s="151" t="s">
        <v>5435</v>
      </c>
      <c r="I235" s="152"/>
      <c r="L235" s="32"/>
      <c r="M235" s="153"/>
      <c r="T235" s="56"/>
      <c r="AT235" s="17" t="s">
        <v>348</v>
      </c>
      <c r="AU235" s="17" t="s">
        <v>86</v>
      </c>
    </row>
    <row r="236" spans="2:65" s="1" customFormat="1" ht="16.5" customHeight="1" x14ac:dyDescent="0.2">
      <c r="B236" s="136"/>
      <c r="C236" s="169" t="s">
        <v>478</v>
      </c>
      <c r="D236" s="169" t="s">
        <v>490</v>
      </c>
      <c r="E236" s="170" t="s">
        <v>5436</v>
      </c>
      <c r="F236" s="171" t="s">
        <v>5437</v>
      </c>
      <c r="G236" s="172" t="s">
        <v>373</v>
      </c>
      <c r="H236" s="173">
        <v>0.5</v>
      </c>
      <c r="I236" s="174"/>
      <c r="J236" s="175">
        <f>ROUND(I236*H236,2)</f>
        <v>0</v>
      </c>
      <c r="K236" s="171" t="s">
        <v>902</v>
      </c>
      <c r="L236" s="176"/>
      <c r="M236" s="177" t="s">
        <v>1</v>
      </c>
      <c r="N236" s="178" t="s">
        <v>42</v>
      </c>
      <c r="P236" s="146">
        <f>O236*H236</f>
        <v>0</v>
      </c>
      <c r="Q236" s="146">
        <v>0.55000000000000004</v>
      </c>
      <c r="R236" s="146">
        <f>Q236*H236</f>
        <v>0.27500000000000002</v>
      </c>
      <c r="S236" s="146">
        <v>0</v>
      </c>
      <c r="T236" s="147">
        <f>S236*H236</f>
        <v>0</v>
      </c>
      <c r="AR236" s="148" t="s">
        <v>385</v>
      </c>
      <c r="AT236" s="148" t="s">
        <v>490</v>
      </c>
      <c r="AU236" s="148" t="s">
        <v>86</v>
      </c>
      <c r="AY236" s="17" t="s">
        <v>339</v>
      </c>
      <c r="BE236" s="149">
        <f>IF(N236="základní",J236,0)</f>
        <v>0</v>
      </c>
      <c r="BF236" s="149">
        <f>IF(N236="snížená",J236,0)</f>
        <v>0</v>
      </c>
      <c r="BG236" s="149">
        <f>IF(N236="zákl. přenesená",J236,0)</f>
        <v>0</v>
      </c>
      <c r="BH236" s="149">
        <f>IF(N236="sníž. přenesená",J236,0)</f>
        <v>0</v>
      </c>
      <c r="BI236" s="149">
        <f>IF(N236="nulová",J236,0)</f>
        <v>0</v>
      </c>
      <c r="BJ236" s="17" t="s">
        <v>84</v>
      </c>
      <c r="BK236" s="149">
        <f>ROUND(I236*H236,2)</f>
        <v>0</v>
      </c>
      <c r="BL236" s="17" t="s">
        <v>249</v>
      </c>
      <c r="BM236" s="148" t="s">
        <v>5438</v>
      </c>
    </row>
    <row r="237" spans="2:65" s="1" customFormat="1" x14ac:dyDescent="0.2">
      <c r="B237" s="32"/>
      <c r="D237" s="150" t="s">
        <v>348</v>
      </c>
      <c r="F237" s="151" t="s">
        <v>5437</v>
      </c>
      <c r="I237" s="152"/>
      <c r="L237" s="32"/>
      <c r="M237" s="153"/>
      <c r="T237" s="56"/>
      <c r="AT237" s="17" t="s">
        <v>348</v>
      </c>
      <c r="AU237" s="17" t="s">
        <v>86</v>
      </c>
    </row>
    <row r="238" spans="2:65" s="1" customFormat="1" ht="19.2" x14ac:dyDescent="0.2">
      <c r="B238" s="32"/>
      <c r="D238" s="150" t="s">
        <v>350</v>
      </c>
      <c r="F238" s="154" t="s">
        <v>5439</v>
      </c>
      <c r="I238" s="152"/>
      <c r="L238" s="32"/>
      <c r="M238" s="153"/>
      <c r="T238" s="56"/>
      <c r="AT238" s="17" t="s">
        <v>350</v>
      </c>
      <c r="AU238" s="17" t="s">
        <v>86</v>
      </c>
    </row>
    <row r="239" spans="2:65" s="1" customFormat="1" ht="16.5" customHeight="1" x14ac:dyDescent="0.2">
      <c r="B239" s="136"/>
      <c r="C239" s="137" t="s">
        <v>483</v>
      </c>
      <c r="D239" s="137" t="s">
        <v>342</v>
      </c>
      <c r="E239" s="138" t="s">
        <v>5440</v>
      </c>
      <c r="F239" s="139" t="s">
        <v>5441</v>
      </c>
      <c r="G239" s="140" t="s">
        <v>358</v>
      </c>
      <c r="H239" s="141">
        <v>15</v>
      </c>
      <c r="I239" s="142"/>
      <c r="J239" s="143">
        <f>ROUND(I239*H239,2)</f>
        <v>0</v>
      </c>
      <c r="K239" s="139" t="s">
        <v>902</v>
      </c>
      <c r="L239" s="32"/>
      <c r="M239" s="144" t="s">
        <v>1</v>
      </c>
      <c r="N239" s="145" t="s">
        <v>42</v>
      </c>
      <c r="P239" s="146">
        <f>O239*H239</f>
        <v>0</v>
      </c>
      <c r="Q239" s="146">
        <v>8.0000000000000007E-5</v>
      </c>
      <c r="R239" s="146">
        <f>Q239*H239</f>
        <v>1.2000000000000001E-3</v>
      </c>
      <c r="S239" s="146">
        <v>0</v>
      </c>
      <c r="T239" s="147">
        <f>S239*H239</f>
        <v>0</v>
      </c>
      <c r="AR239" s="148" t="s">
        <v>249</v>
      </c>
      <c r="AT239" s="148" t="s">
        <v>342</v>
      </c>
      <c r="AU239" s="148" t="s">
        <v>86</v>
      </c>
      <c r="AY239" s="17" t="s">
        <v>339</v>
      </c>
      <c r="BE239" s="149">
        <f>IF(N239="základní",J239,0)</f>
        <v>0</v>
      </c>
      <c r="BF239" s="149">
        <f>IF(N239="snížená",J239,0)</f>
        <v>0</v>
      </c>
      <c r="BG239" s="149">
        <f>IF(N239="zákl. přenesená",J239,0)</f>
        <v>0</v>
      </c>
      <c r="BH239" s="149">
        <f>IF(N239="sníž. přenesená",J239,0)</f>
        <v>0</v>
      </c>
      <c r="BI239" s="149">
        <f>IF(N239="nulová",J239,0)</f>
        <v>0</v>
      </c>
      <c r="BJ239" s="17" t="s">
        <v>84</v>
      </c>
      <c r="BK239" s="149">
        <f>ROUND(I239*H239,2)</f>
        <v>0</v>
      </c>
      <c r="BL239" s="17" t="s">
        <v>249</v>
      </c>
      <c r="BM239" s="148" t="s">
        <v>5442</v>
      </c>
    </row>
    <row r="240" spans="2:65" s="1" customFormat="1" x14ac:dyDescent="0.2">
      <c r="B240" s="32"/>
      <c r="D240" s="150" t="s">
        <v>348</v>
      </c>
      <c r="F240" s="151" t="s">
        <v>5443</v>
      </c>
      <c r="I240" s="152"/>
      <c r="L240" s="32"/>
      <c r="M240" s="153"/>
      <c r="T240" s="56"/>
      <c r="AT240" s="17" t="s">
        <v>348</v>
      </c>
      <c r="AU240" s="17" t="s">
        <v>86</v>
      </c>
    </row>
    <row r="241" spans="2:65" s="11" customFormat="1" ht="22.8" customHeight="1" x14ac:dyDescent="0.25">
      <c r="B241" s="124"/>
      <c r="D241" s="125" t="s">
        <v>76</v>
      </c>
      <c r="E241" s="134" t="s">
        <v>249</v>
      </c>
      <c r="F241" s="134" t="s">
        <v>2233</v>
      </c>
      <c r="I241" s="127"/>
      <c r="J241" s="135">
        <f>BK241</f>
        <v>0</v>
      </c>
      <c r="L241" s="124"/>
      <c r="M241" s="129"/>
      <c r="P241" s="130">
        <f>SUM(P242:P252)</f>
        <v>0</v>
      </c>
      <c r="R241" s="130">
        <f>SUM(R242:R252)</f>
        <v>25.422279980000003</v>
      </c>
      <c r="T241" s="131">
        <f>SUM(T242:T252)</f>
        <v>0</v>
      </c>
      <c r="AR241" s="125" t="s">
        <v>84</v>
      </c>
      <c r="AT241" s="132" t="s">
        <v>76</v>
      </c>
      <c r="AU241" s="132" t="s">
        <v>84</v>
      </c>
      <c r="AY241" s="125" t="s">
        <v>339</v>
      </c>
      <c r="BK241" s="133">
        <f>SUM(BK242:BK252)</f>
        <v>0</v>
      </c>
    </row>
    <row r="242" spans="2:65" s="1" customFormat="1" ht="16.5" customHeight="1" x14ac:dyDescent="0.2">
      <c r="B242" s="136"/>
      <c r="C242" s="137" t="s">
        <v>489</v>
      </c>
      <c r="D242" s="137" t="s">
        <v>342</v>
      </c>
      <c r="E242" s="138" t="s">
        <v>5444</v>
      </c>
      <c r="F242" s="139" t="s">
        <v>5445</v>
      </c>
      <c r="G242" s="140" t="s">
        <v>381</v>
      </c>
      <c r="H242" s="141">
        <v>6.5179999999999998</v>
      </c>
      <c r="I242" s="142"/>
      <c r="J242" s="143">
        <f>ROUND(I242*H242,2)</f>
        <v>0</v>
      </c>
      <c r="K242" s="139" t="s">
        <v>902</v>
      </c>
      <c r="L242" s="32"/>
      <c r="M242" s="144" t="s">
        <v>1</v>
      </c>
      <c r="N242" s="145" t="s">
        <v>42</v>
      </c>
      <c r="P242" s="146">
        <f>O242*H242</f>
        <v>0</v>
      </c>
      <c r="Q242" s="146">
        <v>0.24315999999999999</v>
      </c>
      <c r="R242" s="146">
        <f>Q242*H242</f>
        <v>1.58491688</v>
      </c>
      <c r="S242" s="146">
        <v>0</v>
      </c>
      <c r="T242" s="147">
        <f>S242*H242</f>
        <v>0</v>
      </c>
      <c r="AR242" s="148" t="s">
        <v>249</v>
      </c>
      <c r="AT242" s="148" t="s">
        <v>342</v>
      </c>
      <c r="AU242" s="148" t="s">
        <v>86</v>
      </c>
      <c r="AY242" s="17" t="s">
        <v>339</v>
      </c>
      <c r="BE242" s="149">
        <f>IF(N242="základní",J242,0)</f>
        <v>0</v>
      </c>
      <c r="BF242" s="149">
        <f>IF(N242="snížená",J242,0)</f>
        <v>0</v>
      </c>
      <c r="BG242" s="149">
        <f>IF(N242="zákl. přenesená",J242,0)</f>
        <v>0</v>
      </c>
      <c r="BH242" s="149">
        <f>IF(N242="sníž. přenesená",J242,0)</f>
        <v>0</v>
      </c>
      <c r="BI242" s="149">
        <f>IF(N242="nulová",J242,0)</f>
        <v>0</v>
      </c>
      <c r="BJ242" s="17" t="s">
        <v>84</v>
      </c>
      <c r="BK242" s="149">
        <f>ROUND(I242*H242,2)</f>
        <v>0</v>
      </c>
      <c r="BL242" s="17" t="s">
        <v>249</v>
      </c>
      <c r="BM242" s="148" t="s">
        <v>5446</v>
      </c>
    </row>
    <row r="243" spans="2:65" s="1" customFormat="1" x14ac:dyDescent="0.2">
      <c r="B243" s="32"/>
      <c r="D243" s="150" t="s">
        <v>348</v>
      </c>
      <c r="F243" s="151" t="s">
        <v>5447</v>
      </c>
      <c r="I243" s="152"/>
      <c r="L243" s="32"/>
      <c r="M243" s="153"/>
      <c r="T243" s="56"/>
      <c r="AT243" s="17" t="s">
        <v>348</v>
      </c>
      <c r="AU243" s="17" t="s">
        <v>86</v>
      </c>
    </row>
    <row r="244" spans="2:65" s="12" customFormat="1" x14ac:dyDescent="0.2">
      <c r="B244" s="155"/>
      <c r="D244" s="150" t="s">
        <v>376</v>
      </c>
      <c r="E244" s="156" t="s">
        <v>1</v>
      </c>
      <c r="F244" s="157" t="s">
        <v>5448</v>
      </c>
      <c r="H244" s="158">
        <v>6.5179999999999998</v>
      </c>
      <c r="I244" s="159"/>
      <c r="L244" s="155"/>
      <c r="M244" s="160"/>
      <c r="T244" s="161"/>
      <c r="AT244" s="156" t="s">
        <v>376</v>
      </c>
      <c r="AU244" s="156" t="s">
        <v>86</v>
      </c>
      <c r="AV244" s="12" t="s">
        <v>86</v>
      </c>
      <c r="AW244" s="12" t="s">
        <v>34</v>
      </c>
      <c r="AX244" s="12" t="s">
        <v>84</v>
      </c>
      <c r="AY244" s="156" t="s">
        <v>339</v>
      </c>
    </row>
    <row r="245" spans="2:65" s="1" customFormat="1" ht="16.5" customHeight="1" x14ac:dyDescent="0.2">
      <c r="B245" s="136"/>
      <c r="C245" s="137" t="s">
        <v>497</v>
      </c>
      <c r="D245" s="137" t="s">
        <v>342</v>
      </c>
      <c r="E245" s="138" t="s">
        <v>5449</v>
      </c>
      <c r="F245" s="139" t="s">
        <v>5450</v>
      </c>
      <c r="G245" s="140" t="s">
        <v>373</v>
      </c>
      <c r="H245" s="141">
        <v>0.54</v>
      </c>
      <c r="I245" s="142"/>
      <c r="J245" s="143">
        <f>ROUND(I245*H245,2)</f>
        <v>0</v>
      </c>
      <c r="K245" s="139" t="s">
        <v>902</v>
      </c>
      <c r="L245" s="32"/>
      <c r="M245" s="144" t="s">
        <v>1</v>
      </c>
      <c r="N245" s="145" t="s">
        <v>42</v>
      </c>
      <c r="P245" s="146">
        <f>O245*H245</f>
        <v>0</v>
      </c>
      <c r="Q245" s="146">
        <v>0</v>
      </c>
      <c r="R245" s="146">
        <f>Q245*H245</f>
        <v>0</v>
      </c>
      <c r="S245" s="146">
        <v>0</v>
      </c>
      <c r="T245" s="147">
        <f>S245*H245</f>
        <v>0</v>
      </c>
      <c r="AR245" s="148" t="s">
        <v>249</v>
      </c>
      <c r="AT245" s="148" t="s">
        <v>342</v>
      </c>
      <c r="AU245" s="148" t="s">
        <v>86</v>
      </c>
      <c r="AY245" s="17" t="s">
        <v>339</v>
      </c>
      <c r="BE245" s="149">
        <f>IF(N245="základní",J245,0)</f>
        <v>0</v>
      </c>
      <c r="BF245" s="149">
        <f>IF(N245="snížená",J245,0)</f>
        <v>0</v>
      </c>
      <c r="BG245" s="149">
        <f>IF(N245="zákl. přenesená",J245,0)</f>
        <v>0</v>
      </c>
      <c r="BH245" s="149">
        <f>IF(N245="sníž. přenesená",J245,0)</f>
        <v>0</v>
      </c>
      <c r="BI245" s="149">
        <f>IF(N245="nulová",J245,0)</f>
        <v>0</v>
      </c>
      <c r="BJ245" s="17" t="s">
        <v>84</v>
      </c>
      <c r="BK245" s="149">
        <f>ROUND(I245*H245,2)</f>
        <v>0</v>
      </c>
      <c r="BL245" s="17" t="s">
        <v>249</v>
      </c>
      <c r="BM245" s="148" t="s">
        <v>5451</v>
      </c>
    </row>
    <row r="246" spans="2:65" s="1" customFormat="1" ht="19.2" x14ac:dyDescent="0.2">
      <c r="B246" s="32"/>
      <c r="D246" s="150" t="s">
        <v>348</v>
      </c>
      <c r="F246" s="151" t="s">
        <v>5452</v>
      </c>
      <c r="I246" s="152"/>
      <c r="L246" s="32"/>
      <c r="M246" s="153"/>
      <c r="T246" s="56"/>
      <c r="AT246" s="17" t="s">
        <v>348</v>
      </c>
      <c r="AU246" s="17" t="s">
        <v>86</v>
      </c>
    </row>
    <row r="247" spans="2:65" s="12" customFormat="1" x14ac:dyDescent="0.2">
      <c r="B247" s="155"/>
      <c r="D247" s="150" t="s">
        <v>376</v>
      </c>
      <c r="E247" s="156" t="s">
        <v>1</v>
      </c>
      <c r="F247" s="157" t="s">
        <v>5453</v>
      </c>
      <c r="H247" s="158">
        <v>0.54</v>
      </c>
      <c r="I247" s="159"/>
      <c r="L247" s="155"/>
      <c r="M247" s="160"/>
      <c r="T247" s="161"/>
      <c r="AT247" s="156" t="s">
        <v>376</v>
      </c>
      <c r="AU247" s="156" t="s">
        <v>86</v>
      </c>
      <c r="AV247" s="12" t="s">
        <v>86</v>
      </c>
      <c r="AW247" s="12" t="s">
        <v>34</v>
      </c>
      <c r="AX247" s="12" t="s">
        <v>77</v>
      </c>
      <c r="AY247" s="156" t="s">
        <v>339</v>
      </c>
    </row>
    <row r="248" spans="2:65" s="13" customFormat="1" x14ac:dyDescent="0.2">
      <c r="B248" s="162"/>
      <c r="D248" s="150" t="s">
        <v>376</v>
      </c>
      <c r="E248" s="163" t="s">
        <v>1</v>
      </c>
      <c r="F248" s="164" t="s">
        <v>398</v>
      </c>
      <c r="H248" s="165">
        <v>0.54</v>
      </c>
      <c r="I248" s="166"/>
      <c r="L248" s="162"/>
      <c r="M248" s="167"/>
      <c r="T248" s="168"/>
      <c r="AT248" s="163" t="s">
        <v>376</v>
      </c>
      <c r="AU248" s="163" t="s">
        <v>86</v>
      </c>
      <c r="AV248" s="13" t="s">
        <v>249</v>
      </c>
      <c r="AW248" s="13" t="s">
        <v>34</v>
      </c>
      <c r="AX248" s="13" t="s">
        <v>84</v>
      </c>
      <c r="AY248" s="163" t="s">
        <v>339</v>
      </c>
    </row>
    <row r="249" spans="2:65" s="1" customFormat="1" ht="21.75" customHeight="1" x14ac:dyDescent="0.2">
      <c r="B249" s="136"/>
      <c r="C249" s="137" t="s">
        <v>501</v>
      </c>
      <c r="D249" s="137" t="s">
        <v>342</v>
      </c>
      <c r="E249" s="138" t="s">
        <v>5454</v>
      </c>
      <c r="F249" s="139" t="s">
        <v>5455</v>
      </c>
      <c r="G249" s="140" t="s">
        <v>381</v>
      </c>
      <c r="H249" s="141">
        <v>18.510000000000002</v>
      </c>
      <c r="I249" s="142"/>
      <c r="J249" s="143">
        <f>ROUND(I249*H249,2)</f>
        <v>0</v>
      </c>
      <c r="K249" s="139" t="s">
        <v>902</v>
      </c>
      <c r="L249" s="32"/>
      <c r="M249" s="144" t="s">
        <v>1</v>
      </c>
      <c r="N249" s="145" t="s">
        <v>42</v>
      </c>
      <c r="P249" s="146">
        <f>O249*H249</f>
        <v>0</v>
      </c>
      <c r="Q249" s="146">
        <v>1.2878099999999999</v>
      </c>
      <c r="R249" s="146">
        <f>Q249*H249</f>
        <v>23.837363100000001</v>
      </c>
      <c r="S249" s="146">
        <v>0</v>
      </c>
      <c r="T249" s="147">
        <f>S249*H249</f>
        <v>0</v>
      </c>
      <c r="AR249" s="148" t="s">
        <v>249</v>
      </c>
      <c r="AT249" s="148" t="s">
        <v>342</v>
      </c>
      <c r="AU249" s="148" t="s">
        <v>86</v>
      </c>
      <c r="AY249" s="17" t="s">
        <v>339</v>
      </c>
      <c r="BE249" s="149">
        <f>IF(N249="základní",J249,0)</f>
        <v>0</v>
      </c>
      <c r="BF249" s="149">
        <f>IF(N249="snížená",J249,0)</f>
        <v>0</v>
      </c>
      <c r="BG249" s="149">
        <f>IF(N249="zákl. přenesená",J249,0)</f>
        <v>0</v>
      </c>
      <c r="BH249" s="149">
        <f>IF(N249="sníž. přenesená",J249,0)</f>
        <v>0</v>
      </c>
      <c r="BI249" s="149">
        <f>IF(N249="nulová",J249,0)</f>
        <v>0</v>
      </c>
      <c r="BJ249" s="17" t="s">
        <v>84</v>
      </c>
      <c r="BK249" s="149">
        <f>ROUND(I249*H249,2)</f>
        <v>0</v>
      </c>
      <c r="BL249" s="17" t="s">
        <v>249</v>
      </c>
      <c r="BM249" s="148" t="s">
        <v>5456</v>
      </c>
    </row>
    <row r="250" spans="2:65" s="1" customFormat="1" ht="19.2" x14ac:dyDescent="0.2">
      <c r="B250" s="32"/>
      <c r="D250" s="150" t="s">
        <v>348</v>
      </c>
      <c r="F250" s="151" t="s">
        <v>5457</v>
      </c>
      <c r="I250" s="152"/>
      <c r="L250" s="32"/>
      <c r="M250" s="153"/>
      <c r="T250" s="56"/>
      <c r="AT250" s="17" t="s">
        <v>348</v>
      </c>
      <c r="AU250" s="17" t="s">
        <v>86</v>
      </c>
    </row>
    <row r="251" spans="2:65" s="12" customFormat="1" x14ac:dyDescent="0.2">
      <c r="B251" s="155"/>
      <c r="D251" s="150" t="s">
        <v>376</v>
      </c>
      <c r="E251" s="156" t="s">
        <v>1</v>
      </c>
      <c r="F251" s="157" t="s">
        <v>5458</v>
      </c>
      <c r="H251" s="158">
        <v>18.510000000000002</v>
      </c>
      <c r="I251" s="159"/>
      <c r="L251" s="155"/>
      <c r="M251" s="160"/>
      <c r="T251" s="161"/>
      <c r="AT251" s="156" t="s">
        <v>376</v>
      </c>
      <c r="AU251" s="156" t="s">
        <v>86</v>
      </c>
      <c r="AV251" s="12" t="s">
        <v>86</v>
      </c>
      <c r="AW251" s="12" t="s">
        <v>34</v>
      </c>
      <c r="AX251" s="12" t="s">
        <v>77</v>
      </c>
      <c r="AY251" s="156" t="s">
        <v>339</v>
      </c>
    </row>
    <row r="252" spans="2:65" s="13" customFormat="1" x14ac:dyDescent="0.2">
      <c r="B252" s="162"/>
      <c r="D252" s="150" t="s">
        <v>376</v>
      </c>
      <c r="E252" s="163" t="s">
        <v>1</v>
      </c>
      <c r="F252" s="164" t="s">
        <v>398</v>
      </c>
      <c r="H252" s="165">
        <v>18.510000000000002</v>
      </c>
      <c r="I252" s="166"/>
      <c r="L252" s="162"/>
      <c r="M252" s="167"/>
      <c r="T252" s="168"/>
      <c r="AT252" s="163" t="s">
        <v>376</v>
      </c>
      <c r="AU252" s="163" t="s">
        <v>86</v>
      </c>
      <c r="AV252" s="13" t="s">
        <v>249</v>
      </c>
      <c r="AW252" s="13" t="s">
        <v>34</v>
      </c>
      <c r="AX252" s="13" t="s">
        <v>84</v>
      </c>
      <c r="AY252" s="163" t="s">
        <v>339</v>
      </c>
    </row>
    <row r="253" spans="2:65" s="11" customFormat="1" ht="22.8" customHeight="1" x14ac:dyDescent="0.25">
      <c r="B253" s="124"/>
      <c r="D253" s="125" t="s">
        <v>76</v>
      </c>
      <c r="E253" s="134" t="s">
        <v>340</v>
      </c>
      <c r="F253" s="134" t="s">
        <v>341</v>
      </c>
      <c r="I253" s="127"/>
      <c r="J253" s="135">
        <f>BK253</f>
        <v>0</v>
      </c>
      <c r="L253" s="124"/>
      <c r="M253" s="129"/>
      <c r="P253" s="130">
        <f>SUM(P254:P259)</f>
        <v>0</v>
      </c>
      <c r="R253" s="130">
        <f>SUM(R254:R259)</f>
        <v>0</v>
      </c>
      <c r="T253" s="131">
        <f>SUM(T254:T259)</f>
        <v>0</v>
      </c>
      <c r="AR253" s="125" t="s">
        <v>84</v>
      </c>
      <c r="AT253" s="132" t="s">
        <v>76</v>
      </c>
      <c r="AU253" s="132" t="s">
        <v>84</v>
      </c>
      <c r="AY253" s="125" t="s">
        <v>339</v>
      </c>
      <c r="BK253" s="133">
        <f>SUM(BK254:BK259)</f>
        <v>0</v>
      </c>
    </row>
    <row r="254" spans="2:65" s="1" customFormat="1" ht="16.5" customHeight="1" x14ac:dyDescent="0.2">
      <c r="B254" s="136"/>
      <c r="C254" s="137" t="s">
        <v>505</v>
      </c>
      <c r="D254" s="137" t="s">
        <v>342</v>
      </c>
      <c r="E254" s="138" t="s">
        <v>5459</v>
      </c>
      <c r="F254" s="139" t="s">
        <v>5460</v>
      </c>
      <c r="G254" s="140" t="s">
        <v>381</v>
      </c>
      <c r="H254" s="141">
        <v>50</v>
      </c>
      <c r="I254" s="142"/>
      <c r="J254" s="143">
        <f>ROUND(I254*H254,2)</f>
        <v>0</v>
      </c>
      <c r="K254" s="139" t="s">
        <v>902</v>
      </c>
      <c r="L254" s="32"/>
      <c r="M254" s="144" t="s">
        <v>1</v>
      </c>
      <c r="N254" s="145" t="s">
        <v>42</v>
      </c>
      <c r="P254" s="146">
        <f>O254*H254</f>
        <v>0</v>
      </c>
      <c r="Q254" s="146">
        <v>0</v>
      </c>
      <c r="R254" s="146">
        <f>Q254*H254</f>
        <v>0</v>
      </c>
      <c r="S254" s="146">
        <v>0</v>
      </c>
      <c r="T254" s="147">
        <f>S254*H254</f>
        <v>0</v>
      </c>
      <c r="AR254" s="148" t="s">
        <v>249</v>
      </c>
      <c r="AT254" s="148" t="s">
        <v>342</v>
      </c>
      <c r="AU254" s="148" t="s">
        <v>86</v>
      </c>
      <c r="AY254" s="17" t="s">
        <v>339</v>
      </c>
      <c r="BE254" s="149">
        <f>IF(N254="základní",J254,0)</f>
        <v>0</v>
      </c>
      <c r="BF254" s="149">
        <f>IF(N254="snížená",J254,0)</f>
        <v>0</v>
      </c>
      <c r="BG254" s="149">
        <f>IF(N254="zákl. přenesená",J254,0)</f>
        <v>0</v>
      </c>
      <c r="BH254" s="149">
        <f>IF(N254="sníž. přenesená",J254,0)</f>
        <v>0</v>
      </c>
      <c r="BI254" s="149">
        <f>IF(N254="nulová",J254,0)</f>
        <v>0</v>
      </c>
      <c r="BJ254" s="17" t="s">
        <v>84</v>
      </c>
      <c r="BK254" s="149">
        <f>ROUND(I254*H254,2)</f>
        <v>0</v>
      </c>
      <c r="BL254" s="17" t="s">
        <v>249</v>
      </c>
      <c r="BM254" s="148" t="s">
        <v>5461</v>
      </c>
    </row>
    <row r="255" spans="2:65" s="1" customFormat="1" x14ac:dyDescent="0.2">
      <c r="B255" s="32"/>
      <c r="D255" s="150" t="s">
        <v>348</v>
      </c>
      <c r="F255" s="151" t="s">
        <v>5462</v>
      </c>
      <c r="I255" s="152"/>
      <c r="L255" s="32"/>
      <c r="M255" s="153"/>
      <c r="T255" s="56"/>
      <c r="AT255" s="17" t="s">
        <v>348</v>
      </c>
      <c r="AU255" s="17" t="s">
        <v>86</v>
      </c>
    </row>
    <row r="256" spans="2:65" s="1" customFormat="1" ht="16.5" customHeight="1" x14ac:dyDescent="0.2">
      <c r="B256" s="136"/>
      <c r="C256" s="137" t="s">
        <v>509</v>
      </c>
      <c r="D256" s="137" t="s">
        <v>342</v>
      </c>
      <c r="E256" s="138" t="s">
        <v>5463</v>
      </c>
      <c r="F256" s="139" t="s">
        <v>5464</v>
      </c>
      <c r="G256" s="140" t="s">
        <v>381</v>
      </c>
      <c r="H256" s="141">
        <v>50</v>
      </c>
      <c r="I256" s="142"/>
      <c r="J256" s="143">
        <f>ROUND(I256*H256,2)</f>
        <v>0</v>
      </c>
      <c r="K256" s="139" t="s">
        <v>902</v>
      </c>
      <c r="L256" s="32"/>
      <c r="M256" s="144" t="s">
        <v>1</v>
      </c>
      <c r="N256" s="145" t="s">
        <v>42</v>
      </c>
      <c r="P256" s="146">
        <f>O256*H256</f>
        <v>0</v>
      </c>
      <c r="Q256" s="146">
        <v>0</v>
      </c>
      <c r="R256" s="146">
        <f>Q256*H256</f>
        <v>0</v>
      </c>
      <c r="S256" s="146">
        <v>0</v>
      </c>
      <c r="T256" s="147">
        <f>S256*H256</f>
        <v>0</v>
      </c>
      <c r="AR256" s="148" t="s">
        <v>249</v>
      </c>
      <c r="AT256" s="148" t="s">
        <v>342</v>
      </c>
      <c r="AU256" s="148" t="s">
        <v>86</v>
      </c>
      <c r="AY256" s="17" t="s">
        <v>339</v>
      </c>
      <c r="BE256" s="149">
        <f>IF(N256="základní",J256,0)</f>
        <v>0</v>
      </c>
      <c r="BF256" s="149">
        <f>IF(N256="snížená",J256,0)</f>
        <v>0</v>
      </c>
      <c r="BG256" s="149">
        <f>IF(N256="zákl. přenesená",J256,0)</f>
        <v>0</v>
      </c>
      <c r="BH256" s="149">
        <f>IF(N256="sníž. přenesená",J256,0)</f>
        <v>0</v>
      </c>
      <c r="BI256" s="149">
        <f>IF(N256="nulová",J256,0)</f>
        <v>0</v>
      </c>
      <c r="BJ256" s="17" t="s">
        <v>84</v>
      </c>
      <c r="BK256" s="149">
        <f>ROUND(I256*H256,2)</f>
        <v>0</v>
      </c>
      <c r="BL256" s="17" t="s">
        <v>249</v>
      </c>
      <c r="BM256" s="148" t="s">
        <v>5465</v>
      </c>
    </row>
    <row r="257" spans="2:65" s="1" customFormat="1" x14ac:dyDescent="0.2">
      <c r="B257" s="32"/>
      <c r="D257" s="150" t="s">
        <v>348</v>
      </c>
      <c r="F257" s="151" t="s">
        <v>5466</v>
      </c>
      <c r="I257" s="152"/>
      <c r="L257" s="32"/>
      <c r="M257" s="153"/>
      <c r="T257" s="56"/>
      <c r="AT257" s="17" t="s">
        <v>348</v>
      </c>
      <c r="AU257" s="17" t="s">
        <v>86</v>
      </c>
    </row>
    <row r="258" spans="2:65" s="1" customFormat="1" ht="16.5" customHeight="1" x14ac:dyDescent="0.2">
      <c r="B258" s="136"/>
      <c r="C258" s="137" t="s">
        <v>513</v>
      </c>
      <c r="D258" s="137" t="s">
        <v>342</v>
      </c>
      <c r="E258" s="138" t="s">
        <v>5467</v>
      </c>
      <c r="F258" s="139" t="s">
        <v>5468</v>
      </c>
      <c r="G258" s="140" t="s">
        <v>381</v>
      </c>
      <c r="H258" s="141">
        <v>50</v>
      </c>
      <c r="I258" s="142"/>
      <c r="J258" s="143">
        <f>ROUND(I258*H258,2)</f>
        <v>0</v>
      </c>
      <c r="K258" s="139" t="s">
        <v>902</v>
      </c>
      <c r="L258" s="32"/>
      <c r="M258" s="144" t="s">
        <v>1</v>
      </c>
      <c r="N258" s="145" t="s">
        <v>42</v>
      </c>
      <c r="P258" s="146">
        <f>O258*H258</f>
        <v>0</v>
      </c>
      <c r="Q258" s="146">
        <v>0</v>
      </c>
      <c r="R258" s="146">
        <f>Q258*H258</f>
        <v>0</v>
      </c>
      <c r="S258" s="146">
        <v>0</v>
      </c>
      <c r="T258" s="147">
        <f>S258*H258</f>
        <v>0</v>
      </c>
      <c r="AR258" s="148" t="s">
        <v>249</v>
      </c>
      <c r="AT258" s="148" t="s">
        <v>342</v>
      </c>
      <c r="AU258" s="148" t="s">
        <v>86</v>
      </c>
      <c r="AY258" s="17" t="s">
        <v>339</v>
      </c>
      <c r="BE258" s="149">
        <f>IF(N258="základní",J258,0)</f>
        <v>0</v>
      </c>
      <c r="BF258" s="149">
        <f>IF(N258="snížená",J258,0)</f>
        <v>0</v>
      </c>
      <c r="BG258" s="149">
        <f>IF(N258="zákl. přenesená",J258,0)</f>
        <v>0</v>
      </c>
      <c r="BH258" s="149">
        <f>IF(N258="sníž. přenesená",J258,0)</f>
        <v>0</v>
      </c>
      <c r="BI258" s="149">
        <f>IF(N258="nulová",J258,0)</f>
        <v>0</v>
      </c>
      <c r="BJ258" s="17" t="s">
        <v>84</v>
      </c>
      <c r="BK258" s="149">
        <f>ROUND(I258*H258,2)</f>
        <v>0</v>
      </c>
      <c r="BL258" s="17" t="s">
        <v>249</v>
      </c>
      <c r="BM258" s="148" t="s">
        <v>5469</v>
      </c>
    </row>
    <row r="259" spans="2:65" s="1" customFormat="1" ht="19.2" x14ac:dyDescent="0.2">
      <c r="B259" s="32"/>
      <c r="D259" s="150" t="s">
        <v>348</v>
      </c>
      <c r="F259" s="151" t="s">
        <v>5470</v>
      </c>
      <c r="I259" s="152"/>
      <c r="L259" s="32"/>
      <c r="M259" s="153"/>
      <c r="T259" s="56"/>
      <c r="AT259" s="17" t="s">
        <v>348</v>
      </c>
      <c r="AU259" s="17" t="s">
        <v>86</v>
      </c>
    </row>
    <row r="260" spans="2:65" s="11" customFormat="1" ht="22.8" customHeight="1" x14ac:dyDescent="0.25">
      <c r="B260" s="124"/>
      <c r="D260" s="125" t="s">
        <v>76</v>
      </c>
      <c r="E260" s="134" t="s">
        <v>370</v>
      </c>
      <c r="F260" s="134" t="s">
        <v>2379</v>
      </c>
      <c r="I260" s="127"/>
      <c r="J260" s="135">
        <f>BK260</f>
        <v>0</v>
      </c>
      <c r="L260" s="124"/>
      <c r="M260" s="129"/>
      <c r="P260" s="130">
        <f>SUM(P261:P265)</f>
        <v>0</v>
      </c>
      <c r="R260" s="130">
        <f>SUM(R261:R265)</f>
        <v>6.1098120000000006E-2</v>
      </c>
      <c r="T260" s="131">
        <f>SUM(T261:T265)</f>
        <v>0</v>
      </c>
      <c r="AR260" s="125" t="s">
        <v>84</v>
      </c>
      <c r="AT260" s="132" t="s">
        <v>76</v>
      </c>
      <c r="AU260" s="132" t="s">
        <v>84</v>
      </c>
      <c r="AY260" s="125" t="s">
        <v>339</v>
      </c>
      <c r="BK260" s="133">
        <f>SUM(BK261:BK265)</f>
        <v>0</v>
      </c>
    </row>
    <row r="261" spans="2:65" s="1" customFormat="1" ht="16.5" customHeight="1" x14ac:dyDescent="0.2">
      <c r="B261" s="136"/>
      <c r="C261" s="137" t="s">
        <v>517</v>
      </c>
      <c r="D261" s="137" t="s">
        <v>342</v>
      </c>
      <c r="E261" s="138" t="s">
        <v>3952</v>
      </c>
      <c r="F261" s="139" t="s">
        <v>3953</v>
      </c>
      <c r="G261" s="140" t="s">
        <v>358</v>
      </c>
      <c r="H261" s="141">
        <v>129.99600000000001</v>
      </c>
      <c r="I261" s="142"/>
      <c r="J261" s="143">
        <f>ROUND(I261*H261,2)</f>
        <v>0</v>
      </c>
      <c r="K261" s="139" t="s">
        <v>902</v>
      </c>
      <c r="L261" s="32"/>
      <c r="M261" s="144" t="s">
        <v>1</v>
      </c>
      <c r="N261" s="145" t="s">
        <v>42</v>
      </c>
      <c r="P261" s="146">
        <f>O261*H261</f>
        <v>0</v>
      </c>
      <c r="Q261" s="146">
        <v>4.6999999999999999E-4</v>
      </c>
      <c r="R261" s="146">
        <f>Q261*H261</f>
        <v>6.1098120000000006E-2</v>
      </c>
      <c r="S261" s="146">
        <v>0</v>
      </c>
      <c r="T261" s="147">
        <f>S261*H261</f>
        <v>0</v>
      </c>
      <c r="AR261" s="148" t="s">
        <v>249</v>
      </c>
      <c r="AT261" s="148" t="s">
        <v>342</v>
      </c>
      <c r="AU261" s="148" t="s">
        <v>86</v>
      </c>
      <c r="AY261" s="17" t="s">
        <v>339</v>
      </c>
      <c r="BE261" s="149">
        <f>IF(N261="základní",J261,0)</f>
        <v>0</v>
      </c>
      <c r="BF261" s="149">
        <f>IF(N261="snížená",J261,0)</f>
        <v>0</v>
      </c>
      <c r="BG261" s="149">
        <f>IF(N261="zákl. přenesená",J261,0)</f>
        <v>0</v>
      </c>
      <c r="BH261" s="149">
        <f>IF(N261="sníž. přenesená",J261,0)</f>
        <v>0</v>
      </c>
      <c r="BI261" s="149">
        <f>IF(N261="nulová",J261,0)</f>
        <v>0</v>
      </c>
      <c r="BJ261" s="17" t="s">
        <v>84</v>
      </c>
      <c r="BK261" s="149">
        <f>ROUND(I261*H261,2)</f>
        <v>0</v>
      </c>
      <c r="BL261" s="17" t="s">
        <v>249</v>
      </c>
      <c r="BM261" s="148" t="s">
        <v>5471</v>
      </c>
    </row>
    <row r="262" spans="2:65" s="1" customFormat="1" ht="19.2" x14ac:dyDescent="0.2">
      <c r="B262" s="32"/>
      <c r="D262" s="150" t="s">
        <v>348</v>
      </c>
      <c r="F262" s="151" t="s">
        <v>3955</v>
      </c>
      <c r="I262" s="152"/>
      <c r="L262" s="32"/>
      <c r="M262" s="153"/>
      <c r="T262" s="56"/>
      <c r="AT262" s="17" t="s">
        <v>348</v>
      </c>
      <c r="AU262" s="17" t="s">
        <v>86</v>
      </c>
    </row>
    <row r="263" spans="2:65" s="15" customFormat="1" x14ac:dyDescent="0.2">
      <c r="B263" s="189"/>
      <c r="D263" s="150" t="s">
        <v>376</v>
      </c>
      <c r="E263" s="190" t="s">
        <v>1</v>
      </c>
      <c r="F263" s="191" t="s">
        <v>5472</v>
      </c>
      <c r="H263" s="190" t="s">
        <v>1</v>
      </c>
      <c r="I263" s="192"/>
      <c r="L263" s="189"/>
      <c r="M263" s="193"/>
      <c r="T263" s="194"/>
      <c r="AT263" s="190" t="s">
        <v>376</v>
      </c>
      <c r="AU263" s="190" t="s">
        <v>86</v>
      </c>
      <c r="AV263" s="15" t="s">
        <v>84</v>
      </c>
      <c r="AW263" s="15" t="s">
        <v>34</v>
      </c>
      <c r="AX263" s="15" t="s">
        <v>77</v>
      </c>
      <c r="AY263" s="190" t="s">
        <v>339</v>
      </c>
    </row>
    <row r="264" spans="2:65" s="12" customFormat="1" x14ac:dyDescent="0.2">
      <c r="B264" s="155"/>
      <c r="D264" s="150" t="s">
        <v>376</v>
      </c>
      <c r="E264" s="156" t="s">
        <v>1</v>
      </c>
      <c r="F264" s="157" t="s">
        <v>5473</v>
      </c>
      <c r="H264" s="158">
        <v>129.99600000000001</v>
      </c>
      <c r="I264" s="159"/>
      <c r="L264" s="155"/>
      <c r="M264" s="160"/>
      <c r="T264" s="161"/>
      <c r="AT264" s="156" t="s">
        <v>376</v>
      </c>
      <c r="AU264" s="156" t="s">
        <v>86</v>
      </c>
      <c r="AV264" s="12" t="s">
        <v>86</v>
      </c>
      <c r="AW264" s="12" t="s">
        <v>34</v>
      </c>
      <c r="AX264" s="12" t="s">
        <v>77</v>
      </c>
      <c r="AY264" s="156" t="s">
        <v>339</v>
      </c>
    </row>
    <row r="265" spans="2:65" s="13" customFormat="1" x14ac:dyDescent="0.2">
      <c r="B265" s="162"/>
      <c r="D265" s="150" t="s">
        <v>376</v>
      </c>
      <c r="E265" s="163" t="s">
        <v>1</v>
      </c>
      <c r="F265" s="164" t="s">
        <v>398</v>
      </c>
      <c r="H265" s="165">
        <v>129.99600000000001</v>
      </c>
      <c r="I265" s="166"/>
      <c r="L265" s="162"/>
      <c r="M265" s="167"/>
      <c r="T265" s="168"/>
      <c r="AT265" s="163" t="s">
        <v>376</v>
      </c>
      <c r="AU265" s="163" t="s">
        <v>86</v>
      </c>
      <c r="AV265" s="13" t="s">
        <v>249</v>
      </c>
      <c r="AW265" s="13" t="s">
        <v>34</v>
      </c>
      <c r="AX265" s="13" t="s">
        <v>84</v>
      </c>
      <c r="AY265" s="163" t="s">
        <v>339</v>
      </c>
    </row>
    <row r="266" spans="2:65" s="11" customFormat="1" ht="22.8" customHeight="1" x14ac:dyDescent="0.25">
      <c r="B266" s="124"/>
      <c r="D266" s="125" t="s">
        <v>76</v>
      </c>
      <c r="E266" s="134" t="s">
        <v>391</v>
      </c>
      <c r="F266" s="134" t="s">
        <v>2387</v>
      </c>
      <c r="I266" s="127"/>
      <c r="J266" s="135">
        <f>BK266</f>
        <v>0</v>
      </c>
      <c r="L266" s="124"/>
      <c r="M266" s="129"/>
      <c r="P266" s="130">
        <f>SUM(P267:P295)</f>
        <v>0</v>
      </c>
      <c r="R266" s="130">
        <f>SUM(R267:R295)</f>
        <v>2.4129375</v>
      </c>
      <c r="T266" s="131">
        <f>SUM(T267:T295)</f>
        <v>48.980230000000013</v>
      </c>
      <c r="AR266" s="125" t="s">
        <v>84</v>
      </c>
      <c r="AT266" s="132" t="s">
        <v>76</v>
      </c>
      <c r="AU266" s="132" t="s">
        <v>84</v>
      </c>
      <c r="AY266" s="125" t="s">
        <v>339</v>
      </c>
      <c r="BK266" s="133">
        <f>SUM(BK267:BK295)</f>
        <v>0</v>
      </c>
    </row>
    <row r="267" spans="2:65" s="1" customFormat="1" ht="16.5" customHeight="1" x14ac:dyDescent="0.2">
      <c r="B267" s="136"/>
      <c r="C267" s="137" t="s">
        <v>521</v>
      </c>
      <c r="D267" s="137" t="s">
        <v>342</v>
      </c>
      <c r="E267" s="138" t="s">
        <v>2471</v>
      </c>
      <c r="F267" s="139" t="s">
        <v>2472</v>
      </c>
      <c r="G267" s="140" t="s">
        <v>345</v>
      </c>
      <c r="H267" s="141">
        <v>1</v>
      </c>
      <c r="I267" s="142"/>
      <c r="J267" s="143">
        <f>ROUND(I267*H267,2)</f>
        <v>0</v>
      </c>
      <c r="K267" s="139" t="s">
        <v>902</v>
      </c>
      <c r="L267" s="32"/>
      <c r="M267" s="144" t="s">
        <v>1</v>
      </c>
      <c r="N267" s="145" t="s">
        <v>42</v>
      </c>
      <c r="P267" s="146">
        <f>O267*H267</f>
        <v>0</v>
      </c>
      <c r="Q267" s="146">
        <v>6.4900000000000001E-3</v>
      </c>
      <c r="R267" s="146">
        <f>Q267*H267</f>
        <v>6.4900000000000001E-3</v>
      </c>
      <c r="S267" s="146">
        <v>0</v>
      </c>
      <c r="T267" s="147">
        <f>S267*H267</f>
        <v>0</v>
      </c>
      <c r="AR267" s="148" t="s">
        <v>249</v>
      </c>
      <c r="AT267" s="148" t="s">
        <v>342</v>
      </c>
      <c r="AU267" s="148" t="s">
        <v>86</v>
      </c>
      <c r="AY267" s="17" t="s">
        <v>339</v>
      </c>
      <c r="BE267" s="149">
        <f>IF(N267="základní",J267,0)</f>
        <v>0</v>
      </c>
      <c r="BF267" s="149">
        <f>IF(N267="snížená",J267,0)</f>
        <v>0</v>
      </c>
      <c r="BG267" s="149">
        <f>IF(N267="zákl. přenesená",J267,0)</f>
        <v>0</v>
      </c>
      <c r="BH267" s="149">
        <f>IF(N267="sníž. přenesená",J267,0)</f>
        <v>0</v>
      </c>
      <c r="BI267" s="149">
        <f>IF(N267="nulová",J267,0)</f>
        <v>0</v>
      </c>
      <c r="BJ267" s="17" t="s">
        <v>84</v>
      </c>
      <c r="BK267" s="149">
        <f>ROUND(I267*H267,2)</f>
        <v>0</v>
      </c>
      <c r="BL267" s="17" t="s">
        <v>249</v>
      </c>
      <c r="BM267" s="148" t="s">
        <v>5474</v>
      </c>
    </row>
    <row r="268" spans="2:65" s="1" customFormat="1" x14ac:dyDescent="0.2">
      <c r="B268" s="32"/>
      <c r="D268" s="150" t="s">
        <v>348</v>
      </c>
      <c r="F268" s="151" t="s">
        <v>2474</v>
      </c>
      <c r="I268" s="152"/>
      <c r="L268" s="32"/>
      <c r="M268" s="153"/>
      <c r="T268" s="56"/>
      <c r="AT268" s="17" t="s">
        <v>348</v>
      </c>
      <c r="AU268" s="17" t="s">
        <v>86</v>
      </c>
    </row>
    <row r="269" spans="2:65" s="15" customFormat="1" x14ac:dyDescent="0.2">
      <c r="B269" s="189"/>
      <c r="D269" s="150" t="s">
        <v>376</v>
      </c>
      <c r="E269" s="190" t="s">
        <v>1</v>
      </c>
      <c r="F269" s="191" t="s">
        <v>5475</v>
      </c>
      <c r="H269" s="190" t="s">
        <v>1</v>
      </c>
      <c r="I269" s="192"/>
      <c r="L269" s="189"/>
      <c r="M269" s="193"/>
      <c r="T269" s="194"/>
      <c r="AT269" s="190" t="s">
        <v>376</v>
      </c>
      <c r="AU269" s="190" t="s">
        <v>86</v>
      </c>
      <c r="AV269" s="15" t="s">
        <v>84</v>
      </c>
      <c r="AW269" s="15" t="s">
        <v>34</v>
      </c>
      <c r="AX269" s="15" t="s">
        <v>77</v>
      </c>
      <c r="AY269" s="190" t="s">
        <v>339</v>
      </c>
    </row>
    <row r="270" spans="2:65" s="12" customFormat="1" x14ac:dyDescent="0.2">
      <c r="B270" s="155"/>
      <c r="D270" s="150" t="s">
        <v>376</v>
      </c>
      <c r="E270" s="156" t="s">
        <v>1</v>
      </c>
      <c r="F270" s="157" t="s">
        <v>2981</v>
      </c>
      <c r="H270" s="158">
        <v>1</v>
      </c>
      <c r="I270" s="159"/>
      <c r="L270" s="155"/>
      <c r="M270" s="160"/>
      <c r="T270" s="161"/>
      <c r="AT270" s="156" t="s">
        <v>376</v>
      </c>
      <c r="AU270" s="156" t="s">
        <v>86</v>
      </c>
      <c r="AV270" s="12" t="s">
        <v>86</v>
      </c>
      <c r="AW270" s="12" t="s">
        <v>34</v>
      </c>
      <c r="AX270" s="12" t="s">
        <v>77</v>
      </c>
      <c r="AY270" s="156" t="s">
        <v>339</v>
      </c>
    </row>
    <row r="271" spans="2:65" s="13" customFormat="1" x14ac:dyDescent="0.2">
      <c r="B271" s="162"/>
      <c r="D271" s="150" t="s">
        <v>376</v>
      </c>
      <c r="E271" s="163" t="s">
        <v>1</v>
      </c>
      <c r="F271" s="164" t="s">
        <v>398</v>
      </c>
      <c r="H271" s="165">
        <v>1</v>
      </c>
      <c r="I271" s="166"/>
      <c r="L271" s="162"/>
      <c r="M271" s="167"/>
      <c r="T271" s="168"/>
      <c r="AT271" s="163" t="s">
        <v>376</v>
      </c>
      <c r="AU271" s="163" t="s">
        <v>86</v>
      </c>
      <c r="AV271" s="13" t="s">
        <v>249</v>
      </c>
      <c r="AW271" s="13" t="s">
        <v>34</v>
      </c>
      <c r="AX271" s="13" t="s">
        <v>84</v>
      </c>
      <c r="AY271" s="163" t="s">
        <v>339</v>
      </c>
    </row>
    <row r="272" spans="2:65" s="1" customFormat="1" ht="16.5" customHeight="1" x14ac:dyDescent="0.2">
      <c r="B272" s="136"/>
      <c r="C272" s="137" t="s">
        <v>527</v>
      </c>
      <c r="D272" s="137" t="s">
        <v>342</v>
      </c>
      <c r="E272" s="138" t="s">
        <v>4019</v>
      </c>
      <c r="F272" s="139" t="s">
        <v>4020</v>
      </c>
      <c r="G272" s="140" t="s">
        <v>373</v>
      </c>
      <c r="H272" s="141">
        <v>5.2640000000000002</v>
      </c>
      <c r="I272" s="142"/>
      <c r="J272" s="143">
        <f>ROUND(I272*H272,2)</f>
        <v>0</v>
      </c>
      <c r="K272" s="139" t="s">
        <v>902</v>
      </c>
      <c r="L272" s="32"/>
      <c r="M272" s="144" t="s">
        <v>1</v>
      </c>
      <c r="N272" s="145" t="s">
        <v>42</v>
      </c>
      <c r="P272" s="146">
        <f>O272*H272</f>
        <v>0</v>
      </c>
      <c r="Q272" s="146">
        <v>0.12</v>
      </c>
      <c r="R272" s="146">
        <f>Q272*H272</f>
        <v>0.63168000000000002</v>
      </c>
      <c r="S272" s="146">
        <v>2.4900000000000002</v>
      </c>
      <c r="T272" s="147">
        <f>S272*H272</f>
        <v>13.107360000000002</v>
      </c>
      <c r="AR272" s="148" t="s">
        <v>249</v>
      </c>
      <c r="AT272" s="148" t="s">
        <v>342</v>
      </c>
      <c r="AU272" s="148" t="s">
        <v>86</v>
      </c>
      <c r="AY272" s="17" t="s">
        <v>339</v>
      </c>
      <c r="BE272" s="149">
        <f>IF(N272="základní",J272,0)</f>
        <v>0</v>
      </c>
      <c r="BF272" s="149">
        <f>IF(N272="snížená",J272,0)</f>
        <v>0</v>
      </c>
      <c r="BG272" s="149">
        <f>IF(N272="zákl. přenesená",J272,0)</f>
        <v>0</v>
      </c>
      <c r="BH272" s="149">
        <f>IF(N272="sníž. přenesená",J272,0)</f>
        <v>0</v>
      </c>
      <c r="BI272" s="149">
        <f>IF(N272="nulová",J272,0)</f>
        <v>0</v>
      </c>
      <c r="BJ272" s="17" t="s">
        <v>84</v>
      </c>
      <c r="BK272" s="149">
        <f>ROUND(I272*H272,2)</f>
        <v>0</v>
      </c>
      <c r="BL272" s="17" t="s">
        <v>249</v>
      </c>
      <c r="BM272" s="148" t="s">
        <v>5476</v>
      </c>
    </row>
    <row r="273" spans="2:65" s="1" customFormat="1" x14ac:dyDescent="0.2">
      <c r="B273" s="32"/>
      <c r="D273" s="150" t="s">
        <v>348</v>
      </c>
      <c r="F273" s="151" t="s">
        <v>4022</v>
      </c>
      <c r="I273" s="152"/>
      <c r="L273" s="32"/>
      <c r="M273" s="153"/>
      <c r="T273" s="56"/>
      <c r="AT273" s="17" t="s">
        <v>348</v>
      </c>
      <c r="AU273" s="17" t="s">
        <v>86</v>
      </c>
    </row>
    <row r="274" spans="2:65" s="12" customFormat="1" x14ac:dyDescent="0.2">
      <c r="B274" s="155"/>
      <c r="D274" s="150" t="s">
        <v>376</v>
      </c>
      <c r="E274" s="156" t="s">
        <v>1</v>
      </c>
      <c r="F274" s="157" t="s">
        <v>5477</v>
      </c>
      <c r="H274" s="158">
        <v>5.2640000000000002</v>
      </c>
      <c r="I274" s="159"/>
      <c r="L274" s="155"/>
      <c r="M274" s="160"/>
      <c r="T274" s="161"/>
      <c r="AT274" s="156" t="s">
        <v>376</v>
      </c>
      <c r="AU274" s="156" t="s">
        <v>86</v>
      </c>
      <c r="AV274" s="12" t="s">
        <v>86</v>
      </c>
      <c r="AW274" s="12" t="s">
        <v>34</v>
      </c>
      <c r="AX274" s="12" t="s">
        <v>77</v>
      </c>
      <c r="AY274" s="156" t="s">
        <v>339</v>
      </c>
    </row>
    <row r="275" spans="2:65" s="13" customFormat="1" x14ac:dyDescent="0.2">
      <c r="B275" s="162"/>
      <c r="D275" s="150" t="s">
        <v>376</v>
      </c>
      <c r="E275" s="163" t="s">
        <v>1</v>
      </c>
      <c r="F275" s="164" t="s">
        <v>398</v>
      </c>
      <c r="H275" s="165">
        <v>5.2640000000000002</v>
      </c>
      <c r="I275" s="166"/>
      <c r="L275" s="162"/>
      <c r="M275" s="167"/>
      <c r="T275" s="168"/>
      <c r="AT275" s="163" t="s">
        <v>376</v>
      </c>
      <c r="AU275" s="163" t="s">
        <v>86</v>
      </c>
      <c r="AV275" s="13" t="s">
        <v>249</v>
      </c>
      <c r="AW275" s="13" t="s">
        <v>34</v>
      </c>
      <c r="AX275" s="13" t="s">
        <v>84</v>
      </c>
      <c r="AY275" s="163" t="s">
        <v>339</v>
      </c>
    </row>
    <row r="276" spans="2:65" s="1" customFormat="1" ht="16.5" customHeight="1" x14ac:dyDescent="0.2">
      <c r="B276" s="136"/>
      <c r="C276" s="137" t="s">
        <v>537</v>
      </c>
      <c r="D276" s="137" t="s">
        <v>342</v>
      </c>
      <c r="E276" s="138" t="s">
        <v>2508</v>
      </c>
      <c r="F276" s="139" t="s">
        <v>2509</v>
      </c>
      <c r="G276" s="140" t="s">
        <v>373</v>
      </c>
      <c r="H276" s="141">
        <v>4.07</v>
      </c>
      <c r="I276" s="142"/>
      <c r="J276" s="143">
        <f>ROUND(I276*H276,2)</f>
        <v>0</v>
      </c>
      <c r="K276" s="139" t="s">
        <v>902</v>
      </c>
      <c r="L276" s="32"/>
      <c r="M276" s="144" t="s">
        <v>1</v>
      </c>
      <c r="N276" s="145" t="s">
        <v>42</v>
      </c>
      <c r="P276" s="146">
        <f>O276*H276</f>
        <v>0</v>
      </c>
      <c r="Q276" s="146">
        <v>0.12</v>
      </c>
      <c r="R276" s="146">
        <f>Q276*H276</f>
        <v>0.4884</v>
      </c>
      <c r="S276" s="146">
        <v>2.4900000000000002</v>
      </c>
      <c r="T276" s="147">
        <f>S276*H276</f>
        <v>10.134300000000001</v>
      </c>
      <c r="AR276" s="148" t="s">
        <v>249</v>
      </c>
      <c r="AT276" s="148" t="s">
        <v>342</v>
      </c>
      <c r="AU276" s="148" t="s">
        <v>86</v>
      </c>
      <c r="AY276" s="17" t="s">
        <v>339</v>
      </c>
      <c r="BE276" s="149">
        <f>IF(N276="základní",J276,0)</f>
        <v>0</v>
      </c>
      <c r="BF276" s="149">
        <f>IF(N276="snížená",J276,0)</f>
        <v>0</v>
      </c>
      <c r="BG276" s="149">
        <f>IF(N276="zákl. přenesená",J276,0)</f>
        <v>0</v>
      </c>
      <c r="BH276" s="149">
        <f>IF(N276="sníž. přenesená",J276,0)</f>
        <v>0</v>
      </c>
      <c r="BI276" s="149">
        <f>IF(N276="nulová",J276,0)</f>
        <v>0</v>
      </c>
      <c r="BJ276" s="17" t="s">
        <v>84</v>
      </c>
      <c r="BK276" s="149">
        <f>ROUND(I276*H276,2)</f>
        <v>0</v>
      </c>
      <c r="BL276" s="17" t="s">
        <v>249</v>
      </c>
      <c r="BM276" s="148" t="s">
        <v>5478</v>
      </c>
    </row>
    <row r="277" spans="2:65" s="1" customFormat="1" x14ac:dyDescent="0.2">
      <c r="B277" s="32"/>
      <c r="D277" s="150" t="s">
        <v>348</v>
      </c>
      <c r="F277" s="151" t="s">
        <v>2511</v>
      </c>
      <c r="I277" s="152"/>
      <c r="L277" s="32"/>
      <c r="M277" s="153"/>
      <c r="T277" s="56"/>
      <c r="AT277" s="17" t="s">
        <v>348</v>
      </c>
      <c r="AU277" s="17" t="s">
        <v>86</v>
      </c>
    </row>
    <row r="278" spans="2:65" s="12" customFormat="1" x14ac:dyDescent="0.2">
      <c r="B278" s="155"/>
      <c r="D278" s="150" t="s">
        <v>376</v>
      </c>
      <c r="E278" s="156" t="s">
        <v>1</v>
      </c>
      <c r="F278" s="157" t="s">
        <v>5479</v>
      </c>
      <c r="H278" s="158">
        <v>3.12</v>
      </c>
      <c r="I278" s="159"/>
      <c r="L278" s="155"/>
      <c r="M278" s="160"/>
      <c r="T278" s="161"/>
      <c r="AT278" s="156" t="s">
        <v>376</v>
      </c>
      <c r="AU278" s="156" t="s">
        <v>86</v>
      </c>
      <c r="AV278" s="12" t="s">
        <v>86</v>
      </c>
      <c r="AW278" s="12" t="s">
        <v>34</v>
      </c>
      <c r="AX278" s="12" t="s">
        <v>77</v>
      </c>
      <c r="AY278" s="156" t="s">
        <v>339</v>
      </c>
    </row>
    <row r="279" spans="2:65" s="12" customFormat="1" x14ac:dyDescent="0.2">
      <c r="B279" s="155"/>
      <c r="D279" s="150" t="s">
        <v>376</v>
      </c>
      <c r="E279" s="156" t="s">
        <v>1</v>
      </c>
      <c r="F279" s="157" t="s">
        <v>5480</v>
      </c>
      <c r="H279" s="158">
        <v>0.5</v>
      </c>
      <c r="I279" s="159"/>
      <c r="L279" s="155"/>
      <c r="M279" s="160"/>
      <c r="T279" s="161"/>
      <c r="AT279" s="156" t="s">
        <v>376</v>
      </c>
      <c r="AU279" s="156" t="s">
        <v>86</v>
      </c>
      <c r="AV279" s="12" t="s">
        <v>86</v>
      </c>
      <c r="AW279" s="12" t="s">
        <v>34</v>
      </c>
      <c r="AX279" s="12" t="s">
        <v>77</v>
      </c>
      <c r="AY279" s="156" t="s">
        <v>339</v>
      </c>
    </row>
    <row r="280" spans="2:65" s="12" customFormat="1" x14ac:dyDescent="0.2">
      <c r="B280" s="155"/>
      <c r="D280" s="150" t="s">
        <v>376</v>
      </c>
      <c r="E280" s="156" t="s">
        <v>1</v>
      </c>
      <c r="F280" s="157" t="s">
        <v>5481</v>
      </c>
      <c r="H280" s="158">
        <v>0.45</v>
      </c>
      <c r="I280" s="159"/>
      <c r="L280" s="155"/>
      <c r="M280" s="160"/>
      <c r="T280" s="161"/>
      <c r="AT280" s="156" t="s">
        <v>376</v>
      </c>
      <c r="AU280" s="156" t="s">
        <v>86</v>
      </c>
      <c r="AV280" s="12" t="s">
        <v>86</v>
      </c>
      <c r="AW280" s="12" t="s">
        <v>34</v>
      </c>
      <c r="AX280" s="12" t="s">
        <v>77</v>
      </c>
      <c r="AY280" s="156" t="s">
        <v>339</v>
      </c>
    </row>
    <row r="281" spans="2:65" s="13" customFormat="1" x14ac:dyDescent="0.2">
      <c r="B281" s="162"/>
      <c r="D281" s="150" t="s">
        <v>376</v>
      </c>
      <c r="E281" s="163" t="s">
        <v>1</v>
      </c>
      <c r="F281" s="164" t="s">
        <v>398</v>
      </c>
      <c r="H281" s="165">
        <v>4.07</v>
      </c>
      <c r="I281" s="166"/>
      <c r="L281" s="162"/>
      <c r="M281" s="167"/>
      <c r="T281" s="168"/>
      <c r="AT281" s="163" t="s">
        <v>376</v>
      </c>
      <c r="AU281" s="163" t="s">
        <v>86</v>
      </c>
      <c r="AV281" s="13" t="s">
        <v>249</v>
      </c>
      <c r="AW281" s="13" t="s">
        <v>34</v>
      </c>
      <c r="AX281" s="13" t="s">
        <v>84</v>
      </c>
      <c r="AY281" s="163" t="s">
        <v>339</v>
      </c>
    </row>
    <row r="282" spans="2:65" s="1" customFormat="1" ht="16.5" customHeight="1" x14ac:dyDescent="0.2">
      <c r="B282" s="136"/>
      <c r="C282" s="137" t="s">
        <v>542</v>
      </c>
      <c r="D282" s="137" t="s">
        <v>342</v>
      </c>
      <c r="E282" s="138" t="s">
        <v>5482</v>
      </c>
      <c r="F282" s="139" t="s">
        <v>5483</v>
      </c>
      <c r="G282" s="140" t="s">
        <v>373</v>
      </c>
      <c r="H282" s="141">
        <v>1.78</v>
      </c>
      <c r="I282" s="142"/>
      <c r="J282" s="143">
        <f>ROUND(I282*H282,2)</f>
        <v>0</v>
      </c>
      <c r="K282" s="139" t="s">
        <v>902</v>
      </c>
      <c r="L282" s="32"/>
      <c r="M282" s="144" t="s">
        <v>1</v>
      </c>
      <c r="N282" s="145" t="s">
        <v>42</v>
      </c>
      <c r="P282" s="146">
        <f>O282*H282</f>
        <v>0</v>
      </c>
      <c r="Q282" s="146">
        <v>0.12</v>
      </c>
      <c r="R282" s="146">
        <f>Q282*H282</f>
        <v>0.21359999999999998</v>
      </c>
      <c r="S282" s="146">
        <v>2.2000000000000002</v>
      </c>
      <c r="T282" s="147">
        <f>S282*H282</f>
        <v>3.9160000000000004</v>
      </c>
      <c r="AR282" s="148" t="s">
        <v>249</v>
      </c>
      <c r="AT282" s="148" t="s">
        <v>342</v>
      </c>
      <c r="AU282" s="148" t="s">
        <v>86</v>
      </c>
      <c r="AY282" s="17" t="s">
        <v>339</v>
      </c>
      <c r="BE282" s="149">
        <f>IF(N282="základní",J282,0)</f>
        <v>0</v>
      </c>
      <c r="BF282" s="149">
        <f>IF(N282="snížená",J282,0)</f>
        <v>0</v>
      </c>
      <c r="BG282" s="149">
        <f>IF(N282="zákl. přenesená",J282,0)</f>
        <v>0</v>
      </c>
      <c r="BH282" s="149">
        <f>IF(N282="sníž. přenesená",J282,0)</f>
        <v>0</v>
      </c>
      <c r="BI282" s="149">
        <f>IF(N282="nulová",J282,0)</f>
        <v>0</v>
      </c>
      <c r="BJ282" s="17" t="s">
        <v>84</v>
      </c>
      <c r="BK282" s="149">
        <f>ROUND(I282*H282,2)</f>
        <v>0</v>
      </c>
      <c r="BL282" s="17" t="s">
        <v>249</v>
      </c>
      <c r="BM282" s="148" t="s">
        <v>5484</v>
      </c>
    </row>
    <row r="283" spans="2:65" s="1" customFormat="1" x14ac:dyDescent="0.2">
      <c r="B283" s="32"/>
      <c r="D283" s="150" t="s">
        <v>348</v>
      </c>
      <c r="F283" s="151" t="s">
        <v>5485</v>
      </c>
      <c r="I283" s="152"/>
      <c r="L283" s="32"/>
      <c r="M283" s="153"/>
      <c r="T283" s="56"/>
      <c r="AT283" s="17" t="s">
        <v>348</v>
      </c>
      <c r="AU283" s="17" t="s">
        <v>86</v>
      </c>
    </row>
    <row r="284" spans="2:65" s="12" customFormat="1" x14ac:dyDescent="0.2">
      <c r="B284" s="155"/>
      <c r="D284" s="150" t="s">
        <v>376</v>
      </c>
      <c r="E284" s="156" t="s">
        <v>1</v>
      </c>
      <c r="F284" s="157" t="s">
        <v>5486</v>
      </c>
      <c r="H284" s="158">
        <v>1.78</v>
      </c>
      <c r="I284" s="159"/>
      <c r="L284" s="155"/>
      <c r="M284" s="160"/>
      <c r="T284" s="161"/>
      <c r="AT284" s="156" t="s">
        <v>376</v>
      </c>
      <c r="AU284" s="156" t="s">
        <v>86</v>
      </c>
      <c r="AV284" s="12" t="s">
        <v>86</v>
      </c>
      <c r="AW284" s="12" t="s">
        <v>34</v>
      </c>
      <c r="AX284" s="12" t="s">
        <v>77</v>
      </c>
      <c r="AY284" s="156" t="s">
        <v>339</v>
      </c>
    </row>
    <row r="285" spans="2:65" s="13" customFormat="1" x14ac:dyDescent="0.2">
      <c r="B285" s="162"/>
      <c r="D285" s="150" t="s">
        <v>376</v>
      </c>
      <c r="E285" s="163" t="s">
        <v>1</v>
      </c>
      <c r="F285" s="164" t="s">
        <v>398</v>
      </c>
      <c r="H285" s="165">
        <v>1.78</v>
      </c>
      <c r="I285" s="166"/>
      <c r="L285" s="162"/>
      <c r="M285" s="167"/>
      <c r="T285" s="168"/>
      <c r="AT285" s="163" t="s">
        <v>376</v>
      </c>
      <c r="AU285" s="163" t="s">
        <v>86</v>
      </c>
      <c r="AV285" s="13" t="s">
        <v>249</v>
      </c>
      <c r="AW285" s="13" t="s">
        <v>34</v>
      </c>
      <c r="AX285" s="13" t="s">
        <v>84</v>
      </c>
      <c r="AY285" s="163" t="s">
        <v>339</v>
      </c>
    </row>
    <row r="286" spans="2:65" s="1" customFormat="1" ht="16.5" customHeight="1" x14ac:dyDescent="0.2">
      <c r="B286" s="136"/>
      <c r="C286" s="137" t="s">
        <v>549</v>
      </c>
      <c r="D286" s="137" t="s">
        <v>342</v>
      </c>
      <c r="E286" s="138" t="s">
        <v>4028</v>
      </c>
      <c r="F286" s="139" t="s">
        <v>4029</v>
      </c>
      <c r="G286" s="140" t="s">
        <v>373</v>
      </c>
      <c r="H286" s="141">
        <v>5.0330000000000004</v>
      </c>
      <c r="I286" s="142"/>
      <c r="J286" s="143">
        <f>ROUND(I286*H286,2)</f>
        <v>0</v>
      </c>
      <c r="K286" s="139" t="s">
        <v>902</v>
      </c>
      <c r="L286" s="32"/>
      <c r="M286" s="144" t="s">
        <v>1</v>
      </c>
      <c r="N286" s="145" t="s">
        <v>42</v>
      </c>
      <c r="P286" s="146">
        <f>O286*H286</f>
        <v>0</v>
      </c>
      <c r="Q286" s="146">
        <v>0.12</v>
      </c>
      <c r="R286" s="146">
        <f>Q286*H286</f>
        <v>0.60396000000000005</v>
      </c>
      <c r="S286" s="146">
        <v>2.4900000000000002</v>
      </c>
      <c r="T286" s="147">
        <f>S286*H286</f>
        <v>12.532170000000002</v>
      </c>
      <c r="AR286" s="148" t="s">
        <v>249</v>
      </c>
      <c r="AT286" s="148" t="s">
        <v>342</v>
      </c>
      <c r="AU286" s="148" t="s">
        <v>86</v>
      </c>
      <c r="AY286" s="17" t="s">
        <v>339</v>
      </c>
      <c r="BE286" s="149">
        <f>IF(N286="základní",J286,0)</f>
        <v>0</v>
      </c>
      <c r="BF286" s="149">
        <f>IF(N286="snížená",J286,0)</f>
        <v>0</v>
      </c>
      <c r="BG286" s="149">
        <f>IF(N286="zákl. přenesená",J286,0)</f>
        <v>0</v>
      </c>
      <c r="BH286" s="149">
        <f>IF(N286="sníž. přenesená",J286,0)</f>
        <v>0</v>
      </c>
      <c r="BI286" s="149">
        <f>IF(N286="nulová",J286,0)</f>
        <v>0</v>
      </c>
      <c r="BJ286" s="17" t="s">
        <v>84</v>
      </c>
      <c r="BK286" s="149">
        <f>ROUND(I286*H286,2)</f>
        <v>0</v>
      </c>
      <c r="BL286" s="17" t="s">
        <v>249</v>
      </c>
      <c r="BM286" s="148" t="s">
        <v>5487</v>
      </c>
    </row>
    <row r="287" spans="2:65" s="1" customFormat="1" x14ac:dyDescent="0.2">
      <c r="B287" s="32"/>
      <c r="D287" s="150" t="s">
        <v>348</v>
      </c>
      <c r="F287" s="151" t="s">
        <v>4031</v>
      </c>
      <c r="I287" s="152"/>
      <c r="L287" s="32"/>
      <c r="M287" s="153"/>
      <c r="T287" s="56"/>
      <c r="AT287" s="17" t="s">
        <v>348</v>
      </c>
      <c r="AU287" s="17" t="s">
        <v>86</v>
      </c>
    </row>
    <row r="288" spans="2:65" s="12" customFormat="1" x14ac:dyDescent="0.2">
      <c r="B288" s="155"/>
      <c r="D288" s="150" t="s">
        <v>376</v>
      </c>
      <c r="E288" s="156" t="s">
        <v>1</v>
      </c>
      <c r="F288" s="157" t="s">
        <v>5488</v>
      </c>
      <c r="H288" s="158">
        <v>5.0330000000000004</v>
      </c>
      <c r="I288" s="159"/>
      <c r="L288" s="155"/>
      <c r="M288" s="160"/>
      <c r="T288" s="161"/>
      <c r="AT288" s="156" t="s">
        <v>376</v>
      </c>
      <c r="AU288" s="156" t="s">
        <v>86</v>
      </c>
      <c r="AV288" s="12" t="s">
        <v>86</v>
      </c>
      <c r="AW288" s="12" t="s">
        <v>34</v>
      </c>
      <c r="AX288" s="12" t="s">
        <v>77</v>
      </c>
      <c r="AY288" s="156" t="s">
        <v>339</v>
      </c>
    </row>
    <row r="289" spans="2:65" s="13" customFormat="1" x14ac:dyDescent="0.2">
      <c r="B289" s="162"/>
      <c r="D289" s="150" t="s">
        <v>376</v>
      </c>
      <c r="E289" s="163" t="s">
        <v>1</v>
      </c>
      <c r="F289" s="164" t="s">
        <v>398</v>
      </c>
      <c r="H289" s="165">
        <v>5.0330000000000004</v>
      </c>
      <c r="I289" s="166"/>
      <c r="L289" s="162"/>
      <c r="M289" s="167"/>
      <c r="T289" s="168"/>
      <c r="AT289" s="163" t="s">
        <v>376</v>
      </c>
      <c r="AU289" s="163" t="s">
        <v>86</v>
      </c>
      <c r="AV289" s="13" t="s">
        <v>249</v>
      </c>
      <c r="AW289" s="13" t="s">
        <v>34</v>
      </c>
      <c r="AX289" s="13" t="s">
        <v>84</v>
      </c>
      <c r="AY289" s="163" t="s">
        <v>339</v>
      </c>
    </row>
    <row r="290" spans="2:65" s="1" customFormat="1" ht="16.5" customHeight="1" x14ac:dyDescent="0.2">
      <c r="B290" s="136"/>
      <c r="C290" s="137" t="s">
        <v>551</v>
      </c>
      <c r="D290" s="137" t="s">
        <v>342</v>
      </c>
      <c r="E290" s="138" t="s">
        <v>4033</v>
      </c>
      <c r="F290" s="139" t="s">
        <v>4034</v>
      </c>
      <c r="G290" s="140" t="s">
        <v>373</v>
      </c>
      <c r="H290" s="141">
        <v>3.85</v>
      </c>
      <c r="I290" s="142"/>
      <c r="J290" s="143">
        <f>ROUND(I290*H290,2)</f>
        <v>0</v>
      </c>
      <c r="K290" s="139" t="s">
        <v>902</v>
      </c>
      <c r="L290" s="32"/>
      <c r="M290" s="144" t="s">
        <v>1</v>
      </c>
      <c r="N290" s="145" t="s">
        <v>42</v>
      </c>
      <c r="P290" s="146">
        <f>O290*H290</f>
        <v>0</v>
      </c>
      <c r="Q290" s="146">
        <v>0.12171</v>
      </c>
      <c r="R290" s="146">
        <f>Q290*H290</f>
        <v>0.46858349999999999</v>
      </c>
      <c r="S290" s="146">
        <v>2.4</v>
      </c>
      <c r="T290" s="147">
        <f>S290*H290</f>
        <v>9.24</v>
      </c>
      <c r="AR290" s="148" t="s">
        <v>249</v>
      </c>
      <c r="AT290" s="148" t="s">
        <v>342</v>
      </c>
      <c r="AU290" s="148" t="s">
        <v>86</v>
      </c>
      <c r="AY290" s="17" t="s">
        <v>339</v>
      </c>
      <c r="BE290" s="149">
        <f>IF(N290="základní",J290,0)</f>
        <v>0</v>
      </c>
      <c r="BF290" s="149">
        <f>IF(N290="snížená",J290,0)</f>
        <v>0</v>
      </c>
      <c r="BG290" s="149">
        <f>IF(N290="zákl. přenesená",J290,0)</f>
        <v>0</v>
      </c>
      <c r="BH290" s="149">
        <f>IF(N290="sníž. přenesená",J290,0)</f>
        <v>0</v>
      </c>
      <c r="BI290" s="149">
        <f>IF(N290="nulová",J290,0)</f>
        <v>0</v>
      </c>
      <c r="BJ290" s="17" t="s">
        <v>84</v>
      </c>
      <c r="BK290" s="149">
        <f>ROUND(I290*H290,2)</f>
        <v>0</v>
      </c>
      <c r="BL290" s="17" t="s">
        <v>249</v>
      </c>
      <c r="BM290" s="148" t="s">
        <v>5489</v>
      </c>
    </row>
    <row r="291" spans="2:65" s="1" customFormat="1" x14ac:dyDescent="0.2">
      <c r="B291" s="32"/>
      <c r="D291" s="150" t="s">
        <v>348</v>
      </c>
      <c r="F291" s="151" t="s">
        <v>4036</v>
      </c>
      <c r="I291" s="152"/>
      <c r="L291" s="32"/>
      <c r="M291" s="153"/>
      <c r="T291" s="56"/>
      <c r="AT291" s="17" t="s">
        <v>348</v>
      </c>
      <c r="AU291" s="17" t="s">
        <v>86</v>
      </c>
    </row>
    <row r="292" spans="2:65" s="12" customFormat="1" x14ac:dyDescent="0.2">
      <c r="B292" s="155"/>
      <c r="D292" s="150" t="s">
        <v>376</v>
      </c>
      <c r="E292" s="156" t="s">
        <v>1</v>
      </c>
      <c r="F292" s="157" t="s">
        <v>5490</v>
      </c>
      <c r="H292" s="158">
        <v>3.85</v>
      </c>
      <c r="I292" s="159"/>
      <c r="L292" s="155"/>
      <c r="M292" s="160"/>
      <c r="T292" s="161"/>
      <c r="AT292" s="156" t="s">
        <v>376</v>
      </c>
      <c r="AU292" s="156" t="s">
        <v>86</v>
      </c>
      <c r="AV292" s="12" t="s">
        <v>86</v>
      </c>
      <c r="AW292" s="12" t="s">
        <v>34</v>
      </c>
      <c r="AX292" s="12" t="s">
        <v>77</v>
      </c>
      <c r="AY292" s="156" t="s">
        <v>339</v>
      </c>
    </row>
    <row r="293" spans="2:65" s="13" customFormat="1" x14ac:dyDescent="0.2">
      <c r="B293" s="162"/>
      <c r="D293" s="150" t="s">
        <v>376</v>
      </c>
      <c r="E293" s="163" t="s">
        <v>1</v>
      </c>
      <c r="F293" s="164" t="s">
        <v>398</v>
      </c>
      <c r="H293" s="165">
        <v>3.85</v>
      </c>
      <c r="I293" s="166"/>
      <c r="L293" s="162"/>
      <c r="M293" s="167"/>
      <c r="T293" s="168"/>
      <c r="AT293" s="163" t="s">
        <v>376</v>
      </c>
      <c r="AU293" s="163" t="s">
        <v>86</v>
      </c>
      <c r="AV293" s="13" t="s">
        <v>249</v>
      </c>
      <c r="AW293" s="13" t="s">
        <v>34</v>
      </c>
      <c r="AX293" s="13" t="s">
        <v>84</v>
      </c>
      <c r="AY293" s="163" t="s">
        <v>339</v>
      </c>
    </row>
    <row r="294" spans="2:65" s="1" customFormat="1" ht="16.5" customHeight="1" x14ac:dyDescent="0.2">
      <c r="B294" s="136"/>
      <c r="C294" s="137" t="s">
        <v>555</v>
      </c>
      <c r="D294" s="137" t="s">
        <v>342</v>
      </c>
      <c r="E294" s="138" t="s">
        <v>2535</v>
      </c>
      <c r="F294" s="139" t="s">
        <v>2536</v>
      </c>
      <c r="G294" s="140" t="s">
        <v>358</v>
      </c>
      <c r="H294" s="141">
        <v>2.8</v>
      </c>
      <c r="I294" s="142"/>
      <c r="J294" s="143">
        <f>ROUND(I294*H294,2)</f>
        <v>0</v>
      </c>
      <c r="K294" s="139" t="s">
        <v>902</v>
      </c>
      <c r="L294" s="32"/>
      <c r="M294" s="144" t="s">
        <v>1</v>
      </c>
      <c r="N294" s="145" t="s">
        <v>42</v>
      </c>
      <c r="P294" s="146">
        <f>O294*H294</f>
        <v>0</v>
      </c>
      <c r="Q294" s="146">
        <v>8.0000000000000007E-5</v>
      </c>
      <c r="R294" s="146">
        <f>Q294*H294</f>
        <v>2.24E-4</v>
      </c>
      <c r="S294" s="146">
        <v>1.7999999999999999E-2</v>
      </c>
      <c r="T294" s="147">
        <f>S294*H294</f>
        <v>5.0399999999999993E-2</v>
      </c>
      <c r="AR294" s="148" t="s">
        <v>249</v>
      </c>
      <c r="AT294" s="148" t="s">
        <v>342</v>
      </c>
      <c r="AU294" s="148" t="s">
        <v>86</v>
      </c>
      <c r="AY294" s="17" t="s">
        <v>339</v>
      </c>
      <c r="BE294" s="149">
        <f>IF(N294="základní",J294,0)</f>
        <v>0</v>
      </c>
      <c r="BF294" s="149">
        <f>IF(N294="snížená",J294,0)</f>
        <v>0</v>
      </c>
      <c r="BG294" s="149">
        <f>IF(N294="zákl. přenesená",J294,0)</f>
        <v>0</v>
      </c>
      <c r="BH294" s="149">
        <f>IF(N294="sníž. přenesená",J294,0)</f>
        <v>0</v>
      </c>
      <c r="BI294" s="149">
        <f>IF(N294="nulová",J294,0)</f>
        <v>0</v>
      </c>
      <c r="BJ294" s="17" t="s">
        <v>84</v>
      </c>
      <c r="BK294" s="149">
        <f>ROUND(I294*H294,2)</f>
        <v>0</v>
      </c>
      <c r="BL294" s="17" t="s">
        <v>249</v>
      </c>
      <c r="BM294" s="148" t="s">
        <v>5491</v>
      </c>
    </row>
    <row r="295" spans="2:65" s="1" customFormat="1" x14ac:dyDescent="0.2">
      <c r="B295" s="32"/>
      <c r="D295" s="150" t="s">
        <v>348</v>
      </c>
      <c r="F295" s="151" t="s">
        <v>2538</v>
      </c>
      <c r="I295" s="152"/>
      <c r="L295" s="32"/>
      <c r="M295" s="153"/>
      <c r="T295" s="56"/>
      <c r="AT295" s="17" t="s">
        <v>348</v>
      </c>
      <c r="AU295" s="17" t="s">
        <v>86</v>
      </c>
    </row>
    <row r="296" spans="2:65" s="11" customFormat="1" ht="22.8" customHeight="1" x14ac:dyDescent="0.25">
      <c r="B296" s="124"/>
      <c r="D296" s="125" t="s">
        <v>76</v>
      </c>
      <c r="E296" s="134" t="s">
        <v>2614</v>
      </c>
      <c r="F296" s="134" t="s">
        <v>2615</v>
      </c>
      <c r="I296" s="127"/>
      <c r="J296" s="135">
        <f>BK296</f>
        <v>0</v>
      </c>
      <c r="L296" s="124"/>
      <c r="M296" s="129"/>
      <c r="P296" s="130">
        <f>SUM(P297:P340)</f>
        <v>0</v>
      </c>
      <c r="R296" s="130">
        <f>SUM(R297:R340)</f>
        <v>0</v>
      </c>
      <c r="T296" s="131">
        <f>SUM(T297:T340)</f>
        <v>0</v>
      </c>
      <c r="AR296" s="125" t="s">
        <v>84</v>
      </c>
      <c r="AT296" s="132" t="s">
        <v>76</v>
      </c>
      <c r="AU296" s="132" t="s">
        <v>84</v>
      </c>
      <c r="AY296" s="125" t="s">
        <v>339</v>
      </c>
      <c r="BK296" s="133">
        <f>SUM(BK297:BK340)</f>
        <v>0</v>
      </c>
    </row>
    <row r="297" spans="2:65" s="1" customFormat="1" ht="16.5" customHeight="1" x14ac:dyDescent="0.2">
      <c r="B297" s="136"/>
      <c r="C297" s="137" t="s">
        <v>561</v>
      </c>
      <c r="D297" s="137" t="s">
        <v>342</v>
      </c>
      <c r="E297" s="138" t="s">
        <v>5324</v>
      </c>
      <c r="F297" s="139" t="s">
        <v>5325</v>
      </c>
      <c r="G297" s="140" t="s">
        <v>493</v>
      </c>
      <c r="H297" s="141">
        <v>1.5</v>
      </c>
      <c r="I297" s="142"/>
      <c r="J297" s="143">
        <f>ROUND(I297*H297,2)</f>
        <v>0</v>
      </c>
      <c r="K297" s="139" t="s">
        <v>902</v>
      </c>
      <c r="L297" s="32"/>
      <c r="M297" s="144" t="s">
        <v>1</v>
      </c>
      <c r="N297" s="145" t="s">
        <v>42</v>
      </c>
      <c r="P297" s="146">
        <f>O297*H297</f>
        <v>0</v>
      </c>
      <c r="Q297" s="146">
        <v>0</v>
      </c>
      <c r="R297" s="146">
        <f>Q297*H297</f>
        <v>0</v>
      </c>
      <c r="S297" s="146">
        <v>0</v>
      </c>
      <c r="T297" s="147">
        <f>S297*H297</f>
        <v>0</v>
      </c>
      <c r="AR297" s="148" t="s">
        <v>249</v>
      </c>
      <c r="AT297" s="148" t="s">
        <v>342</v>
      </c>
      <c r="AU297" s="148" t="s">
        <v>86</v>
      </c>
      <c r="AY297" s="17" t="s">
        <v>339</v>
      </c>
      <c r="BE297" s="149">
        <f>IF(N297="základní",J297,0)</f>
        <v>0</v>
      </c>
      <c r="BF297" s="149">
        <f>IF(N297="snížená",J297,0)</f>
        <v>0</v>
      </c>
      <c r="BG297" s="149">
        <f>IF(N297="zákl. přenesená",J297,0)</f>
        <v>0</v>
      </c>
      <c r="BH297" s="149">
        <f>IF(N297="sníž. přenesená",J297,0)</f>
        <v>0</v>
      </c>
      <c r="BI297" s="149">
        <f>IF(N297="nulová",J297,0)</f>
        <v>0</v>
      </c>
      <c r="BJ297" s="17" t="s">
        <v>84</v>
      </c>
      <c r="BK297" s="149">
        <f>ROUND(I297*H297,2)</f>
        <v>0</v>
      </c>
      <c r="BL297" s="17" t="s">
        <v>249</v>
      </c>
      <c r="BM297" s="148" t="s">
        <v>5492</v>
      </c>
    </row>
    <row r="298" spans="2:65" s="1" customFormat="1" ht="19.2" x14ac:dyDescent="0.2">
      <c r="B298" s="32"/>
      <c r="D298" s="150" t="s">
        <v>348</v>
      </c>
      <c r="F298" s="151" t="s">
        <v>5327</v>
      </c>
      <c r="I298" s="152"/>
      <c r="L298" s="32"/>
      <c r="M298" s="153"/>
      <c r="T298" s="56"/>
      <c r="AT298" s="17" t="s">
        <v>348</v>
      </c>
      <c r="AU298" s="17" t="s">
        <v>86</v>
      </c>
    </row>
    <row r="299" spans="2:65" s="1" customFormat="1" ht="21.75" customHeight="1" x14ac:dyDescent="0.2">
      <c r="B299" s="136"/>
      <c r="C299" s="137" t="s">
        <v>567</v>
      </c>
      <c r="D299" s="137" t="s">
        <v>342</v>
      </c>
      <c r="E299" s="138" t="s">
        <v>5493</v>
      </c>
      <c r="F299" s="139" t="s">
        <v>4064</v>
      </c>
      <c r="G299" s="140" t="s">
        <v>493</v>
      </c>
      <c r="H299" s="141">
        <v>18.8</v>
      </c>
      <c r="I299" s="142"/>
      <c r="J299" s="143">
        <f>ROUND(I299*H299,2)</f>
        <v>0</v>
      </c>
      <c r="K299" s="139" t="s">
        <v>902</v>
      </c>
      <c r="L299" s="32"/>
      <c r="M299" s="144" t="s">
        <v>1</v>
      </c>
      <c r="N299" s="145" t="s">
        <v>42</v>
      </c>
      <c r="P299" s="146">
        <f>O299*H299</f>
        <v>0</v>
      </c>
      <c r="Q299" s="146">
        <v>0</v>
      </c>
      <c r="R299" s="146">
        <f>Q299*H299</f>
        <v>0</v>
      </c>
      <c r="S299" s="146">
        <v>0</v>
      </c>
      <c r="T299" s="147">
        <f>S299*H299</f>
        <v>0</v>
      </c>
      <c r="AR299" s="148" t="s">
        <v>249</v>
      </c>
      <c r="AT299" s="148" t="s">
        <v>342</v>
      </c>
      <c r="AU299" s="148" t="s">
        <v>86</v>
      </c>
      <c r="AY299" s="17" t="s">
        <v>339</v>
      </c>
      <c r="BE299" s="149">
        <f>IF(N299="základní",J299,0)</f>
        <v>0</v>
      </c>
      <c r="BF299" s="149">
        <f>IF(N299="snížená",J299,0)</f>
        <v>0</v>
      </c>
      <c r="BG299" s="149">
        <f>IF(N299="zákl. přenesená",J299,0)</f>
        <v>0</v>
      </c>
      <c r="BH299" s="149">
        <f>IF(N299="sníž. přenesená",J299,0)</f>
        <v>0</v>
      </c>
      <c r="BI299" s="149">
        <f>IF(N299="nulová",J299,0)</f>
        <v>0</v>
      </c>
      <c r="BJ299" s="17" t="s">
        <v>84</v>
      </c>
      <c r="BK299" s="149">
        <f>ROUND(I299*H299,2)</f>
        <v>0</v>
      </c>
      <c r="BL299" s="17" t="s">
        <v>249</v>
      </c>
      <c r="BM299" s="148" t="s">
        <v>5494</v>
      </c>
    </row>
    <row r="300" spans="2:65" s="1" customFormat="1" ht="19.2" x14ac:dyDescent="0.2">
      <c r="B300" s="32"/>
      <c r="D300" s="150" t="s">
        <v>348</v>
      </c>
      <c r="F300" s="151" t="s">
        <v>5495</v>
      </c>
      <c r="I300" s="152"/>
      <c r="L300" s="32"/>
      <c r="M300" s="153"/>
      <c r="T300" s="56"/>
      <c r="AT300" s="17" t="s">
        <v>348</v>
      </c>
      <c r="AU300" s="17" t="s">
        <v>86</v>
      </c>
    </row>
    <row r="301" spans="2:65" s="15" customFormat="1" x14ac:dyDescent="0.2">
      <c r="B301" s="189"/>
      <c r="D301" s="150" t="s">
        <v>376</v>
      </c>
      <c r="E301" s="190" t="s">
        <v>1</v>
      </c>
      <c r="F301" s="191" t="s">
        <v>5496</v>
      </c>
      <c r="H301" s="190" t="s">
        <v>1</v>
      </c>
      <c r="I301" s="192"/>
      <c r="L301" s="189"/>
      <c r="M301" s="193"/>
      <c r="T301" s="194"/>
      <c r="AT301" s="190" t="s">
        <v>376</v>
      </c>
      <c r="AU301" s="190" t="s">
        <v>86</v>
      </c>
      <c r="AV301" s="15" t="s">
        <v>84</v>
      </c>
      <c r="AW301" s="15" t="s">
        <v>34</v>
      </c>
      <c r="AX301" s="15" t="s">
        <v>77</v>
      </c>
      <c r="AY301" s="190" t="s">
        <v>339</v>
      </c>
    </row>
    <row r="302" spans="2:65" s="12" customFormat="1" x14ac:dyDescent="0.2">
      <c r="B302" s="155"/>
      <c r="D302" s="150" t="s">
        <v>376</v>
      </c>
      <c r="E302" s="156" t="s">
        <v>1</v>
      </c>
      <c r="F302" s="157" t="s">
        <v>5497</v>
      </c>
      <c r="H302" s="158">
        <v>6</v>
      </c>
      <c r="I302" s="159"/>
      <c r="L302" s="155"/>
      <c r="M302" s="160"/>
      <c r="T302" s="161"/>
      <c r="AT302" s="156" t="s">
        <v>376</v>
      </c>
      <c r="AU302" s="156" t="s">
        <v>86</v>
      </c>
      <c r="AV302" s="12" t="s">
        <v>86</v>
      </c>
      <c r="AW302" s="12" t="s">
        <v>34</v>
      </c>
      <c r="AX302" s="12" t="s">
        <v>77</v>
      </c>
      <c r="AY302" s="156" t="s">
        <v>339</v>
      </c>
    </row>
    <row r="303" spans="2:65" s="15" customFormat="1" x14ac:dyDescent="0.2">
      <c r="B303" s="189"/>
      <c r="D303" s="150" t="s">
        <v>376</v>
      </c>
      <c r="E303" s="190" t="s">
        <v>1</v>
      </c>
      <c r="F303" s="191" t="s">
        <v>5498</v>
      </c>
      <c r="H303" s="190" t="s">
        <v>1</v>
      </c>
      <c r="I303" s="192"/>
      <c r="L303" s="189"/>
      <c r="M303" s="193"/>
      <c r="T303" s="194"/>
      <c r="AT303" s="190" t="s">
        <v>376</v>
      </c>
      <c r="AU303" s="190" t="s">
        <v>86</v>
      </c>
      <c r="AV303" s="15" t="s">
        <v>84</v>
      </c>
      <c r="AW303" s="15" t="s">
        <v>34</v>
      </c>
      <c r="AX303" s="15" t="s">
        <v>77</v>
      </c>
      <c r="AY303" s="190" t="s">
        <v>339</v>
      </c>
    </row>
    <row r="304" spans="2:65" s="12" customFormat="1" x14ac:dyDescent="0.2">
      <c r="B304" s="155"/>
      <c r="D304" s="150" t="s">
        <v>376</v>
      </c>
      <c r="E304" s="156" t="s">
        <v>1</v>
      </c>
      <c r="F304" s="157" t="s">
        <v>5499</v>
      </c>
      <c r="H304" s="158">
        <v>12.8</v>
      </c>
      <c r="I304" s="159"/>
      <c r="L304" s="155"/>
      <c r="M304" s="160"/>
      <c r="T304" s="161"/>
      <c r="AT304" s="156" t="s">
        <v>376</v>
      </c>
      <c r="AU304" s="156" t="s">
        <v>86</v>
      </c>
      <c r="AV304" s="12" t="s">
        <v>86</v>
      </c>
      <c r="AW304" s="12" t="s">
        <v>34</v>
      </c>
      <c r="AX304" s="12" t="s">
        <v>77</v>
      </c>
      <c r="AY304" s="156" t="s">
        <v>339</v>
      </c>
    </row>
    <row r="305" spans="2:65" s="13" customFormat="1" x14ac:dyDescent="0.2">
      <c r="B305" s="162"/>
      <c r="D305" s="150" t="s">
        <v>376</v>
      </c>
      <c r="E305" s="163" t="s">
        <v>1</v>
      </c>
      <c r="F305" s="164" t="s">
        <v>398</v>
      </c>
      <c r="H305" s="165">
        <v>18.8</v>
      </c>
      <c r="I305" s="166"/>
      <c r="L305" s="162"/>
      <c r="M305" s="167"/>
      <c r="T305" s="168"/>
      <c r="AT305" s="163" t="s">
        <v>376</v>
      </c>
      <c r="AU305" s="163" t="s">
        <v>86</v>
      </c>
      <c r="AV305" s="13" t="s">
        <v>249</v>
      </c>
      <c r="AW305" s="13" t="s">
        <v>34</v>
      </c>
      <c r="AX305" s="13" t="s">
        <v>84</v>
      </c>
      <c r="AY305" s="163" t="s">
        <v>339</v>
      </c>
    </row>
    <row r="306" spans="2:65" s="1" customFormat="1" ht="24.15" customHeight="1" x14ac:dyDescent="0.2">
      <c r="B306" s="136"/>
      <c r="C306" s="137" t="s">
        <v>573</v>
      </c>
      <c r="D306" s="137" t="s">
        <v>342</v>
      </c>
      <c r="E306" s="138" t="s">
        <v>5500</v>
      </c>
      <c r="F306" s="139" t="s">
        <v>5501</v>
      </c>
      <c r="G306" s="140" t="s">
        <v>493</v>
      </c>
      <c r="H306" s="141">
        <v>3.9159999999999999</v>
      </c>
      <c r="I306" s="142"/>
      <c r="J306" s="143">
        <f>ROUND(I306*H306,2)</f>
        <v>0</v>
      </c>
      <c r="K306" s="139" t="s">
        <v>902</v>
      </c>
      <c r="L306" s="32"/>
      <c r="M306" s="144" t="s">
        <v>1</v>
      </c>
      <c r="N306" s="145" t="s">
        <v>42</v>
      </c>
      <c r="P306" s="146">
        <f>O306*H306</f>
        <v>0</v>
      </c>
      <c r="Q306" s="146">
        <v>0</v>
      </c>
      <c r="R306" s="146">
        <f>Q306*H306</f>
        <v>0</v>
      </c>
      <c r="S306" s="146">
        <v>0</v>
      </c>
      <c r="T306" s="147">
        <f>S306*H306</f>
        <v>0</v>
      </c>
      <c r="AR306" s="148" t="s">
        <v>249</v>
      </c>
      <c r="AT306" s="148" t="s">
        <v>342</v>
      </c>
      <c r="AU306" s="148" t="s">
        <v>86</v>
      </c>
      <c r="AY306" s="17" t="s">
        <v>339</v>
      </c>
      <c r="BE306" s="149">
        <f>IF(N306="základní",J306,0)</f>
        <v>0</v>
      </c>
      <c r="BF306" s="149">
        <f>IF(N306="snížená",J306,0)</f>
        <v>0</v>
      </c>
      <c r="BG306" s="149">
        <f>IF(N306="zákl. přenesená",J306,0)</f>
        <v>0</v>
      </c>
      <c r="BH306" s="149">
        <f>IF(N306="sníž. přenesená",J306,0)</f>
        <v>0</v>
      </c>
      <c r="BI306" s="149">
        <f>IF(N306="nulová",J306,0)</f>
        <v>0</v>
      </c>
      <c r="BJ306" s="17" t="s">
        <v>84</v>
      </c>
      <c r="BK306" s="149">
        <f>ROUND(I306*H306,2)</f>
        <v>0</v>
      </c>
      <c r="BL306" s="17" t="s">
        <v>249</v>
      </c>
      <c r="BM306" s="148" t="s">
        <v>5502</v>
      </c>
    </row>
    <row r="307" spans="2:65" s="1" customFormat="1" ht="19.2" x14ac:dyDescent="0.2">
      <c r="B307" s="32"/>
      <c r="D307" s="150" t="s">
        <v>348</v>
      </c>
      <c r="F307" s="151" t="s">
        <v>5503</v>
      </c>
      <c r="I307" s="152"/>
      <c r="L307" s="32"/>
      <c r="M307" s="153"/>
      <c r="T307" s="56"/>
      <c r="AT307" s="17" t="s">
        <v>348</v>
      </c>
      <c r="AU307" s="17" t="s">
        <v>86</v>
      </c>
    </row>
    <row r="308" spans="2:65" s="12" customFormat="1" x14ac:dyDescent="0.2">
      <c r="B308" s="155"/>
      <c r="D308" s="150" t="s">
        <v>376</v>
      </c>
      <c r="E308" s="156" t="s">
        <v>1</v>
      </c>
      <c r="F308" s="157" t="s">
        <v>5504</v>
      </c>
      <c r="H308" s="158">
        <v>3.9159999999999999</v>
      </c>
      <c r="I308" s="159"/>
      <c r="L308" s="155"/>
      <c r="M308" s="160"/>
      <c r="T308" s="161"/>
      <c r="AT308" s="156" t="s">
        <v>376</v>
      </c>
      <c r="AU308" s="156" t="s">
        <v>86</v>
      </c>
      <c r="AV308" s="12" t="s">
        <v>86</v>
      </c>
      <c r="AW308" s="12" t="s">
        <v>34</v>
      </c>
      <c r="AX308" s="12" t="s">
        <v>77</v>
      </c>
      <c r="AY308" s="156" t="s">
        <v>339</v>
      </c>
    </row>
    <row r="309" spans="2:65" s="13" customFormat="1" x14ac:dyDescent="0.2">
      <c r="B309" s="162"/>
      <c r="D309" s="150" t="s">
        <v>376</v>
      </c>
      <c r="E309" s="163" t="s">
        <v>1</v>
      </c>
      <c r="F309" s="164" t="s">
        <v>398</v>
      </c>
      <c r="H309" s="165">
        <v>3.9159999999999999</v>
      </c>
      <c r="I309" s="166"/>
      <c r="L309" s="162"/>
      <c r="M309" s="167"/>
      <c r="T309" s="168"/>
      <c r="AT309" s="163" t="s">
        <v>376</v>
      </c>
      <c r="AU309" s="163" t="s">
        <v>86</v>
      </c>
      <c r="AV309" s="13" t="s">
        <v>249</v>
      </c>
      <c r="AW309" s="13" t="s">
        <v>34</v>
      </c>
      <c r="AX309" s="13" t="s">
        <v>84</v>
      </c>
      <c r="AY309" s="163" t="s">
        <v>339</v>
      </c>
    </row>
    <row r="310" spans="2:65" s="1" customFormat="1" ht="24.15" customHeight="1" x14ac:dyDescent="0.2">
      <c r="B310" s="136"/>
      <c r="C310" s="137" t="s">
        <v>579</v>
      </c>
      <c r="D310" s="137" t="s">
        <v>342</v>
      </c>
      <c r="E310" s="138" t="s">
        <v>2626</v>
      </c>
      <c r="F310" s="139" t="s">
        <v>2627</v>
      </c>
      <c r="G310" s="140" t="s">
        <v>493</v>
      </c>
      <c r="H310" s="141">
        <v>9.24</v>
      </c>
      <c r="I310" s="142"/>
      <c r="J310" s="143">
        <f>ROUND(I310*H310,2)</f>
        <v>0</v>
      </c>
      <c r="K310" s="139" t="s">
        <v>902</v>
      </c>
      <c r="L310" s="32"/>
      <c r="M310" s="144" t="s">
        <v>1</v>
      </c>
      <c r="N310" s="145" t="s">
        <v>42</v>
      </c>
      <c r="P310" s="146">
        <f>O310*H310</f>
        <v>0</v>
      </c>
      <c r="Q310" s="146">
        <v>0</v>
      </c>
      <c r="R310" s="146">
        <f>Q310*H310</f>
        <v>0</v>
      </c>
      <c r="S310" s="146">
        <v>0</v>
      </c>
      <c r="T310" s="147">
        <f>S310*H310</f>
        <v>0</v>
      </c>
      <c r="AR310" s="148" t="s">
        <v>249</v>
      </c>
      <c r="AT310" s="148" t="s">
        <v>342</v>
      </c>
      <c r="AU310" s="148" t="s">
        <v>86</v>
      </c>
      <c r="AY310" s="17" t="s">
        <v>339</v>
      </c>
      <c r="BE310" s="149">
        <f>IF(N310="základní",J310,0)</f>
        <v>0</v>
      </c>
      <c r="BF310" s="149">
        <f>IF(N310="snížená",J310,0)</f>
        <v>0</v>
      </c>
      <c r="BG310" s="149">
        <f>IF(N310="zákl. přenesená",J310,0)</f>
        <v>0</v>
      </c>
      <c r="BH310" s="149">
        <f>IF(N310="sníž. přenesená",J310,0)</f>
        <v>0</v>
      </c>
      <c r="BI310" s="149">
        <f>IF(N310="nulová",J310,0)</f>
        <v>0</v>
      </c>
      <c r="BJ310" s="17" t="s">
        <v>84</v>
      </c>
      <c r="BK310" s="149">
        <f>ROUND(I310*H310,2)</f>
        <v>0</v>
      </c>
      <c r="BL310" s="17" t="s">
        <v>249</v>
      </c>
      <c r="BM310" s="148" t="s">
        <v>5505</v>
      </c>
    </row>
    <row r="311" spans="2:65" s="1" customFormat="1" ht="19.2" x14ac:dyDescent="0.2">
      <c r="B311" s="32"/>
      <c r="D311" s="150" t="s">
        <v>348</v>
      </c>
      <c r="F311" s="151" t="s">
        <v>2629</v>
      </c>
      <c r="I311" s="152"/>
      <c r="L311" s="32"/>
      <c r="M311" s="153"/>
      <c r="T311" s="56"/>
      <c r="AT311" s="17" t="s">
        <v>348</v>
      </c>
      <c r="AU311" s="17" t="s">
        <v>86</v>
      </c>
    </row>
    <row r="312" spans="2:65" s="12" customFormat="1" x14ac:dyDescent="0.2">
      <c r="B312" s="155"/>
      <c r="D312" s="150" t="s">
        <v>376</v>
      </c>
      <c r="E312" s="156" t="s">
        <v>1</v>
      </c>
      <c r="F312" s="157" t="s">
        <v>5506</v>
      </c>
      <c r="H312" s="158">
        <v>9.24</v>
      </c>
      <c r="I312" s="159"/>
      <c r="L312" s="155"/>
      <c r="M312" s="160"/>
      <c r="T312" s="161"/>
      <c r="AT312" s="156" t="s">
        <v>376</v>
      </c>
      <c r="AU312" s="156" t="s">
        <v>86</v>
      </c>
      <c r="AV312" s="12" t="s">
        <v>86</v>
      </c>
      <c r="AW312" s="12" t="s">
        <v>34</v>
      </c>
      <c r="AX312" s="12" t="s">
        <v>77</v>
      </c>
      <c r="AY312" s="156" t="s">
        <v>339</v>
      </c>
    </row>
    <row r="313" spans="2:65" s="13" customFormat="1" x14ac:dyDescent="0.2">
      <c r="B313" s="162"/>
      <c r="D313" s="150" t="s">
        <v>376</v>
      </c>
      <c r="E313" s="163" t="s">
        <v>1</v>
      </c>
      <c r="F313" s="164" t="s">
        <v>398</v>
      </c>
      <c r="H313" s="165">
        <v>9.24</v>
      </c>
      <c r="I313" s="166"/>
      <c r="L313" s="162"/>
      <c r="M313" s="167"/>
      <c r="T313" s="168"/>
      <c r="AT313" s="163" t="s">
        <v>376</v>
      </c>
      <c r="AU313" s="163" t="s">
        <v>86</v>
      </c>
      <c r="AV313" s="13" t="s">
        <v>249</v>
      </c>
      <c r="AW313" s="13" t="s">
        <v>34</v>
      </c>
      <c r="AX313" s="13" t="s">
        <v>84</v>
      </c>
      <c r="AY313" s="163" t="s">
        <v>339</v>
      </c>
    </row>
    <row r="314" spans="2:65" s="1" customFormat="1" ht="24.15" customHeight="1" x14ac:dyDescent="0.2">
      <c r="B314" s="136"/>
      <c r="C314" s="137" t="s">
        <v>582</v>
      </c>
      <c r="D314" s="137" t="s">
        <v>342</v>
      </c>
      <c r="E314" s="138" t="s">
        <v>2632</v>
      </c>
      <c r="F314" s="139" t="s">
        <v>2633</v>
      </c>
      <c r="G314" s="140" t="s">
        <v>493</v>
      </c>
      <c r="H314" s="141">
        <v>547.68600000000004</v>
      </c>
      <c r="I314" s="142"/>
      <c r="J314" s="143">
        <f>ROUND(I314*H314,2)</f>
        <v>0</v>
      </c>
      <c r="K314" s="139" t="s">
        <v>902</v>
      </c>
      <c r="L314" s="32"/>
      <c r="M314" s="144" t="s">
        <v>1</v>
      </c>
      <c r="N314" s="145" t="s">
        <v>42</v>
      </c>
      <c r="P314" s="146">
        <f>O314*H314</f>
        <v>0</v>
      </c>
      <c r="Q314" s="146">
        <v>0</v>
      </c>
      <c r="R314" s="146">
        <f>Q314*H314</f>
        <v>0</v>
      </c>
      <c r="S314" s="146">
        <v>0</v>
      </c>
      <c r="T314" s="147">
        <f>S314*H314</f>
        <v>0</v>
      </c>
      <c r="AR314" s="148" t="s">
        <v>249</v>
      </c>
      <c r="AT314" s="148" t="s">
        <v>342</v>
      </c>
      <c r="AU314" s="148" t="s">
        <v>86</v>
      </c>
      <c r="AY314" s="17" t="s">
        <v>339</v>
      </c>
      <c r="BE314" s="149">
        <f>IF(N314="základní",J314,0)</f>
        <v>0</v>
      </c>
      <c r="BF314" s="149">
        <f>IF(N314="snížená",J314,0)</f>
        <v>0</v>
      </c>
      <c r="BG314" s="149">
        <f>IF(N314="zákl. přenesená",J314,0)</f>
        <v>0</v>
      </c>
      <c r="BH314" s="149">
        <f>IF(N314="sníž. přenesená",J314,0)</f>
        <v>0</v>
      </c>
      <c r="BI314" s="149">
        <f>IF(N314="nulová",J314,0)</f>
        <v>0</v>
      </c>
      <c r="BJ314" s="17" t="s">
        <v>84</v>
      </c>
      <c r="BK314" s="149">
        <f>ROUND(I314*H314,2)</f>
        <v>0</v>
      </c>
      <c r="BL314" s="17" t="s">
        <v>249</v>
      </c>
      <c r="BM314" s="148" t="s">
        <v>5507</v>
      </c>
    </row>
    <row r="315" spans="2:65" s="1" customFormat="1" ht="19.2" x14ac:dyDescent="0.2">
      <c r="B315" s="32"/>
      <c r="D315" s="150" t="s">
        <v>348</v>
      </c>
      <c r="F315" s="151" t="s">
        <v>2633</v>
      </c>
      <c r="I315" s="152"/>
      <c r="L315" s="32"/>
      <c r="M315" s="153"/>
      <c r="T315" s="56"/>
      <c r="AT315" s="17" t="s">
        <v>348</v>
      </c>
      <c r="AU315" s="17" t="s">
        <v>86</v>
      </c>
    </row>
    <row r="316" spans="2:65" s="12" customFormat="1" x14ac:dyDescent="0.2">
      <c r="B316" s="155"/>
      <c r="D316" s="150" t="s">
        <v>376</v>
      </c>
      <c r="E316" s="156" t="s">
        <v>1</v>
      </c>
      <c r="F316" s="157" t="s">
        <v>5508</v>
      </c>
      <c r="H316" s="158">
        <v>511.76799999999997</v>
      </c>
      <c r="I316" s="159"/>
      <c r="L316" s="155"/>
      <c r="M316" s="160"/>
      <c r="T316" s="161"/>
      <c r="AT316" s="156" t="s">
        <v>376</v>
      </c>
      <c r="AU316" s="156" t="s">
        <v>86</v>
      </c>
      <c r="AV316" s="12" t="s">
        <v>86</v>
      </c>
      <c r="AW316" s="12" t="s">
        <v>34</v>
      </c>
      <c r="AX316" s="12" t="s">
        <v>77</v>
      </c>
      <c r="AY316" s="156" t="s">
        <v>339</v>
      </c>
    </row>
    <row r="317" spans="2:65" s="12" customFormat="1" x14ac:dyDescent="0.2">
      <c r="B317" s="155"/>
      <c r="D317" s="150" t="s">
        <v>376</v>
      </c>
      <c r="E317" s="156" t="s">
        <v>1</v>
      </c>
      <c r="F317" s="157" t="s">
        <v>5509</v>
      </c>
      <c r="H317" s="158">
        <v>13.16</v>
      </c>
      <c r="I317" s="159"/>
      <c r="L317" s="155"/>
      <c r="M317" s="160"/>
      <c r="T317" s="161"/>
      <c r="AT317" s="156" t="s">
        <v>376</v>
      </c>
      <c r="AU317" s="156" t="s">
        <v>86</v>
      </c>
      <c r="AV317" s="12" t="s">
        <v>86</v>
      </c>
      <c r="AW317" s="12" t="s">
        <v>34</v>
      </c>
      <c r="AX317" s="12" t="s">
        <v>77</v>
      </c>
      <c r="AY317" s="156" t="s">
        <v>339</v>
      </c>
    </row>
    <row r="318" spans="2:65" s="12" customFormat="1" x14ac:dyDescent="0.2">
      <c r="B318" s="155"/>
      <c r="D318" s="150" t="s">
        <v>376</v>
      </c>
      <c r="E318" s="156" t="s">
        <v>1</v>
      </c>
      <c r="F318" s="157" t="s">
        <v>5510</v>
      </c>
      <c r="H318" s="158">
        <v>10.175000000000001</v>
      </c>
      <c r="I318" s="159"/>
      <c r="L318" s="155"/>
      <c r="M318" s="160"/>
      <c r="T318" s="161"/>
      <c r="AT318" s="156" t="s">
        <v>376</v>
      </c>
      <c r="AU318" s="156" t="s">
        <v>86</v>
      </c>
      <c r="AV318" s="12" t="s">
        <v>86</v>
      </c>
      <c r="AW318" s="12" t="s">
        <v>34</v>
      </c>
      <c r="AX318" s="12" t="s">
        <v>77</v>
      </c>
      <c r="AY318" s="156" t="s">
        <v>339</v>
      </c>
    </row>
    <row r="319" spans="2:65" s="12" customFormat="1" x14ac:dyDescent="0.2">
      <c r="B319" s="155"/>
      <c r="D319" s="150" t="s">
        <v>376</v>
      </c>
      <c r="E319" s="156" t="s">
        <v>1</v>
      </c>
      <c r="F319" s="157" t="s">
        <v>5511</v>
      </c>
      <c r="H319" s="158">
        <v>12.583</v>
      </c>
      <c r="I319" s="159"/>
      <c r="L319" s="155"/>
      <c r="M319" s="160"/>
      <c r="T319" s="161"/>
      <c r="AT319" s="156" t="s">
        <v>376</v>
      </c>
      <c r="AU319" s="156" t="s">
        <v>86</v>
      </c>
      <c r="AV319" s="12" t="s">
        <v>86</v>
      </c>
      <c r="AW319" s="12" t="s">
        <v>34</v>
      </c>
      <c r="AX319" s="12" t="s">
        <v>77</v>
      </c>
      <c r="AY319" s="156" t="s">
        <v>339</v>
      </c>
    </row>
    <row r="320" spans="2:65" s="13" customFormat="1" x14ac:dyDescent="0.2">
      <c r="B320" s="162"/>
      <c r="D320" s="150" t="s">
        <v>376</v>
      </c>
      <c r="E320" s="163" t="s">
        <v>1</v>
      </c>
      <c r="F320" s="164" t="s">
        <v>398</v>
      </c>
      <c r="H320" s="165">
        <v>547.68599999999992</v>
      </c>
      <c r="I320" s="166"/>
      <c r="L320" s="162"/>
      <c r="M320" s="167"/>
      <c r="T320" s="168"/>
      <c r="AT320" s="163" t="s">
        <v>376</v>
      </c>
      <c r="AU320" s="163" t="s">
        <v>86</v>
      </c>
      <c r="AV320" s="13" t="s">
        <v>249</v>
      </c>
      <c r="AW320" s="13" t="s">
        <v>34</v>
      </c>
      <c r="AX320" s="13" t="s">
        <v>84</v>
      </c>
      <c r="AY320" s="163" t="s">
        <v>339</v>
      </c>
    </row>
    <row r="321" spans="2:65" s="1" customFormat="1" ht="16.5" customHeight="1" x14ac:dyDescent="0.2">
      <c r="B321" s="136"/>
      <c r="C321" s="137" t="s">
        <v>587</v>
      </c>
      <c r="D321" s="137" t="s">
        <v>342</v>
      </c>
      <c r="E321" s="138" t="s">
        <v>2642</v>
      </c>
      <c r="F321" s="139" t="s">
        <v>2643</v>
      </c>
      <c r="G321" s="140" t="s">
        <v>493</v>
      </c>
      <c r="H321" s="141">
        <v>566.48599999999999</v>
      </c>
      <c r="I321" s="142"/>
      <c r="J321" s="143">
        <f>ROUND(I321*H321,2)</f>
        <v>0</v>
      </c>
      <c r="K321" s="139" t="s">
        <v>902</v>
      </c>
      <c r="L321" s="32"/>
      <c r="M321" s="144" t="s">
        <v>1</v>
      </c>
      <c r="N321" s="145" t="s">
        <v>42</v>
      </c>
      <c r="P321" s="146">
        <f>O321*H321</f>
        <v>0</v>
      </c>
      <c r="Q321" s="146">
        <v>0</v>
      </c>
      <c r="R321" s="146">
        <f>Q321*H321</f>
        <v>0</v>
      </c>
      <c r="S321" s="146">
        <v>0</v>
      </c>
      <c r="T321" s="147">
        <f>S321*H321</f>
        <v>0</v>
      </c>
      <c r="AR321" s="148" t="s">
        <v>249</v>
      </c>
      <c r="AT321" s="148" t="s">
        <v>342</v>
      </c>
      <c r="AU321" s="148" t="s">
        <v>86</v>
      </c>
      <c r="AY321" s="17" t="s">
        <v>339</v>
      </c>
      <c r="BE321" s="149">
        <f>IF(N321="základní",J321,0)</f>
        <v>0</v>
      </c>
      <c r="BF321" s="149">
        <f>IF(N321="snížená",J321,0)</f>
        <v>0</v>
      </c>
      <c r="BG321" s="149">
        <f>IF(N321="zákl. přenesená",J321,0)</f>
        <v>0</v>
      </c>
      <c r="BH321" s="149">
        <f>IF(N321="sníž. přenesená",J321,0)</f>
        <v>0</v>
      </c>
      <c r="BI321" s="149">
        <f>IF(N321="nulová",J321,0)</f>
        <v>0</v>
      </c>
      <c r="BJ321" s="17" t="s">
        <v>84</v>
      </c>
      <c r="BK321" s="149">
        <f>ROUND(I321*H321,2)</f>
        <v>0</v>
      </c>
      <c r="BL321" s="17" t="s">
        <v>249</v>
      </c>
      <c r="BM321" s="148" t="s">
        <v>5512</v>
      </c>
    </row>
    <row r="322" spans="2:65" s="1" customFormat="1" x14ac:dyDescent="0.2">
      <c r="B322" s="32"/>
      <c r="D322" s="150" t="s">
        <v>348</v>
      </c>
      <c r="F322" s="151" t="s">
        <v>2645</v>
      </c>
      <c r="I322" s="152"/>
      <c r="L322" s="32"/>
      <c r="M322" s="153"/>
      <c r="T322" s="56"/>
      <c r="AT322" s="17" t="s">
        <v>348</v>
      </c>
      <c r="AU322" s="17" t="s">
        <v>86</v>
      </c>
    </row>
    <row r="323" spans="2:65" s="15" customFormat="1" x14ac:dyDescent="0.2">
      <c r="B323" s="189"/>
      <c r="D323" s="150" t="s">
        <v>376</v>
      </c>
      <c r="E323" s="190" t="s">
        <v>1</v>
      </c>
      <c r="F323" s="191" t="s">
        <v>5513</v>
      </c>
      <c r="H323" s="190" t="s">
        <v>1</v>
      </c>
      <c r="I323" s="192"/>
      <c r="L323" s="189"/>
      <c r="M323" s="193"/>
      <c r="T323" s="194"/>
      <c r="AT323" s="190" t="s">
        <v>376</v>
      </c>
      <c r="AU323" s="190" t="s">
        <v>86</v>
      </c>
      <c r="AV323" s="15" t="s">
        <v>84</v>
      </c>
      <c r="AW323" s="15" t="s">
        <v>34</v>
      </c>
      <c r="AX323" s="15" t="s">
        <v>77</v>
      </c>
      <c r="AY323" s="190" t="s">
        <v>339</v>
      </c>
    </row>
    <row r="324" spans="2:65" s="12" customFormat="1" x14ac:dyDescent="0.2">
      <c r="B324" s="155"/>
      <c r="D324" s="150" t="s">
        <v>376</v>
      </c>
      <c r="E324" s="156" t="s">
        <v>1</v>
      </c>
      <c r="F324" s="157" t="s">
        <v>5508</v>
      </c>
      <c r="H324" s="158">
        <v>511.76799999999997</v>
      </c>
      <c r="I324" s="159"/>
      <c r="L324" s="155"/>
      <c r="M324" s="160"/>
      <c r="T324" s="161"/>
      <c r="AT324" s="156" t="s">
        <v>376</v>
      </c>
      <c r="AU324" s="156" t="s">
        <v>86</v>
      </c>
      <c r="AV324" s="12" t="s">
        <v>86</v>
      </c>
      <c r="AW324" s="12" t="s">
        <v>34</v>
      </c>
      <c r="AX324" s="12" t="s">
        <v>77</v>
      </c>
      <c r="AY324" s="156" t="s">
        <v>339</v>
      </c>
    </row>
    <row r="325" spans="2:65" s="12" customFormat="1" x14ac:dyDescent="0.2">
      <c r="B325" s="155"/>
      <c r="D325" s="150" t="s">
        <v>376</v>
      </c>
      <c r="E325" s="156" t="s">
        <v>1</v>
      </c>
      <c r="F325" s="157" t="s">
        <v>5509</v>
      </c>
      <c r="H325" s="158">
        <v>13.16</v>
      </c>
      <c r="I325" s="159"/>
      <c r="L325" s="155"/>
      <c r="M325" s="160"/>
      <c r="T325" s="161"/>
      <c r="AT325" s="156" t="s">
        <v>376</v>
      </c>
      <c r="AU325" s="156" t="s">
        <v>86</v>
      </c>
      <c r="AV325" s="12" t="s">
        <v>86</v>
      </c>
      <c r="AW325" s="12" t="s">
        <v>34</v>
      </c>
      <c r="AX325" s="12" t="s">
        <v>77</v>
      </c>
      <c r="AY325" s="156" t="s">
        <v>339</v>
      </c>
    </row>
    <row r="326" spans="2:65" s="12" customFormat="1" x14ac:dyDescent="0.2">
      <c r="B326" s="155"/>
      <c r="D326" s="150" t="s">
        <v>376</v>
      </c>
      <c r="E326" s="156" t="s">
        <v>1</v>
      </c>
      <c r="F326" s="157" t="s">
        <v>5510</v>
      </c>
      <c r="H326" s="158">
        <v>10.175000000000001</v>
      </c>
      <c r="I326" s="159"/>
      <c r="L326" s="155"/>
      <c r="M326" s="160"/>
      <c r="T326" s="161"/>
      <c r="AT326" s="156" t="s">
        <v>376</v>
      </c>
      <c r="AU326" s="156" t="s">
        <v>86</v>
      </c>
      <c r="AV326" s="12" t="s">
        <v>86</v>
      </c>
      <c r="AW326" s="12" t="s">
        <v>34</v>
      </c>
      <c r="AX326" s="12" t="s">
        <v>77</v>
      </c>
      <c r="AY326" s="156" t="s">
        <v>339</v>
      </c>
    </row>
    <row r="327" spans="2:65" s="12" customFormat="1" x14ac:dyDescent="0.2">
      <c r="B327" s="155"/>
      <c r="D327" s="150" t="s">
        <v>376</v>
      </c>
      <c r="E327" s="156" t="s">
        <v>1</v>
      </c>
      <c r="F327" s="157" t="s">
        <v>5511</v>
      </c>
      <c r="H327" s="158">
        <v>12.583</v>
      </c>
      <c r="I327" s="159"/>
      <c r="L327" s="155"/>
      <c r="M327" s="160"/>
      <c r="T327" s="161"/>
      <c r="AT327" s="156" t="s">
        <v>376</v>
      </c>
      <c r="AU327" s="156" t="s">
        <v>86</v>
      </c>
      <c r="AV327" s="12" t="s">
        <v>86</v>
      </c>
      <c r="AW327" s="12" t="s">
        <v>34</v>
      </c>
      <c r="AX327" s="12" t="s">
        <v>77</v>
      </c>
      <c r="AY327" s="156" t="s">
        <v>339</v>
      </c>
    </row>
    <row r="328" spans="2:65" s="12" customFormat="1" x14ac:dyDescent="0.2">
      <c r="B328" s="155"/>
      <c r="D328" s="150" t="s">
        <v>376</v>
      </c>
      <c r="E328" s="156" t="s">
        <v>1</v>
      </c>
      <c r="F328" s="157" t="s">
        <v>5514</v>
      </c>
      <c r="H328" s="158">
        <v>6</v>
      </c>
      <c r="I328" s="159"/>
      <c r="L328" s="155"/>
      <c r="M328" s="160"/>
      <c r="T328" s="161"/>
      <c r="AT328" s="156" t="s">
        <v>376</v>
      </c>
      <c r="AU328" s="156" t="s">
        <v>86</v>
      </c>
      <c r="AV328" s="12" t="s">
        <v>86</v>
      </c>
      <c r="AW328" s="12" t="s">
        <v>34</v>
      </c>
      <c r="AX328" s="12" t="s">
        <v>77</v>
      </c>
      <c r="AY328" s="156" t="s">
        <v>339</v>
      </c>
    </row>
    <row r="329" spans="2:65" s="12" customFormat="1" x14ac:dyDescent="0.2">
      <c r="B329" s="155"/>
      <c r="D329" s="150" t="s">
        <v>376</v>
      </c>
      <c r="E329" s="156" t="s">
        <v>1</v>
      </c>
      <c r="F329" s="157" t="s">
        <v>5515</v>
      </c>
      <c r="H329" s="158">
        <v>12.8</v>
      </c>
      <c r="I329" s="159"/>
      <c r="L329" s="155"/>
      <c r="M329" s="160"/>
      <c r="T329" s="161"/>
      <c r="AT329" s="156" t="s">
        <v>376</v>
      </c>
      <c r="AU329" s="156" t="s">
        <v>86</v>
      </c>
      <c r="AV329" s="12" t="s">
        <v>86</v>
      </c>
      <c r="AW329" s="12" t="s">
        <v>34</v>
      </c>
      <c r="AX329" s="12" t="s">
        <v>77</v>
      </c>
      <c r="AY329" s="156" t="s">
        <v>339</v>
      </c>
    </row>
    <row r="330" spans="2:65" s="13" customFormat="1" x14ac:dyDescent="0.2">
      <c r="B330" s="162"/>
      <c r="D330" s="150" t="s">
        <v>376</v>
      </c>
      <c r="E330" s="163" t="s">
        <v>1</v>
      </c>
      <c r="F330" s="164" t="s">
        <v>398</v>
      </c>
      <c r="H330" s="165">
        <v>566.48599999999988</v>
      </c>
      <c r="I330" s="166"/>
      <c r="L330" s="162"/>
      <c r="M330" s="167"/>
      <c r="T330" s="168"/>
      <c r="AT330" s="163" t="s">
        <v>376</v>
      </c>
      <c r="AU330" s="163" t="s">
        <v>86</v>
      </c>
      <c r="AV330" s="13" t="s">
        <v>249</v>
      </c>
      <c r="AW330" s="13" t="s">
        <v>34</v>
      </c>
      <c r="AX330" s="13" t="s">
        <v>84</v>
      </c>
      <c r="AY330" s="163" t="s">
        <v>339</v>
      </c>
    </row>
    <row r="331" spans="2:65" s="1" customFormat="1" ht="16.5" customHeight="1" x14ac:dyDescent="0.2">
      <c r="B331" s="136"/>
      <c r="C331" s="137" t="s">
        <v>592</v>
      </c>
      <c r="D331" s="137" t="s">
        <v>342</v>
      </c>
      <c r="E331" s="138" t="s">
        <v>2646</v>
      </c>
      <c r="F331" s="139" t="s">
        <v>2647</v>
      </c>
      <c r="G331" s="140" t="s">
        <v>493</v>
      </c>
      <c r="H331" s="141">
        <v>10763.234</v>
      </c>
      <c r="I331" s="142"/>
      <c r="J331" s="143">
        <f>ROUND(I331*H331,2)</f>
        <v>0</v>
      </c>
      <c r="K331" s="139" t="s">
        <v>902</v>
      </c>
      <c r="L331" s="32"/>
      <c r="M331" s="144" t="s">
        <v>1</v>
      </c>
      <c r="N331" s="145" t="s">
        <v>42</v>
      </c>
      <c r="P331" s="146">
        <f>O331*H331</f>
        <v>0</v>
      </c>
      <c r="Q331" s="146">
        <v>0</v>
      </c>
      <c r="R331" s="146">
        <f>Q331*H331</f>
        <v>0</v>
      </c>
      <c r="S331" s="146">
        <v>0</v>
      </c>
      <c r="T331" s="147">
        <f>S331*H331</f>
        <v>0</v>
      </c>
      <c r="AR331" s="148" t="s">
        <v>249</v>
      </c>
      <c r="AT331" s="148" t="s">
        <v>342</v>
      </c>
      <c r="AU331" s="148" t="s">
        <v>86</v>
      </c>
      <c r="AY331" s="17" t="s">
        <v>339</v>
      </c>
      <c r="BE331" s="149">
        <f>IF(N331="základní",J331,0)</f>
        <v>0</v>
      </c>
      <c r="BF331" s="149">
        <f>IF(N331="snížená",J331,0)</f>
        <v>0</v>
      </c>
      <c r="BG331" s="149">
        <f>IF(N331="zákl. přenesená",J331,0)</f>
        <v>0</v>
      </c>
      <c r="BH331" s="149">
        <f>IF(N331="sníž. přenesená",J331,0)</f>
        <v>0</v>
      </c>
      <c r="BI331" s="149">
        <f>IF(N331="nulová",J331,0)</f>
        <v>0</v>
      </c>
      <c r="BJ331" s="17" t="s">
        <v>84</v>
      </c>
      <c r="BK331" s="149">
        <f>ROUND(I331*H331,2)</f>
        <v>0</v>
      </c>
      <c r="BL331" s="17" t="s">
        <v>249</v>
      </c>
      <c r="BM331" s="148" t="s">
        <v>5516</v>
      </c>
    </row>
    <row r="332" spans="2:65" s="1" customFormat="1" ht="19.2" x14ac:dyDescent="0.2">
      <c r="B332" s="32"/>
      <c r="D332" s="150" t="s">
        <v>348</v>
      </c>
      <c r="F332" s="151" t="s">
        <v>2649</v>
      </c>
      <c r="I332" s="152"/>
      <c r="L332" s="32"/>
      <c r="M332" s="153"/>
      <c r="T332" s="56"/>
      <c r="AT332" s="17" t="s">
        <v>348</v>
      </c>
      <c r="AU332" s="17" t="s">
        <v>86</v>
      </c>
    </row>
    <row r="333" spans="2:65" s="15" customFormat="1" x14ac:dyDescent="0.2">
      <c r="B333" s="189"/>
      <c r="D333" s="150" t="s">
        <v>376</v>
      </c>
      <c r="E333" s="190" t="s">
        <v>1</v>
      </c>
      <c r="F333" s="191" t="s">
        <v>5333</v>
      </c>
      <c r="H333" s="190" t="s">
        <v>1</v>
      </c>
      <c r="I333" s="192"/>
      <c r="L333" s="189"/>
      <c r="M333" s="193"/>
      <c r="T333" s="194"/>
      <c r="AT333" s="190" t="s">
        <v>376</v>
      </c>
      <c r="AU333" s="190" t="s">
        <v>86</v>
      </c>
      <c r="AV333" s="15" t="s">
        <v>84</v>
      </c>
      <c r="AW333" s="15" t="s">
        <v>34</v>
      </c>
      <c r="AX333" s="15" t="s">
        <v>77</v>
      </c>
      <c r="AY333" s="190" t="s">
        <v>339</v>
      </c>
    </row>
    <row r="334" spans="2:65" s="12" customFormat="1" x14ac:dyDescent="0.2">
      <c r="B334" s="155"/>
      <c r="D334" s="150" t="s">
        <v>376</v>
      </c>
      <c r="E334" s="156" t="s">
        <v>1</v>
      </c>
      <c r="F334" s="157" t="s">
        <v>5517</v>
      </c>
      <c r="H334" s="158">
        <v>10763.234</v>
      </c>
      <c r="I334" s="159"/>
      <c r="L334" s="155"/>
      <c r="M334" s="160"/>
      <c r="T334" s="161"/>
      <c r="AT334" s="156" t="s">
        <v>376</v>
      </c>
      <c r="AU334" s="156" t="s">
        <v>86</v>
      </c>
      <c r="AV334" s="12" t="s">
        <v>86</v>
      </c>
      <c r="AW334" s="12" t="s">
        <v>34</v>
      </c>
      <c r="AX334" s="12" t="s">
        <v>77</v>
      </c>
      <c r="AY334" s="156" t="s">
        <v>339</v>
      </c>
    </row>
    <row r="335" spans="2:65" s="13" customFormat="1" x14ac:dyDescent="0.2">
      <c r="B335" s="162"/>
      <c r="D335" s="150" t="s">
        <v>376</v>
      </c>
      <c r="E335" s="163" t="s">
        <v>1</v>
      </c>
      <c r="F335" s="164" t="s">
        <v>398</v>
      </c>
      <c r="H335" s="165">
        <v>10763.234</v>
      </c>
      <c r="I335" s="166"/>
      <c r="L335" s="162"/>
      <c r="M335" s="167"/>
      <c r="T335" s="168"/>
      <c r="AT335" s="163" t="s">
        <v>376</v>
      </c>
      <c r="AU335" s="163" t="s">
        <v>86</v>
      </c>
      <c r="AV335" s="13" t="s">
        <v>249</v>
      </c>
      <c r="AW335" s="13" t="s">
        <v>34</v>
      </c>
      <c r="AX335" s="13" t="s">
        <v>84</v>
      </c>
      <c r="AY335" s="163" t="s">
        <v>339</v>
      </c>
    </row>
    <row r="336" spans="2:65" s="1" customFormat="1" ht="16.5" customHeight="1" x14ac:dyDescent="0.2">
      <c r="B336" s="136"/>
      <c r="C336" s="137" t="s">
        <v>595</v>
      </c>
      <c r="D336" s="137" t="s">
        <v>342</v>
      </c>
      <c r="E336" s="138" t="s">
        <v>2651</v>
      </c>
      <c r="F336" s="139" t="s">
        <v>2652</v>
      </c>
      <c r="G336" s="140" t="s">
        <v>493</v>
      </c>
      <c r="H336" s="141">
        <v>566.48599999999999</v>
      </c>
      <c r="I336" s="142"/>
      <c r="J336" s="143">
        <f>ROUND(I336*H336,2)</f>
        <v>0</v>
      </c>
      <c r="K336" s="139" t="s">
        <v>902</v>
      </c>
      <c r="L336" s="32"/>
      <c r="M336" s="144" t="s">
        <v>1</v>
      </c>
      <c r="N336" s="145" t="s">
        <v>42</v>
      </c>
      <c r="P336" s="146">
        <f>O336*H336</f>
        <v>0</v>
      </c>
      <c r="Q336" s="146">
        <v>0</v>
      </c>
      <c r="R336" s="146">
        <f>Q336*H336</f>
        <v>0</v>
      </c>
      <c r="S336" s="146">
        <v>0</v>
      </c>
      <c r="T336" s="147">
        <f>S336*H336</f>
        <v>0</v>
      </c>
      <c r="AR336" s="148" t="s">
        <v>249</v>
      </c>
      <c r="AT336" s="148" t="s">
        <v>342</v>
      </c>
      <c r="AU336" s="148" t="s">
        <v>86</v>
      </c>
      <c r="AY336" s="17" t="s">
        <v>339</v>
      </c>
      <c r="BE336" s="149">
        <f>IF(N336="základní",J336,0)</f>
        <v>0</v>
      </c>
      <c r="BF336" s="149">
        <f>IF(N336="snížená",J336,0)</f>
        <v>0</v>
      </c>
      <c r="BG336" s="149">
        <f>IF(N336="zákl. přenesená",J336,0)</f>
        <v>0</v>
      </c>
      <c r="BH336" s="149">
        <f>IF(N336="sníž. přenesená",J336,0)</f>
        <v>0</v>
      </c>
      <c r="BI336" s="149">
        <f>IF(N336="nulová",J336,0)</f>
        <v>0</v>
      </c>
      <c r="BJ336" s="17" t="s">
        <v>84</v>
      </c>
      <c r="BK336" s="149">
        <f>ROUND(I336*H336,2)</f>
        <v>0</v>
      </c>
      <c r="BL336" s="17" t="s">
        <v>249</v>
      </c>
      <c r="BM336" s="148" t="s">
        <v>5518</v>
      </c>
    </row>
    <row r="337" spans="2:65" s="1" customFormat="1" x14ac:dyDescent="0.2">
      <c r="B337" s="32"/>
      <c r="D337" s="150" t="s">
        <v>348</v>
      </c>
      <c r="F337" s="151" t="s">
        <v>2654</v>
      </c>
      <c r="I337" s="152"/>
      <c r="L337" s="32"/>
      <c r="M337" s="153"/>
      <c r="T337" s="56"/>
      <c r="AT337" s="17" t="s">
        <v>348</v>
      </c>
      <c r="AU337" s="17" t="s">
        <v>86</v>
      </c>
    </row>
    <row r="338" spans="2:65" s="15" customFormat="1" x14ac:dyDescent="0.2">
      <c r="B338" s="189"/>
      <c r="D338" s="150" t="s">
        <v>376</v>
      </c>
      <c r="E338" s="190" t="s">
        <v>1</v>
      </c>
      <c r="F338" s="191" t="s">
        <v>5519</v>
      </c>
      <c r="H338" s="190" t="s">
        <v>1</v>
      </c>
      <c r="I338" s="192"/>
      <c r="L338" s="189"/>
      <c r="M338" s="193"/>
      <c r="T338" s="194"/>
      <c r="AT338" s="190" t="s">
        <v>376</v>
      </c>
      <c r="AU338" s="190" t="s">
        <v>86</v>
      </c>
      <c r="AV338" s="15" t="s">
        <v>84</v>
      </c>
      <c r="AW338" s="15" t="s">
        <v>34</v>
      </c>
      <c r="AX338" s="15" t="s">
        <v>77</v>
      </c>
      <c r="AY338" s="190" t="s">
        <v>339</v>
      </c>
    </row>
    <row r="339" spans="2:65" s="12" customFormat="1" x14ac:dyDescent="0.2">
      <c r="B339" s="155"/>
      <c r="D339" s="150" t="s">
        <v>376</v>
      </c>
      <c r="E339" s="156" t="s">
        <v>1</v>
      </c>
      <c r="F339" s="157" t="s">
        <v>5520</v>
      </c>
      <c r="H339" s="158">
        <v>566.48599999999999</v>
      </c>
      <c r="I339" s="159"/>
      <c r="L339" s="155"/>
      <c r="M339" s="160"/>
      <c r="T339" s="161"/>
      <c r="AT339" s="156" t="s">
        <v>376</v>
      </c>
      <c r="AU339" s="156" t="s">
        <v>86</v>
      </c>
      <c r="AV339" s="12" t="s">
        <v>86</v>
      </c>
      <c r="AW339" s="12" t="s">
        <v>34</v>
      </c>
      <c r="AX339" s="12" t="s">
        <v>77</v>
      </c>
      <c r="AY339" s="156" t="s">
        <v>339</v>
      </c>
    </row>
    <row r="340" spans="2:65" s="13" customFormat="1" x14ac:dyDescent="0.2">
      <c r="B340" s="162"/>
      <c r="D340" s="150" t="s">
        <v>376</v>
      </c>
      <c r="E340" s="163" t="s">
        <v>1</v>
      </c>
      <c r="F340" s="164" t="s">
        <v>398</v>
      </c>
      <c r="H340" s="165">
        <v>566.48599999999999</v>
      </c>
      <c r="I340" s="166"/>
      <c r="L340" s="162"/>
      <c r="M340" s="167"/>
      <c r="T340" s="168"/>
      <c r="AT340" s="163" t="s">
        <v>376</v>
      </c>
      <c r="AU340" s="163" t="s">
        <v>86</v>
      </c>
      <c r="AV340" s="13" t="s">
        <v>249</v>
      </c>
      <c r="AW340" s="13" t="s">
        <v>34</v>
      </c>
      <c r="AX340" s="13" t="s">
        <v>84</v>
      </c>
      <c r="AY340" s="163" t="s">
        <v>339</v>
      </c>
    </row>
    <row r="341" spans="2:65" s="11" customFormat="1" ht="22.8" customHeight="1" x14ac:dyDescent="0.25">
      <c r="B341" s="124"/>
      <c r="D341" s="125" t="s">
        <v>76</v>
      </c>
      <c r="E341" s="134" t="s">
        <v>2661</v>
      </c>
      <c r="F341" s="134" t="s">
        <v>2662</v>
      </c>
      <c r="I341" s="127"/>
      <c r="J341" s="135">
        <f>BK341</f>
        <v>0</v>
      </c>
      <c r="L341" s="124"/>
      <c r="M341" s="129"/>
      <c r="P341" s="130">
        <f>SUM(P342:P343)</f>
        <v>0</v>
      </c>
      <c r="R341" s="130">
        <f>SUM(R342:R343)</f>
        <v>0</v>
      </c>
      <c r="T341" s="131">
        <f>SUM(T342:T343)</f>
        <v>0</v>
      </c>
      <c r="AR341" s="125" t="s">
        <v>84</v>
      </c>
      <c r="AT341" s="132" t="s">
        <v>76</v>
      </c>
      <c r="AU341" s="132" t="s">
        <v>84</v>
      </c>
      <c r="AY341" s="125" t="s">
        <v>339</v>
      </c>
      <c r="BK341" s="133">
        <f>SUM(BK342:BK343)</f>
        <v>0</v>
      </c>
    </row>
    <row r="342" spans="2:65" s="1" customFormat="1" ht="16.5" customHeight="1" x14ac:dyDescent="0.2">
      <c r="B342" s="136"/>
      <c r="C342" s="137" t="s">
        <v>600</v>
      </c>
      <c r="D342" s="137" t="s">
        <v>342</v>
      </c>
      <c r="E342" s="138" t="s">
        <v>2663</v>
      </c>
      <c r="F342" s="139" t="s">
        <v>2664</v>
      </c>
      <c r="G342" s="140" t="s">
        <v>493</v>
      </c>
      <c r="H342" s="141">
        <v>488.03500000000003</v>
      </c>
      <c r="I342" s="142"/>
      <c r="J342" s="143">
        <f>ROUND(I342*H342,2)</f>
        <v>0</v>
      </c>
      <c r="K342" s="139" t="s">
        <v>902</v>
      </c>
      <c r="L342" s="32"/>
      <c r="M342" s="144" t="s">
        <v>1</v>
      </c>
      <c r="N342" s="145" t="s">
        <v>42</v>
      </c>
      <c r="P342" s="146">
        <f>O342*H342</f>
        <v>0</v>
      </c>
      <c r="Q342" s="146">
        <v>0</v>
      </c>
      <c r="R342" s="146">
        <f>Q342*H342</f>
        <v>0</v>
      </c>
      <c r="S342" s="146">
        <v>0</v>
      </c>
      <c r="T342" s="147">
        <f>S342*H342</f>
        <v>0</v>
      </c>
      <c r="AR342" s="148" t="s">
        <v>249</v>
      </c>
      <c r="AT342" s="148" t="s">
        <v>342</v>
      </c>
      <c r="AU342" s="148" t="s">
        <v>86</v>
      </c>
      <c r="AY342" s="17" t="s">
        <v>339</v>
      </c>
      <c r="BE342" s="149">
        <f>IF(N342="základní",J342,0)</f>
        <v>0</v>
      </c>
      <c r="BF342" s="149">
        <f>IF(N342="snížená",J342,0)</f>
        <v>0</v>
      </c>
      <c r="BG342" s="149">
        <f>IF(N342="zákl. přenesená",J342,0)</f>
        <v>0</v>
      </c>
      <c r="BH342" s="149">
        <f>IF(N342="sníž. přenesená",J342,0)</f>
        <v>0</v>
      </c>
      <c r="BI342" s="149">
        <f>IF(N342="nulová",J342,0)</f>
        <v>0</v>
      </c>
      <c r="BJ342" s="17" t="s">
        <v>84</v>
      </c>
      <c r="BK342" s="149">
        <f>ROUND(I342*H342,2)</f>
        <v>0</v>
      </c>
      <c r="BL342" s="17" t="s">
        <v>249</v>
      </c>
      <c r="BM342" s="148" t="s">
        <v>5521</v>
      </c>
    </row>
    <row r="343" spans="2:65" s="1" customFormat="1" ht="19.2" x14ac:dyDescent="0.2">
      <c r="B343" s="32"/>
      <c r="D343" s="150" t="s">
        <v>348</v>
      </c>
      <c r="F343" s="151" t="s">
        <v>2666</v>
      </c>
      <c r="I343" s="152"/>
      <c r="L343" s="32"/>
      <c r="M343" s="153"/>
      <c r="T343" s="56"/>
      <c r="AT343" s="17" t="s">
        <v>348</v>
      </c>
      <c r="AU343" s="17" t="s">
        <v>86</v>
      </c>
    </row>
    <row r="344" spans="2:65" s="11" customFormat="1" ht="25.95" customHeight="1" x14ac:dyDescent="0.25">
      <c r="B344" s="124"/>
      <c r="D344" s="125" t="s">
        <v>76</v>
      </c>
      <c r="E344" s="126" t="s">
        <v>2667</v>
      </c>
      <c r="F344" s="126" t="s">
        <v>2668</v>
      </c>
      <c r="I344" s="127"/>
      <c r="J344" s="128">
        <f>BK344</f>
        <v>0</v>
      </c>
      <c r="L344" s="124"/>
      <c r="M344" s="129"/>
      <c r="P344" s="130">
        <f>P345</f>
        <v>0</v>
      </c>
      <c r="R344" s="130">
        <f>R345</f>
        <v>0.152</v>
      </c>
      <c r="T344" s="131">
        <f>T345</f>
        <v>0</v>
      </c>
      <c r="AR344" s="125" t="s">
        <v>86</v>
      </c>
      <c r="AT344" s="132" t="s">
        <v>76</v>
      </c>
      <c r="AU344" s="132" t="s">
        <v>77</v>
      </c>
      <c r="AY344" s="125" t="s">
        <v>339</v>
      </c>
      <c r="BK344" s="133">
        <f>BK345</f>
        <v>0</v>
      </c>
    </row>
    <row r="345" spans="2:65" s="11" customFormat="1" ht="22.8" customHeight="1" x14ac:dyDescent="0.25">
      <c r="B345" s="124"/>
      <c r="D345" s="125" t="s">
        <v>76</v>
      </c>
      <c r="E345" s="134" t="s">
        <v>2669</v>
      </c>
      <c r="F345" s="134" t="s">
        <v>2670</v>
      </c>
      <c r="I345" s="127"/>
      <c r="J345" s="135">
        <f>BK345</f>
        <v>0</v>
      </c>
      <c r="L345" s="124"/>
      <c r="M345" s="129"/>
      <c r="P345" s="130">
        <f>SUM(P346:P364)</f>
        <v>0</v>
      </c>
      <c r="R345" s="130">
        <f>SUM(R346:R364)</f>
        <v>0.152</v>
      </c>
      <c r="T345" s="131">
        <f>SUM(T346:T364)</f>
        <v>0</v>
      </c>
      <c r="AR345" s="125" t="s">
        <v>86</v>
      </c>
      <c r="AT345" s="132" t="s">
        <v>76</v>
      </c>
      <c r="AU345" s="132" t="s">
        <v>84</v>
      </c>
      <c r="AY345" s="125" t="s">
        <v>339</v>
      </c>
      <c r="BK345" s="133">
        <f>SUM(BK346:BK364)</f>
        <v>0</v>
      </c>
    </row>
    <row r="346" spans="2:65" s="1" customFormat="1" ht="16.5" customHeight="1" x14ac:dyDescent="0.2">
      <c r="B346" s="136"/>
      <c r="C346" s="137" t="s">
        <v>603</v>
      </c>
      <c r="D346" s="137" t="s">
        <v>342</v>
      </c>
      <c r="E346" s="138" t="s">
        <v>2671</v>
      </c>
      <c r="F346" s="139" t="s">
        <v>2672</v>
      </c>
      <c r="G346" s="140" t="s">
        <v>381</v>
      </c>
      <c r="H346" s="141">
        <v>140.4</v>
      </c>
      <c r="I346" s="142"/>
      <c r="J346" s="143">
        <f>ROUND(I346*H346,2)</f>
        <v>0</v>
      </c>
      <c r="K346" s="139" t="s">
        <v>902</v>
      </c>
      <c r="L346" s="32"/>
      <c r="M346" s="144" t="s">
        <v>1</v>
      </c>
      <c r="N346" s="145" t="s">
        <v>42</v>
      </c>
      <c r="P346" s="146">
        <f>O346*H346</f>
        <v>0</v>
      </c>
      <c r="Q346" s="146">
        <v>0</v>
      </c>
      <c r="R346" s="146">
        <f>Q346*H346</f>
        <v>0</v>
      </c>
      <c r="S346" s="146">
        <v>0</v>
      </c>
      <c r="T346" s="147">
        <f>S346*H346</f>
        <v>0</v>
      </c>
      <c r="AR346" s="148" t="s">
        <v>428</v>
      </c>
      <c r="AT346" s="148" t="s">
        <v>342</v>
      </c>
      <c r="AU346" s="148" t="s">
        <v>86</v>
      </c>
      <c r="AY346" s="17" t="s">
        <v>339</v>
      </c>
      <c r="BE346" s="149">
        <f>IF(N346="základní",J346,0)</f>
        <v>0</v>
      </c>
      <c r="BF346" s="149">
        <f>IF(N346="snížená",J346,0)</f>
        <v>0</v>
      </c>
      <c r="BG346" s="149">
        <f>IF(N346="zákl. přenesená",J346,0)</f>
        <v>0</v>
      </c>
      <c r="BH346" s="149">
        <f>IF(N346="sníž. přenesená",J346,0)</f>
        <v>0</v>
      </c>
      <c r="BI346" s="149">
        <f>IF(N346="nulová",J346,0)</f>
        <v>0</v>
      </c>
      <c r="BJ346" s="17" t="s">
        <v>84</v>
      </c>
      <c r="BK346" s="149">
        <f>ROUND(I346*H346,2)</f>
        <v>0</v>
      </c>
      <c r="BL346" s="17" t="s">
        <v>428</v>
      </c>
      <c r="BM346" s="148" t="s">
        <v>5522</v>
      </c>
    </row>
    <row r="347" spans="2:65" s="1" customFormat="1" x14ac:dyDescent="0.2">
      <c r="B347" s="32"/>
      <c r="D347" s="150" t="s">
        <v>348</v>
      </c>
      <c r="F347" s="151" t="s">
        <v>2674</v>
      </c>
      <c r="I347" s="152"/>
      <c r="L347" s="32"/>
      <c r="M347" s="153"/>
      <c r="T347" s="56"/>
      <c r="AT347" s="17" t="s">
        <v>348</v>
      </c>
      <c r="AU347" s="17" t="s">
        <v>86</v>
      </c>
    </row>
    <row r="348" spans="2:65" s="12" customFormat="1" x14ac:dyDescent="0.2">
      <c r="B348" s="155"/>
      <c r="D348" s="150" t="s">
        <v>376</v>
      </c>
      <c r="E348" s="156" t="s">
        <v>1</v>
      </c>
      <c r="F348" s="157" t="s">
        <v>5523</v>
      </c>
      <c r="H348" s="158">
        <v>140.4</v>
      </c>
      <c r="I348" s="159"/>
      <c r="L348" s="155"/>
      <c r="M348" s="160"/>
      <c r="T348" s="161"/>
      <c r="AT348" s="156" t="s">
        <v>376</v>
      </c>
      <c r="AU348" s="156" t="s">
        <v>86</v>
      </c>
      <c r="AV348" s="12" t="s">
        <v>86</v>
      </c>
      <c r="AW348" s="12" t="s">
        <v>34</v>
      </c>
      <c r="AX348" s="12" t="s">
        <v>84</v>
      </c>
      <c r="AY348" s="156" t="s">
        <v>339</v>
      </c>
    </row>
    <row r="349" spans="2:65" s="13" customFormat="1" x14ac:dyDescent="0.2">
      <c r="B349" s="162"/>
      <c r="D349" s="150" t="s">
        <v>376</v>
      </c>
      <c r="E349" s="163" t="s">
        <v>1</v>
      </c>
      <c r="F349" s="164" t="s">
        <v>398</v>
      </c>
      <c r="H349" s="165">
        <v>140.4</v>
      </c>
      <c r="I349" s="166"/>
      <c r="L349" s="162"/>
      <c r="M349" s="167"/>
      <c r="T349" s="168"/>
      <c r="AT349" s="163" t="s">
        <v>376</v>
      </c>
      <c r="AU349" s="163" t="s">
        <v>86</v>
      </c>
      <c r="AV349" s="13" t="s">
        <v>249</v>
      </c>
      <c r="AW349" s="13" t="s">
        <v>34</v>
      </c>
      <c r="AX349" s="13" t="s">
        <v>77</v>
      </c>
      <c r="AY349" s="163" t="s">
        <v>339</v>
      </c>
    </row>
    <row r="350" spans="2:65" s="12" customFormat="1" x14ac:dyDescent="0.2">
      <c r="B350" s="155"/>
      <c r="D350" s="150" t="s">
        <v>376</v>
      </c>
      <c r="E350" s="156" t="s">
        <v>1</v>
      </c>
      <c r="F350" s="157" t="s">
        <v>5524</v>
      </c>
      <c r="H350" s="158">
        <v>342</v>
      </c>
      <c r="I350" s="159"/>
      <c r="L350" s="155"/>
      <c r="M350" s="160"/>
      <c r="T350" s="161"/>
      <c r="AT350" s="156" t="s">
        <v>376</v>
      </c>
      <c r="AU350" s="156" t="s">
        <v>86</v>
      </c>
      <c r="AV350" s="12" t="s">
        <v>86</v>
      </c>
      <c r="AW350" s="12" t="s">
        <v>34</v>
      </c>
      <c r="AX350" s="12" t="s">
        <v>77</v>
      </c>
      <c r="AY350" s="156" t="s">
        <v>339</v>
      </c>
    </row>
    <row r="351" spans="2:65" s="1" customFormat="1" ht="16.5" customHeight="1" x14ac:dyDescent="0.2">
      <c r="B351" s="136"/>
      <c r="C351" s="169" t="s">
        <v>606</v>
      </c>
      <c r="D351" s="169" t="s">
        <v>490</v>
      </c>
      <c r="E351" s="170" t="s">
        <v>2701</v>
      </c>
      <c r="F351" s="171" t="s">
        <v>2702</v>
      </c>
      <c r="G351" s="172" t="s">
        <v>493</v>
      </c>
      <c r="H351" s="173">
        <v>4.2000000000000003E-2</v>
      </c>
      <c r="I351" s="174"/>
      <c r="J351" s="175">
        <f>ROUND(I351*H351,2)</f>
        <v>0</v>
      </c>
      <c r="K351" s="171" t="s">
        <v>902</v>
      </c>
      <c r="L351" s="176"/>
      <c r="M351" s="177" t="s">
        <v>1</v>
      </c>
      <c r="N351" s="178" t="s">
        <v>42</v>
      </c>
      <c r="P351" s="146">
        <f>O351*H351</f>
        <v>0</v>
      </c>
      <c r="Q351" s="146">
        <v>1</v>
      </c>
      <c r="R351" s="146">
        <f>Q351*H351</f>
        <v>4.2000000000000003E-2</v>
      </c>
      <c r="S351" s="146">
        <v>0</v>
      </c>
      <c r="T351" s="147">
        <f>S351*H351</f>
        <v>0</v>
      </c>
      <c r="AR351" s="148" t="s">
        <v>513</v>
      </c>
      <c r="AT351" s="148" t="s">
        <v>490</v>
      </c>
      <c r="AU351" s="148" t="s">
        <v>86</v>
      </c>
      <c r="AY351" s="17" t="s">
        <v>339</v>
      </c>
      <c r="BE351" s="149">
        <f>IF(N351="základní",J351,0)</f>
        <v>0</v>
      </c>
      <c r="BF351" s="149">
        <f>IF(N351="snížená",J351,0)</f>
        <v>0</v>
      </c>
      <c r="BG351" s="149">
        <f>IF(N351="zákl. přenesená",J351,0)</f>
        <v>0</v>
      </c>
      <c r="BH351" s="149">
        <f>IF(N351="sníž. přenesená",J351,0)</f>
        <v>0</v>
      </c>
      <c r="BI351" s="149">
        <f>IF(N351="nulová",J351,0)</f>
        <v>0</v>
      </c>
      <c r="BJ351" s="17" t="s">
        <v>84</v>
      </c>
      <c r="BK351" s="149">
        <f>ROUND(I351*H351,2)</f>
        <v>0</v>
      </c>
      <c r="BL351" s="17" t="s">
        <v>428</v>
      </c>
      <c r="BM351" s="148" t="s">
        <v>5525</v>
      </c>
    </row>
    <row r="352" spans="2:65" s="1" customFormat="1" x14ac:dyDescent="0.2">
      <c r="B352" s="32"/>
      <c r="D352" s="150" t="s">
        <v>348</v>
      </c>
      <c r="F352" s="151" t="s">
        <v>2702</v>
      </c>
      <c r="I352" s="152"/>
      <c r="L352" s="32"/>
      <c r="M352" s="153"/>
      <c r="T352" s="56"/>
      <c r="AT352" s="17" t="s">
        <v>348</v>
      </c>
      <c r="AU352" s="17" t="s">
        <v>86</v>
      </c>
    </row>
    <row r="353" spans="2:65" s="1" customFormat="1" ht="19.2" x14ac:dyDescent="0.2">
      <c r="B353" s="32"/>
      <c r="D353" s="150" t="s">
        <v>350</v>
      </c>
      <c r="F353" s="154" t="s">
        <v>5526</v>
      </c>
      <c r="I353" s="152"/>
      <c r="L353" s="32"/>
      <c r="M353" s="153"/>
      <c r="T353" s="56"/>
      <c r="AT353" s="17" t="s">
        <v>350</v>
      </c>
      <c r="AU353" s="17" t="s">
        <v>86</v>
      </c>
    </row>
    <row r="354" spans="2:65" s="12" customFormat="1" x14ac:dyDescent="0.2">
      <c r="B354" s="155"/>
      <c r="D354" s="150" t="s">
        <v>376</v>
      </c>
      <c r="F354" s="157" t="s">
        <v>5527</v>
      </c>
      <c r="H354" s="158">
        <v>4.2000000000000003E-2</v>
      </c>
      <c r="I354" s="159"/>
      <c r="L354" s="155"/>
      <c r="M354" s="160"/>
      <c r="T354" s="161"/>
      <c r="AT354" s="156" t="s">
        <v>376</v>
      </c>
      <c r="AU354" s="156" t="s">
        <v>86</v>
      </c>
      <c r="AV354" s="12" t="s">
        <v>86</v>
      </c>
      <c r="AW354" s="12" t="s">
        <v>3</v>
      </c>
      <c r="AX354" s="12" t="s">
        <v>84</v>
      </c>
      <c r="AY354" s="156" t="s">
        <v>339</v>
      </c>
    </row>
    <row r="355" spans="2:65" s="1" customFormat="1" ht="16.5" customHeight="1" x14ac:dyDescent="0.2">
      <c r="B355" s="136"/>
      <c r="C355" s="137" t="s">
        <v>609</v>
      </c>
      <c r="D355" s="137" t="s">
        <v>342</v>
      </c>
      <c r="E355" s="138" t="s">
        <v>2715</v>
      </c>
      <c r="F355" s="139" t="s">
        <v>2716</v>
      </c>
      <c r="G355" s="140" t="s">
        <v>381</v>
      </c>
      <c r="H355" s="141">
        <v>280.8</v>
      </c>
      <c r="I355" s="142"/>
      <c r="J355" s="143">
        <f>ROUND(I355*H355,2)</f>
        <v>0</v>
      </c>
      <c r="K355" s="139" t="s">
        <v>902</v>
      </c>
      <c r="L355" s="32"/>
      <c r="M355" s="144" t="s">
        <v>1</v>
      </c>
      <c r="N355" s="145" t="s">
        <v>42</v>
      </c>
      <c r="P355" s="146">
        <f>O355*H355</f>
        <v>0</v>
      </c>
      <c r="Q355" s="146">
        <v>0</v>
      </c>
      <c r="R355" s="146">
        <f>Q355*H355</f>
        <v>0</v>
      </c>
      <c r="S355" s="146">
        <v>0</v>
      </c>
      <c r="T355" s="147">
        <f>S355*H355</f>
        <v>0</v>
      </c>
      <c r="AR355" s="148" t="s">
        <v>428</v>
      </c>
      <c r="AT355" s="148" t="s">
        <v>342</v>
      </c>
      <c r="AU355" s="148" t="s">
        <v>86</v>
      </c>
      <c r="AY355" s="17" t="s">
        <v>339</v>
      </c>
      <c r="BE355" s="149">
        <f>IF(N355="základní",J355,0)</f>
        <v>0</v>
      </c>
      <c r="BF355" s="149">
        <f>IF(N355="snížená",J355,0)</f>
        <v>0</v>
      </c>
      <c r="BG355" s="149">
        <f>IF(N355="zákl. přenesená",J355,0)</f>
        <v>0</v>
      </c>
      <c r="BH355" s="149">
        <f>IF(N355="sníž. přenesená",J355,0)</f>
        <v>0</v>
      </c>
      <c r="BI355" s="149">
        <f>IF(N355="nulová",J355,0)</f>
        <v>0</v>
      </c>
      <c r="BJ355" s="17" t="s">
        <v>84</v>
      </c>
      <c r="BK355" s="149">
        <f>ROUND(I355*H355,2)</f>
        <v>0</v>
      </c>
      <c r="BL355" s="17" t="s">
        <v>428</v>
      </c>
      <c r="BM355" s="148" t="s">
        <v>5528</v>
      </c>
    </row>
    <row r="356" spans="2:65" s="1" customFormat="1" x14ac:dyDescent="0.2">
      <c r="B356" s="32"/>
      <c r="D356" s="150" t="s">
        <v>348</v>
      </c>
      <c r="F356" s="151" t="s">
        <v>2718</v>
      </c>
      <c r="I356" s="152"/>
      <c r="L356" s="32"/>
      <c r="M356" s="153"/>
      <c r="T356" s="56"/>
      <c r="AT356" s="17" t="s">
        <v>348</v>
      </c>
      <c r="AU356" s="17" t="s">
        <v>86</v>
      </c>
    </row>
    <row r="357" spans="2:65" s="12" customFormat="1" x14ac:dyDescent="0.2">
      <c r="B357" s="155"/>
      <c r="D357" s="150" t="s">
        <v>376</v>
      </c>
      <c r="E357" s="156" t="s">
        <v>1</v>
      </c>
      <c r="F357" s="157" t="s">
        <v>5529</v>
      </c>
      <c r="H357" s="158">
        <v>280.8</v>
      </c>
      <c r="I357" s="159"/>
      <c r="L357" s="155"/>
      <c r="M357" s="160"/>
      <c r="T357" s="161"/>
      <c r="AT357" s="156" t="s">
        <v>376</v>
      </c>
      <c r="AU357" s="156" t="s">
        <v>86</v>
      </c>
      <c r="AV357" s="12" t="s">
        <v>86</v>
      </c>
      <c r="AW357" s="12" t="s">
        <v>34</v>
      </c>
      <c r="AX357" s="12" t="s">
        <v>77</v>
      </c>
      <c r="AY357" s="156" t="s">
        <v>339</v>
      </c>
    </row>
    <row r="358" spans="2:65" s="13" customFormat="1" x14ac:dyDescent="0.2">
      <c r="B358" s="162"/>
      <c r="D358" s="150" t="s">
        <v>376</v>
      </c>
      <c r="E358" s="163" t="s">
        <v>1</v>
      </c>
      <c r="F358" s="164" t="s">
        <v>398</v>
      </c>
      <c r="H358" s="165">
        <v>280.8</v>
      </c>
      <c r="I358" s="166"/>
      <c r="L358" s="162"/>
      <c r="M358" s="167"/>
      <c r="T358" s="168"/>
      <c r="AT358" s="163" t="s">
        <v>376</v>
      </c>
      <c r="AU358" s="163" t="s">
        <v>86</v>
      </c>
      <c r="AV358" s="13" t="s">
        <v>249</v>
      </c>
      <c r="AW358" s="13" t="s">
        <v>34</v>
      </c>
      <c r="AX358" s="13" t="s">
        <v>84</v>
      </c>
      <c r="AY358" s="163" t="s">
        <v>339</v>
      </c>
    </row>
    <row r="359" spans="2:65" s="1" customFormat="1" ht="16.5" customHeight="1" x14ac:dyDescent="0.2">
      <c r="B359" s="136"/>
      <c r="C359" s="169" t="s">
        <v>612</v>
      </c>
      <c r="D359" s="169" t="s">
        <v>490</v>
      </c>
      <c r="E359" s="170" t="s">
        <v>911</v>
      </c>
      <c r="F359" s="171" t="s">
        <v>912</v>
      </c>
      <c r="G359" s="172" t="s">
        <v>493</v>
      </c>
      <c r="H359" s="173">
        <v>0.11</v>
      </c>
      <c r="I359" s="174"/>
      <c r="J359" s="175">
        <f>ROUND(I359*H359,2)</f>
        <v>0</v>
      </c>
      <c r="K359" s="171" t="s">
        <v>902</v>
      </c>
      <c r="L359" s="176"/>
      <c r="M359" s="177" t="s">
        <v>1</v>
      </c>
      <c r="N359" s="178" t="s">
        <v>42</v>
      </c>
      <c r="P359" s="146">
        <f>O359*H359</f>
        <v>0</v>
      </c>
      <c r="Q359" s="146">
        <v>1</v>
      </c>
      <c r="R359" s="146">
        <f>Q359*H359</f>
        <v>0.11</v>
      </c>
      <c r="S359" s="146">
        <v>0</v>
      </c>
      <c r="T359" s="147">
        <f>S359*H359</f>
        <v>0</v>
      </c>
      <c r="AR359" s="148" t="s">
        <v>513</v>
      </c>
      <c r="AT359" s="148" t="s">
        <v>490</v>
      </c>
      <c r="AU359" s="148" t="s">
        <v>86</v>
      </c>
      <c r="AY359" s="17" t="s">
        <v>339</v>
      </c>
      <c r="BE359" s="149">
        <f>IF(N359="základní",J359,0)</f>
        <v>0</v>
      </c>
      <c r="BF359" s="149">
        <f>IF(N359="snížená",J359,0)</f>
        <v>0</v>
      </c>
      <c r="BG359" s="149">
        <f>IF(N359="zákl. přenesená",J359,0)</f>
        <v>0</v>
      </c>
      <c r="BH359" s="149">
        <f>IF(N359="sníž. přenesená",J359,0)</f>
        <v>0</v>
      </c>
      <c r="BI359" s="149">
        <f>IF(N359="nulová",J359,0)</f>
        <v>0</v>
      </c>
      <c r="BJ359" s="17" t="s">
        <v>84</v>
      </c>
      <c r="BK359" s="149">
        <f>ROUND(I359*H359,2)</f>
        <v>0</v>
      </c>
      <c r="BL359" s="17" t="s">
        <v>428</v>
      </c>
      <c r="BM359" s="148" t="s">
        <v>5530</v>
      </c>
    </row>
    <row r="360" spans="2:65" s="1" customFormat="1" x14ac:dyDescent="0.2">
      <c r="B360" s="32"/>
      <c r="D360" s="150" t="s">
        <v>348</v>
      </c>
      <c r="F360" s="151" t="s">
        <v>912</v>
      </c>
      <c r="I360" s="152"/>
      <c r="L360" s="32"/>
      <c r="M360" s="153"/>
      <c r="T360" s="56"/>
      <c r="AT360" s="17" t="s">
        <v>348</v>
      </c>
      <c r="AU360" s="17" t="s">
        <v>86</v>
      </c>
    </row>
    <row r="361" spans="2:65" s="1" customFormat="1" ht="19.2" x14ac:dyDescent="0.2">
      <c r="B361" s="32"/>
      <c r="D361" s="150" t="s">
        <v>350</v>
      </c>
      <c r="F361" s="154" t="s">
        <v>5531</v>
      </c>
      <c r="I361" s="152"/>
      <c r="L361" s="32"/>
      <c r="M361" s="153"/>
      <c r="T361" s="56"/>
      <c r="AT361" s="17" t="s">
        <v>350</v>
      </c>
      <c r="AU361" s="17" t="s">
        <v>86</v>
      </c>
    </row>
    <row r="362" spans="2:65" s="12" customFormat="1" x14ac:dyDescent="0.2">
      <c r="B362" s="155"/>
      <c r="D362" s="150" t="s">
        <v>376</v>
      </c>
      <c r="F362" s="157" t="s">
        <v>5532</v>
      </c>
      <c r="H362" s="158">
        <v>0.11</v>
      </c>
      <c r="I362" s="159"/>
      <c r="L362" s="155"/>
      <c r="M362" s="160"/>
      <c r="T362" s="161"/>
      <c r="AT362" s="156" t="s">
        <v>376</v>
      </c>
      <c r="AU362" s="156" t="s">
        <v>86</v>
      </c>
      <c r="AV362" s="12" t="s">
        <v>86</v>
      </c>
      <c r="AW362" s="12" t="s">
        <v>3</v>
      </c>
      <c r="AX362" s="12" t="s">
        <v>84</v>
      </c>
      <c r="AY362" s="156" t="s">
        <v>339</v>
      </c>
    </row>
    <row r="363" spans="2:65" s="1" customFormat="1" ht="16.5" customHeight="1" x14ac:dyDescent="0.2">
      <c r="B363" s="136"/>
      <c r="C363" s="137" t="s">
        <v>618</v>
      </c>
      <c r="D363" s="137" t="s">
        <v>342</v>
      </c>
      <c r="E363" s="138" t="s">
        <v>2768</v>
      </c>
      <c r="F363" s="139" t="s">
        <v>2769</v>
      </c>
      <c r="G363" s="140" t="s">
        <v>493</v>
      </c>
      <c r="H363" s="141">
        <v>0.152</v>
      </c>
      <c r="I363" s="142"/>
      <c r="J363" s="143">
        <f>ROUND(I363*H363,2)</f>
        <v>0</v>
      </c>
      <c r="K363" s="139" t="s">
        <v>902</v>
      </c>
      <c r="L363" s="32"/>
      <c r="M363" s="144" t="s">
        <v>1</v>
      </c>
      <c r="N363" s="145" t="s">
        <v>42</v>
      </c>
      <c r="P363" s="146">
        <f>O363*H363</f>
        <v>0</v>
      </c>
      <c r="Q363" s="146">
        <v>0</v>
      </c>
      <c r="R363" s="146">
        <f>Q363*H363</f>
        <v>0</v>
      </c>
      <c r="S363" s="146">
        <v>0</v>
      </c>
      <c r="T363" s="147">
        <f>S363*H363</f>
        <v>0</v>
      </c>
      <c r="AR363" s="148" t="s">
        <v>428</v>
      </c>
      <c r="AT363" s="148" t="s">
        <v>342</v>
      </c>
      <c r="AU363" s="148" t="s">
        <v>86</v>
      </c>
      <c r="AY363" s="17" t="s">
        <v>339</v>
      </c>
      <c r="BE363" s="149">
        <f>IF(N363="základní",J363,0)</f>
        <v>0</v>
      </c>
      <c r="BF363" s="149">
        <f>IF(N363="snížená",J363,0)</f>
        <v>0</v>
      </c>
      <c r="BG363" s="149">
        <f>IF(N363="zákl. přenesená",J363,0)</f>
        <v>0</v>
      </c>
      <c r="BH363" s="149">
        <f>IF(N363="sníž. přenesená",J363,0)</f>
        <v>0</v>
      </c>
      <c r="BI363" s="149">
        <f>IF(N363="nulová",J363,0)</f>
        <v>0</v>
      </c>
      <c r="BJ363" s="17" t="s">
        <v>84</v>
      </c>
      <c r="BK363" s="149">
        <f>ROUND(I363*H363,2)</f>
        <v>0</v>
      </c>
      <c r="BL363" s="17" t="s">
        <v>428</v>
      </c>
      <c r="BM363" s="148" t="s">
        <v>5533</v>
      </c>
    </row>
    <row r="364" spans="2:65" s="1" customFormat="1" ht="19.2" x14ac:dyDescent="0.2">
      <c r="B364" s="32"/>
      <c r="D364" s="150" t="s">
        <v>348</v>
      </c>
      <c r="F364" s="151" t="s">
        <v>2771</v>
      </c>
      <c r="I364" s="152"/>
      <c r="L364" s="32"/>
      <c r="M364" s="202"/>
      <c r="N364" s="203"/>
      <c r="O364" s="203"/>
      <c r="P364" s="203"/>
      <c r="Q364" s="203"/>
      <c r="R364" s="203"/>
      <c r="S364" s="203"/>
      <c r="T364" s="204"/>
      <c r="AT364" s="17" t="s">
        <v>348</v>
      </c>
      <c r="AU364" s="17" t="s">
        <v>86</v>
      </c>
    </row>
    <row r="365" spans="2:65" s="1" customFormat="1" ht="6.9" customHeight="1" x14ac:dyDescent="0.2">
      <c r="B365" s="44"/>
      <c r="C365" s="45"/>
      <c r="D365" s="45"/>
      <c r="E365" s="45"/>
      <c r="F365" s="45"/>
      <c r="G365" s="45"/>
      <c r="H365" s="45"/>
      <c r="I365" s="45"/>
      <c r="J365" s="45"/>
      <c r="K365" s="45"/>
      <c r="L365" s="32"/>
    </row>
  </sheetData>
  <autoFilter ref="C135:K364" xr:uid="{00000000-0009-0000-0000-000014000000}"/>
  <mergeCells count="15">
    <mergeCell ref="E122:H122"/>
    <mergeCell ref="E126:H126"/>
    <mergeCell ref="E124:H124"/>
    <mergeCell ref="E128:H128"/>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2:BM182"/>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177</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3.2" x14ac:dyDescent="0.2">
      <c r="B8" s="20"/>
      <c r="D8" s="27" t="s">
        <v>312</v>
      </c>
      <c r="L8" s="20"/>
    </row>
    <row r="9" spans="2:46" ht="16.5" customHeight="1" x14ac:dyDescent="0.2">
      <c r="B9" s="20"/>
      <c r="E9" s="278" t="s">
        <v>1953</v>
      </c>
      <c r="F9" s="256"/>
      <c r="G9" s="256"/>
      <c r="H9" s="256"/>
      <c r="L9" s="20"/>
    </row>
    <row r="10" spans="2:46" ht="12" customHeight="1" x14ac:dyDescent="0.2">
      <c r="B10" s="20"/>
      <c r="D10" s="27" t="s">
        <v>314</v>
      </c>
      <c r="L10" s="20"/>
    </row>
    <row r="11" spans="2:46" s="1" customFormat="1" ht="16.5" customHeight="1" x14ac:dyDescent="0.2">
      <c r="B11" s="32"/>
      <c r="E11" s="260" t="s">
        <v>5340</v>
      </c>
      <c r="F11" s="277"/>
      <c r="G11" s="277"/>
      <c r="H11" s="277"/>
      <c r="L11" s="32"/>
    </row>
    <row r="12" spans="2:46" s="1" customFormat="1" ht="12" customHeight="1" x14ac:dyDescent="0.2">
      <c r="B12" s="32"/>
      <c r="D12" s="27" t="s">
        <v>625</v>
      </c>
      <c r="L12" s="32"/>
    </row>
    <row r="13" spans="2:46" s="1" customFormat="1" ht="16.5" customHeight="1" x14ac:dyDescent="0.2">
      <c r="B13" s="32"/>
      <c r="E13" s="248" t="s">
        <v>5534</v>
      </c>
      <c r="F13" s="277"/>
      <c r="G13" s="277"/>
      <c r="H13" s="277"/>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8"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80" t="str">
        <f>'Rekapitulace stavby'!E14</f>
        <v>Vyplň údaj</v>
      </c>
      <c r="F22" s="266"/>
      <c r="G22" s="266"/>
      <c r="H22" s="266"/>
      <c r="I22" s="27" t="s">
        <v>28</v>
      </c>
      <c r="J22" s="28" t="str">
        <f>'Rekapitulace stavby'!AN14</f>
        <v>Vyplň údaj</v>
      </c>
      <c r="L22" s="32"/>
    </row>
    <row r="23" spans="2:12" s="1" customFormat="1" ht="6.9"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 customHeight="1" x14ac:dyDescent="0.2">
      <c r="B29" s="32"/>
      <c r="L29" s="32"/>
    </row>
    <row r="30" spans="2:12" s="1" customFormat="1" ht="12" customHeight="1" x14ac:dyDescent="0.2">
      <c r="B30" s="32"/>
      <c r="D30" s="27" t="s">
        <v>36</v>
      </c>
      <c r="L30" s="32"/>
    </row>
    <row r="31" spans="2:12" s="7" customFormat="1" ht="16.5" customHeight="1" x14ac:dyDescent="0.2">
      <c r="B31" s="94"/>
      <c r="E31" s="270" t="s">
        <v>1</v>
      </c>
      <c r="F31" s="270"/>
      <c r="G31" s="270"/>
      <c r="H31" s="270"/>
      <c r="L31" s="94"/>
    </row>
    <row r="32" spans="2:12" s="1" customFormat="1" ht="6.9" customHeight="1" x14ac:dyDescent="0.2">
      <c r="B32" s="32"/>
      <c r="L32" s="32"/>
    </row>
    <row r="33" spans="2:12" s="1" customFormat="1" ht="6.9" customHeight="1" x14ac:dyDescent="0.2">
      <c r="B33" s="32"/>
      <c r="D33" s="53"/>
      <c r="E33" s="53"/>
      <c r="F33" s="53"/>
      <c r="G33" s="53"/>
      <c r="H33" s="53"/>
      <c r="I33" s="53"/>
      <c r="J33" s="53"/>
      <c r="K33" s="53"/>
      <c r="L33" s="32"/>
    </row>
    <row r="34" spans="2:12" s="1" customFormat="1" ht="25.35" customHeight="1" x14ac:dyDescent="0.2">
      <c r="B34" s="32"/>
      <c r="D34" s="95" t="s">
        <v>37</v>
      </c>
      <c r="J34" s="66">
        <f>ROUND(J130, 2)</f>
        <v>0</v>
      </c>
      <c r="L34" s="32"/>
    </row>
    <row r="35" spans="2:12" s="1" customFormat="1" ht="6.9" customHeight="1" x14ac:dyDescent="0.2">
      <c r="B35" s="32"/>
      <c r="D35" s="53"/>
      <c r="E35" s="53"/>
      <c r="F35" s="53"/>
      <c r="G35" s="53"/>
      <c r="H35" s="53"/>
      <c r="I35" s="53"/>
      <c r="J35" s="53"/>
      <c r="K35" s="53"/>
      <c r="L35" s="32"/>
    </row>
    <row r="36" spans="2:12" s="1" customFormat="1" ht="14.4" customHeight="1" x14ac:dyDescent="0.2">
      <c r="B36" s="32"/>
      <c r="F36" s="35" t="s">
        <v>39</v>
      </c>
      <c r="I36" s="35" t="s">
        <v>38</v>
      </c>
      <c r="J36" s="35" t="s">
        <v>40</v>
      </c>
      <c r="L36" s="32"/>
    </row>
    <row r="37" spans="2:12" s="1" customFormat="1" ht="14.4" customHeight="1" x14ac:dyDescent="0.2">
      <c r="B37" s="32"/>
      <c r="D37" s="55" t="s">
        <v>41</v>
      </c>
      <c r="E37" s="27" t="s">
        <v>42</v>
      </c>
      <c r="F37" s="86">
        <f>ROUND((SUM(BE130:BE181)),  2)</f>
        <v>0</v>
      </c>
      <c r="I37" s="96">
        <v>0.21</v>
      </c>
      <c r="J37" s="86">
        <f>ROUND(((SUM(BE130:BE181))*I37),  2)</f>
        <v>0</v>
      </c>
      <c r="L37" s="32"/>
    </row>
    <row r="38" spans="2:12" s="1" customFormat="1" ht="14.4" customHeight="1" x14ac:dyDescent="0.2">
      <c r="B38" s="32"/>
      <c r="E38" s="27" t="s">
        <v>43</v>
      </c>
      <c r="F38" s="86">
        <f>ROUND((SUM(BF130:BF181)),  2)</f>
        <v>0</v>
      </c>
      <c r="I38" s="96">
        <v>0.12</v>
      </c>
      <c r="J38" s="86">
        <f>ROUND(((SUM(BF130:BF181))*I38),  2)</f>
        <v>0</v>
      </c>
      <c r="L38" s="32"/>
    </row>
    <row r="39" spans="2:12" s="1" customFormat="1" ht="14.4" hidden="1" customHeight="1" x14ac:dyDescent="0.2">
      <c r="B39" s="32"/>
      <c r="E39" s="27" t="s">
        <v>44</v>
      </c>
      <c r="F39" s="86">
        <f>ROUND((SUM(BG130:BG181)),  2)</f>
        <v>0</v>
      </c>
      <c r="I39" s="96">
        <v>0.21</v>
      </c>
      <c r="J39" s="86">
        <f>0</f>
        <v>0</v>
      </c>
      <c r="L39" s="32"/>
    </row>
    <row r="40" spans="2:12" s="1" customFormat="1" ht="14.4" hidden="1" customHeight="1" x14ac:dyDescent="0.2">
      <c r="B40" s="32"/>
      <c r="E40" s="27" t="s">
        <v>45</v>
      </c>
      <c r="F40" s="86">
        <f>ROUND((SUM(BH130:BH181)),  2)</f>
        <v>0</v>
      </c>
      <c r="I40" s="96">
        <v>0.12</v>
      </c>
      <c r="J40" s="86">
        <f>0</f>
        <v>0</v>
      </c>
      <c r="L40" s="32"/>
    </row>
    <row r="41" spans="2:12" s="1" customFormat="1" ht="14.4" hidden="1" customHeight="1" x14ac:dyDescent="0.2">
      <c r="B41" s="32"/>
      <c r="E41" s="27" t="s">
        <v>46</v>
      </c>
      <c r="F41" s="86">
        <f>ROUND((SUM(BI130:BI181)),  2)</f>
        <v>0</v>
      </c>
      <c r="I41" s="96">
        <v>0</v>
      </c>
      <c r="J41" s="86">
        <f>0</f>
        <v>0</v>
      </c>
      <c r="L41" s="32"/>
    </row>
    <row r="42" spans="2:12" s="1" customFormat="1" ht="6.9"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 customHeight="1" x14ac:dyDescent="0.2">
      <c r="B44" s="32"/>
      <c r="L44" s="32"/>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ht="16.5" customHeight="1" x14ac:dyDescent="0.2">
      <c r="B87" s="20"/>
      <c r="E87" s="278" t="s">
        <v>1953</v>
      </c>
      <c r="F87" s="256"/>
      <c r="G87" s="256"/>
      <c r="H87" s="256"/>
      <c r="L87" s="20"/>
    </row>
    <row r="88" spans="2:12" ht="12" customHeight="1" x14ac:dyDescent="0.2">
      <c r="B88" s="20"/>
      <c r="C88" s="27" t="s">
        <v>314</v>
      </c>
      <c r="L88" s="20"/>
    </row>
    <row r="89" spans="2:12" s="1" customFormat="1" ht="16.5" customHeight="1" x14ac:dyDescent="0.2">
      <c r="B89" s="32"/>
      <c r="E89" s="260" t="s">
        <v>5340</v>
      </c>
      <c r="F89" s="277"/>
      <c r="G89" s="277"/>
      <c r="H89" s="277"/>
      <c r="L89" s="32"/>
    </row>
    <row r="90" spans="2:12" s="1" customFormat="1" ht="12" customHeight="1" x14ac:dyDescent="0.2">
      <c r="B90" s="32"/>
      <c r="C90" s="27" t="s">
        <v>625</v>
      </c>
      <c r="L90" s="32"/>
    </row>
    <row r="91" spans="2:12" s="1" customFormat="1" ht="16.5" customHeight="1" x14ac:dyDescent="0.2">
      <c r="B91" s="32"/>
      <c r="E91" s="248" t="str">
        <f>E13</f>
        <v>SO 02.7.2 - Provizorní komunikace</v>
      </c>
      <c r="F91" s="277"/>
      <c r="G91" s="277"/>
      <c r="H91" s="277"/>
      <c r="L91" s="32"/>
    </row>
    <row r="92" spans="2:12" s="1" customFormat="1" ht="6.9"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 customHeight="1" x14ac:dyDescent="0.2">
      <c r="B94" s="32"/>
      <c r="L94" s="32"/>
    </row>
    <row r="95" spans="2:12" s="1" customFormat="1" ht="15.15" customHeight="1" x14ac:dyDescent="0.2">
      <c r="B95" s="32"/>
      <c r="C95" s="27" t="s">
        <v>24</v>
      </c>
      <c r="F95" s="25" t="str">
        <f>E19</f>
        <v>Správa železnic, státní organizace, OŘ Ostrava</v>
      </c>
      <c r="I95" s="27" t="s">
        <v>32</v>
      </c>
      <c r="J95" s="30" t="str">
        <f>E25</f>
        <v xml:space="preserve"> </v>
      </c>
      <c r="L95" s="32"/>
    </row>
    <row r="96" spans="2:12" s="1" customFormat="1" ht="15.15"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8" customHeight="1" x14ac:dyDescent="0.2">
      <c r="B100" s="32"/>
      <c r="C100" s="107" t="s">
        <v>319</v>
      </c>
      <c r="J100" s="66">
        <f>J130</f>
        <v>0</v>
      </c>
      <c r="L100" s="32"/>
      <c r="AU100" s="17" t="s">
        <v>320</v>
      </c>
    </row>
    <row r="101" spans="2:47" s="8" customFormat="1" ht="24.9" customHeight="1" x14ac:dyDescent="0.2">
      <c r="B101" s="108"/>
      <c r="D101" s="109" t="s">
        <v>321</v>
      </c>
      <c r="E101" s="110"/>
      <c r="F101" s="110"/>
      <c r="G101" s="110"/>
      <c r="H101" s="110"/>
      <c r="I101" s="110"/>
      <c r="J101" s="111">
        <f>J131</f>
        <v>0</v>
      </c>
      <c r="L101" s="108"/>
    </row>
    <row r="102" spans="2:47" s="9" customFormat="1" ht="19.95" customHeight="1" x14ac:dyDescent="0.2">
      <c r="B102" s="112"/>
      <c r="D102" s="113" t="s">
        <v>2006</v>
      </c>
      <c r="E102" s="114"/>
      <c r="F102" s="114"/>
      <c r="G102" s="114"/>
      <c r="H102" s="114"/>
      <c r="I102" s="114"/>
      <c r="J102" s="115">
        <f>J132</f>
        <v>0</v>
      </c>
      <c r="L102" s="112"/>
    </row>
    <row r="103" spans="2:47" s="9" customFormat="1" ht="19.95" customHeight="1" x14ac:dyDescent="0.2">
      <c r="B103" s="112"/>
      <c r="D103" s="113" t="s">
        <v>2007</v>
      </c>
      <c r="E103" s="114"/>
      <c r="F103" s="114"/>
      <c r="G103" s="114"/>
      <c r="H103" s="114"/>
      <c r="I103" s="114"/>
      <c r="J103" s="115">
        <f>J143</f>
        <v>0</v>
      </c>
      <c r="L103" s="112"/>
    </row>
    <row r="104" spans="2:47" s="9" customFormat="1" ht="19.95" customHeight="1" x14ac:dyDescent="0.2">
      <c r="B104" s="112"/>
      <c r="D104" s="113" t="s">
        <v>322</v>
      </c>
      <c r="E104" s="114"/>
      <c r="F104" s="114"/>
      <c r="G104" s="114"/>
      <c r="H104" s="114"/>
      <c r="I104" s="114"/>
      <c r="J104" s="115">
        <f>J151</f>
        <v>0</v>
      </c>
      <c r="L104" s="112"/>
    </row>
    <row r="105" spans="2:47" s="9" customFormat="1" ht="19.95" customHeight="1" x14ac:dyDescent="0.2">
      <c r="B105" s="112"/>
      <c r="D105" s="113" t="s">
        <v>2011</v>
      </c>
      <c r="E105" s="114"/>
      <c r="F105" s="114"/>
      <c r="G105" s="114"/>
      <c r="H105" s="114"/>
      <c r="I105" s="114"/>
      <c r="J105" s="115">
        <f>J157</f>
        <v>0</v>
      </c>
      <c r="L105" s="112"/>
    </row>
    <row r="106" spans="2:47" s="9" customFormat="1" ht="19.95" customHeight="1" x14ac:dyDescent="0.2">
      <c r="B106" s="112"/>
      <c r="D106" s="113" t="s">
        <v>2013</v>
      </c>
      <c r="E106" s="114"/>
      <c r="F106" s="114"/>
      <c r="G106" s="114"/>
      <c r="H106" s="114"/>
      <c r="I106" s="114"/>
      <c r="J106" s="115">
        <f>J179</f>
        <v>0</v>
      </c>
      <c r="L106" s="112"/>
    </row>
    <row r="107" spans="2:47" s="1" customFormat="1" ht="21.75" customHeight="1" x14ac:dyDescent="0.2">
      <c r="B107" s="32"/>
      <c r="L107" s="32"/>
    </row>
    <row r="108" spans="2:47" s="1" customFormat="1" ht="6.9" customHeight="1" x14ac:dyDescent="0.2">
      <c r="B108" s="44"/>
      <c r="C108" s="45"/>
      <c r="D108" s="45"/>
      <c r="E108" s="45"/>
      <c r="F108" s="45"/>
      <c r="G108" s="45"/>
      <c r="H108" s="45"/>
      <c r="I108" s="45"/>
      <c r="J108" s="45"/>
      <c r="K108" s="45"/>
      <c r="L108" s="32"/>
    </row>
    <row r="112" spans="2:47" s="1" customFormat="1" ht="6.9" customHeight="1" x14ac:dyDescent="0.2">
      <c r="B112" s="46"/>
      <c r="C112" s="47"/>
      <c r="D112" s="47"/>
      <c r="E112" s="47"/>
      <c r="F112" s="47"/>
      <c r="G112" s="47"/>
      <c r="H112" s="47"/>
      <c r="I112" s="47"/>
      <c r="J112" s="47"/>
      <c r="K112" s="47"/>
      <c r="L112" s="32"/>
    </row>
    <row r="113" spans="2:12" s="1" customFormat="1" ht="24.9" customHeight="1" x14ac:dyDescent="0.2">
      <c r="B113" s="32"/>
      <c r="C113" s="21" t="s">
        <v>324</v>
      </c>
      <c r="L113" s="32"/>
    </row>
    <row r="114" spans="2:12" s="1" customFormat="1" ht="6.9" customHeight="1" x14ac:dyDescent="0.2">
      <c r="B114" s="32"/>
      <c r="L114" s="32"/>
    </row>
    <row r="115" spans="2:12" s="1" customFormat="1" ht="12" customHeight="1" x14ac:dyDescent="0.2">
      <c r="B115" s="32"/>
      <c r="C115" s="27" t="s">
        <v>16</v>
      </c>
      <c r="L115" s="32"/>
    </row>
    <row r="116" spans="2:12" s="1" customFormat="1" ht="16.5" customHeight="1" x14ac:dyDescent="0.2">
      <c r="B116" s="32"/>
      <c r="E116" s="278" t="str">
        <f>E7</f>
        <v>Prostá rekonstrukce trati v úseku Milotice nad Opavou – Brantice – 2.etapa</v>
      </c>
      <c r="F116" s="279"/>
      <c r="G116" s="279"/>
      <c r="H116" s="279"/>
      <c r="L116" s="32"/>
    </row>
    <row r="117" spans="2:12" ht="12" customHeight="1" x14ac:dyDescent="0.2">
      <c r="B117" s="20"/>
      <c r="C117" s="27" t="s">
        <v>312</v>
      </c>
      <c r="L117" s="20"/>
    </row>
    <row r="118" spans="2:12" ht="16.5" customHeight="1" x14ac:dyDescent="0.2">
      <c r="B118" s="20"/>
      <c r="E118" s="278" t="s">
        <v>1953</v>
      </c>
      <c r="F118" s="256"/>
      <c r="G118" s="256"/>
      <c r="H118" s="256"/>
      <c r="L118" s="20"/>
    </row>
    <row r="119" spans="2:12" ht="12" customHeight="1" x14ac:dyDescent="0.2">
      <c r="B119" s="20"/>
      <c r="C119" s="27" t="s">
        <v>314</v>
      </c>
      <c r="L119" s="20"/>
    </row>
    <row r="120" spans="2:12" s="1" customFormat="1" ht="16.5" customHeight="1" x14ac:dyDescent="0.2">
      <c r="B120" s="32"/>
      <c r="E120" s="260" t="s">
        <v>5340</v>
      </c>
      <c r="F120" s="277"/>
      <c r="G120" s="277"/>
      <c r="H120" s="277"/>
      <c r="L120" s="32"/>
    </row>
    <row r="121" spans="2:12" s="1" customFormat="1" ht="12" customHeight="1" x14ac:dyDescent="0.2">
      <c r="B121" s="32"/>
      <c r="C121" s="27" t="s">
        <v>625</v>
      </c>
      <c r="L121" s="32"/>
    </row>
    <row r="122" spans="2:12" s="1" customFormat="1" ht="16.5" customHeight="1" x14ac:dyDescent="0.2">
      <c r="B122" s="32"/>
      <c r="E122" s="248" t="str">
        <f>E13</f>
        <v>SO 02.7.2 - Provizorní komunikace</v>
      </c>
      <c r="F122" s="277"/>
      <c r="G122" s="277"/>
      <c r="H122" s="277"/>
      <c r="L122" s="32"/>
    </row>
    <row r="123" spans="2:12" s="1" customFormat="1" ht="6.9" customHeight="1" x14ac:dyDescent="0.2">
      <c r="B123" s="32"/>
      <c r="L123" s="32"/>
    </row>
    <row r="124" spans="2:12" s="1" customFormat="1" ht="12" customHeight="1" x14ac:dyDescent="0.2">
      <c r="B124" s="32"/>
      <c r="C124" s="27" t="s">
        <v>20</v>
      </c>
      <c r="F124" s="25" t="str">
        <f>F16</f>
        <v>PS Krnov</v>
      </c>
      <c r="I124" s="27" t="s">
        <v>22</v>
      </c>
      <c r="J124" s="52" t="str">
        <f>IF(J16="","",J16)</f>
        <v>22. 5. 2025</v>
      </c>
      <c r="L124" s="32"/>
    </row>
    <row r="125" spans="2:12" s="1" customFormat="1" ht="6.9" customHeight="1" x14ac:dyDescent="0.2">
      <c r="B125" s="32"/>
      <c r="L125" s="32"/>
    </row>
    <row r="126" spans="2:12" s="1" customFormat="1" ht="15.15" customHeight="1" x14ac:dyDescent="0.2">
      <c r="B126" s="32"/>
      <c r="C126" s="27" t="s">
        <v>24</v>
      </c>
      <c r="F126" s="25" t="str">
        <f>E19</f>
        <v>Správa železnic, státní organizace, OŘ Ostrava</v>
      </c>
      <c r="I126" s="27" t="s">
        <v>32</v>
      </c>
      <c r="J126" s="30" t="str">
        <f>E25</f>
        <v xml:space="preserve"> </v>
      </c>
      <c r="L126" s="32"/>
    </row>
    <row r="127" spans="2:12" s="1" customFormat="1" ht="15.15" customHeight="1" x14ac:dyDescent="0.2">
      <c r="B127" s="32"/>
      <c r="C127" s="27" t="s">
        <v>30</v>
      </c>
      <c r="F127" s="25" t="str">
        <f>IF(E22="","",E22)</f>
        <v>Vyplň údaj</v>
      </c>
      <c r="I127" s="27" t="s">
        <v>35</v>
      </c>
      <c r="J127" s="30" t="str">
        <f>E28</f>
        <v xml:space="preserve"> </v>
      </c>
      <c r="L127" s="32"/>
    </row>
    <row r="128" spans="2:12" s="1" customFormat="1" ht="10.35" customHeight="1" x14ac:dyDescent="0.2">
      <c r="B128" s="32"/>
      <c r="L128" s="32"/>
    </row>
    <row r="129" spans="2:65" s="10" customFormat="1" ht="29.25" customHeight="1" x14ac:dyDescent="0.2">
      <c r="B129" s="116"/>
      <c r="C129" s="117" t="s">
        <v>325</v>
      </c>
      <c r="D129" s="118" t="s">
        <v>62</v>
      </c>
      <c r="E129" s="118" t="s">
        <v>58</v>
      </c>
      <c r="F129" s="118" t="s">
        <v>59</v>
      </c>
      <c r="G129" s="118" t="s">
        <v>326</v>
      </c>
      <c r="H129" s="118" t="s">
        <v>327</v>
      </c>
      <c r="I129" s="118" t="s">
        <v>328</v>
      </c>
      <c r="J129" s="118" t="s">
        <v>318</v>
      </c>
      <c r="K129" s="119" t="s">
        <v>329</v>
      </c>
      <c r="L129" s="116"/>
      <c r="M129" s="59" t="s">
        <v>1</v>
      </c>
      <c r="N129" s="60" t="s">
        <v>41</v>
      </c>
      <c r="O129" s="60" t="s">
        <v>330</v>
      </c>
      <c r="P129" s="60" t="s">
        <v>331</v>
      </c>
      <c r="Q129" s="60" t="s">
        <v>332</v>
      </c>
      <c r="R129" s="60" t="s">
        <v>333</v>
      </c>
      <c r="S129" s="60" t="s">
        <v>334</v>
      </c>
      <c r="T129" s="61" t="s">
        <v>335</v>
      </c>
    </row>
    <row r="130" spans="2:65" s="1" customFormat="1" ht="22.8" customHeight="1" x14ac:dyDescent="0.3">
      <c r="B130" s="32"/>
      <c r="C130" s="64" t="s">
        <v>336</v>
      </c>
      <c r="J130" s="120">
        <f>BK130</f>
        <v>0</v>
      </c>
      <c r="L130" s="32"/>
      <c r="M130" s="62"/>
      <c r="N130" s="53"/>
      <c r="O130" s="53"/>
      <c r="P130" s="121">
        <f>P131</f>
        <v>0</v>
      </c>
      <c r="Q130" s="53"/>
      <c r="R130" s="121">
        <f>R131</f>
        <v>18.256</v>
      </c>
      <c r="S130" s="53"/>
      <c r="T130" s="122">
        <f>T131</f>
        <v>32.76</v>
      </c>
      <c r="AT130" s="17" t="s">
        <v>76</v>
      </c>
      <c r="AU130" s="17" t="s">
        <v>320</v>
      </c>
      <c r="BK130" s="123">
        <f>BK131</f>
        <v>0</v>
      </c>
    </row>
    <row r="131" spans="2:65" s="11" customFormat="1" ht="25.95" customHeight="1" x14ac:dyDescent="0.25">
      <c r="B131" s="124"/>
      <c r="D131" s="125" t="s">
        <v>76</v>
      </c>
      <c r="E131" s="126" t="s">
        <v>337</v>
      </c>
      <c r="F131" s="126" t="s">
        <v>338</v>
      </c>
      <c r="I131" s="127"/>
      <c r="J131" s="128">
        <f>BK131</f>
        <v>0</v>
      </c>
      <c r="L131" s="124"/>
      <c r="M131" s="129"/>
      <c r="P131" s="130">
        <f>P132+P143+P151+P157+P179</f>
        <v>0</v>
      </c>
      <c r="R131" s="130">
        <f>R132+R143+R151+R157+R179</f>
        <v>18.256</v>
      </c>
      <c r="T131" s="131">
        <f>T132+T143+T151+T157+T179</f>
        <v>32.76</v>
      </c>
      <c r="AR131" s="125" t="s">
        <v>84</v>
      </c>
      <c r="AT131" s="132" t="s">
        <v>76</v>
      </c>
      <c r="AU131" s="132" t="s">
        <v>77</v>
      </c>
      <c r="AY131" s="125" t="s">
        <v>339</v>
      </c>
      <c r="BK131" s="133">
        <f>BK132+BK143+BK151+BK157+BK179</f>
        <v>0</v>
      </c>
    </row>
    <row r="132" spans="2:65" s="11" customFormat="1" ht="22.8" customHeight="1" x14ac:dyDescent="0.25">
      <c r="B132" s="124"/>
      <c r="D132" s="125" t="s">
        <v>76</v>
      </c>
      <c r="E132" s="134" t="s">
        <v>84</v>
      </c>
      <c r="F132" s="134" t="s">
        <v>252</v>
      </c>
      <c r="I132" s="127"/>
      <c r="J132" s="135">
        <f>BK132</f>
        <v>0</v>
      </c>
      <c r="L132" s="124"/>
      <c r="M132" s="129"/>
      <c r="P132" s="130">
        <f>SUM(P133:P142)</f>
        <v>0</v>
      </c>
      <c r="R132" s="130">
        <f>SUM(R133:R142)</f>
        <v>0</v>
      </c>
      <c r="T132" s="131">
        <f>SUM(T133:T142)</f>
        <v>32.76</v>
      </c>
      <c r="AR132" s="125" t="s">
        <v>84</v>
      </c>
      <c r="AT132" s="132" t="s">
        <v>76</v>
      </c>
      <c r="AU132" s="132" t="s">
        <v>84</v>
      </c>
      <c r="AY132" s="125" t="s">
        <v>339</v>
      </c>
      <c r="BK132" s="133">
        <f>SUM(BK133:BK142)</f>
        <v>0</v>
      </c>
    </row>
    <row r="133" spans="2:65" s="1" customFormat="1" ht="16.5" customHeight="1" x14ac:dyDescent="0.2">
      <c r="B133" s="136"/>
      <c r="C133" s="137" t="s">
        <v>84</v>
      </c>
      <c r="D133" s="137" t="s">
        <v>342</v>
      </c>
      <c r="E133" s="138" t="s">
        <v>5535</v>
      </c>
      <c r="F133" s="139" t="s">
        <v>5536</v>
      </c>
      <c r="G133" s="140" t="s">
        <v>381</v>
      </c>
      <c r="H133" s="141">
        <v>72</v>
      </c>
      <c r="I133" s="142"/>
      <c r="J133" s="143">
        <f>ROUND(I133*H133,2)</f>
        <v>0</v>
      </c>
      <c r="K133" s="139" t="s">
        <v>902</v>
      </c>
      <c r="L133" s="32"/>
      <c r="M133" s="144" t="s">
        <v>1</v>
      </c>
      <c r="N133" s="145" t="s">
        <v>42</v>
      </c>
      <c r="P133" s="146">
        <f>O133*H133</f>
        <v>0</v>
      </c>
      <c r="Q133" s="146">
        <v>0</v>
      </c>
      <c r="R133" s="146">
        <f>Q133*H133</f>
        <v>0</v>
      </c>
      <c r="S133" s="146">
        <v>0.35499999999999998</v>
      </c>
      <c r="T133" s="147">
        <f>S133*H133</f>
        <v>25.56</v>
      </c>
      <c r="AR133" s="148" t="s">
        <v>249</v>
      </c>
      <c r="AT133" s="148" t="s">
        <v>342</v>
      </c>
      <c r="AU133" s="148" t="s">
        <v>86</v>
      </c>
      <c r="AY133" s="17" t="s">
        <v>339</v>
      </c>
      <c r="BE133" s="149">
        <f>IF(N133="základní",J133,0)</f>
        <v>0</v>
      </c>
      <c r="BF133" s="149">
        <f>IF(N133="snížená",J133,0)</f>
        <v>0</v>
      </c>
      <c r="BG133" s="149">
        <f>IF(N133="zákl. přenesená",J133,0)</f>
        <v>0</v>
      </c>
      <c r="BH133" s="149">
        <f>IF(N133="sníž. přenesená",J133,0)</f>
        <v>0</v>
      </c>
      <c r="BI133" s="149">
        <f>IF(N133="nulová",J133,0)</f>
        <v>0</v>
      </c>
      <c r="BJ133" s="17" t="s">
        <v>84</v>
      </c>
      <c r="BK133" s="149">
        <f>ROUND(I133*H133,2)</f>
        <v>0</v>
      </c>
      <c r="BL133" s="17" t="s">
        <v>249</v>
      </c>
      <c r="BM133" s="148" t="s">
        <v>5537</v>
      </c>
    </row>
    <row r="134" spans="2:65" s="1" customFormat="1" ht="19.2" x14ac:dyDescent="0.2">
      <c r="B134" s="32"/>
      <c r="D134" s="150" t="s">
        <v>348</v>
      </c>
      <c r="F134" s="151" t="s">
        <v>5538</v>
      </c>
      <c r="I134" s="152"/>
      <c r="L134" s="32"/>
      <c r="M134" s="153"/>
      <c r="T134" s="56"/>
      <c r="AT134" s="17" t="s">
        <v>348</v>
      </c>
      <c r="AU134" s="17" t="s">
        <v>86</v>
      </c>
    </row>
    <row r="135" spans="2:65" s="12" customFormat="1" x14ac:dyDescent="0.2">
      <c r="B135" s="155"/>
      <c r="D135" s="150" t="s">
        <v>376</v>
      </c>
      <c r="E135" s="156" t="s">
        <v>1</v>
      </c>
      <c r="F135" s="157" t="s">
        <v>5539</v>
      </c>
      <c r="H135" s="158">
        <v>72</v>
      </c>
      <c r="I135" s="159"/>
      <c r="L135" s="155"/>
      <c r="M135" s="160"/>
      <c r="T135" s="161"/>
      <c r="AT135" s="156" t="s">
        <v>376</v>
      </c>
      <c r="AU135" s="156" t="s">
        <v>86</v>
      </c>
      <c r="AV135" s="12" t="s">
        <v>86</v>
      </c>
      <c r="AW135" s="12" t="s">
        <v>34</v>
      </c>
      <c r="AX135" s="12" t="s">
        <v>77</v>
      </c>
      <c r="AY135" s="156" t="s">
        <v>339</v>
      </c>
    </row>
    <row r="136" spans="2:65" s="13" customFormat="1" x14ac:dyDescent="0.2">
      <c r="B136" s="162"/>
      <c r="D136" s="150" t="s">
        <v>376</v>
      </c>
      <c r="E136" s="163" t="s">
        <v>1</v>
      </c>
      <c r="F136" s="164" t="s">
        <v>398</v>
      </c>
      <c r="H136" s="165">
        <v>72</v>
      </c>
      <c r="I136" s="166"/>
      <c r="L136" s="162"/>
      <c r="M136" s="167"/>
      <c r="T136" s="168"/>
      <c r="AT136" s="163" t="s">
        <v>376</v>
      </c>
      <c r="AU136" s="163" t="s">
        <v>86</v>
      </c>
      <c r="AV136" s="13" t="s">
        <v>249</v>
      </c>
      <c r="AW136" s="13" t="s">
        <v>34</v>
      </c>
      <c r="AX136" s="13" t="s">
        <v>84</v>
      </c>
      <c r="AY136" s="163" t="s">
        <v>339</v>
      </c>
    </row>
    <row r="137" spans="2:65" s="1" customFormat="1" ht="16.5" customHeight="1" x14ac:dyDescent="0.2">
      <c r="B137" s="136"/>
      <c r="C137" s="137" t="s">
        <v>86</v>
      </c>
      <c r="D137" s="137" t="s">
        <v>342</v>
      </c>
      <c r="E137" s="138" t="s">
        <v>5540</v>
      </c>
      <c r="F137" s="139" t="s">
        <v>5541</v>
      </c>
      <c r="G137" s="140" t="s">
        <v>373</v>
      </c>
      <c r="H137" s="141">
        <v>3.6</v>
      </c>
      <c r="I137" s="142"/>
      <c r="J137" s="143">
        <f>ROUND(I137*H137,2)</f>
        <v>0</v>
      </c>
      <c r="K137" s="139" t="s">
        <v>902</v>
      </c>
      <c r="L137" s="32"/>
      <c r="M137" s="144" t="s">
        <v>1</v>
      </c>
      <c r="N137" s="145" t="s">
        <v>42</v>
      </c>
      <c r="P137" s="146">
        <f>O137*H137</f>
        <v>0</v>
      </c>
      <c r="Q137" s="146">
        <v>0</v>
      </c>
      <c r="R137" s="146">
        <f>Q137*H137</f>
        <v>0</v>
      </c>
      <c r="S137" s="146">
        <v>2</v>
      </c>
      <c r="T137" s="147">
        <f>S137*H137</f>
        <v>7.2</v>
      </c>
      <c r="AR137" s="148" t="s">
        <v>249</v>
      </c>
      <c r="AT137" s="148" t="s">
        <v>342</v>
      </c>
      <c r="AU137" s="148" t="s">
        <v>86</v>
      </c>
      <c r="AY137" s="17" t="s">
        <v>339</v>
      </c>
      <c r="BE137" s="149">
        <f>IF(N137="základní",J137,0)</f>
        <v>0</v>
      </c>
      <c r="BF137" s="149">
        <f>IF(N137="snížená",J137,0)</f>
        <v>0</v>
      </c>
      <c r="BG137" s="149">
        <f>IF(N137="zákl. přenesená",J137,0)</f>
        <v>0</v>
      </c>
      <c r="BH137" s="149">
        <f>IF(N137="sníž. přenesená",J137,0)</f>
        <v>0</v>
      </c>
      <c r="BI137" s="149">
        <f>IF(N137="nulová",J137,0)</f>
        <v>0</v>
      </c>
      <c r="BJ137" s="17" t="s">
        <v>84</v>
      </c>
      <c r="BK137" s="149">
        <f>ROUND(I137*H137,2)</f>
        <v>0</v>
      </c>
      <c r="BL137" s="17" t="s">
        <v>249</v>
      </c>
      <c r="BM137" s="148" t="s">
        <v>5542</v>
      </c>
    </row>
    <row r="138" spans="2:65" s="1" customFormat="1" ht="19.2" x14ac:dyDescent="0.2">
      <c r="B138" s="32"/>
      <c r="D138" s="150" t="s">
        <v>348</v>
      </c>
      <c r="F138" s="151" t="s">
        <v>5543</v>
      </c>
      <c r="I138" s="152"/>
      <c r="L138" s="32"/>
      <c r="M138" s="153"/>
      <c r="T138" s="56"/>
      <c r="AT138" s="17" t="s">
        <v>348</v>
      </c>
      <c r="AU138" s="17" t="s">
        <v>86</v>
      </c>
    </row>
    <row r="139" spans="2:65" s="1" customFormat="1" ht="19.2" x14ac:dyDescent="0.2">
      <c r="B139" s="32"/>
      <c r="D139" s="150" t="s">
        <v>350</v>
      </c>
      <c r="F139" s="154" t="s">
        <v>5544</v>
      </c>
      <c r="I139" s="152"/>
      <c r="L139" s="32"/>
      <c r="M139" s="153"/>
      <c r="T139" s="56"/>
      <c r="AT139" s="17" t="s">
        <v>350</v>
      </c>
      <c r="AU139" s="17" t="s">
        <v>86</v>
      </c>
    </row>
    <row r="140" spans="2:65" s="15" customFormat="1" x14ac:dyDescent="0.2">
      <c r="B140" s="189"/>
      <c r="D140" s="150" t="s">
        <v>376</v>
      </c>
      <c r="E140" s="190" t="s">
        <v>1</v>
      </c>
      <c r="F140" s="191" t="s">
        <v>5545</v>
      </c>
      <c r="H140" s="190" t="s">
        <v>1</v>
      </c>
      <c r="I140" s="192"/>
      <c r="L140" s="189"/>
      <c r="M140" s="193"/>
      <c r="T140" s="194"/>
      <c r="AT140" s="190" t="s">
        <v>376</v>
      </c>
      <c r="AU140" s="190" t="s">
        <v>86</v>
      </c>
      <c r="AV140" s="15" t="s">
        <v>84</v>
      </c>
      <c r="AW140" s="15" t="s">
        <v>34</v>
      </c>
      <c r="AX140" s="15" t="s">
        <v>77</v>
      </c>
      <c r="AY140" s="190" t="s">
        <v>339</v>
      </c>
    </row>
    <row r="141" spans="2:65" s="12" customFormat="1" x14ac:dyDescent="0.2">
      <c r="B141" s="155"/>
      <c r="D141" s="150" t="s">
        <v>376</v>
      </c>
      <c r="E141" s="156" t="s">
        <v>1</v>
      </c>
      <c r="F141" s="157" t="s">
        <v>5546</v>
      </c>
      <c r="H141" s="158">
        <v>3.6</v>
      </c>
      <c r="I141" s="159"/>
      <c r="L141" s="155"/>
      <c r="M141" s="160"/>
      <c r="T141" s="161"/>
      <c r="AT141" s="156" t="s">
        <v>376</v>
      </c>
      <c r="AU141" s="156" t="s">
        <v>86</v>
      </c>
      <c r="AV141" s="12" t="s">
        <v>86</v>
      </c>
      <c r="AW141" s="12" t="s">
        <v>34</v>
      </c>
      <c r="AX141" s="12" t="s">
        <v>77</v>
      </c>
      <c r="AY141" s="156" t="s">
        <v>339</v>
      </c>
    </row>
    <row r="142" spans="2:65" s="13" customFormat="1" x14ac:dyDescent="0.2">
      <c r="B142" s="162"/>
      <c r="D142" s="150" t="s">
        <v>376</v>
      </c>
      <c r="E142" s="163" t="s">
        <v>1</v>
      </c>
      <c r="F142" s="164" t="s">
        <v>398</v>
      </c>
      <c r="H142" s="165">
        <v>3.6</v>
      </c>
      <c r="I142" s="166"/>
      <c r="L142" s="162"/>
      <c r="M142" s="167"/>
      <c r="T142" s="168"/>
      <c r="AT142" s="163" t="s">
        <v>376</v>
      </c>
      <c r="AU142" s="163" t="s">
        <v>86</v>
      </c>
      <c r="AV142" s="13" t="s">
        <v>249</v>
      </c>
      <c r="AW142" s="13" t="s">
        <v>34</v>
      </c>
      <c r="AX142" s="13" t="s">
        <v>84</v>
      </c>
      <c r="AY142" s="163" t="s">
        <v>339</v>
      </c>
    </row>
    <row r="143" spans="2:65" s="11" customFormat="1" ht="22.8" customHeight="1" x14ac:dyDescent="0.25">
      <c r="B143" s="124"/>
      <c r="D143" s="125" t="s">
        <v>76</v>
      </c>
      <c r="E143" s="134" t="s">
        <v>86</v>
      </c>
      <c r="F143" s="134" t="s">
        <v>2074</v>
      </c>
      <c r="I143" s="127"/>
      <c r="J143" s="135">
        <f>BK143</f>
        <v>0</v>
      </c>
      <c r="L143" s="124"/>
      <c r="M143" s="129"/>
      <c r="P143" s="130">
        <f>SUM(P144:P150)</f>
        <v>0</v>
      </c>
      <c r="R143" s="130">
        <f>SUM(R144:R150)</f>
        <v>18.256</v>
      </c>
      <c r="T143" s="131">
        <f>SUM(T144:T150)</f>
        <v>0</v>
      </c>
      <c r="AR143" s="125" t="s">
        <v>84</v>
      </c>
      <c r="AT143" s="132" t="s">
        <v>76</v>
      </c>
      <c r="AU143" s="132" t="s">
        <v>84</v>
      </c>
      <c r="AY143" s="125" t="s">
        <v>339</v>
      </c>
      <c r="BK143" s="133">
        <f>SUM(BK144:BK150)</f>
        <v>0</v>
      </c>
    </row>
    <row r="144" spans="2:65" s="1" customFormat="1" ht="16.5" customHeight="1" x14ac:dyDescent="0.2">
      <c r="B144" s="136"/>
      <c r="C144" s="137" t="s">
        <v>97</v>
      </c>
      <c r="D144" s="137" t="s">
        <v>342</v>
      </c>
      <c r="E144" s="138" t="s">
        <v>5547</v>
      </c>
      <c r="F144" s="139" t="s">
        <v>5548</v>
      </c>
      <c r="G144" s="140" t="s">
        <v>381</v>
      </c>
      <c r="H144" s="141">
        <v>72</v>
      </c>
      <c r="I144" s="142"/>
      <c r="J144" s="143">
        <f>ROUND(I144*H144,2)</f>
        <v>0</v>
      </c>
      <c r="K144" s="139" t="s">
        <v>902</v>
      </c>
      <c r="L144" s="32"/>
      <c r="M144" s="144" t="s">
        <v>1</v>
      </c>
      <c r="N144" s="145" t="s">
        <v>42</v>
      </c>
      <c r="P144" s="146">
        <f>O144*H144</f>
        <v>0</v>
      </c>
      <c r="Q144" s="146">
        <v>0.108</v>
      </c>
      <c r="R144" s="146">
        <f>Q144*H144</f>
        <v>7.7759999999999998</v>
      </c>
      <c r="S144" s="146">
        <v>0</v>
      </c>
      <c r="T144" s="147">
        <f>S144*H144</f>
        <v>0</v>
      </c>
      <c r="AR144" s="148" t="s">
        <v>249</v>
      </c>
      <c r="AT144" s="148" t="s">
        <v>342</v>
      </c>
      <c r="AU144" s="148" t="s">
        <v>86</v>
      </c>
      <c r="AY144" s="17" t="s">
        <v>339</v>
      </c>
      <c r="BE144" s="149">
        <f>IF(N144="základní",J144,0)</f>
        <v>0</v>
      </c>
      <c r="BF144" s="149">
        <f>IF(N144="snížená",J144,0)</f>
        <v>0</v>
      </c>
      <c r="BG144" s="149">
        <f>IF(N144="zákl. přenesená",J144,0)</f>
        <v>0</v>
      </c>
      <c r="BH144" s="149">
        <f>IF(N144="sníž. přenesená",J144,0)</f>
        <v>0</v>
      </c>
      <c r="BI144" s="149">
        <f>IF(N144="nulová",J144,0)</f>
        <v>0</v>
      </c>
      <c r="BJ144" s="17" t="s">
        <v>84</v>
      </c>
      <c r="BK144" s="149">
        <f>ROUND(I144*H144,2)</f>
        <v>0</v>
      </c>
      <c r="BL144" s="17" t="s">
        <v>249</v>
      </c>
      <c r="BM144" s="148" t="s">
        <v>5549</v>
      </c>
    </row>
    <row r="145" spans="2:65" s="1" customFormat="1" x14ac:dyDescent="0.2">
      <c r="B145" s="32"/>
      <c r="D145" s="150" t="s">
        <v>348</v>
      </c>
      <c r="F145" s="151" t="s">
        <v>5550</v>
      </c>
      <c r="I145" s="152"/>
      <c r="L145" s="32"/>
      <c r="M145" s="153"/>
      <c r="T145" s="56"/>
      <c r="AT145" s="17" t="s">
        <v>348</v>
      </c>
      <c r="AU145" s="17" t="s">
        <v>86</v>
      </c>
    </row>
    <row r="146" spans="2:65" s="1" customFormat="1" ht="16.5" customHeight="1" x14ac:dyDescent="0.2">
      <c r="B146" s="136"/>
      <c r="C146" s="169" t="s">
        <v>249</v>
      </c>
      <c r="D146" s="169" t="s">
        <v>490</v>
      </c>
      <c r="E146" s="170" t="s">
        <v>5551</v>
      </c>
      <c r="F146" s="171" t="s">
        <v>5552</v>
      </c>
      <c r="G146" s="172" t="s">
        <v>345</v>
      </c>
      <c r="H146" s="173">
        <v>8</v>
      </c>
      <c r="I146" s="174"/>
      <c r="J146" s="175">
        <f>ROUND(I146*H146,2)</f>
        <v>0</v>
      </c>
      <c r="K146" s="171" t="s">
        <v>902</v>
      </c>
      <c r="L146" s="176"/>
      <c r="M146" s="177" t="s">
        <v>1</v>
      </c>
      <c r="N146" s="178" t="s">
        <v>42</v>
      </c>
      <c r="P146" s="146">
        <f>O146*H146</f>
        <v>0</v>
      </c>
      <c r="Q146" s="146">
        <v>1.31</v>
      </c>
      <c r="R146" s="146">
        <f>Q146*H146</f>
        <v>10.48</v>
      </c>
      <c r="S146" s="146">
        <v>0</v>
      </c>
      <c r="T146" s="147">
        <f>S146*H146</f>
        <v>0</v>
      </c>
      <c r="AR146" s="148" t="s">
        <v>385</v>
      </c>
      <c r="AT146" s="148" t="s">
        <v>490</v>
      </c>
      <c r="AU146" s="148" t="s">
        <v>86</v>
      </c>
      <c r="AY146" s="17" t="s">
        <v>339</v>
      </c>
      <c r="BE146" s="149">
        <f>IF(N146="základní",J146,0)</f>
        <v>0</v>
      </c>
      <c r="BF146" s="149">
        <f>IF(N146="snížená",J146,0)</f>
        <v>0</v>
      </c>
      <c r="BG146" s="149">
        <f>IF(N146="zákl. přenesená",J146,0)</f>
        <v>0</v>
      </c>
      <c r="BH146" s="149">
        <f>IF(N146="sníž. přenesená",J146,0)</f>
        <v>0</v>
      </c>
      <c r="BI146" s="149">
        <f>IF(N146="nulová",J146,0)</f>
        <v>0</v>
      </c>
      <c r="BJ146" s="17" t="s">
        <v>84</v>
      </c>
      <c r="BK146" s="149">
        <f>ROUND(I146*H146,2)</f>
        <v>0</v>
      </c>
      <c r="BL146" s="17" t="s">
        <v>249</v>
      </c>
      <c r="BM146" s="148" t="s">
        <v>5553</v>
      </c>
    </row>
    <row r="147" spans="2:65" s="1" customFormat="1" x14ac:dyDescent="0.2">
      <c r="B147" s="32"/>
      <c r="D147" s="150" t="s">
        <v>348</v>
      </c>
      <c r="F147" s="151" t="s">
        <v>5552</v>
      </c>
      <c r="I147" s="152"/>
      <c r="L147" s="32"/>
      <c r="M147" s="153"/>
      <c r="T147" s="56"/>
      <c r="AT147" s="17" t="s">
        <v>348</v>
      </c>
      <c r="AU147" s="17" t="s">
        <v>86</v>
      </c>
    </row>
    <row r="148" spans="2:65" s="15" customFormat="1" x14ac:dyDescent="0.2">
      <c r="B148" s="189"/>
      <c r="D148" s="150" t="s">
        <v>376</v>
      </c>
      <c r="E148" s="190" t="s">
        <v>1</v>
      </c>
      <c r="F148" s="191" t="s">
        <v>5554</v>
      </c>
      <c r="H148" s="190" t="s">
        <v>1</v>
      </c>
      <c r="I148" s="192"/>
      <c r="L148" s="189"/>
      <c r="M148" s="193"/>
      <c r="T148" s="194"/>
      <c r="AT148" s="190" t="s">
        <v>376</v>
      </c>
      <c r="AU148" s="190" t="s">
        <v>86</v>
      </c>
      <c r="AV148" s="15" t="s">
        <v>84</v>
      </c>
      <c r="AW148" s="15" t="s">
        <v>34</v>
      </c>
      <c r="AX148" s="15" t="s">
        <v>77</v>
      </c>
      <c r="AY148" s="190" t="s">
        <v>339</v>
      </c>
    </row>
    <row r="149" spans="2:65" s="12" customFormat="1" x14ac:dyDescent="0.2">
      <c r="B149" s="155"/>
      <c r="D149" s="150" t="s">
        <v>376</v>
      </c>
      <c r="E149" s="156" t="s">
        <v>1</v>
      </c>
      <c r="F149" s="157" t="s">
        <v>5555</v>
      </c>
      <c r="H149" s="158">
        <v>8</v>
      </c>
      <c r="I149" s="159"/>
      <c r="L149" s="155"/>
      <c r="M149" s="160"/>
      <c r="T149" s="161"/>
      <c r="AT149" s="156" t="s">
        <v>376</v>
      </c>
      <c r="AU149" s="156" t="s">
        <v>86</v>
      </c>
      <c r="AV149" s="12" t="s">
        <v>86</v>
      </c>
      <c r="AW149" s="12" t="s">
        <v>34</v>
      </c>
      <c r="AX149" s="12" t="s">
        <v>77</v>
      </c>
      <c r="AY149" s="156" t="s">
        <v>339</v>
      </c>
    </row>
    <row r="150" spans="2:65" s="13" customFormat="1" x14ac:dyDescent="0.2">
      <c r="B150" s="162"/>
      <c r="D150" s="150" t="s">
        <v>376</v>
      </c>
      <c r="E150" s="163" t="s">
        <v>1</v>
      </c>
      <c r="F150" s="164" t="s">
        <v>398</v>
      </c>
      <c r="H150" s="165">
        <v>8</v>
      </c>
      <c r="I150" s="166"/>
      <c r="L150" s="162"/>
      <c r="M150" s="167"/>
      <c r="T150" s="168"/>
      <c r="AT150" s="163" t="s">
        <v>376</v>
      </c>
      <c r="AU150" s="163" t="s">
        <v>86</v>
      </c>
      <c r="AV150" s="13" t="s">
        <v>249</v>
      </c>
      <c r="AW150" s="13" t="s">
        <v>34</v>
      </c>
      <c r="AX150" s="13" t="s">
        <v>84</v>
      </c>
      <c r="AY150" s="163" t="s">
        <v>339</v>
      </c>
    </row>
    <row r="151" spans="2:65" s="11" customFormat="1" ht="22.8" customHeight="1" x14ac:dyDescent="0.25">
      <c r="B151" s="124"/>
      <c r="D151" s="125" t="s">
        <v>76</v>
      </c>
      <c r="E151" s="134" t="s">
        <v>340</v>
      </c>
      <c r="F151" s="134" t="s">
        <v>341</v>
      </c>
      <c r="I151" s="127"/>
      <c r="J151" s="135">
        <f>BK151</f>
        <v>0</v>
      </c>
      <c r="L151" s="124"/>
      <c r="M151" s="129"/>
      <c r="P151" s="130">
        <f>SUM(P152:P156)</f>
        <v>0</v>
      </c>
      <c r="R151" s="130">
        <f>SUM(R152:R156)</f>
        <v>0</v>
      </c>
      <c r="T151" s="131">
        <f>SUM(T152:T156)</f>
        <v>0</v>
      </c>
      <c r="AR151" s="125" t="s">
        <v>84</v>
      </c>
      <c r="AT151" s="132" t="s">
        <v>76</v>
      </c>
      <c r="AU151" s="132" t="s">
        <v>84</v>
      </c>
      <c r="AY151" s="125" t="s">
        <v>339</v>
      </c>
      <c r="BK151" s="133">
        <f>SUM(BK152:BK156)</f>
        <v>0</v>
      </c>
    </row>
    <row r="152" spans="2:65" s="1" customFormat="1" ht="16.5" customHeight="1" x14ac:dyDescent="0.2">
      <c r="B152" s="136"/>
      <c r="C152" s="137" t="s">
        <v>340</v>
      </c>
      <c r="D152" s="137" t="s">
        <v>342</v>
      </c>
      <c r="E152" s="138" t="s">
        <v>5556</v>
      </c>
      <c r="F152" s="139" t="s">
        <v>5557</v>
      </c>
      <c r="G152" s="140" t="s">
        <v>381</v>
      </c>
      <c r="H152" s="141">
        <v>265</v>
      </c>
      <c r="I152" s="142"/>
      <c r="J152" s="143">
        <f>ROUND(I152*H152,2)</f>
        <v>0</v>
      </c>
      <c r="K152" s="139" t="s">
        <v>902</v>
      </c>
      <c r="L152" s="32"/>
      <c r="M152" s="144" t="s">
        <v>1</v>
      </c>
      <c r="N152" s="145" t="s">
        <v>42</v>
      </c>
      <c r="P152" s="146">
        <f>O152*H152</f>
        <v>0</v>
      </c>
      <c r="Q152" s="146">
        <v>0</v>
      </c>
      <c r="R152" s="146">
        <f>Q152*H152</f>
        <v>0</v>
      </c>
      <c r="S152" s="146">
        <v>0</v>
      </c>
      <c r="T152" s="147">
        <f>S152*H152</f>
        <v>0</v>
      </c>
      <c r="AR152" s="148" t="s">
        <v>249</v>
      </c>
      <c r="AT152" s="148" t="s">
        <v>342</v>
      </c>
      <c r="AU152" s="148" t="s">
        <v>86</v>
      </c>
      <c r="AY152" s="17" t="s">
        <v>339</v>
      </c>
      <c r="BE152" s="149">
        <f>IF(N152="základní",J152,0)</f>
        <v>0</v>
      </c>
      <c r="BF152" s="149">
        <f>IF(N152="snížená",J152,0)</f>
        <v>0</v>
      </c>
      <c r="BG152" s="149">
        <f>IF(N152="zákl. přenesená",J152,0)</f>
        <v>0</v>
      </c>
      <c r="BH152" s="149">
        <f>IF(N152="sníž. přenesená",J152,0)</f>
        <v>0</v>
      </c>
      <c r="BI152" s="149">
        <f>IF(N152="nulová",J152,0)</f>
        <v>0</v>
      </c>
      <c r="BJ152" s="17" t="s">
        <v>84</v>
      </c>
      <c r="BK152" s="149">
        <f>ROUND(I152*H152,2)</f>
        <v>0</v>
      </c>
      <c r="BL152" s="17" t="s">
        <v>249</v>
      </c>
      <c r="BM152" s="148" t="s">
        <v>5558</v>
      </c>
    </row>
    <row r="153" spans="2:65" s="1" customFormat="1" x14ac:dyDescent="0.2">
      <c r="B153" s="32"/>
      <c r="D153" s="150" t="s">
        <v>348</v>
      </c>
      <c r="F153" s="151" t="s">
        <v>5559</v>
      </c>
      <c r="I153" s="152"/>
      <c r="L153" s="32"/>
      <c r="M153" s="153"/>
      <c r="T153" s="56"/>
      <c r="AT153" s="17" t="s">
        <v>348</v>
      </c>
      <c r="AU153" s="17" t="s">
        <v>86</v>
      </c>
    </row>
    <row r="154" spans="2:65" s="15" customFormat="1" x14ac:dyDescent="0.2">
      <c r="B154" s="189"/>
      <c r="D154" s="150" t="s">
        <v>376</v>
      </c>
      <c r="E154" s="190" t="s">
        <v>1</v>
      </c>
      <c r="F154" s="191" t="s">
        <v>5560</v>
      </c>
      <c r="H154" s="190" t="s">
        <v>1</v>
      </c>
      <c r="I154" s="192"/>
      <c r="L154" s="189"/>
      <c r="M154" s="193"/>
      <c r="T154" s="194"/>
      <c r="AT154" s="190" t="s">
        <v>376</v>
      </c>
      <c r="AU154" s="190" t="s">
        <v>86</v>
      </c>
      <c r="AV154" s="15" t="s">
        <v>84</v>
      </c>
      <c r="AW154" s="15" t="s">
        <v>34</v>
      </c>
      <c r="AX154" s="15" t="s">
        <v>77</v>
      </c>
      <c r="AY154" s="190" t="s">
        <v>339</v>
      </c>
    </row>
    <row r="155" spans="2:65" s="12" customFormat="1" x14ac:dyDescent="0.2">
      <c r="B155" s="155"/>
      <c r="D155" s="150" t="s">
        <v>376</v>
      </c>
      <c r="E155" s="156" t="s">
        <v>1</v>
      </c>
      <c r="F155" s="157" t="s">
        <v>5561</v>
      </c>
      <c r="H155" s="158">
        <v>265</v>
      </c>
      <c r="I155" s="159"/>
      <c r="L155" s="155"/>
      <c r="M155" s="160"/>
      <c r="T155" s="161"/>
      <c r="AT155" s="156" t="s">
        <v>376</v>
      </c>
      <c r="AU155" s="156" t="s">
        <v>86</v>
      </c>
      <c r="AV155" s="12" t="s">
        <v>86</v>
      </c>
      <c r="AW155" s="12" t="s">
        <v>34</v>
      </c>
      <c r="AX155" s="12" t="s">
        <v>77</v>
      </c>
      <c r="AY155" s="156" t="s">
        <v>339</v>
      </c>
    </row>
    <row r="156" spans="2:65" s="13" customFormat="1" x14ac:dyDescent="0.2">
      <c r="B156" s="162"/>
      <c r="D156" s="150" t="s">
        <v>376</v>
      </c>
      <c r="E156" s="163" t="s">
        <v>1</v>
      </c>
      <c r="F156" s="164" t="s">
        <v>398</v>
      </c>
      <c r="H156" s="165">
        <v>265</v>
      </c>
      <c r="I156" s="166"/>
      <c r="L156" s="162"/>
      <c r="M156" s="167"/>
      <c r="T156" s="168"/>
      <c r="AT156" s="163" t="s">
        <v>376</v>
      </c>
      <c r="AU156" s="163" t="s">
        <v>86</v>
      </c>
      <c r="AV156" s="13" t="s">
        <v>249</v>
      </c>
      <c r="AW156" s="13" t="s">
        <v>34</v>
      </c>
      <c r="AX156" s="13" t="s">
        <v>84</v>
      </c>
      <c r="AY156" s="163" t="s">
        <v>339</v>
      </c>
    </row>
    <row r="157" spans="2:65" s="11" customFormat="1" ht="22.8" customHeight="1" x14ac:dyDescent="0.25">
      <c r="B157" s="124"/>
      <c r="D157" s="125" t="s">
        <v>76</v>
      </c>
      <c r="E157" s="134" t="s">
        <v>391</v>
      </c>
      <c r="F157" s="134" t="s">
        <v>2387</v>
      </c>
      <c r="I157" s="127"/>
      <c r="J157" s="135">
        <f>BK157</f>
        <v>0</v>
      </c>
      <c r="L157" s="124"/>
      <c r="M157" s="129"/>
      <c r="P157" s="130">
        <f>SUM(P158:P178)</f>
        <v>0</v>
      </c>
      <c r="R157" s="130">
        <f>SUM(R158:R178)</f>
        <v>0</v>
      </c>
      <c r="T157" s="131">
        <f>SUM(T158:T178)</f>
        <v>0</v>
      </c>
      <c r="AR157" s="125" t="s">
        <v>84</v>
      </c>
      <c r="AT157" s="132" t="s">
        <v>76</v>
      </c>
      <c r="AU157" s="132" t="s">
        <v>84</v>
      </c>
      <c r="AY157" s="125" t="s">
        <v>339</v>
      </c>
      <c r="BK157" s="133">
        <f>SUM(BK158:BK178)</f>
        <v>0</v>
      </c>
    </row>
    <row r="158" spans="2:65" s="1" customFormat="1" ht="16.5" customHeight="1" x14ac:dyDescent="0.2">
      <c r="B158" s="136"/>
      <c r="C158" s="137" t="s">
        <v>370</v>
      </c>
      <c r="D158" s="137" t="s">
        <v>342</v>
      </c>
      <c r="E158" s="138" t="s">
        <v>5562</v>
      </c>
      <c r="F158" s="139" t="s">
        <v>5563</v>
      </c>
      <c r="G158" s="140" t="s">
        <v>345</v>
      </c>
      <c r="H158" s="141">
        <v>2</v>
      </c>
      <c r="I158" s="142"/>
      <c r="J158" s="143">
        <f>ROUND(I158*H158,2)</f>
        <v>0</v>
      </c>
      <c r="K158" s="139" t="s">
        <v>902</v>
      </c>
      <c r="L158" s="32"/>
      <c r="M158" s="144" t="s">
        <v>1</v>
      </c>
      <c r="N158" s="145" t="s">
        <v>42</v>
      </c>
      <c r="P158" s="146">
        <f>O158*H158</f>
        <v>0</v>
      </c>
      <c r="Q158" s="146">
        <v>0</v>
      </c>
      <c r="R158" s="146">
        <f>Q158*H158</f>
        <v>0</v>
      </c>
      <c r="S158" s="146">
        <v>0</v>
      </c>
      <c r="T158" s="147">
        <f>S158*H158</f>
        <v>0</v>
      </c>
      <c r="AR158" s="148" t="s">
        <v>249</v>
      </c>
      <c r="AT158" s="148" t="s">
        <v>342</v>
      </c>
      <c r="AU158" s="148" t="s">
        <v>86</v>
      </c>
      <c r="AY158" s="17" t="s">
        <v>339</v>
      </c>
      <c r="BE158" s="149">
        <f>IF(N158="základní",J158,0)</f>
        <v>0</v>
      </c>
      <c r="BF158" s="149">
        <f>IF(N158="snížená",J158,0)</f>
        <v>0</v>
      </c>
      <c r="BG158" s="149">
        <f>IF(N158="zákl. přenesená",J158,0)</f>
        <v>0</v>
      </c>
      <c r="BH158" s="149">
        <f>IF(N158="sníž. přenesená",J158,0)</f>
        <v>0</v>
      </c>
      <c r="BI158" s="149">
        <f>IF(N158="nulová",J158,0)</f>
        <v>0</v>
      </c>
      <c r="BJ158" s="17" t="s">
        <v>84</v>
      </c>
      <c r="BK158" s="149">
        <f>ROUND(I158*H158,2)</f>
        <v>0</v>
      </c>
      <c r="BL158" s="17" t="s">
        <v>249</v>
      </c>
      <c r="BM158" s="148" t="s">
        <v>5564</v>
      </c>
    </row>
    <row r="159" spans="2:65" s="1" customFormat="1" x14ac:dyDescent="0.2">
      <c r="B159" s="32"/>
      <c r="D159" s="150" t="s">
        <v>348</v>
      </c>
      <c r="F159" s="151" t="s">
        <v>5565</v>
      </c>
      <c r="I159" s="152"/>
      <c r="L159" s="32"/>
      <c r="M159" s="153"/>
      <c r="T159" s="56"/>
      <c r="AT159" s="17" t="s">
        <v>348</v>
      </c>
      <c r="AU159" s="17" t="s">
        <v>86</v>
      </c>
    </row>
    <row r="160" spans="2:65" s="12" customFormat="1" x14ac:dyDescent="0.2">
      <c r="B160" s="155"/>
      <c r="D160" s="150" t="s">
        <v>376</v>
      </c>
      <c r="E160" s="156" t="s">
        <v>1</v>
      </c>
      <c r="F160" s="157" t="s">
        <v>5566</v>
      </c>
      <c r="H160" s="158">
        <v>2</v>
      </c>
      <c r="I160" s="159"/>
      <c r="L160" s="155"/>
      <c r="M160" s="160"/>
      <c r="T160" s="161"/>
      <c r="AT160" s="156" t="s">
        <v>376</v>
      </c>
      <c r="AU160" s="156" t="s">
        <v>86</v>
      </c>
      <c r="AV160" s="12" t="s">
        <v>86</v>
      </c>
      <c r="AW160" s="12" t="s">
        <v>34</v>
      </c>
      <c r="AX160" s="12" t="s">
        <v>77</v>
      </c>
      <c r="AY160" s="156" t="s">
        <v>339</v>
      </c>
    </row>
    <row r="161" spans="2:65" s="13" customFormat="1" x14ac:dyDescent="0.2">
      <c r="B161" s="162"/>
      <c r="D161" s="150" t="s">
        <v>376</v>
      </c>
      <c r="E161" s="163" t="s">
        <v>1</v>
      </c>
      <c r="F161" s="164" t="s">
        <v>398</v>
      </c>
      <c r="H161" s="165">
        <v>2</v>
      </c>
      <c r="I161" s="166"/>
      <c r="L161" s="162"/>
      <c r="M161" s="167"/>
      <c r="T161" s="168"/>
      <c r="AT161" s="163" t="s">
        <v>376</v>
      </c>
      <c r="AU161" s="163" t="s">
        <v>86</v>
      </c>
      <c r="AV161" s="13" t="s">
        <v>249</v>
      </c>
      <c r="AW161" s="13" t="s">
        <v>34</v>
      </c>
      <c r="AX161" s="13" t="s">
        <v>84</v>
      </c>
      <c r="AY161" s="163" t="s">
        <v>339</v>
      </c>
    </row>
    <row r="162" spans="2:65" s="1" customFormat="1" ht="16.5" customHeight="1" x14ac:dyDescent="0.2">
      <c r="B162" s="136"/>
      <c r="C162" s="137" t="s">
        <v>378</v>
      </c>
      <c r="D162" s="137" t="s">
        <v>342</v>
      </c>
      <c r="E162" s="138" t="s">
        <v>5567</v>
      </c>
      <c r="F162" s="139" t="s">
        <v>5568</v>
      </c>
      <c r="G162" s="140" t="s">
        <v>345</v>
      </c>
      <c r="H162" s="141">
        <v>20</v>
      </c>
      <c r="I162" s="142"/>
      <c r="J162" s="143">
        <f>ROUND(I162*H162,2)</f>
        <v>0</v>
      </c>
      <c r="K162" s="139" t="s">
        <v>902</v>
      </c>
      <c r="L162" s="32"/>
      <c r="M162" s="144" t="s">
        <v>1</v>
      </c>
      <c r="N162" s="145" t="s">
        <v>42</v>
      </c>
      <c r="P162" s="146">
        <f>O162*H162</f>
        <v>0</v>
      </c>
      <c r="Q162" s="146">
        <v>0</v>
      </c>
      <c r="R162" s="146">
        <f>Q162*H162</f>
        <v>0</v>
      </c>
      <c r="S162" s="146">
        <v>0</v>
      </c>
      <c r="T162" s="147">
        <f>S162*H162</f>
        <v>0</v>
      </c>
      <c r="AR162" s="148" t="s">
        <v>249</v>
      </c>
      <c r="AT162" s="148" t="s">
        <v>342</v>
      </c>
      <c r="AU162" s="148" t="s">
        <v>86</v>
      </c>
      <c r="AY162" s="17" t="s">
        <v>339</v>
      </c>
      <c r="BE162" s="149">
        <f>IF(N162="základní",J162,0)</f>
        <v>0</v>
      </c>
      <c r="BF162" s="149">
        <f>IF(N162="snížená",J162,0)</f>
        <v>0</v>
      </c>
      <c r="BG162" s="149">
        <f>IF(N162="zákl. přenesená",J162,0)</f>
        <v>0</v>
      </c>
      <c r="BH162" s="149">
        <f>IF(N162="sníž. přenesená",J162,0)</f>
        <v>0</v>
      </c>
      <c r="BI162" s="149">
        <f>IF(N162="nulová",J162,0)</f>
        <v>0</v>
      </c>
      <c r="BJ162" s="17" t="s">
        <v>84</v>
      </c>
      <c r="BK162" s="149">
        <f>ROUND(I162*H162,2)</f>
        <v>0</v>
      </c>
      <c r="BL162" s="17" t="s">
        <v>249</v>
      </c>
      <c r="BM162" s="148" t="s">
        <v>5569</v>
      </c>
    </row>
    <row r="163" spans="2:65" s="1" customFormat="1" ht="19.2" x14ac:dyDescent="0.2">
      <c r="B163" s="32"/>
      <c r="D163" s="150" t="s">
        <v>348</v>
      </c>
      <c r="F163" s="151" t="s">
        <v>5570</v>
      </c>
      <c r="I163" s="152"/>
      <c r="L163" s="32"/>
      <c r="M163" s="153"/>
      <c r="T163" s="56"/>
      <c r="AT163" s="17" t="s">
        <v>348</v>
      </c>
      <c r="AU163" s="17" t="s">
        <v>86</v>
      </c>
    </row>
    <row r="164" spans="2:65" s="12" customFormat="1" x14ac:dyDescent="0.2">
      <c r="B164" s="155"/>
      <c r="D164" s="150" t="s">
        <v>376</v>
      </c>
      <c r="E164" s="156" t="s">
        <v>1</v>
      </c>
      <c r="F164" s="157" t="s">
        <v>5571</v>
      </c>
      <c r="H164" s="158">
        <v>20</v>
      </c>
      <c r="I164" s="159"/>
      <c r="L164" s="155"/>
      <c r="M164" s="160"/>
      <c r="T164" s="161"/>
      <c r="AT164" s="156" t="s">
        <v>376</v>
      </c>
      <c r="AU164" s="156" t="s">
        <v>86</v>
      </c>
      <c r="AV164" s="12" t="s">
        <v>86</v>
      </c>
      <c r="AW164" s="12" t="s">
        <v>34</v>
      </c>
      <c r="AX164" s="12" t="s">
        <v>77</v>
      </c>
      <c r="AY164" s="156" t="s">
        <v>339</v>
      </c>
    </row>
    <row r="165" spans="2:65" s="13" customFormat="1" x14ac:dyDescent="0.2">
      <c r="B165" s="162"/>
      <c r="D165" s="150" t="s">
        <v>376</v>
      </c>
      <c r="E165" s="163" t="s">
        <v>1</v>
      </c>
      <c r="F165" s="164" t="s">
        <v>398</v>
      </c>
      <c r="H165" s="165">
        <v>20</v>
      </c>
      <c r="I165" s="166"/>
      <c r="L165" s="162"/>
      <c r="M165" s="167"/>
      <c r="T165" s="168"/>
      <c r="AT165" s="163" t="s">
        <v>376</v>
      </c>
      <c r="AU165" s="163" t="s">
        <v>86</v>
      </c>
      <c r="AV165" s="13" t="s">
        <v>249</v>
      </c>
      <c r="AW165" s="13" t="s">
        <v>34</v>
      </c>
      <c r="AX165" s="13" t="s">
        <v>84</v>
      </c>
      <c r="AY165" s="163" t="s">
        <v>339</v>
      </c>
    </row>
    <row r="166" spans="2:65" s="1" customFormat="1" ht="16.5" customHeight="1" x14ac:dyDescent="0.2">
      <c r="B166" s="136"/>
      <c r="C166" s="137" t="s">
        <v>385</v>
      </c>
      <c r="D166" s="137" t="s">
        <v>342</v>
      </c>
      <c r="E166" s="138" t="s">
        <v>5572</v>
      </c>
      <c r="F166" s="139" t="s">
        <v>5573</v>
      </c>
      <c r="G166" s="140" t="s">
        <v>345</v>
      </c>
      <c r="H166" s="141">
        <v>20</v>
      </c>
      <c r="I166" s="142"/>
      <c r="J166" s="143">
        <f>ROUND(I166*H166,2)</f>
        <v>0</v>
      </c>
      <c r="K166" s="139" t="s">
        <v>902</v>
      </c>
      <c r="L166" s="32"/>
      <c r="M166" s="144" t="s">
        <v>1</v>
      </c>
      <c r="N166" s="145" t="s">
        <v>42</v>
      </c>
      <c r="P166" s="146">
        <f>O166*H166</f>
        <v>0</v>
      </c>
      <c r="Q166" s="146">
        <v>0</v>
      </c>
      <c r="R166" s="146">
        <f>Q166*H166</f>
        <v>0</v>
      </c>
      <c r="S166" s="146">
        <v>0</v>
      </c>
      <c r="T166" s="147">
        <f>S166*H166</f>
        <v>0</v>
      </c>
      <c r="AR166" s="148" t="s">
        <v>249</v>
      </c>
      <c r="AT166" s="148" t="s">
        <v>342</v>
      </c>
      <c r="AU166" s="148" t="s">
        <v>86</v>
      </c>
      <c r="AY166" s="17" t="s">
        <v>339</v>
      </c>
      <c r="BE166" s="149">
        <f>IF(N166="základní",J166,0)</f>
        <v>0</v>
      </c>
      <c r="BF166" s="149">
        <f>IF(N166="snížená",J166,0)</f>
        <v>0</v>
      </c>
      <c r="BG166" s="149">
        <f>IF(N166="zákl. přenesená",J166,0)</f>
        <v>0</v>
      </c>
      <c r="BH166" s="149">
        <f>IF(N166="sníž. přenesená",J166,0)</f>
        <v>0</v>
      </c>
      <c r="BI166" s="149">
        <f>IF(N166="nulová",J166,0)</f>
        <v>0</v>
      </c>
      <c r="BJ166" s="17" t="s">
        <v>84</v>
      </c>
      <c r="BK166" s="149">
        <f>ROUND(I166*H166,2)</f>
        <v>0</v>
      </c>
      <c r="BL166" s="17" t="s">
        <v>249</v>
      </c>
      <c r="BM166" s="148" t="s">
        <v>5574</v>
      </c>
    </row>
    <row r="167" spans="2:65" s="1" customFormat="1" ht="19.2" x14ac:dyDescent="0.2">
      <c r="B167" s="32"/>
      <c r="D167" s="150" t="s">
        <v>348</v>
      </c>
      <c r="F167" s="151" t="s">
        <v>5575</v>
      </c>
      <c r="I167" s="152"/>
      <c r="L167" s="32"/>
      <c r="M167" s="153"/>
      <c r="T167" s="56"/>
      <c r="AT167" s="17" t="s">
        <v>348</v>
      </c>
      <c r="AU167" s="17" t="s">
        <v>86</v>
      </c>
    </row>
    <row r="168" spans="2:65" s="12" customFormat="1" x14ac:dyDescent="0.2">
      <c r="B168" s="155"/>
      <c r="D168" s="150" t="s">
        <v>376</v>
      </c>
      <c r="E168" s="156" t="s">
        <v>1</v>
      </c>
      <c r="F168" s="157" t="s">
        <v>5571</v>
      </c>
      <c r="H168" s="158">
        <v>20</v>
      </c>
      <c r="I168" s="159"/>
      <c r="L168" s="155"/>
      <c r="M168" s="160"/>
      <c r="T168" s="161"/>
      <c r="AT168" s="156" t="s">
        <v>376</v>
      </c>
      <c r="AU168" s="156" t="s">
        <v>86</v>
      </c>
      <c r="AV168" s="12" t="s">
        <v>86</v>
      </c>
      <c r="AW168" s="12" t="s">
        <v>34</v>
      </c>
      <c r="AX168" s="12" t="s">
        <v>77</v>
      </c>
      <c r="AY168" s="156" t="s">
        <v>339</v>
      </c>
    </row>
    <row r="169" spans="2:65" s="13" customFormat="1" x14ac:dyDescent="0.2">
      <c r="B169" s="162"/>
      <c r="D169" s="150" t="s">
        <v>376</v>
      </c>
      <c r="E169" s="163" t="s">
        <v>1</v>
      </c>
      <c r="F169" s="164" t="s">
        <v>398</v>
      </c>
      <c r="H169" s="165">
        <v>20</v>
      </c>
      <c r="I169" s="166"/>
      <c r="L169" s="162"/>
      <c r="M169" s="167"/>
      <c r="T169" s="168"/>
      <c r="AT169" s="163" t="s">
        <v>376</v>
      </c>
      <c r="AU169" s="163" t="s">
        <v>86</v>
      </c>
      <c r="AV169" s="13" t="s">
        <v>249</v>
      </c>
      <c r="AW169" s="13" t="s">
        <v>34</v>
      </c>
      <c r="AX169" s="13" t="s">
        <v>84</v>
      </c>
      <c r="AY169" s="163" t="s">
        <v>339</v>
      </c>
    </row>
    <row r="170" spans="2:65" s="1" customFormat="1" ht="16.5" customHeight="1" x14ac:dyDescent="0.2">
      <c r="B170" s="136"/>
      <c r="C170" s="137" t="s">
        <v>391</v>
      </c>
      <c r="D170" s="137" t="s">
        <v>342</v>
      </c>
      <c r="E170" s="138" t="s">
        <v>5576</v>
      </c>
      <c r="F170" s="139" t="s">
        <v>5577</v>
      </c>
      <c r="G170" s="140" t="s">
        <v>345</v>
      </c>
      <c r="H170" s="141">
        <v>2</v>
      </c>
      <c r="I170" s="142"/>
      <c r="J170" s="143">
        <f>ROUND(I170*H170,2)</f>
        <v>0</v>
      </c>
      <c r="K170" s="139" t="s">
        <v>902</v>
      </c>
      <c r="L170" s="32"/>
      <c r="M170" s="144" t="s">
        <v>1</v>
      </c>
      <c r="N170" s="145" t="s">
        <v>42</v>
      </c>
      <c r="P170" s="146">
        <f>O170*H170</f>
        <v>0</v>
      </c>
      <c r="Q170" s="146">
        <v>0</v>
      </c>
      <c r="R170" s="146">
        <f>Q170*H170</f>
        <v>0</v>
      </c>
      <c r="S170" s="146">
        <v>0</v>
      </c>
      <c r="T170" s="147">
        <f>S170*H170</f>
        <v>0</v>
      </c>
      <c r="AR170" s="148" t="s">
        <v>249</v>
      </c>
      <c r="AT170" s="148" t="s">
        <v>342</v>
      </c>
      <c r="AU170" s="148" t="s">
        <v>86</v>
      </c>
      <c r="AY170" s="17" t="s">
        <v>339</v>
      </c>
      <c r="BE170" s="149">
        <f>IF(N170="základní",J170,0)</f>
        <v>0</v>
      </c>
      <c r="BF170" s="149">
        <f>IF(N170="snížená",J170,0)</f>
        <v>0</v>
      </c>
      <c r="BG170" s="149">
        <f>IF(N170="zákl. přenesená",J170,0)</f>
        <v>0</v>
      </c>
      <c r="BH170" s="149">
        <f>IF(N170="sníž. přenesená",J170,0)</f>
        <v>0</v>
      </c>
      <c r="BI170" s="149">
        <f>IF(N170="nulová",J170,0)</f>
        <v>0</v>
      </c>
      <c r="BJ170" s="17" t="s">
        <v>84</v>
      </c>
      <c r="BK170" s="149">
        <f>ROUND(I170*H170,2)</f>
        <v>0</v>
      </c>
      <c r="BL170" s="17" t="s">
        <v>249</v>
      </c>
      <c r="BM170" s="148" t="s">
        <v>5578</v>
      </c>
    </row>
    <row r="171" spans="2:65" s="1" customFormat="1" x14ac:dyDescent="0.2">
      <c r="B171" s="32"/>
      <c r="D171" s="150" t="s">
        <v>348</v>
      </c>
      <c r="F171" s="151" t="s">
        <v>5579</v>
      </c>
      <c r="I171" s="152"/>
      <c r="L171" s="32"/>
      <c r="M171" s="153"/>
      <c r="T171" s="56"/>
      <c r="AT171" s="17" t="s">
        <v>348</v>
      </c>
      <c r="AU171" s="17" t="s">
        <v>86</v>
      </c>
    </row>
    <row r="172" spans="2:65" s="15" customFormat="1" x14ac:dyDescent="0.2">
      <c r="B172" s="189"/>
      <c r="D172" s="150" t="s">
        <v>376</v>
      </c>
      <c r="E172" s="190" t="s">
        <v>1</v>
      </c>
      <c r="F172" s="191" t="s">
        <v>5580</v>
      </c>
      <c r="H172" s="190" t="s">
        <v>1</v>
      </c>
      <c r="I172" s="192"/>
      <c r="L172" s="189"/>
      <c r="M172" s="193"/>
      <c r="T172" s="194"/>
      <c r="AT172" s="190" t="s">
        <v>376</v>
      </c>
      <c r="AU172" s="190" t="s">
        <v>86</v>
      </c>
      <c r="AV172" s="15" t="s">
        <v>84</v>
      </c>
      <c r="AW172" s="15" t="s">
        <v>34</v>
      </c>
      <c r="AX172" s="15" t="s">
        <v>77</v>
      </c>
      <c r="AY172" s="190" t="s">
        <v>339</v>
      </c>
    </row>
    <row r="173" spans="2:65" s="12" customFormat="1" x14ac:dyDescent="0.2">
      <c r="B173" s="155"/>
      <c r="D173" s="150" t="s">
        <v>376</v>
      </c>
      <c r="E173" s="156" t="s">
        <v>1</v>
      </c>
      <c r="F173" s="157" t="s">
        <v>3181</v>
      </c>
      <c r="H173" s="158">
        <v>2</v>
      </c>
      <c r="I173" s="159"/>
      <c r="L173" s="155"/>
      <c r="M173" s="160"/>
      <c r="T173" s="161"/>
      <c r="AT173" s="156" t="s">
        <v>376</v>
      </c>
      <c r="AU173" s="156" t="s">
        <v>86</v>
      </c>
      <c r="AV173" s="12" t="s">
        <v>86</v>
      </c>
      <c r="AW173" s="12" t="s">
        <v>34</v>
      </c>
      <c r="AX173" s="12" t="s">
        <v>77</v>
      </c>
      <c r="AY173" s="156" t="s">
        <v>339</v>
      </c>
    </row>
    <row r="174" spans="2:65" s="13" customFormat="1" x14ac:dyDescent="0.2">
      <c r="B174" s="162"/>
      <c r="D174" s="150" t="s">
        <v>376</v>
      </c>
      <c r="E174" s="163" t="s">
        <v>1</v>
      </c>
      <c r="F174" s="164" t="s">
        <v>398</v>
      </c>
      <c r="H174" s="165">
        <v>2</v>
      </c>
      <c r="I174" s="166"/>
      <c r="L174" s="162"/>
      <c r="M174" s="167"/>
      <c r="T174" s="168"/>
      <c r="AT174" s="163" t="s">
        <v>376</v>
      </c>
      <c r="AU174" s="163" t="s">
        <v>86</v>
      </c>
      <c r="AV174" s="13" t="s">
        <v>249</v>
      </c>
      <c r="AW174" s="13" t="s">
        <v>34</v>
      </c>
      <c r="AX174" s="13" t="s">
        <v>84</v>
      </c>
      <c r="AY174" s="163" t="s">
        <v>339</v>
      </c>
    </row>
    <row r="175" spans="2:65" s="1" customFormat="1" ht="16.5" customHeight="1" x14ac:dyDescent="0.2">
      <c r="B175" s="136"/>
      <c r="C175" s="137" t="s">
        <v>399</v>
      </c>
      <c r="D175" s="137" t="s">
        <v>342</v>
      </c>
      <c r="E175" s="138" t="s">
        <v>5581</v>
      </c>
      <c r="F175" s="139" t="s">
        <v>5582</v>
      </c>
      <c r="G175" s="140" t="s">
        <v>345</v>
      </c>
      <c r="H175" s="141">
        <v>1</v>
      </c>
      <c r="I175" s="142"/>
      <c r="J175" s="143">
        <f>ROUND(I175*H175,2)</f>
        <v>0</v>
      </c>
      <c r="K175" s="139" t="s">
        <v>1</v>
      </c>
      <c r="L175" s="32"/>
      <c r="M175" s="144" t="s">
        <v>1</v>
      </c>
      <c r="N175" s="145" t="s">
        <v>42</v>
      </c>
      <c r="P175" s="146">
        <f>O175*H175</f>
        <v>0</v>
      </c>
      <c r="Q175" s="146">
        <v>0</v>
      </c>
      <c r="R175" s="146">
        <f>Q175*H175</f>
        <v>0</v>
      </c>
      <c r="S175" s="146">
        <v>0</v>
      </c>
      <c r="T175" s="147">
        <f>S175*H175</f>
        <v>0</v>
      </c>
      <c r="AR175" s="148" t="s">
        <v>249</v>
      </c>
      <c r="AT175" s="148" t="s">
        <v>342</v>
      </c>
      <c r="AU175" s="148" t="s">
        <v>86</v>
      </c>
      <c r="AY175" s="17" t="s">
        <v>339</v>
      </c>
      <c r="BE175" s="149">
        <f>IF(N175="základní",J175,0)</f>
        <v>0</v>
      </c>
      <c r="BF175" s="149">
        <f>IF(N175="snížená",J175,0)</f>
        <v>0</v>
      </c>
      <c r="BG175" s="149">
        <f>IF(N175="zákl. přenesená",J175,0)</f>
        <v>0</v>
      </c>
      <c r="BH175" s="149">
        <f>IF(N175="sníž. přenesená",J175,0)</f>
        <v>0</v>
      </c>
      <c r="BI175" s="149">
        <f>IF(N175="nulová",J175,0)</f>
        <v>0</v>
      </c>
      <c r="BJ175" s="17" t="s">
        <v>84</v>
      </c>
      <c r="BK175" s="149">
        <f>ROUND(I175*H175,2)</f>
        <v>0</v>
      </c>
      <c r="BL175" s="17" t="s">
        <v>249</v>
      </c>
      <c r="BM175" s="148" t="s">
        <v>5583</v>
      </c>
    </row>
    <row r="176" spans="2:65" s="1" customFormat="1" x14ac:dyDescent="0.2">
      <c r="B176" s="32"/>
      <c r="D176" s="150" t="s">
        <v>348</v>
      </c>
      <c r="F176" s="151" t="s">
        <v>5584</v>
      </c>
      <c r="I176" s="152"/>
      <c r="L176" s="32"/>
      <c r="M176" s="153"/>
      <c r="T176" s="56"/>
      <c r="AT176" s="17" t="s">
        <v>348</v>
      </c>
      <c r="AU176" s="17" t="s">
        <v>86</v>
      </c>
    </row>
    <row r="177" spans="2:65" s="12" customFormat="1" x14ac:dyDescent="0.2">
      <c r="B177" s="155"/>
      <c r="D177" s="150" t="s">
        <v>376</v>
      </c>
      <c r="E177" s="156" t="s">
        <v>1</v>
      </c>
      <c r="F177" s="157" t="s">
        <v>5585</v>
      </c>
      <c r="H177" s="158">
        <v>1</v>
      </c>
      <c r="I177" s="159"/>
      <c r="L177" s="155"/>
      <c r="M177" s="160"/>
      <c r="T177" s="161"/>
      <c r="AT177" s="156" t="s">
        <v>376</v>
      </c>
      <c r="AU177" s="156" t="s">
        <v>86</v>
      </c>
      <c r="AV177" s="12" t="s">
        <v>86</v>
      </c>
      <c r="AW177" s="12" t="s">
        <v>34</v>
      </c>
      <c r="AX177" s="12" t="s">
        <v>77</v>
      </c>
      <c r="AY177" s="156" t="s">
        <v>339</v>
      </c>
    </row>
    <row r="178" spans="2:65" s="13" customFormat="1" x14ac:dyDescent="0.2">
      <c r="B178" s="162"/>
      <c r="D178" s="150" t="s">
        <v>376</v>
      </c>
      <c r="E178" s="163" t="s">
        <v>1</v>
      </c>
      <c r="F178" s="164" t="s">
        <v>398</v>
      </c>
      <c r="H178" s="165">
        <v>1</v>
      </c>
      <c r="I178" s="166"/>
      <c r="L178" s="162"/>
      <c r="M178" s="167"/>
      <c r="T178" s="168"/>
      <c r="AT178" s="163" t="s">
        <v>376</v>
      </c>
      <c r="AU178" s="163" t="s">
        <v>86</v>
      </c>
      <c r="AV178" s="13" t="s">
        <v>249</v>
      </c>
      <c r="AW178" s="13" t="s">
        <v>34</v>
      </c>
      <c r="AX178" s="13" t="s">
        <v>84</v>
      </c>
      <c r="AY178" s="163" t="s">
        <v>339</v>
      </c>
    </row>
    <row r="179" spans="2:65" s="11" customFormat="1" ht="22.8" customHeight="1" x14ac:dyDescent="0.25">
      <c r="B179" s="124"/>
      <c r="D179" s="125" t="s">
        <v>76</v>
      </c>
      <c r="E179" s="134" t="s">
        <v>2661</v>
      </c>
      <c r="F179" s="134" t="s">
        <v>2662</v>
      </c>
      <c r="I179" s="127"/>
      <c r="J179" s="135">
        <f>BK179</f>
        <v>0</v>
      </c>
      <c r="L179" s="124"/>
      <c r="M179" s="129"/>
      <c r="P179" s="130">
        <f>SUM(P180:P181)</f>
        <v>0</v>
      </c>
      <c r="R179" s="130">
        <f>SUM(R180:R181)</f>
        <v>0</v>
      </c>
      <c r="T179" s="131">
        <f>SUM(T180:T181)</f>
        <v>0</v>
      </c>
      <c r="AR179" s="125" t="s">
        <v>84</v>
      </c>
      <c r="AT179" s="132" t="s">
        <v>76</v>
      </c>
      <c r="AU179" s="132" t="s">
        <v>84</v>
      </c>
      <c r="AY179" s="125" t="s">
        <v>339</v>
      </c>
      <c r="BK179" s="133">
        <f>SUM(BK180:BK181)</f>
        <v>0</v>
      </c>
    </row>
    <row r="180" spans="2:65" s="1" customFormat="1" ht="21.75" customHeight="1" x14ac:dyDescent="0.2">
      <c r="B180" s="136"/>
      <c r="C180" s="137" t="s">
        <v>405</v>
      </c>
      <c r="D180" s="137" t="s">
        <v>342</v>
      </c>
      <c r="E180" s="138" t="s">
        <v>4043</v>
      </c>
      <c r="F180" s="139" t="s">
        <v>4044</v>
      </c>
      <c r="G180" s="140" t="s">
        <v>493</v>
      </c>
      <c r="H180" s="141">
        <v>18.256</v>
      </c>
      <c r="I180" s="142"/>
      <c r="J180" s="143">
        <f>ROUND(I180*H180,2)</f>
        <v>0</v>
      </c>
      <c r="K180" s="139" t="s">
        <v>902</v>
      </c>
      <c r="L180" s="32"/>
      <c r="M180" s="144" t="s">
        <v>1</v>
      </c>
      <c r="N180" s="145" t="s">
        <v>42</v>
      </c>
      <c r="P180" s="146">
        <f>O180*H180</f>
        <v>0</v>
      </c>
      <c r="Q180" s="146">
        <v>0</v>
      </c>
      <c r="R180" s="146">
        <f>Q180*H180</f>
        <v>0</v>
      </c>
      <c r="S180" s="146">
        <v>0</v>
      </c>
      <c r="T180" s="147">
        <f>S180*H180</f>
        <v>0</v>
      </c>
      <c r="AR180" s="148" t="s">
        <v>249</v>
      </c>
      <c r="AT180" s="148" t="s">
        <v>342</v>
      </c>
      <c r="AU180" s="148" t="s">
        <v>86</v>
      </c>
      <c r="AY180" s="17" t="s">
        <v>339</v>
      </c>
      <c r="BE180" s="149">
        <f>IF(N180="základní",J180,0)</f>
        <v>0</v>
      </c>
      <c r="BF180" s="149">
        <f>IF(N180="snížená",J180,0)</f>
        <v>0</v>
      </c>
      <c r="BG180" s="149">
        <f>IF(N180="zákl. přenesená",J180,0)</f>
        <v>0</v>
      </c>
      <c r="BH180" s="149">
        <f>IF(N180="sníž. přenesená",J180,0)</f>
        <v>0</v>
      </c>
      <c r="BI180" s="149">
        <f>IF(N180="nulová",J180,0)</f>
        <v>0</v>
      </c>
      <c r="BJ180" s="17" t="s">
        <v>84</v>
      </c>
      <c r="BK180" s="149">
        <f>ROUND(I180*H180,2)</f>
        <v>0</v>
      </c>
      <c r="BL180" s="17" t="s">
        <v>249</v>
      </c>
      <c r="BM180" s="148" t="s">
        <v>5586</v>
      </c>
    </row>
    <row r="181" spans="2:65" s="1" customFormat="1" ht="19.2" x14ac:dyDescent="0.2">
      <c r="B181" s="32"/>
      <c r="D181" s="150" t="s">
        <v>348</v>
      </c>
      <c r="F181" s="151" t="s">
        <v>4046</v>
      </c>
      <c r="I181" s="152"/>
      <c r="L181" s="32"/>
      <c r="M181" s="202"/>
      <c r="N181" s="203"/>
      <c r="O181" s="203"/>
      <c r="P181" s="203"/>
      <c r="Q181" s="203"/>
      <c r="R181" s="203"/>
      <c r="S181" s="203"/>
      <c r="T181" s="204"/>
      <c r="AT181" s="17" t="s">
        <v>348</v>
      </c>
      <c r="AU181" s="17" t="s">
        <v>86</v>
      </c>
    </row>
    <row r="182" spans="2:65" s="1" customFormat="1" ht="6.9" customHeight="1" x14ac:dyDescent="0.2">
      <c r="B182" s="44"/>
      <c r="C182" s="45"/>
      <c r="D182" s="45"/>
      <c r="E182" s="45"/>
      <c r="F182" s="45"/>
      <c r="G182" s="45"/>
      <c r="H182" s="45"/>
      <c r="I182" s="45"/>
      <c r="J182" s="45"/>
      <c r="K182" s="45"/>
      <c r="L182" s="32"/>
    </row>
  </sheetData>
  <autoFilter ref="C129:K181" xr:uid="{00000000-0009-0000-0000-000015000000}"/>
  <mergeCells count="15">
    <mergeCell ref="E116:H116"/>
    <mergeCell ref="E120:H120"/>
    <mergeCell ref="E118:H118"/>
    <mergeCell ref="E122:H122"/>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2:BM202"/>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182</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3.2" x14ac:dyDescent="0.2">
      <c r="B8" s="20"/>
      <c r="D8" s="27" t="s">
        <v>312</v>
      </c>
      <c r="L8" s="20"/>
    </row>
    <row r="9" spans="2:46" ht="16.5" customHeight="1" x14ac:dyDescent="0.2">
      <c r="B9" s="20"/>
      <c r="E9" s="278" t="s">
        <v>1953</v>
      </c>
      <c r="F9" s="256"/>
      <c r="G9" s="256"/>
      <c r="H9" s="256"/>
      <c r="L9" s="20"/>
    </row>
    <row r="10" spans="2:46" ht="12" customHeight="1" x14ac:dyDescent="0.2">
      <c r="B10" s="20"/>
      <c r="D10" s="27" t="s">
        <v>314</v>
      </c>
      <c r="L10" s="20"/>
    </row>
    <row r="11" spans="2:46" s="1" customFormat="1" ht="16.5" customHeight="1" x14ac:dyDescent="0.2">
      <c r="B11" s="32"/>
      <c r="E11" s="260" t="s">
        <v>5587</v>
      </c>
      <c r="F11" s="277"/>
      <c r="G11" s="277"/>
      <c r="H11" s="277"/>
      <c r="L11" s="32"/>
    </row>
    <row r="12" spans="2:46" s="1" customFormat="1" ht="12" customHeight="1" x14ac:dyDescent="0.2">
      <c r="B12" s="32"/>
      <c r="D12" s="27" t="s">
        <v>625</v>
      </c>
      <c r="L12" s="32"/>
    </row>
    <row r="13" spans="2:46" s="1" customFormat="1" ht="16.5" customHeight="1" x14ac:dyDescent="0.2">
      <c r="B13" s="32"/>
      <c r="E13" s="248" t="s">
        <v>5588</v>
      </c>
      <c r="F13" s="277"/>
      <c r="G13" s="277"/>
      <c r="H13" s="277"/>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8"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80" t="str">
        <f>'Rekapitulace stavby'!E14</f>
        <v>Vyplň údaj</v>
      </c>
      <c r="F22" s="266"/>
      <c r="G22" s="266"/>
      <c r="H22" s="266"/>
      <c r="I22" s="27" t="s">
        <v>28</v>
      </c>
      <c r="J22" s="28" t="str">
        <f>'Rekapitulace stavby'!AN14</f>
        <v>Vyplň údaj</v>
      </c>
      <c r="L22" s="32"/>
    </row>
    <row r="23" spans="2:12" s="1" customFormat="1" ht="6.9"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 customHeight="1" x14ac:dyDescent="0.2">
      <c r="B29" s="32"/>
      <c r="L29" s="32"/>
    </row>
    <row r="30" spans="2:12" s="1" customFormat="1" ht="12" customHeight="1" x14ac:dyDescent="0.2">
      <c r="B30" s="32"/>
      <c r="D30" s="27" t="s">
        <v>36</v>
      </c>
      <c r="L30" s="32"/>
    </row>
    <row r="31" spans="2:12" s="7" customFormat="1" ht="16.5" customHeight="1" x14ac:dyDescent="0.2">
      <c r="B31" s="94"/>
      <c r="E31" s="270" t="s">
        <v>1</v>
      </c>
      <c r="F31" s="270"/>
      <c r="G31" s="270"/>
      <c r="H31" s="270"/>
      <c r="L31" s="94"/>
    </row>
    <row r="32" spans="2:12" s="1" customFormat="1" ht="6.9" customHeight="1" x14ac:dyDescent="0.2">
      <c r="B32" s="32"/>
      <c r="L32" s="32"/>
    </row>
    <row r="33" spans="2:12" s="1" customFormat="1" ht="6.9" customHeight="1" x14ac:dyDescent="0.2">
      <c r="B33" s="32"/>
      <c r="D33" s="53"/>
      <c r="E33" s="53"/>
      <c r="F33" s="53"/>
      <c r="G33" s="53"/>
      <c r="H33" s="53"/>
      <c r="I33" s="53"/>
      <c r="J33" s="53"/>
      <c r="K33" s="53"/>
      <c r="L33" s="32"/>
    </row>
    <row r="34" spans="2:12" s="1" customFormat="1" ht="25.35" customHeight="1" x14ac:dyDescent="0.2">
      <c r="B34" s="32"/>
      <c r="D34" s="95" t="s">
        <v>37</v>
      </c>
      <c r="J34" s="66">
        <f>ROUND(J129, 2)</f>
        <v>0</v>
      </c>
      <c r="L34" s="32"/>
    </row>
    <row r="35" spans="2:12" s="1" customFormat="1" ht="6.9" customHeight="1" x14ac:dyDescent="0.2">
      <c r="B35" s="32"/>
      <c r="D35" s="53"/>
      <c r="E35" s="53"/>
      <c r="F35" s="53"/>
      <c r="G35" s="53"/>
      <c r="H35" s="53"/>
      <c r="I35" s="53"/>
      <c r="J35" s="53"/>
      <c r="K35" s="53"/>
      <c r="L35" s="32"/>
    </row>
    <row r="36" spans="2:12" s="1" customFormat="1" ht="14.4" customHeight="1" x14ac:dyDescent="0.2">
      <c r="B36" s="32"/>
      <c r="F36" s="35" t="s">
        <v>39</v>
      </c>
      <c r="I36" s="35" t="s">
        <v>38</v>
      </c>
      <c r="J36" s="35" t="s">
        <v>40</v>
      </c>
      <c r="L36" s="32"/>
    </row>
    <row r="37" spans="2:12" s="1" customFormat="1" ht="14.4" customHeight="1" x14ac:dyDescent="0.2">
      <c r="B37" s="32"/>
      <c r="D37" s="55" t="s">
        <v>41</v>
      </c>
      <c r="E37" s="27" t="s">
        <v>42</v>
      </c>
      <c r="F37" s="86">
        <f>ROUND((SUM(BE129:BE201)),  2)</f>
        <v>0</v>
      </c>
      <c r="I37" s="96">
        <v>0.21</v>
      </c>
      <c r="J37" s="86">
        <f>ROUND(((SUM(BE129:BE201))*I37),  2)</f>
        <v>0</v>
      </c>
      <c r="L37" s="32"/>
    </row>
    <row r="38" spans="2:12" s="1" customFormat="1" ht="14.4" customHeight="1" x14ac:dyDescent="0.2">
      <c r="B38" s="32"/>
      <c r="E38" s="27" t="s">
        <v>43</v>
      </c>
      <c r="F38" s="86">
        <f>ROUND((SUM(BF129:BF201)),  2)</f>
        <v>0</v>
      </c>
      <c r="I38" s="96">
        <v>0.12</v>
      </c>
      <c r="J38" s="86">
        <f>ROUND(((SUM(BF129:BF201))*I38),  2)</f>
        <v>0</v>
      </c>
      <c r="L38" s="32"/>
    </row>
    <row r="39" spans="2:12" s="1" customFormat="1" ht="14.4" hidden="1" customHeight="1" x14ac:dyDescent="0.2">
      <c r="B39" s="32"/>
      <c r="E39" s="27" t="s">
        <v>44</v>
      </c>
      <c r="F39" s="86">
        <f>ROUND((SUM(BG129:BG201)),  2)</f>
        <v>0</v>
      </c>
      <c r="I39" s="96">
        <v>0.21</v>
      </c>
      <c r="J39" s="86">
        <f>0</f>
        <v>0</v>
      </c>
      <c r="L39" s="32"/>
    </row>
    <row r="40" spans="2:12" s="1" customFormat="1" ht="14.4" hidden="1" customHeight="1" x14ac:dyDescent="0.2">
      <c r="B40" s="32"/>
      <c r="E40" s="27" t="s">
        <v>45</v>
      </c>
      <c r="F40" s="86">
        <f>ROUND((SUM(BH129:BH201)),  2)</f>
        <v>0</v>
      </c>
      <c r="I40" s="96">
        <v>0.12</v>
      </c>
      <c r="J40" s="86">
        <f>0</f>
        <v>0</v>
      </c>
      <c r="L40" s="32"/>
    </row>
    <row r="41" spans="2:12" s="1" customFormat="1" ht="14.4" hidden="1" customHeight="1" x14ac:dyDescent="0.2">
      <c r="B41" s="32"/>
      <c r="E41" s="27" t="s">
        <v>46</v>
      </c>
      <c r="F41" s="86">
        <f>ROUND((SUM(BI129:BI201)),  2)</f>
        <v>0</v>
      </c>
      <c r="I41" s="96">
        <v>0</v>
      </c>
      <c r="J41" s="86">
        <f>0</f>
        <v>0</v>
      </c>
      <c r="L41" s="32"/>
    </row>
    <row r="42" spans="2:12" s="1" customFormat="1" ht="6.9"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 customHeight="1" x14ac:dyDescent="0.2">
      <c r="B44" s="32"/>
      <c r="L44" s="32"/>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ht="16.5" customHeight="1" x14ac:dyDescent="0.2">
      <c r="B87" s="20"/>
      <c r="E87" s="278" t="s">
        <v>1953</v>
      </c>
      <c r="F87" s="256"/>
      <c r="G87" s="256"/>
      <c r="H87" s="256"/>
      <c r="L87" s="20"/>
    </row>
    <row r="88" spans="2:12" ht="12" customHeight="1" x14ac:dyDescent="0.2">
      <c r="B88" s="20"/>
      <c r="C88" s="27" t="s">
        <v>314</v>
      </c>
      <c r="L88" s="20"/>
    </row>
    <row r="89" spans="2:12" s="1" customFormat="1" ht="16.5" customHeight="1" x14ac:dyDescent="0.2">
      <c r="B89" s="32"/>
      <c r="E89" s="260" t="s">
        <v>5587</v>
      </c>
      <c r="F89" s="277"/>
      <c r="G89" s="277"/>
      <c r="H89" s="277"/>
      <c r="L89" s="32"/>
    </row>
    <row r="90" spans="2:12" s="1" customFormat="1" ht="12" customHeight="1" x14ac:dyDescent="0.2">
      <c r="B90" s="32"/>
      <c r="C90" s="27" t="s">
        <v>625</v>
      </c>
      <c r="L90" s="32"/>
    </row>
    <row r="91" spans="2:12" s="1" customFormat="1" ht="16.5" customHeight="1" x14ac:dyDescent="0.2">
      <c r="B91" s="32"/>
      <c r="E91" s="248" t="str">
        <f>E13</f>
        <v>SO 02.8.1 - železniční spodek</v>
      </c>
      <c r="F91" s="277"/>
      <c r="G91" s="277"/>
      <c r="H91" s="277"/>
      <c r="L91" s="32"/>
    </row>
    <row r="92" spans="2:12" s="1" customFormat="1" ht="6.9"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 customHeight="1" x14ac:dyDescent="0.2">
      <c r="B94" s="32"/>
      <c r="L94" s="32"/>
    </row>
    <row r="95" spans="2:12" s="1" customFormat="1" ht="15.15" customHeight="1" x14ac:dyDescent="0.2">
      <c r="B95" s="32"/>
      <c r="C95" s="27" t="s">
        <v>24</v>
      </c>
      <c r="F95" s="25" t="str">
        <f>E19</f>
        <v>Správa železnic, státní organizace, OŘ Ostrava</v>
      </c>
      <c r="I95" s="27" t="s">
        <v>32</v>
      </c>
      <c r="J95" s="30" t="str">
        <f>E25</f>
        <v xml:space="preserve"> </v>
      </c>
      <c r="L95" s="32"/>
    </row>
    <row r="96" spans="2:12" s="1" customFormat="1" ht="15.15"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8" customHeight="1" x14ac:dyDescent="0.2">
      <c r="B100" s="32"/>
      <c r="C100" s="107" t="s">
        <v>319</v>
      </c>
      <c r="J100" s="66">
        <f>J129</f>
        <v>0</v>
      </c>
      <c r="L100" s="32"/>
      <c r="AU100" s="17" t="s">
        <v>320</v>
      </c>
    </row>
    <row r="101" spans="2:47" s="8" customFormat="1" ht="24.9" customHeight="1" x14ac:dyDescent="0.2">
      <c r="B101" s="108"/>
      <c r="D101" s="109" t="s">
        <v>321</v>
      </c>
      <c r="E101" s="110"/>
      <c r="F101" s="110"/>
      <c r="G101" s="110"/>
      <c r="H101" s="110"/>
      <c r="I101" s="110"/>
      <c r="J101" s="111">
        <f>J130</f>
        <v>0</v>
      </c>
      <c r="L101" s="108"/>
    </row>
    <row r="102" spans="2:47" s="9" customFormat="1" ht="19.95" customHeight="1" x14ac:dyDescent="0.2">
      <c r="B102" s="112"/>
      <c r="D102" s="113" t="s">
        <v>2006</v>
      </c>
      <c r="E102" s="114"/>
      <c r="F102" s="114"/>
      <c r="G102" s="114"/>
      <c r="H102" s="114"/>
      <c r="I102" s="114"/>
      <c r="J102" s="115">
        <f>J131</f>
        <v>0</v>
      </c>
      <c r="L102" s="112"/>
    </row>
    <row r="103" spans="2:47" s="9" customFormat="1" ht="19.95" customHeight="1" x14ac:dyDescent="0.2">
      <c r="B103" s="112"/>
      <c r="D103" s="113" t="s">
        <v>2011</v>
      </c>
      <c r="E103" s="114"/>
      <c r="F103" s="114"/>
      <c r="G103" s="114"/>
      <c r="H103" s="114"/>
      <c r="I103" s="114"/>
      <c r="J103" s="115">
        <f>J172</f>
        <v>0</v>
      </c>
      <c r="L103" s="112"/>
    </row>
    <row r="104" spans="2:47" s="9" customFormat="1" ht="19.95" customHeight="1" x14ac:dyDescent="0.2">
      <c r="B104" s="112"/>
      <c r="D104" s="113" t="s">
        <v>3031</v>
      </c>
      <c r="E104" s="114"/>
      <c r="F104" s="114"/>
      <c r="G104" s="114"/>
      <c r="H104" s="114"/>
      <c r="I104" s="114"/>
      <c r="J104" s="115">
        <f>J181</f>
        <v>0</v>
      </c>
      <c r="L104" s="112"/>
    </row>
    <row r="105" spans="2:47" s="9" customFormat="1" ht="19.95" customHeight="1" x14ac:dyDescent="0.2">
      <c r="B105" s="112"/>
      <c r="D105" s="113" t="s">
        <v>2013</v>
      </c>
      <c r="E105" s="114"/>
      <c r="F105" s="114"/>
      <c r="G105" s="114"/>
      <c r="H105" s="114"/>
      <c r="I105" s="114"/>
      <c r="J105" s="115">
        <f>J199</f>
        <v>0</v>
      </c>
      <c r="L105" s="112"/>
    </row>
    <row r="106" spans="2:47" s="1" customFormat="1" ht="21.75" customHeight="1" x14ac:dyDescent="0.2">
      <c r="B106" s="32"/>
      <c r="L106" s="32"/>
    </row>
    <row r="107" spans="2:47" s="1" customFormat="1" ht="6.9" customHeight="1" x14ac:dyDescent="0.2">
      <c r="B107" s="44"/>
      <c r="C107" s="45"/>
      <c r="D107" s="45"/>
      <c r="E107" s="45"/>
      <c r="F107" s="45"/>
      <c r="G107" s="45"/>
      <c r="H107" s="45"/>
      <c r="I107" s="45"/>
      <c r="J107" s="45"/>
      <c r="K107" s="45"/>
      <c r="L107" s="32"/>
    </row>
    <row r="111" spans="2:47" s="1" customFormat="1" ht="6.9" customHeight="1" x14ac:dyDescent="0.2">
      <c r="B111" s="46"/>
      <c r="C111" s="47"/>
      <c r="D111" s="47"/>
      <c r="E111" s="47"/>
      <c r="F111" s="47"/>
      <c r="G111" s="47"/>
      <c r="H111" s="47"/>
      <c r="I111" s="47"/>
      <c r="J111" s="47"/>
      <c r="K111" s="47"/>
      <c r="L111" s="32"/>
    </row>
    <row r="112" spans="2:47" s="1" customFormat="1" ht="24.9" customHeight="1" x14ac:dyDescent="0.2">
      <c r="B112" s="32"/>
      <c r="C112" s="21" t="s">
        <v>324</v>
      </c>
      <c r="L112" s="32"/>
    </row>
    <row r="113" spans="2:20" s="1" customFormat="1" ht="6.9" customHeight="1" x14ac:dyDescent="0.2">
      <c r="B113" s="32"/>
      <c r="L113" s="32"/>
    </row>
    <row r="114" spans="2:20" s="1" customFormat="1" ht="12" customHeight="1" x14ac:dyDescent="0.2">
      <c r="B114" s="32"/>
      <c r="C114" s="27" t="s">
        <v>16</v>
      </c>
      <c r="L114" s="32"/>
    </row>
    <row r="115" spans="2:20" s="1" customFormat="1" ht="16.5" customHeight="1" x14ac:dyDescent="0.2">
      <c r="B115" s="32"/>
      <c r="E115" s="278" t="str">
        <f>E7</f>
        <v>Prostá rekonstrukce trati v úseku Milotice nad Opavou – Brantice – 2.etapa</v>
      </c>
      <c r="F115" s="279"/>
      <c r="G115" s="279"/>
      <c r="H115" s="279"/>
      <c r="L115" s="32"/>
    </row>
    <row r="116" spans="2:20" ht="12" customHeight="1" x14ac:dyDescent="0.2">
      <c r="B116" s="20"/>
      <c r="C116" s="27" t="s">
        <v>312</v>
      </c>
      <c r="L116" s="20"/>
    </row>
    <row r="117" spans="2:20" ht="16.5" customHeight="1" x14ac:dyDescent="0.2">
      <c r="B117" s="20"/>
      <c r="E117" s="278" t="s">
        <v>1953</v>
      </c>
      <c r="F117" s="256"/>
      <c r="G117" s="256"/>
      <c r="H117" s="256"/>
      <c r="L117" s="20"/>
    </row>
    <row r="118" spans="2:20" ht="12" customHeight="1" x14ac:dyDescent="0.2">
      <c r="B118" s="20"/>
      <c r="C118" s="27" t="s">
        <v>314</v>
      </c>
      <c r="L118" s="20"/>
    </row>
    <row r="119" spans="2:20" s="1" customFormat="1" ht="16.5" customHeight="1" x14ac:dyDescent="0.2">
      <c r="B119" s="32"/>
      <c r="E119" s="260" t="s">
        <v>5587</v>
      </c>
      <c r="F119" s="277"/>
      <c r="G119" s="277"/>
      <c r="H119" s="277"/>
      <c r="L119" s="32"/>
    </row>
    <row r="120" spans="2:20" s="1" customFormat="1" ht="12" customHeight="1" x14ac:dyDescent="0.2">
      <c r="B120" s="32"/>
      <c r="C120" s="27" t="s">
        <v>625</v>
      </c>
      <c r="L120" s="32"/>
    </row>
    <row r="121" spans="2:20" s="1" customFormat="1" ht="16.5" customHeight="1" x14ac:dyDescent="0.2">
      <c r="B121" s="32"/>
      <c r="E121" s="248" t="str">
        <f>E13</f>
        <v>SO 02.8.1 - železniční spodek</v>
      </c>
      <c r="F121" s="277"/>
      <c r="G121" s="277"/>
      <c r="H121" s="277"/>
      <c r="L121" s="32"/>
    </row>
    <row r="122" spans="2:20" s="1" customFormat="1" ht="6.9" customHeight="1" x14ac:dyDescent="0.2">
      <c r="B122" s="32"/>
      <c r="L122" s="32"/>
    </row>
    <row r="123" spans="2:20" s="1" customFormat="1" ht="12" customHeight="1" x14ac:dyDescent="0.2">
      <c r="B123" s="32"/>
      <c r="C123" s="27" t="s">
        <v>20</v>
      </c>
      <c r="F123" s="25" t="str">
        <f>F16</f>
        <v>PS Krnov</v>
      </c>
      <c r="I123" s="27" t="s">
        <v>22</v>
      </c>
      <c r="J123" s="52" t="str">
        <f>IF(J16="","",J16)</f>
        <v>22. 5. 2025</v>
      </c>
      <c r="L123" s="32"/>
    </row>
    <row r="124" spans="2:20" s="1" customFormat="1" ht="6.9" customHeight="1" x14ac:dyDescent="0.2">
      <c r="B124" s="32"/>
      <c r="L124" s="32"/>
    </row>
    <row r="125" spans="2:20" s="1" customFormat="1" ht="15.15" customHeight="1" x14ac:dyDescent="0.2">
      <c r="B125" s="32"/>
      <c r="C125" s="27" t="s">
        <v>24</v>
      </c>
      <c r="F125" s="25" t="str">
        <f>E19</f>
        <v>Správa železnic, státní organizace, OŘ Ostrava</v>
      </c>
      <c r="I125" s="27" t="s">
        <v>32</v>
      </c>
      <c r="J125" s="30" t="str">
        <f>E25</f>
        <v xml:space="preserve"> </v>
      </c>
      <c r="L125" s="32"/>
    </row>
    <row r="126" spans="2:20" s="1" customFormat="1" ht="15.15" customHeight="1" x14ac:dyDescent="0.2">
      <c r="B126" s="32"/>
      <c r="C126" s="27" t="s">
        <v>30</v>
      </c>
      <c r="F126" s="25" t="str">
        <f>IF(E22="","",E22)</f>
        <v>Vyplň údaj</v>
      </c>
      <c r="I126" s="27" t="s">
        <v>35</v>
      </c>
      <c r="J126" s="30" t="str">
        <f>E28</f>
        <v xml:space="preserve"> </v>
      </c>
      <c r="L126" s="32"/>
    </row>
    <row r="127" spans="2:20" s="1" customFormat="1" ht="10.35" customHeight="1" x14ac:dyDescent="0.2">
      <c r="B127" s="32"/>
      <c r="L127" s="32"/>
    </row>
    <row r="128" spans="2:20" s="10" customFormat="1" ht="29.25" customHeight="1" x14ac:dyDescent="0.2">
      <c r="B128" s="116"/>
      <c r="C128" s="117" t="s">
        <v>325</v>
      </c>
      <c r="D128" s="118" t="s">
        <v>62</v>
      </c>
      <c r="E128" s="118" t="s">
        <v>58</v>
      </c>
      <c r="F128" s="118" t="s">
        <v>59</v>
      </c>
      <c r="G128" s="118" t="s">
        <v>326</v>
      </c>
      <c r="H128" s="118" t="s">
        <v>327</v>
      </c>
      <c r="I128" s="118" t="s">
        <v>328</v>
      </c>
      <c r="J128" s="118" t="s">
        <v>318</v>
      </c>
      <c r="K128" s="119" t="s">
        <v>329</v>
      </c>
      <c r="L128" s="116"/>
      <c r="M128" s="59" t="s">
        <v>1</v>
      </c>
      <c r="N128" s="60" t="s">
        <v>41</v>
      </c>
      <c r="O128" s="60" t="s">
        <v>330</v>
      </c>
      <c r="P128" s="60" t="s">
        <v>331</v>
      </c>
      <c r="Q128" s="60" t="s">
        <v>332</v>
      </c>
      <c r="R128" s="60" t="s">
        <v>333</v>
      </c>
      <c r="S128" s="60" t="s">
        <v>334</v>
      </c>
      <c r="T128" s="61" t="s">
        <v>335</v>
      </c>
    </row>
    <row r="129" spans="2:65" s="1" customFormat="1" ht="22.8" customHeight="1" x14ac:dyDescent="0.3">
      <c r="B129" s="32"/>
      <c r="C129" s="64" t="s">
        <v>336</v>
      </c>
      <c r="J129" s="120">
        <f>BK129</f>
        <v>0</v>
      </c>
      <c r="L129" s="32"/>
      <c r="M129" s="62"/>
      <c r="N129" s="53"/>
      <c r="O129" s="53"/>
      <c r="P129" s="121">
        <f>P130</f>
        <v>0</v>
      </c>
      <c r="Q129" s="53"/>
      <c r="R129" s="121">
        <f>R130</f>
        <v>66.174312959999995</v>
      </c>
      <c r="S129" s="53"/>
      <c r="T129" s="122">
        <f>T130</f>
        <v>59.428900000000006</v>
      </c>
      <c r="AT129" s="17" t="s">
        <v>76</v>
      </c>
      <c r="AU129" s="17" t="s">
        <v>320</v>
      </c>
      <c r="BK129" s="123">
        <f>BK130</f>
        <v>0</v>
      </c>
    </row>
    <row r="130" spans="2:65" s="11" customFormat="1" ht="25.95" customHeight="1" x14ac:dyDescent="0.25">
      <c r="B130" s="124"/>
      <c r="D130" s="125" t="s">
        <v>76</v>
      </c>
      <c r="E130" s="126" t="s">
        <v>337</v>
      </c>
      <c r="F130" s="126" t="s">
        <v>338</v>
      </c>
      <c r="I130" s="127"/>
      <c r="J130" s="128">
        <f>BK130</f>
        <v>0</v>
      </c>
      <c r="L130" s="124"/>
      <c r="M130" s="129"/>
      <c r="P130" s="130">
        <f>P131+P172+P181+P199</f>
        <v>0</v>
      </c>
      <c r="R130" s="130">
        <f>R131+R172+R181+R199</f>
        <v>66.174312959999995</v>
      </c>
      <c r="T130" s="131">
        <f>T131+T172+T181+T199</f>
        <v>59.428900000000006</v>
      </c>
      <c r="AR130" s="125" t="s">
        <v>84</v>
      </c>
      <c r="AT130" s="132" t="s">
        <v>76</v>
      </c>
      <c r="AU130" s="132" t="s">
        <v>77</v>
      </c>
      <c r="AY130" s="125" t="s">
        <v>339</v>
      </c>
      <c r="BK130" s="133">
        <f>BK131+BK172+BK181+BK199</f>
        <v>0</v>
      </c>
    </row>
    <row r="131" spans="2:65" s="11" customFormat="1" ht="22.8" customHeight="1" x14ac:dyDescent="0.25">
      <c r="B131" s="124"/>
      <c r="D131" s="125" t="s">
        <v>76</v>
      </c>
      <c r="E131" s="134" t="s">
        <v>84</v>
      </c>
      <c r="F131" s="134" t="s">
        <v>252</v>
      </c>
      <c r="I131" s="127"/>
      <c r="J131" s="135">
        <f>BK131</f>
        <v>0</v>
      </c>
      <c r="L131" s="124"/>
      <c r="M131" s="129"/>
      <c r="P131" s="130">
        <f>SUM(P132:P171)</f>
        <v>0</v>
      </c>
      <c r="R131" s="130">
        <f>SUM(R132:R171)</f>
        <v>65.52</v>
      </c>
      <c r="T131" s="131">
        <f>SUM(T132:T171)</f>
        <v>2.3439999999999999</v>
      </c>
      <c r="AR131" s="125" t="s">
        <v>84</v>
      </c>
      <c r="AT131" s="132" t="s">
        <v>76</v>
      </c>
      <c r="AU131" s="132" t="s">
        <v>84</v>
      </c>
      <c r="AY131" s="125" t="s">
        <v>339</v>
      </c>
      <c r="BK131" s="133">
        <f>SUM(BK132:BK171)</f>
        <v>0</v>
      </c>
    </row>
    <row r="132" spans="2:65" s="1" customFormat="1" ht="16.5" customHeight="1" x14ac:dyDescent="0.2">
      <c r="B132" s="136"/>
      <c r="C132" s="137" t="s">
        <v>84</v>
      </c>
      <c r="D132" s="137" t="s">
        <v>342</v>
      </c>
      <c r="E132" s="138" t="s">
        <v>5589</v>
      </c>
      <c r="F132" s="139" t="s">
        <v>5590</v>
      </c>
      <c r="G132" s="140" t="s">
        <v>381</v>
      </c>
      <c r="H132" s="141">
        <v>4</v>
      </c>
      <c r="I132" s="142"/>
      <c r="J132" s="143">
        <f>ROUND(I132*H132,2)</f>
        <v>0</v>
      </c>
      <c r="K132" s="139" t="s">
        <v>902</v>
      </c>
      <c r="L132" s="32"/>
      <c r="M132" s="144" t="s">
        <v>1</v>
      </c>
      <c r="N132" s="145" t="s">
        <v>42</v>
      </c>
      <c r="P132" s="146">
        <f>O132*H132</f>
        <v>0</v>
      </c>
      <c r="Q132" s="146">
        <v>0</v>
      </c>
      <c r="R132" s="146">
        <f>Q132*H132</f>
        <v>0</v>
      </c>
      <c r="S132" s="146">
        <v>0.58599999999999997</v>
      </c>
      <c r="T132" s="147">
        <f>S132*H132</f>
        <v>2.3439999999999999</v>
      </c>
      <c r="AR132" s="148" t="s">
        <v>249</v>
      </c>
      <c r="AT132" s="148" t="s">
        <v>342</v>
      </c>
      <c r="AU132" s="148" t="s">
        <v>86</v>
      </c>
      <c r="AY132" s="17" t="s">
        <v>339</v>
      </c>
      <c r="BE132" s="149">
        <f>IF(N132="základní",J132,0)</f>
        <v>0</v>
      </c>
      <c r="BF132" s="149">
        <f>IF(N132="snížená",J132,0)</f>
        <v>0</v>
      </c>
      <c r="BG132" s="149">
        <f>IF(N132="zákl. přenesená",J132,0)</f>
        <v>0</v>
      </c>
      <c r="BH132" s="149">
        <f>IF(N132="sníž. přenesená",J132,0)</f>
        <v>0</v>
      </c>
      <c r="BI132" s="149">
        <f>IF(N132="nulová",J132,0)</f>
        <v>0</v>
      </c>
      <c r="BJ132" s="17" t="s">
        <v>84</v>
      </c>
      <c r="BK132" s="149">
        <f>ROUND(I132*H132,2)</f>
        <v>0</v>
      </c>
      <c r="BL132" s="17" t="s">
        <v>249</v>
      </c>
      <c r="BM132" s="148" t="s">
        <v>5591</v>
      </c>
    </row>
    <row r="133" spans="2:65" s="1" customFormat="1" ht="19.2" x14ac:dyDescent="0.2">
      <c r="B133" s="32"/>
      <c r="D133" s="150" t="s">
        <v>348</v>
      </c>
      <c r="F133" s="151" t="s">
        <v>5592</v>
      </c>
      <c r="I133" s="152"/>
      <c r="L133" s="32"/>
      <c r="M133" s="153"/>
      <c r="T133" s="56"/>
      <c r="AT133" s="17" t="s">
        <v>348</v>
      </c>
      <c r="AU133" s="17" t="s">
        <v>86</v>
      </c>
    </row>
    <row r="134" spans="2:65" s="1" customFormat="1" ht="38.4" x14ac:dyDescent="0.2">
      <c r="B134" s="32"/>
      <c r="D134" s="150" t="s">
        <v>350</v>
      </c>
      <c r="F134" s="154" t="s">
        <v>5593</v>
      </c>
      <c r="I134" s="152"/>
      <c r="L134" s="32"/>
      <c r="M134" s="153"/>
      <c r="T134" s="56"/>
      <c r="AT134" s="17" t="s">
        <v>350</v>
      </c>
      <c r="AU134" s="17" t="s">
        <v>86</v>
      </c>
    </row>
    <row r="135" spans="2:65" s="12" customFormat="1" x14ac:dyDescent="0.2">
      <c r="B135" s="155"/>
      <c r="D135" s="150" t="s">
        <v>376</v>
      </c>
      <c r="E135" s="156" t="s">
        <v>1</v>
      </c>
      <c r="F135" s="157" t="s">
        <v>5594</v>
      </c>
      <c r="H135" s="158">
        <v>4</v>
      </c>
      <c r="I135" s="159"/>
      <c r="L135" s="155"/>
      <c r="M135" s="160"/>
      <c r="T135" s="161"/>
      <c r="AT135" s="156" t="s">
        <v>376</v>
      </c>
      <c r="AU135" s="156" t="s">
        <v>86</v>
      </c>
      <c r="AV135" s="12" t="s">
        <v>86</v>
      </c>
      <c r="AW135" s="12" t="s">
        <v>34</v>
      </c>
      <c r="AX135" s="12" t="s">
        <v>77</v>
      </c>
      <c r="AY135" s="156" t="s">
        <v>339</v>
      </c>
    </row>
    <row r="136" spans="2:65" s="13" customFormat="1" x14ac:dyDescent="0.2">
      <c r="B136" s="162"/>
      <c r="D136" s="150" t="s">
        <v>376</v>
      </c>
      <c r="E136" s="163" t="s">
        <v>1</v>
      </c>
      <c r="F136" s="164" t="s">
        <v>398</v>
      </c>
      <c r="H136" s="165">
        <v>4</v>
      </c>
      <c r="I136" s="166"/>
      <c r="L136" s="162"/>
      <c r="M136" s="167"/>
      <c r="T136" s="168"/>
      <c r="AT136" s="163" t="s">
        <v>376</v>
      </c>
      <c r="AU136" s="163" t="s">
        <v>86</v>
      </c>
      <c r="AV136" s="13" t="s">
        <v>249</v>
      </c>
      <c r="AW136" s="13" t="s">
        <v>34</v>
      </c>
      <c r="AX136" s="13" t="s">
        <v>84</v>
      </c>
      <c r="AY136" s="163" t="s">
        <v>339</v>
      </c>
    </row>
    <row r="137" spans="2:65" s="1" customFormat="1" ht="16.5" customHeight="1" x14ac:dyDescent="0.2">
      <c r="B137" s="136"/>
      <c r="C137" s="137" t="s">
        <v>86</v>
      </c>
      <c r="D137" s="137" t="s">
        <v>342</v>
      </c>
      <c r="E137" s="138" t="s">
        <v>5281</v>
      </c>
      <c r="F137" s="139" t="s">
        <v>5282</v>
      </c>
      <c r="G137" s="140" t="s">
        <v>373</v>
      </c>
      <c r="H137" s="141">
        <v>39.93</v>
      </c>
      <c r="I137" s="142"/>
      <c r="J137" s="143">
        <f>ROUND(I137*H137,2)</f>
        <v>0</v>
      </c>
      <c r="K137" s="139" t="s">
        <v>902</v>
      </c>
      <c r="L137" s="32"/>
      <c r="M137" s="144" t="s">
        <v>1</v>
      </c>
      <c r="N137" s="145" t="s">
        <v>42</v>
      </c>
      <c r="P137" s="146">
        <f>O137*H137</f>
        <v>0</v>
      </c>
      <c r="Q137" s="146">
        <v>0</v>
      </c>
      <c r="R137" s="146">
        <f>Q137*H137</f>
        <v>0</v>
      </c>
      <c r="S137" s="146">
        <v>0</v>
      </c>
      <c r="T137" s="147">
        <f>S137*H137</f>
        <v>0</v>
      </c>
      <c r="AR137" s="148" t="s">
        <v>249</v>
      </c>
      <c r="AT137" s="148" t="s">
        <v>342</v>
      </c>
      <c r="AU137" s="148" t="s">
        <v>86</v>
      </c>
      <c r="AY137" s="17" t="s">
        <v>339</v>
      </c>
      <c r="BE137" s="149">
        <f>IF(N137="základní",J137,0)</f>
        <v>0</v>
      </c>
      <c r="BF137" s="149">
        <f>IF(N137="snížená",J137,0)</f>
        <v>0</v>
      </c>
      <c r="BG137" s="149">
        <f>IF(N137="zákl. přenesená",J137,0)</f>
        <v>0</v>
      </c>
      <c r="BH137" s="149">
        <f>IF(N137="sníž. přenesená",J137,0)</f>
        <v>0</v>
      </c>
      <c r="BI137" s="149">
        <f>IF(N137="nulová",J137,0)</f>
        <v>0</v>
      </c>
      <c r="BJ137" s="17" t="s">
        <v>84</v>
      </c>
      <c r="BK137" s="149">
        <f>ROUND(I137*H137,2)</f>
        <v>0</v>
      </c>
      <c r="BL137" s="17" t="s">
        <v>249</v>
      </c>
      <c r="BM137" s="148" t="s">
        <v>5595</v>
      </c>
    </row>
    <row r="138" spans="2:65" s="1" customFormat="1" ht="19.2" x14ac:dyDescent="0.2">
      <c r="B138" s="32"/>
      <c r="D138" s="150" t="s">
        <v>348</v>
      </c>
      <c r="F138" s="151" t="s">
        <v>5284</v>
      </c>
      <c r="I138" s="152"/>
      <c r="L138" s="32"/>
      <c r="M138" s="153"/>
      <c r="T138" s="56"/>
      <c r="AT138" s="17" t="s">
        <v>348</v>
      </c>
      <c r="AU138" s="17" t="s">
        <v>86</v>
      </c>
    </row>
    <row r="139" spans="2:65" s="1" customFormat="1" ht="38.4" x14ac:dyDescent="0.2">
      <c r="B139" s="32"/>
      <c r="D139" s="150" t="s">
        <v>350</v>
      </c>
      <c r="F139" s="154" t="s">
        <v>5596</v>
      </c>
      <c r="I139" s="152"/>
      <c r="L139" s="32"/>
      <c r="M139" s="153"/>
      <c r="T139" s="56"/>
      <c r="AT139" s="17" t="s">
        <v>350</v>
      </c>
      <c r="AU139" s="17" t="s">
        <v>86</v>
      </c>
    </row>
    <row r="140" spans="2:65" s="12" customFormat="1" x14ac:dyDescent="0.2">
      <c r="B140" s="155"/>
      <c r="D140" s="150" t="s">
        <v>376</v>
      </c>
      <c r="E140" s="156" t="s">
        <v>1</v>
      </c>
      <c r="F140" s="157" t="s">
        <v>5597</v>
      </c>
      <c r="H140" s="158">
        <v>39.93</v>
      </c>
      <c r="I140" s="159"/>
      <c r="L140" s="155"/>
      <c r="M140" s="160"/>
      <c r="T140" s="161"/>
      <c r="AT140" s="156" t="s">
        <v>376</v>
      </c>
      <c r="AU140" s="156" t="s">
        <v>86</v>
      </c>
      <c r="AV140" s="12" t="s">
        <v>86</v>
      </c>
      <c r="AW140" s="12" t="s">
        <v>34</v>
      </c>
      <c r="AX140" s="12" t="s">
        <v>77</v>
      </c>
      <c r="AY140" s="156" t="s">
        <v>339</v>
      </c>
    </row>
    <row r="141" spans="2:65" s="13" customFormat="1" x14ac:dyDescent="0.2">
      <c r="B141" s="162"/>
      <c r="D141" s="150" t="s">
        <v>376</v>
      </c>
      <c r="E141" s="163" t="s">
        <v>1</v>
      </c>
      <c r="F141" s="164" t="s">
        <v>398</v>
      </c>
      <c r="H141" s="165">
        <v>39.93</v>
      </c>
      <c r="I141" s="166"/>
      <c r="L141" s="162"/>
      <c r="M141" s="167"/>
      <c r="T141" s="168"/>
      <c r="AT141" s="163" t="s">
        <v>376</v>
      </c>
      <c r="AU141" s="163" t="s">
        <v>86</v>
      </c>
      <c r="AV141" s="13" t="s">
        <v>249</v>
      </c>
      <c r="AW141" s="13" t="s">
        <v>34</v>
      </c>
      <c r="AX141" s="13" t="s">
        <v>84</v>
      </c>
      <c r="AY141" s="163" t="s">
        <v>339</v>
      </c>
    </row>
    <row r="142" spans="2:65" s="1" customFormat="1" ht="21.75" customHeight="1" x14ac:dyDescent="0.2">
      <c r="B142" s="136"/>
      <c r="C142" s="137" t="s">
        <v>97</v>
      </c>
      <c r="D142" s="137" t="s">
        <v>342</v>
      </c>
      <c r="E142" s="138" t="s">
        <v>5287</v>
      </c>
      <c r="F142" s="139" t="s">
        <v>5288</v>
      </c>
      <c r="G142" s="140" t="s">
        <v>373</v>
      </c>
      <c r="H142" s="141">
        <v>79.86</v>
      </c>
      <c r="I142" s="142"/>
      <c r="J142" s="143">
        <f>ROUND(I142*H142,2)</f>
        <v>0</v>
      </c>
      <c r="K142" s="139" t="s">
        <v>902</v>
      </c>
      <c r="L142" s="32"/>
      <c r="M142" s="144" t="s">
        <v>1</v>
      </c>
      <c r="N142" s="145" t="s">
        <v>42</v>
      </c>
      <c r="P142" s="146">
        <f>O142*H142</f>
        <v>0</v>
      </c>
      <c r="Q142" s="146">
        <v>0</v>
      </c>
      <c r="R142" s="146">
        <f>Q142*H142</f>
        <v>0</v>
      </c>
      <c r="S142" s="146">
        <v>0</v>
      </c>
      <c r="T142" s="147">
        <f>S142*H142</f>
        <v>0</v>
      </c>
      <c r="AR142" s="148" t="s">
        <v>249</v>
      </c>
      <c r="AT142" s="148" t="s">
        <v>342</v>
      </c>
      <c r="AU142" s="148" t="s">
        <v>86</v>
      </c>
      <c r="AY142" s="17" t="s">
        <v>339</v>
      </c>
      <c r="BE142" s="149">
        <f>IF(N142="základní",J142,0)</f>
        <v>0</v>
      </c>
      <c r="BF142" s="149">
        <f>IF(N142="snížená",J142,0)</f>
        <v>0</v>
      </c>
      <c r="BG142" s="149">
        <f>IF(N142="zákl. přenesená",J142,0)</f>
        <v>0</v>
      </c>
      <c r="BH142" s="149">
        <f>IF(N142="sníž. přenesená",J142,0)</f>
        <v>0</v>
      </c>
      <c r="BI142" s="149">
        <f>IF(N142="nulová",J142,0)</f>
        <v>0</v>
      </c>
      <c r="BJ142" s="17" t="s">
        <v>84</v>
      </c>
      <c r="BK142" s="149">
        <f>ROUND(I142*H142,2)</f>
        <v>0</v>
      </c>
      <c r="BL142" s="17" t="s">
        <v>249</v>
      </c>
      <c r="BM142" s="148" t="s">
        <v>5598</v>
      </c>
    </row>
    <row r="143" spans="2:65" s="1" customFormat="1" ht="19.2" x14ac:dyDescent="0.2">
      <c r="B143" s="32"/>
      <c r="D143" s="150" t="s">
        <v>348</v>
      </c>
      <c r="F143" s="151" t="s">
        <v>5290</v>
      </c>
      <c r="I143" s="152"/>
      <c r="L143" s="32"/>
      <c r="M143" s="153"/>
      <c r="T143" s="56"/>
      <c r="AT143" s="17" t="s">
        <v>348</v>
      </c>
      <c r="AU143" s="17" t="s">
        <v>86</v>
      </c>
    </row>
    <row r="144" spans="2:65" s="15" customFormat="1" x14ac:dyDescent="0.2">
      <c r="B144" s="189"/>
      <c r="D144" s="150" t="s">
        <v>376</v>
      </c>
      <c r="E144" s="190" t="s">
        <v>1</v>
      </c>
      <c r="F144" s="191" t="s">
        <v>5291</v>
      </c>
      <c r="H144" s="190" t="s">
        <v>1</v>
      </c>
      <c r="I144" s="192"/>
      <c r="L144" s="189"/>
      <c r="M144" s="193"/>
      <c r="T144" s="194"/>
      <c r="AT144" s="190" t="s">
        <v>376</v>
      </c>
      <c r="AU144" s="190" t="s">
        <v>86</v>
      </c>
      <c r="AV144" s="15" t="s">
        <v>84</v>
      </c>
      <c r="AW144" s="15" t="s">
        <v>34</v>
      </c>
      <c r="AX144" s="15" t="s">
        <v>77</v>
      </c>
      <c r="AY144" s="190" t="s">
        <v>339</v>
      </c>
    </row>
    <row r="145" spans="2:65" s="12" customFormat="1" x14ac:dyDescent="0.2">
      <c r="B145" s="155"/>
      <c r="D145" s="150" t="s">
        <v>376</v>
      </c>
      <c r="E145" s="156" t="s">
        <v>1</v>
      </c>
      <c r="F145" s="157" t="s">
        <v>5599</v>
      </c>
      <c r="H145" s="158">
        <v>79.86</v>
      </c>
      <c r="I145" s="159"/>
      <c r="L145" s="155"/>
      <c r="M145" s="160"/>
      <c r="T145" s="161"/>
      <c r="AT145" s="156" t="s">
        <v>376</v>
      </c>
      <c r="AU145" s="156" t="s">
        <v>86</v>
      </c>
      <c r="AV145" s="12" t="s">
        <v>86</v>
      </c>
      <c r="AW145" s="12" t="s">
        <v>34</v>
      </c>
      <c r="AX145" s="12" t="s">
        <v>77</v>
      </c>
      <c r="AY145" s="156" t="s">
        <v>339</v>
      </c>
    </row>
    <row r="146" spans="2:65" s="13" customFormat="1" x14ac:dyDescent="0.2">
      <c r="B146" s="162"/>
      <c r="D146" s="150" t="s">
        <v>376</v>
      </c>
      <c r="E146" s="163" t="s">
        <v>1</v>
      </c>
      <c r="F146" s="164" t="s">
        <v>398</v>
      </c>
      <c r="H146" s="165">
        <v>79.86</v>
      </c>
      <c r="I146" s="166"/>
      <c r="L146" s="162"/>
      <c r="M146" s="167"/>
      <c r="T146" s="168"/>
      <c r="AT146" s="163" t="s">
        <v>376</v>
      </c>
      <c r="AU146" s="163" t="s">
        <v>86</v>
      </c>
      <c r="AV146" s="13" t="s">
        <v>249</v>
      </c>
      <c r="AW146" s="13" t="s">
        <v>34</v>
      </c>
      <c r="AX146" s="13" t="s">
        <v>84</v>
      </c>
      <c r="AY146" s="163" t="s">
        <v>339</v>
      </c>
    </row>
    <row r="147" spans="2:65" s="1" customFormat="1" ht="16.5" customHeight="1" x14ac:dyDescent="0.2">
      <c r="B147" s="136"/>
      <c r="C147" s="137" t="s">
        <v>249</v>
      </c>
      <c r="D147" s="137" t="s">
        <v>342</v>
      </c>
      <c r="E147" s="138" t="s">
        <v>5293</v>
      </c>
      <c r="F147" s="139" t="s">
        <v>5294</v>
      </c>
      <c r="G147" s="140" t="s">
        <v>373</v>
      </c>
      <c r="H147" s="141">
        <v>39.93</v>
      </c>
      <c r="I147" s="142"/>
      <c r="J147" s="143">
        <f>ROUND(I147*H147,2)</f>
        <v>0</v>
      </c>
      <c r="K147" s="139" t="s">
        <v>902</v>
      </c>
      <c r="L147" s="32"/>
      <c r="M147" s="144" t="s">
        <v>1</v>
      </c>
      <c r="N147" s="145" t="s">
        <v>42</v>
      </c>
      <c r="P147" s="146">
        <f>O147*H147</f>
        <v>0</v>
      </c>
      <c r="Q147" s="146">
        <v>0</v>
      </c>
      <c r="R147" s="146">
        <f>Q147*H147</f>
        <v>0</v>
      </c>
      <c r="S147" s="146">
        <v>0</v>
      </c>
      <c r="T147" s="147">
        <f>S147*H147</f>
        <v>0</v>
      </c>
      <c r="AR147" s="148" t="s">
        <v>249</v>
      </c>
      <c r="AT147" s="148" t="s">
        <v>342</v>
      </c>
      <c r="AU147" s="148" t="s">
        <v>86</v>
      </c>
      <c r="AY147" s="17" t="s">
        <v>339</v>
      </c>
      <c r="BE147" s="149">
        <f>IF(N147="základní",J147,0)</f>
        <v>0</v>
      </c>
      <c r="BF147" s="149">
        <f>IF(N147="snížená",J147,0)</f>
        <v>0</v>
      </c>
      <c r="BG147" s="149">
        <f>IF(N147="zákl. přenesená",J147,0)</f>
        <v>0</v>
      </c>
      <c r="BH147" s="149">
        <f>IF(N147="sníž. přenesená",J147,0)</f>
        <v>0</v>
      </c>
      <c r="BI147" s="149">
        <f>IF(N147="nulová",J147,0)</f>
        <v>0</v>
      </c>
      <c r="BJ147" s="17" t="s">
        <v>84</v>
      </c>
      <c r="BK147" s="149">
        <f>ROUND(I147*H147,2)</f>
        <v>0</v>
      </c>
      <c r="BL147" s="17" t="s">
        <v>249</v>
      </c>
      <c r="BM147" s="148" t="s">
        <v>5600</v>
      </c>
    </row>
    <row r="148" spans="2:65" s="1" customFormat="1" ht="19.2" x14ac:dyDescent="0.2">
      <c r="B148" s="32"/>
      <c r="D148" s="150" t="s">
        <v>348</v>
      </c>
      <c r="F148" s="151" t="s">
        <v>5296</v>
      </c>
      <c r="I148" s="152"/>
      <c r="L148" s="32"/>
      <c r="M148" s="153"/>
      <c r="T148" s="56"/>
      <c r="AT148" s="17" t="s">
        <v>348</v>
      </c>
      <c r="AU148" s="17" t="s">
        <v>86</v>
      </c>
    </row>
    <row r="149" spans="2:65" s="12" customFormat="1" x14ac:dyDescent="0.2">
      <c r="B149" s="155"/>
      <c r="D149" s="150" t="s">
        <v>376</v>
      </c>
      <c r="E149" s="156" t="s">
        <v>1</v>
      </c>
      <c r="F149" s="157" t="s">
        <v>5601</v>
      </c>
      <c r="H149" s="158">
        <v>39.93</v>
      </c>
      <c r="I149" s="159"/>
      <c r="L149" s="155"/>
      <c r="M149" s="160"/>
      <c r="T149" s="161"/>
      <c r="AT149" s="156" t="s">
        <v>376</v>
      </c>
      <c r="AU149" s="156" t="s">
        <v>86</v>
      </c>
      <c r="AV149" s="12" t="s">
        <v>86</v>
      </c>
      <c r="AW149" s="12" t="s">
        <v>34</v>
      </c>
      <c r="AX149" s="12" t="s">
        <v>77</v>
      </c>
      <c r="AY149" s="156" t="s">
        <v>339</v>
      </c>
    </row>
    <row r="150" spans="2:65" s="13" customFormat="1" x14ac:dyDescent="0.2">
      <c r="B150" s="162"/>
      <c r="D150" s="150" t="s">
        <v>376</v>
      </c>
      <c r="E150" s="163" t="s">
        <v>1</v>
      </c>
      <c r="F150" s="164" t="s">
        <v>398</v>
      </c>
      <c r="H150" s="165">
        <v>39.93</v>
      </c>
      <c r="I150" s="166"/>
      <c r="L150" s="162"/>
      <c r="M150" s="167"/>
      <c r="T150" s="168"/>
      <c r="AT150" s="163" t="s">
        <v>376</v>
      </c>
      <c r="AU150" s="163" t="s">
        <v>86</v>
      </c>
      <c r="AV150" s="13" t="s">
        <v>249</v>
      </c>
      <c r="AW150" s="13" t="s">
        <v>34</v>
      </c>
      <c r="AX150" s="13" t="s">
        <v>84</v>
      </c>
      <c r="AY150" s="163" t="s">
        <v>339</v>
      </c>
    </row>
    <row r="151" spans="2:65" s="1" customFormat="1" ht="16.5" customHeight="1" x14ac:dyDescent="0.2">
      <c r="B151" s="136"/>
      <c r="C151" s="137" t="s">
        <v>340</v>
      </c>
      <c r="D151" s="137" t="s">
        <v>342</v>
      </c>
      <c r="E151" s="138" t="s">
        <v>5602</v>
      </c>
      <c r="F151" s="139" t="s">
        <v>5603</v>
      </c>
      <c r="G151" s="140" t="s">
        <v>373</v>
      </c>
      <c r="H151" s="141">
        <v>14.476000000000001</v>
      </c>
      <c r="I151" s="142"/>
      <c r="J151" s="143">
        <f>ROUND(I151*H151,2)</f>
        <v>0</v>
      </c>
      <c r="K151" s="139" t="s">
        <v>902</v>
      </c>
      <c r="L151" s="32"/>
      <c r="M151" s="144" t="s">
        <v>1</v>
      </c>
      <c r="N151" s="145" t="s">
        <v>42</v>
      </c>
      <c r="P151" s="146">
        <f>O151*H151</f>
        <v>0</v>
      </c>
      <c r="Q151" s="146">
        <v>0</v>
      </c>
      <c r="R151" s="146">
        <f>Q151*H151</f>
        <v>0</v>
      </c>
      <c r="S151" s="146">
        <v>0</v>
      </c>
      <c r="T151" s="147">
        <f>S151*H151</f>
        <v>0</v>
      </c>
      <c r="AR151" s="148" t="s">
        <v>249</v>
      </c>
      <c r="AT151" s="148" t="s">
        <v>342</v>
      </c>
      <c r="AU151" s="148" t="s">
        <v>86</v>
      </c>
      <c r="AY151" s="17" t="s">
        <v>339</v>
      </c>
      <c r="BE151" s="149">
        <f>IF(N151="základní",J151,0)</f>
        <v>0</v>
      </c>
      <c r="BF151" s="149">
        <f>IF(N151="snížená",J151,0)</f>
        <v>0</v>
      </c>
      <c r="BG151" s="149">
        <f>IF(N151="zákl. přenesená",J151,0)</f>
        <v>0</v>
      </c>
      <c r="BH151" s="149">
        <f>IF(N151="sníž. přenesená",J151,0)</f>
        <v>0</v>
      </c>
      <c r="BI151" s="149">
        <f>IF(N151="nulová",J151,0)</f>
        <v>0</v>
      </c>
      <c r="BJ151" s="17" t="s">
        <v>84</v>
      </c>
      <c r="BK151" s="149">
        <f>ROUND(I151*H151,2)</f>
        <v>0</v>
      </c>
      <c r="BL151" s="17" t="s">
        <v>249</v>
      </c>
      <c r="BM151" s="148" t="s">
        <v>5604</v>
      </c>
    </row>
    <row r="152" spans="2:65" s="1" customFormat="1" x14ac:dyDescent="0.2">
      <c r="B152" s="32"/>
      <c r="D152" s="150" t="s">
        <v>348</v>
      </c>
      <c r="F152" s="151" t="s">
        <v>5605</v>
      </c>
      <c r="I152" s="152"/>
      <c r="L152" s="32"/>
      <c r="M152" s="153"/>
      <c r="T152" s="56"/>
      <c r="AT152" s="17" t="s">
        <v>348</v>
      </c>
      <c r="AU152" s="17" t="s">
        <v>86</v>
      </c>
    </row>
    <row r="153" spans="2:65" s="12" customFormat="1" x14ac:dyDescent="0.2">
      <c r="B153" s="155"/>
      <c r="D153" s="150" t="s">
        <v>376</v>
      </c>
      <c r="E153" s="156" t="s">
        <v>1</v>
      </c>
      <c r="F153" s="157" t="s">
        <v>5606</v>
      </c>
      <c r="H153" s="158">
        <v>14.476000000000001</v>
      </c>
      <c r="I153" s="159"/>
      <c r="L153" s="155"/>
      <c r="M153" s="160"/>
      <c r="T153" s="161"/>
      <c r="AT153" s="156" t="s">
        <v>376</v>
      </c>
      <c r="AU153" s="156" t="s">
        <v>86</v>
      </c>
      <c r="AV153" s="12" t="s">
        <v>86</v>
      </c>
      <c r="AW153" s="12" t="s">
        <v>34</v>
      </c>
      <c r="AX153" s="12" t="s">
        <v>77</v>
      </c>
      <c r="AY153" s="156" t="s">
        <v>339</v>
      </c>
    </row>
    <row r="154" spans="2:65" s="13" customFormat="1" x14ac:dyDescent="0.2">
      <c r="B154" s="162"/>
      <c r="D154" s="150" t="s">
        <v>376</v>
      </c>
      <c r="E154" s="163" t="s">
        <v>1</v>
      </c>
      <c r="F154" s="164" t="s">
        <v>398</v>
      </c>
      <c r="H154" s="165">
        <v>14.476000000000001</v>
      </c>
      <c r="I154" s="166"/>
      <c r="L154" s="162"/>
      <c r="M154" s="167"/>
      <c r="T154" s="168"/>
      <c r="AT154" s="163" t="s">
        <v>376</v>
      </c>
      <c r="AU154" s="163" t="s">
        <v>86</v>
      </c>
      <c r="AV154" s="13" t="s">
        <v>249</v>
      </c>
      <c r="AW154" s="13" t="s">
        <v>34</v>
      </c>
      <c r="AX154" s="13" t="s">
        <v>84</v>
      </c>
      <c r="AY154" s="163" t="s">
        <v>339</v>
      </c>
    </row>
    <row r="155" spans="2:65" s="1" customFormat="1" ht="16.5" customHeight="1" x14ac:dyDescent="0.2">
      <c r="B155" s="136"/>
      <c r="C155" s="137" t="s">
        <v>370</v>
      </c>
      <c r="D155" s="137" t="s">
        <v>342</v>
      </c>
      <c r="E155" s="138" t="s">
        <v>5299</v>
      </c>
      <c r="F155" s="139" t="s">
        <v>5300</v>
      </c>
      <c r="G155" s="140" t="s">
        <v>373</v>
      </c>
      <c r="H155" s="141">
        <v>36.4</v>
      </c>
      <c r="I155" s="142"/>
      <c r="J155" s="143">
        <f>ROUND(I155*H155,2)</f>
        <v>0</v>
      </c>
      <c r="K155" s="139" t="s">
        <v>902</v>
      </c>
      <c r="L155" s="32"/>
      <c r="M155" s="144" t="s">
        <v>1</v>
      </c>
      <c r="N155" s="145" t="s">
        <v>42</v>
      </c>
      <c r="P155" s="146">
        <f>O155*H155</f>
        <v>0</v>
      </c>
      <c r="Q155" s="146">
        <v>0</v>
      </c>
      <c r="R155" s="146">
        <f>Q155*H155</f>
        <v>0</v>
      </c>
      <c r="S155" s="146">
        <v>0</v>
      </c>
      <c r="T155" s="147">
        <f>S155*H155</f>
        <v>0</v>
      </c>
      <c r="AR155" s="148" t="s">
        <v>249</v>
      </c>
      <c r="AT155" s="148" t="s">
        <v>342</v>
      </c>
      <c r="AU155" s="148" t="s">
        <v>86</v>
      </c>
      <c r="AY155" s="17" t="s">
        <v>339</v>
      </c>
      <c r="BE155" s="149">
        <f>IF(N155="základní",J155,0)</f>
        <v>0</v>
      </c>
      <c r="BF155" s="149">
        <f>IF(N155="snížená",J155,0)</f>
        <v>0</v>
      </c>
      <c r="BG155" s="149">
        <f>IF(N155="zákl. přenesená",J155,0)</f>
        <v>0</v>
      </c>
      <c r="BH155" s="149">
        <f>IF(N155="sníž. přenesená",J155,0)</f>
        <v>0</v>
      </c>
      <c r="BI155" s="149">
        <f>IF(N155="nulová",J155,0)</f>
        <v>0</v>
      </c>
      <c r="BJ155" s="17" t="s">
        <v>84</v>
      </c>
      <c r="BK155" s="149">
        <f>ROUND(I155*H155,2)</f>
        <v>0</v>
      </c>
      <c r="BL155" s="17" t="s">
        <v>249</v>
      </c>
      <c r="BM155" s="148" t="s">
        <v>5607</v>
      </c>
    </row>
    <row r="156" spans="2:65" s="1" customFormat="1" x14ac:dyDescent="0.2">
      <c r="B156" s="32"/>
      <c r="D156" s="150" t="s">
        <v>348</v>
      </c>
      <c r="F156" s="151" t="s">
        <v>5302</v>
      </c>
      <c r="I156" s="152"/>
      <c r="L156" s="32"/>
      <c r="M156" s="153"/>
      <c r="T156" s="56"/>
      <c r="AT156" s="17" t="s">
        <v>348</v>
      </c>
      <c r="AU156" s="17" t="s">
        <v>86</v>
      </c>
    </row>
    <row r="157" spans="2:65" s="1" customFormat="1" ht="38.4" x14ac:dyDescent="0.2">
      <c r="B157" s="32"/>
      <c r="D157" s="150" t="s">
        <v>350</v>
      </c>
      <c r="F157" s="154" t="s">
        <v>5608</v>
      </c>
      <c r="I157" s="152"/>
      <c r="L157" s="32"/>
      <c r="M157" s="153"/>
      <c r="T157" s="56"/>
      <c r="AT157" s="17" t="s">
        <v>350</v>
      </c>
      <c r="AU157" s="17" t="s">
        <v>86</v>
      </c>
    </row>
    <row r="158" spans="2:65" s="12" customFormat="1" x14ac:dyDescent="0.2">
      <c r="B158" s="155"/>
      <c r="D158" s="150" t="s">
        <v>376</v>
      </c>
      <c r="E158" s="156" t="s">
        <v>1</v>
      </c>
      <c r="F158" s="157" t="s">
        <v>5609</v>
      </c>
      <c r="H158" s="158">
        <v>36.4</v>
      </c>
      <c r="I158" s="159"/>
      <c r="L158" s="155"/>
      <c r="M158" s="160"/>
      <c r="T158" s="161"/>
      <c r="AT158" s="156" t="s">
        <v>376</v>
      </c>
      <c r="AU158" s="156" t="s">
        <v>86</v>
      </c>
      <c r="AV158" s="12" t="s">
        <v>86</v>
      </c>
      <c r="AW158" s="12" t="s">
        <v>34</v>
      </c>
      <c r="AX158" s="12" t="s">
        <v>77</v>
      </c>
      <c r="AY158" s="156" t="s">
        <v>339</v>
      </c>
    </row>
    <row r="159" spans="2:65" s="13" customFormat="1" x14ac:dyDescent="0.2">
      <c r="B159" s="162"/>
      <c r="D159" s="150" t="s">
        <v>376</v>
      </c>
      <c r="E159" s="163" t="s">
        <v>1</v>
      </c>
      <c r="F159" s="164" t="s">
        <v>398</v>
      </c>
      <c r="H159" s="165">
        <v>36.4</v>
      </c>
      <c r="I159" s="166"/>
      <c r="L159" s="162"/>
      <c r="M159" s="167"/>
      <c r="T159" s="168"/>
      <c r="AT159" s="163" t="s">
        <v>376</v>
      </c>
      <c r="AU159" s="163" t="s">
        <v>86</v>
      </c>
      <c r="AV159" s="13" t="s">
        <v>249</v>
      </c>
      <c r="AW159" s="13" t="s">
        <v>34</v>
      </c>
      <c r="AX159" s="13" t="s">
        <v>84</v>
      </c>
      <c r="AY159" s="163" t="s">
        <v>339</v>
      </c>
    </row>
    <row r="160" spans="2:65" s="1" customFormat="1" ht="16.5" customHeight="1" x14ac:dyDescent="0.2">
      <c r="B160" s="136"/>
      <c r="C160" s="169" t="s">
        <v>378</v>
      </c>
      <c r="D160" s="169" t="s">
        <v>490</v>
      </c>
      <c r="E160" s="170" t="s">
        <v>5305</v>
      </c>
      <c r="F160" s="171" t="s">
        <v>5306</v>
      </c>
      <c r="G160" s="172" t="s">
        <v>493</v>
      </c>
      <c r="H160" s="173">
        <v>65.52</v>
      </c>
      <c r="I160" s="174"/>
      <c r="J160" s="175">
        <f>ROUND(I160*H160,2)</f>
        <v>0</v>
      </c>
      <c r="K160" s="171" t="s">
        <v>902</v>
      </c>
      <c r="L160" s="176"/>
      <c r="M160" s="177" t="s">
        <v>1</v>
      </c>
      <c r="N160" s="178" t="s">
        <v>42</v>
      </c>
      <c r="P160" s="146">
        <f>O160*H160</f>
        <v>0</v>
      </c>
      <c r="Q160" s="146">
        <v>1</v>
      </c>
      <c r="R160" s="146">
        <f>Q160*H160</f>
        <v>65.52</v>
      </c>
      <c r="S160" s="146">
        <v>0</v>
      </c>
      <c r="T160" s="147">
        <f>S160*H160</f>
        <v>0</v>
      </c>
      <c r="AR160" s="148" t="s">
        <v>385</v>
      </c>
      <c r="AT160" s="148" t="s">
        <v>490</v>
      </c>
      <c r="AU160" s="148" t="s">
        <v>86</v>
      </c>
      <c r="AY160" s="17" t="s">
        <v>339</v>
      </c>
      <c r="BE160" s="149">
        <f>IF(N160="základní",J160,0)</f>
        <v>0</v>
      </c>
      <c r="BF160" s="149">
        <f>IF(N160="snížená",J160,0)</f>
        <v>0</v>
      </c>
      <c r="BG160" s="149">
        <f>IF(N160="zákl. přenesená",J160,0)</f>
        <v>0</v>
      </c>
      <c r="BH160" s="149">
        <f>IF(N160="sníž. přenesená",J160,0)</f>
        <v>0</v>
      </c>
      <c r="BI160" s="149">
        <f>IF(N160="nulová",J160,0)</f>
        <v>0</v>
      </c>
      <c r="BJ160" s="17" t="s">
        <v>84</v>
      </c>
      <c r="BK160" s="149">
        <f>ROUND(I160*H160,2)</f>
        <v>0</v>
      </c>
      <c r="BL160" s="17" t="s">
        <v>249</v>
      </c>
      <c r="BM160" s="148" t="s">
        <v>5610</v>
      </c>
    </row>
    <row r="161" spans="2:65" s="1" customFormat="1" x14ac:dyDescent="0.2">
      <c r="B161" s="32"/>
      <c r="D161" s="150" t="s">
        <v>348</v>
      </c>
      <c r="F161" s="151" t="s">
        <v>5306</v>
      </c>
      <c r="I161" s="152"/>
      <c r="L161" s="32"/>
      <c r="M161" s="153"/>
      <c r="T161" s="56"/>
      <c r="AT161" s="17" t="s">
        <v>348</v>
      </c>
      <c r="AU161" s="17" t="s">
        <v>86</v>
      </c>
    </row>
    <row r="162" spans="2:65" s="12" customFormat="1" x14ac:dyDescent="0.2">
      <c r="B162" s="155"/>
      <c r="D162" s="150" t="s">
        <v>376</v>
      </c>
      <c r="F162" s="157" t="s">
        <v>5611</v>
      </c>
      <c r="H162" s="158">
        <v>65.52</v>
      </c>
      <c r="I162" s="159"/>
      <c r="L162" s="155"/>
      <c r="M162" s="160"/>
      <c r="T162" s="161"/>
      <c r="AT162" s="156" t="s">
        <v>376</v>
      </c>
      <c r="AU162" s="156" t="s">
        <v>86</v>
      </c>
      <c r="AV162" s="12" t="s">
        <v>86</v>
      </c>
      <c r="AW162" s="12" t="s">
        <v>3</v>
      </c>
      <c r="AX162" s="12" t="s">
        <v>84</v>
      </c>
      <c r="AY162" s="156" t="s">
        <v>339</v>
      </c>
    </row>
    <row r="163" spans="2:65" s="1" customFormat="1" ht="21.75" customHeight="1" x14ac:dyDescent="0.2">
      <c r="B163" s="136"/>
      <c r="C163" s="137" t="s">
        <v>385</v>
      </c>
      <c r="D163" s="137" t="s">
        <v>342</v>
      </c>
      <c r="E163" s="138" t="s">
        <v>4314</v>
      </c>
      <c r="F163" s="139" t="s">
        <v>4315</v>
      </c>
      <c r="G163" s="140" t="s">
        <v>373</v>
      </c>
      <c r="H163" s="141">
        <v>25.454000000000001</v>
      </c>
      <c r="I163" s="142"/>
      <c r="J163" s="143">
        <f>ROUND(I163*H163,2)</f>
        <v>0</v>
      </c>
      <c r="K163" s="139" t="s">
        <v>902</v>
      </c>
      <c r="L163" s="32"/>
      <c r="M163" s="144" t="s">
        <v>1</v>
      </c>
      <c r="N163" s="145" t="s">
        <v>42</v>
      </c>
      <c r="P163" s="146">
        <f>O163*H163</f>
        <v>0</v>
      </c>
      <c r="Q163" s="146">
        <v>0</v>
      </c>
      <c r="R163" s="146">
        <f>Q163*H163</f>
        <v>0</v>
      </c>
      <c r="S163" s="146">
        <v>0</v>
      </c>
      <c r="T163" s="147">
        <f>S163*H163</f>
        <v>0</v>
      </c>
      <c r="AR163" s="148" t="s">
        <v>249</v>
      </c>
      <c r="AT163" s="148" t="s">
        <v>342</v>
      </c>
      <c r="AU163" s="148" t="s">
        <v>86</v>
      </c>
      <c r="AY163" s="17" t="s">
        <v>339</v>
      </c>
      <c r="BE163" s="149">
        <f>IF(N163="základní",J163,0)</f>
        <v>0</v>
      </c>
      <c r="BF163" s="149">
        <f>IF(N163="snížená",J163,0)</f>
        <v>0</v>
      </c>
      <c r="BG163" s="149">
        <f>IF(N163="zákl. přenesená",J163,0)</f>
        <v>0</v>
      </c>
      <c r="BH163" s="149">
        <f>IF(N163="sníž. přenesená",J163,0)</f>
        <v>0</v>
      </c>
      <c r="BI163" s="149">
        <f>IF(N163="nulová",J163,0)</f>
        <v>0</v>
      </c>
      <c r="BJ163" s="17" t="s">
        <v>84</v>
      </c>
      <c r="BK163" s="149">
        <f>ROUND(I163*H163,2)</f>
        <v>0</v>
      </c>
      <c r="BL163" s="17" t="s">
        <v>249</v>
      </c>
      <c r="BM163" s="148" t="s">
        <v>5612</v>
      </c>
    </row>
    <row r="164" spans="2:65" s="1" customFormat="1" ht="28.8" x14ac:dyDescent="0.2">
      <c r="B164" s="32"/>
      <c r="D164" s="150" t="s">
        <v>348</v>
      </c>
      <c r="F164" s="151" t="s">
        <v>4317</v>
      </c>
      <c r="I164" s="152"/>
      <c r="L164" s="32"/>
      <c r="M164" s="153"/>
      <c r="T164" s="56"/>
      <c r="AT164" s="17" t="s">
        <v>348</v>
      </c>
      <c r="AU164" s="17" t="s">
        <v>86</v>
      </c>
    </row>
    <row r="165" spans="2:65" s="1" customFormat="1" ht="38.4" x14ac:dyDescent="0.2">
      <c r="B165" s="32"/>
      <c r="D165" s="150" t="s">
        <v>350</v>
      </c>
      <c r="F165" s="154" t="s">
        <v>5613</v>
      </c>
      <c r="I165" s="152"/>
      <c r="L165" s="32"/>
      <c r="M165" s="153"/>
      <c r="T165" s="56"/>
      <c r="AT165" s="17" t="s">
        <v>350</v>
      </c>
      <c r="AU165" s="17" t="s">
        <v>86</v>
      </c>
    </row>
    <row r="166" spans="2:65" s="12" customFormat="1" x14ac:dyDescent="0.2">
      <c r="B166" s="155"/>
      <c r="D166" s="150" t="s">
        <v>376</v>
      </c>
      <c r="E166" s="156" t="s">
        <v>1</v>
      </c>
      <c r="F166" s="157" t="s">
        <v>5614</v>
      </c>
      <c r="H166" s="158">
        <v>25.454000000000001</v>
      </c>
      <c r="I166" s="159"/>
      <c r="L166" s="155"/>
      <c r="M166" s="160"/>
      <c r="T166" s="161"/>
      <c r="AT166" s="156" t="s">
        <v>376</v>
      </c>
      <c r="AU166" s="156" t="s">
        <v>86</v>
      </c>
      <c r="AV166" s="12" t="s">
        <v>86</v>
      </c>
      <c r="AW166" s="12" t="s">
        <v>34</v>
      </c>
      <c r="AX166" s="12" t="s">
        <v>77</v>
      </c>
      <c r="AY166" s="156" t="s">
        <v>339</v>
      </c>
    </row>
    <row r="167" spans="2:65" s="13" customFormat="1" x14ac:dyDescent="0.2">
      <c r="B167" s="162"/>
      <c r="D167" s="150" t="s">
        <v>376</v>
      </c>
      <c r="E167" s="163" t="s">
        <v>1</v>
      </c>
      <c r="F167" s="164" t="s">
        <v>398</v>
      </c>
      <c r="H167" s="165">
        <v>25.454000000000001</v>
      </c>
      <c r="I167" s="166"/>
      <c r="L167" s="162"/>
      <c r="M167" s="167"/>
      <c r="T167" s="168"/>
      <c r="AT167" s="163" t="s">
        <v>376</v>
      </c>
      <c r="AU167" s="163" t="s">
        <v>86</v>
      </c>
      <c r="AV167" s="13" t="s">
        <v>249</v>
      </c>
      <c r="AW167" s="13" t="s">
        <v>34</v>
      </c>
      <c r="AX167" s="13" t="s">
        <v>84</v>
      </c>
      <c r="AY167" s="163" t="s">
        <v>339</v>
      </c>
    </row>
    <row r="168" spans="2:65" s="1" customFormat="1" ht="16.5" customHeight="1" x14ac:dyDescent="0.2">
      <c r="B168" s="136"/>
      <c r="C168" s="137" t="s">
        <v>391</v>
      </c>
      <c r="D168" s="137" t="s">
        <v>342</v>
      </c>
      <c r="E168" s="138" t="s">
        <v>4328</v>
      </c>
      <c r="F168" s="139" t="s">
        <v>4329</v>
      </c>
      <c r="G168" s="140" t="s">
        <v>381</v>
      </c>
      <c r="H168" s="141">
        <v>5.4</v>
      </c>
      <c r="I168" s="142"/>
      <c r="J168" s="143">
        <f>ROUND(I168*H168,2)</f>
        <v>0</v>
      </c>
      <c r="K168" s="139" t="s">
        <v>902</v>
      </c>
      <c r="L168" s="32"/>
      <c r="M168" s="144" t="s">
        <v>1</v>
      </c>
      <c r="N168" s="145" t="s">
        <v>42</v>
      </c>
      <c r="P168" s="146">
        <f>O168*H168</f>
        <v>0</v>
      </c>
      <c r="Q168" s="146">
        <v>0</v>
      </c>
      <c r="R168" s="146">
        <f>Q168*H168</f>
        <v>0</v>
      </c>
      <c r="S168" s="146">
        <v>0</v>
      </c>
      <c r="T168" s="147">
        <f>S168*H168</f>
        <v>0</v>
      </c>
      <c r="AR168" s="148" t="s">
        <v>249</v>
      </c>
      <c r="AT168" s="148" t="s">
        <v>342</v>
      </c>
      <c r="AU168" s="148" t="s">
        <v>86</v>
      </c>
      <c r="AY168" s="17" t="s">
        <v>339</v>
      </c>
      <c r="BE168" s="149">
        <f>IF(N168="základní",J168,0)</f>
        <v>0</v>
      </c>
      <c r="BF168" s="149">
        <f>IF(N168="snížená",J168,0)</f>
        <v>0</v>
      </c>
      <c r="BG168" s="149">
        <f>IF(N168="zákl. přenesená",J168,0)</f>
        <v>0</v>
      </c>
      <c r="BH168" s="149">
        <f>IF(N168="sníž. přenesená",J168,0)</f>
        <v>0</v>
      </c>
      <c r="BI168" s="149">
        <f>IF(N168="nulová",J168,0)</f>
        <v>0</v>
      </c>
      <c r="BJ168" s="17" t="s">
        <v>84</v>
      </c>
      <c r="BK168" s="149">
        <f>ROUND(I168*H168,2)</f>
        <v>0</v>
      </c>
      <c r="BL168" s="17" t="s">
        <v>249</v>
      </c>
      <c r="BM168" s="148" t="s">
        <v>5615</v>
      </c>
    </row>
    <row r="169" spans="2:65" s="1" customFormat="1" ht="19.2" x14ac:dyDescent="0.2">
      <c r="B169" s="32"/>
      <c r="D169" s="150" t="s">
        <v>348</v>
      </c>
      <c r="F169" s="151" t="s">
        <v>4331</v>
      </c>
      <c r="I169" s="152"/>
      <c r="L169" s="32"/>
      <c r="M169" s="153"/>
      <c r="T169" s="56"/>
      <c r="AT169" s="17" t="s">
        <v>348</v>
      </c>
      <c r="AU169" s="17" t="s">
        <v>86</v>
      </c>
    </row>
    <row r="170" spans="2:65" s="12" customFormat="1" x14ac:dyDescent="0.2">
      <c r="B170" s="155"/>
      <c r="D170" s="150" t="s">
        <v>376</v>
      </c>
      <c r="E170" s="156" t="s">
        <v>1</v>
      </c>
      <c r="F170" s="157" t="s">
        <v>5616</v>
      </c>
      <c r="H170" s="158">
        <v>5.4</v>
      </c>
      <c r="I170" s="159"/>
      <c r="L170" s="155"/>
      <c r="M170" s="160"/>
      <c r="T170" s="161"/>
      <c r="AT170" s="156" t="s">
        <v>376</v>
      </c>
      <c r="AU170" s="156" t="s">
        <v>86</v>
      </c>
      <c r="AV170" s="12" t="s">
        <v>86</v>
      </c>
      <c r="AW170" s="12" t="s">
        <v>34</v>
      </c>
      <c r="AX170" s="12" t="s">
        <v>77</v>
      </c>
      <c r="AY170" s="156" t="s">
        <v>339</v>
      </c>
    </row>
    <row r="171" spans="2:65" s="13" customFormat="1" x14ac:dyDescent="0.2">
      <c r="B171" s="162"/>
      <c r="D171" s="150" t="s">
        <v>376</v>
      </c>
      <c r="E171" s="163" t="s">
        <v>1</v>
      </c>
      <c r="F171" s="164" t="s">
        <v>398</v>
      </c>
      <c r="H171" s="165">
        <v>5.4</v>
      </c>
      <c r="I171" s="166"/>
      <c r="L171" s="162"/>
      <c r="M171" s="167"/>
      <c r="T171" s="168"/>
      <c r="AT171" s="163" t="s">
        <v>376</v>
      </c>
      <c r="AU171" s="163" t="s">
        <v>86</v>
      </c>
      <c r="AV171" s="13" t="s">
        <v>249</v>
      </c>
      <c r="AW171" s="13" t="s">
        <v>34</v>
      </c>
      <c r="AX171" s="13" t="s">
        <v>84</v>
      </c>
      <c r="AY171" s="163" t="s">
        <v>339</v>
      </c>
    </row>
    <row r="172" spans="2:65" s="11" customFormat="1" ht="22.8" customHeight="1" x14ac:dyDescent="0.25">
      <c r="B172" s="124"/>
      <c r="D172" s="125" t="s">
        <v>76</v>
      </c>
      <c r="E172" s="134" t="s">
        <v>391</v>
      </c>
      <c r="F172" s="134" t="s">
        <v>2387</v>
      </c>
      <c r="I172" s="127"/>
      <c r="J172" s="135">
        <f>BK172</f>
        <v>0</v>
      </c>
      <c r="L172" s="124"/>
      <c r="M172" s="129"/>
      <c r="P172" s="130">
        <f>SUM(P173:P180)</f>
        <v>0</v>
      </c>
      <c r="R172" s="130">
        <f>SUM(R173:R180)</f>
        <v>0.65431296000000005</v>
      </c>
      <c r="T172" s="131">
        <f>SUM(T173:T180)</f>
        <v>57.084900000000005</v>
      </c>
      <c r="AR172" s="125" t="s">
        <v>84</v>
      </c>
      <c r="AT172" s="132" t="s">
        <v>76</v>
      </c>
      <c r="AU172" s="132" t="s">
        <v>84</v>
      </c>
      <c r="AY172" s="125" t="s">
        <v>339</v>
      </c>
      <c r="BK172" s="133">
        <f>SUM(BK173:BK180)</f>
        <v>0</v>
      </c>
    </row>
    <row r="173" spans="2:65" s="1" customFormat="1" ht="16.5" customHeight="1" x14ac:dyDescent="0.2">
      <c r="B173" s="136"/>
      <c r="C173" s="137" t="s">
        <v>399</v>
      </c>
      <c r="D173" s="137" t="s">
        <v>342</v>
      </c>
      <c r="E173" s="138" t="s">
        <v>2517</v>
      </c>
      <c r="F173" s="139" t="s">
        <v>2518</v>
      </c>
      <c r="G173" s="140" t="s">
        <v>373</v>
      </c>
      <c r="H173" s="141">
        <v>5.3760000000000003</v>
      </c>
      <c r="I173" s="142"/>
      <c r="J173" s="143">
        <f>ROUND(I173*H173,2)</f>
        <v>0</v>
      </c>
      <c r="K173" s="139" t="s">
        <v>902</v>
      </c>
      <c r="L173" s="32"/>
      <c r="M173" s="144" t="s">
        <v>1</v>
      </c>
      <c r="N173" s="145" t="s">
        <v>42</v>
      </c>
      <c r="P173" s="146">
        <f>O173*H173</f>
        <v>0</v>
      </c>
      <c r="Q173" s="146">
        <v>0.12171</v>
      </c>
      <c r="R173" s="146">
        <f>Q173*H173</f>
        <v>0.65431296000000005</v>
      </c>
      <c r="S173" s="146">
        <v>2.4</v>
      </c>
      <c r="T173" s="147">
        <f>S173*H173</f>
        <v>12.9024</v>
      </c>
      <c r="AR173" s="148" t="s">
        <v>249</v>
      </c>
      <c r="AT173" s="148" t="s">
        <v>342</v>
      </c>
      <c r="AU173" s="148" t="s">
        <v>86</v>
      </c>
      <c r="AY173" s="17" t="s">
        <v>339</v>
      </c>
      <c r="BE173" s="149">
        <f>IF(N173="základní",J173,0)</f>
        <v>0</v>
      </c>
      <c r="BF173" s="149">
        <f>IF(N173="snížená",J173,0)</f>
        <v>0</v>
      </c>
      <c r="BG173" s="149">
        <f>IF(N173="zákl. přenesená",J173,0)</f>
        <v>0</v>
      </c>
      <c r="BH173" s="149">
        <f>IF(N173="sníž. přenesená",J173,0)</f>
        <v>0</v>
      </c>
      <c r="BI173" s="149">
        <f>IF(N173="nulová",J173,0)</f>
        <v>0</v>
      </c>
      <c r="BJ173" s="17" t="s">
        <v>84</v>
      </c>
      <c r="BK173" s="149">
        <f>ROUND(I173*H173,2)</f>
        <v>0</v>
      </c>
      <c r="BL173" s="17" t="s">
        <v>249</v>
      </c>
      <c r="BM173" s="148" t="s">
        <v>5617</v>
      </c>
    </row>
    <row r="174" spans="2:65" s="1" customFormat="1" x14ac:dyDescent="0.2">
      <c r="B174" s="32"/>
      <c r="D174" s="150" t="s">
        <v>348</v>
      </c>
      <c r="F174" s="151" t="s">
        <v>2520</v>
      </c>
      <c r="I174" s="152"/>
      <c r="L174" s="32"/>
      <c r="M174" s="153"/>
      <c r="T174" s="56"/>
      <c r="AT174" s="17" t="s">
        <v>348</v>
      </c>
      <c r="AU174" s="17" t="s">
        <v>86</v>
      </c>
    </row>
    <row r="175" spans="2:65" s="1" customFormat="1" ht="38.4" x14ac:dyDescent="0.2">
      <c r="B175" s="32"/>
      <c r="D175" s="150" t="s">
        <v>350</v>
      </c>
      <c r="F175" s="154" t="s">
        <v>5618</v>
      </c>
      <c r="I175" s="152"/>
      <c r="L175" s="32"/>
      <c r="M175" s="153"/>
      <c r="T175" s="56"/>
      <c r="AT175" s="17" t="s">
        <v>350</v>
      </c>
      <c r="AU175" s="17" t="s">
        <v>86</v>
      </c>
    </row>
    <row r="176" spans="2:65" s="12" customFormat="1" x14ac:dyDescent="0.2">
      <c r="B176" s="155"/>
      <c r="D176" s="150" t="s">
        <v>376</v>
      </c>
      <c r="E176" s="156" t="s">
        <v>1</v>
      </c>
      <c r="F176" s="157" t="s">
        <v>5619</v>
      </c>
      <c r="H176" s="158">
        <v>0.9</v>
      </c>
      <c r="I176" s="159"/>
      <c r="L176" s="155"/>
      <c r="M176" s="160"/>
      <c r="T176" s="161"/>
      <c r="AT176" s="156" t="s">
        <v>376</v>
      </c>
      <c r="AU176" s="156" t="s">
        <v>86</v>
      </c>
      <c r="AV176" s="12" t="s">
        <v>86</v>
      </c>
      <c r="AW176" s="12" t="s">
        <v>34</v>
      </c>
      <c r="AX176" s="12" t="s">
        <v>77</v>
      </c>
      <c r="AY176" s="156" t="s">
        <v>339</v>
      </c>
    </row>
    <row r="177" spans="2:65" s="12" customFormat="1" x14ac:dyDescent="0.2">
      <c r="B177" s="155"/>
      <c r="D177" s="150" t="s">
        <v>376</v>
      </c>
      <c r="E177" s="156" t="s">
        <v>1</v>
      </c>
      <c r="F177" s="157" t="s">
        <v>5620</v>
      </c>
      <c r="H177" s="158">
        <v>4.476</v>
      </c>
      <c r="I177" s="159"/>
      <c r="L177" s="155"/>
      <c r="M177" s="160"/>
      <c r="T177" s="161"/>
      <c r="AT177" s="156" t="s">
        <v>376</v>
      </c>
      <c r="AU177" s="156" t="s">
        <v>86</v>
      </c>
      <c r="AV177" s="12" t="s">
        <v>86</v>
      </c>
      <c r="AW177" s="12" t="s">
        <v>34</v>
      </c>
      <c r="AX177" s="12" t="s">
        <v>77</v>
      </c>
      <c r="AY177" s="156" t="s">
        <v>339</v>
      </c>
    </row>
    <row r="178" spans="2:65" s="13" customFormat="1" x14ac:dyDescent="0.2">
      <c r="B178" s="162"/>
      <c r="D178" s="150" t="s">
        <v>376</v>
      </c>
      <c r="E178" s="163" t="s">
        <v>1</v>
      </c>
      <c r="F178" s="164" t="s">
        <v>398</v>
      </c>
      <c r="H178" s="165">
        <v>5.3760000000000003</v>
      </c>
      <c r="I178" s="166"/>
      <c r="L178" s="162"/>
      <c r="M178" s="167"/>
      <c r="T178" s="168"/>
      <c r="AT178" s="163" t="s">
        <v>376</v>
      </c>
      <c r="AU178" s="163" t="s">
        <v>86</v>
      </c>
      <c r="AV178" s="13" t="s">
        <v>249</v>
      </c>
      <c r="AW178" s="13" t="s">
        <v>34</v>
      </c>
      <c r="AX178" s="13" t="s">
        <v>84</v>
      </c>
      <c r="AY178" s="163" t="s">
        <v>339</v>
      </c>
    </row>
    <row r="179" spans="2:65" s="1" customFormat="1" ht="16.5" customHeight="1" x14ac:dyDescent="0.2">
      <c r="B179" s="136"/>
      <c r="C179" s="137" t="s">
        <v>405</v>
      </c>
      <c r="D179" s="137" t="s">
        <v>342</v>
      </c>
      <c r="E179" s="138" t="s">
        <v>5621</v>
      </c>
      <c r="F179" s="139" t="s">
        <v>5622</v>
      </c>
      <c r="G179" s="140" t="s">
        <v>358</v>
      </c>
      <c r="H179" s="141">
        <v>21.5</v>
      </c>
      <c r="I179" s="142"/>
      <c r="J179" s="143">
        <f>ROUND(I179*H179,2)</f>
        <v>0</v>
      </c>
      <c r="K179" s="139" t="s">
        <v>902</v>
      </c>
      <c r="L179" s="32"/>
      <c r="M179" s="144" t="s">
        <v>1</v>
      </c>
      <c r="N179" s="145" t="s">
        <v>42</v>
      </c>
      <c r="P179" s="146">
        <f>O179*H179</f>
        <v>0</v>
      </c>
      <c r="Q179" s="146">
        <v>0</v>
      </c>
      <c r="R179" s="146">
        <f>Q179*H179</f>
        <v>0</v>
      </c>
      <c r="S179" s="146">
        <v>2.0550000000000002</v>
      </c>
      <c r="T179" s="147">
        <f>S179*H179</f>
        <v>44.182500000000005</v>
      </c>
      <c r="AR179" s="148" t="s">
        <v>249</v>
      </c>
      <c r="AT179" s="148" t="s">
        <v>342</v>
      </c>
      <c r="AU179" s="148" t="s">
        <v>86</v>
      </c>
      <c r="AY179" s="17" t="s">
        <v>339</v>
      </c>
      <c r="BE179" s="149">
        <f>IF(N179="základní",J179,0)</f>
        <v>0</v>
      </c>
      <c r="BF179" s="149">
        <f>IF(N179="snížená",J179,0)</f>
        <v>0</v>
      </c>
      <c r="BG179" s="149">
        <f>IF(N179="zákl. přenesená",J179,0)</f>
        <v>0</v>
      </c>
      <c r="BH179" s="149">
        <f>IF(N179="sníž. přenesená",J179,0)</f>
        <v>0</v>
      </c>
      <c r="BI179" s="149">
        <f>IF(N179="nulová",J179,0)</f>
        <v>0</v>
      </c>
      <c r="BJ179" s="17" t="s">
        <v>84</v>
      </c>
      <c r="BK179" s="149">
        <f>ROUND(I179*H179,2)</f>
        <v>0</v>
      </c>
      <c r="BL179" s="17" t="s">
        <v>249</v>
      </c>
      <c r="BM179" s="148" t="s">
        <v>5623</v>
      </c>
    </row>
    <row r="180" spans="2:65" s="1" customFormat="1" ht="19.2" x14ac:dyDescent="0.2">
      <c r="B180" s="32"/>
      <c r="D180" s="150" t="s">
        <v>348</v>
      </c>
      <c r="F180" s="151" t="s">
        <v>5624</v>
      </c>
      <c r="I180" s="152"/>
      <c r="L180" s="32"/>
      <c r="M180" s="153"/>
      <c r="T180" s="56"/>
      <c r="AT180" s="17" t="s">
        <v>348</v>
      </c>
      <c r="AU180" s="17" t="s">
        <v>86</v>
      </c>
    </row>
    <row r="181" spans="2:65" s="11" customFormat="1" ht="22.8" customHeight="1" x14ac:dyDescent="0.25">
      <c r="B181" s="124"/>
      <c r="D181" s="125" t="s">
        <v>76</v>
      </c>
      <c r="E181" s="134" t="s">
        <v>2614</v>
      </c>
      <c r="F181" s="134" t="s">
        <v>3443</v>
      </c>
      <c r="I181" s="127"/>
      <c r="J181" s="135">
        <f>BK181</f>
        <v>0</v>
      </c>
      <c r="L181" s="124"/>
      <c r="M181" s="129"/>
      <c r="P181" s="130">
        <f>SUM(P182:P198)</f>
        <v>0</v>
      </c>
      <c r="R181" s="130">
        <f>SUM(R182:R198)</f>
        <v>0</v>
      </c>
      <c r="T181" s="131">
        <f>SUM(T182:T198)</f>
        <v>0</v>
      </c>
      <c r="AR181" s="125" t="s">
        <v>84</v>
      </c>
      <c r="AT181" s="132" t="s">
        <v>76</v>
      </c>
      <c r="AU181" s="132" t="s">
        <v>84</v>
      </c>
      <c r="AY181" s="125" t="s">
        <v>339</v>
      </c>
      <c r="BK181" s="133">
        <f>SUM(BK182:BK198)</f>
        <v>0</v>
      </c>
    </row>
    <row r="182" spans="2:65" s="1" customFormat="1" ht="16.5" customHeight="1" x14ac:dyDescent="0.2">
      <c r="B182" s="136"/>
      <c r="C182" s="137" t="s">
        <v>8</v>
      </c>
      <c r="D182" s="137" t="s">
        <v>342</v>
      </c>
      <c r="E182" s="138" t="s">
        <v>5324</v>
      </c>
      <c r="F182" s="139" t="s">
        <v>5325</v>
      </c>
      <c r="G182" s="140" t="s">
        <v>493</v>
      </c>
      <c r="H182" s="141">
        <v>0.8</v>
      </c>
      <c r="I182" s="142"/>
      <c r="J182" s="143">
        <f>ROUND(I182*H182,2)</f>
        <v>0</v>
      </c>
      <c r="K182" s="139" t="s">
        <v>902</v>
      </c>
      <c r="L182" s="32"/>
      <c r="M182" s="144" t="s">
        <v>1</v>
      </c>
      <c r="N182" s="145" t="s">
        <v>42</v>
      </c>
      <c r="P182" s="146">
        <f>O182*H182</f>
        <v>0</v>
      </c>
      <c r="Q182" s="146">
        <v>0</v>
      </c>
      <c r="R182" s="146">
        <f>Q182*H182</f>
        <v>0</v>
      </c>
      <c r="S182" s="146">
        <v>0</v>
      </c>
      <c r="T182" s="147">
        <f>S182*H182</f>
        <v>0</v>
      </c>
      <c r="AR182" s="148" t="s">
        <v>249</v>
      </c>
      <c r="AT182" s="148" t="s">
        <v>342</v>
      </c>
      <c r="AU182" s="148" t="s">
        <v>86</v>
      </c>
      <c r="AY182" s="17" t="s">
        <v>339</v>
      </c>
      <c r="BE182" s="149">
        <f>IF(N182="základní",J182,0)</f>
        <v>0</v>
      </c>
      <c r="BF182" s="149">
        <f>IF(N182="snížená",J182,0)</f>
        <v>0</v>
      </c>
      <c r="BG182" s="149">
        <f>IF(N182="zákl. přenesená",J182,0)</f>
        <v>0</v>
      </c>
      <c r="BH182" s="149">
        <f>IF(N182="sníž. přenesená",J182,0)</f>
        <v>0</v>
      </c>
      <c r="BI182" s="149">
        <f>IF(N182="nulová",J182,0)</f>
        <v>0</v>
      </c>
      <c r="BJ182" s="17" t="s">
        <v>84</v>
      </c>
      <c r="BK182" s="149">
        <f>ROUND(I182*H182,2)</f>
        <v>0</v>
      </c>
      <c r="BL182" s="17" t="s">
        <v>249</v>
      </c>
      <c r="BM182" s="148" t="s">
        <v>5625</v>
      </c>
    </row>
    <row r="183" spans="2:65" s="1" customFormat="1" ht="19.2" x14ac:dyDescent="0.2">
      <c r="B183" s="32"/>
      <c r="D183" s="150" t="s">
        <v>348</v>
      </c>
      <c r="F183" s="151" t="s">
        <v>5327</v>
      </c>
      <c r="I183" s="152"/>
      <c r="L183" s="32"/>
      <c r="M183" s="153"/>
      <c r="T183" s="56"/>
      <c r="AT183" s="17" t="s">
        <v>348</v>
      </c>
      <c r="AU183" s="17" t="s">
        <v>86</v>
      </c>
    </row>
    <row r="184" spans="2:65" s="1" customFormat="1" ht="24.15" customHeight="1" x14ac:dyDescent="0.2">
      <c r="B184" s="136"/>
      <c r="C184" s="137" t="s">
        <v>415</v>
      </c>
      <c r="D184" s="137" t="s">
        <v>342</v>
      </c>
      <c r="E184" s="138" t="s">
        <v>2626</v>
      </c>
      <c r="F184" s="139" t="s">
        <v>2627</v>
      </c>
      <c r="G184" s="140" t="s">
        <v>493</v>
      </c>
      <c r="H184" s="141">
        <v>57.085000000000001</v>
      </c>
      <c r="I184" s="142"/>
      <c r="J184" s="143">
        <f>ROUND(I184*H184,2)</f>
        <v>0</v>
      </c>
      <c r="K184" s="139" t="s">
        <v>902</v>
      </c>
      <c r="L184" s="32"/>
      <c r="M184" s="144" t="s">
        <v>1</v>
      </c>
      <c r="N184" s="145" t="s">
        <v>42</v>
      </c>
      <c r="P184" s="146">
        <f>O184*H184</f>
        <v>0</v>
      </c>
      <c r="Q184" s="146">
        <v>0</v>
      </c>
      <c r="R184" s="146">
        <f>Q184*H184</f>
        <v>0</v>
      </c>
      <c r="S184" s="146">
        <v>0</v>
      </c>
      <c r="T184" s="147">
        <f>S184*H184</f>
        <v>0</v>
      </c>
      <c r="AR184" s="148" t="s">
        <v>249</v>
      </c>
      <c r="AT184" s="148" t="s">
        <v>342</v>
      </c>
      <c r="AU184" s="148" t="s">
        <v>86</v>
      </c>
      <c r="AY184" s="17" t="s">
        <v>339</v>
      </c>
      <c r="BE184" s="149">
        <f>IF(N184="základní",J184,0)</f>
        <v>0</v>
      </c>
      <c r="BF184" s="149">
        <f>IF(N184="snížená",J184,0)</f>
        <v>0</v>
      </c>
      <c r="BG184" s="149">
        <f>IF(N184="zákl. přenesená",J184,0)</f>
        <v>0</v>
      </c>
      <c r="BH184" s="149">
        <f>IF(N184="sníž. přenesená",J184,0)</f>
        <v>0</v>
      </c>
      <c r="BI184" s="149">
        <f>IF(N184="nulová",J184,0)</f>
        <v>0</v>
      </c>
      <c r="BJ184" s="17" t="s">
        <v>84</v>
      </c>
      <c r="BK184" s="149">
        <f>ROUND(I184*H184,2)</f>
        <v>0</v>
      </c>
      <c r="BL184" s="17" t="s">
        <v>249</v>
      </c>
      <c r="BM184" s="148" t="s">
        <v>5626</v>
      </c>
    </row>
    <row r="185" spans="2:65" s="1" customFormat="1" ht="19.2" x14ac:dyDescent="0.2">
      <c r="B185" s="32"/>
      <c r="D185" s="150" t="s">
        <v>348</v>
      </c>
      <c r="F185" s="151" t="s">
        <v>2629</v>
      </c>
      <c r="I185" s="152"/>
      <c r="L185" s="32"/>
      <c r="M185" s="153"/>
      <c r="T185" s="56"/>
      <c r="AT185" s="17" t="s">
        <v>348</v>
      </c>
      <c r="AU185" s="17" t="s">
        <v>86</v>
      </c>
    </row>
    <row r="186" spans="2:65" s="12" customFormat="1" x14ac:dyDescent="0.2">
      <c r="B186" s="155"/>
      <c r="D186" s="150" t="s">
        <v>376</v>
      </c>
      <c r="E186" s="156" t="s">
        <v>1</v>
      </c>
      <c r="F186" s="157" t="s">
        <v>5627</v>
      </c>
      <c r="H186" s="158">
        <v>57.085000000000001</v>
      </c>
      <c r="I186" s="159"/>
      <c r="L186" s="155"/>
      <c r="M186" s="160"/>
      <c r="T186" s="161"/>
      <c r="AT186" s="156" t="s">
        <v>376</v>
      </c>
      <c r="AU186" s="156" t="s">
        <v>86</v>
      </c>
      <c r="AV186" s="12" t="s">
        <v>86</v>
      </c>
      <c r="AW186" s="12" t="s">
        <v>34</v>
      </c>
      <c r="AX186" s="12" t="s">
        <v>77</v>
      </c>
      <c r="AY186" s="156" t="s">
        <v>339</v>
      </c>
    </row>
    <row r="187" spans="2:65" s="13" customFormat="1" x14ac:dyDescent="0.2">
      <c r="B187" s="162"/>
      <c r="D187" s="150" t="s">
        <v>376</v>
      </c>
      <c r="E187" s="163" t="s">
        <v>1</v>
      </c>
      <c r="F187" s="164" t="s">
        <v>398</v>
      </c>
      <c r="H187" s="165">
        <v>57.085000000000001</v>
      </c>
      <c r="I187" s="166"/>
      <c r="L187" s="162"/>
      <c r="M187" s="167"/>
      <c r="T187" s="168"/>
      <c r="AT187" s="163" t="s">
        <v>376</v>
      </c>
      <c r="AU187" s="163" t="s">
        <v>86</v>
      </c>
      <c r="AV187" s="13" t="s">
        <v>249</v>
      </c>
      <c r="AW187" s="13" t="s">
        <v>34</v>
      </c>
      <c r="AX187" s="13" t="s">
        <v>84</v>
      </c>
      <c r="AY187" s="163" t="s">
        <v>339</v>
      </c>
    </row>
    <row r="188" spans="2:65" s="1" customFormat="1" ht="16.5" customHeight="1" x14ac:dyDescent="0.2">
      <c r="B188" s="136"/>
      <c r="C188" s="137" t="s">
        <v>421</v>
      </c>
      <c r="D188" s="137" t="s">
        <v>342</v>
      </c>
      <c r="E188" s="138" t="s">
        <v>2642</v>
      </c>
      <c r="F188" s="139" t="s">
        <v>2643</v>
      </c>
      <c r="G188" s="140" t="s">
        <v>493</v>
      </c>
      <c r="H188" s="141">
        <v>57.085000000000001</v>
      </c>
      <c r="I188" s="142"/>
      <c r="J188" s="143">
        <f>ROUND(I188*H188,2)</f>
        <v>0</v>
      </c>
      <c r="K188" s="139" t="s">
        <v>902</v>
      </c>
      <c r="L188" s="32"/>
      <c r="M188" s="144" t="s">
        <v>1</v>
      </c>
      <c r="N188" s="145" t="s">
        <v>42</v>
      </c>
      <c r="P188" s="146">
        <f>O188*H188</f>
        <v>0</v>
      </c>
      <c r="Q188" s="146">
        <v>0</v>
      </c>
      <c r="R188" s="146">
        <f>Q188*H188</f>
        <v>0</v>
      </c>
      <c r="S188" s="146">
        <v>0</v>
      </c>
      <c r="T188" s="147">
        <f>S188*H188</f>
        <v>0</v>
      </c>
      <c r="AR188" s="148" t="s">
        <v>249</v>
      </c>
      <c r="AT188" s="148" t="s">
        <v>342</v>
      </c>
      <c r="AU188" s="148" t="s">
        <v>86</v>
      </c>
      <c r="AY188" s="17" t="s">
        <v>339</v>
      </c>
      <c r="BE188" s="149">
        <f>IF(N188="základní",J188,0)</f>
        <v>0</v>
      </c>
      <c r="BF188" s="149">
        <f>IF(N188="snížená",J188,0)</f>
        <v>0</v>
      </c>
      <c r="BG188" s="149">
        <f>IF(N188="zákl. přenesená",J188,0)</f>
        <v>0</v>
      </c>
      <c r="BH188" s="149">
        <f>IF(N188="sníž. přenesená",J188,0)</f>
        <v>0</v>
      </c>
      <c r="BI188" s="149">
        <f>IF(N188="nulová",J188,0)</f>
        <v>0</v>
      </c>
      <c r="BJ188" s="17" t="s">
        <v>84</v>
      </c>
      <c r="BK188" s="149">
        <f>ROUND(I188*H188,2)</f>
        <v>0</v>
      </c>
      <c r="BL188" s="17" t="s">
        <v>249</v>
      </c>
      <c r="BM188" s="148" t="s">
        <v>5628</v>
      </c>
    </row>
    <row r="189" spans="2:65" s="1" customFormat="1" x14ac:dyDescent="0.2">
      <c r="B189" s="32"/>
      <c r="D189" s="150" t="s">
        <v>348</v>
      </c>
      <c r="F189" s="151" t="s">
        <v>2645</v>
      </c>
      <c r="I189" s="152"/>
      <c r="L189" s="32"/>
      <c r="M189" s="153"/>
      <c r="T189" s="56"/>
      <c r="AT189" s="17" t="s">
        <v>348</v>
      </c>
      <c r="AU189" s="17" t="s">
        <v>86</v>
      </c>
    </row>
    <row r="190" spans="2:65" s="12" customFormat="1" x14ac:dyDescent="0.2">
      <c r="B190" s="155"/>
      <c r="D190" s="150" t="s">
        <v>376</v>
      </c>
      <c r="E190" s="156" t="s">
        <v>1</v>
      </c>
      <c r="F190" s="157" t="s">
        <v>5629</v>
      </c>
      <c r="H190" s="158">
        <v>57.085000000000001</v>
      </c>
      <c r="I190" s="159"/>
      <c r="L190" s="155"/>
      <c r="M190" s="160"/>
      <c r="T190" s="161"/>
      <c r="AT190" s="156" t="s">
        <v>376</v>
      </c>
      <c r="AU190" s="156" t="s">
        <v>86</v>
      </c>
      <c r="AV190" s="12" t="s">
        <v>86</v>
      </c>
      <c r="AW190" s="12" t="s">
        <v>34</v>
      </c>
      <c r="AX190" s="12" t="s">
        <v>77</v>
      </c>
      <c r="AY190" s="156" t="s">
        <v>339</v>
      </c>
    </row>
    <row r="191" spans="2:65" s="13" customFormat="1" x14ac:dyDescent="0.2">
      <c r="B191" s="162"/>
      <c r="D191" s="150" t="s">
        <v>376</v>
      </c>
      <c r="E191" s="163" t="s">
        <v>1</v>
      </c>
      <c r="F191" s="164" t="s">
        <v>398</v>
      </c>
      <c r="H191" s="165">
        <v>57.085000000000001</v>
      </c>
      <c r="I191" s="166"/>
      <c r="L191" s="162"/>
      <c r="M191" s="167"/>
      <c r="T191" s="168"/>
      <c r="AT191" s="163" t="s">
        <v>376</v>
      </c>
      <c r="AU191" s="163" t="s">
        <v>86</v>
      </c>
      <c r="AV191" s="13" t="s">
        <v>249</v>
      </c>
      <c r="AW191" s="13" t="s">
        <v>34</v>
      </c>
      <c r="AX191" s="13" t="s">
        <v>84</v>
      </c>
      <c r="AY191" s="163" t="s">
        <v>339</v>
      </c>
    </row>
    <row r="192" spans="2:65" s="1" customFormat="1" ht="16.5" customHeight="1" x14ac:dyDescent="0.2">
      <c r="B192" s="136"/>
      <c r="C192" s="137" t="s">
        <v>423</v>
      </c>
      <c r="D192" s="137" t="s">
        <v>342</v>
      </c>
      <c r="E192" s="138" t="s">
        <v>2646</v>
      </c>
      <c r="F192" s="139" t="s">
        <v>2647</v>
      </c>
      <c r="G192" s="140" t="s">
        <v>493</v>
      </c>
      <c r="H192" s="141">
        <v>1084.615</v>
      </c>
      <c r="I192" s="142"/>
      <c r="J192" s="143">
        <f>ROUND(I192*H192,2)</f>
        <v>0</v>
      </c>
      <c r="K192" s="139" t="s">
        <v>902</v>
      </c>
      <c r="L192" s="32"/>
      <c r="M192" s="144" t="s">
        <v>1</v>
      </c>
      <c r="N192" s="145" t="s">
        <v>42</v>
      </c>
      <c r="P192" s="146">
        <f>O192*H192</f>
        <v>0</v>
      </c>
      <c r="Q192" s="146">
        <v>0</v>
      </c>
      <c r="R192" s="146">
        <f>Q192*H192</f>
        <v>0</v>
      </c>
      <c r="S192" s="146">
        <v>0</v>
      </c>
      <c r="T192" s="147">
        <f>S192*H192</f>
        <v>0</v>
      </c>
      <c r="AR192" s="148" t="s">
        <v>249</v>
      </c>
      <c r="AT192" s="148" t="s">
        <v>342</v>
      </c>
      <c r="AU192" s="148" t="s">
        <v>86</v>
      </c>
      <c r="AY192" s="17" t="s">
        <v>339</v>
      </c>
      <c r="BE192" s="149">
        <f>IF(N192="základní",J192,0)</f>
        <v>0</v>
      </c>
      <c r="BF192" s="149">
        <f>IF(N192="snížená",J192,0)</f>
        <v>0</v>
      </c>
      <c r="BG192" s="149">
        <f>IF(N192="zákl. přenesená",J192,0)</f>
        <v>0</v>
      </c>
      <c r="BH192" s="149">
        <f>IF(N192="sníž. přenesená",J192,0)</f>
        <v>0</v>
      </c>
      <c r="BI192" s="149">
        <f>IF(N192="nulová",J192,0)</f>
        <v>0</v>
      </c>
      <c r="BJ192" s="17" t="s">
        <v>84</v>
      </c>
      <c r="BK192" s="149">
        <f>ROUND(I192*H192,2)</f>
        <v>0</v>
      </c>
      <c r="BL192" s="17" t="s">
        <v>249</v>
      </c>
      <c r="BM192" s="148" t="s">
        <v>5630</v>
      </c>
    </row>
    <row r="193" spans="2:65" s="1" customFormat="1" ht="19.2" x14ac:dyDescent="0.2">
      <c r="B193" s="32"/>
      <c r="D193" s="150" t="s">
        <v>348</v>
      </c>
      <c r="F193" s="151" t="s">
        <v>2649</v>
      </c>
      <c r="I193" s="152"/>
      <c r="L193" s="32"/>
      <c r="M193" s="153"/>
      <c r="T193" s="56"/>
      <c r="AT193" s="17" t="s">
        <v>348</v>
      </c>
      <c r="AU193" s="17" t="s">
        <v>86</v>
      </c>
    </row>
    <row r="194" spans="2:65" s="15" customFormat="1" x14ac:dyDescent="0.2">
      <c r="B194" s="189"/>
      <c r="D194" s="150" t="s">
        <v>376</v>
      </c>
      <c r="E194" s="190" t="s">
        <v>1</v>
      </c>
      <c r="F194" s="191" t="s">
        <v>5333</v>
      </c>
      <c r="H194" s="190" t="s">
        <v>1</v>
      </c>
      <c r="I194" s="192"/>
      <c r="L194" s="189"/>
      <c r="M194" s="193"/>
      <c r="T194" s="194"/>
      <c r="AT194" s="190" t="s">
        <v>376</v>
      </c>
      <c r="AU194" s="190" t="s">
        <v>86</v>
      </c>
      <c r="AV194" s="15" t="s">
        <v>84</v>
      </c>
      <c r="AW194" s="15" t="s">
        <v>34</v>
      </c>
      <c r="AX194" s="15" t="s">
        <v>77</v>
      </c>
      <c r="AY194" s="190" t="s">
        <v>339</v>
      </c>
    </row>
    <row r="195" spans="2:65" s="12" customFormat="1" x14ac:dyDescent="0.2">
      <c r="B195" s="155"/>
      <c r="D195" s="150" t="s">
        <v>376</v>
      </c>
      <c r="E195" s="156" t="s">
        <v>1</v>
      </c>
      <c r="F195" s="157" t="s">
        <v>5631</v>
      </c>
      <c r="H195" s="158">
        <v>1084.615</v>
      </c>
      <c r="I195" s="159"/>
      <c r="L195" s="155"/>
      <c r="M195" s="160"/>
      <c r="T195" s="161"/>
      <c r="AT195" s="156" t="s">
        <v>376</v>
      </c>
      <c r="AU195" s="156" t="s">
        <v>86</v>
      </c>
      <c r="AV195" s="12" t="s">
        <v>86</v>
      </c>
      <c r="AW195" s="12" t="s">
        <v>34</v>
      </c>
      <c r="AX195" s="12" t="s">
        <v>77</v>
      </c>
      <c r="AY195" s="156" t="s">
        <v>339</v>
      </c>
    </row>
    <row r="196" spans="2:65" s="13" customFormat="1" x14ac:dyDescent="0.2">
      <c r="B196" s="162"/>
      <c r="D196" s="150" t="s">
        <v>376</v>
      </c>
      <c r="E196" s="163" t="s">
        <v>1</v>
      </c>
      <c r="F196" s="164" t="s">
        <v>398</v>
      </c>
      <c r="H196" s="165">
        <v>1084.615</v>
      </c>
      <c r="I196" s="166"/>
      <c r="L196" s="162"/>
      <c r="M196" s="167"/>
      <c r="T196" s="168"/>
      <c r="AT196" s="163" t="s">
        <v>376</v>
      </c>
      <c r="AU196" s="163" t="s">
        <v>86</v>
      </c>
      <c r="AV196" s="13" t="s">
        <v>249</v>
      </c>
      <c r="AW196" s="13" t="s">
        <v>34</v>
      </c>
      <c r="AX196" s="13" t="s">
        <v>84</v>
      </c>
      <c r="AY196" s="163" t="s">
        <v>339</v>
      </c>
    </row>
    <row r="197" spans="2:65" s="1" customFormat="1" ht="16.5" customHeight="1" x14ac:dyDescent="0.2">
      <c r="B197" s="136"/>
      <c r="C197" s="137" t="s">
        <v>428</v>
      </c>
      <c r="D197" s="137" t="s">
        <v>342</v>
      </c>
      <c r="E197" s="138" t="s">
        <v>5335</v>
      </c>
      <c r="F197" s="139" t="s">
        <v>5336</v>
      </c>
      <c r="G197" s="140" t="s">
        <v>493</v>
      </c>
      <c r="H197" s="141">
        <v>57.085000000000001</v>
      </c>
      <c r="I197" s="142"/>
      <c r="J197" s="143">
        <f>ROUND(I197*H197,2)</f>
        <v>0</v>
      </c>
      <c r="K197" s="139" t="s">
        <v>902</v>
      </c>
      <c r="L197" s="32"/>
      <c r="M197" s="144" t="s">
        <v>1</v>
      </c>
      <c r="N197" s="145" t="s">
        <v>42</v>
      </c>
      <c r="P197" s="146">
        <f>O197*H197</f>
        <v>0</v>
      </c>
      <c r="Q197" s="146">
        <v>0</v>
      </c>
      <c r="R197" s="146">
        <f>Q197*H197</f>
        <v>0</v>
      </c>
      <c r="S197" s="146">
        <v>0</v>
      </c>
      <c r="T197" s="147">
        <f>S197*H197</f>
        <v>0</v>
      </c>
      <c r="AR197" s="148" t="s">
        <v>249</v>
      </c>
      <c r="AT197" s="148" t="s">
        <v>342</v>
      </c>
      <c r="AU197" s="148" t="s">
        <v>86</v>
      </c>
      <c r="AY197" s="17" t="s">
        <v>339</v>
      </c>
      <c r="BE197" s="149">
        <f>IF(N197="základní",J197,0)</f>
        <v>0</v>
      </c>
      <c r="BF197" s="149">
        <f>IF(N197="snížená",J197,0)</f>
        <v>0</v>
      </c>
      <c r="BG197" s="149">
        <f>IF(N197="zákl. přenesená",J197,0)</f>
        <v>0</v>
      </c>
      <c r="BH197" s="149">
        <f>IF(N197="sníž. přenesená",J197,0)</f>
        <v>0</v>
      </c>
      <c r="BI197" s="149">
        <f>IF(N197="nulová",J197,0)</f>
        <v>0</v>
      </c>
      <c r="BJ197" s="17" t="s">
        <v>84</v>
      </c>
      <c r="BK197" s="149">
        <f>ROUND(I197*H197,2)</f>
        <v>0</v>
      </c>
      <c r="BL197" s="17" t="s">
        <v>249</v>
      </c>
      <c r="BM197" s="148" t="s">
        <v>5632</v>
      </c>
    </row>
    <row r="198" spans="2:65" s="1" customFormat="1" x14ac:dyDescent="0.2">
      <c r="B198" s="32"/>
      <c r="D198" s="150" t="s">
        <v>348</v>
      </c>
      <c r="F198" s="151" t="s">
        <v>5338</v>
      </c>
      <c r="I198" s="152"/>
      <c r="L198" s="32"/>
      <c r="M198" s="153"/>
      <c r="T198" s="56"/>
      <c r="AT198" s="17" t="s">
        <v>348</v>
      </c>
      <c r="AU198" s="17" t="s">
        <v>86</v>
      </c>
    </row>
    <row r="199" spans="2:65" s="11" customFormat="1" ht="22.8" customHeight="1" x14ac:dyDescent="0.25">
      <c r="B199" s="124"/>
      <c r="D199" s="125" t="s">
        <v>76</v>
      </c>
      <c r="E199" s="134" t="s">
        <v>2661</v>
      </c>
      <c r="F199" s="134" t="s">
        <v>2662</v>
      </c>
      <c r="I199" s="127"/>
      <c r="J199" s="135">
        <f>BK199</f>
        <v>0</v>
      </c>
      <c r="L199" s="124"/>
      <c r="M199" s="129"/>
      <c r="P199" s="130">
        <f>SUM(P200:P201)</f>
        <v>0</v>
      </c>
      <c r="R199" s="130">
        <f>SUM(R200:R201)</f>
        <v>0</v>
      </c>
      <c r="T199" s="131">
        <f>SUM(T200:T201)</f>
        <v>0</v>
      </c>
      <c r="AR199" s="125" t="s">
        <v>84</v>
      </c>
      <c r="AT199" s="132" t="s">
        <v>76</v>
      </c>
      <c r="AU199" s="132" t="s">
        <v>84</v>
      </c>
      <c r="AY199" s="125" t="s">
        <v>339</v>
      </c>
      <c r="BK199" s="133">
        <f>SUM(BK200:BK201)</f>
        <v>0</v>
      </c>
    </row>
    <row r="200" spans="2:65" s="1" customFormat="1" ht="16.5" customHeight="1" x14ac:dyDescent="0.2">
      <c r="B200" s="136"/>
      <c r="C200" s="137" t="s">
        <v>433</v>
      </c>
      <c r="D200" s="137" t="s">
        <v>342</v>
      </c>
      <c r="E200" s="138" t="s">
        <v>2663</v>
      </c>
      <c r="F200" s="139" t="s">
        <v>2664</v>
      </c>
      <c r="G200" s="140" t="s">
        <v>493</v>
      </c>
      <c r="H200" s="141">
        <v>66.174000000000007</v>
      </c>
      <c r="I200" s="142"/>
      <c r="J200" s="143">
        <f>ROUND(I200*H200,2)</f>
        <v>0</v>
      </c>
      <c r="K200" s="139" t="s">
        <v>902</v>
      </c>
      <c r="L200" s="32"/>
      <c r="M200" s="144" t="s">
        <v>1</v>
      </c>
      <c r="N200" s="145" t="s">
        <v>42</v>
      </c>
      <c r="P200" s="146">
        <f>O200*H200</f>
        <v>0</v>
      </c>
      <c r="Q200" s="146">
        <v>0</v>
      </c>
      <c r="R200" s="146">
        <f>Q200*H200</f>
        <v>0</v>
      </c>
      <c r="S200" s="146">
        <v>0</v>
      </c>
      <c r="T200" s="147">
        <f>S200*H200</f>
        <v>0</v>
      </c>
      <c r="AR200" s="148" t="s">
        <v>249</v>
      </c>
      <c r="AT200" s="148" t="s">
        <v>342</v>
      </c>
      <c r="AU200" s="148" t="s">
        <v>86</v>
      </c>
      <c r="AY200" s="17" t="s">
        <v>339</v>
      </c>
      <c r="BE200" s="149">
        <f>IF(N200="základní",J200,0)</f>
        <v>0</v>
      </c>
      <c r="BF200" s="149">
        <f>IF(N200="snížená",J200,0)</f>
        <v>0</v>
      </c>
      <c r="BG200" s="149">
        <f>IF(N200="zákl. přenesená",J200,0)</f>
        <v>0</v>
      </c>
      <c r="BH200" s="149">
        <f>IF(N200="sníž. přenesená",J200,0)</f>
        <v>0</v>
      </c>
      <c r="BI200" s="149">
        <f>IF(N200="nulová",J200,0)</f>
        <v>0</v>
      </c>
      <c r="BJ200" s="17" t="s">
        <v>84</v>
      </c>
      <c r="BK200" s="149">
        <f>ROUND(I200*H200,2)</f>
        <v>0</v>
      </c>
      <c r="BL200" s="17" t="s">
        <v>249</v>
      </c>
      <c r="BM200" s="148" t="s">
        <v>5633</v>
      </c>
    </row>
    <row r="201" spans="2:65" s="1" customFormat="1" ht="19.2" x14ac:dyDescent="0.2">
      <c r="B201" s="32"/>
      <c r="D201" s="150" t="s">
        <v>348</v>
      </c>
      <c r="F201" s="151" t="s">
        <v>2666</v>
      </c>
      <c r="I201" s="152"/>
      <c r="L201" s="32"/>
      <c r="M201" s="202"/>
      <c r="N201" s="203"/>
      <c r="O201" s="203"/>
      <c r="P201" s="203"/>
      <c r="Q201" s="203"/>
      <c r="R201" s="203"/>
      <c r="S201" s="203"/>
      <c r="T201" s="204"/>
      <c r="AT201" s="17" t="s">
        <v>348</v>
      </c>
      <c r="AU201" s="17" t="s">
        <v>86</v>
      </c>
    </row>
    <row r="202" spans="2:65" s="1" customFormat="1" ht="6.9" customHeight="1" x14ac:dyDescent="0.2">
      <c r="B202" s="44"/>
      <c r="C202" s="45"/>
      <c r="D202" s="45"/>
      <c r="E202" s="45"/>
      <c r="F202" s="45"/>
      <c r="G202" s="45"/>
      <c r="H202" s="45"/>
      <c r="I202" s="45"/>
      <c r="J202" s="45"/>
      <c r="K202" s="45"/>
      <c r="L202" s="32"/>
    </row>
  </sheetData>
  <autoFilter ref="C128:K201" xr:uid="{00000000-0009-0000-0000-000016000000}"/>
  <mergeCells count="15">
    <mergeCell ref="E115:H115"/>
    <mergeCell ref="E119:H119"/>
    <mergeCell ref="E117:H117"/>
    <mergeCell ref="E121:H121"/>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2:BM326"/>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187</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3.2" x14ac:dyDescent="0.2">
      <c r="B8" s="20"/>
      <c r="D8" s="27" t="s">
        <v>312</v>
      </c>
      <c r="L8" s="20"/>
    </row>
    <row r="9" spans="2:46" ht="16.5" customHeight="1" x14ac:dyDescent="0.2">
      <c r="B9" s="20"/>
      <c r="E9" s="278" t="s">
        <v>1953</v>
      </c>
      <c r="F9" s="256"/>
      <c r="G9" s="256"/>
      <c r="H9" s="256"/>
      <c r="L9" s="20"/>
    </row>
    <row r="10" spans="2:46" ht="12" customHeight="1" x14ac:dyDescent="0.2">
      <c r="B10" s="20"/>
      <c r="D10" s="27" t="s">
        <v>314</v>
      </c>
      <c r="L10" s="20"/>
    </row>
    <row r="11" spans="2:46" s="1" customFormat="1" ht="16.5" customHeight="1" x14ac:dyDescent="0.2">
      <c r="B11" s="32"/>
      <c r="E11" s="260" t="s">
        <v>5634</v>
      </c>
      <c r="F11" s="277"/>
      <c r="G11" s="277"/>
      <c r="H11" s="277"/>
      <c r="L11" s="32"/>
    </row>
    <row r="12" spans="2:46" s="1" customFormat="1" ht="12" customHeight="1" x14ac:dyDescent="0.2">
      <c r="B12" s="32"/>
      <c r="D12" s="27" t="s">
        <v>625</v>
      </c>
      <c r="L12" s="32"/>
    </row>
    <row r="13" spans="2:46" s="1" customFormat="1" ht="16.5" customHeight="1" x14ac:dyDescent="0.2">
      <c r="B13" s="32"/>
      <c r="E13" s="248" t="s">
        <v>5635</v>
      </c>
      <c r="F13" s="277"/>
      <c r="G13" s="277"/>
      <c r="H13" s="277"/>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8"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80" t="str">
        <f>'Rekapitulace stavby'!E14</f>
        <v>Vyplň údaj</v>
      </c>
      <c r="F22" s="266"/>
      <c r="G22" s="266"/>
      <c r="H22" s="266"/>
      <c r="I22" s="27" t="s">
        <v>28</v>
      </c>
      <c r="J22" s="28" t="str">
        <f>'Rekapitulace stavby'!AN14</f>
        <v>Vyplň údaj</v>
      </c>
      <c r="L22" s="32"/>
    </row>
    <row r="23" spans="2:12" s="1" customFormat="1" ht="6.9"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 customHeight="1" x14ac:dyDescent="0.2">
      <c r="B29" s="32"/>
      <c r="L29" s="32"/>
    </row>
    <row r="30" spans="2:12" s="1" customFormat="1" ht="12" customHeight="1" x14ac:dyDescent="0.2">
      <c r="B30" s="32"/>
      <c r="D30" s="27" t="s">
        <v>36</v>
      </c>
      <c r="L30" s="32"/>
    </row>
    <row r="31" spans="2:12" s="7" customFormat="1" ht="16.5" customHeight="1" x14ac:dyDescent="0.2">
      <c r="B31" s="94"/>
      <c r="E31" s="270" t="s">
        <v>1</v>
      </c>
      <c r="F31" s="270"/>
      <c r="G31" s="270"/>
      <c r="H31" s="270"/>
      <c r="L31" s="94"/>
    </row>
    <row r="32" spans="2:12" s="1" customFormat="1" ht="6.9" customHeight="1" x14ac:dyDescent="0.2">
      <c r="B32" s="32"/>
      <c r="L32" s="32"/>
    </row>
    <row r="33" spans="2:12" s="1" customFormat="1" ht="6.9" customHeight="1" x14ac:dyDescent="0.2">
      <c r="B33" s="32"/>
      <c r="D33" s="53"/>
      <c r="E33" s="53"/>
      <c r="F33" s="53"/>
      <c r="G33" s="53"/>
      <c r="H33" s="53"/>
      <c r="I33" s="53"/>
      <c r="J33" s="53"/>
      <c r="K33" s="53"/>
      <c r="L33" s="32"/>
    </row>
    <row r="34" spans="2:12" s="1" customFormat="1" ht="25.35" customHeight="1" x14ac:dyDescent="0.2">
      <c r="B34" s="32"/>
      <c r="D34" s="95" t="s">
        <v>37</v>
      </c>
      <c r="J34" s="66">
        <f>ROUND(J135, 2)</f>
        <v>0</v>
      </c>
      <c r="L34" s="32"/>
    </row>
    <row r="35" spans="2:12" s="1" customFormat="1" ht="6.9" customHeight="1" x14ac:dyDescent="0.2">
      <c r="B35" s="32"/>
      <c r="D35" s="53"/>
      <c r="E35" s="53"/>
      <c r="F35" s="53"/>
      <c r="G35" s="53"/>
      <c r="H35" s="53"/>
      <c r="I35" s="53"/>
      <c r="J35" s="53"/>
      <c r="K35" s="53"/>
      <c r="L35" s="32"/>
    </row>
    <row r="36" spans="2:12" s="1" customFormat="1" ht="14.4" customHeight="1" x14ac:dyDescent="0.2">
      <c r="B36" s="32"/>
      <c r="F36" s="35" t="s">
        <v>39</v>
      </c>
      <c r="I36" s="35" t="s">
        <v>38</v>
      </c>
      <c r="J36" s="35" t="s">
        <v>40</v>
      </c>
      <c r="L36" s="32"/>
    </row>
    <row r="37" spans="2:12" s="1" customFormat="1" ht="14.4" customHeight="1" x14ac:dyDescent="0.2">
      <c r="B37" s="32"/>
      <c r="D37" s="55" t="s">
        <v>41</v>
      </c>
      <c r="E37" s="27" t="s">
        <v>42</v>
      </c>
      <c r="F37" s="86">
        <f>ROUND((SUM(BE135:BE325)),  2)</f>
        <v>0</v>
      </c>
      <c r="I37" s="96">
        <v>0.21</v>
      </c>
      <c r="J37" s="86">
        <f>ROUND(((SUM(BE135:BE325))*I37),  2)</f>
        <v>0</v>
      </c>
      <c r="L37" s="32"/>
    </row>
    <row r="38" spans="2:12" s="1" customFormat="1" ht="14.4" customHeight="1" x14ac:dyDescent="0.2">
      <c r="B38" s="32"/>
      <c r="E38" s="27" t="s">
        <v>43</v>
      </c>
      <c r="F38" s="86">
        <f>ROUND((SUM(BF135:BF325)),  2)</f>
        <v>0</v>
      </c>
      <c r="I38" s="96">
        <v>0.12</v>
      </c>
      <c r="J38" s="86">
        <f>ROUND(((SUM(BF135:BF325))*I38),  2)</f>
        <v>0</v>
      </c>
      <c r="L38" s="32"/>
    </row>
    <row r="39" spans="2:12" s="1" customFormat="1" ht="14.4" hidden="1" customHeight="1" x14ac:dyDescent="0.2">
      <c r="B39" s="32"/>
      <c r="E39" s="27" t="s">
        <v>44</v>
      </c>
      <c r="F39" s="86">
        <f>ROUND((SUM(BG135:BG325)),  2)</f>
        <v>0</v>
      </c>
      <c r="I39" s="96">
        <v>0.21</v>
      </c>
      <c r="J39" s="86">
        <f>0</f>
        <v>0</v>
      </c>
      <c r="L39" s="32"/>
    </row>
    <row r="40" spans="2:12" s="1" customFormat="1" ht="14.4" hidden="1" customHeight="1" x14ac:dyDescent="0.2">
      <c r="B40" s="32"/>
      <c r="E40" s="27" t="s">
        <v>45</v>
      </c>
      <c r="F40" s="86">
        <f>ROUND((SUM(BH135:BH325)),  2)</f>
        <v>0</v>
      </c>
      <c r="I40" s="96">
        <v>0.12</v>
      </c>
      <c r="J40" s="86">
        <f>0</f>
        <v>0</v>
      </c>
      <c r="L40" s="32"/>
    </row>
    <row r="41" spans="2:12" s="1" customFormat="1" ht="14.4" hidden="1" customHeight="1" x14ac:dyDescent="0.2">
      <c r="B41" s="32"/>
      <c r="E41" s="27" t="s">
        <v>46</v>
      </c>
      <c r="F41" s="86">
        <f>ROUND((SUM(BI135:BI325)),  2)</f>
        <v>0</v>
      </c>
      <c r="I41" s="96">
        <v>0</v>
      </c>
      <c r="J41" s="86">
        <f>0</f>
        <v>0</v>
      </c>
      <c r="L41" s="32"/>
    </row>
    <row r="42" spans="2:12" s="1" customFormat="1" ht="6.9"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 customHeight="1" x14ac:dyDescent="0.2">
      <c r="B44" s="32"/>
      <c r="L44" s="32"/>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ht="16.5" customHeight="1" x14ac:dyDescent="0.2">
      <c r="B87" s="20"/>
      <c r="E87" s="278" t="s">
        <v>1953</v>
      </c>
      <c r="F87" s="256"/>
      <c r="G87" s="256"/>
      <c r="H87" s="256"/>
      <c r="L87" s="20"/>
    </row>
    <row r="88" spans="2:12" ht="12" customHeight="1" x14ac:dyDescent="0.2">
      <c r="B88" s="20"/>
      <c r="C88" s="27" t="s">
        <v>314</v>
      </c>
      <c r="L88" s="20"/>
    </row>
    <row r="89" spans="2:12" s="1" customFormat="1" ht="16.5" customHeight="1" x14ac:dyDescent="0.2">
      <c r="B89" s="32"/>
      <c r="E89" s="260" t="s">
        <v>5634</v>
      </c>
      <c r="F89" s="277"/>
      <c r="G89" s="277"/>
      <c r="H89" s="277"/>
      <c r="L89" s="32"/>
    </row>
    <row r="90" spans="2:12" s="1" customFormat="1" ht="12" customHeight="1" x14ac:dyDescent="0.2">
      <c r="B90" s="32"/>
      <c r="C90" s="27" t="s">
        <v>625</v>
      </c>
      <c r="L90" s="32"/>
    </row>
    <row r="91" spans="2:12" s="1" customFormat="1" ht="16.5" customHeight="1" x14ac:dyDescent="0.2">
      <c r="B91" s="32"/>
      <c r="E91" s="248" t="str">
        <f>E13</f>
        <v>SO 02.9.1 - propustek</v>
      </c>
      <c r="F91" s="277"/>
      <c r="G91" s="277"/>
      <c r="H91" s="277"/>
      <c r="L91" s="32"/>
    </row>
    <row r="92" spans="2:12" s="1" customFormat="1" ht="6.9"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 customHeight="1" x14ac:dyDescent="0.2">
      <c r="B94" s="32"/>
      <c r="L94" s="32"/>
    </row>
    <row r="95" spans="2:12" s="1" customFormat="1" ht="15.15" customHeight="1" x14ac:dyDescent="0.2">
      <c r="B95" s="32"/>
      <c r="C95" s="27" t="s">
        <v>24</v>
      </c>
      <c r="F95" s="25" t="str">
        <f>E19</f>
        <v>Správa železnic, státní organizace, OŘ Ostrava</v>
      </c>
      <c r="I95" s="27" t="s">
        <v>32</v>
      </c>
      <c r="J95" s="30" t="str">
        <f>E25</f>
        <v xml:space="preserve"> </v>
      </c>
      <c r="L95" s="32"/>
    </row>
    <row r="96" spans="2:12" s="1" customFormat="1" ht="15.15"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8" customHeight="1" x14ac:dyDescent="0.2">
      <c r="B100" s="32"/>
      <c r="C100" s="107" t="s">
        <v>319</v>
      </c>
      <c r="J100" s="66">
        <f>J135</f>
        <v>0</v>
      </c>
      <c r="L100" s="32"/>
      <c r="AU100" s="17" t="s">
        <v>320</v>
      </c>
    </row>
    <row r="101" spans="2:47" s="8" customFormat="1" ht="24.9" customHeight="1" x14ac:dyDescent="0.2">
      <c r="B101" s="108"/>
      <c r="D101" s="109" t="s">
        <v>321</v>
      </c>
      <c r="E101" s="110"/>
      <c r="F101" s="110"/>
      <c r="G101" s="110"/>
      <c r="H101" s="110"/>
      <c r="I101" s="110"/>
      <c r="J101" s="111">
        <f>J136</f>
        <v>0</v>
      </c>
      <c r="L101" s="108"/>
    </row>
    <row r="102" spans="2:47" s="9" customFormat="1" ht="19.95" customHeight="1" x14ac:dyDescent="0.2">
      <c r="B102" s="112"/>
      <c r="D102" s="113" t="s">
        <v>2006</v>
      </c>
      <c r="E102" s="114"/>
      <c r="F102" s="114"/>
      <c r="G102" s="114"/>
      <c r="H102" s="114"/>
      <c r="I102" s="114"/>
      <c r="J102" s="115">
        <f>J137</f>
        <v>0</v>
      </c>
      <c r="L102" s="112"/>
    </row>
    <row r="103" spans="2:47" s="9" customFormat="1" ht="19.95" customHeight="1" x14ac:dyDescent="0.2">
      <c r="B103" s="112"/>
      <c r="D103" s="113" t="s">
        <v>2007</v>
      </c>
      <c r="E103" s="114"/>
      <c r="F103" s="114"/>
      <c r="G103" s="114"/>
      <c r="H103" s="114"/>
      <c r="I103" s="114"/>
      <c r="J103" s="115">
        <f>J172</f>
        <v>0</v>
      </c>
      <c r="L103" s="112"/>
    </row>
    <row r="104" spans="2:47" s="9" customFormat="1" ht="19.95" customHeight="1" x14ac:dyDescent="0.2">
      <c r="B104" s="112"/>
      <c r="D104" s="113" t="s">
        <v>2008</v>
      </c>
      <c r="E104" s="114"/>
      <c r="F104" s="114"/>
      <c r="G104" s="114"/>
      <c r="H104" s="114"/>
      <c r="I104" s="114"/>
      <c r="J104" s="115">
        <f>J199</f>
        <v>0</v>
      </c>
      <c r="L104" s="112"/>
    </row>
    <row r="105" spans="2:47" s="9" customFormat="1" ht="19.95" customHeight="1" x14ac:dyDescent="0.2">
      <c r="B105" s="112"/>
      <c r="D105" s="113" t="s">
        <v>2009</v>
      </c>
      <c r="E105" s="114"/>
      <c r="F105" s="114"/>
      <c r="G105" s="114"/>
      <c r="H105" s="114"/>
      <c r="I105" s="114"/>
      <c r="J105" s="115">
        <f>J212</f>
        <v>0</v>
      </c>
      <c r="L105" s="112"/>
    </row>
    <row r="106" spans="2:47" s="9" customFormat="1" ht="19.95" customHeight="1" x14ac:dyDescent="0.2">
      <c r="B106" s="112"/>
      <c r="D106" s="113" t="s">
        <v>2010</v>
      </c>
      <c r="E106" s="114"/>
      <c r="F106" s="114"/>
      <c r="G106" s="114"/>
      <c r="H106" s="114"/>
      <c r="I106" s="114"/>
      <c r="J106" s="115">
        <f>J226</f>
        <v>0</v>
      </c>
      <c r="L106" s="112"/>
    </row>
    <row r="107" spans="2:47" s="9" customFormat="1" ht="19.95" customHeight="1" x14ac:dyDescent="0.2">
      <c r="B107" s="112"/>
      <c r="D107" s="113" t="s">
        <v>2011</v>
      </c>
      <c r="E107" s="114"/>
      <c r="F107" s="114"/>
      <c r="G107" s="114"/>
      <c r="H107" s="114"/>
      <c r="I107" s="114"/>
      <c r="J107" s="115">
        <f>J232</f>
        <v>0</v>
      </c>
      <c r="L107" s="112"/>
    </row>
    <row r="108" spans="2:47" s="9" customFormat="1" ht="19.95" customHeight="1" x14ac:dyDescent="0.2">
      <c r="B108" s="112"/>
      <c r="D108" s="113" t="s">
        <v>2012</v>
      </c>
      <c r="E108" s="114"/>
      <c r="F108" s="114"/>
      <c r="G108" s="114"/>
      <c r="H108" s="114"/>
      <c r="I108" s="114"/>
      <c r="J108" s="115">
        <f>J274</f>
        <v>0</v>
      </c>
      <c r="L108" s="112"/>
    </row>
    <row r="109" spans="2:47" s="9" customFormat="1" ht="19.95" customHeight="1" x14ac:dyDescent="0.2">
      <c r="B109" s="112"/>
      <c r="D109" s="113" t="s">
        <v>2013</v>
      </c>
      <c r="E109" s="114"/>
      <c r="F109" s="114"/>
      <c r="G109" s="114"/>
      <c r="H109" s="114"/>
      <c r="I109" s="114"/>
      <c r="J109" s="115">
        <f>J303</f>
        <v>0</v>
      </c>
      <c r="L109" s="112"/>
    </row>
    <row r="110" spans="2:47" s="8" customFormat="1" ht="24.9" customHeight="1" x14ac:dyDescent="0.2">
      <c r="B110" s="108"/>
      <c r="D110" s="109" t="s">
        <v>2014</v>
      </c>
      <c r="E110" s="110"/>
      <c r="F110" s="110"/>
      <c r="G110" s="110"/>
      <c r="H110" s="110"/>
      <c r="I110" s="110"/>
      <c r="J110" s="111">
        <f>J308</f>
        <v>0</v>
      </c>
      <c r="L110" s="108"/>
    </row>
    <row r="111" spans="2:47" s="9" customFormat="1" ht="19.95" customHeight="1" x14ac:dyDescent="0.2">
      <c r="B111" s="112"/>
      <c r="D111" s="113" t="s">
        <v>2015</v>
      </c>
      <c r="E111" s="114"/>
      <c r="F111" s="114"/>
      <c r="G111" s="114"/>
      <c r="H111" s="114"/>
      <c r="I111" s="114"/>
      <c r="J111" s="115">
        <f>J309</f>
        <v>0</v>
      </c>
      <c r="L111" s="112"/>
    </row>
    <row r="112" spans="2:47" s="1" customFormat="1" ht="21.75" customHeight="1" x14ac:dyDescent="0.2">
      <c r="B112" s="32"/>
      <c r="L112" s="32"/>
    </row>
    <row r="113" spans="2:12" s="1" customFormat="1" ht="6.9" customHeight="1" x14ac:dyDescent="0.2">
      <c r="B113" s="44"/>
      <c r="C113" s="45"/>
      <c r="D113" s="45"/>
      <c r="E113" s="45"/>
      <c r="F113" s="45"/>
      <c r="G113" s="45"/>
      <c r="H113" s="45"/>
      <c r="I113" s="45"/>
      <c r="J113" s="45"/>
      <c r="K113" s="45"/>
      <c r="L113" s="32"/>
    </row>
    <row r="117" spans="2:12" s="1" customFormat="1" ht="6.9" customHeight="1" x14ac:dyDescent="0.2">
      <c r="B117" s="46"/>
      <c r="C117" s="47"/>
      <c r="D117" s="47"/>
      <c r="E117" s="47"/>
      <c r="F117" s="47"/>
      <c r="G117" s="47"/>
      <c r="H117" s="47"/>
      <c r="I117" s="47"/>
      <c r="J117" s="47"/>
      <c r="K117" s="47"/>
      <c r="L117" s="32"/>
    </row>
    <row r="118" spans="2:12" s="1" customFormat="1" ht="24.9" customHeight="1" x14ac:dyDescent="0.2">
      <c r="B118" s="32"/>
      <c r="C118" s="21" t="s">
        <v>324</v>
      </c>
      <c r="L118" s="32"/>
    </row>
    <row r="119" spans="2:12" s="1" customFormat="1" ht="6.9" customHeight="1" x14ac:dyDescent="0.2">
      <c r="B119" s="32"/>
      <c r="L119" s="32"/>
    </row>
    <row r="120" spans="2:12" s="1" customFormat="1" ht="12" customHeight="1" x14ac:dyDescent="0.2">
      <c r="B120" s="32"/>
      <c r="C120" s="27" t="s">
        <v>16</v>
      </c>
      <c r="L120" s="32"/>
    </row>
    <row r="121" spans="2:12" s="1" customFormat="1" ht="16.5" customHeight="1" x14ac:dyDescent="0.2">
      <c r="B121" s="32"/>
      <c r="E121" s="278" t="str">
        <f>E7</f>
        <v>Prostá rekonstrukce trati v úseku Milotice nad Opavou – Brantice – 2.etapa</v>
      </c>
      <c r="F121" s="279"/>
      <c r="G121" s="279"/>
      <c r="H121" s="279"/>
      <c r="L121" s="32"/>
    </row>
    <row r="122" spans="2:12" ht="12" customHeight="1" x14ac:dyDescent="0.2">
      <c r="B122" s="20"/>
      <c r="C122" s="27" t="s">
        <v>312</v>
      </c>
      <c r="L122" s="20"/>
    </row>
    <row r="123" spans="2:12" ht="16.5" customHeight="1" x14ac:dyDescent="0.2">
      <c r="B123" s="20"/>
      <c r="E123" s="278" t="s">
        <v>1953</v>
      </c>
      <c r="F123" s="256"/>
      <c r="G123" s="256"/>
      <c r="H123" s="256"/>
      <c r="L123" s="20"/>
    </row>
    <row r="124" spans="2:12" ht="12" customHeight="1" x14ac:dyDescent="0.2">
      <c r="B124" s="20"/>
      <c r="C124" s="27" t="s">
        <v>314</v>
      </c>
      <c r="L124" s="20"/>
    </row>
    <row r="125" spans="2:12" s="1" customFormat="1" ht="16.5" customHeight="1" x14ac:dyDescent="0.2">
      <c r="B125" s="32"/>
      <c r="E125" s="260" t="s">
        <v>5634</v>
      </c>
      <c r="F125" s="277"/>
      <c r="G125" s="277"/>
      <c r="H125" s="277"/>
      <c r="L125" s="32"/>
    </row>
    <row r="126" spans="2:12" s="1" customFormat="1" ht="12" customHeight="1" x14ac:dyDescent="0.2">
      <c r="B126" s="32"/>
      <c r="C126" s="27" t="s">
        <v>625</v>
      </c>
      <c r="L126" s="32"/>
    </row>
    <row r="127" spans="2:12" s="1" customFormat="1" ht="16.5" customHeight="1" x14ac:dyDescent="0.2">
      <c r="B127" s="32"/>
      <c r="E127" s="248" t="str">
        <f>E13</f>
        <v>SO 02.9.1 - propustek</v>
      </c>
      <c r="F127" s="277"/>
      <c r="G127" s="277"/>
      <c r="H127" s="277"/>
      <c r="L127" s="32"/>
    </row>
    <row r="128" spans="2:12" s="1" customFormat="1" ht="6.9" customHeight="1" x14ac:dyDescent="0.2">
      <c r="B128" s="32"/>
      <c r="L128" s="32"/>
    </row>
    <row r="129" spans="2:65" s="1" customFormat="1" ht="12" customHeight="1" x14ac:dyDescent="0.2">
      <c r="B129" s="32"/>
      <c r="C129" s="27" t="s">
        <v>20</v>
      </c>
      <c r="F129" s="25" t="str">
        <f>F16</f>
        <v>PS Krnov</v>
      </c>
      <c r="I129" s="27" t="s">
        <v>22</v>
      </c>
      <c r="J129" s="52" t="str">
        <f>IF(J16="","",J16)</f>
        <v>22. 5. 2025</v>
      </c>
      <c r="L129" s="32"/>
    </row>
    <row r="130" spans="2:65" s="1" customFormat="1" ht="6.9" customHeight="1" x14ac:dyDescent="0.2">
      <c r="B130" s="32"/>
      <c r="L130" s="32"/>
    </row>
    <row r="131" spans="2:65" s="1" customFormat="1" ht="15.15" customHeight="1" x14ac:dyDescent="0.2">
      <c r="B131" s="32"/>
      <c r="C131" s="27" t="s">
        <v>24</v>
      </c>
      <c r="F131" s="25" t="str">
        <f>E19</f>
        <v>Správa železnic, státní organizace, OŘ Ostrava</v>
      </c>
      <c r="I131" s="27" t="s">
        <v>32</v>
      </c>
      <c r="J131" s="30" t="str">
        <f>E25</f>
        <v xml:space="preserve"> </v>
      </c>
      <c r="L131" s="32"/>
    </row>
    <row r="132" spans="2:65" s="1" customFormat="1" ht="15.15" customHeight="1" x14ac:dyDescent="0.2">
      <c r="B132" s="32"/>
      <c r="C132" s="27" t="s">
        <v>30</v>
      </c>
      <c r="F132" s="25" t="str">
        <f>IF(E22="","",E22)</f>
        <v>Vyplň údaj</v>
      </c>
      <c r="I132" s="27" t="s">
        <v>35</v>
      </c>
      <c r="J132" s="30" t="str">
        <f>E28</f>
        <v xml:space="preserve"> </v>
      </c>
      <c r="L132" s="32"/>
    </row>
    <row r="133" spans="2:65" s="1" customFormat="1" ht="10.35" customHeight="1" x14ac:dyDescent="0.2">
      <c r="B133" s="32"/>
      <c r="L133" s="32"/>
    </row>
    <row r="134" spans="2:65" s="10" customFormat="1" ht="29.25" customHeight="1" x14ac:dyDescent="0.2">
      <c r="B134" s="116"/>
      <c r="C134" s="117" t="s">
        <v>325</v>
      </c>
      <c r="D134" s="118" t="s">
        <v>62</v>
      </c>
      <c r="E134" s="118" t="s">
        <v>58</v>
      </c>
      <c r="F134" s="118" t="s">
        <v>59</v>
      </c>
      <c r="G134" s="118" t="s">
        <v>326</v>
      </c>
      <c r="H134" s="118" t="s">
        <v>327</v>
      </c>
      <c r="I134" s="118" t="s">
        <v>328</v>
      </c>
      <c r="J134" s="118" t="s">
        <v>318</v>
      </c>
      <c r="K134" s="119" t="s">
        <v>329</v>
      </c>
      <c r="L134" s="116"/>
      <c r="M134" s="59" t="s">
        <v>1</v>
      </c>
      <c r="N134" s="60" t="s">
        <v>41</v>
      </c>
      <c r="O134" s="60" t="s">
        <v>330</v>
      </c>
      <c r="P134" s="60" t="s">
        <v>331</v>
      </c>
      <c r="Q134" s="60" t="s">
        <v>332</v>
      </c>
      <c r="R134" s="60" t="s">
        <v>333</v>
      </c>
      <c r="S134" s="60" t="s">
        <v>334</v>
      </c>
      <c r="T134" s="61" t="s">
        <v>335</v>
      </c>
    </row>
    <row r="135" spans="2:65" s="1" customFormat="1" ht="22.8" customHeight="1" x14ac:dyDescent="0.3">
      <c r="B135" s="32"/>
      <c r="C135" s="64" t="s">
        <v>336</v>
      </c>
      <c r="J135" s="120">
        <f>BK135</f>
        <v>0</v>
      </c>
      <c r="L135" s="32"/>
      <c r="M135" s="62"/>
      <c r="N135" s="53"/>
      <c r="O135" s="53"/>
      <c r="P135" s="121">
        <f>P136+P308</f>
        <v>0</v>
      </c>
      <c r="Q135" s="53"/>
      <c r="R135" s="121">
        <f>R136+R308</f>
        <v>419.47778639000001</v>
      </c>
      <c r="S135" s="53"/>
      <c r="T135" s="122">
        <f>T136+T308</f>
        <v>485.93497000000002</v>
      </c>
      <c r="AT135" s="17" t="s">
        <v>76</v>
      </c>
      <c r="AU135" s="17" t="s">
        <v>320</v>
      </c>
      <c r="BK135" s="123">
        <f>BK136+BK308</f>
        <v>0</v>
      </c>
    </row>
    <row r="136" spans="2:65" s="11" customFormat="1" ht="25.95" customHeight="1" x14ac:dyDescent="0.25">
      <c r="B136" s="124"/>
      <c r="D136" s="125" t="s">
        <v>76</v>
      </c>
      <c r="E136" s="126" t="s">
        <v>337</v>
      </c>
      <c r="F136" s="126" t="s">
        <v>338</v>
      </c>
      <c r="I136" s="127"/>
      <c r="J136" s="128">
        <f>BK136</f>
        <v>0</v>
      </c>
      <c r="L136" s="124"/>
      <c r="M136" s="129"/>
      <c r="P136" s="130">
        <f>P137+P172+P199+P212+P226+P232+P274+P303</f>
        <v>0</v>
      </c>
      <c r="R136" s="130">
        <f>R137+R172+R199+R212+R226+R232+R274+R303</f>
        <v>419.33278639000002</v>
      </c>
      <c r="T136" s="131">
        <f>T137+T172+T199+T212+T226+T232+T274+T303</f>
        <v>485.93497000000002</v>
      </c>
      <c r="AR136" s="125" t="s">
        <v>84</v>
      </c>
      <c r="AT136" s="132" t="s">
        <v>76</v>
      </c>
      <c r="AU136" s="132" t="s">
        <v>77</v>
      </c>
      <c r="AY136" s="125" t="s">
        <v>339</v>
      </c>
      <c r="BK136" s="133">
        <f>BK137+BK172+BK199+BK212+BK226+BK232+BK274+BK303</f>
        <v>0</v>
      </c>
    </row>
    <row r="137" spans="2:65" s="11" customFormat="1" ht="22.8" customHeight="1" x14ac:dyDescent="0.25">
      <c r="B137" s="124"/>
      <c r="D137" s="125" t="s">
        <v>76</v>
      </c>
      <c r="E137" s="134" t="s">
        <v>84</v>
      </c>
      <c r="F137" s="134" t="s">
        <v>252</v>
      </c>
      <c r="I137" s="127"/>
      <c r="J137" s="135">
        <f>BK137</f>
        <v>0</v>
      </c>
      <c r="L137" s="124"/>
      <c r="M137" s="129"/>
      <c r="P137" s="130">
        <f>SUM(P138:P171)</f>
        <v>0</v>
      </c>
      <c r="R137" s="130">
        <f>SUM(R138:R171)</f>
        <v>302.78649000000001</v>
      </c>
      <c r="T137" s="131">
        <f>SUM(T138:T171)</f>
        <v>23.64</v>
      </c>
      <c r="AR137" s="125" t="s">
        <v>84</v>
      </c>
      <c r="AT137" s="132" t="s">
        <v>76</v>
      </c>
      <c r="AU137" s="132" t="s">
        <v>84</v>
      </c>
      <c r="AY137" s="125" t="s">
        <v>339</v>
      </c>
      <c r="BK137" s="133">
        <f>SUM(BK138:BK171)</f>
        <v>0</v>
      </c>
    </row>
    <row r="138" spans="2:65" s="1" customFormat="1" ht="16.5" customHeight="1" x14ac:dyDescent="0.2">
      <c r="B138" s="136"/>
      <c r="C138" s="137" t="s">
        <v>84</v>
      </c>
      <c r="D138" s="137" t="s">
        <v>342</v>
      </c>
      <c r="E138" s="138" t="s">
        <v>5540</v>
      </c>
      <c r="F138" s="139" t="s">
        <v>5541</v>
      </c>
      <c r="G138" s="140" t="s">
        <v>373</v>
      </c>
      <c r="H138" s="141">
        <v>11.82</v>
      </c>
      <c r="I138" s="142"/>
      <c r="J138" s="143">
        <f>ROUND(I138*H138,2)</f>
        <v>0</v>
      </c>
      <c r="K138" s="139" t="s">
        <v>902</v>
      </c>
      <c r="L138" s="32"/>
      <c r="M138" s="144" t="s">
        <v>1</v>
      </c>
      <c r="N138" s="145" t="s">
        <v>42</v>
      </c>
      <c r="P138" s="146">
        <f>O138*H138</f>
        <v>0</v>
      </c>
      <c r="Q138" s="146">
        <v>0</v>
      </c>
      <c r="R138" s="146">
        <f>Q138*H138</f>
        <v>0</v>
      </c>
      <c r="S138" s="146">
        <v>2</v>
      </c>
      <c r="T138" s="147">
        <f>S138*H138</f>
        <v>23.64</v>
      </c>
      <c r="AR138" s="148" t="s">
        <v>249</v>
      </c>
      <c r="AT138" s="148" t="s">
        <v>342</v>
      </c>
      <c r="AU138" s="148" t="s">
        <v>86</v>
      </c>
      <c r="AY138" s="17" t="s">
        <v>339</v>
      </c>
      <c r="BE138" s="149">
        <f>IF(N138="základní",J138,0)</f>
        <v>0</v>
      </c>
      <c r="BF138" s="149">
        <f>IF(N138="snížená",J138,0)</f>
        <v>0</v>
      </c>
      <c r="BG138" s="149">
        <f>IF(N138="zákl. přenesená",J138,0)</f>
        <v>0</v>
      </c>
      <c r="BH138" s="149">
        <f>IF(N138="sníž. přenesená",J138,0)</f>
        <v>0</v>
      </c>
      <c r="BI138" s="149">
        <f>IF(N138="nulová",J138,0)</f>
        <v>0</v>
      </c>
      <c r="BJ138" s="17" t="s">
        <v>84</v>
      </c>
      <c r="BK138" s="149">
        <f>ROUND(I138*H138,2)</f>
        <v>0</v>
      </c>
      <c r="BL138" s="17" t="s">
        <v>249</v>
      </c>
      <c r="BM138" s="148" t="s">
        <v>5636</v>
      </c>
    </row>
    <row r="139" spans="2:65" s="1" customFormat="1" ht="19.2" x14ac:dyDescent="0.2">
      <c r="B139" s="32"/>
      <c r="D139" s="150" t="s">
        <v>348</v>
      </c>
      <c r="F139" s="151" t="s">
        <v>5543</v>
      </c>
      <c r="I139" s="152"/>
      <c r="L139" s="32"/>
      <c r="M139" s="153"/>
      <c r="T139" s="56"/>
      <c r="AT139" s="17" t="s">
        <v>348</v>
      </c>
      <c r="AU139" s="17" t="s">
        <v>86</v>
      </c>
    </row>
    <row r="140" spans="2:65" s="1" customFormat="1" ht="19.2" x14ac:dyDescent="0.2">
      <c r="B140" s="32"/>
      <c r="D140" s="150" t="s">
        <v>350</v>
      </c>
      <c r="F140" s="154" t="s">
        <v>5544</v>
      </c>
      <c r="I140" s="152"/>
      <c r="L140" s="32"/>
      <c r="M140" s="153"/>
      <c r="T140" s="56"/>
      <c r="AT140" s="17" t="s">
        <v>350</v>
      </c>
      <c r="AU140" s="17" t="s">
        <v>86</v>
      </c>
    </row>
    <row r="141" spans="2:65" s="12" customFormat="1" x14ac:dyDescent="0.2">
      <c r="B141" s="155"/>
      <c r="D141" s="150" t="s">
        <v>376</v>
      </c>
      <c r="E141" s="156" t="s">
        <v>1</v>
      </c>
      <c r="F141" s="157" t="s">
        <v>5637</v>
      </c>
      <c r="H141" s="158">
        <v>11.82</v>
      </c>
      <c r="I141" s="159"/>
      <c r="L141" s="155"/>
      <c r="M141" s="160"/>
      <c r="T141" s="161"/>
      <c r="AT141" s="156" t="s">
        <v>376</v>
      </c>
      <c r="AU141" s="156" t="s">
        <v>86</v>
      </c>
      <c r="AV141" s="12" t="s">
        <v>86</v>
      </c>
      <c r="AW141" s="12" t="s">
        <v>34</v>
      </c>
      <c r="AX141" s="12" t="s">
        <v>77</v>
      </c>
      <c r="AY141" s="156" t="s">
        <v>339</v>
      </c>
    </row>
    <row r="142" spans="2:65" s="13" customFormat="1" x14ac:dyDescent="0.2">
      <c r="B142" s="162"/>
      <c r="D142" s="150" t="s">
        <v>376</v>
      </c>
      <c r="E142" s="163" t="s">
        <v>1</v>
      </c>
      <c r="F142" s="164" t="s">
        <v>398</v>
      </c>
      <c r="H142" s="165">
        <v>11.82</v>
      </c>
      <c r="I142" s="166"/>
      <c r="L142" s="162"/>
      <c r="M142" s="167"/>
      <c r="T142" s="168"/>
      <c r="AT142" s="163" t="s">
        <v>376</v>
      </c>
      <c r="AU142" s="163" t="s">
        <v>86</v>
      </c>
      <c r="AV142" s="13" t="s">
        <v>249</v>
      </c>
      <c r="AW142" s="13" t="s">
        <v>34</v>
      </c>
      <c r="AX142" s="13" t="s">
        <v>84</v>
      </c>
      <c r="AY142" s="163" t="s">
        <v>339</v>
      </c>
    </row>
    <row r="143" spans="2:65" s="1" customFormat="1" ht="16.5" customHeight="1" x14ac:dyDescent="0.2">
      <c r="B143" s="136"/>
      <c r="C143" s="137" t="s">
        <v>86</v>
      </c>
      <c r="D143" s="137" t="s">
        <v>342</v>
      </c>
      <c r="E143" s="138" t="s">
        <v>5351</v>
      </c>
      <c r="F143" s="139" t="s">
        <v>5352</v>
      </c>
      <c r="G143" s="140" t="s">
        <v>2968</v>
      </c>
      <c r="H143" s="141">
        <v>120</v>
      </c>
      <c r="I143" s="142"/>
      <c r="J143" s="143">
        <f>ROUND(I143*H143,2)</f>
        <v>0</v>
      </c>
      <c r="K143" s="139" t="s">
        <v>902</v>
      </c>
      <c r="L143" s="32"/>
      <c r="M143" s="144" t="s">
        <v>1</v>
      </c>
      <c r="N143" s="145" t="s">
        <v>42</v>
      </c>
      <c r="P143" s="146">
        <f>O143*H143</f>
        <v>0</v>
      </c>
      <c r="Q143" s="146">
        <v>3.0000000000000001E-5</v>
      </c>
      <c r="R143" s="146">
        <f>Q143*H143</f>
        <v>3.5999999999999999E-3</v>
      </c>
      <c r="S143" s="146">
        <v>0</v>
      </c>
      <c r="T143" s="147">
        <f>S143*H143</f>
        <v>0</v>
      </c>
      <c r="AR143" s="148" t="s">
        <v>249</v>
      </c>
      <c r="AT143" s="148" t="s">
        <v>342</v>
      </c>
      <c r="AU143" s="148" t="s">
        <v>86</v>
      </c>
      <c r="AY143" s="17" t="s">
        <v>339</v>
      </c>
      <c r="BE143" s="149">
        <f>IF(N143="základní",J143,0)</f>
        <v>0</v>
      </c>
      <c r="BF143" s="149">
        <f>IF(N143="snížená",J143,0)</f>
        <v>0</v>
      </c>
      <c r="BG143" s="149">
        <f>IF(N143="zákl. přenesená",J143,0)</f>
        <v>0</v>
      </c>
      <c r="BH143" s="149">
        <f>IF(N143="sníž. přenesená",J143,0)</f>
        <v>0</v>
      </c>
      <c r="BI143" s="149">
        <f>IF(N143="nulová",J143,0)</f>
        <v>0</v>
      </c>
      <c r="BJ143" s="17" t="s">
        <v>84</v>
      </c>
      <c r="BK143" s="149">
        <f>ROUND(I143*H143,2)</f>
        <v>0</v>
      </c>
      <c r="BL143" s="17" t="s">
        <v>249</v>
      </c>
      <c r="BM143" s="148" t="s">
        <v>5638</v>
      </c>
    </row>
    <row r="144" spans="2:65" s="1" customFormat="1" x14ac:dyDescent="0.2">
      <c r="B144" s="32"/>
      <c r="D144" s="150" t="s">
        <v>348</v>
      </c>
      <c r="F144" s="151" t="s">
        <v>5354</v>
      </c>
      <c r="I144" s="152"/>
      <c r="L144" s="32"/>
      <c r="M144" s="153"/>
      <c r="T144" s="56"/>
      <c r="AT144" s="17" t="s">
        <v>348</v>
      </c>
      <c r="AU144" s="17" t="s">
        <v>86</v>
      </c>
    </row>
    <row r="145" spans="2:65" s="1" customFormat="1" ht="16.5" customHeight="1" x14ac:dyDescent="0.2">
      <c r="B145" s="136"/>
      <c r="C145" s="137" t="s">
        <v>97</v>
      </c>
      <c r="D145" s="137" t="s">
        <v>342</v>
      </c>
      <c r="E145" s="138" t="s">
        <v>5355</v>
      </c>
      <c r="F145" s="139" t="s">
        <v>5356</v>
      </c>
      <c r="G145" s="140" t="s">
        <v>5357</v>
      </c>
      <c r="H145" s="141">
        <v>10</v>
      </c>
      <c r="I145" s="142"/>
      <c r="J145" s="143">
        <f>ROUND(I145*H145,2)</f>
        <v>0</v>
      </c>
      <c r="K145" s="139" t="s">
        <v>902</v>
      </c>
      <c r="L145" s="32"/>
      <c r="M145" s="144" t="s">
        <v>1</v>
      </c>
      <c r="N145" s="145" t="s">
        <v>42</v>
      </c>
      <c r="P145" s="146">
        <f>O145*H145</f>
        <v>0</v>
      </c>
      <c r="Q145" s="146">
        <v>0</v>
      </c>
      <c r="R145" s="146">
        <f>Q145*H145</f>
        <v>0</v>
      </c>
      <c r="S145" s="146">
        <v>0</v>
      </c>
      <c r="T145" s="147">
        <f>S145*H145</f>
        <v>0</v>
      </c>
      <c r="AR145" s="148" t="s">
        <v>249</v>
      </c>
      <c r="AT145" s="148" t="s">
        <v>342</v>
      </c>
      <c r="AU145" s="148" t="s">
        <v>86</v>
      </c>
      <c r="AY145" s="17" t="s">
        <v>339</v>
      </c>
      <c r="BE145" s="149">
        <f>IF(N145="základní",J145,0)</f>
        <v>0</v>
      </c>
      <c r="BF145" s="149">
        <f>IF(N145="snížená",J145,0)</f>
        <v>0</v>
      </c>
      <c r="BG145" s="149">
        <f>IF(N145="zákl. přenesená",J145,0)</f>
        <v>0</v>
      </c>
      <c r="BH145" s="149">
        <f>IF(N145="sníž. přenesená",J145,0)</f>
        <v>0</v>
      </c>
      <c r="BI145" s="149">
        <f>IF(N145="nulová",J145,0)</f>
        <v>0</v>
      </c>
      <c r="BJ145" s="17" t="s">
        <v>84</v>
      </c>
      <c r="BK145" s="149">
        <f>ROUND(I145*H145,2)</f>
        <v>0</v>
      </c>
      <c r="BL145" s="17" t="s">
        <v>249</v>
      </c>
      <c r="BM145" s="148" t="s">
        <v>5639</v>
      </c>
    </row>
    <row r="146" spans="2:65" s="1" customFormat="1" x14ac:dyDescent="0.2">
      <c r="B146" s="32"/>
      <c r="D146" s="150" t="s">
        <v>348</v>
      </c>
      <c r="F146" s="151" t="s">
        <v>5359</v>
      </c>
      <c r="I146" s="152"/>
      <c r="L146" s="32"/>
      <c r="M146" s="153"/>
      <c r="T146" s="56"/>
      <c r="AT146" s="17" t="s">
        <v>348</v>
      </c>
      <c r="AU146" s="17" t="s">
        <v>86</v>
      </c>
    </row>
    <row r="147" spans="2:65" s="1" customFormat="1" ht="21.75" customHeight="1" x14ac:dyDescent="0.2">
      <c r="B147" s="136"/>
      <c r="C147" s="137" t="s">
        <v>249</v>
      </c>
      <c r="D147" s="137" t="s">
        <v>342</v>
      </c>
      <c r="E147" s="138" t="s">
        <v>3683</v>
      </c>
      <c r="F147" s="139" t="s">
        <v>3684</v>
      </c>
      <c r="G147" s="140" t="s">
        <v>373</v>
      </c>
      <c r="H147" s="141">
        <v>198.19800000000001</v>
      </c>
      <c r="I147" s="142"/>
      <c r="J147" s="143">
        <f>ROUND(I147*H147,2)</f>
        <v>0</v>
      </c>
      <c r="K147" s="139" t="s">
        <v>902</v>
      </c>
      <c r="L147" s="32"/>
      <c r="M147" s="144" t="s">
        <v>1</v>
      </c>
      <c r="N147" s="145" t="s">
        <v>42</v>
      </c>
      <c r="P147" s="146">
        <f>O147*H147</f>
        <v>0</v>
      </c>
      <c r="Q147" s="146">
        <v>0</v>
      </c>
      <c r="R147" s="146">
        <f>Q147*H147</f>
        <v>0</v>
      </c>
      <c r="S147" s="146">
        <v>0</v>
      </c>
      <c r="T147" s="147">
        <f>S147*H147</f>
        <v>0</v>
      </c>
      <c r="AR147" s="148" t="s">
        <v>249</v>
      </c>
      <c r="AT147" s="148" t="s">
        <v>342</v>
      </c>
      <c r="AU147" s="148" t="s">
        <v>86</v>
      </c>
      <c r="AY147" s="17" t="s">
        <v>339</v>
      </c>
      <c r="BE147" s="149">
        <f>IF(N147="základní",J147,0)</f>
        <v>0</v>
      </c>
      <c r="BF147" s="149">
        <f>IF(N147="snížená",J147,0)</f>
        <v>0</v>
      </c>
      <c r="BG147" s="149">
        <f>IF(N147="zákl. přenesená",J147,0)</f>
        <v>0</v>
      </c>
      <c r="BH147" s="149">
        <f>IF(N147="sníž. přenesená",J147,0)</f>
        <v>0</v>
      </c>
      <c r="BI147" s="149">
        <f>IF(N147="nulová",J147,0)</f>
        <v>0</v>
      </c>
      <c r="BJ147" s="17" t="s">
        <v>84</v>
      </c>
      <c r="BK147" s="149">
        <f>ROUND(I147*H147,2)</f>
        <v>0</v>
      </c>
      <c r="BL147" s="17" t="s">
        <v>249</v>
      </c>
      <c r="BM147" s="148" t="s">
        <v>5640</v>
      </c>
    </row>
    <row r="148" spans="2:65" s="1" customFormat="1" ht="19.2" x14ac:dyDescent="0.2">
      <c r="B148" s="32"/>
      <c r="D148" s="150" t="s">
        <v>348</v>
      </c>
      <c r="F148" s="151" t="s">
        <v>3686</v>
      </c>
      <c r="I148" s="152"/>
      <c r="L148" s="32"/>
      <c r="M148" s="153"/>
      <c r="T148" s="56"/>
      <c r="AT148" s="17" t="s">
        <v>348</v>
      </c>
      <c r="AU148" s="17" t="s">
        <v>86</v>
      </c>
    </row>
    <row r="149" spans="2:65" s="12" customFormat="1" x14ac:dyDescent="0.2">
      <c r="B149" s="155"/>
      <c r="D149" s="150" t="s">
        <v>376</v>
      </c>
      <c r="E149" s="156" t="s">
        <v>1</v>
      </c>
      <c r="F149" s="157" t="s">
        <v>5641</v>
      </c>
      <c r="H149" s="158">
        <v>198.19800000000001</v>
      </c>
      <c r="I149" s="159"/>
      <c r="L149" s="155"/>
      <c r="M149" s="160"/>
      <c r="T149" s="161"/>
      <c r="AT149" s="156" t="s">
        <v>376</v>
      </c>
      <c r="AU149" s="156" t="s">
        <v>86</v>
      </c>
      <c r="AV149" s="12" t="s">
        <v>86</v>
      </c>
      <c r="AW149" s="12" t="s">
        <v>34</v>
      </c>
      <c r="AX149" s="12" t="s">
        <v>77</v>
      </c>
      <c r="AY149" s="156" t="s">
        <v>339</v>
      </c>
    </row>
    <row r="150" spans="2:65" s="13" customFormat="1" x14ac:dyDescent="0.2">
      <c r="B150" s="162"/>
      <c r="D150" s="150" t="s">
        <v>376</v>
      </c>
      <c r="E150" s="163" t="s">
        <v>1</v>
      </c>
      <c r="F150" s="164" t="s">
        <v>398</v>
      </c>
      <c r="H150" s="165">
        <v>198.19800000000001</v>
      </c>
      <c r="I150" s="166"/>
      <c r="L150" s="162"/>
      <c r="M150" s="167"/>
      <c r="T150" s="168"/>
      <c r="AT150" s="163" t="s">
        <v>376</v>
      </c>
      <c r="AU150" s="163" t="s">
        <v>86</v>
      </c>
      <c r="AV150" s="13" t="s">
        <v>249</v>
      </c>
      <c r="AW150" s="13" t="s">
        <v>34</v>
      </c>
      <c r="AX150" s="13" t="s">
        <v>84</v>
      </c>
      <c r="AY150" s="163" t="s">
        <v>339</v>
      </c>
    </row>
    <row r="151" spans="2:65" s="1" customFormat="1" ht="21.75" customHeight="1" x14ac:dyDescent="0.2">
      <c r="B151" s="136"/>
      <c r="C151" s="137" t="s">
        <v>340</v>
      </c>
      <c r="D151" s="137" t="s">
        <v>342</v>
      </c>
      <c r="E151" s="138" t="s">
        <v>5381</v>
      </c>
      <c r="F151" s="139" t="s">
        <v>5382</v>
      </c>
      <c r="G151" s="140" t="s">
        <v>373</v>
      </c>
      <c r="H151" s="141">
        <v>29.998000000000001</v>
      </c>
      <c r="I151" s="142"/>
      <c r="J151" s="143">
        <f>ROUND(I151*H151,2)</f>
        <v>0</v>
      </c>
      <c r="K151" s="139" t="s">
        <v>902</v>
      </c>
      <c r="L151" s="32"/>
      <c r="M151" s="144" t="s">
        <v>1</v>
      </c>
      <c r="N151" s="145" t="s">
        <v>42</v>
      </c>
      <c r="P151" s="146">
        <f>O151*H151</f>
        <v>0</v>
      </c>
      <c r="Q151" s="146">
        <v>0</v>
      </c>
      <c r="R151" s="146">
        <f>Q151*H151</f>
        <v>0</v>
      </c>
      <c r="S151" s="146">
        <v>0</v>
      </c>
      <c r="T151" s="147">
        <f>S151*H151</f>
        <v>0</v>
      </c>
      <c r="AR151" s="148" t="s">
        <v>249</v>
      </c>
      <c r="AT151" s="148" t="s">
        <v>342</v>
      </c>
      <c r="AU151" s="148" t="s">
        <v>86</v>
      </c>
      <c r="AY151" s="17" t="s">
        <v>339</v>
      </c>
      <c r="BE151" s="149">
        <f>IF(N151="základní",J151,0)</f>
        <v>0</v>
      </c>
      <c r="BF151" s="149">
        <f>IF(N151="snížená",J151,0)</f>
        <v>0</v>
      </c>
      <c r="BG151" s="149">
        <f>IF(N151="zákl. přenesená",J151,0)</f>
        <v>0</v>
      </c>
      <c r="BH151" s="149">
        <f>IF(N151="sníž. přenesená",J151,0)</f>
        <v>0</v>
      </c>
      <c r="BI151" s="149">
        <f>IF(N151="nulová",J151,0)</f>
        <v>0</v>
      </c>
      <c r="BJ151" s="17" t="s">
        <v>84</v>
      </c>
      <c r="BK151" s="149">
        <f>ROUND(I151*H151,2)</f>
        <v>0</v>
      </c>
      <c r="BL151" s="17" t="s">
        <v>249</v>
      </c>
      <c r="BM151" s="148" t="s">
        <v>5642</v>
      </c>
    </row>
    <row r="152" spans="2:65" s="1" customFormat="1" ht="19.2" x14ac:dyDescent="0.2">
      <c r="B152" s="32"/>
      <c r="D152" s="150" t="s">
        <v>348</v>
      </c>
      <c r="F152" s="151" t="s">
        <v>5384</v>
      </c>
      <c r="I152" s="152"/>
      <c r="L152" s="32"/>
      <c r="M152" s="153"/>
      <c r="T152" s="56"/>
      <c r="AT152" s="17" t="s">
        <v>348</v>
      </c>
      <c r="AU152" s="17" t="s">
        <v>86</v>
      </c>
    </row>
    <row r="153" spans="2:65" s="12" customFormat="1" x14ac:dyDescent="0.2">
      <c r="B153" s="155"/>
      <c r="D153" s="150" t="s">
        <v>376</v>
      </c>
      <c r="E153" s="156" t="s">
        <v>1</v>
      </c>
      <c r="F153" s="157" t="s">
        <v>5643</v>
      </c>
      <c r="H153" s="158">
        <v>29.998000000000001</v>
      </c>
      <c r="I153" s="159"/>
      <c r="L153" s="155"/>
      <c r="M153" s="160"/>
      <c r="T153" s="161"/>
      <c r="AT153" s="156" t="s">
        <v>376</v>
      </c>
      <c r="AU153" s="156" t="s">
        <v>86</v>
      </c>
      <c r="AV153" s="12" t="s">
        <v>86</v>
      </c>
      <c r="AW153" s="12" t="s">
        <v>34</v>
      </c>
      <c r="AX153" s="12" t="s">
        <v>77</v>
      </c>
      <c r="AY153" s="156" t="s">
        <v>339</v>
      </c>
    </row>
    <row r="154" spans="2:65" s="13" customFormat="1" x14ac:dyDescent="0.2">
      <c r="B154" s="162"/>
      <c r="D154" s="150" t="s">
        <v>376</v>
      </c>
      <c r="E154" s="163" t="s">
        <v>1</v>
      </c>
      <c r="F154" s="164" t="s">
        <v>398</v>
      </c>
      <c r="H154" s="165">
        <v>29.998000000000001</v>
      </c>
      <c r="I154" s="166"/>
      <c r="L154" s="162"/>
      <c r="M154" s="167"/>
      <c r="T154" s="168"/>
      <c r="AT154" s="163" t="s">
        <v>376</v>
      </c>
      <c r="AU154" s="163" t="s">
        <v>86</v>
      </c>
      <c r="AV154" s="13" t="s">
        <v>249</v>
      </c>
      <c r="AW154" s="13" t="s">
        <v>34</v>
      </c>
      <c r="AX154" s="13" t="s">
        <v>84</v>
      </c>
      <c r="AY154" s="163" t="s">
        <v>339</v>
      </c>
    </row>
    <row r="155" spans="2:65" s="1" customFormat="1" ht="16.5" customHeight="1" x14ac:dyDescent="0.2">
      <c r="B155" s="136"/>
      <c r="C155" s="137" t="s">
        <v>370</v>
      </c>
      <c r="D155" s="137" t="s">
        <v>342</v>
      </c>
      <c r="E155" s="138" t="s">
        <v>3712</v>
      </c>
      <c r="F155" s="139" t="s">
        <v>3713</v>
      </c>
      <c r="G155" s="140" t="s">
        <v>373</v>
      </c>
      <c r="H155" s="141">
        <v>198.19800000000001</v>
      </c>
      <c r="I155" s="142"/>
      <c r="J155" s="143">
        <f>ROUND(I155*H155,2)</f>
        <v>0</v>
      </c>
      <c r="K155" s="139" t="s">
        <v>902</v>
      </c>
      <c r="L155" s="32"/>
      <c r="M155" s="144" t="s">
        <v>1</v>
      </c>
      <c r="N155" s="145" t="s">
        <v>42</v>
      </c>
      <c r="P155" s="146">
        <f>O155*H155</f>
        <v>0</v>
      </c>
      <c r="Q155" s="146">
        <v>0</v>
      </c>
      <c r="R155" s="146">
        <f>Q155*H155</f>
        <v>0</v>
      </c>
      <c r="S155" s="146">
        <v>0</v>
      </c>
      <c r="T155" s="147">
        <f>S155*H155</f>
        <v>0</v>
      </c>
      <c r="AR155" s="148" t="s">
        <v>249</v>
      </c>
      <c r="AT155" s="148" t="s">
        <v>342</v>
      </c>
      <c r="AU155" s="148" t="s">
        <v>86</v>
      </c>
      <c r="AY155" s="17" t="s">
        <v>339</v>
      </c>
      <c r="BE155" s="149">
        <f>IF(N155="základní",J155,0)</f>
        <v>0</v>
      </c>
      <c r="BF155" s="149">
        <f>IF(N155="snížená",J155,0)</f>
        <v>0</v>
      </c>
      <c r="BG155" s="149">
        <f>IF(N155="zákl. přenesená",J155,0)</f>
        <v>0</v>
      </c>
      <c r="BH155" s="149">
        <f>IF(N155="sníž. přenesená",J155,0)</f>
        <v>0</v>
      </c>
      <c r="BI155" s="149">
        <f>IF(N155="nulová",J155,0)</f>
        <v>0</v>
      </c>
      <c r="BJ155" s="17" t="s">
        <v>84</v>
      </c>
      <c r="BK155" s="149">
        <f>ROUND(I155*H155,2)</f>
        <v>0</v>
      </c>
      <c r="BL155" s="17" t="s">
        <v>249</v>
      </c>
      <c r="BM155" s="148" t="s">
        <v>5644</v>
      </c>
    </row>
    <row r="156" spans="2:65" s="1" customFormat="1" ht="19.2" x14ac:dyDescent="0.2">
      <c r="B156" s="32"/>
      <c r="D156" s="150" t="s">
        <v>348</v>
      </c>
      <c r="F156" s="151" t="s">
        <v>3715</v>
      </c>
      <c r="I156" s="152"/>
      <c r="L156" s="32"/>
      <c r="M156" s="153"/>
      <c r="T156" s="56"/>
      <c r="AT156" s="17" t="s">
        <v>348</v>
      </c>
      <c r="AU156" s="17" t="s">
        <v>86</v>
      </c>
    </row>
    <row r="157" spans="2:65" s="1" customFormat="1" ht="19.2" x14ac:dyDescent="0.2">
      <c r="B157" s="32"/>
      <c r="D157" s="150" t="s">
        <v>350</v>
      </c>
      <c r="F157" s="154" t="s">
        <v>5645</v>
      </c>
      <c r="I157" s="152"/>
      <c r="L157" s="32"/>
      <c r="M157" s="153"/>
      <c r="T157" s="56"/>
      <c r="AT157" s="17" t="s">
        <v>350</v>
      </c>
      <c r="AU157" s="17" t="s">
        <v>86</v>
      </c>
    </row>
    <row r="158" spans="2:65" s="1" customFormat="1" ht="16.5" customHeight="1" x14ac:dyDescent="0.2">
      <c r="B158" s="136"/>
      <c r="C158" s="137" t="s">
        <v>378</v>
      </c>
      <c r="D158" s="137" t="s">
        <v>342</v>
      </c>
      <c r="E158" s="138" t="s">
        <v>5299</v>
      </c>
      <c r="F158" s="139" t="s">
        <v>5300</v>
      </c>
      <c r="G158" s="140" t="s">
        <v>373</v>
      </c>
      <c r="H158" s="141">
        <v>332.79199999999997</v>
      </c>
      <c r="I158" s="142"/>
      <c r="J158" s="143">
        <f>ROUND(I158*H158,2)</f>
        <v>0</v>
      </c>
      <c r="K158" s="139" t="s">
        <v>902</v>
      </c>
      <c r="L158" s="32"/>
      <c r="M158" s="144" t="s">
        <v>1</v>
      </c>
      <c r="N158" s="145" t="s">
        <v>42</v>
      </c>
      <c r="P158" s="146">
        <f>O158*H158</f>
        <v>0</v>
      </c>
      <c r="Q158" s="146">
        <v>0</v>
      </c>
      <c r="R158" s="146">
        <f>Q158*H158</f>
        <v>0</v>
      </c>
      <c r="S158" s="146">
        <v>0</v>
      </c>
      <c r="T158" s="147">
        <f>S158*H158</f>
        <v>0</v>
      </c>
      <c r="AR158" s="148" t="s">
        <v>249</v>
      </c>
      <c r="AT158" s="148" t="s">
        <v>342</v>
      </c>
      <c r="AU158" s="148" t="s">
        <v>86</v>
      </c>
      <c r="AY158" s="17" t="s">
        <v>339</v>
      </c>
      <c r="BE158" s="149">
        <f>IF(N158="základní",J158,0)</f>
        <v>0</v>
      </c>
      <c r="BF158" s="149">
        <f>IF(N158="snížená",J158,0)</f>
        <v>0</v>
      </c>
      <c r="BG158" s="149">
        <f>IF(N158="zákl. přenesená",J158,0)</f>
        <v>0</v>
      </c>
      <c r="BH158" s="149">
        <f>IF(N158="sníž. přenesená",J158,0)</f>
        <v>0</v>
      </c>
      <c r="BI158" s="149">
        <f>IF(N158="nulová",J158,0)</f>
        <v>0</v>
      </c>
      <c r="BJ158" s="17" t="s">
        <v>84</v>
      </c>
      <c r="BK158" s="149">
        <f>ROUND(I158*H158,2)</f>
        <v>0</v>
      </c>
      <c r="BL158" s="17" t="s">
        <v>249</v>
      </c>
      <c r="BM158" s="148" t="s">
        <v>5646</v>
      </c>
    </row>
    <row r="159" spans="2:65" s="1" customFormat="1" x14ac:dyDescent="0.2">
      <c r="B159" s="32"/>
      <c r="D159" s="150" t="s">
        <v>348</v>
      </c>
      <c r="F159" s="151" t="s">
        <v>5302</v>
      </c>
      <c r="I159" s="152"/>
      <c r="L159" s="32"/>
      <c r="M159" s="153"/>
      <c r="T159" s="56"/>
      <c r="AT159" s="17" t="s">
        <v>348</v>
      </c>
      <c r="AU159" s="17" t="s">
        <v>86</v>
      </c>
    </row>
    <row r="160" spans="2:65" s="1" customFormat="1" ht="19.2" x14ac:dyDescent="0.2">
      <c r="B160" s="32"/>
      <c r="D160" s="150" t="s">
        <v>350</v>
      </c>
      <c r="F160" s="154" t="s">
        <v>5647</v>
      </c>
      <c r="I160" s="152"/>
      <c r="L160" s="32"/>
      <c r="M160" s="153"/>
      <c r="T160" s="56"/>
      <c r="AT160" s="17" t="s">
        <v>350</v>
      </c>
      <c r="AU160" s="17" t="s">
        <v>86</v>
      </c>
    </row>
    <row r="161" spans="2:65" s="12" customFormat="1" x14ac:dyDescent="0.2">
      <c r="B161" s="155"/>
      <c r="D161" s="150" t="s">
        <v>376</v>
      </c>
      <c r="E161" s="156" t="s">
        <v>1</v>
      </c>
      <c r="F161" s="157" t="s">
        <v>5648</v>
      </c>
      <c r="H161" s="158">
        <v>336.392</v>
      </c>
      <c r="I161" s="159"/>
      <c r="L161" s="155"/>
      <c r="M161" s="160"/>
      <c r="T161" s="161"/>
      <c r="AT161" s="156" t="s">
        <v>376</v>
      </c>
      <c r="AU161" s="156" t="s">
        <v>86</v>
      </c>
      <c r="AV161" s="12" t="s">
        <v>86</v>
      </c>
      <c r="AW161" s="12" t="s">
        <v>34</v>
      </c>
      <c r="AX161" s="12" t="s">
        <v>77</v>
      </c>
      <c r="AY161" s="156" t="s">
        <v>339</v>
      </c>
    </row>
    <row r="162" spans="2:65" s="15" customFormat="1" x14ac:dyDescent="0.2">
      <c r="B162" s="189"/>
      <c r="D162" s="150" t="s">
        <v>376</v>
      </c>
      <c r="E162" s="190" t="s">
        <v>1</v>
      </c>
      <c r="F162" s="191" t="s">
        <v>5649</v>
      </c>
      <c r="H162" s="190" t="s">
        <v>1</v>
      </c>
      <c r="I162" s="192"/>
      <c r="L162" s="189"/>
      <c r="M162" s="193"/>
      <c r="T162" s="194"/>
      <c r="AT162" s="190" t="s">
        <v>376</v>
      </c>
      <c r="AU162" s="190" t="s">
        <v>86</v>
      </c>
      <c r="AV162" s="15" t="s">
        <v>84</v>
      </c>
      <c r="AW162" s="15" t="s">
        <v>34</v>
      </c>
      <c r="AX162" s="15" t="s">
        <v>77</v>
      </c>
      <c r="AY162" s="190" t="s">
        <v>339</v>
      </c>
    </row>
    <row r="163" spans="2:65" s="12" customFormat="1" x14ac:dyDescent="0.2">
      <c r="B163" s="155"/>
      <c r="D163" s="150" t="s">
        <v>376</v>
      </c>
      <c r="E163" s="156" t="s">
        <v>1</v>
      </c>
      <c r="F163" s="157" t="s">
        <v>5650</v>
      </c>
      <c r="H163" s="158">
        <v>-3.6</v>
      </c>
      <c r="I163" s="159"/>
      <c r="L163" s="155"/>
      <c r="M163" s="160"/>
      <c r="T163" s="161"/>
      <c r="AT163" s="156" t="s">
        <v>376</v>
      </c>
      <c r="AU163" s="156" t="s">
        <v>86</v>
      </c>
      <c r="AV163" s="12" t="s">
        <v>86</v>
      </c>
      <c r="AW163" s="12" t="s">
        <v>34</v>
      </c>
      <c r="AX163" s="12" t="s">
        <v>77</v>
      </c>
      <c r="AY163" s="156" t="s">
        <v>339</v>
      </c>
    </row>
    <row r="164" spans="2:65" s="13" customFormat="1" x14ac:dyDescent="0.2">
      <c r="B164" s="162"/>
      <c r="D164" s="150" t="s">
        <v>376</v>
      </c>
      <c r="E164" s="163" t="s">
        <v>1</v>
      </c>
      <c r="F164" s="164" t="s">
        <v>398</v>
      </c>
      <c r="H164" s="165">
        <v>332.79199999999997</v>
      </c>
      <c r="I164" s="166"/>
      <c r="L164" s="162"/>
      <c r="M164" s="167"/>
      <c r="T164" s="168"/>
      <c r="AT164" s="163" t="s">
        <v>376</v>
      </c>
      <c r="AU164" s="163" t="s">
        <v>86</v>
      </c>
      <c r="AV164" s="13" t="s">
        <v>249</v>
      </c>
      <c r="AW164" s="13" t="s">
        <v>34</v>
      </c>
      <c r="AX164" s="13" t="s">
        <v>84</v>
      </c>
      <c r="AY164" s="163" t="s">
        <v>339</v>
      </c>
    </row>
    <row r="165" spans="2:65" s="1" customFormat="1" ht="16.5" customHeight="1" x14ac:dyDescent="0.2">
      <c r="B165" s="136"/>
      <c r="C165" s="169" t="s">
        <v>385</v>
      </c>
      <c r="D165" s="169" t="s">
        <v>490</v>
      </c>
      <c r="E165" s="170" t="s">
        <v>5305</v>
      </c>
      <c r="F165" s="171" t="s">
        <v>5306</v>
      </c>
      <c r="G165" s="172" t="s">
        <v>493</v>
      </c>
      <c r="H165" s="173">
        <v>302.75299999999999</v>
      </c>
      <c r="I165" s="174"/>
      <c r="J165" s="175">
        <f>ROUND(I165*H165,2)</f>
        <v>0</v>
      </c>
      <c r="K165" s="171" t="s">
        <v>902</v>
      </c>
      <c r="L165" s="176"/>
      <c r="M165" s="177" t="s">
        <v>1</v>
      </c>
      <c r="N165" s="178" t="s">
        <v>42</v>
      </c>
      <c r="P165" s="146">
        <f>O165*H165</f>
        <v>0</v>
      </c>
      <c r="Q165" s="146">
        <v>1</v>
      </c>
      <c r="R165" s="146">
        <f>Q165*H165</f>
        <v>302.75299999999999</v>
      </c>
      <c r="S165" s="146">
        <v>0</v>
      </c>
      <c r="T165" s="147">
        <f>S165*H165</f>
        <v>0</v>
      </c>
      <c r="AR165" s="148" t="s">
        <v>385</v>
      </c>
      <c r="AT165" s="148" t="s">
        <v>490</v>
      </c>
      <c r="AU165" s="148" t="s">
        <v>86</v>
      </c>
      <c r="AY165" s="17" t="s">
        <v>339</v>
      </c>
      <c r="BE165" s="149">
        <f>IF(N165="základní",J165,0)</f>
        <v>0</v>
      </c>
      <c r="BF165" s="149">
        <f>IF(N165="snížená",J165,0)</f>
        <v>0</v>
      </c>
      <c r="BG165" s="149">
        <f>IF(N165="zákl. přenesená",J165,0)</f>
        <v>0</v>
      </c>
      <c r="BH165" s="149">
        <f>IF(N165="sníž. přenesená",J165,0)</f>
        <v>0</v>
      </c>
      <c r="BI165" s="149">
        <f>IF(N165="nulová",J165,0)</f>
        <v>0</v>
      </c>
      <c r="BJ165" s="17" t="s">
        <v>84</v>
      </c>
      <c r="BK165" s="149">
        <f>ROUND(I165*H165,2)</f>
        <v>0</v>
      </c>
      <c r="BL165" s="17" t="s">
        <v>249</v>
      </c>
      <c r="BM165" s="148" t="s">
        <v>5651</v>
      </c>
    </row>
    <row r="166" spans="2:65" s="1" customFormat="1" x14ac:dyDescent="0.2">
      <c r="B166" s="32"/>
      <c r="D166" s="150" t="s">
        <v>348</v>
      </c>
      <c r="F166" s="151" t="s">
        <v>5306</v>
      </c>
      <c r="I166" s="152"/>
      <c r="L166" s="32"/>
      <c r="M166" s="153"/>
      <c r="T166" s="56"/>
      <c r="AT166" s="17" t="s">
        <v>348</v>
      </c>
      <c r="AU166" s="17" t="s">
        <v>86</v>
      </c>
    </row>
    <row r="167" spans="2:65" s="15" customFormat="1" x14ac:dyDescent="0.2">
      <c r="B167" s="189"/>
      <c r="D167" s="150" t="s">
        <v>376</v>
      </c>
      <c r="E167" s="190" t="s">
        <v>1</v>
      </c>
      <c r="F167" s="191" t="s">
        <v>5652</v>
      </c>
      <c r="H167" s="190" t="s">
        <v>1</v>
      </c>
      <c r="I167" s="192"/>
      <c r="L167" s="189"/>
      <c r="M167" s="193"/>
      <c r="T167" s="194"/>
      <c r="AT167" s="190" t="s">
        <v>376</v>
      </c>
      <c r="AU167" s="190" t="s">
        <v>86</v>
      </c>
      <c r="AV167" s="15" t="s">
        <v>84</v>
      </c>
      <c r="AW167" s="15" t="s">
        <v>34</v>
      </c>
      <c r="AX167" s="15" t="s">
        <v>77</v>
      </c>
      <c r="AY167" s="190" t="s">
        <v>339</v>
      </c>
    </row>
    <row r="168" spans="2:65" s="12" customFormat="1" x14ac:dyDescent="0.2">
      <c r="B168" s="155"/>
      <c r="D168" s="150" t="s">
        <v>376</v>
      </c>
      <c r="E168" s="156" t="s">
        <v>1</v>
      </c>
      <c r="F168" s="157" t="s">
        <v>5653</v>
      </c>
      <c r="H168" s="158">
        <v>302.75299999999999</v>
      </c>
      <c r="I168" s="159"/>
      <c r="L168" s="155"/>
      <c r="M168" s="160"/>
      <c r="T168" s="161"/>
      <c r="AT168" s="156" t="s">
        <v>376</v>
      </c>
      <c r="AU168" s="156" t="s">
        <v>86</v>
      </c>
      <c r="AV168" s="12" t="s">
        <v>86</v>
      </c>
      <c r="AW168" s="12" t="s">
        <v>34</v>
      </c>
      <c r="AX168" s="12" t="s">
        <v>77</v>
      </c>
      <c r="AY168" s="156" t="s">
        <v>339</v>
      </c>
    </row>
    <row r="169" spans="2:65" s="13" customFormat="1" x14ac:dyDescent="0.2">
      <c r="B169" s="162"/>
      <c r="D169" s="150" t="s">
        <v>376</v>
      </c>
      <c r="E169" s="163" t="s">
        <v>1</v>
      </c>
      <c r="F169" s="164" t="s">
        <v>398</v>
      </c>
      <c r="H169" s="165">
        <v>302.75299999999999</v>
      </c>
      <c r="I169" s="166"/>
      <c r="L169" s="162"/>
      <c r="M169" s="167"/>
      <c r="T169" s="168"/>
      <c r="AT169" s="163" t="s">
        <v>376</v>
      </c>
      <c r="AU169" s="163" t="s">
        <v>86</v>
      </c>
      <c r="AV169" s="13" t="s">
        <v>249</v>
      </c>
      <c r="AW169" s="13" t="s">
        <v>34</v>
      </c>
      <c r="AX169" s="13" t="s">
        <v>84</v>
      </c>
      <c r="AY169" s="163" t="s">
        <v>339</v>
      </c>
    </row>
    <row r="170" spans="2:65" s="1" customFormat="1" ht="16.5" customHeight="1" x14ac:dyDescent="0.2">
      <c r="B170" s="136"/>
      <c r="C170" s="137" t="s">
        <v>391</v>
      </c>
      <c r="D170" s="137" t="s">
        <v>342</v>
      </c>
      <c r="E170" s="138" t="s">
        <v>5654</v>
      </c>
      <c r="F170" s="139" t="s">
        <v>5655</v>
      </c>
      <c r="G170" s="140" t="s">
        <v>345</v>
      </c>
      <c r="H170" s="141">
        <v>1</v>
      </c>
      <c r="I170" s="142"/>
      <c r="J170" s="143">
        <f>ROUND(I170*H170,2)</f>
        <v>0</v>
      </c>
      <c r="K170" s="139" t="s">
        <v>902</v>
      </c>
      <c r="L170" s="32"/>
      <c r="M170" s="144" t="s">
        <v>1</v>
      </c>
      <c r="N170" s="145" t="s">
        <v>42</v>
      </c>
      <c r="P170" s="146">
        <f>O170*H170</f>
        <v>0</v>
      </c>
      <c r="Q170" s="146">
        <v>2.989E-2</v>
      </c>
      <c r="R170" s="146">
        <f>Q170*H170</f>
        <v>2.989E-2</v>
      </c>
      <c r="S170" s="146">
        <v>0</v>
      </c>
      <c r="T170" s="147">
        <f>S170*H170</f>
        <v>0</v>
      </c>
      <c r="AR170" s="148" t="s">
        <v>249</v>
      </c>
      <c r="AT170" s="148" t="s">
        <v>342</v>
      </c>
      <c r="AU170" s="148" t="s">
        <v>86</v>
      </c>
      <c r="AY170" s="17" t="s">
        <v>339</v>
      </c>
      <c r="BE170" s="149">
        <f>IF(N170="základní",J170,0)</f>
        <v>0</v>
      </c>
      <c r="BF170" s="149">
        <f>IF(N170="snížená",J170,0)</f>
        <v>0</v>
      </c>
      <c r="BG170" s="149">
        <f>IF(N170="zákl. přenesená",J170,0)</f>
        <v>0</v>
      </c>
      <c r="BH170" s="149">
        <f>IF(N170="sníž. přenesená",J170,0)</f>
        <v>0</v>
      </c>
      <c r="BI170" s="149">
        <f>IF(N170="nulová",J170,0)</f>
        <v>0</v>
      </c>
      <c r="BJ170" s="17" t="s">
        <v>84</v>
      </c>
      <c r="BK170" s="149">
        <f>ROUND(I170*H170,2)</f>
        <v>0</v>
      </c>
      <c r="BL170" s="17" t="s">
        <v>249</v>
      </c>
      <c r="BM170" s="148" t="s">
        <v>5656</v>
      </c>
    </row>
    <row r="171" spans="2:65" s="1" customFormat="1" ht="19.2" x14ac:dyDescent="0.2">
      <c r="B171" s="32"/>
      <c r="D171" s="150" t="s">
        <v>348</v>
      </c>
      <c r="F171" s="151" t="s">
        <v>5657</v>
      </c>
      <c r="I171" s="152"/>
      <c r="L171" s="32"/>
      <c r="M171" s="153"/>
      <c r="T171" s="56"/>
      <c r="AT171" s="17" t="s">
        <v>348</v>
      </c>
      <c r="AU171" s="17" t="s">
        <v>86</v>
      </c>
    </row>
    <row r="172" spans="2:65" s="11" customFormat="1" ht="22.8" customHeight="1" x14ac:dyDescent="0.25">
      <c r="B172" s="124"/>
      <c r="D172" s="125" t="s">
        <v>76</v>
      </c>
      <c r="E172" s="134" t="s">
        <v>86</v>
      </c>
      <c r="F172" s="134" t="s">
        <v>2074</v>
      </c>
      <c r="I172" s="127"/>
      <c r="J172" s="135">
        <f>BK172</f>
        <v>0</v>
      </c>
      <c r="L172" s="124"/>
      <c r="M172" s="129"/>
      <c r="P172" s="130">
        <f>SUM(P173:P198)</f>
        <v>0</v>
      </c>
      <c r="R172" s="130">
        <f>SUM(R173:R198)</f>
        <v>1.1611853000000001</v>
      </c>
      <c r="T172" s="131">
        <f>SUM(T173:T198)</f>
        <v>0</v>
      </c>
      <c r="AR172" s="125" t="s">
        <v>84</v>
      </c>
      <c r="AT172" s="132" t="s">
        <v>76</v>
      </c>
      <c r="AU172" s="132" t="s">
        <v>84</v>
      </c>
      <c r="AY172" s="125" t="s">
        <v>339</v>
      </c>
      <c r="BK172" s="133">
        <f>SUM(BK173:BK198)</f>
        <v>0</v>
      </c>
    </row>
    <row r="173" spans="2:65" s="1" customFormat="1" ht="16.5" customHeight="1" x14ac:dyDescent="0.2">
      <c r="B173" s="136"/>
      <c r="C173" s="137" t="s">
        <v>399</v>
      </c>
      <c r="D173" s="137" t="s">
        <v>342</v>
      </c>
      <c r="E173" s="138" t="s">
        <v>5405</v>
      </c>
      <c r="F173" s="139" t="s">
        <v>5406</v>
      </c>
      <c r="G173" s="140" t="s">
        <v>373</v>
      </c>
      <c r="H173" s="141">
        <v>10.412000000000001</v>
      </c>
      <c r="I173" s="142"/>
      <c r="J173" s="143">
        <f>ROUND(I173*H173,2)</f>
        <v>0</v>
      </c>
      <c r="K173" s="139" t="s">
        <v>902</v>
      </c>
      <c r="L173" s="32"/>
      <c r="M173" s="144" t="s">
        <v>1</v>
      </c>
      <c r="N173" s="145" t="s">
        <v>42</v>
      </c>
      <c r="P173" s="146">
        <f>O173*H173</f>
        <v>0</v>
      </c>
      <c r="Q173" s="146">
        <v>0</v>
      </c>
      <c r="R173" s="146">
        <f>Q173*H173</f>
        <v>0</v>
      </c>
      <c r="S173" s="146">
        <v>0</v>
      </c>
      <c r="T173" s="147">
        <f>S173*H173</f>
        <v>0</v>
      </c>
      <c r="AR173" s="148" t="s">
        <v>249</v>
      </c>
      <c r="AT173" s="148" t="s">
        <v>342</v>
      </c>
      <c r="AU173" s="148" t="s">
        <v>86</v>
      </c>
      <c r="AY173" s="17" t="s">
        <v>339</v>
      </c>
      <c r="BE173" s="149">
        <f>IF(N173="základní",J173,0)</f>
        <v>0</v>
      </c>
      <c r="BF173" s="149">
        <f>IF(N173="snížená",J173,0)</f>
        <v>0</v>
      </c>
      <c r="BG173" s="149">
        <f>IF(N173="zákl. přenesená",J173,0)</f>
        <v>0</v>
      </c>
      <c r="BH173" s="149">
        <f>IF(N173="sníž. přenesená",J173,0)</f>
        <v>0</v>
      </c>
      <c r="BI173" s="149">
        <f>IF(N173="nulová",J173,0)</f>
        <v>0</v>
      </c>
      <c r="BJ173" s="17" t="s">
        <v>84</v>
      </c>
      <c r="BK173" s="149">
        <f>ROUND(I173*H173,2)</f>
        <v>0</v>
      </c>
      <c r="BL173" s="17" t="s">
        <v>249</v>
      </c>
      <c r="BM173" s="148" t="s">
        <v>5658</v>
      </c>
    </row>
    <row r="174" spans="2:65" s="1" customFormat="1" x14ac:dyDescent="0.2">
      <c r="B174" s="32"/>
      <c r="D174" s="150" t="s">
        <v>348</v>
      </c>
      <c r="F174" s="151" t="s">
        <v>5408</v>
      </c>
      <c r="I174" s="152"/>
      <c r="L174" s="32"/>
      <c r="M174" s="153"/>
      <c r="T174" s="56"/>
      <c r="AT174" s="17" t="s">
        <v>348</v>
      </c>
      <c r="AU174" s="17" t="s">
        <v>86</v>
      </c>
    </row>
    <row r="175" spans="2:65" s="1" customFormat="1" ht="19.2" x14ac:dyDescent="0.2">
      <c r="B175" s="32"/>
      <c r="D175" s="150" t="s">
        <v>350</v>
      </c>
      <c r="F175" s="154" t="s">
        <v>5659</v>
      </c>
      <c r="I175" s="152"/>
      <c r="L175" s="32"/>
      <c r="M175" s="153"/>
      <c r="T175" s="56"/>
      <c r="AT175" s="17" t="s">
        <v>350</v>
      </c>
      <c r="AU175" s="17" t="s">
        <v>86</v>
      </c>
    </row>
    <row r="176" spans="2:65" s="12" customFormat="1" x14ac:dyDescent="0.2">
      <c r="B176" s="155"/>
      <c r="D176" s="150" t="s">
        <v>376</v>
      </c>
      <c r="E176" s="156" t="s">
        <v>1</v>
      </c>
      <c r="F176" s="157" t="s">
        <v>5660</v>
      </c>
      <c r="H176" s="158">
        <v>9.23</v>
      </c>
      <c r="I176" s="159"/>
      <c r="L176" s="155"/>
      <c r="M176" s="160"/>
      <c r="T176" s="161"/>
      <c r="AT176" s="156" t="s">
        <v>376</v>
      </c>
      <c r="AU176" s="156" t="s">
        <v>86</v>
      </c>
      <c r="AV176" s="12" t="s">
        <v>86</v>
      </c>
      <c r="AW176" s="12" t="s">
        <v>34</v>
      </c>
      <c r="AX176" s="12" t="s">
        <v>77</v>
      </c>
      <c r="AY176" s="156" t="s">
        <v>339</v>
      </c>
    </row>
    <row r="177" spans="2:65" s="12" customFormat="1" x14ac:dyDescent="0.2">
      <c r="B177" s="155"/>
      <c r="D177" s="150" t="s">
        <v>376</v>
      </c>
      <c r="E177" s="156" t="s">
        <v>1</v>
      </c>
      <c r="F177" s="157" t="s">
        <v>5661</v>
      </c>
      <c r="H177" s="158">
        <v>1.1819999999999999</v>
      </c>
      <c r="I177" s="159"/>
      <c r="L177" s="155"/>
      <c r="M177" s="160"/>
      <c r="T177" s="161"/>
      <c r="AT177" s="156" t="s">
        <v>376</v>
      </c>
      <c r="AU177" s="156" t="s">
        <v>86</v>
      </c>
      <c r="AV177" s="12" t="s">
        <v>86</v>
      </c>
      <c r="AW177" s="12" t="s">
        <v>34</v>
      </c>
      <c r="AX177" s="12" t="s">
        <v>77</v>
      </c>
      <c r="AY177" s="156" t="s">
        <v>339</v>
      </c>
    </row>
    <row r="178" spans="2:65" s="13" customFormat="1" x14ac:dyDescent="0.2">
      <c r="B178" s="162"/>
      <c r="D178" s="150" t="s">
        <v>376</v>
      </c>
      <c r="E178" s="163" t="s">
        <v>1</v>
      </c>
      <c r="F178" s="164" t="s">
        <v>398</v>
      </c>
      <c r="H178" s="165">
        <v>10.412000000000001</v>
      </c>
      <c r="I178" s="166"/>
      <c r="L178" s="162"/>
      <c r="M178" s="167"/>
      <c r="T178" s="168"/>
      <c r="AT178" s="163" t="s">
        <v>376</v>
      </c>
      <c r="AU178" s="163" t="s">
        <v>86</v>
      </c>
      <c r="AV178" s="13" t="s">
        <v>249</v>
      </c>
      <c r="AW178" s="13" t="s">
        <v>34</v>
      </c>
      <c r="AX178" s="13" t="s">
        <v>84</v>
      </c>
      <c r="AY178" s="163" t="s">
        <v>339</v>
      </c>
    </row>
    <row r="179" spans="2:65" s="1" customFormat="1" ht="21.75" customHeight="1" x14ac:dyDescent="0.2">
      <c r="B179" s="136"/>
      <c r="C179" s="137" t="s">
        <v>405</v>
      </c>
      <c r="D179" s="137" t="s">
        <v>342</v>
      </c>
      <c r="E179" s="138" t="s">
        <v>3756</v>
      </c>
      <c r="F179" s="139" t="s">
        <v>3757</v>
      </c>
      <c r="G179" s="140" t="s">
        <v>373</v>
      </c>
      <c r="H179" s="141">
        <v>10.412000000000001</v>
      </c>
      <c r="I179" s="142"/>
      <c r="J179" s="143">
        <f>ROUND(I179*H179,2)</f>
        <v>0</v>
      </c>
      <c r="K179" s="139" t="s">
        <v>902</v>
      </c>
      <c r="L179" s="32"/>
      <c r="M179" s="144" t="s">
        <v>1</v>
      </c>
      <c r="N179" s="145" t="s">
        <v>42</v>
      </c>
      <c r="P179" s="146">
        <f>O179*H179</f>
        <v>0</v>
      </c>
      <c r="Q179" s="146">
        <v>0</v>
      </c>
      <c r="R179" s="146">
        <f>Q179*H179</f>
        <v>0</v>
      </c>
      <c r="S179" s="146">
        <v>0</v>
      </c>
      <c r="T179" s="147">
        <f>S179*H179</f>
        <v>0</v>
      </c>
      <c r="AR179" s="148" t="s">
        <v>249</v>
      </c>
      <c r="AT179" s="148" t="s">
        <v>342</v>
      </c>
      <c r="AU179" s="148" t="s">
        <v>86</v>
      </c>
      <c r="AY179" s="17" t="s">
        <v>339</v>
      </c>
      <c r="BE179" s="149">
        <f>IF(N179="základní",J179,0)</f>
        <v>0</v>
      </c>
      <c r="BF179" s="149">
        <f>IF(N179="snížená",J179,0)</f>
        <v>0</v>
      </c>
      <c r="BG179" s="149">
        <f>IF(N179="zákl. přenesená",J179,0)</f>
        <v>0</v>
      </c>
      <c r="BH179" s="149">
        <f>IF(N179="sníž. přenesená",J179,0)</f>
        <v>0</v>
      </c>
      <c r="BI179" s="149">
        <f>IF(N179="nulová",J179,0)</f>
        <v>0</v>
      </c>
      <c r="BJ179" s="17" t="s">
        <v>84</v>
      </c>
      <c r="BK179" s="149">
        <f>ROUND(I179*H179,2)</f>
        <v>0</v>
      </c>
      <c r="BL179" s="17" t="s">
        <v>249</v>
      </c>
      <c r="BM179" s="148" t="s">
        <v>5662</v>
      </c>
    </row>
    <row r="180" spans="2:65" s="1" customFormat="1" x14ac:dyDescent="0.2">
      <c r="B180" s="32"/>
      <c r="D180" s="150" t="s">
        <v>348</v>
      </c>
      <c r="F180" s="151" t="s">
        <v>3759</v>
      </c>
      <c r="I180" s="152"/>
      <c r="L180" s="32"/>
      <c r="M180" s="153"/>
      <c r="T180" s="56"/>
      <c r="AT180" s="17" t="s">
        <v>348</v>
      </c>
      <c r="AU180" s="17" t="s">
        <v>86</v>
      </c>
    </row>
    <row r="181" spans="2:65" s="12" customFormat="1" x14ac:dyDescent="0.2">
      <c r="B181" s="155"/>
      <c r="D181" s="150" t="s">
        <v>376</v>
      </c>
      <c r="E181" s="156" t="s">
        <v>1</v>
      </c>
      <c r="F181" s="157" t="s">
        <v>5663</v>
      </c>
      <c r="H181" s="158">
        <v>10.412000000000001</v>
      </c>
      <c r="I181" s="159"/>
      <c r="L181" s="155"/>
      <c r="M181" s="160"/>
      <c r="T181" s="161"/>
      <c r="AT181" s="156" t="s">
        <v>376</v>
      </c>
      <c r="AU181" s="156" t="s">
        <v>86</v>
      </c>
      <c r="AV181" s="12" t="s">
        <v>86</v>
      </c>
      <c r="AW181" s="12" t="s">
        <v>34</v>
      </c>
      <c r="AX181" s="12" t="s">
        <v>77</v>
      </c>
      <c r="AY181" s="156" t="s">
        <v>339</v>
      </c>
    </row>
    <row r="182" spans="2:65" s="13" customFormat="1" x14ac:dyDescent="0.2">
      <c r="B182" s="162"/>
      <c r="D182" s="150" t="s">
        <v>376</v>
      </c>
      <c r="E182" s="163" t="s">
        <v>1</v>
      </c>
      <c r="F182" s="164" t="s">
        <v>398</v>
      </c>
      <c r="H182" s="165">
        <v>10.412000000000001</v>
      </c>
      <c r="I182" s="166"/>
      <c r="L182" s="162"/>
      <c r="M182" s="167"/>
      <c r="T182" s="168"/>
      <c r="AT182" s="163" t="s">
        <v>376</v>
      </c>
      <c r="AU182" s="163" t="s">
        <v>86</v>
      </c>
      <c r="AV182" s="13" t="s">
        <v>249</v>
      </c>
      <c r="AW182" s="13" t="s">
        <v>34</v>
      </c>
      <c r="AX182" s="13" t="s">
        <v>84</v>
      </c>
      <c r="AY182" s="163" t="s">
        <v>339</v>
      </c>
    </row>
    <row r="183" spans="2:65" s="1" customFormat="1" ht="16.5" customHeight="1" x14ac:dyDescent="0.2">
      <c r="B183" s="136"/>
      <c r="C183" s="137" t="s">
        <v>8</v>
      </c>
      <c r="D183" s="137" t="s">
        <v>342</v>
      </c>
      <c r="E183" s="138" t="s">
        <v>3760</v>
      </c>
      <c r="F183" s="139" t="s">
        <v>3761</v>
      </c>
      <c r="G183" s="140" t="s">
        <v>381</v>
      </c>
      <c r="H183" s="141">
        <v>15.64</v>
      </c>
      <c r="I183" s="142"/>
      <c r="J183" s="143">
        <f>ROUND(I183*H183,2)</f>
        <v>0</v>
      </c>
      <c r="K183" s="139" t="s">
        <v>902</v>
      </c>
      <c r="L183" s="32"/>
      <c r="M183" s="144" t="s">
        <v>1</v>
      </c>
      <c r="N183" s="145" t="s">
        <v>42</v>
      </c>
      <c r="P183" s="146">
        <f>O183*H183</f>
        <v>0</v>
      </c>
      <c r="Q183" s="146">
        <v>1.2999999999999999E-3</v>
      </c>
      <c r="R183" s="146">
        <f>Q183*H183</f>
        <v>2.0331999999999999E-2</v>
      </c>
      <c r="S183" s="146">
        <v>0</v>
      </c>
      <c r="T183" s="147">
        <f>S183*H183</f>
        <v>0</v>
      </c>
      <c r="AR183" s="148" t="s">
        <v>249</v>
      </c>
      <c r="AT183" s="148" t="s">
        <v>342</v>
      </c>
      <c r="AU183" s="148" t="s">
        <v>86</v>
      </c>
      <c r="AY183" s="17" t="s">
        <v>339</v>
      </c>
      <c r="BE183" s="149">
        <f>IF(N183="základní",J183,0)</f>
        <v>0</v>
      </c>
      <c r="BF183" s="149">
        <f>IF(N183="snížená",J183,0)</f>
        <v>0</v>
      </c>
      <c r="BG183" s="149">
        <f>IF(N183="zákl. přenesená",J183,0)</f>
        <v>0</v>
      </c>
      <c r="BH183" s="149">
        <f>IF(N183="sníž. přenesená",J183,0)</f>
        <v>0</v>
      </c>
      <c r="BI183" s="149">
        <f>IF(N183="nulová",J183,0)</f>
        <v>0</v>
      </c>
      <c r="BJ183" s="17" t="s">
        <v>84</v>
      </c>
      <c r="BK183" s="149">
        <f>ROUND(I183*H183,2)</f>
        <v>0</v>
      </c>
      <c r="BL183" s="17" t="s">
        <v>249</v>
      </c>
      <c r="BM183" s="148" t="s">
        <v>5664</v>
      </c>
    </row>
    <row r="184" spans="2:65" s="1" customFormat="1" x14ac:dyDescent="0.2">
      <c r="B184" s="32"/>
      <c r="D184" s="150" t="s">
        <v>348</v>
      </c>
      <c r="F184" s="151" t="s">
        <v>3763</v>
      </c>
      <c r="I184" s="152"/>
      <c r="L184" s="32"/>
      <c r="M184" s="153"/>
      <c r="T184" s="56"/>
      <c r="AT184" s="17" t="s">
        <v>348</v>
      </c>
      <c r="AU184" s="17" t="s">
        <v>86</v>
      </c>
    </row>
    <row r="185" spans="2:65" s="12" customFormat="1" x14ac:dyDescent="0.2">
      <c r="B185" s="155"/>
      <c r="D185" s="150" t="s">
        <v>376</v>
      </c>
      <c r="E185" s="156" t="s">
        <v>1</v>
      </c>
      <c r="F185" s="157" t="s">
        <v>5665</v>
      </c>
      <c r="H185" s="158">
        <v>15.64</v>
      </c>
      <c r="I185" s="159"/>
      <c r="L185" s="155"/>
      <c r="M185" s="160"/>
      <c r="T185" s="161"/>
      <c r="AT185" s="156" t="s">
        <v>376</v>
      </c>
      <c r="AU185" s="156" t="s">
        <v>86</v>
      </c>
      <c r="AV185" s="12" t="s">
        <v>86</v>
      </c>
      <c r="AW185" s="12" t="s">
        <v>34</v>
      </c>
      <c r="AX185" s="12" t="s">
        <v>77</v>
      </c>
      <c r="AY185" s="156" t="s">
        <v>339</v>
      </c>
    </row>
    <row r="186" spans="2:65" s="13" customFormat="1" x14ac:dyDescent="0.2">
      <c r="B186" s="162"/>
      <c r="D186" s="150" t="s">
        <v>376</v>
      </c>
      <c r="E186" s="163" t="s">
        <v>1</v>
      </c>
      <c r="F186" s="164" t="s">
        <v>398</v>
      </c>
      <c r="H186" s="165">
        <v>15.64</v>
      </c>
      <c r="I186" s="166"/>
      <c r="L186" s="162"/>
      <c r="M186" s="167"/>
      <c r="T186" s="168"/>
      <c r="AT186" s="163" t="s">
        <v>376</v>
      </c>
      <c r="AU186" s="163" t="s">
        <v>86</v>
      </c>
      <c r="AV186" s="13" t="s">
        <v>249</v>
      </c>
      <c r="AW186" s="13" t="s">
        <v>34</v>
      </c>
      <c r="AX186" s="13" t="s">
        <v>84</v>
      </c>
      <c r="AY186" s="163" t="s">
        <v>339</v>
      </c>
    </row>
    <row r="187" spans="2:65" s="1" customFormat="1" ht="16.5" customHeight="1" x14ac:dyDescent="0.2">
      <c r="B187" s="136"/>
      <c r="C187" s="137" t="s">
        <v>415</v>
      </c>
      <c r="D187" s="137" t="s">
        <v>342</v>
      </c>
      <c r="E187" s="138" t="s">
        <v>3765</v>
      </c>
      <c r="F187" s="139" t="s">
        <v>3766</v>
      </c>
      <c r="G187" s="140" t="s">
        <v>381</v>
      </c>
      <c r="H187" s="141">
        <v>15.64</v>
      </c>
      <c r="I187" s="142"/>
      <c r="J187" s="143">
        <f>ROUND(I187*H187,2)</f>
        <v>0</v>
      </c>
      <c r="K187" s="139" t="s">
        <v>902</v>
      </c>
      <c r="L187" s="32"/>
      <c r="M187" s="144" t="s">
        <v>1</v>
      </c>
      <c r="N187" s="145" t="s">
        <v>42</v>
      </c>
      <c r="P187" s="146">
        <f>O187*H187</f>
        <v>0</v>
      </c>
      <c r="Q187" s="146">
        <v>4.0000000000000003E-5</v>
      </c>
      <c r="R187" s="146">
        <f>Q187*H187</f>
        <v>6.2560000000000003E-4</v>
      </c>
      <c r="S187" s="146">
        <v>0</v>
      </c>
      <c r="T187" s="147">
        <f>S187*H187</f>
        <v>0</v>
      </c>
      <c r="AR187" s="148" t="s">
        <v>249</v>
      </c>
      <c r="AT187" s="148" t="s">
        <v>342</v>
      </c>
      <c r="AU187" s="148" t="s">
        <v>86</v>
      </c>
      <c r="AY187" s="17" t="s">
        <v>339</v>
      </c>
      <c r="BE187" s="149">
        <f>IF(N187="základní",J187,0)</f>
        <v>0</v>
      </c>
      <c r="BF187" s="149">
        <f>IF(N187="snížená",J187,0)</f>
        <v>0</v>
      </c>
      <c r="BG187" s="149">
        <f>IF(N187="zákl. přenesená",J187,0)</f>
        <v>0</v>
      </c>
      <c r="BH187" s="149">
        <f>IF(N187="sníž. přenesená",J187,0)</f>
        <v>0</v>
      </c>
      <c r="BI187" s="149">
        <f>IF(N187="nulová",J187,0)</f>
        <v>0</v>
      </c>
      <c r="BJ187" s="17" t="s">
        <v>84</v>
      </c>
      <c r="BK187" s="149">
        <f>ROUND(I187*H187,2)</f>
        <v>0</v>
      </c>
      <c r="BL187" s="17" t="s">
        <v>249</v>
      </c>
      <c r="BM187" s="148" t="s">
        <v>5666</v>
      </c>
    </row>
    <row r="188" spans="2:65" s="1" customFormat="1" x14ac:dyDescent="0.2">
      <c r="B188" s="32"/>
      <c r="D188" s="150" t="s">
        <v>348</v>
      </c>
      <c r="F188" s="151" t="s">
        <v>3768</v>
      </c>
      <c r="I188" s="152"/>
      <c r="L188" s="32"/>
      <c r="M188" s="153"/>
      <c r="T188" s="56"/>
      <c r="AT188" s="17" t="s">
        <v>348</v>
      </c>
      <c r="AU188" s="17" t="s">
        <v>86</v>
      </c>
    </row>
    <row r="189" spans="2:65" s="12" customFormat="1" x14ac:dyDescent="0.2">
      <c r="B189" s="155"/>
      <c r="D189" s="150" t="s">
        <v>376</v>
      </c>
      <c r="E189" s="156" t="s">
        <v>1</v>
      </c>
      <c r="F189" s="157" t="s">
        <v>5667</v>
      </c>
      <c r="H189" s="158">
        <v>15.64</v>
      </c>
      <c r="I189" s="159"/>
      <c r="L189" s="155"/>
      <c r="M189" s="160"/>
      <c r="T189" s="161"/>
      <c r="AT189" s="156" t="s">
        <v>376</v>
      </c>
      <c r="AU189" s="156" t="s">
        <v>86</v>
      </c>
      <c r="AV189" s="12" t="s">
        <v>86</v>
      </c>
      <c r="AW189" s="12" t="s">
        <v>34</v>
      </c>
      <c r="AX189" s="12" t="s">
        <v>77</v>
      </c>
      <c r="AY189" s="156" t="s">
        <v>339</v>
      </c>
    </row>
    <row r="190" spans="2:65" s="13" customFormat="1" x14ac:dyDescent="0.2">
      <c r="B190" s="162"/>
      <c r="D190" s="150" t="s">
        <v>376</v>
      </c>
      <c r="E190" s="163" t="s">
        <v>1</v>
      </c>
      <c r="F190" s="164" t="s">
        <v>398</v>
      </c>
      <c r="H190" s="165">
        <v>15.64</v>
      </c>
      <c r="I190" s="166"/>
      <c r="L190" s="162"/>
      <c r="M190" s="167"/>
      <c r="T190" s="168"/>
      <c r="AT190" s="163" t="s">
        <v>376</v>
      </c>
      <c r="AU190" s="163" t="s">
        <v>86</v>
      </c>
      <c r="AV190" s="13" t="s">
        <v>249</v>
      </c>
      <c r="AW190" s="13" t="s">
        <v>34</v>
      </c>
      <c r="AX190" s="13" t="s">
        <v>84</v>
      </c>
      <c r="AY190" s="163" t="s">
        <v>339</v>
      </c>
    </row>
    <row r="191" spans="2:65" s="1" customFormat="1" ht="16.5" customHeight="1" x14ac:dyDescent="0.2">
      <c r="B191" s="136"/>
      <c r="C191" s="137" t="s">
        <v>421</v>
      </c>
      <c r="D191" s="137" t="s">
        <v>342</v>
      </c>
      <c r="E191" s="138" t="s">
        <v>3769</v>
      </c>
      <c r="F191" s="139" t="s">
        <v>3770</v>
      </c>
      <c r="G191" s="140" t="s">
        <v>493</v>
      </c>
      <c r="H191" s="141">
        <v>0.14899999999999999</v>
      </c>
      <c r="I191" s="142"/>
      <c r="J191" s="143">
        <f>ROUND(I191*H191,2)</f>
        <v>0</v>
      </c>
      <c r="K191" s="139" t="s">
        <v>902</v>
      </c>
      <c r="L191" s="32"/>
      <c r="M191" s="144" t="s">
        <v>1</v>
      </c>
      <c r="N191" s="145" t="s">
        <v>42</v>
      </c>
      <c r="P191" s="146">
        <f>O191*H191</f>
        <v>0</v>
      </c>
      <c r="Q191" s="146">
        <v>1.0383</v>
      </c>
      <c r="R191" s="146">
        <f>Q191*H191</f>
        <v>0.1547067</v>
      </c>
      <c r="S191" s="146">
        <v>0</v>
      </c>
      <c r="T191" s="147">
        <f>S191*H191</f>
        <v>0</v>
      </c>
      <c r="AR191" s="148" t="s">
        <v>249</v>
      </c>
      <c r="AT191" s="148" t="s">
        <v>342</v>
      </c>
      <c r="AU191" s="148" t="s">
        <v>86</v>
      </c>
      <c r="AY191" s="17" t="s">
        <v>339</v>
      </c>
      <c r="BE191" s="149">
        <f>IF(N191="základní",J191,0)</f>
        <v>0</v>
      </c>
      <c r="BF191" s="149">
        <f>IF(N191="snížená",J191,0)</f>
        <v>0</v>
      </c>
      <c r="BG191" s="149">
        <f>IF(N191="zákl. přenesená",J191,0)</f>
        <v>0</v>
      </c>
      <c r="BH191" s="149">
        <f>IF(N191="sníž. přenesená",J191,0)</f>
        <v>0</v>
      </c>
      <c r="BI191" s="149">
        <f>IF(N191="nulová",J191,0)</f>
        <v>0</v>
      </c>
      <c r="BJ191" s="17" t="s">
        <v>84</v>
      </c>
      <c r="BK191" s="149">
        <f>ROUND(I191*H191,2)</f>
        <v>0</v>
      </c>
      <c r="BL191" s="17" t="s">
        <v>249</v>
      </c>
      <c r="BM191" s="148" t="s">
        <v>5668</v>
      </c>
    </row>
    <row r="192" spans="2:65" s="1" customFormat="1" x14ac:dyDescent="0.2">
      <c r="B192" s="32"/>
      <c r="D192" s="150" t="s">
        <v>348</v>
      </c>
      <c r="F192" s="151" t="s">
        <v>3773</v>
      </c>
      <c r="I192" s="152"/>
      <c r="L192" s="32"/>
      <c r="M192" s="153"/>
      <c r="T192" s="56"/>
      <c r="AT192" s="17" t="s">
        <v>348</v>
      </c>
      <c r="AU192" s="17" t="s">
        <v>86</v>
      </c>
    </row>
    <row r="193" spans="2:65" s="12" customFormat="1" x14ac:dyDescent="0.2">
      <c r="B193" s="155"/>
      <c r="D193" s="150" t="s">
        <v>376</v>
      </c>
      <c r="E193" s="156" t="s">
        <v>1</v>
      </c>
      <c r="F193" s="157" t="s">
        <v>5416</v>
      </c>
      <c r="H193" s="158">
        <v>0.14899999999999999</v>
      </c>
      <c r="I193" s="159"/>
      <c r="L193" s="155"/>
      <c r="M193" s="160"/>
      <c r="T193" s="161"/>
      <c r="AT193" s="156" t="s">
        <v>376</v>
      </c>
      <c r="AU193" s="156" t="s">
        <v>86</v>
      </c>
      <c r="AV193" s="12" t="s">
        <v>86</v>
      </c>
      <c r="AW193" s="12" t="s">
        <v>34</v>
      </c>
      <c r="AX193" s="12" t="s">
        <v>77</v>
      </c>
      <c r="AY193" s="156" t="s">
        <v>339</v>
      </c>
    </row>
    <row r="194" spans="2:65" s="13" customFormat="1" x14ac:dyDescent="0.2">
      <c r="B194" s="162"/>
      <c r="D194" s="150" t="s">
        <v>376</v>
      </c>
      <c r="E194" s="163" t="s">
        <v>1</v>
      </c>
      <c r="F194" s="164" t="s">
        <v>398</v>
      </c>
      <c r="H194" s="165">
        <v>0.14899999999999999</v>
      </c>
      <c r="I194" s="166"/>
      <c r="L194" s="162"/>
      <c r="M194" s="167"/>
      <c r="T194" s="168"/>
      <c r="AT194" s="163" t="s">
        <v>376</v>
      </c>
      <c r="AU194" s="163" t="s">
        <v>86</v>
      </c>
      <c r="AV194" s="13" t="s">
        <v>249</v>
      </c>
      <c r="AW194" s="13" t="s">
        <v>34</v>
      </c>
      <c r="AX194" s="13" t="s">
        <v>84</v>
      </c>
      <c r="AY194" s="163" t="s">
        <v>339</v>
      </c>
    </row>
    <row r="195" spans="2:65" s="1" customFormat="1" ht="16.5" customHeight="1" x14ac:dyDescent="0.2">
      <c r="B195" s="136"/>
      <c r="C195" s="137" t="s">
        <v>423</v>
      </c>
      <c r="D195" s="137" t="s">
        <v>342</v>
      </c>
      <c r="E195" s="138" t="s">
        <v>3775</v>
      </c>
      <c r="F195" s="139" t="s">
        <v>3776</v>
      </c>
      <c r="G195" s="140" t="s">
        <v>493</v>
      </c>
      <c r="H195" s="141">
        <v>0.93</v>
      </c>
      <c r="I195" s="142"/>
      <c r="J195" s="143">
        <f>ROUND(I195*H195,2)</f>
        <v>0</v>
      </c>
      <c r="K195" s="139" t="s">
        <v>902</v>
      </c>
      <c r="L195" s="32"/>
      <c r="M195" s="144" t="s">
        <v>1</v>
      </c>
      <c r="N195" s="145" t="s">
        <v>42</v>
      </c>
      <c r="P195" s="146">
        <f>O195*H195</f>
        <v>0</v>
      </c>
      <c r="Q195" s="146">
        <v>1.0597000000000001</v>
      </c>
      <c r="R195" s="146">
        <f>Q195*H195</f>
        <v>0.98552100000000009</v>
      </c>
      <c r="S195" s="146">
        <v>0</v>
      </c>
      <c r="T195" s="147">
        <f>S195*H195</f>
        <v>0</v>
      </c>
      <c r="AR195" s="148" t="s">
        <v>249</v>
      </c>
      <c r="AT195" s="148" t="s">
        <v>342</v>
      </c>
      <c r="AU195" s="148" t="s">
        <v>86</v>
      </c>
      <c r="AY195" s="17" t="s">
        <v>339</v>
      </c>
      <c r="BE195" s="149">
        <f>IF(N195="základní",J195,0)</f>
        <v>0</v>
      </c>
      <c r="BF195" s="149">
        <f>IF(N195="snížená",J195,0)</f>
        <v>0</v>
      </c>
      <c r="BG195" s="149">
        <f>IF(N195="zákl. přenesená",J195,0)</f>
        <v>0</v>
      </c>
      <c r="BH195" s="149">
        <f>IF(N195="sníž. přenesená",J195,0)</f>
        <v>0</v>
      </c>
      <c r="BI195" s="149">
        <f>IF(N195="nulová",J195,0)</f>
        <v>0</v>
      </c>
      <c r="BJ195" s="17" t="s">
        <v>84</v>
      </c>
      <c r="BK195" s="149">
        <f>ROUND(I195*H195,2)</f>
        <v>0</v>
      </c>
      <c r="BL195" s="17" t="s">
        <v>249</v>
      </c>
      <c r="BM195" s="148" t="s">
        <v>5669</v>
      </c>
    </row>
    <row r="196" spans="2:65" s="1" customFormat="1" x14ac:dyDescent="0.2">
      <c r="B196" s="32"/>
      <c r="D196" s="150" t="s">
        <v>348</v>
      </c>
      <c r="F196" s="151" t="s">
        <v>3778</v>
      </c>
      <c r="I196" s="152"/>
      <c r="L196" s="32"/>
      <c r="M196" s="153"/>
      <c r="T196" s="56"/>
      <c r="AT196" s="17" t="s">
        <v>348</v>
      </c>
      <c r="AU196" s="17" t="s">
        <v>86</v>
      </c>
    </row>
    <row r="197" spans="2:65" s="12" customFormat="1" x14ac:dyDescent="0.2">
      <c r="B197" s="155"/>
      <c r="D197" s="150" t="s">
        <v>376</v>
      </c>
      <c r="E197" s="156" t="s">
        <v>1</v>
      </c>
      <c r="F197" s="157" t="s">
        <v>5670</v>
      </c>
      <c r="H197" s="158">
        <v>0.93</v>
      </c>
      <c r="I197" s="159"/>
      <c r="L197" s="155"/>
      <c r="M197" s="160"/>
      <c r="T197" s="161"/>
      <c r="AT197" s="156" t="s">
        <v>376</v>
      </c>
      <c r="AU197" s="156" t="s">
        <v>86</v>
      </c>
      <c r="AV197" s="12" t="s">
        <v>86</v>
      </c>
      <c r="AW197" s="12" t="s">
        <v>34</v>
      </c>
      <c r="AX197" s="12" t="s">
        <v>77</v>
      </c>
      <c r="AY197" s="156" t="s">
        <v>339</v>
      </c>
    </row>
    <row r="198" spans="2:65" s="13" customFormat="1" x14ac:dyDescent="0.2">
      <c r="B198" s="162"/>
      <c r="D198" s="150" t="s">
        <v>376</v>
      </c>
      <c r="E198" s="163" t="s">
        <v>1</v>
      </c>
      <c r="F198" s="164" t="s">
        <v>398</v>
      </c>
      <c r="H198" s="165">
        <v>0.93</v>
      </c>
      <c r="I198" s="166"/>
      <c r="L198" s="162"/>
      <c r="M198" s="167"/>
      <c r="T198" s="168"/>
      <c r="AT198" s="163" t="s">
        <v>376</v>
      </c>
      <c r="AU198" s="163" t="s">
        <v>86</v>
      </c>
      <c r="AV198" s="13" t="s">
        <v>249</v>
      </c>
      <c r="AW198" s="13" t="s">
        <v>34</v>
      </c>
      <c r="AX198" s="13" t="s">
        <v>84</v>
      </c>
      <c r="AY198" s="163" t="s">
        <v>339</v>
      </c>
    </row>
    <row r="199" spans="2:65" s="11" customFormat="1" ht="22.8" customHeight="1" x14ac:dyDescent="0.25">
      <c r="B199" s="124"/>
      <c r="D199" s="125" t="s">
        <v>76</v>
      </c>
      <c r="E199" s="134" t="s">
        <v>97</v>
      </c>
      <c r="F199" s="134" t="s">
        <v>2100</v>
      </c>
      <c r="I199" s="127"/>
      <c r="J199" s="135">
        <f>BK199</f>
        <v>0</v>
      </c>
      <c r="L199" s="124"/>
      <c r="M199" s="129"/>
      <c r="P199" s="130">
        <f>SUM(P200:P211)</f>
        <v>0</v>
      </c>
      <c r="R199" s="130">
        <f>SUM(R200:R211)</f>
        <v>47.875245100000001</v>
      </c>
      <c r="T199" s="131">
        <f>SUM(T200:T211)</f>
        <v>0</v>
      </c>
      <c r="AR199" s="125" t="s">
        <v>84</v>
      </c>
      <c r="AT199" s="132" t="s">
        <v>76</v>
      </c>
      <c r="AU199" s="132" t="s">
        <v>84</v>
      </c>
      <c r="AY199" s="125" t="s">
        <v>339</v>
      </c>
      <c r="BK199" s="133">
        <f>SUM(BK200:BK211)</f>
        <v>0</v>
      </c>
    </row>
    <row r="200" spans="2:65" s="1" customFormat="1" ht="16.5" customHeight="1" x14ac:dyDescent="0.2">
      <c r="B200" s="136"/>
      <c r="C200" s="137" t="s">
        <v>428</v>
      </c>
      <c r="D200" s="137" t="s">
        <v>342</v>
      </c>
      <c r="E200" s="138" t="s">
        <v>2162</v>
      </c>
      <c r="F200" s="139" t="s">
        <v>2163</v>
      </c>
      <c r="G200" s="140" t="s">
        <v>373</v>
      </c>
      <c r="H200" s="141">
        <v>18.922000000000001</v>
      </c>
      <c r="I200" s="142"/>
      <c r="J200" s="143">
        <f>ROUND(I200*H200,2)</f>
        <v>0</v>
      </c>
      <c r="K200" s="139" t="s">
        <v>902</v>
      </c>
      <c r="L200" s="32"/>
      <c r="M200" s="144" t="s">
        <v>1</v>
      </c>
      <c r="N200" s="145" t="s">
        <v>42</v>
      </c>
      <c r="P200" s="146">
        <f>O200*H200</f>
        <v>0</v>
      </c>
      <c r="Q200" s="146">
        <v>7.9549999999999996E-2</v>
      </c>
      <c r="R200" s="146">
        <f>Q200*H200</f>
        <v>1.5052451</v>
      </c>
      <c r="S200" s="146">
        <v>0</v>
      </c>
      <c r="T200" s="147">
        <f>S200*H200</f>
        <v>0</v>
      </c>
      <c r="AR200" s="148" t="s">
        <v>249</v>
      </c>
      <c r="AT200" s="148" t="s">
        <v>342</v>
      </c>
      <c r="AU200" s="148" t="s">
        <v>86</v>
      </c>
      <c r="AY200" s="17" t="s">
        <v>339</v>
      </c>
      <c r="BE200" s="149">
        <f>IF(N200="základní",J200,0)</f>
        <v>0</v>
      </c>
      <c r="BF200" s="149">
        <f>IF(N200="snížená",J200,0)</f>
        <v>0</v>
      </c>
      <c r="BG200" s="149">
        <f>IF(N200="zákl. přenesená",J200,0)</f>
        <v>0</v>
      </c>
      <c r="BH200" s="149">
        <f>IF(N200="sníž. přenesená",J200,0)</f>
        <v>0</v>
      </c>
      <c r="BI200" s="149">
        <f>IF(N200="nulová",J200,0)</f>
        <v>0</v>
      </c>
      <c r="BJ200" s="17" t="s">
        <v>84</v>
      </c>
      <c r="BK200" s="149">
        <f>ROUND(I200*H200,2)</f>
        <v>0</v>
      </c>
      <c r="BL200" s="17" t="s">
        <v>249</v>
      </c>
      <c r="BM200" s="148" t="s">
        <v>5671</v>
      </c>
    </row>
    <row r="201" spans="2:65" s="1" customFormat="1" x14ac:dyDescent="0.2">
      <c r="B201" s="32"/>
      <c r="D201" s="150" t="s">
        <v>348</v>
      </c>
      <c r="F201" s="151" t="s">
        <v>2165</v>
      </c>
      <c r="I201" s="152"/>
      <c r="L201" s="32"/>
      <c r="M201" s="153"/>
      <c r="T201" s="56"/>
      <c r="AT201" s="17" t="s">
        <v>348</v>
      </c>
      <c r="AU201" s="17" t="s">
        <v>86</v>
      </c>
    </row>
    <row r="202" spans="2:65" s="12" customFormat="1" x14ac:dyDescent="0.2">
      <c r="B202" s="155"/>
      <c r="D202" s="150" t="s">
        <v>376</v>
      </c>
      <c r="E202" s="156" t="s">
        <v>1</v>
      </c>
      <c r="F202" s="157" t="s">
        <v>5672</v>
      </c>
      <c r="H202" s="158">
        <v>16.997</v>
      </c>
      <c r="I202" s="159"/>
      <c r="L202" s="155"/>
      <c r="M202" s="160"/>
      <c r="T202" s="161"/>
      <c r="AT202" s="156" t="s">
        <v>376</v>
      </c>
      <c r="AU202" s="156" t="s">
        <v>86</v>
      </c>
      <c r="AV202" s="12" t="s">
        <v>86</v>
      </c>
      <c r="AW202" s="12" t="s">
        <v>34</v>
      </c>
      <c r="AX202" s="12" t="s">
        <v>77</v>
      </c>
      <c r="AY202" s="156" t="s">
        <v>339</v>
      </c>
    </row>
    <row r="203" spans="2:65" s="12" customFormat="1" x14ac:dyDescent="0.2">
      <c r="B203" s="155"/>
      <c r="D203" s="150" t="s">
        <v>376</v>
      </c>
      <c r="E203" s="156" t="s">
        <v>1</v>
      </c>
      <c r="F203" s="157" t="s">
        <v>5421</v>
      </c>
      <c r="H203" s="158">
        <v>0.96699999999999997</v>
      </c>
      <c r="I203" s="159"/>
      <c r="L203" s="155"/>
      <c r="M203" s="160"/>
      <c r="T203" s="161"/>
      <c r="AT203" s="156" t="s">
        <v>376</v>
      </c>
      <c r="AU203" s="156" t="s">
        <v>86</v>
      </c>
      <c r="AV203" s="12" t="s">
        <v>86</v>
      </c>
      <c r="AW203" s="12" t="s">
        <v>34</v>
      </c>
      <c r="AX203" s="12" t="s">
        <v>77</v>
      </c>
      <c r="AY203" s="156" t="s">
        <v>339</v>
      </c>
    </row>
    <row r="204" spans="2:65" s="12" customFormat="1" x14ac:dyDescent="0.2">
      <c r="B204" s="155"/>
      <c r="D204" s="150" t="s">
        <v>376</v>
      </c>
      <c r="E204" s="156" t="s">
        <v>1</v>
      </c>
      <c r="F204" s="157" t="s">
        <v>5422</v>
      </c>
      <c r="H204" s="158">
        <v>0.95799999999999996</v>
      </c>
      <c r="I204" s="159"/>
      <c r="L204" s="155"/>
      <c r="M204" s="160"/>
      <c r="T204" s="161"/>
      <c r="AT204" s="156" t="s">
        <v>376</v>
      </c>
      <c r="AU204" s="156" t="s">
        <v>86</v>
      </c>
      <c r="AV204" s="12" t="s">
        <v>86</v>
      </c>
      <c r="AW204" s="12" t="s">
        <v>34</v>
      </c>
      <c r="AX204" s="12" t="s">
        <v>77</v>
      </c>
      <c r="AY204" s="156" t="s">
        <v>339</v>
      </c>
    </row>
    <row r="205" spans="2:65" s="13" customFormat="1" x14ac:dyDescent="0.2">
      <c r="B205" s="162"/>
      <c r="D205" s="150" t="s">
        <v>376</v>
      </c>
      <c r="E205" s="163" t="s">
        <v>1</v>
      </c>
      <c r="F205" s="164" t="s">
        <v>398</v>
      </c>
      <c r="H205" s="165">
        <v>18.921999999999997</v>
      </c>
      <c r="I205" s="166"/>
      <c r="L205" s="162"/>
      <c r="M205" s="167"/>
      <c r="T205" s="168"/>
      <c r="AT205" s="163" t="s">
        <v>376</v>
      </c>
      <c r="AU205" s="163" t="s">
        <v>86</v>
      </c>
      <c r="AV205" s="13" t="s">
        <v>249</v>
      </c>
      <c r="AW205" s="13" t="s">
        <v>34</v>
      </c>
      <c r="AX205" s="13" t="s">
        <v>84</v>
      </c>
      <c r="AY205" s="163" t="s">
        <v>339</v>
      </c>
    </row>
    <row r="206" spans="2:65" s="1" customFormat="1" ht="16.5" customHeight="1" x14ac:dyDescent="0.2">
      <c r="B206" s="136"/>
      <c r="C206" s="169" t="s">
        <v>433</v>
      </c>
      <c r="D206" s="169" t="s">
        <v>490</v>
      </c>
      <c r="E206" s="170" t="s">
        <v>5423</v>
      </c>
      <c r="F206" s="171" t="s">
        <v>5424</v>
      </c>
      <c r="G206" s="172" t="s">
        <v>345</v>
      </c>
      <c r="H206" s="173">
        <v>23</v>
      </c>
      <c r="I206" s="174"/>
      <c r="J206" s="175">
        <f>ROUND(I206*H206,2)</f>
        <v>0</v>
      </c>
      <c r="K206" s="171" t="s">
        <v>1</v>
      </c>
      <c r="L206" s="176"/>
      <c r="M206" s="177" t="s">
        <v>1</v>
      </c>
      <c r="N206" s="178" t="s">
        <v>42</v>
      </c>
      <c r="P206" s="146">
        <f>O206*H206</f>
        <v>0</v>
      </c>
      <c r="Q206" s="146">
        <v>1.8109999999999999</v>
      </c>
      <c r="R206" s="146">
        <f>Q206*H206</f>
        <v>41.652999999999999</v>
      </c>
      <c r="S206" s="146">
        <v>0</v>
      </c>
      <c r="T206" s="147">
        <f>S206*H206</f>
        <v>0</v>
      </c>
      <c r="AR206" s="148" t="s">
        <v>385</v>
      </c>
      <c r="AT206" s="148" t="s">
        <v>490</v>
      </c>
      <c r="AU206" s="148" t="s">
        <v>86</v>
      </c>
      <c r="AY206" s="17" t="s">
        <v>339</v>
      </c>
      <c r="BE206" s="149">
        <f>IF(N206="základní",J206,0)</f>
        <v>0</v>
      </c>
      <c r="BF206" s="149">
        <f>IF(N206="snížená",J206,0)</f>
        <v>0</v>
      </c>
      <c r="BG206" s="149">
        <f>IF(N206="zákl. přenesená",J206,0)</f>
        <v>0</v>
      </c>
      <c r="BH206" s="149">
        <f>IF(N206="sníž. přenesená",J206,0)</f>
        <v>0</v>
      </c>
      <c r="BI206" s="149">
        <f>IF(N206="nulová",J206,0)</f>
        <v>0</v>
      </c>
      <c r="BJ206" s="17" t="s">
        <v>84</v>
      </c>
      <c r="BK206" s="149">
        <f>ROUND(I206*H206,2)</f>
        <v>0</v>
      </c>
      <c r="BL206" s="17" t="s">
        <v>249</v>
      </c>
      <c r="BM206" s="148" t="s">
        <v>5673</v>
      </c>
    </row>
    <row r="207" spans="2:65" s="1" customFormat="1" x14ac:dyDescent="0.2">
      <c r="B207" s="32"/>
      <c r="D207" s="150" t="s">
        <v>348</v>
      </c>
      <c r="F207" s="151" t="s">
        <v>5424</v>
      </c>
      <c r="I207" s="152"/>
      <c r="L207" s="32"/>
      <c r="M207" s="153"/>
      <c r="T207" s="56"/>
      <c r="AT207" s="17" t="s">
        <v>348</v>
      </c>
      <c r="AU207" s="17" t="s">
        <v>86</v>
      </c>
    </row>
    <row r="208" spans="2:65" s="1" customFormat="1" ht="16.5" customHeight="1" x14ac:dyDescent="0.2">
      <c r="B208" s="136"/>
      <c r="C208" s="169" t="s">
        <v>439</v>
      </c>
      <c r="D208" s="169" t="s">
        <v>490</v>
      </c>
      <c r="E208" s="170" t="s">
        <v>5426</v>
      </c>
      <c r="F208" s="171" t="s">
        <v>5427</v>
      </c>
      <c r="G208" s="172" t="s">
        <v>345</v>
      </c>
      <c r="H208" s="173">
        <v>1</v>
      </c>
      <c r="I208" s="174"/>
      <c r="J208" s="175">
        <f>ROUND(I208*H208,2)</f>
        <v>0</v>
      </c>
      <c r="K208" s="171" t="s">
        <v>1</v>
      </c>
      <c r="L208" s="176"/>
      <c r="M208" s="177" t="s">
        <v>1</v>
      </c>
      <c r="N208" s="178" t="s">
        <v>42</v>
      </c>
      <c r="P208" s="146">
        <f>O208*H208</f>
        <v>0</v>
      </c>
      <c r="Q208" s="146">
        <v>2.347</v>
      </c>
      <c r="R208" s="146">
        <f>Q208*H208</f>
        <v>2.347</v>
      </c>
      <c r="S208" s="146">
        <v>0</v>
      </c>
      <c r="T208" s="147">
        <f>S208*H208</f>
        <v>0</v>
      </c>
      <c r="AR208" s="148" t="s">
        <v>385</v>
      </c>
      <c r="AT208" s="148" t="s">
        <v>490</v>
      </c>
      <c r="AU208" s="148" t="s">
        <v>86</v>
      </c>
      <c r="AY208" s="17" t="s">
        <v>339</v>
      </c>
      <c r="BE208" s="149">
        <f>IF(N208="základní",J208,0)</f>
        <v>0</v>
      </c>
      <c r="BF208" s="149">
        <f>IF(N208="snížená",J208,0)</f>
        <v>0</v>
      </c>
      <c r="BG208" s="149">
        <f>IF(N208="zákl. přenesená",J208,0)</f>
        <v>0</v>
      </c>
      <c r="BH208" s="149">
        <f>IF(N208="sníž. přenesená",J208,0)</f>
        <v>0</v>
      </c>
      <c r="BI208" s="149">
        <f>IF(N208="nulová",J208,0)</f>
        <v>0</v>
      </c>
      <c r="BJ208" s="17" t="s">
        <v>84</v>
      </c>
      <c r="BK208" s="149">
        <f>ROUND(I208*H208,2)</f>
        <v>0</v>
      </c>
      <c r="BL208" s="17" t="s">
        <v>249</v>
      </c>
      <c r="BM208" s="148" t="s">
        <v>5674</v>
      </c>
    </row>
    <row r="209" spans="2:65" s="1" customFormat="1" x14ac:dyDescent="0.2">
      <c r="B209" s="32"/>
      <c r="D209" s="150" t="s">
        <v>348</v>
      </c>
      <c r="F209" s="151" t="s">
        <v>5427</v>
      </c>
      <c r="I209" s="152"/>
      <c r="L209" s="32"/>
      <c r="M209" s="153"/>
      <c r="T209" s="56"/>
      <c r="AT209" s="17" t="s">
        <v>348</v>
      </c>
      <c r="AU209" s="17" t="s">
        <v>86</v>
      </c>
    </row>
    <row r="210" spans="2:65" s="1" customFormat="1" ht="16.5" customHeight="1" x14ac:dyDescent="0.2">
      <c r="B210" s="136"/>
      <c r="C210" s="169" t="s">
        <v>445</v>
      </c>
      <c r="D210" s="169" t="s">
        <v>490</v>
      </c>
      <c r="E210" s="170" t="s">
        <v>5429</v>
      </c>
      <c r="F210" s="171" t="s">
        <v>5430</v>
      </c>
      <c r="G210" s="172" t="s">
        <v>345</v>
      </c>
      <c r="H210" s="173">
        <v>1</v>
      </c>
      <c r="I210" s="174"/>
      <c r="J210" s="175">
        <f>ROUND(I210*H210,2)</f>
        <v>0</v>
      </c>
      <c r="K210" s="171" t="s">
        <v>1</v>
      </c>
      <c r="L210" s="176"/>
      <c r="M210" s="177" t="s">
        <v>1</v>
      </c>
      <c r="N210" s="178" t="s">
        <v>42</v>
      </c>
      <c r="P210" s="146">
        <f>O210*H210</f>
        <v>0</v>
      </c>
      <c r="Q210" s="146">
        <v>2.37</v>
      </c>
      <c r="R210" s="146">
        <f>Q210*H210</f>
        <v>2.37</v>
      </c>
      <c r="S210" s="146">
        <v>0</v>
      </c>
      <c r="T210" s="147">
        <f>S210*H210</f>
        <v>0</v>
      </c>
      <c r="AR210" s="148" t="s">
        <v>385</v>
      </c>
      <c r="AT210" s="148" t="s">
        <v>490</v>
      </c>
      <c r="AU210" s="148" t="s">
        <v>86</v>
      </c>
      <c r="AY210" s="17" t="s">
        <v>339</v>
      </c>
      <c r="BE210" s="149">
        <f>IF(N210="základní",J210,0)</f>
        <v>0</v>
      </c>
      <c r="BF210" s="149">
        <f>IF(N210="snížená",J210,0)</f>
        <v>0</v>
      </c>
      <c r="BG210" s="149">
        <f>IF(N210="zákl. přenesená",J210,0)</f>
        <v>0</v>
      </c>
      <c r="BH210" s="149">
        <f>IF(N210="sníž. přenesená",J210,0)</f>
        <v>0</v>
      </c>
      <c r="BI210" s="149">
        <f>IF(N210="nulová",J210,0)</f>
        <v>0</v>
      </c>
      <c r="BJ210" s="17" t="s">
        <v>84</v>
      </c>
      <c r="BK210" s="149">
        <f>ROUND(I210*H210,2)</f>
        <v>0</v>
      </c>
      <c r="BL210" s="17" t="s">
        <v>249</v>
      </c>
      <c r="BM210" s="148" t="s">
        <v>5675</v>
      </c>
    </row>
    <row r="211" spans="2:65" s="1" customFormat="1" x14ac:dyDescent="0.2">
      <c r="B211" s="32"/>
      <c r="D211" s="150" t="s">
        <v>348</v>
      </c>
      <c r="F211" s="151" t="s">
        <v>5430</v>
      </c>
      <c r="I211" s="152"/>
      <c r="L211" s="32"/>
      <c r="M211" s="153"/>
      <c r="T211" s="56"/>
      <c r="AT211" s="17" t="s">
        <v>348</v>
      </c>
      <c r="AU211" s="17" t="s">
        <v>86</v>
      </c>
    </row>
    <row r="212" spans="2:65" s="11" customFormat="1" ht="22.8" customHeight="1" x14ac:dyDescent="0.25">
      <c r="B212" s="124"/>
      <c r="D212" s="125" t="s">
        <v>76</v>
      </c>
      <c r="E212" s="134" t="s">
        <v>249</v>
      </c>
      <c r="F212" s="134" t="s">
        <v>2233</v>
      </c>
      <c r="I212" s="127"/>
      <c r="J212" s="135">
        <f>BK212</f>
        <v>0</v>
      </c>
      <c r="L212" s="124"/>
      <c r="M212" s="129"/>
      <c r="P212" s="130">
        <f>SUM(P213:P225)</f>
        <v>0</v>
      </c>
      <c r="R212" s="130">
        <f>SUM(R213:R225)</f>
        <v>44.475806159999998</v>
      </c>
      <c r="T212" s="131">
        <f>SUM(T213:T225)</f>
        <v>0</v>
      </c>
      <c r="AR212" s="125" t="s">
        <v>84</v>
      </c>
      <c r="AT212" s="132" t="s">
        <v>76</v>
      </c>
      <c r="AU212" s="132" t="s">
        <v>84</v>
      </c>
      <c r="AY212" s="125" t="s">
        <v>339</v>
      </c>
      <c r="BK212" s="133">
        <f>SUM(BK213:BK225)</f>
        <v>0</v>
      </c>
    </row>
    <row r="213" spans="2:65" s="1" customFormat="1" ht="16.5" customHeight="1" x14ac:dyDescent="0.2">
      <c r="B213" s="136"/>
      <c r="C213" s="137" t="s">
        <v>451</v>
      </c>
      <c r="D213" s="137" t="s">
        <v>342</v>
      </c>
      <c r="E213" s="138" t="s">
        <v>5444</v>
      </c>
      <c r="F213" s="139" t="s">
        <v>5445</v>
      </c>
      <c r="G213" s="140" t="s">
        <v>381</v>
      </c>
      <c r="H213" s="141">
        <v>78.947999999999993</v>
      </c>
      <c r="I213" s="142"/>
      <c r="J213" s="143">
        <f>ROUND(I213*H213,2)</f>
        <v>0</v>
      </c>
      <c r="K213" s="139" t="s">
        <v>902</v>
      </c>
      <c r="L213" s="32"/>
      <c r="M213" s="144" t="s">
        <v>1</v>
      </c>
      <c r="N213" s="145" t="s">
        <v>42</v>
      </c>
      <c r="P213" s="146">
        <f>O213*H213</f>
        <v>0</v>
      </c>
      <c r="Q213" s="146">
        <v>0</v>
      </c>
      <c r="R213" s="146">
        <f>Q213*H213</f>
        <v>0</v>
      </c>
      <c r="S213" s="146">
        <v>0</v>
      </c>
      <c r="T213" s="147">
        <f>S213*H213</f>
        <v>0</v>
      </c>
      <c r="AR213" s="148" t="s">
        <v>249</v>
      </c>
      <c r="AT213" s="148" t="s">
        <v>342</v>
      </c>
      <c r="AU213" s="148" t="s">
        <v>86</v>
      </c>
      <c r="AY213" s="17" t="s">
        <v>339</v>
      </c>
      <c r="BE213" s="149">
        <f>IF(N213="základní",J213,0)</f>
        <v>0</v>
      </c>
      <c r="BF213" s="149">
        <f>IF(N213="snížená",J213,0)</f>
        <v>0</v>
      </c>
      <c r="BG213" s="149">
        <f>IF(N213="zákl. přenesená",J213,0)</f>
        <v>0</v>
      </c>
      <c r="BH213" s="149">
        <f>IF(N213="sníž. přenesená",J213,0)</f>
        <v>0</v>
      </c>
      <c r="BI213" s="149">
        <f>IF(N213="nulová",J213,0)</f>
        <v>0</v>
      </c>
      <c r="BJ213" s="17" t="s">
        <v>84</v>
      </c>
      <c r="BK213" s="149">
        <f>ROUND(I213*H213,2)</f>
        <v>0</v>
      </c>
      <c r="BL213" s="17" t="s">
        <v>249</v>
      </c>
      <c r="BM213" s="148" t="s">
        <v>5676</v>
      </c>
    </row>
    <row r="214" spans="2:65" s="1" customFormat="1" x14ac:dyDescent="0.2">
      <c r="B214" s="32"/>
      <c r="D214" s="150" t="s">
        <v>348</v>
      </c>
      <c r="F214" s="151" t="s">
        <v>5447</v>
      </c>
      <c r="I214" s="152"/>
      <c r="L214" s="32"/>
      <c r="M214" s="153"/>
      <c r="T214" s="56"/>
      <c r="AT214" s="17" t="s">
        <v>348</v>
      </c>
      <c r="AU214" s="17" t="s">
        <v>86</v>
      </c>
    </row>
    <row r="215" spans="2:65" s="1" customFormat="1" ht="19.2" x14ac:dyDescent="0.2">
      <c r="B215" s="32"/>
      <c r="D215" s="150" t="s">
        <v>350</v>
      </c>
      <c r="F215" s="154" t="s">
        <v>5677</v>
      </c>
      <c r="I215" s="152"/>
      <c r="L215" s="32"/>
      <c r="M215" s="153"/>
      <c r="T215" s="56"/>
      <c r="AT215" s="17" t="s">
        <v>350</v>
      </c>
      <c r="AU215" s="17" t="s">
        <v>86</v>
      </c>
    </row>
    <row r="216" spans="2:65" s="12" customFormat="1" x14ac:dyDescent="0.2">
      <c r="B216" s="155"/>
      <c r="D216" s="150" t="s">
        <v>376</v>
      </c>
      <c r="E216" s="156" t="s">
        <v>1</v>
      </c>
      <c r="F216" s="157" t="s">
        <v>5678</v>
      </c>
      <c r="H216" s="158">
        <v>78.947999999999993</v>
      </c>
      <c r="I216" s="159"/>
      <c r="L216" s="155"/>
      <c r="M216" s="160"/>
      <c r="T216" s="161"/>
      <c r="AT216" s="156" t="s">
        <v>376</v>
      </c>
      <c r="AU216" s="156" t="s">
        <v>86</v>
      </c>
      <c r="AV216" s="12" t="s">
        <v>86</v>
      </c>
      <c r="AW216" s="12" t="s">
        <v>34</v>
      </c>
      <c r="AX216" s="12" t="s">
        <v>77</v>
      </c>
      <c r="AY216" s="156" t="s">
        <v>339</v>
      </c>
    </row>
    <row r="217" spans="2:65" s="13" customFormat="1" x14ac:dyDescent="0.2">
      <c r="B217" s="162"/>
      <c r="D217" s="150" t="s">
        <v>376</v>
      </c>
      <c r="E217" s="163" t="s">
        <v>1</v>
      </c>
      <c r="F217" s="164" t="s">
        <v>398</v>
      </c>
      <c r="H217" s="165">
        <v>78.947999999999993</v>
      </c>
      <c r="I217" s="166"/>
      <c r="L217" s="162"/>
      <c r="M217" s="167"/>
      <c r="T217" s="168"/>
      <c r="AT217" s="163" t="s">
        <v>376</v>
      </c>
      <c r="AU217" s="163" t="s">
        <v>86</v>
      </c>
      <c r="AV217" s="13" t="s">
        <v>249</v>
      </c>
      <c r="AW217" s="13" t="s">
        <v>34</v>
      </c>
      <c r="AX217" s="13" t="s">
        <v>84</v>
      </c>
      <c r="AY217" s="163" t="s">
        <v>339</v>
      </c>
    </row>
    <row r="218" spans="2:65" s="1" customFormat="1" ht="16.5" customHeight="1" x14ac:dyDescent="0.2">
      <c r="B218" s="136"/>
      <c r="C218" s="137" t="s">
        <v>7</v>
      </c>
      <c r="D218" s="137" t="s">
        <v>342</v>
      </c>
      <c r="E218" s="138" t="s">
        <v>5449</v>
      </c>
      <c r="F218" s="139" t="s">
        <v>5450</v>
      </c>
      <c r="G218" s="140" t="s">
        <v>373</v>
      </c>
      <c r="H218" s="141">
        <v>0.78300000000000003</v>
      </c>
      <c r="I218" s="142"/>
      <c r="J218" s="143">
        <f>ROUND(I218*H218,2)</f>
        <v>0</v>
      </c>
      <c r="K218" s="139" t="s">
        <v>902</v>
      </c>
      <c r="L218" s="32"/>
      <c r="M218" s="144" t="s">
        <v>1</v>
      </c>
      <c r="N218" s="145" t="s">
        <v>42</v>
      </c>
      <c r="P218" s="146">
        <f>O218*H218</f>
        <v>0</v>
      </c>
      <c r="Q218" s="146">
        <v>0</v>
      </c>
      <c r="R218" s="146">
        <f>Q218*H218</f>
        <v>0</v>
      </c>
      <c r="S218" s="146">
        <v>0</v>
      </c>
      <c r="T218" s="147">
        <f>S218*H218</f>
        <v>0</v>
      </c>
      <c r="AR218" s="148" t="s">
        <v>249</v>
      </c>
      <c r="AT218" s="148" t="s">
        <v>342</v>
      </c>
      <c r="AU218" s="148" t="s">
        <v>86</v>
      </c>
      <c r="AY218" s="17" t="s">
        <v>339</v>
      </c>
      <c r="BE218" s="149">
        <f>IF(N218="základní",J218,0)</f>
        <v>0</v>
      </c>
      <c r="BF218" s="149">
        <f>IF(N218="snížená",J218,0)</f>
        <v>0</v>
      </c>
      <c r="BG218" s="149">
        <f>IF(N218="zákl. přenesená",J218,0)</f>
        <v>0</v>
      </c>
      <c r="BH218" s="149">
        <f>IF(N218="sníž. přenesená",J218,0)</f>
        <v>0</v>
      </c>
      <c r="BI218" s="149">
        <f>IF(N218="nulová",J218,0)</f>
        <v>0</v>
      </c>
      <c r="BJ218" s="17" t="s">
        <v>84</v>
      </c>
      <c r="BK218" s="149">
        <f>ROUND(I218*H218,2)</f>
        <v>0</v>
      </c>
      <c r="BL218" s="17" t="s">
        <v>249</v>
      </c>
      <c r="BM218" s="148" t="s">
        <v>5679</v>
      </c>
    </row>
    <row r="219" spans="2:65" s="1" customFormat="1" ht="19.2" x14ac:dyDescent="0.2">
      <c r="B219" s="32"/>
      <c r="D219" s="150" t="s">
        <v>348</v>
      </c>
      <c r="F219" s="151" t="s">
        <v>5452</v>
      </c>
      <c r="I219" s="152"/>
      <c r="L219" s="32"/>
      <c r="M219" s="153"/>
      <c r="T219" s="56"/>
      <c r="AT219" s="17" t="s">
        <v>348</v>
      </c>
      <c r="AU219" s="17" t="s">
        <v>86</v>
      </c>
    </row>
    <row r="220" spans="2:65" s="12" customFormat="1" x14ac:dyDescent="0.2">
      <c r="B220" s="155"/>
      <c r="D220" s="150" t="s">
        <v>376</v>
      </c>
      <c r="E220" s="156" t="s">
        <v>1</v>
      </c>
      <c r="F220" s="157" t="s">
        <v>5680</v>
      </c>
      <c r="H220" s="158">
        <v>0.78300000000000003</v>
      </c>
      <c r="I220" s="159"/>
      <c r="L220" s="155"/>
      <c r="M220" s="160"/>
      <c r="T220" s="161"/>
      <c r="AT220" s="156" t="s">
        <v>376</v>
      </c>
      <c r="AU220" s="156" t="s">
        <v>86</v>
      </c>
      <c r="AV220" s="12" t="s">
        <v>86</v>
      </c>
      <c r="AW220" s="12" t="s">
        <v>34</v>
      </c>
      <c r="AX220" s="12" t="s">
        <v>77</v>
      </c>
      <c r="AY220" s="156" t="s">
        <v>339</v>
      </c>
    </row>
    <row r="221" spans="2:65" s="13" customFormat="1" x14ac:dyDescent="0.2">
      <c r="B221" s="162"/>
      <c r="D221" s="150" t="s">
        <v>376</v>
      </c>
      <c r="E221" s="163" t="s">
        <v>1</v>
      </c>
      <c r="F221" s="164" t="s">
        <v>398</v>
      </c>
      <c r="H221" s="165">
        <v>0.78300000000000003</v>
      </c>
      <c r="I221" s="166"/>
      <c r="L221" s="162"/>
      <c r="M221" s="167"/>
      <c r="T221" s="168"/>
      <c r="AT221" s="163" t="s">
        <v>376</v>
      </c>
      <c r="AU221" s="163" t="s">
        <v>86</v>
      </c>
      <c r="AV221" s="13" t="s">
        <v>249</v>
      </c>
      <c r="AW221" s="13" t="s">
        <v>34</v>
      </c>
      <c r="AX221" s="13" t="s">
        <v>84</v>
      </c>
      <c r="AY221" s="163" t="s">
        <v>339</v>
      </c>
    </row>
    <row r="222" spans="2:65" s="1" customFormat="1" ht="21.75" customHeight="1" x14ac:dyDescent="0.2">
      <c r="B222" s="136"/>
      <c r="C222" s="137" t="s">
        <v>460</v>
      </c>
      <c r="D222" s="137" t="s">
        <v>342</v>
      </c>
      <c r="E222" s="138" t="s">
        <v>5454</v>
      </c>
      <c r="F222" s="139" t="s">
        <v>5455</v>
      </c>
      <c r="G222" s="140" t="s">
        <v>381</v>
      </c>
      <c r="H222" s="141">
        <v>34.536000000000001</v>
      </c>
      <c r="I222" s="142"/>
      <c r="J222" s="143">
        <f>ROUND(I222*H222,2)</f>
        <v>0</v>
      </c>
      <c r="K222" s="139" t="s">
        <v>902</v>
      </c>
      <c r="L222" s="32"/>
      <c r="M222" s="144" t="s">
        <v>1</v>
      </c>
      <c r="N222" s="145" t="s">
        <v>42</v>
      </c>
      <c r="P222" s="146">
        <f>O222*H222</f>
        <v>0</v>
      </c>
      <c r="Q222" s="146">
        <v>1.2878099999999999</v>
      </c>
      <c r="R222" s="146">
        <f>Q222*H222</f>
        <v>44.475806159999998</v>
      </c>
      <c r="S222" s="146">
        <v>0</v>
      </c>
      <c r="T222" s="147">
        <f>S222*H222</f>
        <v>0</v>
      </c>
      <c r="AR222" s="148" t="s">
        <v>249</v>
      </c>
      <c r="AT222" s="148" t="s">
        <v>342</v>
      </c>
      <c r="AU222" s="148" t="s">
        <v>86</v>
      </c>
      <c r="AY222" s="17" t="s">
        <v>339</v>
      </c>
      <c r="BE222" s="149">
        <f>IF(N222="základní",J222,0)</f>
        <v>0</v>
      </c>
      <c r="BF222" s="149">
        <f>IF(N222="snížená",J222,0)</f>
        <v>0</v>
      </c>
      <c r="BG222" s="149">
        <f>IF(N222="zákl. přenesená",J222,0)</f>
        <v>0</v>
      </c>
      <c r="BH222" s="149">
        <f>IF(N222="sníž. přenesená",J222,0)</f>
        <v>0</v>
      </c>
      <c r="BI222" s="149">
        <f>IF(N222="nulová",J222,0)</f>
        <v>0</v>
      </c>
      <c r="BJ222" s="17" t="s">
        <v>84</v>
      </c>
      <c r="BK222" s="149">
        <f>ROUND(I222*H222,2)</f>
        <v>0</v>
      </c>
      <c r="BL222" s="17" t="s">
        <v>249</v>
      </c>
      <c r="BM222" s="148" t="s">
        <v>5681</v>
      </c>
    </row>
    <row r="223" spans="2:65" s="1" customFormat="1" ht="19.2" x14ac:dyDescent="0.2">
      <c r="B223" s="32"/>
      <c r="D223" s="150" t="s">
        <v>348</v>
      </c>
      <c r="F223" s="151" t="s">
        <v>5457</v>
      </c>
      <c r="I223" s="152"/>
      <c r="L223" s="32"/>
      <c r="M223" s="153"/>
      <c r="T223" s="56"/>
      <c r="AT223" s="17" t="s">
        <v>348</v>
      </c>
      <c r="AU223" s="17" t="s">
        <v>86</v>
      </c>
    </row>
    <row r="224" spans="2:65" s="12" customFormat="1" x14ac:dyDescent="0.2">
      <c r="B224" s="155"/>
      <c r="D224" s="150" t="s">
        <v>376</v>
      </c>
      <c r="E224" s="156" t="s">
        <v>1</v>
      </c>
      <c r="F224" s="157" t="s">
        <v>5682</v>
      </c>
      <c r="H224" s="158">
        <v>34.536000000000001</v>
      </c>
      <c r="I224" s="159"/>
      <c r="L224" s="155"/>
      <c r="M224" s="160"/>
      <c r="T224" s="161"/>
      <c r="AT224" s="156" t="s">
        <v>376</v>
      </c>
      <c r="AU224" s="156" t="s">
        <v>86</v>
      </c>
      <c r="AV224" s="12" t="s">
        <v>86</v>
      </c>
      <c r="AW224" s="12" t="s">
        <v>34</v>
      </c>
      <c r="AX224" s="12" t="s">
        <v>77</v>
      </c>
      <c r="AY224" s="156" t="s">
        <v>339</v>
      </c>
    </row>
    <row r="225" spans="2:65" s="13" customFormat="1" x14ac:dyDescent="0.2">
      <c r="B225" s="162"/>
      <c r="D225" s="150" t="s">
        <v>376</v>
      </c>
      <c r="E225" s="163" t="s">
        <v>1</v>
      </c>
      <c r="F225" s="164" t="s">
        <v>398</v>
      </c>
      <c r="H225" s="165">
        <v>34.536000000000001</v>
      </c>
      <c r="I225" s="166"/>
      <c r="L225" s="162"/>
      <c r="M225" s="167"/>
      <c r="T225" s="168"/>
      <c r="AT225" s="163" t="s">
        <v>376</v>
      </c>
      <c r="AU225" s="163" t="s">
        <v>86</v>
      </c>
      <c r="AV225" s="13" t="s">
        <v>249</v>
      </c>
      <c r="AW225" s="13" t="s">
        <v>34</v>
      </c>
      <c r="AX225" s="13" t="s">
        <v>84</v>
      </c>
      <c r="AY225" s="163" t="s">
        <v>339</v>
      </c>
    </row>
    <row r="226" spans="2:65" s="11" customFormat="1" ht="22.8" customHeight="1" x14ac:dyDescent="0.25">
      <c r="B226" s="124"/>
      <c r="D226" s="125" t="s">
        <v>76</v>
      </c>
      <c r="E226" s="134" t="s">
        <v>370</v>
      </c>
      <c r="F226" s="134" t="s">
        <v>2379</v>
      </c>
      <c r="I226" s="127"/>
      <c r="J226" s="135">
        <f>BK226</f>
        <v>0</v>
      </c>
      <c r="L226" s="124"/>
      <c r="M226" s="129"/>
      <c r="P226" s="130">
        <f>SUM(P227:P231)</f>
        <v>0</v>
      </c>
      <c r="R226" s="130">
        <f>SUM(R227:R231)</f>
        <v>4.887859E-2</v>
      </c>
      <c r="T226" s="131">
        <f>SUM(T227:T231)</f>
        <v>0</v>
      </c>
      <c r="AR226" s="125" t="s">
        <v>84</v>
      </c>
      <c r="AT226" s="132" t="s">
        <v>76</v>
      </c>
      <c r="AU226" s="132" t="s">
        <v>84</v>
      </c>
      <c r="AY226" s="125" t="s">
        <v>339</v>
      </c>
      <c r="BK226" s="133">
        <f>SUM(BK227:BK231)</f>
        <v>0</v>
      </c>
    </row>
    <row r="227" spans="2:65" s="1" customFormat="1" ht="16.5" customHeight="1" x14ac:dyDescent="0.2">
      <c r="B227" s="136"/>
      <c r="C227" s="137" t="s">
        <v>467</v>
      </c>
      <c r="D227" s="137" t="s">
        <v>342</v>
      </c>
      <c r="E227" s="138" t="s">
        <v>3952</v>
      </c>
      <c r="F227" s="139" t="s">
        <v>3953</v>
      </c>
      <c r="G227" s="140" t="s">
        <v>358</v>
      </c>
      <c r="H227" s="141">
        <v>103.997</v>
      </c>
      <c r="I227" s="142"/>
      <c r="J227" s="143">
        <f>ROUND(I227*H227,2)</f>
        <v>0</v>
      </c>
      <c r="K227" s="139" t="s">
        <v>902</v>
      </c>
      <c r="L227" s="32"/>
      <c r="M227" s="144" t="s">
        <v>1</v>
      </c>
      <c r="N227" s="145" t="s">
        <v>42</v>
      </c>
      <c r="P227" s="146">
        <f>O227*H227</f>
        <v>0</v>
      </c>
      <c r="Q227" s="146">
        <v>4.6999999999999999E-4</v>
      </c>
      <c r="R227" s="146">
        <f>Q227*H227</f>
        <v>4.887859E-2</v>
      </c>
      <c r="S227" s="146">
        <v>0</v>
      </c>
      <c r="T227" s="147">
        <f>S227*H227</f>
        <v>0</v>
      </c>
      <c r="AR227" s="148" t="s">
        <v>249</v>
      </c>
      <c r="AT227" s="148" t="s">
        <v>342</v>
      </c>
      <c r="AU227" s="148" t="s">
        <v>86</v>
      </c>
      <c r="AY227" s="17" t="s">
        <v>339</v>
      </c>
      <c r="BE227" s="149">
        <f>IF(N227="základní",J227,0)</f>
        <v>0</v>
      </c>
      <c r="BF227" s="149">
        <f>IF(N227="snížená",J227,0)</f>
        <v>0</v>
      </c>
      <c r="BG227" s="149">
        <f>IF(N227="zákl. přenesená",J227,0)</f>
        <v>0</v>
      </c>
      <c r="BH227" s="149">
        <f>IF(N227="sníž. přenesená",J227,0)</f>
        <v>0</v>
      </c>
      <c r="BI227" s="149">
        <f>IF(N227="nulová",J227,0)</f>
        <v>0</v>
      </c>
      <c r="BJ227" s="17" t="s">
        <v>84</v>
      </c>
      <c r="BK227" s="149">
        <f>ROUND(I227*H227,2)</f>
        <v>0</v>
      </c>
      <c r="BL227" s="17" t="s">
        <v>249</v>
      </c>
      <c r="BM227" s="148" t="s">
        <v>5683</v>
      </c>
    </row>
    <row r="228" spans="2:65" s="1" customFormat="1" ht="19.2" x14ac:dyDescent="0.2">
      <c r="B228" s="32"/>
      <c r="D228" s="150" t="s">
        <v>348</v>
      </c>
      <c r="F228" s="151" t="s">
        <v>3955</v>
      </c>
      <c r="I228" s="152"/>
      <c r="L228" s="32"/>
      <c r="M228" s="153"/>
      <c r="T228" s="56"/>
      <c r="AT228" s="17" t="s">
        <v>348</v>
      </c>
      <c r="AU228" s="17" t="s">
        <v>86</v>
      </c>
    </row>
    <row r="229" spans="2:65" s="15" customFormat="1" x14ac:dyDescent="0.2">
      <c r="B229" s="189"/>
      <c r="D229" s="150" t="s">
        <v>376</v>
      </c>
      <c r="E229" s="190" t="s">
        <v>1</v>
      </c>
      <c r="F229" s="191" t="s">
        <v>5472</v>
      </c>
      <c r="H229" s="190" t="s">
        <v>1</v>
      </c>
      <c r="I229" s="192"/>
      <c r="L229" s="189"/>
      <c r="M229" s="193"/>
      <c r="T229" s="194"/>
      <c r="AT229" s="190" t="s">
        <v>376</v>
      </c>
      <c r="AU229" s="190" t="s">
        <v>86</v>
      </c>
      <c r="AV229" s="15" t="s">
        <v>84</v>
      </c>
      <c r="AW229" s="15" t="s">
        <v>34</v>
      </c>
      <c r="AX229" s="15" t="s">
        <v>77</v>
      </c>
      <c r="AY229" s="190" t="s">
        <v>339</v>
      </c>
    </row>
    <row r="230" spans="2:65" s="12" customFormat="1" x14ac:dyDescent="0.2">
      <c r="B230" s="155"/>
      <c r="D230" s="150" t="s">
        <v>376</v>
      </c>
      <c r="E230" s="156" t="s">
        <v>1</v>
      </c>
      <c r="F230" s="157" t="s">
        <v>5684</v>
      </c>
      <c r="H230" s="158">
        <v>103.997</v>
      </c>
      <c r="I230" s="159"/>
      <c r="L230" s="155"/>
      <c r="M230" s="160"/>
      <c r="T230" s="161"/>
      <c r="AT230" s="156" t="s">
        <v>376</v>
      </c>
      <c r="AU230" s="156" t="s">
        <v>86</v>
      </c>
      <c r="AV230" s="12" t="s">
        <v>86</v>
      </c>
      <c r="AW230" s="12" t="s">
        <v>34</v>
      </c>
      <c r="AX230" s="12" t="s">
        <v>77</v>
      </c>
      <c r="AY230" s="156" t="s">
        <v>339</v>
      </c>
    </row>
    <row r="231" spans="2:65" s="13" customFormat="1" x14ac:dyDescent="0.2">
      <c r="B231" s="162"/>
      <c r="D231" s="150" t="s">
        <v>376</v>
      </c>
      <c r="E231" s="163" t="s">
        <v>1</v>
      </c>
      <c r="F231" s="164" t="s">
        <v>398</v>
      </c>
      <c r="H231" s="165">
        <v>103.997</v>
      </c>
      <c r="I231" s="166"/>
      <c r="L231" s="162"/>
      <c r="M231" s="167"/>
      <c r="T231" s="168"/>
      <c r="AT231" s="163" t="s">
        <v>376</v>
      </c>
      <c r="AU231" s="163" t="s">
        <v>86</v>
      </c>
      <c r="AV231" s="13" t="s">
        <v>249</v>
      </c>
      <c r="AW231" s="13" t="s">
        <v>34</v>
      </c>
      <c r="AX231" s="13" t="s">
        <v>84</v>
      </c>
      <c r="AY231" s="163" t="s">
        <v>339</v>
      </c>
    </row>
    <row r="232" spans="2:65" s="11" customFormat="1" ht="22.8" customHeight="1" x14ac:dyDescent="0.25">
      <c r="B232" s="124"/>
      <c r="D232" s="125" t="s">
        <v>76</v>
      </c>
      <c r="E232" s="134" t="s">
        <v>391</v>
      </c>
      <c r="F232" s="134" t="s">
        <v>2387</v>
      </c>
      <c r="I232" s="127"/>
      <c r="J232" s="135">
        <f>BK232</f>
        <v>0</v>
      </c>
      <c r="L232" s="124"/>
      <c r="M232" s="129"/>
      <c r="P232" s="130">
        <f>SUM(P233:P273)</f>
        <v>0</v>
      </c>
      <c r="R232" s="130">
        <f>SUM(R233:R273)</f>
        <v>22.985181239999999</v>
      </c>
      <c r="T232" s="131">
        <f>SUM(T233:T273)</f>
        <v>462.29497000000003</v>
      </c>
      <c r="AR232" s="125" t="s">
        <v>84</v>
      </c>
      <c r="AT232" s="132" t="s">
        <v>76</v>
      </c>
      <c r="AU232" s="132" t="s">
        <v>84</v>
      </c>
      <c r="AY232" s="125" t="s">
        <v>339</v>
      </c>
      <c r="BK232" s="133">
        <f>SUM(BK233:BK273)</f>
        <v>0</v>
      </c>
    </row>
    <row r="233" spans="2:65" s="1" customFormat="1" ht="16.5" customHeight="1" x14ac:dyDescent="0.2">
      <c r="B233" s="136"/>
      <c r="C233" s="137" t="s">
        <v>472</v>
      </c>
      <c r="D233" s="137" t="s">
        <v>342</v>
      </c>
      <c r="E233" s="138" t="s">
        <v>2471</v>
      </c>
      <c r="F233" s="139" t="s">
        <v>2472</v>
      </c>
      <c r="G233" s="140" t="s">
        <v>345</v>
      </c>
      <c r="H233" s="141">
        <v>1</v>
      </c>
      <c r="I233" s="142"/>
      <c r="J233" s="143">
        <f>ROUND(I233*H233,2)</f>
        <v>0</v>
      </c>
      <c r="K233" s="139" t="s">
        <v>902</v>
      </c>
      <c r="L233" s="32"/>
      <c r="M233" s="144" t="s">
        <v>1</v>
      </c>
      <c r="N233" s="145" t="s">
        <v>42</v>
      </c>
      <c r="P233" s="146">
        <f>O233*H233</f>
        <v>0</v>
      </c>
      <c r="Q233" s="146">
        <v>6.4900000000000001E-3</v>
      </c>
      <c r="R233" s="146">
        <f>Q233*H233</f>
        <v>6.4900000000000001E-3</v>
      </c>
      <c r="S233" s="146">
        <v>0</v>
      </c>
      <c r="T233" s="147">
        <f>S233*H233</f>
        <v>0</v>
      </c>
      <c r="AR233" s="148" t="s">
        <v>249</v>
      </c>
      <c r="AT233" s="148" t="s">
        <v>342</v>
      </c>
      <c r="AU233" s="148" t="s">
        <v>86</v>
      </c>
      <c r="AY233" s="17" t="s">
        <v>339</v>
      </c>
      <c r="BE233" s="149">
        <f>IF(N233="základní",J233,0)</f>
        <v>0</v>
      </c>
      <c r="BF233" s="149">
        <f>IF(N233="snížená",J233,0)</f>
        <v>0</v>
      </c>
      <c r="BG233" s="149">
        <f>IF(N233="zákl. přenesená",J233,0)</f>
        <v>0</v>
      </c>
      <c r="BH233" s="149">
        <f>IF(N233="sníž. přenesená",J233,0)</f>
        <v>0</v>
      </c>
      <c r="BI233" s="149">
        <f>IF(N233="nulová",J233,0)</f>
        <v>0</v>
      </c>
      <c r="BJ233" s="17" t="s">
        <v>84</v>
      </c>
      <c r="BK233" s="149">
        <f>ROUND(I233*H233,2)</f>
        <v>0</v>
      </c>
      <c r="BL233" s="17" t="s">
        <v>249</v>
      </c>
      <c r="BM233" s="148" t="s">
        <v>5685</v>
      </c>
    </row>
    <row r="234" spans="2:65" s="1" customFormat="1" x14ac:dyDescent="0.2">
      <c r="B234" s="32"/>
      <c r="D234" s="150" t="s">
        <v>348</v>
      </c>
      <c r="F234" s="151" t="s">
        <v>2474</v>
      </c>
      <c r="I234" s="152"/>
      <c r="L234" s="32"/>
      <c r="M234" s="153"/>
      <c r="T234" s="56"/>
      <c r="AT234" s="17" t="s">
        <v>348</v>
      </c>
      <c r="AU234" s="17" t="s">
        <v>86</v>
      </c>
    </row>
    <row r="235" spans="2:65" s="15" customFormat="1" x14ac:dyDescent="0.2">
      <c r="B235" s="189"/>
      <c r="D235" s="150" t="s">
        <v>376</v>
      </c>
      <c r="E235" s="190" t="s">
        <v>1</v>
      </c>
      <c r="F235" s="191" t="s">
        <v>5475</v>
      </c>
      <c r="H235" s="190" t="s">
        <v>1</v>
      </c>
      <c r="I235" s="192"/>
      <c r="L235" s="189"/>
      <c r="M235" s="193"/>
      <c r="T235" s="194"/>
      <c r="AT235" s="190" t="s">
        <v>376</v>
      </c>
      <c r="AU235" s="190" t="s">
        <v>86</v>
      </c>
      <c r="AV235" s="15" t="s">
        <v>84</v>
      </c>
      <c r="AW235" s="15" t="s">
        <v>34</v>
      </c>
      <c r="AX235" s="15" t="s">
        <v>77</v>
      </c>
      <c r="AY235" s="190" t="s">
        <v>339</v>
      </c>
    </row>
    <row r="236" spans="2:65" s="12" customFormat="1" x14ac:dyDescent="0.2">
      <c r="B236" s="155"/>
      <c r="D236" s="150" t="s">
        <v>376</v>
      </c>
      <c r="E236" s="156" t="s">
        <v>1</v>
      </c>
      <c r="F236" s="157" t="s">
        <v>2981</v>
      </c>
      <c r="H236" s="158">
        <v>1</v>
      </c>
      <c r="I236" s="159"/>
      <c r="L236" s="155"/>
      <c r="M236" s="160"/>
      <c r="T236" s="161"/>
      <c r="AT236" s="156" t="s">
        <v>376</v>
      </c>
      <c r="AU236" s="156" t="s">
        <v>86</v>
      </c>
      <c r="AV236" s="12" t="s">
        <v>86</v>
      </c>
      <c r="AW236" s="12" t="s">
        <v>34</v>
      </c>
      <c r="AX236" s="12" t="s">
        <v>77</v>
      </c>
      <c r="AY236" s="156" t="s">
        <v>339</v>
      </c>
    </row>
    <row r="237" spans="2:65" s="13" customFormat="1" x14ac:dyDescent="0.2">
      <c r="B237" s="162"/>
      <c r="D237" s="150" t="s">
        <v>376</v>
      </c>
      <c r="E237" s="163" t="s">
        <v>1</v>
      </c>
      <c r="F237" s="164" t="s">
        <v>398</v>
      </c>
      <c r="H237" s="165">
        <v>1</v>
      </c>
      <c r="I237" s="166"/>
      <c r="L237" s="162"/>
      <c r="M237" s="167"/>
      <c r="T237" s="168"/>
      <c r="AT237" s="163" t="s">
        <v>376</v>
      </c>
      <c r="AU237" s="163" t="s">
        <v>86</v>
      </c>
      <c r="AV237" s="13" t="s">
        <v>249</v>
      </c>
      <c r="AW237" s="13" t="s">
        <v>34</v>
      </c>
      <c r="AX237" s="13" t="s">
        <v>84</v>
      </c>
      <c r="AY237" s="163" t="s">
        <v>339</v>
      </c>
    </row>
    <row r="238" spans="2:65" s="1" customFormat="1" ht="16.5" customHeight="1" x14ac:dyDescent="0.2">
      <c r="B238" s="136"/>
      <c r="C238" s="137" t="s">
        <v>478</v>
      </c>
      <c r="D238" s="137" t="s">
        <v>342</v>
      </c>
      <c r="E238" s="138" t="s">
        <v>5686</v>
      </c>
      <c r="F238" s="139" t="s">
        <v>5687</v>
      </c>
      <c r="G238" s="140" t="s">
        <v>358</v>
      </c>
      <c r="H238" s="141">
        <v>20</v>
      </c>
      <c r="I238" s="142"/>
      <c r="J238" s="143">
        <f>ROUND(I238*H238,2)</f>
        <v>0</v>
      </c>
      <c r="K238" s="139" t="s">
        <v>902</v>
      </c>
      <c r="L238" s="32"/>
      <c r="M238" s="144" t="s">
        <v>1</v>
      </c>
      <c r="N238" s="145" t="s">
        <v>42</v>
      </c>
      <c r="P238" s="146">
        <f>O238*H238</f>
        <v>0</v>
      </c>
      <c r="Q238" s="146">
        <v>0</v>
      </c>
      <c r="R238" s="146">
        <f>Q238*H238</f>
        <v>0</v>
      </c>
      <c r="S238" s="146">
        <v>0.19400000000000001</v>
      </c>
      <c r="T238" s="147">
        <f>S238*H238</f>
        <v>3.88</v>
      </c>
      <c r="AR238" s="148" t="s">
        <v>249</v>
      </c>
      <c r="AT238" s="148" t="s">
        <v>342</v>
      </c>
      <c r="AU238" s="148" t="s">
        <v>86</v>
      </c>
      <c r="AY238" s="17" t="s">
        <v>339</v>
      </c>
      <c r="BE238" s="149">
        <f>IF(N238="základní",J238,0)</f>
        <v>0</v>
      </c>
      <c r="BF238" s="149">
        <f>IF(N238="snížená",J238,0)</f>
        <v>0</v>
      </c>
      <c r="BG238" s="149">
        <f>IF(N238="zákl. přenesená",J238,0)</f>
        <v>0</v>
      </c>
      <c r="BH238" s="149">
        <f>IF(N238="sníž. přenesená",J238,0)</f>
        <v>0</v>
      </c>
      <c r="BI238" s="149">
        <f>IF(N238="nulová",J238,0)</f>
        <v>0</v>
      </c>
      <c r="BJ238" s="17" t="s">
        <v>84</v>
      </c>
      <c r="BK238" s="149">
        <f>ROUND(I238*H238,2)</f>
        <v>0</v>
      </c>
      <c r="BL238" s="17" t="s">
        <v>249</v>
      </c>
      <c r="BM238" s="148" t="s">
        <v>5688</v>
      </c>
    </row>
    <row r="239" spans="2:65" s="1" customFormat="1" ht="28.8" x14ac:dyDescent="0.2">
      <c r="B239" s="32"/>
      <c r="D239" s="150" t="s">
        <v>348</v>
      </c>
      <c r="F239" s="151" t="s">
        <v>5689</v>
      </c>
      <c r="I239" s="152"/>
      <c r="L239" s="32"/>
      <c r="M239" s="153"/>
      <c r="T239" s="56"/>
      <c r="AT239" s="17" t="s">
        <v>348</v>
      </c>
      <c r="AU239" s="17" t="s">
        <v>86</v>
      </c>
    </row>
    <row r="240" spans="2:65" s="15" customFormat="1" x14ac:dyDescent="0.2">
      <c r="B240" s="189"/>
      <c r="D240" s="150" t="s">
        <v>376</v>
      </c>
      <c r="E240" s="190" t="s">
        <v>1</v>
      </c>
      <c r="F240" s="191" t="s">
        <v>5690</v>
      </c>
      <c r="H240" s="190" t="s">
        <v>1</v>
      </c>
      <c r="I240" s="192"/>
      <c r="L240" s="189"/>
      <c r="M240" s="193"/>
      <c r="T240" s="194"/>
      <c r="AT240" s="190" t="s">
        <v>376</v>
      </c>
      <c r="AU240" s="190" t="s">
        <v>86</v>
      </c>
      <c r="AV240" s="15" t="s">
        <v>84</v>
      </c>
      <c r="AW240" s="15" t="s">
        <v>34</v>
      </c>
      <c r="AX240" s="15" t="s">
        <v>77</v>
      </c>
      <c r="AY240" s="190" t="s">
        <v>339</v>
      </c>
    </row>
    <row r="241" spans="2:65" s="12" customFormat="1" x14ac:dyDescent="0.2">
      <c r="B241" s="155"/>
      <c r="D241" s="150" t="s">
        <v>376</v>
      </c>
      <c r="E241" s="156" t="s">
        <v>1</v>
      </c>
      <c r="F241" s="157" t="s">
        <v>5691</v>
      </c>
      <c r="H241" s="158">
        <v>20</v>
      </c>
      <c r="I241" s="159"/>
      <c r="L241" s="155"/>
      <c r="M241" s="160"/>
      <c r="T241" s="161"/>
      <c r="AT241" s="156" t="s">
        <v>376</v>
      </c>
      <c r="AU241" s="156" t="s">
        <v>86</v>
      </c>
      <c r="AV241" s="12" t="s">
        <v>86</v>
      </c>
      <c r="AW241" s="12" t="s">
        <v>34</v>
      </c>
      <c r="AX241" s="12" t="s">
        <v>77</v>
      </c>
      <c r="AY241" s="156" t="s">
        <v>339</v>
      </c>
    </row>
    <row r="242" spans="2:65" s="13" customFormat="1" x14ac:dyDescent="0.2">
      <c r="B242" s="162"/>
      <c r="D242" s="150" t="s">
        <v>376</v>
      </c>
      <c r="E242" s="163" t="s">
        <v>1</v>
      </c>
      <c r="F242" s="164" t="s">
        <v>398</v>
      </c>
      <c r="H242" s="165">
        <v>20</v>
      </c>
      <c r="I242" s="166"/>
      <c r="L242" s="162"/>
      <c r="M242" s="167"/>
      <c r="T242" s="168"/>
      <c r="AT242" s="163" t="s">
        <v>376</v>
      </c>
      <c r="AU242" s="163" t="s">
        <v>86</v>
      </c>
      <c r="AV242" s="13" t="s">
        <v>249</v>
      </c>
      <c r="AW242" s="13" t="s">
        <v>34</v>
      </c>
      <c r="AX242" s="13" t="s">
        <v>84</v>
      </c>
      <c r="AY242" s="163" t="s">
        <v>339</v>
      </c>
    </row>
    <row r="243" spans="2:65" s="1" customFormat="1" ht="16.5" customHeight="1" x14ac:dyDescent="0.2">
      <c r="B243" s="136"/>
      <c r="C243" s="137" t="s">
        <v>483</v>
      </c>
      <c r="D243" s="137" t="s">
        <v>342</v>
      </c>
      <c r="E243" s="138" t="s">
        <v>4019</v>
      </c>
      <c r="F243" s="139" t="s">
        <v>4020</v>
      </c>
      <c r="G243" s="140" t="s">
        <v>373</v>
      </c>
      <c r="H243" s="141">
        <v>54</v>
      </c>
      <c r="I243" s="142"/>
      <c r="J243" s="143">
        <f>ROUND(I243*H243,2)</f>
        <v>0</v>
      </c>
      <c r="K243" s="139" t="s">
        <v>902</v>
      </c>
      <c r="L243" s="32"/>
      <c r="M243" s="144" t="s">
        <v>1</v>
      </c>
      <c r="N243" s="145" t="s">
        <v>42</v>
      </c>
      <c r="P243" s="146">
        <f>O243*H243</f>
        <v>0</v>
      </c>
      <c r="Q243" s="146">
        <v>0.12</v>
      </c>
      <c r="R243" s="146">
        <f>Q243*H243</f>
        <v>6.4799999999999995</v>
      </c>
      <c r="S243" s="146">
        <v>2.4900000000000002</v>
      </c>
      <c r="T243" s="147">
        <f>S243*H243</f>
        <v>134.46</v>
      </c>
      <c r="AR243" s="148" t="s">
        <v>249</v>
      </c>
      <c r="AT243" s="148" t="s">
        <v>342</v>
      </c>
      <c r="AU243" s="148" t="s">
        <v>86</v>
      </c>
      <c r="AY243" s="17" t="s">
        <v>339</v>
      </c>
      <c r="BE243" s="149">
        <f>IF(N243="základní",J243,0)</f>
        <v>0</v>
      </c>
      <c r="BF243" s="149">
        <f>IF(N243="snížená",J243,0)</f>
        <v>0</v>
      </c>
      <c r="BG243" s="149">
        <f>IF(N243="zákl. přenesená",J243,0)</f>
        <v>0</v>
      </c>
      <c r="BH243" s="149">
        <f>IF(N243="sníž. přenesená",J243,0)</f>
        <v>0</v>
      </c>
      <c r="BI243" s="149">
        <f>IF(N243="nulová",J243,0)</f>
        <v>0</v>
      </c>
      <c r="BJ243" s="17" t="s">
        <v>84</v>
      </c>
      <c r="BK243" s="149">
        <f>ROUND(I243*H243,2)</f>
        <v>0</v>
      </c>
      <c r="BL243" s="17" t="s">
        <v>249</v>
      </c>
      <c r="BM243" s="148" t="s">
        <v>5692</v>
      </c>
    </row>
    <row r="244" spans="2:65" s="1" customFormat="1" x14ac:dyDescent="0.2">
      <c r="B244" s="32"/>
      <c r="D244" s="150" t="s">
        <v>348</v>
      </c>
      <c r="F244" s="151" t="s">
        <v>4022</v>
      </c>
      <c r="I244" s="152"/>
      <c r="L244" s="32"/>
      <c r="M244" s="153"/>
      <c r="T244" s="56"/>
      <c r="AT244" s="17" t="s">
        <v>348</v>
      </c>
      <c r="AU244" s="17" t="s">
        <v>86</v>
      </c>
    </row>
    <row r="245" spans="2:65" s="12" customFormat="1" x14ac:dyDescent="0.2">
      <c r="B245" s="155"/>
      <c r="D245" s="150" t="s">
        <v>376</v>
      </c>
      <c r="E245" s="156" t="s">
        <v>1</v>
      </c>
      <c r="F245" s="157" t="s">
        <v>5693</v>
      </c>
      <c r="H245" s="158">
        <v>54</v>
      </c>
      <c r="I245" s="159"/>
      <c r="L245" s="155"/>
      <c r="M245" s="160"/>
      <c r="T245" s="161"/>
      <c r="AT245" s="156" t="s">
        <v>376</v>
      </c>
      <c r="AU245" s="156" t="s">
        <v>86</v>
      </c>
      <c r="AV245" s="12" t="s">
        <v>86</v>
      </c>
      <c r="AW245" s="12" t="s">
        <v>34</v>
      </c>
      <c r="AX245" s="12" t="s">
        <v>77</v>
      </c>
      <c r="AY245" s="156" t="s">
        <v>339</v>
      </c>
    </row>
    <row r="246" spans="2:65" s="13" customFormat="1" x14ac:dyDescent="0.2">
      <c r="B246" s="162"/>
      <c r="D246" s="150" t="s">
        <v>376</v>
      </c>
      <c r="E246" s="163" t="s">
        <v>1</v>
      </c>
      <c r="F246" s="164" t="s">
        <v>398</v>
      </c>
      <c r="H246" s="165">
        <v>54</v>
      </c>
      <c r="I246" s="166"/>
      <c r="L246" s="162"/>
      <c r="M246" s="167"/>
      <c r="T246" s="168"/>
      <c r="AT246" s="163" t="s">
        <v>376</v>
      </c>
      <c r="AU246" s="163" t="s">
        <v>86</v>
      </c>
      <c r="AV246" s="13" t="s">
        <v>249</v>
      </c>
      <c r="AW246" s="13" t="s">
        <v>34</v>
      </c>
      <c r="AX246" s="13" t="s">
        <v>84</v>
      </c>
      <c r="AY246" s="163" t="s">
        <v>339</v>
      </c>
    </row>
    <row r="247" spans="2:65" s="1" customFormat="1" ht="16.5" customHeight="1" x14ac:dyDescent="0.2">
      <c r="B247" s="136"/>
      <c r="C247" s="137" t="s">
        <v>489</v>
      </c>
      <c r="D247" s="137" t="s">
        <v>342</v>
      </c>
      <c r="E247" s="138" t="s">
        <v>5694</v>
      </c>
      <c r="F247" s="139" t="s">
        <v>5695</v>
      </c>
      <c r="G247" s="140" t="s">
        <v>373</v>
      </c>
      <c r="H247" s="141">
        <v>24.645</v>
      </c>
      <c r="I247" s="142"/>
      <c r="J247" s="143">
        <f>ROUND(I247*H247,2)</f>
        <v>0</v>
      </c>
      <c r="K247" s="139" t="s">
        <v>902</v>
      </c>
      <c r="L247" s="32"/>
      <c r="M247" s="144" t="s">
        <v>1</v>
      </c>
      <c r="N247" s="145" t="s">
        <v>42</v>
      </c>
      <c r="P247" s="146">
        <f>O247*H247</f>
        <v>0</v>
      </c>
      <c r="Q247" s="146">
        <v>0.12</v>
      </c>
      <c r="R247" s="146">
        <f>Q247*H247</f>
        <v>2.9573999999999998</v>
      </c>
      <c r="S247" s="146">
        <v>2.2000000000000002</v>
      </c>
      <c r="T247" s="147">
        <f>S247*H247</f>
        <v>54.219000000000001</v>
      </c>
      <c r="AR247" s="148" t="s">
        <v>249</v>
      </c>
      <c r="AT247" s="148" t="s">
        <v>342</v>
      </c>
      <c r="AU247" s="148" t="s">
        <v>86</v>
      </c>
      <c r="AY247" s="17" t="s">
        <v>339</v>
      </c>
      <c r="BE247" s="149">
        <f>IF(N247="základní",J247,0)</f>
        <v>0</v>
      </c>
      <c r="BF247" s="149">
        <f>IF(N247="snížená",J247,0)</f>
        <v>0</v>
      </c>
      <c r="BG247" s="149">
        <f>IF(N247="zákl. přenesená",J247,0)</f>
        <v>0</v>
      </c>
      <c r="BH247" s="149">
        <f>IF(N247="sníž. přenesená",J247,0)</f>
        <v>0</v>
      </c>
      <c r="BI247" s="149">
        <f>IF(N247="nulová",J247,0)</f>
        <v>0</v>
      </c>
      <c r="BJ247" s="17" t="s">
        <v>84</v>
      </c>
      <c r="BK247" s="149">
        <f>ROUND(I247*H247,2)</f>
        <v>0</v>
      </c>
      <c r="BL247" s="17" t="s">
        <v>249</v>
      </c>
      <c r="BM247" s="148" t="s">
        <v>5696</v>
      </c>
    </row>
    <row r="248" spans="2:65" s="1" customFormat="1" x14ac:dyDescent="0.2">
      <c r="B248" s="32"/>
      <c r="D248" s="150" t="s">
        <v>348</v>
      </c>
      <c r="F248" s="151" t="s">
        <v>5697</v>
      </c>
      <c r="I248" s="152"/>
      <c r="L248" s="32"/>
      <c r="M248" s="153"/>
      <c r="T248" s="56"/>
      <c r="AT248" s="17" t="s">
        <v>348</v>
      </c>
      <c r="AU248" s="17" t="s">
        <v>86</v>
      </c>
    </row>
    <row r="249" spans="2:65" s="1" customFormat="1" ht="19.2" x14ac:dyDescent="0.2">
      <c r="B249" s="32"/>
      <c r="D249" s="150" t="s">
        <v>350</v>
      </c>
      <c r="F249" s="154" t="s">
        <v>5698</v>
      </c>
      <c r="I249" s="152"/>
      <c r="L249" s="32"/>
      <c r="M249" s="153"/>
      <c r="T249" s="56"/>
      <c r="AT249" s="17" t="s">
        <v>350</v>
      </c>
      <c r="AU249" s="17" t="s">
        <v>86</v>
      </c>
    </row>
    <row r="250" spans="2:65" s="12" customFormat="1" x14ac:dyDescent="0.2">
      <c r="B250" s="155"/>
      <c r="D250" s="150" t="s">
        <v>376</v>
      </c>
      <c r="E250" s="156" t="s">
        <v>1</v>
      </c>
      <c r="F250" s="157" t="s">
        <v>5699</v>
      </c>
      <c r="H250" s="158">
        <v>24.645</v>
      </c>
      <c r="I250" s="159"/>
      <c r="L250" s="155"/>
      <c r="M250" s="160"/>
      <c r="T250" s="161"/>
      <c r="AT250" s="156" t="s">
        <v>376</v>
      </c>
      <c r="AU250" s="156" t="s">
        <v>86</v>
      </c>
      <c r="AV250" s="12" t="s">
        <v>86</v>
      </c>
      <c r="AW250" s="12" t="s">
        <v>34</v>
      </c>
      <c r="AX250" s="12" t="s">
        <v>77</v>
      </c>
      <c r="AY250" s="156" t="s">
        <v>339</v>
      </c>
    </row>
    <row r="251" spans="2:65" s="13" customFormat="1" x14ac:dyDescent="0.2">
      <c r="B251" s="162"/>
      <c r="D251" s="150" t="s">
        <v>376</v>
      </c>
      <c r="E251" s="163" t="s">
        <v>1</v>
      </c>
      <c r="F251" s="164" t="s">
        <v>398</v>
      </c>
      <c r="H251" s="165">
        <v>24.645</v>
      </c>
      <c r="I251" s="166"/>
      <c r="L251" s="162"/>
      <c r="M251" s="167"/>
      <c r="T251" s="168"/>
      <c r="AT251" s="163" t="s">
        <v>376</v>
      </c>
      <c r="AU251" s="163" t="s">
        <v>86</v>
      </c>
      <c r="AV251" s="13" t="s">
        <v>249</v>
      </c>
      <c r="AW251" s="13" t="s">
        <v>34</v>
      </c>
      <c r="AX251" s="13" t="s">
        <v>84</v>
      </c>
      <c r="AY251" s="163" t="s">
        <v>339</v>
      </c>
    </row>
    <row r="252" spans="2:65" s="1" customFormat="1" ht="16.5" customHeight="1" x14ac:dyDescent="0.2">
      <c r="B252" s="136"/>
      <c r="C252" s="137" t="s">
        <v>497</v>
      </c>
      <c r="D252" s="137" t="s">
        <v>342</v>
      </c>
      <c r="E252" s="138" t="s">
        <v>2508</v>
      </c>
      <c r="F252" s="139" t="s">
        <v>2509</v>
      </c>
      <c r="G252" s="140" t="s">
        <v>373</v>
      </c>
      <c r="H252" s="141">
        <v>65.099999999999994</v>
      </c>
      <c r="I252" s="142"/>
      <c r="J252" s="143">
        <f>ROUND(I252*H252,2)</f>
        <v>0</v>
      </c>
      <c r="K252" s="139" t="s">
        <v>902</v>
      </c>
      <c r="L252" s="32"/>
      <c r="M252" s="144" t="s">
        <v>1</v>
      </c>
      <c r="N252" s="145" t="s">
        <v>42</v>
      </c>
      <c r="P252" s="146">
        <f>O252*H252</f>
        <v>0</v>
      </c>
      <c r="Q252" s="146">
        <v>0.12</v>
      </c>
      <c r="R252" s="146">
        <f>Q252*H252</f>
        <v>7.8119999999999994</v>
      </c>
      <c r="S252" s="146">
        <v>2.4900000000000002</v>
      </c>
      <c r="T252" s="147">
        <f>S252*H252</f>
        <v>162.09899999999999</v>
      </c>
      <c r="AR252" s="148" t="s">
        <v>249</v>
      </c>
      <c r="AT252" s="148" t="s">
        <v>342</v>
      </c>
      <c r="AU252" s="148" t="s">
        <v>86</v>
      </c>
      <c r="AY252" s="17" t="s">
        <v>339</v>
      </c>
      <c r="BE252" s="149">
        <f>IF(N252="základní",J252,0)</f>
        <v>0</v>
      </c>
      <c r="BF252" s="149">
        <f>IF(N252="snížená",J252,0)</f>
        <v>0</v>
      </c>
      <c r="BG252" s="149">
        <f>IF(N252="zákl. přenesená",J252,0)</f>
        <v>0</v>
      </c>
      <c r="BH252" s="149">
        <f>IF(N252="sníž. přenesená",J252,0)</f>
        <v>0</v>
      </c>
      <c r="BI252" s="149">
        <f>IF(N252="nulová",J252,0)</f>
        <v>0</v>
      </c>
      <c r="BJ252" s="17" t="s">
        <v>84</v>
      </c>
      <c r="BK252" s="149">
        <f>ROUND(I252*H252,2)</f>
        <v>0</v>
      </c>
      <c r="BL252" s="17" t="s">
        <v>249</v>
      </c>
      <c r="BM252" s="148" t="s">
        <v>5700</v>
      </c>
    </row>
    <row r="253" spans="2:65" s="1" customFormat="1" x14ac:dyDescent="0.2">
      <c r="B253" s="32"/>
      <c r="D253" s="150" t="s">
        <v>348</v>
      </c>
      <c r="F253" s="151" t="s">
        <v>2511</v>
      </c>
      <c r="I253" s="152"/>
      <c r="L253" s="32"/>
      <c r="M253" s="153"/>
      <c r="T253" s="56"/>
      <c r="AT253" s="17" t="s">
        <v>348</v>
      </c>
      <c r="AU253" s="17" t="s">
        <v>86</v>
      </c>
    </row>
    <row r="254" spans="2:65" s="1" customFormat="1" ht="19.2" x14ac:dyDescent="0.2">
      <c r="B254" s="32"/>
      <c r="D254" s="150" t="s">
        <v>350</v>
      </c>
      <c r="F254" s="154" t="s">
        <v>5701</v>
      </c>
      <c r="I254" s="152"/>
      <c r="L254" s="32"/>
      <c r="M254" s="153"/>
      <c r="T254" s="56"/>
      <c r="AT254" s="17" t="s">
        <v>350</v>
      </c>
      <c r="AU254" s="17" t="s">
        <v>86</v>
      </c>
    </row>
    <row r="255" spans="2:65" s="12" customFormat="1" x14ac:dyDescent="0.2">
      <c r="B255" s="155"/>
      <c r="D255" s="150" t="s">
        <v>376</v>
      </c>
      <c r="E255" s="156" t="s">
        <v>1</v>
      </c>
      <c r="F255" s="157" t="s">
        <v>5702</v>
      </c>
      <c r="H255" s="158">
        <v>65.099999999999994</v>
      </c>
      <c r="I255" s="159"/>
      <c r="L255" s="155"/>
      <c r="M255" s="160"/>
      <c r="T255" s="161"/>
      <c r="AT255" s="156" t="s">
        <v>376</v>
      </c>
      <c r="AU255" s="156" t="s">
        <v>86</v>
      </c>
      <c r="AV255" s="12" t="s">
        <v>86</v>
      </c>
      <c r="AW255" s="12" t="s">
        <v>34</v>
      </c>
      <c r="AX255" s="12" t="s">
        <v>77</v>
      </c>
      <c r="AY255" s="156" t="s">
        <v>339</v>
      </c>
    </row>
    <row r="256" spans="2:65" s="13" customFormat="1" x14ac:dyDescent="0.2">
      <c r="B256" s="162"/>
      <c r="D256" s="150" t="s">
        <v>376</v>
      </c>
      <c r="E256" s="163" t="s">
        <v>1</v>
      </c>
      <c r="F256" s="164" t="s">
        <v>398</v>
      </c>
      <c r="H256" s="165">
        <v>65.099999999999994</v>
      </c>
      <c r="I256" s="166"/>
      <c r="L256" s="162"/>
      <c r="M256" s="167"/>
      <c r="T256" s="168"/>
      <c r="AT256" s="163" t="s">
        <v>376</v>
      </c>
      <c r="AU256" s="163" t="s">
        <v>86</v>
      </c>
      <c r="AV256" s="13" t="s">
        <v>249</v>
      </c>
      <c r="AW256" s="13" t="s">
        <v>34</v>
      </c>
      <c r="AX256" s="13" t="s">
        <v>84</v>
      </c>
      <c r="AY256" s="163" t="s">
        <v>339</v>
      </c>
    </row>
    <row r="257" spans="2:65" s="1" customFormat="1" ht="16.5" customHeight="1" x14ac:dyDescent="0.2">
      <c r="B257" s="136"/>
      <c r="C257" s="137" t="s">
        <v>501</v>
      </c>
      <c r="D257" s="137" t="s">
        <v>342</v>
      </c>
      <c r="E257" s="138" t="s">
        <v>5482</v>
      </c>
      <c r="F257" s="139" t="s">
        <v>5483</v>
      </c>
      <c r="G257" s="140" t="s">
        <v>373</v>
      </c>
      <c r="H257" s="141">
        <v>34.713000000000001</v>
      </c>
      <c r="I257" s="142"/>
      <c r="J257" s="143">
        <f>ROUND(I257*H257,2)</f>
        <v>0</v>
      </c>
      <c r="K257" s="139" t="s">
        <v>902</v>
      </c>
      <c r="L257" s="32"/>
      <c r="M257" s="144" t="s">
        <v>1</v>
      </c>
      <c r="N257" s="145" t="s">
        <v>42</v>
      </c>
      <c r="P257" s="146">
        <f>O257*H257</f>
        <v>0</v>
      </c>
      <c r="Q257" s="146">
        <v>0.12</v>
      </c>
      <c r="R257" s="146">
        <f>Q257*H257</f>
        <v>4.1655600000000002</v>
      </c>
      <c r="S257" s="146">
        <v>2.2000000000000002</v>
      </c>
      <c r="T257" s="147">
        <f>S257*H257</f>
        <v>76.368600000000015</v>
      </c>
      <c r="AR257" s="148" t="s">
        <v>249</v>
      </c>
      <c r="AT257" s="148" t="s">
        <v>342</v>
      </c>
      <c r="AU257" s="148" t="s">
        <v>86</v>
      </c>
      <c r="AY257" s="17" t="s">
        <v>339</v>
      </c>
      <c r="BE257" s="149">
        <f>IF(N257="základní",J257,0)</f>
        <v>0</v>
      </c>
      <c r="BF257" s="149">
        <f>IF(N257="snížená",J257,0)</f>
        <v>0</v>
      </c>
      <c r="BG257" s="149">
        <f>IF(N257="zákl. přenesená",J257,0)</f>
        <v>0</v>
      </c>
      <c r="BH257" s="149">
        <f>IF(N257="sníž. přenesená",J257,0)</f>
        <v>0</v>
      </c>
      <c r="BI257" s="149">
        <f>IF(N257="nulová",J257,0)</f>
        <v>0</v>
      </c>
      <c r="BJ257" s="17" t="s">
        <v>84</v>
      </c>
      <c r="BK257" s="149">
        <f>ROUND(I257*H257,2)</f>
        <v>0</v>
      </c>
      <c r="BL257" s="17" t="s">
        <v>249</v>
      </c>
      <c r="BM257" s="148" t="s">
        <v>5703</v>
      </c>
    </row>
    <row r="258" spans="2:65" s="1" customFormat="1" x14ac:dyDescent="0.2">
      <c r="B258" s="32"/>
      <c r="D258" s="150" t="s">
        <v>348</v>
      </c>
      <c r="F258" s="151" t="s">
        <v>5485</v>
      </c>
      <c r="I258" s="152"/>
      <c r="L258" s="32"/>
      <c r="M258" s="153"/>
      <c r="T258" s="56"/>
      <c r="AT258" s="17" t="s">
        <v>348</v>
      </c>
      <c r="AU258" s="17" t="s">
        <v>86</v>
      </c>
    </row>
    <row r="259" spans="2:65" s="12" customFormat="1" x14ac:dyDescent="0.2">
      <c r="B259" s="155"/>
      <c r="D259" s="150" t="s">
        <v>376</v>
      </c>
      <c r="E259" s="156" t="s">
        <v>1</v>
      </c>
      <c r="F259" s="157" t="s">
        <v>5704</v>
      </c>
      <c r="H259" s="158">
        <v>3</v>
      </c>
      <c r="I259" s="159"/>
      <c r="L259" s="155"/>
      <c r="M259" s="160"/>
      <c r="T259" s="161"/>
      <c r="AT259" s="156" t="s">
        <v>376</v>
      </c>
      <c r="AU259" s="156" t="s">
        <v>86</v>
      </c>
      <c r="AV259" s="12" t="s">
        <v>86</v>
      </c>
      <c r="AW259" s="12" t="s">
        <v>34</v>
      </c>
      <c r="AX259" s="12" t="s">
        <v>77</v>
      </c>
      <c r="AY259" s="156" t="s">
        <v>339</v>
      </c>
    </row>
    <row r="260" spans="2:65" s="12" customFormat="1" x14ac:dyDescent="0.2">
      <c r="B260" s="155"/>
      <c r="D260" s="150" t="s">
        <v>376</v>
      </c>
      <c r="E260" s="156" t="s">
        <v>1</v>
      </c>
      <c r="F260" s="157" t="s">
        <v>5705</v>
      </c>
      <c r="H260" s="158">
        <v>18.725999999999999</v>
      </c>
      <c r="I260" s="159"/>
      <c r="L260" s="155"/>
      <c r="M260" s="160"/>
      <c r="T260" s="161"/>
      <c r="AT260" s="156" t="s">
        <v>376</v>
      </c>
      <c r="AU260" s="156" t="s">
        <v>86</v>
      </c>
      <c r="AV260" s="12" t="s">
        <v>86</v>
      </c>
      <c r="AW260" s="12" t="s">
        <v>34</v>
      </c>
      <c r="AX260" s="12" t="s">
        <v>77</v>
      </c>
      <c r="AY260" s="156" t="s">
        <v>339</v>
      </c>
    </row>
    <row r="261" spans="2:65" s="12" customFormat="1" x14ac:dyDescent="0.2">
      <c r="B261" s="155"/>
      <c r="D261" s="150" t="s">
        <v>376</v>
      </c>
      <c r="E261" s="156" t="s">
        <v>1</v>
      </c>
      <c r="F261" s="157" t="s">
        <v>5706</v>
      </c>
      <c r="H261" s="158">
        <v>12.987</v>
      </c>
      <c r="I261" s="159"/>
      <c r="L261" s="155"/>
      <c r="M261" s="160"/>
      <c r="T261" s="161"/>
      <c r="AT261" s="156" t="s">
        <v>376</v>
      </c>
      <c r="AU261" s="156" t="s">
        <v>86</v>
      </c>
      <c r="AV261" s="12" t="s">
        <v>86</v>
      </c>
      <c r="AW261" s="12" t="s">
        <v>34</v>
      </c>
      <c r="AX261" s="12" t="s">
        <v>77</v>
      </c>
      <c r="AY261" s="156" t="s">
        <v>339</v>
      </c>
    </row>
    <row r="262" spans="2:65" s="13" customFormat="1" x14ac:dyDescent="0.2">
      <c r="B262" s="162"/>
      <c r="D262" s="150" t="s">
        <v>376</v>
      </c>
      <c r="E262" s="163" t="s">
        <v>1</v>
      </c>
      <c r="F262" s="164" t="s">
        <v>398</v>
      </c>
      <c r="H262" s="165">
        <v>34.713000000000001</v>
      </c>
      <c r="I262" s="166"/>
      <c r="L262" s="162"/>
      <c r="M262" s="167"/>
      <c r="T262" s="168"/>
      <c r="AT262" s="163" t="s">
        <v>376</v>
      </c>
      <c r="AU262" s="163" t="s">
        <v>86</v>
      </c>
      <c r="AV262" s="13" t="s">
        <v>249</v>
      </c>
      <c r="AW262" s="13" t="s">
        <v>34</v>
      </c>
      <c r="AX262" s="13" t="s">
        <v>84</v>
      </c>
      <c r="AY262" s="163" t="s">
        <v>339</v>
      </c>
    </row>
    <row r="263" spans="2:65" s="1" customFormat="1" ht="16.5" customHeight="1" x14ac:dyDescent="0.2">
      <c r="B263" s="136"/>
      <c r="C263" s="137" t="s">
        <v>505</v>
      </c>
      <c r="D263" s="137" t="s">
        <v>342</v>
      </c>
      <c r="E263" s="138" t="s">
        <v>4033</v>
      </c>
      <c r="F263" s="139" t="s">
        <v>4034</v>
      </c>
      <c r="G263" s="140" t="s">
        <v>373</v>
      </c>
      <c r="H263" s="141">
        <v>12.843999999999999</v>
      </c>
      <c r="I263" s="142"/>
      <c r="J263" s="143">
        <f>ROUND(I263*H263,2)</f>
        <v>0</v>
      </c>
      <c r="K263" s="139" t="s">
        <v>902</v>
      </c>
      <c r="L263" s="32"/>
      <c r="M263" s="144" t="s">
        <v>1</v>
      </c>
      <c r="N263" s="145" t="s">
        <v>42</v>
      </c>
      <c r="P263" s="146">
        <f>O263*H263</f>
        <v>0</v>
      </c>
      <c r="Q263" s="146">
        <v>0.12171</v>
      </c>
      <c r="R263" s="146">
        <f>Q263*H263</f>
        <v>1.5632432399999998</v>
      </c>
      <c r="S263" s="146">
        <v>2.4</v>
      </c>
      <c r="T263" s="147">
        <f>S263*H263</f>
        <v>30.825599999999998</v>
      </c>
      <c r="AR263" s="148" t="s">
        <v>249</v>
      </c>
      <c r="AT263" s="148" t="s">
        <v>342</v>
      </c>
      <c r="AU263" s="148" t="s">
        <v>86</v>
      </c>
      <c r="AY263" s="17" t="s">
        <v>339</v>
      </c>
      <c r="BE263" s="149">
        <f>IF(N263="základní",J263,0)</f>
        <v>0</v>
      </c>
      <c r="BF263" s="149">
        <f>IF(N263="snížená",J263,0)</f>
        <v>0</v>
      </c>
      <c r="BG263" s="149">
        <f>IF(N263="zákl. přenesená",J263,0)</f>
        <v>0</v>
      </c>
      <c r="BH263" s="149">
        <f>IF(N263="sníž. přenesená",J263,0)</f>
        <v>0</v>
      </c>
      <c r="BI263" s="149">
        <f>IF(N263="nulová",J263,0)</f>
        <v>0</v>
      </c>
      <c r="BJ263" s="17" t="s">
        <v>84</v>
      </c>
      <c r="BK263" s="149">
        <f>ROUND(I263*H263,2)</f>
        <v>0</v>
      </c>
      <c r="BL263" s="17" t="s">
        <v>249</v>
      </c>
      <c r="BM263" s="148" t="s">
        <v>5707</v>
      </c>
    </row>
    <row r="264" spans="2:65" s="1" customFormat="1" x14ac:dyDescent="0.2">
      <c r="B264" s="32"/>
      <c r="D264" s="150" t="s">
        <v>348</v>
      </c>
      <c r="F264" s="151" t="s">
        <v>4036</v>
      </c>
      <c r="I264" s="152"/>
      <c r="L264" s="32"/>
      <c r="M264" s="153"/>
      <c r="T264" s="56"/>
      <c r="AT264" s="17" t="s">
        <v>348</v>
      </c>
      <c r="AU264" s="17" t="s">
        <v>86</v>
      </c>
    </row>
    <row r="265" spans="2:65" s="1" customFormat="1" ht="19.2" x14ac:dyDescent="0.2">
      <c r="B265" s="32"/>
      <c r="D265" s="150" t="s">
        <v>350</v>
      </c>
      <c r="F265" s="154" t="s">
        <v>5708</v>
      </c>
      <c r="I265" s="152"/>
      <c r="L265" s="32"/>
      <c r="M265" s="153"/>
      <c r="T265" s="56"/>
      <c r="AT265" s="17" t="s">
        <v>350</v>
      </c>
      <c r="AU265" s="17" t="s">
        <v>86</v>
      </c>
    </row>
    <row r="266" spans="2:65" s="12" customFormat="1" x14ac:dyDescent="0.2">
      <c r="B266" s="155"/>
      <c r="D266" s="150" t="s">
        <v>376</v>
      </c>
      <c r="E266" s="156" t="s">
        <v>1</v>
      </c>
      <c r="F266" s="157" t="s">
        <v>5709</v>
      </c>
      <c r="H266" s="158">
        <v>12.843999999999999</v>
      </c>
      <c r="I266" s="159"/>
      <c r="L266" s="155"/>
      <c r="M266" s="160"/>
      <c r="T266" s="161"/>
      <c r="AT266" s="156" t="s">
        <v>376</v>
      </c>
      <c r="AU266" s="156" t="s">
        <v>86</v>
      </c>
      <c r="AV266" s="12" t="s">
        <v>86</v>
      </c>
      <c r="AW266" s="12" t="s">
        <v>34</v>
      </c>
      <c r="AX266" s="12" t="s">
        <v>77</v>
      </c>
      <c r="AY266" s="156" t="s">
        <v>339</v>
      </c>
    </row>
    <row r="267" spans="2:65" s="13" customFormat="1" x14ac:dyDescent="0.2">
      <c r="B267" s="162"/>
      <c r="D267" s="150" t="s">
        <v>376</v>
      </c>
      <c r="E267" s="163" t="s">
        <v>1</v>
      </c>
      <c r="F267" s="164" t="s">
        <v>398</v>
      </c>
      <c r="H267" s="165">
        <v>12.843999999999999</v>
      </c>
      <c r="I267" s="166"/>
      <c r="L267" s="162"/>
      <c r="M267" s="167"/>
      <c r="T267" s="168"/>
      <c r="AT267" s="163" t="s">
        <v>376</v>
      </c>
      <c r="AU267" s="163" t="s">
        <v>86</v>
      </c>
      <c r="AV267" s="13" t="s">
        <v>249</v>
      </c>
      <c r="AW267" s="13" t="s">
        <v>34</v>
      </c>
      <c r="AX267" s="13" t="s">
        <v>84</v>
      </c>
      <c r="AY267" s="163" t="s">
        <v>339</v>
      </c>
    </row>
    <row r="268" spans="2:65" s="1" customFormat="1" ht="16.5" customHeight="1" x14ac:dyDescent="0.2">
      <c r="B268" s="136"/>
      <c r="C268" s="137" t="s">
        <v>509</v>
      </c>
      <c r="D268" s="137" t="s">
        <v>342</v>
      </c>
      <c r="E268" s="138" t="s">
        <v>5710</v>
      </c>
      <c r="F268" s="139" t="s">
        <v>5711</v>
      </c>
      <c r="G268" s="140" t="s">
        <v>345</v>
      </c>
      <c r="H268" s="141">
        <v>2</v>
      </c>
      <c r="I268" s="142"/>
      <c r="J268" s="143">
        <f>ROUND(I268*H268,2)</f>
        <v>0</v>
      </c>
      <c r="K268" s="139" t="s">
        <v>902</v>
      </c>
      <c r="L268" s="32"/>
      <c r="M268" s="144" t="s">
        <v>1</v>
      </c>
      <c r="N268" s="145" t="s">
        <v>42</v>
      </c>
      <c r="P268" s="146">
        <f>O268*H268</f>
        <v>0</v>
      </c>
      <c r="Q268" s="146">
        <v>0</v>
      </c>
      <c r="R268" s="146">
        <f>Q268*H268</f>
        <v>0</v>
      </c>
      <c r="S268" s="146">
        <v>0.16500000000000001</v>
      </c>
      <c r="T268" s="147">
        <f>S268*H268</f>
        <v>0.33</v>
      </c>
      <c r="AR268" s="148" t="s">
        <v>249</v>
      </c>
      <c r="AT268" s="148" t="s">
        <v>342</v>
      </c>
      <c r="AU268" s="148" t="s">
        <v>86</v>
      </c>
      <c r="AY268" s="17" t="s">
        <v>339</v>
      </c>
      <c r="BE268" s="149">
        <f>IF(N268="základní",J268,0)</f>
        <v>0</v>
      </c>
      <c r="BF268" s="149">
        <f>IF(N268="snížená",J268,0)</f>
        <v>0</v>
      </c>
      <c r="BG268" s="149">
        <f>IF(N268="zákl. přenesená",J268,0)</f>
        <v>0</v>
      </c>
      <c r="BH268" s="149">
        <f>IF(N268="sníž. přenesená",J268,0)</f>
        <v>0</v>
      </c>
      <c r="BI268" s="149">
        <f>IF(N268="nulová",J268,0)</f>
        <v>0</v>
      </c>
      <c r="BJ268" s="17" t="s">
        <v>84</v>
      </c>
      <c r="BK268" s="149">
        <f>ROUND(I268*H268,2)</f>
        <v>0</v>
      </c>
      <c r="BL268" s="17" t="s">
        <v>249</v>
      </c>
      <c r="BM268" s="148" t="s">
        <v>5712</v>
      </c>
    </row>
    <row r="269" spans="2:65" s="1" customFormat="1" x14ac:dyDescent="0.2">
      <c r="B269" s="32"/>
      <c r="D269" s="150" t="s">
        <v>348</v>
      </c>
      <c r="F269" s="151" t="s">
        <v>5713</v>
      </c>
      <c r="I269" s="152"/>
      <c r="L269" s="32"/>
      <c r="M269" s="153"/>
      <c r="T269" s="56"/>
      <c r="AT269" s="17" t="s">
        <v>348</v>
      </c>
      <c r="AU269" s="17" t="s">
        <v>86</v>
      </c>
    </row>
    <row r="270" spans="2:65" s="1" customFormat="1" ht="16.5" customHeight="1" x14ac:dyDescent="0.2">
      <c r="B270" s="136"/>
      <c r="C270" s="137" t="s">
        <v>513</v>
      </c>
      <c r="D270" s="137" t="s">
        <v>342</v>
      </c>
      <c r="E270" s="138" t="s">
        <v>5714</v>
      </c>
      <c r="F270" s="139" t="s">
        <v>5715</v>
      </c>
      <c r="G270" s="140" t="s">
        <v>358</v>
      </c>
      <c r="H270" s="141">
        <v>1.5</v>
      </c>
      <c r="I270" s="142"/>
      <c r="J270" s="143">
        <f>ROUND(I270*H270,2)</f>
        <v>0</v>
      </c>
      <c r="K270" s="139" t="s">
        <v>902</v>
      </c>
      <c r="L270" s="32"/>
      <c r="M270" s="144" t="s">
        <v>1</v>
      </c>
      <c r="N270" s="145" t="s">
        <v>42</v>
      </c>
      <c r="P270" s="146">
        <f>O270*H270</f>
        <v>0</v>
      </c>
      <c r="Q270" s="146">
        <v>0</v>
      </c>
      <c r="R270" s="146">
        <f>Q270*H270</f>
        <v>0</v>
      </c>
      <c r="S270" s="146">
        <v>1.98E-3</v>
      </c>
      <c r="T270" s="147">
        <f>S270*H270</f>
        <v>2.97E-3</v>
      </c>
      <c r="AR270" s="148" t="s">
        <v>249</v>
      </c>
      <c r="AT270" s="148" t="s">
        <v>342</v>
      </c>
      <c r="AU270" s="148" t="s">
        <v>86</v>
      </c>
      <c r="AY270" s="17" t="s">
        <v>339</v>
      </c>
      <c r="BE270" s="149">
        <f>IF(N270="základní",J270,0)</f>
        <v>0</v>
      </c>
      <c r="BF270" s="149">
        <f>IF(N270="snížená",J270,0)</f>
        <v>0</v>
      </c>
      <c r="BG270" s="149">
        <f>IF(N270="zákl. přenesená",J270,0)</f>
        <v>0</v>
      </c>
      <c r="BH270" s="149">
        <f>IF(N270="sníž. přenesená",J270,0)</f>
        <v>0</v>
      </c>
      <c r="BI270" s="149">
        <f>IF(N270="nulová",J270,0)</f>
        <v>0</v>
      </c>
      <c r="BJ270" s="17" t="s">
        <v>84</v>
      </c>
      <c r="BK270" s="149">
        <f>ROUND(I270*H270,2)</f>
        <v>0</v>
      </c>
      <c r="BL270" s="17" t="s">
        <v>249</v>
      </c>
      <c r="BM270" s="148" t="s">
        <v>5716</v>
      </c>
    </row>
    <row r="271" spans="2:65" s="1" customFormat="1" x14ac:dyDescent="0.2">
      <c r="B271" s="32"/>
      <c r="D271" s="150" t="s">
        <v>348</v>
      </c>
      <c r="F271" s="151" t="s">
        <v>5717</v>
      </c>
      <c r="I271" s="152"/>
      <c r="L271" s="32"/>
      <c r="M271" s="153"/>
      <c r="T271" s="56"/>
      <c r="AT271" s="17" t="s">
        <v>348</v>
      </c>
      <c r="AU271" s="17" t="s">
        <v>86</v>
      </c>
    </row>
    <row r="272" spans="2:65" s="1" customFormat="1" ht="16.5" customHeight="1" x14ac:dyDescent="0.2">
      <c r="B272" s="136"/>
      <c r="C272" s="137" t="s">
        <v>517</v>
      </c>
      <c r="D272" s="137" t="s">
        <v>342</v>
      </c>
      <c r="E272" s="138" t="s">
        <v>2535</v>
      </c>
      <c r="F272" s="139" t="s">
        <v>2536</v>
      </c>
      <c r="G272" s="140" t="s">
        <v>358</v>
      </c>
      <c r="H272" s="141">
        <v>6.1</v>
      </c>
      <c r="I272" s="142"/>
      <c r="J272" s="143">
        <f>ROUND(I272*H272,2)</f>
        <v>0</v>
      </c>
      <c r="K272" s="139" t="s">
        <v>902</v>
      </c>
      <c r="L272" s="32"/>
      <c r="M272" s="144" t="s">
        <v>1</v>
      </c>
      <c r="N272" s="145" t="s">
        <v>42</v>
      </c>
      <c r="P272" s="146">
        <f>O272*H272</f>
        <v>0</v>
      </c>
      <c r="Q272" s="146">
        <v>8.0000000000000007E-5</v>
      </c>
      <c r="R272" s="146">
        <f>Q272*H272</f>
        <v>4.8799999999999999E-4</v>
      </c>
      <c r="S272" s="146">
        <v>1.7999999999999999E-2</v>
      </c>
      <c r="T272" s="147">
        <f>S272*H272</f>
        <v>0.10979999999999998</v>
      </c>
      <c r="AR272" s="148" t="s">
        <v>249</v>
      </c>
      <c r="AT272" s="148" t="s">
        <v>342</v>
      </c>
      <c r="AU272" s="148" t="s">
        <v>86</v>
      </c>
      <c r="AY272" s="17" t="s">
        <v>339</v>
      </c>
      <c r="BE272" s="149">
        <f>IF(N272="základní",J272,0)</f>
        <v>0</v>
      </c>
      <c r="BF272" s="149">
        <f>IF(N272="snížená",J272,0)</f>
        <v>0</v>
      </c>
      <c r="BG272" s="149">
        <f>IF(N272="zákl. přenesená",J272,0)</f>
        <v>0</v>
      </c>
      <c r="BH272" s="149">
        <f>IF(N272="sníž. přenesená",J272,0)</f>
        <v>0</v>
      </c>
      <c r="BI272" s="149">
        <f>IF(N272="nulová",J272,0)</f>
        <v>0</v>
      </c>
      <c r="BJ272" s="17" t="s">
        <v>84</v>
      </c>
      <c r="BK272" s="149">
        <f>ROUND(I272*H272,2)</f>
        <v>0</v>
      </c>
      <c r="BL272" s="17" t="s">
        <v>249</v>
      </c>
      <c r="BM272" s="148" t="s">
        <v>5718</v>
      </c>
    </row>
    <row r="273" spans="2:65" s="1" customFormat="1" x14ac:dyDescent="0.2">
      <c r="B273" s="32"/>
      <c r="D273" s="150" t="s">
        <v>348</v>
      </c>
      <c r="F273" s="151" t="s">
        <v>2538</v>
      </c>
      <c r="I273" s="152"/>
      <c r="L273" s="32"/>
      <c r="M273" s="153"/>
      <c r="T273" s="56"/>
      <c r="AT273" s="17" t="s">
        <v>348</v>
      </c>
      <c r="AU273" s="17" t="s">
        <v>86</v>
      </c>
    </row>
    <row r="274" spans="2:65" s="11" customFormat="1" ht="22.8" customHeight="1" x14ac:dyDescent="0.25">
      <c r="B274" s="124"/>
      <c r="D274" s="125" t="s">
        <v>76</v>
      </c>
      <c r="E274" s="134" t="s">
        <v>2614</v>
      </c>
      <c r="F274" s="134" t="s">
        <v>2615</v>
      </c>
      <c r="I274" s="127"/>
      <c r="J274" s="135">
        <f>BK274</f>
        <v>0</v>
      </c>
      <c r="L274" s="124"/>
      <c r="M274" s="129"/>
      <c r="P274" s="130">
        <f>SUM(P275:P302)</f>
        <v>0</v>
      </c>
      <c r="R274" s="130">
        <f>SUM(R275:R302)</f>
        <v>0</v>
      </c>
      <c r="T274" s="131">
        <f>SUM(T275:T302)</f>
        <v>0</v>
      </c>
      <c r="AR274" s="125" t="s">
        <v>84</v>
      </c>
      <c r="AT274" s="132" t="s">
        <v>76</v>
      </c>
      <c r="AU274" s="132" t="s">
        <v>84</v>
      </c>
      <c r="AY274" s="125" t="s">
        <v>339</v>
      </c>
      <c r="BK274" s="133">
        <f>SUM(BK275:BK302)</f>
        <v>0</v>
      </c>
    </row>
    <row r="275" spans="2:65" s="1" customFormat="1" ht="16.5" customHeight="1" x14ac:dyDescent="0.2">
      <c r="B275" s="136"/>
      <c r="C275" s="137" t="s">
        <v>521</v>
      </c>
      <c r="D275" s="137" t="s">
        <v>342</v>
      </c>
      <c r="E275" s="138" t="s">
        <v>5324</v>
      </c>
      <c r="F275" s="139" t="s">
        <v>5325</v>
      </c>
      <c r="G275" s="140" t="s">
        <v>493</v>
      </c>
      <c r="H275" s="141">
        <v>1.5</v>
      </c>
      <c r="I275" s="142"/>
      <c r="J275" s="143">
        <f>ROUND(I275*H275,2)</f>
        <v>0</v>
      </c>
      <c r="K275" s="139" t="s">
        <v>902</v>
      </c>
      <c r="L275" s="32"/>
      <c r="M275" s="144" t="s">
        <v>1</v>
      </c>
      <c r="N275" s="145" t="s">
        <v>42</v>
      </c>
      <c r="P275" s="146">
        <f>O275*H275</f>
        <v>0</v>
      </c>
      <c r="Q275" s="146">
        <v>0</v>
      </c>
      <c r="R275" s="146">
        <f>Q275*H275</f>
        <v>0</v>
      </c>
      <c r="S275" s="146">
        <v>0</v>
      </c>
      <c r="T275" s="147">
        <f>S275*H275</f>
        <v>0</v>
      </c>
      <c r="AR275" s="148" t="s">
        <v>249</v>
      </c>
      <c r="AT275" s="148" t="s">
        <v>342</v>
      </c>
      <c r="AU275" s="148" t="s">
        <v>86</v>
      </c>
      <c r="AY275" s="17" t="s">
        <v>339</v>
      </c>
      <c r="BE275" s="149">
        <f>IF(N275="základní",J275,0)</f>
        <v>0</v>
      </c>
      <c r="BF275" s="149">
        <f>IF(N275="snížená",J275,0)</f>
        <v>0</v>
      </c>
      <c r="BG275" s="149">
        <f>IF(N275="zákl. přenesená",J275,0)</f>
        <v>0</v>
      </c>
      <c r="BH275" s="149">
        <f>IF(N275="sníž. přenesená",J275,0)</f>
        <v>0</v>
      </c>
      <c r="BI275" s="149">
        <f>IF(N275="nulová",J275,0)</f>
        <v>0</v>
      </c>
      <c r="BJ275" s="17" t="s">
        <v>84</v>
      </c>
      <c r="BK275" s="149">
        <f>ROUND(I275*H275,2)</f>
        <v>0</v>
      </c>
      <c r="BL275" s="17" t="s">
        <v>249</v>
      </c>
      <c r="BM275" s="148" t="s">
        <v>5719</v>
      </c>
    </row>
    <row r="276" spans="2:65" s="1" customFormat="1" ht="19.2" x14ac:dyDescent="0.2">
      <c r="B276" s="32"/>
      <c r="D276" s="150" t="s">
        <v>348</v>
      </c>
      <c r="F276" s="151" t="s">
        <v>5327</v>
      </c>
      <c r="I276" s="152"/>
      <c r="L276" s="32"/>
      <c r="M276" s="153"/>
      <c r="T276" s="56"/>
      <c r="AT276" s="17" t="s">
        <v>348</v>
      </c>
      <c r="AU276" s="17" t="s">
        <v>86</v>
      </c>
    </row>
    <row r="277" spans="2:65" s="1" customFormat="1" ht="16.5" customHeight="1" x14ac:dyDescent="0.2">
      <c r="B277" s="136"/>
      <c r="C277" s="137" t="s">
        <v>527</v>
      </c>
      <c r="D277" s="137" t="s">
        <v>342</v>
      </c>
      <c r="E277" s="138" t="s">
        <v>2642</v>
      </c>
      <c r="F277" s="139" t="s">
        <v>2643</v>
      </c>
      <c r="G277" s="140" t="s">
        <v>493</v>
      </c>
      <c r="H277" s="141">
        <v>485.935</v>
      </c>
      <c r="I277" s="142"/>
      <c r="J277" s="143">
        <f>ROUND(I277*H277,2)</f>
        <v>0</v>
      </c>
      <c r="K277" s="139" t="s">
        <v>902</v>
      </c>
      <c r="L277" s="32"/>
      <c r="M277" s="144" t="s">
        <v>1</v>
      </c>
      <c r="N277" s="145" t="s">
        <v>42</v>
      </c>
      <c r="P277" s="146">
        <f>O277*H277</f>
        <v>0</v>
      </c>
      <c r="Q277" s="146">
        <v>0</v>
      </c>
      <c r="R277" s="146">
        <f>Q277*H277</f>
        <v>0</v>
      </c>
      <c r="S277" s="146">
        <v>0</v>
      </c>
      <c r="T277" s="147">
        <f>S277*H277</f>
        <v>0</v>
      </c>
      <c r="AR277" s="148" t="s">
        <v>249</v>
      </c>
      <c r="AT277" s="148" t="s">
        <v>342</v>
      </c>
      <c r="AU277" s="148" t="s">
        <v>86</v>
      </c>
      <c r="AY277" s="17" t="s">
        <v>339</v>
      </c>
      <c r="BE277" s="149">
        <f>IF(N277="základní",J277,0)</f>
        <v>0</v>
      </c>
      <c r="BF277" s="149">
        <f>IF(N277="snížená",J277,0)</f>
        <v>0</v>
      </c>
      <c r="BG277" s="149">
        <f>IF(N277="zákl. přenesená",J277,0)</f>
        <v>0</v>
      </c>
      <c r="BH277" s="149">
        <f>IF(N277="sníž. přenesená",J277,0)</f>
        <v>0</v>
      </c>
      <c r="BI277" s="149">
        <f>IF(N277="nulová",J277,0)</f>
        <v>0</v>
      </c>
      <c r="BJ277" s="17" t="s">
        <v>84</v>
      </c>
      <c r="BK277" s="149">
        <f>ROUND(I277*H277,2)</f>
        <v>0</v>
      </c>
      <c r="BL277" s="17" t="s">
        <v>249</v>
      </c>
      <c r="BM277" s="148" t="s">
        <v>5720</v>
      </c>
    </row>
    <row r="278" spans="2:65" s="1" customFormat="1" x14ac:dyDescent="0.2">
      <c r="B278" s="32"/>
      <c r="D278" s="150" t="s">
        <v>348</v>
      </c>
      <c r="F278" s="151" t="s">
        <v>2645</v>
      </c>
      <c r="I278" s="152"/>
      <c r="L278" s="32"/>
      <c r="M278" s="153"/>
      <c r="T278" s="56"/>
      <c r="AT278" s="17" t="s">
        <v>348</v>
      </c>
      <c r="AU278" s="17" t="s">
        <v>86</v>
      </c>
    </row>
    <row r="279" spans="2:65" s="1" customFormat="1" ht="19.2" x14ac:dyDescent="0.2">
      <c r="B279" s="32"/>
      <c r="D279" s="150" t="s">
        <v>350</v>
      </c>
      <c r="F279" s="154" t="s">
        <v>5721</v>
      </c>
      <c r="I279" s="152"/>
      <c r="L279" s="32"/>
      <c r="M279" s="153"/>
      <c r="T279" s="56"/>
      <c r="AT279" s="17" t="s">
        <v>350</v>
      </c>
      <c r="AU279" s="17" t="s">
        <v>86</v>
      </c>
    </row>
    <row r="280" spans="2:65" s="1" customFormat="1" ht="16.5" customHeight="1" x14ac:dyDescent="0.2">
      <c r="B280" s="136"/>
      <c r="C280" s="137" t="s">
        <v>537</v>
      </c>
      <c r="D280" s="137" t="s">
        <v>342</v>
      </c>
      <c r="E280" s="138" t="s">
        <v>2646</v>
      </c>
      <c r="F280" s="139" t="s">
        <v>2647</v>
      </c>
      <c r="G280" s="140" t="s">
        <v>493</v>
      </c>
      <c r="H280" s="141">
        <v>9226.4380000000001</v>
      </c>
      <c r="I280" s="142"/>
      <c r="J280" s="143">
        <f>ROUND(I280*H280,2)</f>
        <v>0</v>
      </c>
      <c r="K280" s="139" t="s">
        <v>902</v>
      </c>
      <c r="L280" s="32"/>
      <c r="M280" s="144" t="s">
        <v>1</v>
      </c>
      <c r="N280" s="145" t="s">
        <v>42</v>
      </c>
      <c r="P280" s="146">
        <f>O280*H280</f>
        <v>0</v>
      </c>
      <c r="Q280" s="146">
        <v>0</v>
      </c>
      <c r="R280" s="146">
        <f>Q280*H280</f>
        <v>0</v>
      </c>
      <c r="S280" s="146">
        <v>0</v>
      </c>
      <c r="T280" s="147">
        <f>S280*H280</f>
        <v>0</v>
      </c>
      <c r="AR280" s="148" t="s">
        <v>249</v>
      </c>
      <c r="AT280" s="148" t="s">
        <v>342</v>
      </c>
      <c r="AU280" s="148" t="s">
        <v>86</v>
      </c>
      <c r="AY280" s="17" t="s">
        <v>339</v>
      </c>
      <c r="BE280" s="149">
        <f>IF(N280="základní",J280,0)</f>
        <v>0</v>
      </c>
      <c r="BF280" s="149">
        <f>IF(N280="snížená",J280,0)</f>
        <v>0</v>
      </c>
      <c r="BG280" s="149">
        <f>IF(N280="zákl. přenesená",J280,0)</f>
        <v>0</v>
      </c>
      <c r="BH280" s="149">
        <f>IF(N280="sníž. přenesená",J280,0)</f>
        <v>0</v>
      </c>
      <c r="BI280" s="149">
        <f>IF(N280="nulová",J280,0)</f>
        <v>0</v>
      </c>
      <c r="BJ280" s="17" t="s">
        <v>84</v>
      </c>
      <c r="BK280" s="149">
        <f>ROUND(I280*H280,2)</f>
        <v>0</v>
      </c>
      <c r="BL280" s="17" t="s">
        <v>249</v>
      </c>
      <c r="BM280" s="148" t="s">
        <v>5722</v>
      </c>
    </row>
    <row r="281" spans="2:65" s="1" customFormat="1" ht="19.2" x14ac:dyDescent="0.2">
      <c r="B281" s="32"/>
      <c r="D281" s="150" t="s">
        <v>348</v>
      </c>
      <c r="F281" s="151" t="s">
        <v>2649</v>
      </c>
      <c r="I281" s="152"/>
      <c r="L281" s="32"/>
      <c r="M281" s="153"/>
      <c r="T281" s="56"/>
      <c r="AT281" s="17" t="s">
        <v>348</v>
      </c>
      <c r="AU281" s="17" t="s">
        <v>86</v>
      </c>
    </row>
    <row r="282" spans="2:65" s="15" customFormat="1" x14ac:dyDescent="0.2">
      <c r="B282" s="189"/>
      <c r="D282" s="150" t="s">
        <v>376</v>
      </c>
      <c r="E282" s="190" t="s">
        <v>1</v>
      </c>
      <c r="F282" s="191" t="s">
        <v>5333</v>
      </c>
      <c r="H282" s="190" t="s">
        <v>1</v>
      </c>
      <c r="I282" s="192"/>
      <c r="L282" s="189"/>
      <c r="M282" s="193"/>
      <c r="T282" s="194"/>
      <c r="AT282" s="190" t="s">
        <v>376</v>
      </c>
      <c r="AU282" s="190" t="s">
        <v>86</v>
      </c>
      <c r="AV282" s="15" t="s">
        <v>84</v>
      </c>
      <c r="AW282" s="15" t="s">
        <v>34</v>
      </c>
      <c r="AX282" s="15" t="s">
        <v>77</v>
      </c>
      <c r="AY282" s="190" t="s">
        <v>339</v>
      </c>
    </row>
    <row r="283" spans="2:65" s="12" customFormat="1" x14ac:dyDescent="0.2">
      <c r="B283" s="155"/>
      <c r="D283" s="150" t="s">
        <v>376</v>
      </c>
      <c r="E283" s="156" t="s">
        <v>1</v>
      </c>
      <c r="F283" s="157" t="s">
        <v>5723</v>
      </c>
      <c r="H283" s="158">
        <v>9226.4380000000001</v>
      </c>
      <c r="I283" s="159"/>
      <c r="L283" s="155"/>
      <c r="M283" s="160"/>
      <c r="T283" s="161"/>
      <c r="AT283" s="156" t="s">
        <v>376</v>
      </c>
      <c r="AU283" s="156" t="s">
        <v>86</v>
      </c>
      <c r="AV283" s="12" t="s">
        <v>86</v>
      </c>
      <c r="AW283" s="12" t="s">
        <v>34</v>
      </c>
      <c r="AX283" s="12" t="s">
        <v>77</v>
      </c>
      <c r="AY283" s="156" t="s">
        <v>339</v>
      </c>
    </row>
    <row r="284" spans="2:65" s="13" customFormat="1" x14ac:dyDescent="0.2">
      <c r="B284" s="162"/>
      <c r="D284" s="150" t="s">
        <v>376</v>
      </c>
      <c r="E284" s="163" t="s">
        <v>1</v>
      </c>
      <c r="F284" s="164" t="s">
        <v>398</v>
      </c>
      <c r="H284" s="165">
        <v>9226.4380000000001</v>
      </c>
      <c r="I284" s="166"/>
      <c r="L284" s="162"/>
      <c r="M284" s="167"/>
      <c r="T284" s="168"/>
      <c r="AT284" s="163" t="s">
        <v>376</v>
      </c>
      <c r="AU284" s="163" t="s">
        <v>86</v>
      </c>
      <c r="AV284" s="13" t="s">
        <v>249</v>
      </c>
      <c r="AW284" s="13" t="s">
        <v>34</v>
      </c>
      <c r="AX284" s="13" t="s">
        <v>84</v>
      </c>
      <c r="AY284" s="163" t="s">
        <v>339</v>
      </c>
    </row>
    <row r="285" spans="2:65" s="1" customFormat="1" ht="16.5" customHeight="1" x14ac:dyDescent="0.2">
      <c r="B285" s="136"/>
      <c r="C285" s="137" t="s">
        <v>542</v>
      </c>
      <c r="D285" s="137" t="s">
        <v>342</v>
      </c>
      <c r="E285" s="138" t="s">
        <v>2651</v>
      </c>
      <c r="F285" s="139" t="s">
        <v>2652</v>
      </c>
      <c r="G285" s="140" t="s">
        <v>493</v>
      </c>
      <c r="H285" s="141">
        <v>485.935</v>
      </c>
      <c r="I285" s="142"/>
      <c r="J285" s="143">
        <f>ROUND(I285*H285,2)</f>
        <v>0</v>
      </c>
      <c r="K285" s="139" t="s">
        <v>902</v>
      </c>
      <c r="L285" s="32"/>
      <c r="M285" s="144" t="s">
        <v>1</v>
      </c>
      <c r="N285" s="145" t="s">
        <v>42</v>
      </c>
      <c r="P285" s="146">
        <f>O285*H285</f>
        <v>0</v>
      </c>
      <c r="Q285" s="146">
        <v>0</v>
      </c>
      <c r="R285" s="146">
        <f>Q285*H285</f>
        <v>0</v>
      </c>
      <c r="S285" s="146">
        <v>0</v>
      </c>
      <c r="T285" s="147">
        <f>S285*H285</f>
        <v>0</v>
      </c>
      <c r="AR285" s="148" t="s">
        <v>249</v>
      </c>
      <c r="AT285" s="148" t="s">
        <v>342</v>
      </c>
      <c r="AU285" s="148" t="s">
        <v>86</v>
      </c>
      <c r="AY285" s="17" t="s">
        <v>339</v>
      </c>
      <c r="BE285" s="149">
        <f>IF(N285="základní",J285,0)</f>
        <v>0</v>
      </c>
      <c r="BF285" s="149">
        <f>IF(N285="snížená",J285,0)</f>
        <v>0</v>
      </c>
      <c r="BG285" s="149">
        <f>IF(N285="zákl. přenesená",J285,0)</f>
        <v>0</v>
      </c>
      <c r="BH285" s="149">
        <f>IF(N285="sníž. přenesená",J285,0)</f>
        <v>0</v>
      </c>
      <c r="BI285" s="149">
        <f>IF(N285="nulová",J285,0)</f>
        <v>0</v>
      </c>
      <c r="BJ285" s="17" t="s">
        <v>84</v>
      </c>
      <c r="BK285" s="149">
        <f>ROUND(I285*H285,2)</f>
        <v>0</v>
      </c>
      <c r="BL285" s="17" t="s">
        <v>249</v>
      </c>
      <c r="BM285" s="148" t="s">
        <v>5724</v>
      </c>
    </row>
    <row r="286" spans="2:65" s="1" customFormat="1" x14ac:dyDescent="0.2">
      <c r="B286" s="32"/>
      <c r="D286" s="150" t="s">
        <v>348</v>
      </c>
      <c r="F286" s="151" t="s">
        <v>2654</v>
      </c>
      <c r="I286" s="152"/>
      <c r="L286" s="32"/>
      <c r="M286" s="153"/>
      <c r="T286" s="56"/>
      <c r="AT286" s="17" t="s">
        <v>348</v>
      </c>
      <c r="AU286" s="17" t="s">
        <v>86</v>
      </c>
    </row>
    <row r="287" spans="2:65" s="1" customFormat="1" ht="19.2" x14ac:dyDescent="0.2">
      <c r="B287" s="32"/>
      <c r="D287" s="150" t="s">
        <v>350</v>
      </c>
      <c r="F287" s="154" t="s">
        <v>5725</v>
      </c>
      <c r="I287" s="152"/>
      <c r="L287" s="32"/>
      <c r="M287" s="153"/>
      <c r="T287" s="56"/>
      <c r="AT287" s="17" t="s">
        <v>350</v>
      </c>
      <c r="AU287" s="17" t="s">
        <v>86</v>
      </c>
    </row>
    <row r="288" spans="2:65" s="1" customFormat="1" ht="24.15" customHeight="1" x14ac:dyDescent="0.2">
      <c r="B288" s="136"/>
      <c r="C288" s="137" t="s">
        <v>549</v>
      </c>
      <c r="D288" s="137" t="s">
        <v>342</v>
      </c>
      <c r="E288" s="138" t="s">
        <v>5726</v>
      </c>
      <c r="F288" s="139" t="s">
        <v>5727</v>
      </c>
      <c r="G288" s="140" t="s">
        <v>493</v>
      </c>
      <c r="H288" s="141">
        <v>130.58799999999999</v>
      </c>
      <c r="I288" s="142"/>
      <c r="J288" s="143">
        <f>ROUND(I288*H288,2)</f>
        <v>0</v>
      </c>
      <c r="K288" s="139" t="s">
        <v>902</v>
      </c>
      <c r="L288" s="32"/>
      <c r="M288" s="144" t="s">
        <v>1</v>
      </c>
      <c r="N288" s="145" t="s">
        <v>42</v>
      </c>
      <c r="P288" s="146">
        <f>O288*H288</f>
        <v>0</v>
      </c>
      <c r="Q288" s="146">
        <v>0</v>
      </c>
      <c r="R288" s="146">
        <f>Q288*H288</f>
        <v>0</v>
      </c>
      <c r="S288" s="146">
        <v>0</v>
      </c>
      <c r="T288" s="147">
        <f>S288*H288</f>
        <v>0</v>
      </c>
      <c r="AR288" s="148" t="s">
        <v>249</v>
      </c>
      <c r="AT288" s="148" t="s">
        <v>342</v>
      </c>
      <c r="AU288" s="148" t="s">
        <v>86</v>
      </c>
      <c r="AY288" s="17" t="s">
        <v>339</v>
      </c>
      <c r="BE288" s="149">
        <f>IF(N288="základní",J288,0)</f>
        <v>0</v>
      </c>
      <c r="BF288" s="149">
        <f>IF(N288="snížená",J288,0)</f>
        <v>0</v>
      </c>
      <c r="BG288" s="149">
        <f>IF(N288="zákl. přenesená",J288,0)</f>
        <v>0</v>
      </c>
      <c r="BH288" s="149">
        <f>IF(N288="sníž. přenesená",J288,0)</f>
        <v>0</v>
      </c>
      <c r="BI288" s="149">
        <f>IF(N288="nulová",J288,0)</f>
        <v>0</v>
      </c>
      <c r="BJ288" s="17" t="s">
        <v>84</v>
      </c>
      <c r="BK288" s="149">
        <f>ROUND(I288*H288,2)</f>
        <v>0</v>
      </c>
      <c r="BL288" s="17" t="s">
        <v>249</v>
      </c>
      <c r="BM288" s="148" t="s">
        <v>5728</v>
      </c>
    </row>
    <row r="289" spans="2:65" s="1" customFormat="1" ht="19.2" x14ac:dyDescent="0.2">
      <c r="B289" s="32"/>
      <c r="D289" s="150" t="s">
        <v>348</v>
      </c>
      <c r="F289" s="151" t="s">
        <v>5503</v>
      </c>
      <c r="I289" s="152"/>
      <c r="L289" s="32"/>
      <c r="M289" s="153"/>
      <c r="T289" s="56"/>
      <c r="AT289" s="17" t="s">
        <v>348</v>
      </c>
      <c r="AU289" s="17" t="s">
        <v>86</v>
      </c>
    </row>
    <row r="290" spans="2:65" s="15" customFormat="1" x14ac:dyDescent="0.2">
      <c r="B290" s="189"/>
      <c r="D290" s="150" t="s">
        <v>376</v>
      </c>
      <c r="E290" s="190" t="s">
        <v>1</v>
      </c>
      <c r="F290" s="191" t="s">
        <v>5729</v>
      </c>
      <c r="H290" s="190" t="s">
        <v>1</v>
      </c>
      <c r="I290" s="192"/>
      <c r="L290" s="189"/>
      <c r="M290" s="193"/>
      <c r="T290" s="194"/>
      <c r="AT290" s="190" t="s">
        <v>376</v>
      </c>
      <c r="AU290" s="190" t="s">
        <v>86</v>
      </c>
      <c r="AV290" s="15" t="s">
        <v>84</v>
      </c>
      <c r="AW290" s="15" t="s">
        <v>34</v>
      </c>
      <c r="AX290" s="15" t="s">
        <v>77</v>
      </c>
      <c r="AY290" s="190" t="s">
        <v>339</v>
      </c>
    </row>
    <row r="291" spans="2:65" s="12" customFormat="1" x14ac:dyDescent="0.2">
      <c r="B291" s="155"/>
      <c r="D291" s="150" t="s">
        <v>376</v>
      </c>
      <c r="E291" s="156" t="s">
        <v>1</v>
      </c>
      <c r="F291" s="157" t="s">
        <v>5730</v>
      </c>
      <c r="H291" s="158">
        <v>130.58799999999999</v>
      </c>
      <c r="I291" s="159"/>
      <c r="L291" s="155"/>
      <c r="M291" s="160"/>
      <c r="T291" s="161"/>
      <c r="AT291" s="156" t="s">
        <v>376</v>
      </c>
      <c r="AU291" s="156" t="s">
        <v>86</v>
      </c>
      <c r="AV291" s="12" t="s">
        <v>86</v>
      </c>
      <c r="AW291" s="12" t="s">
        <v>34</v>
      </c>
      <c r="AX291" s="12" t="s">
        <v>77</v>
      </c>
      <c r="AY291" s="156" t="s">
        <v>339</v>
      </c>
    </row>
    <row r="292" spans="2:65" s="13" customFormat="1" x14ac:dyDescent="0.2">
      <c r="B292" s="162"/>
      <c r="D292" s="150" t="s">
        <v>376</v>
      </c>
      <c r="E292" s="163" t="s">
        <v>1</v>
      </c>
      <c r="F292" s="164" t="s">
        <v>398</v>
      </c>
      <c r="H292" s="165">
        <v>130.58799999999999</v>
      </c>
      <c r="I292" s="166"/>
      <c r="L292" s="162"/>
      <c r="M292" s="167"/>
      <c r="T292" s="168"/>
      <c r="AT292" s="163" t="s">
        <v>376</v>
      </c>
      <c r="AU292" s="163" t="s">
        <v>86</v>
      </c>
      <c r="AV292" s="13" t="s">
        <v>249</v>
      </c>
      <c r="AW292" s="13" t="s">
        <v>34</v>
      </c>
      <c r="AX292" s="13" t="s">
        <v>84</v>
      </c>
      <c r="AY292" s="163" t="s">
        <v>339</v>
      </c>
    </row>
    <row r="293" spans="2:65" s="1" customFormat="1" ht="24.15" customHeight="1" x14ac:dyDescent="0.2">
      <c r="B293" s="136"/>
      <c r="C293" s="137" t="s">
        <v>551</v>
      </c>
      <c r="D293" s="137" t="s">
        <v>342</v>
      </c>
      <c r="E293" s="138" t="s">
        <v>5023</v>
      </c>
      <c r="F293" s="139" t="s">
        <v>5024</v>
      </c>
      <c r="G293" s="140" t="s">
        <v>493</v>
      </c>
      <c r="H293" s="141">
        <v>30.826000000000001</v>
      </c>
      <c r="I293" s="142"/>
      <c r="J293" s="143">
        <f>ROUND(I293*H293,2)</f>
        <v>0</v>
      </c>
      <c r="K293" s="139" t="s">
        <v>902</v>
      </c>
      <c r="L293" s="32"/>
      <c r="M293" s="144" t="s">
        <v>1</v>
      </c>
      <c r="N293" s="145" t="s">
        <v>42</v>
      </c>
      <c r="P293" s="146">
        <f>O293*H293</f>
        <v>0</v>
      </c>
      <c r="Q293" s="146">
        <v>0</v>
      </c>
      <c r="R293" s="146">
        <f>Q293*H293</f>
        <v>0</v>
      </c>
      <c r="S293" s="146">
        <v>0</v>
      </c>
      <c r="T293" s="147">
        <f>S293*H293</f>
        <v>0</v>
      </c>
      <c r="AR293" s="148" t="s">
        <v>249</v>
      </c>
      <c r="AT293" s="148" t="s">
        <v>342</v>
      </c>
      <c r="AU293" s="148" t="s">
        <v>86</v>
      </c>
      <c r="AY293" s="17" t="s">
        <v>339</v>
      </c>
      <c r="BE293" s="149">
        <f>IF(N293="základní",J293,0)</f>
        <v>0</v>
      </c>
      <c r="BF293" s="149">
        <f>IF(N293="snížená",J293,0)</f>
        <v>0</v>
      </c>
      <c r="BG293" s="149">
        <f>IF(N293="zákl. přenesená",J293,0)</f>
        <v>0</v>
      </c>
      <c r="BH293" s="149">
        <f>IF(N293="sníž. přenesená",J293,0)</f>
        <v>0</v>
      </c>
      <c r="BI293" s="149">
        <f>IF(N293="nulová",J293,0)</f>
        <v>0</v>
      </c>
      <c r="BJ293" s="17" t="s">
        <v>84</v>
      </c>
      <c r="BK293" s="149">
        <f>ROUND(I293*H293,2)</f>
        <v>0</v>
      </c>
      <c r="BL293" s="17" t="s">
        <v>249</v>
      </c>
      <c r="BM293" s="148" t="s">
        <v>5731</v>
      </c>
    </row>
    <row r="294" spans="2:65" s="1" customFormat="1" ht="19.2" x14ac:dyDescent="0.2">
      <c r="B294" s="32"/>
      <c r="D294" s="150" t="s">
        <v>348</v>
      </c>
      <c r="F294" s="151" t="s">
        <v>2629</v>
      </c>
      <c r="I294" s="152"/>
      <c r="L294" s="32"/>
      <c r="M294" s="153"/>
      <c r="T294" s="56"/>
      <c r="AT294" s="17" t="s">
        <v>348</v>
      </c>
      <c r="AU294" s="17" t="s">
        <v>86</v>
      </c>
    </row>
    <row r="295" spans="2:65" s="15" customFormat="1" x14ac:dyDescent="0.2">
      <c r="B295" s="189"/>
      <c r="D295" s="150" t="s">
        <v>376</v>
      </c>
      <c r="E295" s="190" t="s">
        <v>1</v>
      </c>
      <c r="F295" s="191" t="s">
        <v>5732</v>
      </c>
      <c r="H295" s="190" t="s">
        <v>1</v>
      </c>
      <c r="I295" s="192"/>
      <c r="L295" s="189"/>
      <c r="M295" s="193"/>
      <c r="T295" s="194"/>
      <c r="AT295" s="190" t="s">
        <v>376</v>
      </c>
      <c r="AU295" s="190" t="s">
        <v>86</v>
      </c>
      <c r="AV295" s="15" t="s">
        <v>84</v>
      </c>
      <c r="AW295" s="15" t="s">
        <v>34</v>
      </c>
      <c r="AX295" s="15" t="s">
        <v>77</v>
      </c>
      <c r="AY295" s="190" t="s">
        <v>339</v>
      </c>
    </row>
    <row r="296" spans="2:65" s="12" customFormat="1" x14ac:dyDescent="0.2">
      <c r="B296" s="155"/>
      <c r="D296" s="150" t="s">
        <v>376</v>
      </c>
      <c r="E296" s="156" t="s">
        <v>1</v>
      </c>
      <c r="F296" s="157" t="s">
        <v>5733</v>
      </c>
      <c r="H296" s="158">
        <v>30.826000000000001</v>
      </c>
      <c r="I296" s="159"/>
      <c r="L296" s="155"/>
      <c r="M296" s="160"/>
      <c r="T296" s="161"/>
      <c r="AT296" s="156" t="s">
        <v>376</v>
      </c>
      <c r="AU296" s="156" t="s">
        <v>86</v>
      </c>
      <c r="AV296" s="12" t="s">
        <v>86</v>
      </c>
      <c r="AW296" s="12" t="s">
        <v>34</v>
      </c>
      <c r="AX296" s="12" t="s">
        <v>77</v>
      </c>
      <c r="AY296" s="156" t="s">
        <v>339</v>
      </c>
    </row>
    <row r="297" spans="2:65" s="13" customFormat="1" x14ac:dyDescent="0.2">
      <c r="B297" s="162"/>
      <c r="D297" s="150" t="s">
        <v>376</v>
      </c>
      <c r="E297" s="163" t="s">
        <v>1</v>
      </c>
      <c r="F297" s="164" t="s">
        <v>398</v>
      </c>
      <c r="H297" s="165">
        <v>30.826000000000001</v>
      </c>
      <c r="I297" s="166"/>
      <c r="L297" s="162"/>
      <c r="M297" s="167"/>
      <c r="T297" s="168"/>
      <c r="AT297" s="163" t="s">
        <v>376</v>
      </c>
      <c r="AU297" s="163" t="s">
        <v>86</v>
      </c>
      <c r="AV297" s="13" t="s">
        <v>249</v>
      </c>
      <c r="AW297" s="13" t="s">
        <v>34</v>
      </c>
      <c r="AX297" s="13" t="s">
        <v>84</v>
      </c>
      <c r="AY297" s="163" t="s">
        <v>339</v>
      </c>
    </row>
    <row r="298" spans="2:65" s="1" customFormat="1" ht="24.15" customHeight="1" x14ac:dyDescent="0.2">
      <c r="B298" s="136"/>
      <c r="C298" s="137" t="s">
        <v>555</v>
      </c>
      <c r="D298" s="137" t="s">
        <v>342</v>
      </c>
      <c r="E298" s="138" t="s">
        <v>5032</v>
      </c>
      <c r="F298" s="139" t="s">
        <v>5033</v>
      </c>
      <c r="G298" s="140" t="s">
        <v>493</v>
      </c>
      <c r="H298" s="141">
        <v>297.75</v>
      </c>
      <c r="I298" s="142"/>
      <c r="J298" s="143">
        <f>ROUND(I298*H298,2)</f>
        <v>0</v>
      </c>
      <c r="K298" s="139" t="s">
        <v>902</v>
      </c>
      <c r="L298" s="32"/>
      <c r="M298" s="144" t="s">
        <v>1</v>
      </c>
      <c r="N298" s="145" t="s">
        <v>42</v>
      </c>
      <c r="P298" s="146">
        <f>O298*H298</f>
        <v>0</v>
      </c>
      <c r="Q298" s="146">
        <v>0</v>
      </c>
      <c r="R298" s="146">
        <f>Q298*H298</f>
        <v>0</v>
      </c>
      <c r="S298" s="146">
        <v>0</v>
      </c>
      <c r="T298" s="147">
        <f>S298*H298</f>
        <v>0</v>
      </c>
      <c r="AR298" s="148" t="s">
        <v>249</v>
      </c>
      <c r="AT298" s="148" t="s">
        <v>342</v>
      </c>
      <c r="AU298" s="148" t="s">
        <v>86</v>
      </c>
      <c r="AY298" s="17" t="s">
        <v>339</v>
      </c>
      <c r="BE298" s="149">
        <f>IF(N298="základní",J298,0)</f>
        <v>0</v>
      </c>
      <c r="BF298" s="149">
        <f>IF(N298="snížená",J298,0)</f>
        <v>0</v>
      </c>
      <c r="BG298" s="149">
        <f>IF(N298="zákl. přenesená",J298,0)</f>
        <v>0</v>
      </c>
      <c r="BH298" s="149">
        <f>IF(N298="sníž. přenesená",J298,0)</f>
        <v>0</v>
      </c>
      <c r="BI298" s="149">
        <f>IF(N298="nulová",J298,0)</f>
        <v>0</v>
      </c>
      <c r="BJ298" s="17" t="s">
        <v>84</v>
      </c>
      <c r="BK298" s="149">
        <f>ROUND(I298*H298,2)</f>
        <v>0</v>
      </c>
      <c r="BL298" s="17" t="s">
        <v>249</v>
      </c>
      <c r="BM298" s="148" t="s">
        <v>5734</v>
      </c>
    </row>
    <row r="299" spans="2:65" s="1" customFormat="1" ht="19.2" x14ac:dyDescent="0.2">
      <c r="B299" s="32"/>
      <c r="D299" s="150" t="s">
        <v>348</v>
      </c>
      <c r="F299" s="151" t="s">
        <v>2633</v>
      </c>
      <c r="I299" s="152"/>
      <c r="L299" s="32"/>
      <c r="M299" s="153"/>
      <c r="T299" s="56"/>
      <c r="AT299" s="17" t="s">
        <v>348</v>
      </c>
      <c r="AU299" s="17" t="s">
        <v>86</v>
      </c>
    </row>
    <row r="300" spans="2:65" s="15" customFormat="1" x14ac:dyDescent="0.2">
      <c r="B300" s="189"/>
      <c r="D300" s="150" t="s">
        <v>376</v>
      </c>
      <c r="E300" s="190" t="s">
        <v>1</v>
      </c>
      <c r="F300" s="191" t="s">
        <v>5735</v>
      </c>
      <c r="H300" s="190" t="s">
        <v>1</v>
      </c>
      <c r="I300" s="192"/>
      <c r="L300" s="189"/>
      <c r="M300" s="193"/>
      <c r="T300" s="194"/>
      <c r="AT300" s="190" t="s">
        <v>376</v>
      </c>
      <c r="AU300" s="190" t="s">
        <v>86</v>
      </c>
      <c r="AV300" s="15" t="s">
        <v>84</v>
      </c>
      <c r="AW300" s="15" t="s">
        <v>34</v>
      </c>
      <c r="AX300" s="15" t="s">
        <v>77</v>
      </c>
      <c r="AY300" s="190" t="s">
        <v>339</v>
      </c>
    </row>
    <row r="301" spans="2:65" s="12" customFormat="1" x14ac:dyDescent="0.2">
      <c r="B301" s="155"/>
      <c r="D301" s="150" t="s">
        <v>376</v>
      </c>
      <c r="E301" s="156" t="s">
        <v>1</v>
      </c>
      <c r="F301" s="157" t="s">
        <v>5736</v>
      </c>
      <c r="H301" s="158">
        <v>297.75</v>
      </c>
      <c r="I301" s="159"/>
      <c r="L301" s="155"/>
      <c r="M301" s="160"/>
      <c r="T301" s="161"/>
      <c r="AT301" s="156" t="s">
        <v>376</v>
      </c>
      <c r="AU301" s="156" t="s">
        <v>86</v>
      </c>
      <c r="AV301" s="12" t="s">
        <v>86</v>
      </c>
      <c r="AW301" s="12" t="s">
        <v>34</v>
      </c>
      <c r="AX301" s="12" t="s">
        <v>77</v>
      </c>
      <c r="AY301" s="156" t="s">
        <v>339</v>
      </c>
    </row>
    <row r="302" spans="2:65" s="13" customFormat="1" x14ac:dyDescent="0.2">
      <c r="B302" s="162"/>
      <c r="D302" s="150" t="s">
        <v>376</v>
      </c>
      <c r="E302" s="163" t="s">
        <v>1</v>
      </c>
      <c r="F302" s="164" t="s">
        <v>398</v>
      </c>
      <c r="H302" s="165">
        <v>297.75</v>
      </c>
      <c r="I302" s="166"/>
      <c r="L302" s="162"/>
      <c r="M302" s="167"/>
      <c r="T302" s="168"/>
      <c r="AT302" s="163" t="s">
        <v>376</v>
      </c>
      <c r="AU302" s="163" t="s">
        <v>86</v>
      </c>
      <c r="AV302" s="13" t="s">
        <v>249</v>
      </c>
      <c r="AW302" s="13" t="s">
        <v>34</v>
      </c>
      <c r="AX302" s="13" t="s">
        <v>84</v>
      </c>
      <c r="AY302" s="163" t="s">
        <v>339</v>
      </c>
    </row>
    <row r="303" spans="2:65" s="11" customFormat="1" ht="22.8" customHeight="1" x14ac:dyDescent="0.25">
      <c r="B303" s="124"/>
      <c r="D303" s="125" t="s">
        <v>76</v>
      </c>
      <c r="E303" s="134" t="s">
        <v>2661</v>
      </c>
      <c r="F303" s="134" t="s">
        <v>2662</v>
      </c>
      <c r="I303" s="127"/>
      <c r="J303" s="135">
        <f>BK303</f>
        <v>0</v>
      </c>
      <c r="L303" s="124"/>
      <c r="M303" s="129"/>
      <c r="P303" s="130">
        <f>SUM(P304:P307)</f>
        <v>0</v>
      </c>
      <c r="R303" s="130">
        <f>SUM(R304:R307)</f>
        <v>0</v>
      </c>
      <c r="T303" s="131">
        <f>SUM(T304:T307)</f>
        <v>0</v>
      </c>
      <c r="AR303" s="125" t="s">
        <v>84</v>
      </c>
      <c r="AT303" s="132" t="s">
        <v>76</v>
      </c>
      <c r="AU303" s="132" t="s">
        <v>84</v>
      </c>
      <c r="AY303" s="125" t="s">
        <v>339</v>
      </c>
      <c r="BK303" s="133">
        <f>SUM(BK304:BK307)</f>
        <v>0</v>
      </c>
    </row>
    <row r="304" spans="2:65" s="1" customFormat="1" ht="16.5" customHeight="1" x14ac:dyDescent="0.2">
      <c r="B304" s="136"/>
      <c r="C304" s="137" t="s">
        <v>561</v>
      </c>
      <c r="D304" s="137" t="s">
        <v>342</v>
      </c>
      <c r="E304" s="138" t="s">
        <v>2663</v>
      </c>
      <c r="F304" s="139" t="s">
        <v>2664</v>
      </c>
      <c r="G304" s="140" t="s">
        <v>493</v>
      </c>
      <c r="H304" s="141">
        <v>419.33300000000003</v>
      </c>
      <c r="I304" s="142"/>
      <c r="J304" s="143">
        <f>ROUND(I304*H304,2)</f>
        <v>0</v>
      </c>
      <c r="K304" s="139" t="s">
        <v>902</v>
      </c>
      <c r="L304" s="32"/>
      <c r="M304" s="144" t="s">
        <v>1</v>
      </c>
      <c r="N304" s="145" t="s">
        <v>42</v>
      </c>
      <c r="P304" s="146">
        <f>O304*H304</f>
        <v>0</v>
      </c>
      <c r="Q304" s="146">
        <v>0</v>
      </c>
      <c r="R304" s="146">
        <f>Q304*H304</f>
        <v>0</v>
      </c>
      <c r="S304" s="146">
        <v>0</v>
      </c>
      <c r="T304" s="147">
        <f>S304*H304</f>
        <v>0</v>
      </c>
      <c r="AR304" s="148" t="s">
        <v>249</v>
      </c>
      <c r="AT304" s="148" t="s">
        <v>342</v>
      </c>
      <c r="AU304" s="148" t="s">
        <v>86</v>
      </c>
      <c r="AY304" s="17" t="s">
        <v>339</v>
      </c>
      <c r="BE304" s="149">
        <f>IF(N304="základní",J304,0)</f>
        <v>0</v>
      </c>
      <c r="BF304" s="149">
        <f>IF(N304="snížená",J304,0)</f>
        <v>0</v>
      </c>
      <c r="BG304" s="149">
        <f>IF(N304="zákl. přenesená",J304,0)</f>
        <v>0</v>
      </c>
      <c r="BH304" s="149">
        <f>IF(N304="sníž. přenesená",J304,0)</f>
        <v>0</v>
      </c>
      <c r="BI304" s="149">
        <f>IF(N304="nulová",J304,0)</f>
        <v>0</v>
      </c>
      <c r="BJ304" s="17" t="s">
        <v>84</v>
      </c>
      <c r="BK304" s="149">
        <f>ROUND(I304*H304,2)</f>
        <v>0</v>
      </c>
      <c r="BL304" s="17" t="s">
        <v>249</v>
      </c>
      <c r="BM304" s="148" t="s">
        <v>5737</v>
      </c>
    </row>
    <row r="305" spans="2:65" s="1" customFormat="1" ht="19.2" x14ac:dyDescent="0.2">
      <c r="B305" s="32"/>
      <c r="D305" s="150" t="s">
        <v>348</v>
      </c>
      <c r="F305" s="151" t="s">
        <v>2666</v>
      </c>
      <c r="I305" s="152"/>
      <c r="L305" s="32"/>
      <c r="M305" s="153"/>
      <c r="T305" s="56"/>
      <c r="AT305" s="17" t="s">
        <v>348</v>
      </c>
      <c r="AU305" s="17" t="s">
        <v>86</v>
      </c>
    </row>
    <row r="306" spans="2:65" s="1" customFormat="1" ht="16.5" customHeight="1" x14ac:dyDescent="0.2">
      <c r="B306" s="136"/>
      <c r="C306" s="137" t="s">
        <v>567</v>
      </c>
      <c r="D306" s="137" t="s">
        <v>342</v>
      </c>
      <c r="E306" s="138" t="s">
        <v>5738</v>
      </c>
      <c r="F306" s="139" t="s">
        <v>5739</v>
      </c>
      <c r="G306" s="140" t="s">
        <v>493</v>
      </c>
      <c r="H306" s="141">
        <v>419.33300000000003</v>
      </c>
      <c r="I306" s="142"/>
      <c r="J306" s="143">
        <f>ROUND(I306*H306,2)</f>
        <v>0</v>
      </c>
      <c r="K306" s="139" t="s">
        <v>902</v>
      </c>
      <c r="L306" s="32"/>
      <c r="M306" s="144" t="s">
        <v>1</v>
      </c>
      <c r="N306" s="145" t="s">
        <v>42</v>
      </c>
      <c r="P306" s="146">
        <f>O306*H306</f>
        <v>0</v>
      </c>
      <c r="Q306" s="146">
        <v>0</v>
      </c>
      <c r="R306" s="146">
        <f>Q306*H306</f>
        <v>0</v>
      </c>
      <c r="S306" s="146">
        <v>0</v>
      </c>
      <c r="T306" s="147">
        <f>S306*H306</f>
        <v>0</v>
      </c>
      <c r="AR306" s="148" t="s">
        <v>249</v>
      </c>
      <c r="AT306" s="148" t="s">
        <v>342</v>
      </c>
      <c r="AU306" s="148" t="s">
        <v>86</v>
      </c>
      <c r="AY306" s="17" t="s">
        <v>339</v>
      </c>
      <c r="BE306" s="149">
        <f>IF(N306="základní",J306,0)</f>
        <v>0</v>
      </c>
      <c r="BF306" s="149">
        <f>IF(N306="snížená",J306,0)</f>
        <v>0</v>
      </c>
      <c r="BG306" s="149">
        <f>IF(N306="zákl. přenesená",J306,0)</f>
        <v>0</v>
      </c>
      <c r="BH306" s="149">
        <f>IF(N306="sníž. přenesená",J306,0)</f>
        <v>0</v>
      </c>
      <c r="BI306" s="149">
        <f>IF(N306="nulová",J306,0)</f>
        <v>0</v>
      </c>
      <c r="BJ306" s="17" t="s">
        <v>84</v>
      </c>
      <c r="BK306" s="149">
        <f>ROUND(I306*H306,2)</f>
        <v>0</v>
      </c>
      <c r="BL306" s="17" t="s">
        <v>249</v>
      </c>
      <c r="BM306" s="148" t="s">
        <v>5740</v>
      </c>
    </row>
    <row r="307" spans="2:65" s="1" customFormat="1" ht="19.2" x14ac:dyDescent="0.2">
      <c r="B307" s="32"/>
      <c r="D307" s="150" t="s">
        <v>348</v>
      </c>
      <c r="F307" s="151" t="s">
        <v>5741</v>
      </c>
      <c r="I307" s="152"/>
      <c r="L307" s="32"/>
      <c r="M307" s="153"/>
      <c r="T307" s="56"/>
      <c r="AT307" s="17" t="s">
        <v>348</v>
      </c>
      <c r="AU307" s="17" t="s">
        <v>86</v>
      </c>
    </row>
    <row r="308" spans="2:65" s="11" customFormat="1" ht="25.95" customHeight="1" x14ac:dyDescent="0.25">
      <c r="B308" s="124"/>
      <c r="D308" s="125" t="s">
        <v>76</v>
      </c>
      <c r="E308" s="126" t="s">
        <v>2667</v>
      </c>
      <c r="F308" s="126" t="s">
        <v>2668</v>
      </c>
      <c r="I308" s="127"/>
      <c r="J308" s="128">
        <f>BK308</f>
        <v>0</v>
      </c>
      <c r="L308" s="124"/>
      <c r="M308" s="129"/>
      <c r="P308" s="130">
        <f>P309</f>
        <v>0</v>
      </c>
      <c r="R308" s="130">
        <f>R309</f>
        <v>0.14500000000000002</v>
      </c>
      <c r="T308" s="131">
        <f>T309</f>
        <v>0</v>
      </c>
      <c r="AR308" s="125" t="s">
        <v>86</v>
      </c>
      <c r="AT308" s="132" t="s">
        <v>76</v>
      </c>
      <c r="AU308" s="132" t="s">
        <v>77</v>
      </c>
      <c r="AY308" s="125" t="s">
        <v>339</v>
      </c>
      <c r="BK308" s="133">
        <f>BK309</f>
        <v>0</v>
      </c>
    </row>
    <row r="309" spans="2:65" s="11" customFormat="1" ht="22.8" customHeight="1" x14ac:dyDescent="0.25">
      <c r="B309" s="124"/>
      <c r="D309" s="125" t="s">
        <v>76</v>
      </c>
      <c r="E309" s="134" t="s">
        <v>2669</v>
      </c>
      <c r="F309" s="134" t="s">
        <v>2670</v>
      </c>
      <c r="I309" s="127"/>
      <c r="J309" s="135">
        <f>BK309</f>
        <v>0</v>
      </c>
      <c r="L309" s="124"/>
      <c r="M309" s="129"/>
      <c r="P309" s="130">
        <f>SUM(P310:P325)</f>
        <v>0</v>
      </c>
      <c r="R309" s="130">
        <f>SUM(R310:R325)</f>
        <v>0.14500000000000002</v>
      </c>
      <c r="T309" s="131">
        <f>SUM(T310:T325)</f>
        <v>0</v>
      </c>
      <c r="AR309" s="125" t="s">
        <v>86</v>
      </c>
      <c r="AT309" s="132" t="s">
        <v>76</v>
      </c>
      <c r="AU309" s="132" t="s">
        <v>84</v>
      </c>
      <c r="AY309" s="125" t="s">
        <v>339</v>
      </c>
      <c r="BK309" s="133">
        <f>SUM(BK310:BK325)</f>
        <v>0</v>
      </c>
    </row>
    <row r="310" spans="2:65" s="1" customFormat="1" ht="16.5" customHeight="1" x14ac:dyDescent="0.2">
      <c r="B310" s="136"/>
      <c r="C310" s="137" t="s">
        <v>573</v>
      </c>
      <c r="D310" s="137" t="s">
        <v>342</v>
      </c>
      <c r="E310" s="138" t="s">
        <v>2671</v>
      </c>
      <c r="F310" s="139" t="s">
        <v>2672</v>
      </c>
      <c r="G310" s="140" t="s">
        <v>381</v>
      </c>
      <c r="H310" s="141">
        <v>117.9</v>
      </c>
      <c r="I310" s="142"/>
      <c r="J310" s="143">
        <f>ROUND(I310*H310,2)</f>
        <v>0</v>
      </c>
      <c r="K310" s="139" t="s">
        <v>902</v>
      </c>
      <c r="L310" s="32"/>
      <c r="M310" s="144" t="s">
        <v>1</v>
      </c>
      <c r="N310" s="145" t="s">
        <v>42</v>
      </c>
      <c r="P310" s="146">
        <f>O310*H310</f>
        <v>0</v>
      </c>
      <c r="Q310" s="146">
        <v>0</v>
      </c>
      <c r="R310" s="146">
        <f>Q310*H310</f>
        <v>0</v>
      </c>
      <c r="S310" s="146">
        <v>0</v>
      </c>
      <c r="T310" s="147">
        <f>S310*H310</f>
        <v>0</v>
      </c>
      <c r="AR310" s="148" t="s">
        <v>428</v>
      </c>
      <c r="AT310" s="148" t="s">
        <v>342</v>
      </c>
      <c r="AU310" s="148" t="s">
        <v>86</v>
      </c>
      <c r="AY310" s="17" t="s">
        <v>339</v>
      </c>
      <c r="BE310" s="149">
        <f>IF(N310="základní",J310,0)</f>
        <v>0</v>
      </c>
      <c r="BF310" s="149">
        <f>IF(N310="snížená",J310,0)</f>
        <v>0</v>
      </c>
      <c r="BG310" s="149">
        <f>IF(N310="zákl. přenesená",J310,0)</f>
        <v>0</v>
      </c>
      <c r="BH310" s="149">
        <f>IF(N310="sníž. přenesená",J310,0)</f>
        <v>0</v>
      </c>
      <c r="BI310" s="149">
        <f>IF(N310="nulová",J310,0)</f>
        <v>0</v>
      </c>
      <c r="BJ310" s="17" t="s">
        <v>84</v>
      </c>
      <c r="BK310" s="149">
        <f>ROUND(I310*H310,2)</f>
        <v>0</v>
      </c>
      <c r="BL310" s="17" t="s">
        <v>428</v>
      </c>
      <c r="BM310" s="148" t="s">
        <v>5742</v>
      </c>
    </row>
    <row r="311" spans="2:65" s="1" customFormat="1" x14ac:dyDescent="0.2">
      <c r="B311" s="32"/>
      <c r="D311" s="150" t="s">
        <v>348</v>
      </c>
      <c r="F311" s="151" t="s">
        <v>2674</v>
      </c>
      <c r="I311" s="152"/>
      <c r="L311" s="32"/>
      <c r="M311" s="153"/>
      <c r="T311" s="56"/>
      <c r="AT311" s="17" t="s">
        <v>348</v>
      </c>
      <c r="AU311" s="17" t="s">
        <v>86</v>
      </c>
    </row>
    <row r="312" spans="2:65" s="12" customFormat="1" x14ac:dyDescent="0.2">
      <c r="B312" s="155"/>
      <c r="D312" s="150" t="s">
        <v>376</v>
      </c>
      <c r="E312" s="156" t="s">
        <v>1</v>
      </c>
      <c r="F312" s="157" t="s">
        <v>5743</v>
      </c>
      <c r="H312" s="158">
        <v>117.9</v>
      </c>
      <c r="I312" s="159"/>
      <c r="L312" s="155"/>
      <c r="M312" s="160"/>
      <c r="T312" s="161"/>
      <c r="AT312" s="156" t="s">
        <v>376</v>
      </c>
      <c r="AU312" s="156" t="s">
        <v>86</v>
      </c>
      <c r="AV312" s="12" t="s">
        <v>86</v>
      </c>
      <c r="AW312" s="12" t="s">
        <v>34</v>
      </c>
      <c r="AX312" s="12" t="s">
        <v>84</v>
      </c>
      <c r="AY312" s="156" t="s">
        <v>339</v>
      </c>
    </row>
    <row r="313" spans="2:65" s="13" customFormat="1" x14ac:dyDescent="0.2">
      <c r="B313" s="162"/>
      <c r="D313" s="150" t="s">
        <v>376</v>
      </c>
      <c r="E313" s="163" t="s">
        <v>1</v>
      </c>
      <c r="F313" s="164" t="s">
        <v>398</v>
      </c>
      <c r="H313" s="165">
        <v>117.9</v>
      </c>
      <c r="I313" s="166"/>
      <c r="L313" s="162"/>
      <c r="M313" s="167"/>
      <c r="T313" s="168"/>
      <c r="AT313" s="163" t="s">
        <v>376</v>
      </c>
      <c r="AU313" s="163" t="s">
        <v>86</v>
      </c>
      <c r="AV313" s="13" t="s">
        <v>249</v>
      </c>
      <c r="AW313" s="13" t="s">
        <v>34</v>
      </c>
      <c r="AX313" s="13" t="s">
        <v>77</v>
      </c>
      <c r="AY313" s="163" t="s">
        <v>339</v>
      </c>
    </row>
    <row r="314" spans="2:65" s="1" customFormat="1" ht="16.5" customHeight="1" x14ac:dyDescent="0.2">
      <c r="B314" s="136"/>
      <c r="C314" s="169" t="s">
        <v>579</v>
      </c>
      <c r="D314" s="169" t="s">
        <v>490</v>
      </c>
      <c r="E314" s="170" t="s">
        <v>2701</v>
      </c>
      <c r="F314" s="171" t="s">
        <v>2702</v>
      </c>
      <c r="G314" s="172" t="s">
        <v>493</v>
      </c>
      <c r="H314" s="173">
        <v>3.5000000000000003E-2</v>
      </c>
      <c r="I314" s="174"/>
      <c r="J314" s="175">
        <f>ROUND(I314*H314,2)</f>
        <v>0</v>
      </c>
      <c r="K314" s="171" t="s">
        <v>902</v>
      </c>
      <c r="L314" s="176"/>
      <c r="M314" s="177" t="s">
        <v>1</v>
      </c>
      <c r="N314" s="178" t="s">
        <v>42</v>
      </c>
      <c r="P314" s="146">
        <f>O314*H314</f>
        <v>0</v>
      </c>
      <c r="Q314" s="146">
        <v>1</v>
      </c>
      <c r="R314" s="146">
        <f>Q314*H314</f>
        <v>3.5000000000000003E-2</v>
      </c>
      <c r="S314" s="146">
        <v>0</v>
      </c>
      <c r="T314" s="147">
        <f>S314*H314</f>
        <v>0</v>
      </c>
      <c r="AR314" s="148" t="s">
        <v>513</v>
      </c>
      <c r="AT314" s="148" t="s">
        <v>490</v>
      </c>
      <c r="AU314" s="148" t="s">
        <v>86</v>
      </c>
      <c r="AY314" s="17" t="s">
        <v>339</v>
      </c>
      <c r="BE314" s="149">
        <f>IF(N314="základní",J314,0)</f>
        <v>0</v>
      </c>
      <c r="BF314" s="149">
        <f>IF(N314="snížená",J314,0)</f>
        <v>0</v>
      </c>
      <c r="BG314" s="149">
        <f>IF(N314="zákl. přenesená",J314,0)</f>
        <v>0</v>
      </c>
      <c r="BH314" s="149">
        <f>IF(N314="sníž. přenesená",J314,0)</f>
        <v>0</v>
      </c>
      <c r="BI314" s="149">
        <f>IF(N314="nulová",J314,0)</f>
        <v>0</v>
      </c>
      <c r="BJ314" s="17" t="s">
        <v>84</v>
      </c>
      <c r="BK314" s="149">
        <f>ROUND(I314*H314,2)</f>
        <v>0</v>
      </c>
      <c r="BL314" s="17" t="s">
        <v>428</v>
      </c>
      <c r="BM314" s="148" t="s">
        <v>5744</v>
      </c>
    </row>
    <row r="315" spans="2:65" s="1" customFormat="1" x14ac:dyDescent="0.2">
      <c r="B315" s="32"/>
      <c r="D315" s="150" t="s">
        <v>348</v>
      </c>
      <c r="F315" s="151" t="s">
        <v>2702</v>
      </c>
      <c r="I315" s="152"/>
      <c r="L315" s="32"/>
      <c r="M315" s="153"/>
      <c r="T315" s="56"/>
      <c r="AT315" s="17" t="s">
        <v>348</v>
      </c>
      <c r="AU315" s="17" t="s">
        <v>86</v>
      </c>
    </row>
    <row r="316" spans="2:65" s="1" customFormat="1" ht="19.2" x14ac:dyDescent="0.2">
      <c r="B316" s="32"/>
      <c r="D316" s="150" t="s">
        <v>350</v>
      </c>
      <c r="F316" s="154" t="s">
        <v>5526</v>
      </c>
      <c r="I316" s="152"/>
      <c r="L316" s="32"/>
      <c r="M316" s="153"/>
      <c r="T316" s="56"/>
      <c r="AT316" s="17" t="s">
        <v>350</v>
      </c>
      <c r="AU316" s="17" t="s">
        <v>86</v>
      </c>
    </row>
    <row r="317" spans="2:65" s="12" customFormat="1" x14ac:dyDescent="0.2">
      <c r="B317" s="155"/>
      <c r="D317" s="150" t="s">
        <v>376</v>
      </c>
      <c r="F317" s="157" t="s">
        <v>5745</v>
      </c>
      <c r="H317" s="158">
        <v>3.5000000000000003E-2</v>
      </c>
      <c r="I317" s="159"/>
      <c r="L317" s="155"/>
      <c r="M317" s="160"/>
      <c r="T317" s="161"/>
      <c r="AT317" s="156" t="s">
        <v>376</v>
      </c>
      <c r="AU317" s="156" t="s">
        <v>86</v>
      </c>
      <c r="AV317" s="12" t="s">
        <v>86</v>
      </c>
      <c r="AW317" s="12" t="s">
        <v>3</v>
      </c>
      <c r="AX317" s="12" t="s">
        <v>84</v>
      </c>
      <c r="AY317" s="156" t="s">
        <v>339</v>
      </c>
    </row>
    <row r="318" spans="2:65" s="1" customFormat="1" ht="16.5" customHeight="1" x14ac:dyDescent="0.2">
      <c r="B318" s="136"/>
      <c r="C318" s="137" t="s">
        <v>582</v>
      </c>
      <c r="D318" s="137" t="s">
        <v>342</v>
      </c>
      <c r="E318" s="138" t="s">
        <v>2715</v>
      </c>
      <c r="F318" s="139" t="s">
        <v>2716</v>
      </c>
      <c r="G318" s="140" t="s">
        <v>381</v>
      </c>
      <c r="H318" s="141">
        <v>235.8</v>
      </c>
      <c r="I318" s="142"/>
      <c r="J318" s="143">
        <f>ROUND(I318*H318,2)</f>
        <v>0</v>
      </c>
      <c r="K318" s="139" t="s">
        <v>902</v>
      </c>
      <c r="L318" s="32"/>
      <c r="M318" s="144" t="s">
        <v>1</v>
      </c>
      <c r="N318" s="145" t="s">
        <v>42</v>
      </c>
      <c r="P318" s="146">
        <f>O318*H318</f>
        <v>0</v>
      </c>
      <c r="Q318" s="146">
        <v>0</v>
      </c>
      <c r="R318" s="146">
        <f>Q318*H318</f>
        <v>0</v>
      </c>
      <c r="S318" s="146">
        <v>0</v>
      </c>
      <c r="T318" s="147">
        <f>S318*H318</f>
        <v>0</v>
      </c>
      <c r="AR318" s="148" t="s">
        <v>428</v>
      </c>
      <c r="AT318" s="148" t="s">
        <v>342</v>
      </c>
      <c r="AU318" s="148" t="s">
        <v>86</v>
      </c>
      <c r="AY318" s="17" t="s">
        <v>339</v>
      </c>
      <c r="BE318" s="149">
        <f>IF(N318="základní",J318,0)</f>
        <v>0</v>
      </c>
      <c r="BF318" s="149">
        <f>IF(N318="snížená",J318,0)</f>
        <v>0</v>
      </c>
      <c r="BG318" s="149">
        <f>IF(N318="zákl. přenesená",J318,0)</f>
        <v>0</v>
      </c>
      <c r="BH318" s="149">
        <f>IF(N318="sníž. přenesená",J318,0)</f>
        <v>0</v>
      </c>
      <c r="BI318" s="149">
        <f>IF(N318="nulová",J318,0)</f>
        <v>0</v>
      </c>
      <c r="BJ318" s="17" t="s">
        <v>84</v>
      </c>
      <c r="BK318" s="149">
        <f>ROUND(I318*H318,2)</f>
        <v>0</v>
      </c>
      <c r="BL318" s="17" t="s">
        <v>428</v>
      </c>
      <c r="BM318" s="148" t="s">
        <v>5746</v>
      </c>
    </row>
    <row r="319" spans="2:65" s="1" customFormat="1" x14ac:dyDescent="0.2">
      <c r="B319" s="32"/>
      <c r="D319" s="150" t="s">
        <v>348</v>
      </c>
      <c r="F319" s="151" t="s">
        <v>2718</v>
      </c>
      <c r="I319" s="152"/>
      <c r="L319" s="32"/>
      <c r="M319" s="153"/>
      <c r="T319" s="56"/>
      <c r="AT319" s="17" t="s">
        <v>348</v>
      </c>
      <c r="AU319" s="17" t="s">
        <v>86</v>
      </c>
    </row>
    <row r="320" spans="2:65" s="12" customFormat="1" x14ac:dyDescent="0.2">
      <c r="B320" s="155"/>
      <c r="D320" s="150" t="s">
        <v>376</v>
      </c>
      <c r="E320" s="156" t="s">
        <v>1</v>
      </c>
      <c r="F320" s="157" t="s">
        <v>5747</v>
      </c>
      <c r="H320" s="158">
        <v>235.8</v>
      </c>
      <c r="I320" s="159"/>
      <c r="L320" s="155"/>
      <c r="M320" s="160"/>
      <c r="T320" s="161"/>
      <c r="AT320" s="156" t="s">
        <v>376</v>
      </c>
      <c r="AU320" s="156" t="s">
        <v>86</v>
      </c>
      <c r="AV320" s="12" t="s">
        <v>86</v>
      </c>
      <c r="AW320" s="12" t="s">
        <v>34</v>
      </c>
      <c r="AX320" s="12" t="s">
        <v>77</v>
      </c>
      <c r="AY320" s="156" t="s">
        <v>339</v>
      </c>
    </row>
    <row r="321" spans="2:65" s="13" customFormat="1" x14ac:dyDescent="0.2">
      <c r="B321" s="162"/>
      <c r="D321" s="150" t="s">
        <v>376</v>
      </c>
      <c r="E321" s="163" t="s">
        <v>1</v>
      </c>
      <c r="F321" s="164" t="s">
        <v>398</v>
      </c>
      <c r="H321" s="165">
        <v>235.8</v>
      </c>
      <c r="I321" s="166"/>
      <c r="L321" s="162"/>
      <c r="M321" s="167"/>
      <c r="T321" s="168"/>
      <c r="AT321" s="163" t="s">
        <v>376</v>
      </c>
      <c r="AU321" s="163" t="s">
        <v>86</v>
      </c>
      <c r="AV321" s="13" t="s">
        <v>249</v>
      </c>
      <c r="AW321" s="13" t="s">
        <v>34</v>
      </c>
      <c r="AX321" s="13" t="s">
        <v>84</v>
      </c>
      <c r="AY321" s="163" t="s">
        <v>339</v>
      </c>
    </row>
    <row r="322" spans="2:65" s="1" customFormat="1" ht="16.5" customHeight="1" x14ac:dyDescent="0.2">
      <c r="B322" s="136"/>
      <c r="C322" s="169" t="s">
        <v>587</v>
      </c>
      <c r="D322" s="169" t="s">
        <v>490</v>
      </c>
      <c r="E322" s="170" t="s">
        <v>911</v>
      </c>
      <c r="F322" s="171" t="s">
        <v>912</v>
      </c>
      <c r="G322" s="172" t="s">
        <v>493</v>
      </c>
      <c r="H322" s="173">
        <v>0.11</v>
      </c>
      <c r="I322" s="174"/>
      <c r="J322" s="175">
        <f>ROUND(I322*H322,2)</f>
        <v>0</v>
      </c>
      <c r="K322" s="171" t="s">
        <v>902</v>
      </c>
      <c r="L322" s="176"/>
      <c r="M322" s="177" t="s">
        <v>1</v>
      </c>
      <c r="N322" s="178" t="s">
        <v>42</v>
      </c>
      <c r="P322" s="146">
        <f>O322*H322</f>
        <v>0</v>
      </c>
      <c r="Q322" s="146">
        <v>1</v>
      </c>
      <c r="R322" s="146">
        <f>Q322*H322</f>
        <v>0.11</v>
      </c>
      <c r="S322" s="146">
        <v>0</v>
      </c>
      <c r="T322" s="147">
        <f>S322*H322</f>
        <v>0</v>
      </c>
      <c r="AR322" s="148" t="s">
        <v>513</v>
      </c>
      <c r="AT322" s="148" t="s">
        <v>490</v>
      </c>
      <c r="AU322" s="148" t="s">
        <v>86</v>
      </c>
      <c r="AY322" s="17" t="s">
        <v>339</v>
      </c>
      <c r="BE322" s="149">
        <f>IF(N322="základní",J322,0)</f>
        <v>0</v>
      </c>
      <c r="BF322" s="149">
        <f>IF(N322="snížená",J322,0)</f>
        <v>0</v>
      </c>
      <c r="BG322" s="149">
        <f>IF(N322="zákl. přenesená",J322,0)</f>
        <v>0</v>
      </c>
      <c r="BH322" s="149">
        <f>IF(N322="sníž. přenesená",J322,0)</f>
        <v>0</v>
      </c>
      <c r="BI322" s="149">
        <f>IF(N322="nulová",J322,0)</f>
        <v>0</v>
      </c>
      <c r="BJ322" s="17" t="s">
        <v>84</v>
      </c>
      <c r="BK322" s="149">
        <f>ROUND(I322*H322,2)</f>
        <v>0</v>
      </c>
      <c r="BL322" s="17" t="s">
        <v>428</v>
      </c>
      <c r="BM322" s="148" t="s">
        <v>5748</v>
      </c>
    </row>
    <row r="323" spans="2:65" s="1" customFormat="1" x14ac:dyDescent="0.2">
      <c r="B323" s="32"/>
      <c r="D323" s="150" t="s">
        <v>348</v>
      </c>
      <c r="F323" s="151" t="s">
        <v>912</v>
      </c>
      <c r="I323" s="152"/>
      <c r="L323" s="32"/>
      <c r="M323" s="153"/>
      <c r="T323" s="56"/>
      <c r="AT323" s="17" t="s">
        <v>348</v>
      </c>
      <c r="AU323" s="17" t="s">
        <v>86</v>
      </c>
    </row>
    <row r="324" spans="2:65" s="1" customFormat="1" ht="19.2" x14ac:dyDescent="0.2">
      <c r="B324" s="32"/>
      <c r="D324" s="150" t="s">
        <v>350</v>
      </c>
      <c r="F324" s="154" t="s">
        <v>5531</v>
      </c>
      <c r="I324" s="152"/>
      <c r="L324" s="32"/>
      <c r="M324" s="153"/>
      <c r="T324" s="56"/>
      <c r="AT324" s="17" t="s">
        <v>350</v>
      </c>
      <c r="AU324" s="17" t="s">
        <v>86</v>
      </c>
    </row>
    <row r="325" spans="2:65" s="12" customFormat="1" x14ac:dyDescent="0.2">
      <c r="B325" s="155"/>
      <c r="D325" s="150" t="s">
        <v>376</v>
      </c>
      <c r="F325" s="157" t="s">
        <v>5532</v>
      </c>
      <c r="H325" s="158">
        <v>0.11</v>
      </c>
      <c r="I325" s="159"/>
      <c r="L325" s="155"/>
      <c r="M325" s="179"/>
      <c r="N325" s="180"/>
      <c r="O325" s="180"/>
      <c r="P325" s="180"/>
      <c r="Q325" s="180"/>
      <c r="R325" s="180"/>
      <c r="S325" s="180"/>
      <c r="T325" s="181"/>
      <c r="AT325" s="156" t="s">
        <v>376</v>
      </c>
      <c r="AU325" s="156" t="s">
        <v>86</v>
      </c>
      <c r="AV325" s="12" t="s">
        <v>86</v>
      </c>
      <c r="AW325" s="12" t="s">
        <v>3</v>
      </c>
      <c r="AX325" s="12" t="s">
        <v>84</v>
      </c>
      <c r="AY325" s="156" t="s">
        <v>339</v>
      </c>
    </row>
    <row r="326" spans="2:65" s="1" customFormat="1" ht="6.9" customHeight="1" x14ac:dyDescent="0.2">
      <c r="B326" s="44"/>
      <c r="C326" s="45"/>
      <c r="D326" s="45"/>
      <c r="E326" s="45"/>
      <c r="F326" s="45"/>
      <c r="G326" s="45"/>
      <c r="H326" s="45"/>
      <c r="I326" s="45"/>
      <c r="J326" s="45"/>
      <c r="K326" s="45"/>
      <c r="L326" s="32"/>
    </row>
  </sheetData>
  <autoFilter ref="C134:K325" xr:uid="{00000000-0009-0000-0000-000017000000}"/>
  <mergeCells count="15">
    <mergeCell ref="E121:H121"/>
    <mergeCell ref="E125:H125"/>
    <mergeCell ref="E123:H123"/>
    <mergeCell ref="E127:H127"/>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2:BM230"/>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192</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3.2" x14ac:dyDescent="0.2">
      <c r="B8" s="20"/>
      <c r="D8" s="27" t="s">
        <v>312</v>
      </c>
      <c r="L8" s="20"/>
    </row>
    <row r="9" spans="2:46" ht="16.5" customHeight="1" x14ac:dyDescent="0.2">
      <c r="B9" s="20"/>
      <c r="E9" s="278" t="s">
        <v>1953</v>
      </c>
      <c r="F9" s="256"/>
      <c r="G9" s="256"/>
      <c r="H9" s="256"/>
      <c r="L9" s="20"/>
    </row>
    <row r="10" spans="2:46" ht="12" customHeight="1" x14ac:dyDescent="0.2">
      <c r="B10" s="20"/>
      <c r="D10" s="27" t="s">
        <v>314</v>
      </c>
      <c r="L10" s="20"/>
    </row>
    <row r="11" spans="2:46" s="1" customFormat="1" ht="16.5" customHeight="1" x14ac:dyDescent="0.2">
      <c r="B11" s="32"/>
      <c r="E11" s="260" t="s">
        <v>5749</v>
      </c>
      <c r="F11" s="277"/>
      <c r="G11" s="277"/>
      <c r="H11" s="277"/>
      <c r="L11" s="32"/>
    </row>
    <row r="12" spans="2:46" s="1" customFormat="1" ht="12" customHeight="1" x14ac:dyDescent="0.2">
      <c r="B12" s="32"/>
      <c r="D12" s="27" t="s">
        <v>625</v>
      </c>
      <c r="L12" s="32"/>
    </row>
    <row r="13" spans="2:46" s="1" customFormat="1" ht="16.5" customHeight="1" x14ac:dyDescent="0.2">
      <c r="B13" s="32"/>
      <c r="E13" s="248" t="s">
        <v>5750</v>
      </c>
      <c r="F13" s="277"/>
      <c r="G13" s="277"/>
      <c r="H13" s="277"/>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8"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80" t="str">
        <f>'Rekapitulace stavby'!E14</f>
        <v>Vyplň údaj</v>
      </c>
      <c r="F22" s="266"/>
      <c r="G22" s="266"/>
      <c r="H22" s="266"/>
      <c r="I22" s="27" t="s">
        <v>28</v>
      </c>
      <c r="J22" s="28" t="str">
        <f>'Rekapitulace stavby'!AN14</f>
        <v>Vyplň údaj</v>
      </c>
      <c r="L22" s="32"/>
    </row>
    <row r="23" spans="2:12" s="1" customFormat="1" ht="6.9"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 customHeight="1" x14ac:dyDescent="0.2">
      <c r="B29" s="32"/>
      <c r="L29" s="32"/>
    </row>
    <row r="30" spans="2:12" s="1" customFormat="1" ht="12" customHeight="1" x14ac:dyDescent="0.2">
      <c r="B30" s="32"/>
      <c r="D30" s="27" t="s">
        <v>36</v>
      </c>
      <c r="L30" s="32"/>
    </row>
    <row r="31" spans="2:12" s="7" customFormat="1" ht="16.5" customHeight="1" x14ac:dyDescent="0.2">
      <c r="B31" s="94"/>
      <c r="E31" s="270" t="s">
        <v>1</v>
      </c>
      <c r="F31" s="270"/>
      <c r="G31" s="270"/>
      <c r="H31" s="270"/>
      <c r="L31" s="94"/>
    </row>
    <row r="32" spans="2:12" s="1" customFormat="1" ht="6.9" customHeight="1" x14ac:dyDescent="0.2">
      <c r="B32" s="32"/>
      <c r="L32" s="32"/>
    </row>
    <row r="33" spans="2:12" s="1" customFormat="1" ht="6.9" customHeight="1" x14ac:dyDescent="0.2">
      <c r="B33" s="32"/>
      <c r="D33" s="53"/>
      <c r="E33" s="53"/>
      <c r="F33" s="53"/>
      <c r="G33" s="53"/>
      <c r="H33" s="53"/>
      <c r="I33" s="53"/>
      <c r="J33" s="53"/>
      <c r="K33" s="53"/>
      <c r="L33" s="32"/>
    </row>
    <row r="34" spans="2:12" s="1" customFormat="1" ht="25.35" customHeight="1" x14ac:dyDescent="0.2">
      <c r="B34" s="32"/>
      <c r="D34" s="95" t="s">
        <v>37</v>
      </c>
      <c r="J34" s="66">
        <f>ROUND(J131, 2)</f>
        <v>0</v>
      </c>
      <c r="L34" s="32"/>
    </row>
    <row r="35" spans="2:12" s="1" customFormat="1" ht="6.9" customHeight="1" x14ac:dyDescent="0.2">
      <c r="B35" s="32"/>
      <c r="D35" s="53"/>
      <c r="E35" s="53"/>
      <c r="F35" s="53"/>
      <c r="G35" s="53"/>
      <c r="H35" s="53"/>
      <c r="I35" s="53"/>
      <c r="J35" s="53"/>
      <c r="K35" s="53"/>
      <c r="L35" s="32"/>
    </row>
    <row r="36" spans="2:12" s="1" customFormat="1" ht="14.4" customHeight="1" x14ac:dyDescent="0.2">
      <c r="B36" s="32"/>
      <c r="F36" s="35" t="s">
        <v>39</v>
      </c>
      <c r="I36" s="35" t="s">
        <v>38</v>
      </c>
      <c r="J36" s="35" t="s">
        <v>40</v>
      </c>
      <c r="L36" s="32"/>
    </row>
    <row r="37" spans="2:12" s="1" customFormat="1" ht="14.4" customHeight="1" x14ac:dyDescent="0.2">
      <c r="B37" s="32"/>
      <c r="D37" s="55" t="s">
        <v>41</v>
      </c>
      <c r="E37" s="27" t="s">
        <v>42</v>
      </c>
      <c r="F37" s="86">
        <f>ROUND((SUM(BE131:BE229)),  2)</f>
        <v>0</v>
      </c>
      <c r="I37" s="96">
        <v>0.21</v>
      </c>
      <c r="J37" s="86">
        <f>ROUND(((SUM(BE131:BE229))*I37),  2)</f>
        <v>0</v>
      </c>
      <c r="L37" s="32"/>
    </row>
    <row r="38" spans="2:12" s="1" customFormat="1" ht="14.4" customHeight="1" x14ac:dyDescent="0.2">
      <c r="B38" s="32"/>
      <c r="E38" s="27" t="s">
        <v>43</v>
      </c>
      <c r="F38" s="86">
        <f>ROUND((SUM(BF131:BF229)),  2)</f>
        <v>0</v>
      </c>
      <c r="I38" s="96">
        <v>0.12</v>
      </c>
      <c r="J38" s="86">
        <f>ROUND(((SUM(BF131:BF229))*I38),  2)</f>
        <v>0</v>
      </c>
      <c r="L38" s="32"/>
    </row>
    <row r="39" spans="2:12" s="1" customFormat="1" ht="14.4" hidden="1" customHeight="1" x14ac:dyDescent="0.2">
      <c r="B39" s="32"/>
      <c r="E39" s="27" t="s">
        <v>44</v>
      </c>
      <c r="F39" s="86">
        <f>ROUND((SUM(BG131:BG229)),  2)</f>
        <v>0</v>
      </c>
      <c r="I39" s="96">
        <v>0.21</v>
      </c>
      <c r="J39" s="86">
        <f>0</f>
        <v>0</v>
      </c>
      <c r="L39" s="32"/>
    </row>
    <row r="40" spans="2:12" s="1" customFormat="1" ht="14.4" hidden="1" customHeight="1" x14ac:dyDescent="0.2">
      <c r="B40" s="32"/>
      <c r="E40" s="27" t="s">
        <v>45</v>
      </c>
      <c r="F40" s="86">
        <f>ROUND((SUM(BH131:BH229)),  2)</f>
        <v>0</v>
      </c>
      <c r="I40" s="96">
        <v>0.12</v>
      </c>
      <c r="J40" s="86">
        <f>0</f>
        <v>0</v>
      </c>
      <c r="L40" s="32"/>
    </row>
    <row r="41" spans="2:12" s="1" customFormat="1" ht="14.4" hidden="1" customHeight="1" x14ac:dyDescent="0.2">
      <c r="B41" s="32"/>
      <c r="E41" s="27" t="s">
        <v>46</v>
      </c>
      <c r="F41" s="86">
        <f>ROUND((SUM(BI131:BI229)),  2)</f>
        <v>0</v>
      </c>
      <c r="I41" s="96">
        <v>0</v>
      </c>
      <c r="J41" s="86">
        <f>0</f>
        <v>0</v>
      </c>
      <c r="L41" s="32"/>
    </row>
    <row r="42" spans="2:12" s="1" customFormat="1" ht="6.9"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 customHeight="1" x14ac:dyDescent="0.2">
      <c r="B44" s="32"/>
      <c r="L44" s="32"/>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ht="16.5" customHeight="1" x14ac:dyDescent="0.2">
      <c r="B87" s="20"/>
      <c r="E87" s="278" t="s">
        <v>1953</v>
      </c>
      <c r="F87" s="256"/>
      <c r="G87" s="256"/>
      <c r="H87" s="256"/>
      <c r="L87" s="20"/>
    </row>
    <row r="88" spans="2:12" ht="12" customHeight="1" x14ac:dyDescent="0.2">
      <c r="B88" s="20"/>
      <c r="C88" s="27" t="s">
        <v>314</v>
      </c>
      <c r="L88" s="20"/>
    </row>
    <row r="89" spans="2:12" s="1" customFormat="1" ht="16.5" customHeight="1" x14ac:dyDescent="0.2">
      <c r="B89" s="32"/>
      <c r="E89" s="260" t="s">
        <v>5749</v>
      </c>
      <c r="F89" s="277"/>
      <c r="G89" s="277"/>
      <c r="H89" s="277"/>
      <c r="L89" s="32"/>
    </row>
    <row r="90" spans="2:12" s="1" customFormat="1" ht="12" customHeight="1" x14ac:dyDescent="0.2">
      <c r="B90" s="32"/>
      <c r="C90" s="27" t="s">
        <v>625</v>
      </c>
      <c r="L90" s="32"/>
    </row>
    <row r="91" spans="2:12" s="1" customFormat="1" ht="16.5" customHeight="1" x14ac:dyDescent="0.2">
      <c r="B91" s="32"/>
      <c r="E91" s="248" t="str">
        <f>E13</f>
        <v>SO 02.10.1 - železniční spodek</v>
      </c>
      <c r="F91" s="277"/>
      <c r="G91" s="277"/>
      <c r="H91" s="277"/>
      <c r="L91" s="32"/>
    </row>
    <row r="92" spans="2:12" s="1" customFormat="1" ht="6.9"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 customHeight="1" x14ac:dyDescent="0.2">
      <c r="B94" s="32"/>
      <c r="L94" s="32"/>
    </row>
    <row r="95" spans="2:12" s="1" customFormat="1" ht="15.15" customHeight="1" x14ac:dyDescent="0.2">
      <c r="B95" s="32"/>
      <c r="C95" s="27" t="s">
        <v>24</v>
      </c>
      <c r="F95" s="25" t="str">
        <f>E19</f>
        <v>Správa železnic, státní organizace, OŘ Ostrava</v>
      </c>
      <c r="I95" s="27" t="s">
        <v>32</v>
      </c>
      <c r="J95" s="30" t="str">
        <f>E25</f>
        <v xml:space="preserve"> </v>
      </c>
      <c r="L95" s="32"/>
    </row>
    <row r="96" spans="2:12" s="1" customFormat="1" ht="15.15"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8" customHeight="1" x14ac:dyDescent="0.2">
      <c r="B100" s="32"/>
      <c r="C100" s="107" t="s">
        <v>319</v>
      </c>
      <c r="J100" s="66">
        <f>J131</f>
        <v>0</v>
      </c>
      <c r="L100" s="32"/>
      <c r="AU100" s="17" t="s">
        <v>320</v>
      </c>
    </row>
    <row r="101" spans="2:47" s="8" customFormat="1" ht="24.9" customHeight="1" x14ac:dyDescent="0.2">
      <c r="B101" s="108"/>
      <c r="D101" s="109" t="s">
        <v>321</v>
      </c>
      <c r="E101" s="110"/>
      <c r="F101" s="110"/>
      <c r="G101" s="110"/>
      <c r="H101" s="110"/>
      <c r="I101" s="110"/>
      <c r="J101" s="111">
        <f>J132</f>
        <v>0</v>
      </c>
      <c r="L101" s="108"/>
    </row>
    <row r="102" spans="2:47" s="9" customFormat="1" ht="19.95" customHeight="1" x14ac:dyDescent="0.2">
      <c r="B102" s="112"/>
      <c r="D102" s="113" t="s">
        <v>2006</v>
      </c>
      <c r="E102" s="114"/>
      <c r="F102" s="114"/>
      <c r="G102" s="114"/>
      <c r="H102" s="114"/>
      <c r="I102" s="114"/>
      <c r="J102" s="115">
        <f>J133</f>
        <v>0</v>
      </c>
      <c r="L102" s="112"/>
    </row>
    <row r="103" spans="2:47" s="9" customFormat="1" ht="19.95" customHeight="1" x14ac:dyDescent="0.2">
      <c r="B103" s="112"/>
      <c r="D103" s="113" t="s">
        <v>2007</v>
      </c>
      <c r="E103" s="114"/>
      <c r="F103" s="114"/>
      <c r="G103" s="114"/>
      <c r="H103" s="114"/>
      <c r="I103" s="114"/>
      <c r="J103" s="115">
        <f>J171</f>
        <v>0</v>
      </c>
      <c r="L103" s="112"/>
    </row>
    <row r="104" spans="2:47" s="9" customFormat="1" ht="19.95" customHeight="1" x14ac:dyDescent="0.2">
      <c r="B104" s="112"/>
      <c r="D104" s="113" t="s">
        <v>2008</v>
      </c>
      <c r="E104" s="114"/>
      <c r="F104" s="114"/>
      <c r="G104" s="114"/>
      <c r="H104" s="114"/>
      <c r="I104" s="114"/>
      <c r="J104" s="115">
        <f>J181</f>
        <v>0</v>
      </c>
      <c r="L104" s="112"/>
    </row>
    <row r="105" spans="2:47" s="9" customFormat="1" ht="19.95" customHeight="1" x14ac:dyDescent="0.2">
      <c r="B105" s="112"/>
      <c r="D105" s="113" t="s">
        <v>2011</v>
      </c>
      <c r="E105" s="114"/>
      <c r="F105" s="114"/>
      <c r="G105" s="114"/>
      <c r="H105" s="114"/>
      <c r="I105" s="114"/>
      <c r="J105" s="115">
        <f>J187</f>
        <v>0</v>
      </c>
      <c r="L105" s="112"/>
    </row>
    <row r="106" spans="2:47" s="9" customFormat="1" ht="19.95" customHeight="1" x14ac:dyDescent="0.2">
      <c r="B106" s="112"/>
      <c r="D106" s="113" t="s">
        <v>3031</v>
      </c>
      <c r="E106" s="114"/>
      <c r="F106" s="114"/>
      <c r="G106" s="114"/>
      <c r="H106" s="114"/>
      <c r="I106" s="114"/>
      <c r="J106" s="115">
        <f>J200</f>
        <v>0</v>
      </c>
      <c r="L106" s="112"/>
    </row>
    <row r="107" spans="2:47" s="9" customFormat="1" ht="19.95" customHeight="1" x14ac:dyDescent="0.2">
      <c r="B107" s="112"/>
      <c r="D107" s="113" t="s">
        <v>2013</v>
      </c>
      <c r="E107" s="114"/>
      <c r="F107" s="114"/>
      <c r="G107" s="114"/>
      <c r="H107" s="114"/>
      <c r="I107" s="114"/>
      <c r="J107" s="115">
        <f>J227</f>
        <v>0</v>
      </c>
      <c r="L107" s="112"/>
    </row>
    <row r="108" spans="2:47" s="1" customFormat="1" ht="21.75" customHeight="1" x14ac:dyDescent="0.2">
      <c r="B108" s="32"/>
      <c r="L108" s="32"/>
    </row>
    <row r="109" spans="2:47" s="1" customFormat="1" ht="6.9" customHeight="1" x14ac:dyDescent="0.2">
      <c r="B109" s="44"/>
      <c r="C109" s="45"/>
      <c r="D109" s="45"/>
      <c r="E109" s="45"/>
      <c r="F109" s="45"/>
      <c r="G109" s="45"/>
      <c r="H109" s="45"/>
      <c r="I109" s="45"/>
      <c r="J109" s="45"/>
      <c r="K109" s="45"/>
      <c r="L109" s="32"/>
    </row>
    <row r="113" spans="2:12" s="1" customFormat="1" ht="6.9" customHeight="1" x14ac:dyDescent="0.2">
      <c r="B113" s="46"/>
      <c r="C113" s="47"/>
      <c r="D113" s="47"/>
      <c r="E113" s="47"/>
      <c r="F113" s="47"/>
      <c r="G113" s="47"/>
      <c r="H113" s="47"/>
      <c r="I113" s="47"/>
      <c r="J113" s="47"/>
      <c r="K113" s="47"/>
      <c r="L113" s="32"/>
    </row>
    <row r="114" spans="2:12" s="1" customFormat="1" ht="24.9" customHeight="1" x14ac:dyDescent="0.2">
      <c r="B114" s="32"/>
      <c r="C114" s="21" t="s">
        <v>324</v>
      </c>
      <c r="L114" s="32"/>
    </row>
    <row r="115" spans="2:12" s="1" customFormat="1" ht="6.9" customHeight="1" x14ac:dyDescent="0.2">
      <c r="B115" s="32"/>
      <c r="L115" s="32"/>
    </row>
    <row r="116" spans="2:12" s="1" customFormat="1" ht="12" customHeight="1" x14ac:dyDescent="0.2">
      <c r="B116" s="32"/>
      <c r="C116" s="27" t="s">
        <v>16</v>
      </c>
      <c r="L116" s="32"/>
    </row>
    <row r="117" spans="2:12" s="1" customFormat="1" ht="16.5" customHeight="1" x14ac:dyDescent="0.2">
      <c r="B117" s="32"/>
      <c r="E117" s="278" t="str">
        <f>E7</f>
        <v>Prostá rekonstrukce trati v úseku Milotice nad Opavou – Brantice – 2.etapa</v>
      </c>
      <c r="F117" s="279"/>
      <c r="G117" s="279"/>
      <c r="H117" s="279"/>
      <c r="L117" s="32"/>
    </row>
    <row r="118" spans="2:12" ht="12" customHeight="1" x14ac:dyDescent="0.2">
      <c r="B118" s="20"/>
      <c r="C118" s="27" t="s">
        <v>312</v>
      </c>
      <c r="L118" s="20"/>
    </row>
    <row r="119" spans="2:12" ht="16.5" customHeight="1" x14ac:dyDescent="0.2">
      <c r="B119" s="20"/>
      <c r="E119" s="278" t="s">
        <v>1953</v>
      </c>
      <c r="F119" s="256"/>
      <c r="G119" s="256"/>
      <c r="H119" s="256"/>
      <c r="L119" s="20"/>
    </row>
    <row r="120" spans="2:12" ht="12" customHeight="1" x14ac:dyDescent="0.2">
      <c r="B120" s="20"/>
      <c r="C120" s="27" t="s">
        <v>314</v>
      </c>
      <c r="L120" s="20"/>
    </row>
    <row r="121" spans="2:12" s="1" customFormat="1" ht="16.5" customHeight="1" x14ac:dyDescent="0.2">
      <c r="B121" s="32"/>
      <c r="E121" s="260" t="s">
        <v>5749</v>
      </c>
      <c r="F121" s="277"/>
      <c r="G121" s="277"/>
      <c r="H121" s="277"/>
      <c r="L121" s="32"/>
    </row>
    <row r="122" spans="2:12" s="1" customFormat="1" ht="12" customHeight="1" x14ac:dyDescent="0.2">
      <c r="B122" s="32"/>
      <c r="C122" s="27" t="s">
        <v>625</v>
      </c>
      <c r="L122" s="32"/>
    </row>
    <row r="123" spans="2:12" s="1" customFormat="1" ht="16.5" customHeight="1" x14ac:dyDescent="0.2">
      <c r="B123" s="32"/>
      <c r="E123" s="248" t="str">
        <f>E13</f>
        <v>SO 02.10.1 - železniční spodek</v>
      </c>
      <c r="F123" s="277"/>
      <c r="G123" s="277"/>
      <c r="H123" s="277"/>
      <c r="L123" s="32"/>
    </row>
    <row r="124" spans="2:12" s="1" customFormat="1" ht="6.9" customHeight="1" x14ac:dyDescent="0.2">
      <c r="B124" s="32"/>
      <c r="L124" s="32"/>
    </row>
    <row r="125" spans="2:12" s="1" customFormat="1" ht="12" customHeight="1" x14ac:dyDescent="0.2">
      <c r="B125" s="32"/>
      <c r="C125" s="27" t="s">
        <v>20</v>
      </c>
      <c r="F125" s="25" t="str">
        <f>F16</f>
        <v>PS Krnov</v>
      </c>
      <c r="I125" s="27" t="s">
        <v>22</v>
      </c>
      <c r="J125" s="52" t="str">
        <f>IF(J16="","",J16)</f>
        <v>22. 5. 2025</v>
      </c>
      <c r="L125" s="32"/>
    </row>
    <row r="126" spans="2:12" s="1" customFormat="1" ht="6.9" customHeight="1" x14ac:dyDescent="0.2">
      <c r="B126" s="32"/>
      <c r="L126" s="32"/>
    </row>
    <row r="127" spans="2:12" s="1" customFormat="1" ht="15.15" customHeight="1" x14ac:dyDescent="0.2">
      <c r="B127" s="32"/>
      <c r="C127" s="27" t="s">
        <v>24</v>
      </c>
      <c r="F127" s="25" t="str">
        <f>E19</f>
        <v>Správa železnic, státní organizace, OŘ Ostrava</v>
      </c>
      <c r="I127" s="27" t="s">
        <v>32</v>
      </c>
      <c r="J127" s="30" t="str">
        <f>E25</f>
        <v xml:space="preserve"> </v>
      </c>
      <c r="L127" s="32"/>
    </row>
    <row r="128" spans="2:12" s="1" customFormat="1" ht="15.15" customHeight="1" x14ac:dyDescent="0.2">
      <c r="B128" s="32"/>
      <c r="C128" s="27" t="s">
        <v>30</v>
      </c>
      <c r="F128" s="25" t="str">
        <f>IF(E22="","",E22)</f>
        <v>Vyplň údaj</v>
      </c>
      <c r="I128" s="27" t="s">
        <v>35</v>
      </c>
      <c r="J128" s="30" t="str">
        <f>E28</f>
        <v xml:space="preserve"> </v>
      </c>
      <c r="L128" s="32"/>
    </row>
    <row r="129" spans="2:65" s="1" customFormat="1" ht="10.35" customHeight="1" x14ac:dyDescent="0.2">
      <c r="B129" s="32"/>
      <c r="L129" s="32"/>
    </row>
    <row r="130" spans="2:65" s="10" customFormat="1" ht="29.25" customHeight="1" x14ac:dyDescent="0.2">
      <c r="B130" s="116"/>
      <c r="C130" s="117" t="s">
        <v>325</v>
      </c>
      <c r="D130" s="118" t="s">
        <v>62</v>
      </c>
      <c r="E130" s="118" t="s">
        <v>58</v>
      </c>
      <c r="F130" s="118" t="s">
        <v>59</v>
      </c>
      <c r="G130" s="118" t="s">
        <v>326</v>
      </c>
      <c r="H130" s="118" t="s">
        <v>327</v>
      </c>
      <c r="I130" s="118" t="s">
        <v>328</v>
      </c>
      <c r="J130" s="118" t="s">
        <v>318</v>
      </c>
      <c r="K130" s="119" t="s">
        <v>329</v>
      </c>
      <c r="L130" s="116"/>
      <c r="M130" s="59" t="s">
        <v>1</v>
      </c>
      <c r="N130" s="60" t="s">
        <v>41</v>
      </c>
      <c r="O130" s="60" t="s">
        <v>330</v>
      </c>
      <c r="P130" s="60" t="s">
        <v>331</v>
      </c>
      <c r="Q130" s="60" t="s">
        <v>332</v>
      </c>
      <c r="R130" s="60" t="s">
        <v>333</v>
      </c>
      <c r="S130" s="60" t="s">
        <v>334</v>
      </c>
      <c r="T130" s="61" t="s">
        <v>335</v>
      </c>
    </row>
    <row r="131" spans="2:65" s="1" customFormat="1" ht="22.8" customHeight="1" x14ac:dyDescent="0.3">
      <c r="B131" s="32"/>
      <c r="C131" s="64" t="s">
        <v>336</v>
      </c>
      <c r="J131" s="120">
        <f>BK131</f>
        <v>0</v>
      </c>
      <c r="L131" s="32"/>
      <c r="M131" s="62"/>
      <c r="N131" s="53"/>
      <c r="O131" s="53"/>
      <c r="P131" s="121">
        <f>P132</f>
        <v>0</v>
      </c>
      <c r="Q131" s="53"/>
      <c r="R131" s="121">
        <f>R132</f>
        <v>59.396712000000001</v>
      </c>
      <c r="S131" s="53"/>
      <c r="T131" s="122">
        <f>T132</f>
        <v>50.460100000000004</v>
      </c>
      <c r="AT131" s="17" t="s">
        <v>76</v>
      </c>
      <c r="AU131" s="17" t="s">
        <v>320</v>
      </c>
      <c r="BK131" s="123">
        <f>BK132</f>
        <v>0</v>
      </c>
    </row>
    <row r="132" spans="2:65" s="11" customFormat="1" ht="25.95" customHeight="1" x14ac:dyDescent="0.25">
      <c r="B132" s="124"/>
      <c r="D132" s="125" t="s">
        <v>76</v>
      </c>
      <c r="E132" s="126" t="s">
        <v>337</v>
      </c>
      <c r="F132" s="126" t="s">
        <v>338</v>
      </c>
      <c r="I132" s="127"/>
      <c r="J132" s="128">
        <f>BK132</f>
        <v>0</v>
      </c>
      <c r="L132" s="124"/>
      <c r="M132" s="129"/>
      <c r="P132" s="130">
        <f>P133+P171+P181+P187+P200+P227</f>
        <v>0</v>
      </c>
      <c r="R132" s="130">
        <f>R133+R171+R181+R187+R200+R227</f>
        <v>59.396712000000001</v>
      </c>
      <c r="T132" s="131">
        <f>T133+T171+T181+T187+T200+T227</f>
        <v>50.460100000000004</v>
      </c>
      <c r="AR132" s="125" t="s">
        <v>84</v>
      </c>
      <c r="AT132" s="132" t="s">
        <v>76</v>
      </c>
      <c r="AU132" s="132" t="s">
        <v>77</v>
      </c>
      <c r="AY132" s="125" t="s">
        <v>339</v>
      </c>
      <c r="BK132" s="133">
        <f>BK133+BK171+BK181+BK187+BK200+BK227</f>
        <v>0</v>
      </c>
    </row>
    <row r="133" spans="2:65" s="11" customFormat="1" ht="22.8" customHeight="1" x14ac:dyDescent="0.25">
      <c r="B133" s="124"/>
      <c r="D133" s="125" t="s">
        <v>76</v>
      </c>
      <c r="E133" s="134" t="s">
        <v>84</v>
      </c>
      <c r="F133" s="134" t="s">
        <v>252</v>
      </c>
      <c r="I133" s="127"/>
      <c r="J133" s="135">
        <f>BK133</f>
        <v>0</v>
      </c>
      <c r="L133" s="124"/>
      <c r="M133" s="129"/>
      <c r="P133" s="130">
        <f>SUM(P134:P170)</f>
        <v>0</v>
      </c>
      <c r="R133" s="130">
        <f>SUM(R134:R170)</f>
        <v>56.902000000000001</v>
      </c>
      <c r="T133" s="131">
        <f>SUM(T134:T170)</f>
        <v>4.7924999999999995</v>
      </c>
      <c r="AR133" s="125" t="s">
        <v>84</v>
      </c>
      <c r="AT133" s="132" t="s">
        <v>76</v>
      </c>
      <c r="AU133" s="132" t="s">
        <v>84</v>
      </c>
      <c r="AY133" s="125" t="s">
        <v>339</v>
      </c>
      <c r="BK133" s="133">
        <f>SUM(BK134:BK170)</f>
        <v>0</v>
      </c>
    </row>
    <row r="134" spans="2:65" s="1" customFormat="1" ht="16.5" customHeight="1" x14ac:dyDescent="0.2">
      <c r="B134" s="136"/>
      <c r="C134" s="137" t="s">
        <v>84</v>
      </c>
      <c r="D134" s="137" t="s">
        <v>342</v>
      </c>
      <c r="E134" s="138" t="s">
        <v>5535</v>
      </c>
      <c r="F134" s="139" t="s">
        <v>5536</v>
      </c>
      <c r="G134" s="140" t="s">
        <v>381</v>
      </c>
      <c r="H134" s="141">
        <v>13.5</v>
      </c>
      <c r="I134" s="142"/>
      <c r="J134" s="143">
        <f>ROUND(I134*H134,2)</f>
        <v>0</v>
      </c>
      <c r="K134" s="139" t="s">
        <v>902</v>
      </c>
      <c r="L134" s="32"/>
      <c r="M134" s="144" t="s">
        <v>1</v>
      </c>
      <c r="N134" s="145" t="s">
        <v>42</v>
      </c>
      <c r="P134" s="146">
        <f>O134*H134</f>
        <v>0</v>
      </c>
      <c r="Q134" s="146">
        <v>0</v>
      </c>
      <c r="R134" s="146">
        <f>Q134*H134</f>
        <v>0</v>
      </c>
      <c r="S134" s="146">
        <v>0.35499999999999998</v>
      </c>
      <c r="T134" s="147">
        <f>S134*H134</f>
        <v>4.7924999999999995</v>
      </c>
      <c r="AR134" s="148" t="s">
        <v>249</v>
      </c>
      <c r="AT134" s="148" t="s">
        <v>342</v>
      </c>
      <c r="AU134" s="148" t="s">
        <v>86</v>
      </c>
      <c r="AY134" s="17" t="s">
        <v>339</v>
      </c>
      <c r="BE134" s="149">
        <f>IF(N134="základní",J134,0)</f>
        <v>0</v>
      </c>
      <c r="BF134" s="149">
        <f>IF(N134="snížená",J134,0)</f>
        <v>0</v>
      </c>
      <c r="BG134" s="149">
        <f>IF(N134="zákl. přenesená",J134,0)</f>
        <v>0</v>
      </c>
      <c r="BH134" s="149">
        <f>IF(N134="sníž. přenesená",J134,0)</f>
        <v>0</v>
      </c>
      <c r="BI134" s="149">
        <f>IF(N134="nulová",J134,0)</f>
        <v>0</v>
      </c>
      <c r="BJ134" s="17" t="s">
        <v>84</v>
      </c>
      <c r="BK134" s="149">
        <f>ROUND(I134*H134,2)</f>
        <v>0</v>
      </c>
      <c r="BL134" s="17" t="s">
        <v>249</v>
      </c>
      <c r="BM134" s="148" t="s">
        <v>5751</v>
      </c>
    </row>
    <row r="135" spans="2:65" s="1" customFormat="1" ht="19.2" x14ac:dyDescent="0.2">
      <c r="B135" s="32"/>
      <c r="D135" s="150" t="s">
        <v>348</v>
      </c>
      <c r="F135" s="151" t="s">
        <v>5538</v>
      </c>
      <c r="I135" s="152"/>
      <c r="L135" s="32"/>
      <c r="M135" s="153"/>
      <c r="T135" s="56"/>
      <c r="AT135" s="17" t="s">
        <v>348</v>
      </c>
      <c r="AU135" s="17" t="s">
        <v>86</v>
      </c>
    </row>
    <row r="136" spans="2:65" s="15" customFormat="1" x14ac:dyDescent="0.2">
      <c r="B136" s="189"/>
      <c r="D136" s="150" t="s">
        <v>376</v>
      </c>
      <c r="E136" s="190" t="s">
        <v>1</v>
      </c>
      <c r="F136" s="191" t="s">
        <v>5752</v>
      </c>
      <c r="H136" s="190" t="s">
        <v>1</v>
      </c>
      <c r="I136" s="192"/>
      <c r="L136" s="189"/>
      <c r="M136" s="193"/>
      <c r="T136" s="194"/>
      <c r="AT136" s="190" t="s">
        <v>376</v>
      </c>
      <c r="AU136" s="190" t="s">
        <v>86</v>
      </c>
      <c r="AV136" s="15" t="s">
        <v>84</v>
      </c>
      <c r="AW136" s="15" t="s">
        <v>34</v>
      </c>
      <c r="AX136" s="15" t="s">
        <v>77</v>
      </c>
      <c r="AY136" s="190" t="s">
        <v>339</v>
      </c>
    </row>
    <row r="137" spans="2:65" s="12" customFormat="1" x14ac:dyDescent="0.2">
      <c r="B137" s="155"/>
      <c r="D137" s="150" t="s">
        <v>376</v>
      </c>
      <c r="E137" s="156" t="s">
        <v>1</v>
      </c>
      <c r="F137" s="157" t="s">
        <v>5753</v>
      </c>
      <c r="H137" s="158">
        <v>13.5</v>
      </c>
      <c r="I137" s="159"/>
      <c r="L137" s="155"/>
      <c r="M137" s="160"/>
      <c r="T137" s="161"/>
      <c r="AT137" s="156" t="s">
        <v>376</v>
      </c>
      <c r="AU137" s="156" t="s">
        <v>86</v>
      </c>
      <c r="AV137" s="12" t="s">
        <v>86</v>
      </c>
      <c r="AW137" s="12" t="s">
        <v>34</v>
      </c>
      <c r="AX137" s="12" t="s">
        <v>77</v>
      </c>
      <c r="AY137" s="156" t="s">
        <v>339</v>
      </c>
    </row>
    <row r="138" spans="2:65" s="13" customFormat="1" x14ac:dyDescent="0.2">
      <c r="B138" s="162"/>
      <c r="D138" s="150" t="s">
        <v>376</v>
      </c>
      <c r="E138" s="163" t="s">
        <v>1</v>
      </c>
      <c r="F138" s="164" t="s">
        <v>398</v>
      </c>
      <c r="H138" s="165">
        <v>13.5</v>
      </c>
      <c r="I138" s="166"/>
      <c r="L138" s="162"/>
      <c r="M138" s="167"/>
      <c r="T138" s="168"/>
      <c r="AT138" s="163" t="s">
        <v>376</v>
      </c>
      <c r="AU138" s="163" t="s">
        <v>86</v>
      </c>
      <c r="AV138" s="13" t="s">
        <v>249</v>
      </c>
      <c r="AW138" s="13" t="s">
        <v>34</v>
      </c>
      <c r="AX138" s="13" t="s">
        <v>84</v>
      </c>
      <c r="AY138" s="163" t="s">
        <v>339</v>
      </c>
    </row>
    <row r="139" spans="2:65" s="1" customFormat="1" ht="16.5" customHeight="1" x14ac:dyDescent="0.2">
      <c r="B139" s="136"/>
      <c r="C139" s="137" t="s">
        <v>86</v>
      </c>
      <c r="D139" s="137" t="s">
        <v>342</v>
      </c>
      <c r="E139" s="138" t="s">
        <v>5281</v>
      </c>
      <c r="F139" s="139" t="s">
        <v>5282</v>
      </c>
      <c r="G139" s="140" t="s">
        <v>373</v>
      </c>
      <c r="H139" s="141">
        <v>40.457999999999998</v>
      </c>
      <c r="I139" s="142"/>
      <c r="J139" s="143">
        <f>ROUND(I139*H139,2)</f>
        <v>0</v>
      </c>
      <c r="K139" s="139" t="s">
        <v>902</v>
      </c>
      <c r="L139" s="32"/>
      <c r="M139" s="144" t="s">
        <v>1</v>
      </c>
      <c r="N139" s="145" t="s">
        <v>42</v>
      </c>
      <c r="P139" s="146">
        <f>O139*H139</f>
        <v>0</v>
      </c>
      <c r="Q139" s="146">
        <v>0</v>
      </c>
      <c r="R139" s="146">
        <f>Q139*H139</f>
        <v>0</v>
      </c>
      <c r="S139" s="146">
        <v>0</v>
      </c>
      <c r="T139" s="147">
        <f>S139*H139</f>
        <v>0</v>
      </c>
      <c r="AR139" s="148" t="s">
        <v>249</v>
      </c>
      <c r="AT139" s="148" t="s">
        <v>342</v>
      </c>
      <c r="AU139" s="148" t="s">
        <v>86</v>
      </c>
      <c r="AY139" s="17" t="s">
        <v>339</v>
      </c>
      <c r="BE139" s="149">
        <f>IF(N139="základní",J139,0)</f>
        <v>0</v>
      </c>
      <c r="BF139" s="149">
        <f>IF(N139="snížená",J139,0)</f>
        <v>0</v>
      </c>
      <c r="BG139" s="149">
        <f>IF(N139="zákl. přenesená",J139,0)</f>
        <v>0</v>
      </c>
      <c r="BH139" s="149">
        <f>IF(N139="sníž. přenesená",J139,0)</f>
        <v>0</v>
      </c>
      <c r="BI139" s="149">
        <f>IF(N139="nulová",J139,0)</f>
        <v>0</v>
      </c>
      <c r="BJ139" s="17" t="s">
        <v>84</v>
      </c>
      <c r="BK139" s="149">
        <f>ROUND(I139*H139,2)</f>
        <v>0</v>
      </c>
      <c r="BL139" s="17" t="s">
        <v>249</v>
      </c>
      <c r="BM139" s="148" t="s">
        <v>5754</v>
      </c>
    </row>
    <row r="140" spans="2:65" s="1" customFormat="1" ht="19.2" x14ac:dyDescent="0.2">
      <c r="B140" s="32"/>
      <c r="D140" s="150" t="s">
        <v>348</v>
      </c>
      <c r="F140" s="151" t="s">
        <v>5284</v>
      </c>
      <c r="I140" s="152"/>
      <c r="L140" s="32"/>
      <c r="M140" s="153"/>
      <c r="T140" s="56"/>
      <c r="AT140" s="17" t="s">
        <v>348</v>
      </c>
      <c r="AU140" s="17" t="s">
        <v>86</v>
      </c>
    </row>
    <row r="141" spans="2:65" s="1" customFormat="1" ht="38.4" x14ac:dyDescent="0.2">
      <c r="B141" s="32"/>
      <c r="D141" s="150" t="s">
        <v>350</v>
      </c>
      <c r="F141" s="154" t="s">
        <v>5755</v>
      </c>
      <c r="I141" s="152"/>
      <c r="L141" s="32"/>
      <c r="M141" s="153"/>
      <c r="T141" s="56"/>
      <c r="AT141" s="17" t="s">
        <v>350</v>
      </c>
      <c r="AU141" s="17" t="s">
        <v>86</v>
      </c>
    </row>
    <row r="142" spans="2:65" s="12" customFormat="1" x14ac:dyDescent="0.2">
      <c r="B142" s="155"/>
      <c r="D142" s="150" t="s">
        <v>376</v>
      </c>
      <c r="E142" s="156" t="s">
        <v>1</v>
      </c>
      <c r="F142" s="157" t="s">
        <v>5756</v>
      </c>
      <c r="H142" s="158">
        <v>28.292000000000002</v>
      </c>
      <c r="I142" s="159"/>
      <c r="L142" s="155"/>
      <c r="M142" s="160"/>
      <c r="T142" s="161"/>
      <c r="AT142" s="156" t="s">
        <v>376</v>
      </c>
      <c r="AU142" s="156" t="s">
        <v>86</v>
      </c>
      <c r="AV142" s="12" t="s">
        <v>86</v>
      </c>
      <c r="AW142" s="12" t="s">
        <v>34</v>
      </c>
      <c r="AX142" s="12" t="s">
        <v>77</v>
      </c>
      <c r="AY142" s="156" t="s">
        <v>339</v>
      </c>
    </row>
    <row r="143" spans="2:65" s="12" customFormat="1" x14ac:dyDescent="0.2">
      <c r="B143" s="155"/>
      <c r="D143" s="150" t="s">
        <v>376</v>
      </c>
      <c r="E143" s="156" t="s">
        <v>1</v>
      </c>
      <c r="F143" s="157" t="s">
        <v>5757</v>
      </c>
      <c r="H143" s="158">
        <v>10.186</v>
      </c>
      <c r="I143" s="159"/>
      <c r="L143" s="155"/>
      <c r="M143" s="160"/>
      <c r="T143" s="161"/>
      <c r="AT143" s="156" t="s">
        <v>376</v>
      </c>
      <c r="AU143" s="156" t="s">
        <v>86</v>
      </c>
      <c r="AV143" s="12" t="s">
        <v>86</v>
      </c>
      <c r="AW143" s="12" t="s">
        <v>34</v>
      </c>
      <c r="AX143" s="12" t="s">
        <v>77</v>
      </c>
      <c r="AY143" s="156" t="s">
        <v>339</v>
      </c>
    </row>
    <row r="144" spans="2:65" s="12" customFormat="1" x14ac:dyDescent="0.2">
      <c r="B144" s="155"/>
      <c r="D144" s="150" t="s">
        <v>376</v>
      </c>
      <c r="E144" s="156" t="s">
        <v>1</v>
      </c>
      <c r="F144" s="157" t="s">
        <v>5758</v>
      </c>
      <c r="H144" s="158">
        <v>1.98</v>
      </c>
      <c r="I144" s="159"/>
      <c r="L144" s="155"/>
      <c r="M144" s="160"/>
      <c r="T144" s="161"/>
      <c r="AT144" s="156" t="s">
        <v>376</v>
      </c>
      <c r="AU144" s="156" t="s">
        <v>86</v>
      </c>
      <c r="AV144" s="12" t="s">
        <v>86</v>
      </c>
      <c r="AW144" s="12" t="s">
        <v>34</v>
      </c>
      <c r="AX144" s="12" t="s">
        <v>77</v>
      </c>
      <c r="AY144" s="156" t="s">
        <v>339</v>
      </c>
    </row>
    <row r="145" spans="2:65" s="13" customFormat="1" x14ac:dyDescent="0.2">
      <c r="B145" s="162"/>
      <c r="D145" s="150" t="s">
        <v>376</v>
      </c>
      <c r="E145" s="163" t="s">
        <v>1</v>
      </c>
      <c r="F145" s="164" t="s">
        <v>398</v>
      </c>
      <c r="H145" s="165">
        <v>40.457999999999998</v>
      </c>
      <c r="I145" s="166"/>
      <c r="L145" s="162"/>
      <c r="M145" s="167"/>
      <c r="T145" s="168"/>
      <c r="AT145" s="163" t="s">
        <v>376</v>
      </c>
      <c r="AU145" s="163" t="s">
        <v>86</v>
      </c>
      <c r="AV145" s="13" t="s">
        <v>249</v>
      </c>
      <c r="AW145" s="13" t="s">
        <v>34</v>
      </c>
      <c r="AX145" s="13" t="s">
        <v>84</v>
      </c>
      <c r="AY145" s="163" t="s">
        <v>339</v>
      </c>
    </row>
    <row r="146" spans="2:65" s="1" customFormat="1" ht="21.75" customHeight="1" x14ac:dyDescent="0.2">
      <c r="B146" s="136"/>
      <c r="C146" s="137" t="s">
        <v>97</v>
      </c>
      <c r="D146" s="137" t="s">
        <v>342</v>
      </c>
      <c r="E146" s="138" t="s">
        <v>5381</v>
      </c>
      <c r="F146" s="139" t="s">
        <v>5382</v>
      </c>
      <c r="G146" s="140" t="s">
        <v>373</v>
      </c>
      <c r="H146" s="141">
        <v>76.956000000000003</v>
      </c>
      <c r="I146" s="142"/>
      <c r="J146" s="143">
        <f>ROUND(I146*H146,2)</f>
        <v>0</v>
      </c>
      <c r="K146" s="139" t="s">
        <v>902</v>
      </c>
      <c r="L146" s="32"/>
      <c r="M146" s="144" t="s">
        <v>1</v>
      </c>
      <c r="N146" s="145" t="s">
        <v>42</v>
      </c>
      <c r="P146" s="146">
        <f>O146*H146</f>
        <v>0</v>
      </c>
      <c r="Q146" s="146">
        <v>0</v>
      </c>
      <c r="R146" s="146">
        <f>Q146*H146</f>
        <v>0</v>
      </c>
      <c r="S146" s="146">
        <v>0</v>
      </c>
      <c r="T146" s="147">
        <f>S146*H146</f>
        <v>0</v>
      </c>
      <c r="AR146" s="148" t="s">
        <v>249</v>
      </c>
      <c r="AT146" s="148" t="s">
        <v>342</v>
      </c>
      <c r="AU146" s="148" t="s">
        <v>86</v>
      </c>
      <c r="AY146" s="17" t="s">
        <v>339</v>
      </c>
      <c r="BE146" s="149">
        <f>IF(N146="základní",J146,0)</f>
        <v>0</v>
      </c>
      <c r="BF146" s="149">
        <f>IF(N146="snížená",J146,0)</f>
        <v>0</v>
      </c>
      <c r="BG146" s="149">
        <f>IF(N146="zákl. přenesená",J146,0)</f>
        <v>0</v>
      </c>
      <c r="BH146" s="149">
        <f>IF(N146="sníž. přenesená",J146,0)</f>
        <v>0</v>
      </c>
      <c r="BI146" s="149">
        <f>IF(N146="nulová",J146,0)</f>
        <v>0</v>
      </c>
      <c r="BJ146" s="17" t="s">
        <v>84</v>
      </c>
      <c r="BK146" s="149">
        <f>ROUND(I146*H146,2)</f>
        <v>0</v>
      </c>
      <c r="BL146" s="17" t="s">
        <v>249</v>
      </c>
      <c r="BM146" s="148" t="s">
        <v>5759</v>
      </c>
    </row>
    <row r="147" spans="2:65" s="1" customFormat="1" ht="19.2" x14ac:dyDescent="0.2">
      <c r="B147" s="32"/>
      <c r="D147" s="150" t="s">
        <v>348</v>
      </c>
      <c r="F147" s="151" t="s">
        <v>5384</v>
      </c>
      <c r="I147" s="152"/>
      <c r="L147" s="32"/>
      <c r="M147" s="153"/>
      <c r="T147" s="56"/>
      <c r="AT147" s="17" t="s">
        <v>348</v>
      </c>
      <c r="AU147" s="17" t="s">
        <v>86</v>
      </c>
    </row>
    <row r="148" spans="2:65" s="15" customFormat="1" x14ac:dyDescent="0.2">
      <c r="B148" s="189"/>
      <c r="D148" s="150" t="s">
        <v>376</v>
      </c>
      <c r="E148" s="190" t="s">
        <v>1</v>
      </c>
      <c r="F148" s="191" t="s">
        <v>5291</v>
      </c>
      <c r="H148" s="190" t="s">
        <v>1</v>
      </c>
      <c r="I148" s="192"/>
      <c r="L148" s="189"/>
      <c r="M148" s="193"/>
      <c r="T148" s="194"/>
      <c r="AT148" s="190" t="s">
        <v>376</v>
      </c>
      <c r="AU148" s="190" t="s">
        <v>86</v>
      </c>
      <c r="AV148" s="15" t="s">
        <v>84</v>
      </c>
      <c r="AW148" s="15" t="s">
        <v>34</v>
      </c>
      <c r="AX148" s="15" t="s">
        <v>77</v>
      </c>
      <c r="AY148" s="190" t="s">
        <v>339</v>
      </c>
    </row>
    <row r="149" spans="2:65" s="12" customFormat="1" x14ac:dyDescent="0.2">
      <c r="B149" s="155"/>
      <c r="D149" s="150" t="s">
        <v>376</v>
      </c>
      <c r="E149" s="156" t="s">
        <v>1</v>
      </c>
      <c r="F149" s="157" t="s">
        <v>5760</v>
      </c>
      <c r="H149" s="158">
        <v>76.956000000000003</v>
      </c>
      <c r="I149" s="159"/>
      <c r="L149" s="155"/>
      <c r="M149" s="160"/>
      <c r="T149" s="161"/>
      <c r="AT149" s="156" t="s">
        <v>376</v>
      </c>
      <c r="AU149" s="156" t="s">
        <v>86</v>
      </c>
      <c r="AV149" s="12" t="s">
        <v>86</v>
      </c>
      <c r="AW149" s="12" t="s">
        <v>34</v>
      </c>
      <c r="AX149" s="12" t="s">
        <v>77</v>
      </c>
      <c r="AY149" s="156" t="s">
        <v>339</v>
      </c>
    </row>
    <row r="150" spans="2:65" s="13" customFormat="1" x14ac:dyDescent="0.2">
      <c r="B150" s="162"/>
      <c r="D150" s="150" t="s">
        <v>376</v>
      </c>
      <c r="E150" s="163" t="s">
        <v>1</v>
      </c>
      <c r="F150" s="164" t="s">
        <v>398</v>
      </c>
      <c r="H150" s="165">
        <v>76.956000000000003</v>
      </c>
      <c r="I150" s="166"/>
      <c r="L150" s="162"/>
      <c r="M150" s="167"/>
      <c r="T150" s="168"/>
      <c r="AT150" s="163" t="s">
        <v>376</v>
      </c>
      <c r="AU150" s="163" t="s">
        <v>86</v>
      </c>
      <c r="AV150" s="13" t="s">
        <v>249</v>
      </c>
      <c r="AW150" s="13" t="s">
        <v>34</v>
      </c>
      <c r="AX150" s="13" t="s">
        <v>84</v>
      </c>
      <c r="AY150" s="163" t="s">
        <v>339</v>
      </c>
    </row>
    <row r="151" spans="2:65" s="1" customFormat="1" ht="16.5" customHeight="1" x14ac:dyDescent="0.2">
      <c r="B151" s="136"/>
      <c r="C151" s="137" t="s">
        <v>249</v>
      </c>
      <c r="D151" s="137" t="s">
        <v>342</v>
      </c>
      <c r="E151" s="138" t="s">
        <v>5299</v>
      </c>
      <c r="F151" s="139" t="s">
        <v>5300</v>
      </c>
      <c r="G151" s="140" t="s">
        <v>373</v>
      </c>
      <c r="H151" s="141">
        <v>31.611999999999998</v>
      </c>
      <c r="I151" s="142"/>
      <c r="J151" s="143">
        <f>ROUND(I151*H151,2)</f>
        <v>0</v>
      </c>
      <c r="K151" s="139" t="s">
        <v>902</v>
      </c>
      <c r="L151" s="32"/>
      <c r="M151" s="144" t="s">
        <v>1</v>
      </c>
      <c r="N151" s="145" t="s">
        <v>42</v>
      </c>
      <c r="P151" s="146">
        <f>O151*H151</f>
        <v>0</v>
      </c>
      <c r="Q151" s="146">
        <v>0</v>
      </c>
      <c r="R151" s="146">
        <f>Q151*H151</f>
        <v>0</v>
      </c>
      <c r="S151" s="146">
        <v>0</v>
      </c>
      <c r="T151" s="147">
        <f>S151*H151</f>
        <v>0</v>
      </c>
      <c r="AR151" s="148" t="s">
        <v>249</v>
      </c>
      <c r="AT151" s="148" t="s">
        <v>342</v>
      </c>
      <c r="AU151" s="148" t="s">
        <v>86</v>
      </c>
      <c r="AY151" s="17" t="s">
        <v>339</v>
      </c>
      <c r="BE151" s="149">
        <f>IF(N151="základní",J151,0)</f>
        <v>0</v>
      </c>
      <c r="BF151" s="149">
        <f>IF(N151="snížená",J151,0)</f>
        <v>0</v>
      </c>
      <c r="BG151" s="149">
        <f>IF(N151="zákl. přenesená",J151,0)</f>
        <v>0</v>
      </c>
      <c r="BH151" s="149">
        <f>IF(N151="sníž. přenesená",J151,0)</f>
        <v>0</v>
      </c>
      <c r="BI151" s="149">
        <f>IF(N151="nulová",J151,0)</f>
        <v>0</v>
      </c>
      <c r="BJ151" s="17" t="s">
        <v>84</v>
      </c>
      <c r="BK151" s="149">
        <f>ROUND(I151*H151,2)</f>
        <v>0</v>
      </c>
      <c r="BL151" s="17" t="s">
        <v>249</v>
      </c>
      <c r="BM151" s="148" t="s">
        <v>5761</v>
      </c>
    </row>
    <row r="152" spans="2:65" s="1" customFormat="1" x14ac:dyDescent="0.2">
      <c r="B152" s="32"/>
      <c r="D152" s="150" t="s">
        <v>348</v>
      </c>
      <c r="F152" s="151" t="s">
        <v>5302</v>
      </c>
      <c r="I152" s="152"/>
      <c r="L152" s="32"/>
      <c r="M152" s="153"/>
      <c r="T152" s="56"/>
      <c r="AT152" s="17" t="s">
        <v>348</v>
      </c>
      <c r="AU152" s="17" t="s">
        <v>86</v>
      </c>
    </row>
    <row r="153" spans="2:65" s="12" customFormat="1" x14ac:dyDescent="0.2">
      <c r="B153" s="155"/>
      <c r="D153" s="150" t="s">
        <v>376</v>
      </c>
      <c r="E153" s="156" t="s">
        <v>1</v>
      </c>
      <c r="F153" s="157" t="s">
        <v>5756</v>
      </c>
      <c r="H153" s="158">
        <v>28.292000000000002</v>
      </c>
      <c r="I153" s="159"/>
      <c r="L153" s="155"/>
      <c r="M153" s="160"/>
      <c r="T153" s="161"/>
      <c r="AT153" s="156" t="s">
        <v>376</v>
      </c>
      <c r="AU153" s="156" t="s">
        <v>86</v>
      </c>
      <c r="AV153" s="12" t="s">
        <v>86</v>
      </c>
      <c r="AW153" s="12" t="s">
        <v>34</v>
      </c>
      <c r="AX153" s="12" t="s">
        <v>77</v>
      </c>
      <c r="AY153" s="156" t="s">
        <v>339</v>
      </c>
    </row>
    <row r="154" spans="2:65" s="12" customFormat="1" x14ac:dyDescent="0.2">
      <c r="B154" s="155"/>
      <c r="D154" s="150" t="s">
        <v>376</v>
      </c>
      <c r="E154" s="156" t="s">
        <v>1</v>
      </c>
      <c r="F154" s="157" t="s">
        <v>5762</v>
      </c>
      <c r="H154" s="158">
        <v>3.32</v>
      </c>
      <c r="I154" s="159"/>
      <c r="L154" s="155"/>
      <c r="M154" s="160"/>
      <c r="T154" s="161"/>
      <c r="AT154" s="156" t="s">
        <v>376</v>
      </c>
      <c r="AU154" s="156" t="s">
        <v>86</v>
      </c>
      <c r="AV154" s="12" t="s">
        <v>86</v>
      </c>
      <c r="AW154" s="12" t="s">
        <v>34</v>
      </c>
      <c r="AX154" s="12" t="s">
        <v>77</v>
      </c>
      <c r="AY154" s="156" t="s">
        <v>339</v>
      </c>
    </row>
    <row r="155" spans="2:65" s="13" customFormat="1" x14ac:dyDescent="0.2">
      <c r="B155" s="162"/>
      <c r="D155" s="150" t="s">
        <v>376</v>
      </c>
      <c r="E155" s="163" t="s">
        <v>1</v>
      </c>
      <c r="F155" s="164" t="s">
        <v>398</v>
      </c>
      <c r="H155" s="165">
        <v>31.612000000000002</v>
      </c>
      <c r="I155" s="166"/>
      <c r="L155" s="162"/>
      <c r="M155" s="167"/>
      <c r="T155" s="168"/>
      <c r="AT155" s="163" t="s">
        <v>376</v>
      </c>
      <c r="AU155" s="163" t="s">
        <v>86</v>
      </c>
      <c r="AV155" s="13" t="s">
        <v>249</v>
      </c>
      <c r="AW155" s="13" t="s">
        <v>34</v>
      </c>
      <c r="AX155" s="13" t="s">
        <v>84</v>
      </c>
      <c r="AY155" s="163" t="s">
        <v>339</v>
      </c>
    </row>
    <row r="156" spans="2:65" s="1" customFormat="1" ht="16.5" customHeight="1" x14ac:dyDescent="0.2">
      <c r="B156" s="136"/>
      <c r="C156" s="169" t="s">
        <v>340</v>
      </c>
      <c r="D156" s="169" t="s">
        <v>490</v>
      </c>
      <c r="E156" s="170" t="s">
        <v>5305</v>
      </c>
      <c r="F156" s="171" t="s">
        <v>5306</v>
      </c>
      <c r="G156" s="172" t="s">
        <v>493</v>
      </c>
      <c r="H156" s="173">
        <v>56.902000000000001</v>
      </c>
      <c r="I156" s="174"/>
      <c r="J156" s="175">
        <f>ROUND(I156*H156,2)</f>
        <v>0</v>
      </c>
      <c r="K156" s="171" t="s">
        <v>902</v>
      </c>
      <c r="L156" s="176"/>
      <c r="M156" s="177" t="s">
        <v>1</v>
      </c>
      <c r="N156" s="178" t="s">
        <v>42</v>
      </c>
      <c r="P156" s="146">
        <f>O156*H156</f>
        <v>0</v>
      </c>
      <c r="Q156" s="146">
        <v>1</v>
      </c>
      <c r="R156" s="146">
        <f>Q156*H156</f>
        <v>56.902000000000001</v>
      </c>
      <c r="S156" s="146">
        <v>0</v>
      </c>
      <c r="T156" s="147">
        <f>S156*H156</f>
        <v>0</v>
      </c>
      <c r="AR156" s="148" t="s">
        <v>385</v>
      </c>
      <c r="AT156" s="148" t="s">
        <v>490</v>
      </c>
      <c r="AU156" s="148" t="s">
        <v>86</v>
      </c>
      <c r="AY156" s="17" t="s">
        <v>339</v>
      </c>
      <c r="BE156" s="149">
        <f>IF(N156="základní",J156,0)</f>
        <v>0</v>
      </c>
      <c r="BF156" s="149">
        <f>IF(N156="snížená",J156,0)</f>
        <v>0</v>
      </c>
      <c r="BG156" s="149">
        <f>IF(N156="zákl. přenesená",J156,0)</f>
        <v>0</v>
      </c>
      <c r="BH156" s="149">
        <f>IF(N156="sníž. přenesená",J156,0)</f>
        <v>0</v>
      </c>
      <c r="BI156" s="149">
        <f>IF(N156="nulová",J156,0)</f>
        <v>0</v>
      </c>
      <c r="BJ156" s="17" t="s">
        <v>84</v>
      </c>
      <c r="BK156" s="149">
        <f>ROUND(I156*H156,2)</f>
        <v>0</v>
      </c>
      <c r="BL156" s="17" t="s">
        <v>249</v>
      </c>
      <c r="BM156" s="148" t="s">
        <v>5763</v>
      </c>
    </row>
    <row r="157" spans="2:65" s="1" customFormat="1" x14ac:dyDescent="0.2">
      <c r="B157" s="32"/>
      <c r="D157" s="150" t="s">
        <v>348</v>
      </c>
      <c r="F157" s="151" t="s">
        <v>5306</v>
      </c>
      <c r="I157" s="152"/>
      <c r="L157" s="32"/>
      <c r="M157" s="153"/>
      <c r="T157" s="56"/>
      <c r="AT157" s="17" t="s">
        <v>348</v>
      </c>
      <c r="AU157" s="17" t="s">
        <v>86</v>
      </c>
    </row>
    <row r="158" spans="2:65" s="12" customFormat="1" x14ac:dyDescent="0.2">
      <c r="B158" s="155"/>
      <c r="D158" s="150" t="s">
        <v>376</v>
      </c>
      <c r="E158" s="156" t="s">
        <v>1</v>
      </c>
      <c r="F158" s="157" t="s">
        <v>5764</v>
      </c>
      <c r="H158" s="158">
        <v>56.902000000000001</v>
      </c>
      <c r="I158" s="159"/>
      <c r="L158" s="155"/>
      <c r="M158" s="160"/>
      <c r="T158" s="161"/>
      <c r="AT158" s="156" t="s">
        <v>376</v>
      </c>
      <c r="AU158" s="156" t="s">
        <v>86</v>
      </c>
      <c r="AV158" s="12" t="s">
        <v>86</v>
      </c>
      <c r="AW158" s="12" t="s">
        <v>34</v>
      </c>
      <c r="AX158" s="12" t="s">
        <v>77</v>
      </c>
      <c r="AY158" s="156" t="s">
        <v>339</v>
      </c>
    </row>
    <row r="159" spans="2:65" s="13" customFormat="1" x14ac:dyDescent="0.2">
      <c r="B159" s="162"/>
      <c r="D159" s="150" t="s">
        <v>376</v>
      </c>
      <c r="E159" s="163" t="s">
        <v>1</v>
      </c>
      <c r="F159" s="164" t="s">
        <v>398</v>
      </c>
      <c r="H159" s="165">
        <v>56.902000000000001</v>
      </c>
      <c r="I159" s="166"/>
      <c r="L159" s="162"/>
      <c r="M159" s="167"/>
      <c r="T159" s="168"/>
      <c r="AT159" s="163" t="s">
        <v>376</v>
      </c>
      <c r="AU159" s="163" t="s">
        <v>86</v>
      </c>
      <c r="AV159" s="13" t="s">
        <v>249</v>
      </c>
      <c r="AW159" s="13" t="s">
        <v>34</v>
      </c>
      <c r="AX159" s="13" t="s">
        <v>84</v>
      </c>
      <c r="AY159" s="163" t="s">
        <v>339</v>
      </c>
    </row>
    <row r="160" spans="2:65" s="1" customFormat="1" ht="21.75" customHeight="1" x14ac:dyDescent="0.2">
      <c r="B160" s="136"/>
      <c r="C160" s="137" t="s">
        <v>370</v>
      </c>
      <c r="D160" s="137" t="s">
        <v>342</v>
      </c>
      <c r="E160" s="138" t="s">
        <v>4314</v>
      </c>
      <c r="F160" s="139" t="s">
        <v>4315</v>
      </c>
      <c r="G160" s="140" t="s">
        <v>373</v>
      </c>
      <c r="H160" s="141">
        <v>19.786000000000001</v>
      </c>
      <c r="I160" s="142"/>
      <c r="J160" s="143">
        <f>ROUND(I160*H160,2)</f>
        <v>0</v>
      </c>
      <c r="K160" s="139" t="s">
        <v>902</v>
      </c>
      <c r="L160" s="32"/>
      <c r="M160" s="144" t="s">
        <v>1</v>
      </c>
      <c r="N160" s="145" t="s">
        <v>42</v>
      </c>
      <c r="P160" s="146">
        <f>O160*H160</f>
        <v>0</v>
      </c>
      <c r="Q160" s="146">
        <v>0</v>
      </c>
      <c r="R160" s="146">
        <f>Q160*H160</f>
        <v>0</v>
      </c>
      <c r="S160" s="146">
        <v>0</v>
      </c>
      <c r="T160" s="147">
        <f>S160*H160</f>
        <v>0</v>
      </c>
      <c r="AR160" s="148" t="s">
        <v>249</v>
      </c>
      <c r="AT160" s="148" t="s">
        <v>342</v>
      </c>
      <c r="AU160" s="148" t="s">
        <v>86</v>
      </c>
      <c r="AY160" s="17" t="s">
        <v>339</v>
      </c>
      <c r="BE160" s="149">
        <f>IF(N160="základní",J160,0)</f>
        <v>0</v>
      </c>
      <c r="BF160" s="149">
        <f>IF(N160="snížená",J160,0)</f>
        <v>0</v>
      </c>
      <c r="BG160" s="149">
        <f>IF(N160="zákl. přenesená",J160,0)</f>
        <v>0</v>
      </c>
      <c r="BH160" s="149">
        <f>IF(N160="sníž. přenesená",J160,0)</f>
        <v>0</v>
      </c>
      <c r="BI160" s="149">
        <f>IF(N160="nulová",J160,0)</f>
        <v>0</v>
      </c>
      <c r="BJ160" s="17" t="s">
        <v>84</v>
      </c>
      <c r="BK160" s="149">
        <f>ROUND(I160*H160,2)</f>
        <v>0</v>
      </c>
      <c r="BL160" s="17" t="s">
        <v>249</v>
      </c>
      <c r="BM160" s="148" t="s">
        <v>5765</v>
      </c>
    </row>
    <row r="161" spans="2:65" s="1" customFormat="1" ht="28.8" x14ac:dyDescent="0.2">
      <c r="B161" s="32"/>
      <c r="D161" s="150" t="s">
        <v>348</v>
      </c>
      <c r="F161" s="151" t="s">
        <v>4317</v>
      </c>
      <c r="I161" s="152"/>
      <c r="L161" s="32"/>
      <c r="M161" s="153"/>
      <c r="T161" s="56"/>
      <c r="AT161" s="17" t="s">
        <v>348</v>
      </c>
      <c r="AU161" s="17" t="s">
        <v>86</v>
      </c>
    </row>
    <row r="162" spans="2:65" s="1" customFormat="1" ht="38.4" x14ac:dyDescent="0.2">
      <c r="B162" s="32"/>
      <c r="D162" s="150" t="s">
        <v>350</v>
      </c>
      <c r="F162" s="154" t="s">
        <v>5766</v>
      </c>
      <c r="I162" s="152"/>
      <c r="L162" s="32"/>
      <c r="M162" s="153"/>
      <c r="T162" s="56"/>
      <c r="AT162" s="17" t="s">
        <v>350</v>
      </c>
      <c r="AU162" s="17" t="s">
        <v>86</v>
      </c>
    </row>
    <row r="163" spans="2:65" s="12" customFormat="1" x14ac:dyDescent="0.2">
      <c r="B163" s="155"/>
      <c r="D163" s="150" t="s">
        <v>376</v>
      </c>
      <c r="E163" s="156" t="s">
        <v>1</v>
      </c>
      <c r="F163" s="157" t="s">
        <v>5757</v>
      </c>
      <c r="H163" s="158">
        <v>10.186</v>
      </c>
      <c r="I163" s="159"/>
      <c r="L163" s="155"/>
      <c r="M163" s="160"/>
      <c r="T163" s="161"/>
      <c r="AT163" s="156" t="s">
        <v>376</v>
      </c>
      <c r="AU163" s="156" t="s">
        <v>86</v>
      </c>
      <c r="AV163" s="12" t="s">
        <v>86</v>
      </c>
      <c r="AW163" s="12" t="s">
        <v>34</v>
      </c>
      <c r="AX163" s="12" t="s">
        <v>77</v>
      </c>
      <c r="AY163" s="156" t="s">
        <v>339</v>
      </c>
    </row>
    <row r="164" spans="2:65" s="12" customFormat="1" x14ac:dyDescent="0.2">
      <c r="B164" s="155"/>
      <c r="D164" s="150" t="s">
        <v>376</v>
      </c>
      <c r="E164" s="156" t="s">
        <v>1</v>
      </c>
      <c r="F164" s="157" t="s">
        <v>5758</v>
      </c>
      <c r="H164" s="158">
        <v>1.98</v>
      </c>
      <c r="I164" s="159"/>
      <c r="L164" s="155"/>
      <c r="M164" s="160"/>
      <c r="T164" s="161"/>
      <c r="AT164" s="156" t="s">
        <v>376</v>
      </c>
      <c r="AU164" s="156" t="s">
        <v>86</v>
      </c>
      <c r="AV164" s="12" t="s">
        <v>86</v>
      </c>
      <c r="AW164" s="12" t="s">
        <v>34</v>
      </c>
      <c r="AX164" s="12" t="s">
        <v>77</v>
      </c>
      <c r="AY164" s="156" t="s">
        <v>339</v>
      </c>
    </row>
    <row r="165" spans="2:65" s="12" customFormat="1" x14ac:dyDescent="0.2">
      <c r="B165" s="155"/>
      <c r="D165" s="150" t="s">
        <v>376</v>
      </c>
      <c r="E165" s="156" t="s">
        <v>1</v>
      </c>
      <c r="F165" s="157" t="s">
        <v>5767</v>
      </c>
      <c r="H165" s="158">
        <v>7.62</v>
      </c>
      <c r="I165" s="159"/>
      <c r="L165" s="155"/>
      <c r="M165" s="160"/>
      <c r="T165" s="161"/>
      <c r="AT165" s="156" t="s">
        <v>376</v>
      </c>
      <c r="AU165" s="156" t="s">
        <v>86</v>
      </c>
      <c r="AV165" s="12" t="s">
        <v>86</v>
      </c>
      <c r="AW165" s="12" t="s">
        <v>34</v>
      </c>
      <c r="AX165" s="12" t="s">
        <v>77</v>
      </c>
      <c r="AY165" s="156" t="s">
        <v>339</v>
      </c>
    </row>
    <row r="166" spans="2:65" s="13" customFormat="1" x14ac:dyDescent="0.2">
      <c r="B166" s="162"/>
      <c r="D166" s="150" t="s">
        <v>376</v>
      </c>
      <c r="E166" s="163" t="s">
        <v>1</v>
      </c>
      <c r="F166" s="164" t="s">
        <v>398</v>
      </c>
      <c r="H166" s="165">
        <v>19.786000000000001</v>
      </c>
      <c r="I166" s="166"/>
      <c r="L166" s="162"/>
      <c r="M166" s="167"/>
      <c r="T166" s="168"/>
      <c r="AT166" s="163" t="s">
        <v>376</v>
      </c>
      <c r="AU166" s="163" t="s">
        <v>86</v>
      </c>
      <c r="AV166" s="13" t="s">
        <v>249</v>
      </c>
      <c r="AW166" s="13" t="s">
        <v>34</v>
      </c>
      <c r="AX166" s="13" t="s">
        <v>84</v>
      </c>
      <c r="AY166" s="163" t="s">
        <v>339</v>
      </c>
    </row>
    <row r="167" spans="2:65" s="1" customFormat="1" ht="16.5" customHeight="1" x14ac:dyDescent="0.2">
      <c r="B167" s="136"/>
      <c r="C167" s="137" t="s">
        <v>378</v>
      </c>
      <c r="D167" s="137" t="s">
        <v>342</v>
      </c>
      <c r="E167" s="138" t="s">
        <v>4328</v>
      </c>
      <c r="F167" s="139" t="s">
        <v>4329</v>
      </c>
      <c r="G167" s="140" t="s">
        <v>381</v>
      </c>
      <c r="H167" s="141">
        <v>4.8</v>
      </c>
      <c r="I167" s="142"/>
      <c r="J167" s="143">
        <f>ROUND(I167*H167,2)</f>
        <v>0</v>
      </c>
      <c r="K167" s="139" t="s">
        <v>902</v>
      </c>
      <c r="L167" s="32"/>
      <c r="M167" s="144" t="s">
        <v>1</v>
      </c>
      <c r="N167" s="145" t="s">
        <v>42</v>
      </c>
      <c r="P167" s="146">
        <f>O167*H167</f>
        <v>0</v>
      </c>
      <c r="Q167" s="146">
        <v>0</v>
      </c>
      <c r="R167" s="146">
        <f>Q167*H167</f>
        <v>0</v>
      </c>
      <c r="S167" s="146">
        <v>0</v>
      </c>
      <c r="T167" s="147">
        <f>S167*H167</f>
        <v>0</v>
      </c>
      <c r="AR167" s="148" t="s">
        <v>249</v>
      </c>
      <c r="AT167" s="148" t="s">
        <v>342</v>
      </c>
      <c r="AU167" s="148" t="s">
        <v>86</v>
      </c>
      <c r="AY167" s="17" t="s">
        <v>339</v>
      </c>
      <c r="BE167" s="149">
        <f>IF(N167="základní",J167,0)</f>
        <v>0</v>
      </c>
      <c r="BF167" s="149">
        <f>IF(N167="snížená",J167,0)</f>
        <v>0</v>
      </c>
      <c r="BG167" s="149">
        <f>IF(N167="zákl. přenesená",J167,0)</f>
        <v>0</v>
      </c>
      <c r="BH167" s="149">
        <f>IF(N167="sníž. přenesená",J167,0)</f>
        <v>0</v>
      </c>
      <c r="BI167" s="149">
        <f>IF(N167="nulová",J167,0)</f>
        <v>0</v>
      </c>
      <c r="BJ167" s="17" t="s">
        <v>84</v>
      </c>
      <c r="BK167" s="149">
        <f>ROUND(I167*H167,2)</f>
        <v>0</v>
      </c>
      <c r="BL167" s="17" t="s">
        <v>249</v>
      </c>
      <c r="BM167" s="148" t="s">
        <v>5768</v>
      </c>
    </row>
    <row r="168" spans="2:65" s="1" customFormat="1" ht="19.2" x14ac:dyDescent="0.2">
      <c r="B168" s="32"/>
      <c r="D168" s="150" t="s">
        <v>348</v>
      </c>
      <c r="F168" s="151" t="s">
        <v>4331</v>
      </c>
      <c r="I168" s="152"/>
      <c r="L168" s="32"/>
      <c r="M168" s="153"/>
      <c r="T168" s="56"/>
      <c r="AT168" s="17" t="s">
        <v>348</v>
      </c>
      <c r="AU168" s="17" t="s">
        <v>86</v>
      </c>
    </row>
    <row r="169" spans="2:65" s="12" customFormat="1" x14ac:dyDescent="0.2">
      <c r="B169" s="155"/>
      <c r="D169" s="150" t="s">
        <v>376</v>
      </c>
      <c r="E169" s="156" t="s">
        <v>1</v>
      </c>
      <c r="F169" s="157" t="s">
        <v>5769</v>
      </c>
      <c r="H169" s="158">
        <v>4.8</v>
      </c>
      <c r="I169" s="159"/>
      <c r="L169" s="155"/>
      <c r="M169" s="160"/>
      <c r="T169" s="161"/>
      <c r="AT169" s="156" t="s">
        <v>376</v>
      </c>
      <c r="AU169" s="156" t="s">
        <v>86</v>
      </c>
      <c r="AV169" s="12" t="s">
        <v>86</v>
      </c>
      <c r="AW169" s="12" t="s">
        <v>34</v>
      </c>
      <c r="AX169" s="12" t="s">
        <v>77</v>
      </c>
      <c r="AY169" s="156" t="s">
        <v>339</v>
      </c>
    </row>
    <row r="170" spans="2:65" s="13" customFormat="1" x14ac:dyDescent="0.2">
      <c r="B170" s="162"/>
      <c r="D170" s="150" t="s">
        <v>376</v>
      </c>
      <c r="E170" s="163" t="s">
        <v>1</v>
      </c>
      <c r="F170" s="164" t="s">
        <v>398</v>
      </c>
      <c r="H170" s="165">
        <v>4.8</v>
      </c>
      <c r="I170" s="166"/>
      <c r="L170" s="162"/>
      <c r="M170" s="167"/>
      <c r="T170" s="168"/>
      <c r="AT170" s="163" t="s">
        <v>376</v>
      </c>
      <c r="AU170" s="163" t="s">
        <v>86</v>
      </c>
      <c r="AV170" s="13" t="s">
        <v>249</v>
      </c>
      <c r="AW170" s="13" t="s">
        <v>34</v>
      </c>
      <c r="AX170" s="13" t="s">
        <v>84</v>
      </c>
      <c r="AY170" s="163" t="s">
        <v>339</v>
      </c>
    </row>
    <row r="171" spans="2:65" s="11" customFormat="1" ht="22.8" customHeight="1" x14ac:dyDescent="0.25">
      <c r="B171" s="124"/>
      <c r="D171" s="125" t="s">
        <v>76</v>
      </c>
      <c r="E171" s="134" t="s">
        <v>86</v>
      </c>
      <c r="F171" s="134" t="s">
        <v>2074</v>
      </c>
      <c r="I171" s="127"/>
      <c r="J171" s="135">
        <f>BK171</f>
        <v>0</v>
      </c>
      <c r="L171" s="124"/>
      <c r="M171" s="129"/>
      <c r="P171" s="130">
        <f>SUM(P172:P180)</f>
        <v>0</v>
      </c>
      <c r="R171" s="130">
        <f>SUM(R172:R180)</f>
        <v>3.7519999999999997E-3</v>
      </c>
      <c r="T171" s="131">
        <f>SUM(T172:T180)</f>
        <v>0</v>
      </c>
      <c r="AR171" s="125" t="s">
        <v>84</v>
      </c>
      <c r="AT171" s="132" t="s">
        <v>76</v>
      </c>
      <c r="AU171" s="132" t="s">
        <v>84</v>
      </c>
      <c r="AY171" s="125" t="s">
        <v>339</v>
      </c>
      <c r="BK171" s="133">
        <f>SUM(BK172:BK180)</f>
        <v>0</v>
      </c>
    </row>
    <row r="172" spans="2:65" s="1" customFormat="1" ht="16.5" customHeight="1" x14ac:dyDescent="0.2">
      <c r="B172" s="136"/>
      <c r="C172" s="137" t="s">
        <v>385</v>
      </c>
      <c r="D172" s="137" t="s">
        <v>342</v>
      </c>
      <c r="E172" s="138" t="s">
        <v>2091</v>
      </c>
      <c r="F172" s="139" t="s">
        <v>2092</v>
      </c>
      <c r="G172" s="140" t="s">
        <v>381</v>
      </c>
      <c r="H172" s="141">
        <v>2.8</v>
      </c>
      <c r="I172" s="142"/>
      <c r="J172" s="143">
        <f>ROUND(I172*H172,2)</f>
        <v>0</v>
      </c>
      <c r="K172" s="139" t="s">
        <v>902</v>
      </c>
      <c r="L172" s="32"/>
      <c r="M172" s="144" t="s">
        <v>1</v>
      </c>
      <c r="N172" s="145" t="s">
        <v>42</v>
      </c>
      <c r="P172" s="146">
        <f>O172*H172</f>
        <v>0</v>
      </c>
      <c r="Q172" s="146">
        <v>1.2999999999999999E-3</v>
      </c>
      <c r="R172" s="146">
        <f>Q172*H172</f>
        <v>3.6399999999999996E-3</v>
      </c>
      <c r="S172" s="146">
        <v>0</v>
      </c>
      <c r="T172" s="147">
        <f>S172*H172</f>
        <v>0</v>
      </c>
      <c r="AR172" s="148" t="s">
        <v>249</v>
      </c>
      <c r="AT172" s="148" t="s">
        <v>342</v>
      </c>
      <c r="AU172" s="148" t="s">
        <v>86</v>
      </c>
      <c r="AY172" s="17" t="s">
        <v>339</v>
      </c>
      <c r="BE172" s="149">
        <f>IF(N172="základní",J172,0)</f>
        <v>0</v>
      </c>
      <c r="BF172" s="149">
        <f>IF(N172="snížená",J172,0)</f>
        <v>0</v>
      </c>
      <c r="BG172" s="149">
        <f>IF(N172="zákl. přenesená",J172,0)</f>
        <v>0</v>
      </c>
      <c r="BH172" s="149">
        <f>IF(N172="sníž. přenesená",J172,0)</f>
        <v>0</v>
      </c>
      <c r="BI172" s="149">
        <f>IF(N172="nulová",J172,0)</f>
        <v>0</v>
      </c>
      <c r="BJ172" s="17" t="s">
        <v>84</v>
      </c>
      <c r="BK172" s="149">
        <f>ROUND(I172*H172,2)</f>
        <v>0</v>
      </c>
      <c r="BL172" s="17" t="s">
        <v>249</v>
      </c>
      <c r="BM172" s="148" t="s">
        <v>5770</v>
      </c>
    </row>
    <row r="173" spans="2:65" s="1" customFormat="1" x14ac:dyDescent="0.2">
      <c r="B173" s="32"/>
      <c r="D173" s="150" t="s">
        <v>348</v>
      </c>
      <c r="F173" s="151" t="s">
        <v>2094</v>
      </c>
      <c r="I173" s="152"/>
      <c r="L173" s="32"/>
      <c r="M173" s="153"/>
      <c r="T173" s="56"/>
      <c r="AT173" s="17" t="s">
        <v>348</v>
      </c>
      <c r="AU173" s="17" t="s">
        <v>86</v>
      </c>
    </row>
    <row r="174" spans="2:65" s="15" customFormat="1" x14ac:dyDescent="0.2">
      <c r="B174" s="189"/>
      <c r="D174" s="150" t="s">
        <v>376</v>
      </c>
      <c r="E174" s="190" t="s">
        <v>1</v>
      </c>
      <c r="F174" s="191" t="s">
        <v>5771</v>
      </c>
      <c r="H174" s="190" t="s">
        <v>1</v>
      </c>
      <c r="I174" s="192"/>
      <c r="L174" s="189"/>
      <c r="M174" s="193"/>
      <c r="T174" s="194"/>
      <c r="AT174" s="190" t="s">
        <v>376</v>
      </c>
      <c r="AU174" s="190" t="s">
        <v>86</v>
      </c>
      <c r="AV174" s="15" t="s">
        <v>84</v>
      </c>
      <c r="AW174" s="15" t="s">
        <v>34</v>
      </c>
      <c r="AX174" s="15" t="s">
        <v>77</v>
      </c>
      <c r="AY174" s="190" t="s">
        <v>339</v>
      </c>
    </row>
    <row r="175" spans="2:65" s="12" customFormat="1" x14ac:dyDescent="0.2">
      <c r="B175" s="155"/>
      <c r="D175" s="150" t="s">
        <v>376</v>
      </c>
      <c r="E175" s="156" t="s">
        <v>1</v>
      </c>
      <c r="F175" s="157" t="s">
        <v>5772</v>
      </c>
      <c r="H175" s="158">
        <v>2.8</v>
      </c>
      <c r="I175" s="159"/>
      <c r="L175" s="155"/>
      <c r="M175" s="160"/>
      <c r="T175" s="161"/>
      <c r="AT175" s="156" t="s">
        <v>376</v>
      </c>
      <c r="AU175" s="156" t="s">
        <v>86</v>
      </c>
      <c r="AV175" s="12" t="s">
        <v>86</v>
      </c>
      <c r="AW175" s="12" t="s">
        <v>34</v>
      </c>
      <c r="AX175" s="12" t="s">
        <v>77</v>
      </c>
      <c r="AY175" s="156" t="s">
        <v>339</v>
      </c>
    </row>
    <row r="176" spans="2:65" s="13" customFormat="1" x14ac:dyDescent="0.2">
      <c r="B176" s="162"/>
      <c r="D176" s="150" t="s">
        <v>376</v>
      </c>
      <c r="E176" s="163" t="s">
        <v>1</v>
      </c>
      <c r="F176" s="164" t="s">
        <v>398</v>
      </c>
      <c r="H176" s="165">
        <v>2.8</v>
      </c>
      <c r="I176" s="166"/>
      <c r="L176" s="162"/>
      <c r="M176" s="167"/>
      <c r="T176" s="168"/>
      <c r="AT176" s="163" t="s">
        <v>376</v>
      </c>
      <c r="AU176" s="163" t="s">
        <v>86</v>
      </c>
      <c r="AV176" s="13" t="s">
        <v>249</v>
      </c>
      <c r="AW176" s="13" t="s">
        <v>34</v>
      </c>
      <c r="AX176" s="13" t="s">
        <v>84</v>
      </c>
      <c r="AY176" s="163" t="s">
        <v>339</v>
      </c>
    </row>
    <row r="177" spans="2:65" s="1" customFormat="1" ht="16.5" customHeight="1" x14ac:dyDescent="0.2">
      <c r="B177" s="136"/>
      <c r="C177" s="137" t="s">
        <v>391</v>
      </c>
      <c r="D177" s="137" t="s">
        <v>342</v>
      </c>
      <c r="E177" s="138" t="s">
        <v>2096</v>
      </c>
      <c r="F177" s="139" t="s">
        <v>2097</v>
      </c>
      <c r="G177" s="140" t="s">
        <v>381</v>
      </c>
      <c r="H177" s="141">
        <v>2.8</v>
      </c>
      <c r="I177" s="142"/>
      <c r="J177" s="143">
        <f>ROUND(I177*H177,2)</f>
        <v>0</v>
      </c>
      <c r="K177" s="139" t="s">
        <v>902</v>
      </c>
      <c r="L177" s="32"/>
      <c r="M177" s="144" t="s">
        <v>1</v>
      </c>
      <c r="N177" s="145" t="s">
        <v>42</v>
      </c>
      <c r="P177" s="146">
        <f>O177*H177</f>
        <v>0</v>
      </c>
      <c r="Q177" s="146">
        <v>4.0000000000000003E-5</v>
      </c>
      <c r="R177" s="146">
        <f>Q177*H177</f>
        <v>1.12E-4</v>
      </c>
      <c r="S177" s="146">
        <v>0</v>
      </c>
      <c r="T177" s="147">
        <f>S177*H177</f>
        <v>0</v>
      </c>
      <c r="AR177" s="148" t="s">
        <v>249</v>
      </c>
      <c r="AT177" s="148" t="s">
        <v>342</v>
      </c>
      <c r="AU177" s="148" t="s">
        <v>86</v>
      </c>
      <c r="AY177" s="17" t="s">
        <v>339</v>
      </c>
      <c r="BE177" s="149">
        <f>IF(N177="základní",J177,0)</f>
        <v>0</v>
      </c>
      <c r="BF177" s="149">
        <f>IF(N177="snížená",J177,0)</f>
        <v>0</v>
      </c>
      <c r="BG177" s="149">
        <f>IF(N177="zákl. přenesená",J177,0)</f>
        <v>0</v>
      </c>
      <c r="BH177" s="149">
        <f>IF(N177="sníž. přenesená",J177,0)</f>
        <v>0</v>
      </c>
      <c r="BI177" s="149">
        <f>IF(N177="nulová",J177,0)</f>
        <v>0</v>
      </c>
      <c r="BJ177" s="17" t="s">
        <v>84</v>
      </c>
      <c r="BK177" s="149">
        <f>ROUND(I177*H177,2)</f>
        <v>0</v>
      </c>
      <c r="BL177" s="17" t="s">
        <v>249</v>
      </c>
      <c r="BM177" s="148" t="s">
        <v>5773</v>
      </c>
    </row>
    <row r="178" spans="2:65" s="1" customFormat="1" x14ac:dyDescent="0.2">
      <c r="B178" s="32"/>
      <c r="D178" s="150" t="s">
        <v>348</v>
      </c>
      <c r="F178" s="151" t="s">
        <v>2099</v>
      </c>
      <c r="I178" s="152"/>
      <c r="L178" s="32"/>
      <c r="M178" s="153"/>
      <c r="T178" s="56"/>
      <c r="AT178" s="17" t="s">
        <v>348</v>
      </c>
      <c r="AU178" s="17" t="s">
        <v>86</v>
      </c>
    </row>
    <row r="179" spans="2:65" s="12" customFormat="1" x14ac:dyDescent="0.2">
      <c r="B179" s="155"/>
      <c r="D179" s="150" t="s">
        <v>376</v>
      </c>
      <c r="E179" s="156" t="s">
        <v>1</v>
      </c>
      <c r="F179" s="157" t="s">
        <v>5774</v>
      </c>
      <c r="H179" s="158">
        <v>2.8</v>
      </c>
      <c r="I179" s="159"/>
      <c r="L179" s="155"/>
      <c r="M179" s="160"/>
      <c r="T179" s="161"/>
      <c r="AT179" s="156" t="s">
        <v>376</v>
      </c>
      <c r="AU179" s="156" t="s">
        <v>86</v>
      </c>
      <c r="AV179" s="12" t="s">
        <v>86</v>
      </c>
      <c r="AW179" s="12" t="s">
        <v>34</v>
      </c>
      <c r="AX179" s="12" t="s">
        <v>77</v>
      </c>
      <c r="AY179" s="156" t="s">
        <v>339</v>
      </c>
    </row>
    <row r="180" spans="2:65" s="13" customFormat="1" x14ac:dyDescent="0.2">
      <c r="B180" s="162"/>
      <c r="D180" s="150" t="s">
        <v>376</v>
      </c>
      <c r="E180" s="163" t="s">
        <v>1</v>
      </c>
      <c r="F180" s="164" t="s">
        <v>398</v>
      </c>
      <c r="H180" s="165">
        <v>2.8</v>
      </c>
      <c r="I180" s="166"/>
      <c r="L180" s="162"/>
      <c r="M180" s="167"/>
      <c r="T180" s="168"/>
      <c r="AT180" s="163" t="s">
        <v>376</v>
      </c>
      <c r="AU180" s="163" t="s">
        <v>86</v>
      </c>
      <c r="AV180" s="13" t="s">
        <v>249</v>
      </c>
      <c r="AW180" s="13" t="s">
        <v>34</v>
      </c>
      <c r="AX180" s="13" t="s">
        <v>84</v>
      </c>
      <c r="AY180" s="163" t="s">
        <v>339</v>
      </c>
    </row>
    <row r="181" spans="2:65" s="11" customFormat="1" ht="22.8" customHeight="1" x14ac:dyDescent="0.25">
      <c r="B181" s="124"/>
      <c r="D181" s="125" t="s">
        <v>76</v>
      </c>
      <c r="E181" s="134" t="s">
        <v>97</v>
      </c>
      <c r="F181" s="134" t="s">
        <v>2100</v>
      </c>
      <c r="I181" s="127"/>
      <c r="J181" s="135">
        <f>BK181</f>
        <v>0</v>
      </c>
      <c r="L181" s="124"/>
      <c r="M181" s="129"/>
      <c r="P181" s="130">
        <f>SUM(P182:P186)</f>
        <v>0</v>
      </c>
      <c r="R181" s="130">
        <f>SUM(R182:R186)</f>
        <v>0</v>
      </c>
      <c r="T181" s="131">
        <f>SUM(T182:T186)</f>
        <v>0</v>
      </c>
      <c r="AR181" s="125" t="s">
        <v>84</v>
      </c>
      <c r="AT181" s="132" t="s">
        <v>76</v>
      </c>
      <c r="AU181" s="132" t="s">
        <v>84</v>
      </c>
      <c r="AY181" s="125" t="s">
        <v>339</v>
      </c>
      <c r="BK181" s="133">
        <f>SUM(BK182:BK186)</f>
        <v>0</v>
      </c>
    </row>
    <row r="182" spans="2:65" s="1" customFormat="1" ht="21.75" customHeight="1" x14ac:dyDescent="0.2">
      <c r="B182" s="136"/>
      <c r="C182" s="137" t="s">
        <v>399</v>
      </c>
      <c r="D182" s="137" t="s">
        <v>342</v>
      </c>
      <c r="E182" s="138" t="s">
        <v>5775</v>
      </c>
      <c r="F182" s="139" t="s">
        <v>5776</v>
      </c>
      <c r="G182" s="140" t="s">
        <v>373</v>
      </c>
      <c r="H182" s="141">
        <v>4.9240000000000004</v>
      </c>
      <c r="I182" s="142"/>
      <c r="J182" s="143">
        <f>ROUND(I182*H182,2)</f>
        <v>0</v>
      </c>
      <c r="K182" s="139" t="s">
        <v>902</v>
      </c>
      <c r="L182" s="32"/>
      <c r="M182" s="144" t="s">
        <v>1</v>
      </c>
      <c r="N182" s="145" t="s">
        <v>42</v>
      </c>
      <c r="P182" s="146">
        <f>O182*H182</f>
        <v>0</v>
      </c>
      <c r="Q182" s="146">
        <v>0</v>
      </c>
      <c r="R182" s="146">
        <f>Q182*H182</f>
        <v>0</v>
      </c>
      <c r="S182" s="146">
        <v>0</v>
      </c>
      <c r="T182" s="147">
        <f>S182*H182</f>
        <v>0</v>
      </c>
      <c r="AR182" s="148" t="s">
        <v>249</v>
      </c>
      <c r="AT182" s="148" t="s">
        <v>342</v>
      </c>
      <c r="AU182" s="148" t="s">
        <v>86</v>
      </c>
      <c r="AY182" s="17" t="s">
        <v>339</v>
      </c>
      <c r="BE182" s="149">
        <f>IF(N182="základní",J182,0)</f>
        <v>0</v>
      </c>
      <c r="BF182" s="149">
        <f>IF(N182="snížená",J182,0)</f>
        <v>0</v>
      </c>
      <c r="BG182" s="149">
        <f>IF(N182="zákl. přenesená",J182,0)</f>
        <v>0</v>
      </c>
      <c r="BH182" s="149">
        <f>IF(N182="sníž. přenesená",J182,0)</f>
        <v>0</v>
      </c>
      <c r="BI182" s="149">
        <f>IF(N182="nulová",J182,0)</f>
        <v>0</v>
      </c>
      <c r="BJ182" s="17" t="s">
        <v>84</v>
      </c>
      <c r="BK182" s="149">
        <f>ROUND(I182*H182,2)</f>
        <v>0</v>
      </c>
      <c r="BL182" s="17" t="s">
        <v>249</v>
      </c>
      <c r="BM182" s="148" t="s">
        <v>5777</v>
      </c>
    </row>
    <row r="183" spans="2:65" s="1" customFormat="1" x14ac:dyDescent="0.2">
      <c r="B183" s="32"/>
      <c r="D183" s="150" t="s">
        <v>348</v>
      </c>
      <c r="F183" s="151" t="s">
        <v>5778</v>
      </c>
      <c r="I183" s="152"/>
      <c r="L183" s="32"/>
      <c r="M183" s="153"/>
      <c r="T183" s="56"/>
      <c r="AT183" s="17" t="s">
        <v>348</v>
      </c>
      <c r="AU183" s="17" t="s">
        <v>86</v>
      </c>
    </row>
    <row r="184" spans="2:65" s="1" customFormat="1" ht="38.4" x14ac:dyDescent="0.2">
      <c r="B184" s="32"/>
      <c r="D184" s="150" t="s">
        <v>350</v>
      </c>
      <c r="F184" s="154" t="s">
        <v>5779</v>
      </c>
      <c r="I184" s="152"/>
      <c r="L184" s="32"/>
      <c r="M184" s="153"/>
      <c r="T184" s="56"/>
      <c r="AT184" s="17" t="s">
        <v>350</v>
      </c>
      <c r="AU184" s="17" t="s">
        <v>86</v>
      </c>
    </row>
    <row r="185" spans="2:65" s="12" customFormat="1" x14ac:dyDescent="0.2">
      <c r="B185" s="155"/>
      <c r="D185" s="150" t="s">
        <v>376</v>
      </c>
      <c r="E185" s="156" t="s">
        <v>1</v>
      </c>
      <c r="F185" s="157" t="s">
        <v>5780</v>
      </c>
      <c r="H185" s="158">
        <v>4.9240000000000004</v>
      </c>
      <c r="I185" s="159"/>
      <c r="L185" s="155"/>
      <c r="M185" s="160"/>
      <c r="T185" s="161"/>
      <c r="AT185" s="156" t="s">
        <v>376</v>
      </c>
      <c r="AU185" s="156" t="s">
        <v>86</v>
      </c>
      <c r="AV185" s="12" t="s">
        <v>86</v>
      </c>
      <c r="AW185" s="12" t="s">
        <v>34</v>
      </c>
      <c r="AX185" s="12" t="s">
        <v>77</v>
      </c>
      <c r="AY185" s="156" t="s">
        <v>339</v>
      </c>
    </row>
    <row r="186" spans="2:65" s="13" customFormat="1" x14ac:dyDescent="0.2">
      <c r="B186" s="162"/>
      <c r="D186" s="150" t="s">
        <v>376</v>
      </c>
      <c r="E186" s="163" t="s">
        <v>1</v>
      </c>
      <c r="F186" s="164" t="s">
        <v>398</v>
      </c>
      <c r="H186" s="165">
        <v>4.9240000000000004</v>
      </c>
      <c r="I186" s="166"/>
      <c r="L186" s="162"/>
      <c r="M186" s="167"/>
      <c r="T186" s="168"/>
      <c r="AT186" s="163" t="s">
        <v>376</v>
      </c>
      <c r="AU186" s="163" t="s">
        <v>86</v>
      </c>
      <c r="AV186" s="13" t="s">
        <v>249</v>
      </c>
      <c r="AW186" s="13" t="s">
        <v>34</v>
      </c>
      <c r="AX186" s="13" t="s">
        <v>84</v>
      </c>
      <c r="AY186" s="163" t="s">
        <v>339</v>
      </c>
    </row>
    <row r="187" spans="2:65" s="11" customFormat="1" ht="22.8" customHeight="1" x14ac:dyDescent="0.25">
      <c r="B187" s="124"/>
      <c r="D187" s="125" t="s">
        <v>76</v>
      </c>
      <c r="E187" s="134" t="s">
        <v>391</v>
      </c>
      <c r="F187" s="134" t="s">
        <v>2387</v>
      </c>
      <c r="I187" s="127"/>
      <c r="J187" s="135">
        <f>BK187</f>
        <v>0</v>
      </c>
      <c r="L187" s="124"/>
      <c r="M187" s="129"/>
      <c r="P187" s="130">
        <f>SUM(P188:P199)</f>
        <v>0</v>
      </c>
      <c r="R187" s="130">
        <f>SUM(R188:R199)</f>
        <v>2.4909599999999998</v>
      </c>
      <c r="T187" s="131">
        <f>SUM(T188:T199)</f>
        <v>45.667600000000007</v>
      </c>
      <c r="AR187" s="125" t="s">
        <v>84</v>
      </c>
      <c r="AT187" s="132" t="s">
        <v>76</v>
      </c>
      <c r="AU187" s="132" t="s">
        <v>84</v>
      </c>
      <c r="AY187" s="125" t="s">
        <v>339</v>
      </c>
      <c r="BK187" s="133">
        <f>SUM(BK188:BK199)</f>
        <v>0</v>
      </c>
    </row>
    <row r="188" spans="2:65" s="1" customFormat="1" ht="16.5" customHeight="1" x14ac:dyDescent="0.2">
      <c r="B188" s="136"/>
      <c r="C188" s="137" t="s">
        <v>405</v>
      </c>
      <c r="D188" s="137" t="s">
        <v>342</v>
      </c>
      <c r="E188" s="138" t="s">
        <v>5482</v>
      </c>
      <c r="F188" s="139" t="s">
        <v>5483</v>
      </c>
      <c r="G188" s="140" t="s">
        <v>373</v>
      </c>
      <c r="H188" s="141">
        <v>14.907999999999999</v>
      </c>
      <c r="I188" s="142"/>
      <c r="J188" s="143">
        <f>ROUND(I188*H188,2)</f>
        <v>0</v>
      </c>
      <c r="K188" s="139" t="s">
        <v>902</v>
      </c>
      <c r="L188" s="32"/>
      <c r="M188" s="144" t="s">
        <v>1</v>
      </c>
      <c r="N188" s="145" t="s">
        <v>42</v>
      </c>
      <c r="P188" s="146">
        <f>O188*H188</f>
        <v>0</v>
      </c>
      <c r="Q188" s="146">
        <v>0.12</v>
      </c>
      <c r="R188" s="146">
        <f>Q188*H188</f>
        <v>1.7889599999999999</v>
      </c>
      <c r="S188" s="146">
        <v>2.2000000000000002</v>
      </c>
      <c r="T188" s="147">
        <f>S188*H188</f>
        <v>32.797600000000003</v>
      </c>
      <c r="AR188" s="148" t="s">
        <v>249</v>
      </c>
      <c r="AT188" s="148" t="s">
        <v>342</v>
      </c>
      <c r="AU188" s="148" t="s">
        <v>86</v>
      </c>
      <c r="AY188" s="17" t="s">
        <v>339</v>
      </c>
      <c r="BE188" s="149">
        <f>IF(N188="základní",J188,0)</f>
        <v>0</v>
      </c>
      <c r="BF188" s="149">
        <f>IF(N188="snížená",J188,0)</f>
        <v>0</v>
      </c>
      <c r="BG188" s="149">
        <f>IF(N188="zákl. přenesená",J188,0)</f>
        <v>0</v>
      </c>
      <c r="BH188" s="149">
        <f>IF(N188="sníž. přenesená",J188,0)</f>
        <v>0</v>
      </c>
      <c r="BI188" s="149">
        <f>IF(N188="nulová",J188,0)</f>
        <v>0</v>
      </c>
      <c r="BJ188" s="17" t="s">
        <v>84</v>
      </c>
      <c r="BK188" s="149">
        <f>ROUND(I188*H188,2)</f>
        <v>0</v>
      </c>
      <c r="BL188" s="17" t="s">
        <v>249</v>
      </c>
      <c r="BM188" s="148" t="s">
        <v>5781</v>
      </c>
    </row>
    <row r="189" spans="2:65" s="1" customFormat="1" x14ac:dyDescent="0.2">
      <c r="B189" s="32"/>
      <c r="D189" s="150" t="s">
        <v>348</v>
      </c>
      <c r="F189" s="151" t="s">
        <v>5485</v>
      </c>
      <c r="I189" s="152"/>
      <c r="L189" s="32"/>
      <c r="M189" s="153"/>
      <c r="T189" s="56"/>
      <c r="AT189" s="17" t="s">
        <v>348</v>
      </c>
      <c r="AU189" s="17" t="s">
        <v>86</v>
      </c>
    </row>
    <row r="190" spans="2:65" s="1" customFormat="1" ht="38.4" x14ac:dyDescent="0.2">
      <c r="B190" s="32"/>
      <c r="D190" s="150" t="s">
        <v>350</v>
      </c>
      <c r="F190" s="154" t="s">
        <v>5782</v>
      </c>
      <c r="I190" s="152"/>
      <c r="L190" s="32"/>
      <c r="M190" s="153"/>
      <c r="T190" s="56"/>
      <c r="AT190" s="17" t="s">
        <v>350</v>
      </c>
      <c r="AU190" s="17" t="s">
        <v>86</v>
      </c>
    </row>
    <row r="191" spans="2:65" s="12" customFormat="1" x14ac:dyDescent="0.2">
      <c r="B191" s="155"/>
      <c r="D191" s="150" t="s">
        <v>376</v>
      </c>
      <c r="E191" s="156" t="s">
        <v>1</v>
      </c>
      <c r="F191" s="157" t="s">
        <v>5783</v>
      </c>
      <c r="H191" s="158">
        <v>1.6</v>
      </c>
      <c r="I191" s="159"/>
      <c r="L191" s="155"/>
      <c r="M191" s="160"/>
      <c r="T191" s="161"/>
      <c r="AT191" s="156" t="s">
        <v>376</v>
      </c>
      <c r="AU191" s="156" t="s">
        <v>86</v>
      </c>
      <c r="AV191" s="12" t="s">
        <v>86</v>
      </c>
      <c r="AW191" s="12" t="s">
        <v>34</v>
      </c>
      <c r="AX191" s="12" t="s">
        <v>77</v>
      </c>
      <c r="AY191" s="156" t="s">
        <v>339</v>
      </c>
    </row>
    <row r="192" spans="2:65" s="12" customFormat="1" x14ac:dyDescent="0.2">
      <c r="B192" s="155"/>
      <c r="D192" s="150" t="s">
        <v>376</v>
      </c>
      <c r="E192" s="156" t="s">
        <v>1</v>
      </c>
      <c r="F192" s="157" t="s">
        <v>5784</v>
      </c>
      <c r="H192" s="158">
        <v>1.3740000000000001</v>
      </c>
      <c r="I192" s="159"/>
      <c r="L192" s="155"/>
      <c r="M192" s="160"/>
      <c r="T192" s="161"/>
      <c r="AT192" s="156" t="s">
        <v>376</v>
      </c>
      <c r="AU192" s="156" t="s">
        <v>86</v>
      </c>
      <c r="AV192" s="12" t="s">
        <v>86</v>
      </c>
      <c r="AW192" s="12" t="s">
        <v>34</v>
      </c>
      <c r="AX192" s="12" t="s">
        <v>77</v>
      </c>
      <c r="AY192" s="156" t="s">
        <v>339</v>
      </c>
    </row>
    <row r="193" spans="2:65" s="12" customFormat="1" x14ac:dyDescent="0.2">
      <c r="B193" s="155"/>
      <c r="D193" s="150" t="s">
        <v>376</v>
      </c>
      <c r="E193" s="156" t="s">
        <v>1</v>
      </c>
      <c r="F193" s="157" t="s">
        <v>5785</v>
      </c>
      <c r="H193" s="158">
        <v>11.933999999999999</v>
      </c>
      <c r="I193" s="159"/>
      <c r="L193" s="155"/>
      <c r="M193" s="160"/>
      <c r="T193" s="161"/>
      <c r="AT193" s="156" t="s">
        <v>376</v>
      </c>
      <c r="AU193" s="156" t="s">
        <v>86</v>
      </c>
      <c r="AV193" s="12" t="s">
        <v>86</v>
      </c>
      <c r="AW193" s="12" t="s">
        <v>34</v>
      </c>
      <c r="AX193" s="12" t="s">
        <v>77</v>
      </c>
      <c r="AY193" s="156" t="s">
        <v>339</v>
      </c>
    </row>
    <row r="194" spans="2:65" s="13" customFormat="1" x14ac:dyDescent="0.2">
      <c r="B194" s="162"/>
      <c r="D194" s="150" t="s">
        <v>376</v>
      </c>
      <c r="E194" s="163" t="s">
        <v>1</v>
      </c>
      <c r="F194" s="164" t="s">
        <v>398</v>
      </c>
      <c r="H194" s="165">
        <v>14.907999999999999</v>
      </c>
      <c r="I194" s="166"/>
      <c r="L194" s="162"/>
      <c r="M194" s="167"/>
      <c r="T194" s="168"/>
      <c r="AT194" s="163" t="s">
        <v>376</v>
      </c>
      <c r="AU194" s="163" t="s">
        <v>86</v>
      </c>
      <c r="AV194" s="13" t="s">
        <v>249</v>
      </c>
      <c r="AW194" s="13" t="s">
        <v>34</v>
      </c>
      <c r="AX194" s="13" t="s">
        <v>84</v>
      </c>
      <c r="AY194" s="163" t="s">
        <v>339</v>
      </c>
    </row>
    <row r="195" spans="2:65" s="1" customFormat="1" ht="16.5" customHeight="1" x14ac:dyDescent="0.2">
      <c r="B195" s="136"/>
      <c r="C195" s="137" t="s">
        <v>8</v>
      </c>
      <c r="D195" s="137" t="s">
        <v>342</v>
      </c>
      <c r="E195" s="138" t="s">
        <v>5786</v>
      </c>
      <c r="F195" s="139" t="s">
        <v>5787</v>
      </c>
      <c r="G195" s="140" t="s">
        <v>373</v>
      </c>
      <c r="H195" s="141">
        <v>5.85</v>
      </c>
      <c r="I195" s="142"/>
      <c r="J195" s="143">
        <f>ROUND(I195*H195,2)</f>
        <v>0</v>
      </c>
      <c r="K195" s="139" t="s">
        <v>902</v>
      </c>
      <c r="L195" s="32"/>
      <c r="M195" s="144" t="s">
        <v>1</v>
      </c>
      <c r="N195" s="145" t="s">
        <v>42</v>
      </c>
      <c r="P195" s="146">
        <f>O195*H195</f>
        <v>0</v>
      </c>
      <c r="Q195" s="146">
        <v>0.12</v>
      </c>
      <c r="R195" s="146">
        <f>Q195*H195</f>
        <v>0.70199999999999996</v>
      </c>
      <c r="S195" s="146">
        <v>2.2000000000000002</v>
      </c>
      <c r="T195" s="147">
        <f>S195*H195</f>
        <v>12.870000000000001</v>
      </c>
      <c r="AR195" s="148" t="s">
        <v>249</v>
      </c>
      <c r="AT195" s="148" t="s">
        <v>342</v>
      </c>
      <c r="AU195" s="148" t="s">
        <v>86</v>
      </c>
      <c r="AY195" s="17" t="s">
        <v>339</v>
      </c>
      <c r="BE195" s="149">
        <f>IF(N195="základní",J195,0)</f>
        <v>0</v>
      </c>
      <c r="BF195" s="149">
        <f>IF(N195="snížená",J195,0)</f>
        <v>0</v>
      </c>
      <c r="BG195" s="149">
        <f>IF(N195="zákl. přenesená",J195,0)</f>
        <v>0</v>
      </c>
      <c r="BH195" s="149">
        <f>IF(N195="sníž. přenesená",J195,0)</f>
        <v>0</v>
      </c>
      <c r="BI195" s="149">
        <f>IF(N195="nulová",J195,0)</f>
        <v>0</v>
      </c>
      <c r="BJ195" s="17" t="s">
        <v>84</v>
      </c>
      <c r="BK195" s="149">
        <f>ROUND(I195*H195,2)</f>
        <v>0</v>
      </c>
      <c r="BL195" s="17" t="s">
        <v>249</v>
      </c>
      <c r="BM195" s="148" t="s">
        <v>5788</v>
      </c>
    </row>
    <row r="196" spans="2:65" s="1" customFormat="1" x14ac:dyDescent="0.2">
      <c r="B196" s="32"/>
      <c r="D196" s="150" t="s">
        <v>348</v>
      </c>
      <c r="F196" s="151" t="s">
        <v>5789</v>
      </c>
      <c r="I196" s="152"/>
      <c r="L196" s="32"/>
      <c r="M196" s="153"/>
      <c r="T196" s="56"/>
      <c r="AT196" s="17" t="s">
        <v>348</v>
      </c>
      <c r="AU196" s="17" t="s">
        <v>86</v>
      </c>
    </row>
    <row r="197" spans="2:65" s="1" customFormat="1" ht="38.4" x14ac:dyDescent="0.2">
      <c r="B197" s="32"/>
      <c r="D197" s="150" t="s">
        <v>350</v>
      </c>
      <c r="F197" s="154" t="s">
        <v>5790</v>
      </c>
      <c r="I197" s="152"/>
      <c r="L197" s="32"/>
      <c r="M197" s="153"/>
      <c r="T197" s="56"/>
      <c r="AT197" s="17" t="s">
        <v>350</v>
      </c>
      <c r="AU197" s="17" t="s">
        <v>86</v>
      </c>
    </row>
    <row r="198" spans="2:65" s="12" customFormat="1" x14ac:dyDescent="0.2">
      <c r="B198" s="155"/>
      <c r="D198" s="150" t="s">
        <v>376</v>
      </c>
      <c r="E198" s="156" t="s">
        <v>1</v>
      </c>
      <c r="F198" s="157" t="s">
        <v>5791</v>
      </c>
      <c r="H198" s="158">
        <v>5.85</v>
      </c>
      <c r="I198" s="159"/>
      <c r="L198" s="155"/>
      <c r="M198" s="160"/>
      <c r="T198" s="161"/>
      <c r="AT198" s="156" t="s">
        <v>376</v>
      </c>
      <c r="AU198" s="156" t="s">
        <v>86</v>
      </c>
      <c r="AV198" s="12" t="s">
        <v>86</v>
      </c>
      <c r="AW198" s="12" t="s">
        <v>34</v>
      </c>
      <c r="AX198" s="12" t="s">
        <v>77</v>
      </c>
      <c r="AY198" s="156" t="s">
        <v>339</v>
      </c>
    </row>
    <row r="199" spans="2:65" s="13" customFormat="1" x14ac:dyDescent="0.2">
      <c r="B199" s="162"/>
      <c r="D199" s="150" t="s">
        <v>376</v>
      </c>
      <c r="E199" s="163" t="s">
        <v>1</v>
      </c>
      <c r="F199" s="164" t="s">
        <v>398</v>
      </c>
      <c r="H199" s="165">
        <v>5.85</v>
      </c>
      <c r="I199" s="166"/>
      <c r="L199" s="162"/>
      <c r="M199" s="167"/>
      <c r="T199" s="168"/>
      <c r="AT199" s="163" t="s">
        <v>376</v>
      </c>
      <c r="AU199" s="163" t="s">
        <v>86</v>
      </c>
      <c r="AV199" s="13" t="s">
        <v>249</v>
      </c>
      <c r="AW199" s="13" t="s">
        <v>34</v>
      </c>
      <c r="AX199" s="13" t="s">
        <v>84</v>
      </c>
      <c r="AY199" s="163" t="s">
        <v>339</v>
      </c>
    </row>
    <row r="200" spans="2:65" s="11" customFormat="1" ht="22.8" customHeight="1" x14ac:dyDescent="0.25">
      <c r="B200" s="124"/>
      <c r="D200" s="125" t="s">
        <v>76</v>
      </c>
      <c r="E200" s="134" t="s">
        <v>2614</v>
      </c>
      <c r="F200" s="134" t="s">
        <v>3443</v>
      </c>
      <c r="I200" s="127"/>
      <c r="J200" s="135">
        <f>BK200</f>
        <v>0</v>
      </c>
      <c r="L200" s="124"/>
      <c r="M200" s="129"/>
      <c r="P200" s="130">
        <f>SUM(P201:P226)</f>
        <v>0</v>
      </c>
      <c r="R200" s="130">
        <f>SUM(R201:R226)</f>
        <v>0</v>
      </c>
      <c r="T200" s="131">
        <f>SUM(T201:T226)</f>
        <v>0</v>
      </c>
      <c r="AR200" s="125" t="s">
        <v>84</v>
      </c>
      <c r="AT200" s="132" t="s">
        <v>76</v>
      </c>
      <c r="AU200" s="132" t="s">
        <v>84</v>
      </c>
      <c r="AY200" s="125" t="s">
        <v>339</v>
      </c>
      <c r="BK200" s="133">
        <f>SUM(BK201:BK226)</f>
        <v>0</v>
      </c>
    </row>
    <row r="201" spans="2:65" s="1" customFormat="1" ht="24.15" customHeight="1" x14ac:dyDescent="0.2">
      <c r="B201" s="136"/>
      <c r="C201" s="137" t="s">
        <v>415</v>
      </c>
      <c r="D201" s="137" t="s">
        <v>342</v>
      </c>
      <c r="E201" s="138" t="s">
        <v>5500</v>
      </c>
      <c r="F201" s="139" t="s">
        <v>5501</v>
      </c>
      <c r="G201" s="140" t="s">
        <v>493</v>
      </c>
      <c r="H201" s="141">
        <v>45.667999999999999</v>
      </c>
      <c r="I201" s="142"/>
      <c r="J201" s="143">
        <f>ROUND(I201*H201,2)</f>
        <v>0</v>
      </c>
      <c r="K201" s="139" t="s">
        <v>902</v>
      </c>
      <c r="L201" s="32"/>
      <c r="M201" s="144" t="s">
        <v>1</v>
      </c>
      <c r="N201" s="145" t="s">
        <v>42</v>
      </c>
      <c r="P201" s="146">
        <f>O201*H201</f>
        <v>0</v>
      </c>
      <c r="Q201" s="146">
        <v>0</v>
      </c>
      <c r="R201" s="146">
        <f>Q201*H201</f>
        <v>0</v>
      </c>
      <c r="S201" s="146">
        <v>0</v>
      </c>
      <c r="T201" s="147">
        <f>S201*H201</f>
        <v>0</v>
      </c>
      <c r="AR201" s="148" t="s">
        <v>249</v>
      </c>
      <c r="AT201" s="148" t="s">
        <v>342</v>
      </c>
      <c r="AU201" s="148" t="s">
        <v>86</v>
      </c>
      <c r="AY201" s="17" t="s">
        <v>339</v>
      </c>
      <c r="BE201" s="149">
        <f>IF(N201="základní",J201,0)</f>
        <v>0</v>
      </c>
      <c r="BF201" s="149">
        <f>IF(N201="snížená",J201,0)</f>
        <v>0</v>
      </c>
      <c r="BG201" s="149">
        <f>IF(N201="zákl. přenesená",J201,0)</f>
        <v>0</v>
      </c>
      <c r="BH201" s="149">
        <f>IF(N201="sníž. přenesená",J201,0)</f>
        <v>0</v>
      </c>
      <c r="BI201" s="149">
        <f>IF(N201="nulová",J201,0)</f>
        <v>0</v>
      </c>
      <c r="BJ201" s="17" t="s">
        <v>84</v>
      </c>
      <c r="BK201" s="149">
        <f>ROUND(I201*H201,2)</f>
        <v>0</v>
      </c>
      <c r="BL201" s="17" t="s">
        <v>249</v>
      </c>
      <c r="BM201" s="148" t="s">
        <v>5792</v>
      </c>
    </row>
    <row r="202" spans="2:65" s="1" customFormat="1" ht="19.2" x14ac:dyDescent="0.2">
      <c r="B202" s="32"/>
      <c r="D202" s="150" t="s">
        <v>348</v>
      </c>
      <c r="F202" s="151" t="s">
        <v>5503</v>
      </c>
      <c r="I202" s="152"/>
      <c r="L202" s="32"/>
      <c r="M202" s="153"/>
      <c r="T202" s="56"/>
      <c r="AT202" s="17" t="s">
        <v>348</v>
      </c>
      <c r="AU202" s="17" t="s">
        <v>86</v>
      </c>
    </row>
    <row r="203" spans="2:65" s="12" customFormat="1" x14ac:dyDescent="0.2">
      <c r="B203" s="155"/>
      <c r="D203" s="150" t="s">
        <v>376</v>
      </c>
      <c r="E203" s="156" t="s">
        <v>1</v>
      </c>
      <c r="F203" s="157" t="s">
        <v>5793</v>
      </c>
      <c r="H203" s="158">
        <v>45.667999999999999</v>
      </c>
      <c r="I203" s="159"/>
      <c r="L203" s="155"/>
      <c r="M203" s="160"/>
      <c r="T203" s="161"/>
      <c r="AT203" s="156" t="s">
        <v>376</v>
      </c>
      <c r="AU203" s="156" t="s">
        <v>86</v>
      </c>
      <c r="AV203" s="12" t="s">
        <v>86</v>
      </c>
      <c r="AW203" s="12" t="s">
        <v>34</v>
      </c>
      <c r="AX203" s="12" t="s">
        <v>77</v>
      </c>
      <c r="AY203" s="156" t="s">
        <v>339</v>
      </c>
    </row>
    <row r="204" spans="2:65" s="13" customFormat="1" x14ac:dyDescent="0.2">
      <c r="B204" s="162"/>
      <c r="D204" s="150" t="s">
        <v>376</v>
      </c>
      <c r="E204" s="163" t="s">
        <v>1</v>
      </c>
      <c r="F204" s="164" t="s">
        <v>398</v>
      </c>
      <c r="H204" s="165">
        <v>45.667999999999999</v>
      </c>
      <c r="I204" s="166"/>
      <c r="L204" s="162"/>
      <c r="M204" s="167"/>
      <c r="T204" s="168"/>
      <c r="AT204" s="163" t="s">
        <v>376</v>
      </c>
      <c r="AU204" s="163" t="s">
        <v>86</v>
      </c>
      <c r="AV204" s="13" t="s">
        <v>249</v>
      </c>
      <c r="AW204" s="13" t="s">
        <v>34</v>
      </c>
      <c r="AX204" s="13" t="s">
        <v>84</v>
      </c>
      <c r="AY204" s="163" t="s">
        <v>339</v>
      </c>
    </row>
    <row r="205" spans="2:65" s="1" customFormat="1" ht="24.15" customHeight="1" x14ac:dyDescent="0.2">
      <c r="B205" s="136"/>
      <c r="C205" s="137" t="s">
        <v>421</v>
      </c>
      <c r="D205" s="137" t="s">
        <v>342</v>
      </c>
      <c r="E205" s="138" t="s">
        <v>2632</v>
      </c>
      <c r="F205" s="139" t="s">
        <v>2633</v>
      </c>
      <c r="G205" s="140" t="s">
        <v>493</v>
      </c>
      <c r="H205" s="141">
        <v>37.21</v>
      </c>
      <c r="I205" s="142"/>
      <c r="J205" s="143">
        <f>ROUND(I205*H205,2)</f>
        <v>0</v>
      </c>
      <c r="K205" s="139" t="s">
        <v>902</v>
      </c>
      <c r="L205" s="32"/>
      <c r="M205" s="144" t="s">
        <v>1</v>
      </c>
      <c r="N205" s="145" t="s">
        <v>42</v>
      </c>
      <c r="P205" s="146">
        <f>O205*H205</f>
        <v>0</v>
      </c>
      <c r="Q205" s="146">
        <v>0</v>
      </c>
      <c r="R205" s="146">
        <f>Q205*H205</f>
        <v>0</v>
      </c>
      <c r="S205" s="146">
        <v>0</v>
      </c>
      <c r="T205" s="147">
        <f>S205*H205</f>
        <v>0</v>
      </c>
      <c r="AR205" s="148" t="s">
        <v>249</v>
      </c>
      <c r="AT205" s="148" t="s">
        <v>342</v>
      </c>
      <c r="AU205" s="148" t="s">
        <v>86</v>
      </c>
      <c r="AY205" s="17" t="s">
        <v>339</v>
      </c>
      <c r="BE205" s="149">
        <f>IF(N205="základní",J205,0)</f>
        <v>0</v>
      </c>
      <c r="BF205" s="149">
        <f>IF(N205="snížená",J205,0)</f>
        <v>0</v>
      </c>
      <c r="BG205" s="149">
        <f>IF(N205="zákl. přenesená",J205,0)</f>
        <v>0</v>
      </c>
      <c r="BH205" s="149">
        <f>IF(N205="sníž. přenesená",J205,0)</f>
        <v>0</v>
      </c>
      <c r="BI205" s="149">
        <f>IF(N205="nulová",J205,0)</f>
        <v>0</v>
      </c>
      <c r="BJ205" s="17" t="s">
        <v>84</v>
      </c>
      <c r="BK205" s="149">
        <f>ROUND(I205*H205,2)</f>
        <v>0</v>
      </c>
      <c r="BL205" s="17" t="s">
        <v>249</v>
      </c>
      <c r="BM205" s="148" t="s">
        <v>5794</v>
      </c>
    </row>
    <row r="206" spans="2:65" s="1" customFormat="1" ht="19.2" x14ac:dyDescent="0.2">
      <c r="B206" s="32"/>
      <c r="D206" s="150" t="s">
        <v>348</v>
      </c>
      <c r="F206" s="151" t="s">
        <v>2633</v>
      </c>
      <c r="I206" s="152"/>
      <c r="L206" s="32"/>
      <c r="M206" s="153"/>
      <c r="T206" s="56"/>
      <c r="AT206" s="17" t="s">
        <v>348</v>
      </c>
      <c r="AU206" s="17" t="s">
        <v>86</v>
      </c>
    </row>
    <row r="207" spans="2:65" s="12" customFormat="1" x14ac:dyDescent="0.2">
      <c r="B207" s="155"/>
      <c r="D207" s="150" t="s">
        <v>376</v>
      </c>
      <c r="E207" s="156" t="s">
        <v>1</v>
      </c>
      <c r="F207" s="157" t="s">
        <v>5795</v>
      </c>
      <c r="H207" s="158">
        <v>37.21</v>
      </c>
      <c r="I207" s="159"/>
      <c r="L207" s="155"/>
      <c r="M207" s="160"/>
      <c r="T207" s="161"/>
      <c r="AT207" s="156" t="s">
        <v>376</v>
      </c>
      <c r="AU207" s="156" t="s">
        <v>86</v>
      </c>
      <c r="AV207" s="12" t="s">
        <v>86</v>
      </c>
      <c r="AW207" s="12" t="s">
        <v>34</v>
      </c>
      <c r="AX207" s="12" t="s">
        <v>77</v>
      </c>
      <c r="AY207" s="156" t="s">
        <v>339</v>
      </c>
    </row>
    <row r="208" spans="2:65" s="13" customFormat="1" x14ac:dyDescent="0.2">
      <c r="B208" s="162"/>
      <c r="D208" s="150" t="s">
        <v>376</v>
      </c>
      <c r="E208" s="163" t="s">
        <v>1</v>
      </c>
      <c r="F208" s="164" t="s">
        <v>398</v>
      </c>
      <c r="H208" s="165">
        <v>37.21</v>
      </c>
      <c r="I208" s="166"/>
      <c r="L208" s="162"/>
      <c r="M208" s="167"/>
      <c r="T208" s="168"/>
      <c r="AT208" s="163" t="s">
        <v>376</v>
      </c>
      <c r="AU208" s="163" t="s">
        <v>86</v>
      </c>
      <c r="AV208" s="13" t="s">
        <v>249</v>
      </c>
      <c r="AW208" s="13" t="s">
        <v>34</v>
      </c>
      <c r="AX208" s="13" t="s">
        <v>84</v>
      </c>
      <c r="AY208" s="163" t="s">
        <v>339</v>
      </c>
    </row>
    <row r="209" spans="2:65" s="1" customFormat="1" ht="16.5" customHeight="1" x14ac:dyDescent="0.2">
      <c r="B209" s="136"/>
      <c r="C209" s="137" t="s">
        <v>423</v>
      </c>
      <c r="D209" s="137" t="s">
        <v>342</v>
      </c>
      <c r="E209" s="138" t="s">
        <v>2642</v>
      </c>
      <c r="F209" s="139" t="s">
        <v>2643</v>
      </c>
      <c r="G209" s="140" t="s">
        <v>493</v>
      </c>
      <c r="H209" s="141">
        <v>82.878</v>
      </c>
      <c r="I209" s="142"/>
      <c r="J209" s="143">
        <f>ROUND(I209*H209,2)</f>
        <v>0</v>
      </c>
      <c r="K209" s="139" t="s">
        <v>902</v>
      </c>
      <c r="L209" s="32"/>
      <c r="M209" s="144" t="s">
        <v>1</v>
      </c>
      <c r="N209" s="145" t="s">
        <v>42</v>
      </c>
      <c r="P209" s="146">
        <f>O209*H209</f>
        <v>0</v>
      </c>
      <c r="Q209" s="146">
        <v>0</v>
      </c>
      <c r="R209" s="146">
        <f>Q209*H209</f>
        <v>0</v>
      </c>
      <c r="S209" s="146">
        <v>0</v>
      </c>
      <c r="T209" s="147">
        <f>S209*H209</f>
        <v>0</v>
      </c>
      <c r="AR209" s="148" t="s">
        <v>249</v>
      </c>
      <c r="AT209" s="148" t="s">
        <v>342</v>
      </c>
      <c r="AU209" s="148" t="s">
        <v>86</v>
      </c>
      <c r="AY209" s="17" t="s">
        <v>339</v>
      </c>
      <c r="BE209" s="149">
        <f>IF(N209="základní",J209,0)</f>
        <v>0</v>
      </c>
      <c r="BF209" s="149">
        <f>IF(N209="snížená",J209,0)</f>
        <v>0</v>
      </c>
      <c r="BG209" s="149">
        <f>IF(N209="zákl. přenesená",J209,0)</f>
        <v>0</v>
      </c>
      <c r="BH209" s="149">
        <f>IF(N209="sníž. přenesená",J209,0)</f>
        <v>0</v>
      </c>
      <c r="BI209" s="149">
        <f>IF(N209="nulová",J209,0)</f>
        <v>0</v>
      </c>
      <c r="BJ209" s="17" t="s">
        <v>84</v>
      </c>
      <c r="BK209" s="149">
        <f>ROUND(I209*H209,2)</f>
        <v>0</v>
      </c>
      <c r="BL209" s="17" t="s">
        <v>249</v>
      </c>
      <c r="BM209" s="148" t="s">
        <v>5796</v>
      </c>
    </row>
    <row r="210" spans="2:65" s="1" customFormat="1" x14ac:dyDescent="0.2">
      <c r="B210" s="32"/>
      <c r="D210" s="150" t="s">
        <v>348</v>
      </c>
      <c r="F210" s="151" t="s">
        <v>2645</v>
      </c>
      <c r="I210" s="152"/>
      <c r="L210" s="32"/>
      <c r="M210" s="153"/>
      <c r="T210" s="56"/>
      <c r="AT210" s="17" t="s">
        <v>348</v>
      </c>
      <c r="AU210" s="17" t="s">
        <v>86</v>
      </c>
    </row>
    <row r="211" spans="2:65" s="12" customFormat="1" x14ac:dyDescent="0.2">
      <c r="B211" s="155"/>
      <c r="D211" s="150" t="s">
        <v>376</v>
      </c>
      <c r="E211" s="156" t="s">
        <v>1</v>
      </c>
      <c r="F211" s="157" t="s">
        <v>5797</v>
      </c>
      <c r="H211" s="158">
        <v>82.878</v>
      </c>
      <c r="I211" s="159"/>
      <c r="L211" s="155"/>
      <c r="M211" s="160"/>
      <c r="T211" s="161"/>
      <c r="AT211" s="156" t="s">
        <v>376</v>
      </c>
      <c r="AU211" s="156" t="s">
        <v>86</v>
      </c>
      <c r="AV211" s="12" t="s">
        <v>86</v>
      </c>
      <c r="AW211" s="12" t="s">
        <v>34</v>
      </c>
      <c r="AX211" s="12" t="s">
        <v>77</v>
      </c>
      <c r="AY211" s="156" t="s">
        <v>339</v>
      </c>
    </row>
    <row r="212" spans="2:65" s="13" customFormat="1" x14ac:dyDescent="0.2">
      <c r="B212" s="162"/>
      <c r="D212" s="150" t="s">
        <v>376</v>
      </c>
      <c r="E212" s="163" t="s">
        <v>1</v>
      </c>
      <c r="F212" s="164" t="s">
        <v>398</v>
      </c>
      <c r="H212" s="165">
        <v>82.878</v>
      </c>
      <c r="I212" s="166"/>
      <c r="L212" s="162"/>
      <c r="M212" s="167"/>
      <c r="T212" s="168"/>
      <c r="AT212" s="163" t="s">
        <v>376</v>
      </c>
      <c r="AU212" s="163" t="s">
        <v>86</v>
      </c>
      <c r="AV212" s="13" t="s">
        <v>249</v>
      </c>
      <c r="AW212" s="13" t="s">
        <v>34</v>
      </c>
      <c r="AX212" s="13" t="s">
        <v>84</v>
      </c>
      <c r="AY212" s="163" t="s">
        <v>339</v>
      </c>
    </row>
    <row r="213" spans="2:65" s="1" customFormat="1" ht="16.5" customHeight="1" x14ac:dyDescent="0.2">
      <c r="B213" s="136"/>
      <c r="C213" s="137" t="s">
        <v>428</v>
      </c>
      <c r="D213" s="137" t="s">
        <v>342</v>
      </c>
      <c r="E213" s="138" t="s">
        <v>2646</v>
      </c>
      <c r="F213" s="139" t="s">
        <v>2647</v>
      </c>
      <c r="G213" s="140" t="s">
        <v>493</v>
      </c>
      <c r="H213" s="141">
        <v>1574.682</v>
      </c>
      <c r="I213" s="142"/>
      <c r="J213" s="143">
        <f>ROUND(I213*H213,2)</f>
        <v>0</v>
      </c>
      <c r="K213" s="139" t="s">
        <v>902</v>
      </c>
      <c r="L213" s="32"/>
      <c r="M213" s="144" t="s">
        <v>1</v>
      </c>
      <c r="N213" s="145" t="s">
        <v>42</v>
      </c>
      <c r="P213" s="146">
        <f>O213*H213</f>
        <v>0</v>
      </c>
      <c r="Q213" s="146">
        <v>0</v>
      </c>
      <c r="R213" s="146">
        <f>Q213*H213</f>
        <v>0</v>
      </c>
      <c r="S213" s="146">
        <v>0</v>
      </c>
      <c r="T213" s="147">
        <f>S213*H213</f>
        <v>0</v>
      </c>
      <c r="AR213" s="148" t="s">
        <v>249</v>
      </c>
      <c r="AT213" s="148" t="s">
        <v>342</v>
      </c>
      <c r="AU213" s="148" t="s">
        <v>86</v>
      </c>
      <c r="AY213" s="17" t="s">
        <v>339</v>
      </c>
      <c r="BE213" s="149">
        <f>IF(N213="základní",J213,0)</f>
        <v>0</v>
      </c>
      <c r="BF213" s="149">
        <f>IF(N213="snížená",J213,0)</f>
        <v>0</v>
      </c>
      <c r="BG213" s="149">
        <f>IF(N213="zákl. přenesená",J213,0)</f>
        <v>0</v>
      </c>
      <c r="BH213" s="149">
        <f>IF(N213="sníž. přenesená",J213,0)</f>
        <v>0</v>
      </c>
      <c r="BI213" s="149">
        <f>IF(N213="nulová",J213,0)</f>
        <v>0</v>
      </c>
      <c r="BJ213" s="17" t="s">
        <v>84</v>
      </c>
      <c r="BK213" s="149">
        <f>ROUND(I213*H213,2)</f>
        <v>0</v>
      </c>
      <c r="BL213" s="17" t="s">
        <v>249</v>
      </c>
      <c r="BM213" s="148" t="s">
        <v>5798</v>
      </c>
    </row>
    <row r="214" spans="2:65" s="1" customFormat="1" ht="19.2" x14ac:dyDescent="0.2">
      <c r="B214" s="32"/>
      <c r="D214" s="150" t="s">
        <v>348</v>
      </c>
      <c r="F214" s="151" t="s">
        <v>2649</v>
      </c>
      <c r="I214" s="152"/>
      <c r="L214" s="32"/>
      <c r="M214" s="153"/>
      <c r="T214" s="56"/>
      <c r="AT214" s="17" t="s">
        <v>348</v>
      </c>
      <c r="AU214" s="17" t="s">
        <v>86</v>
      </c>
    </row>
    <row r="215" spans="2:65" s="15" customFormat="1" x14ac:dyDescent="0.2">
      <c r="B215" s="189"/>
      <c r="D215" s="150" t="s">
        <v>376</v>
      </c>
      <c r="E215" s="190" t="s">
        <v>1</v>
      </c>
      <c r="F215" s="191" t="s">
        <v>5333</v>
      </c>
      <c r="H215" s="190" t="s">
        <v>1</v>
      </c>
      <c r="I215" s="192"/>
      <c r="L215" s="189"/>
      <c r="M215" s="193"/>
      <c r="T215" s="194"/>
      <c r="AT215" s="190" t="s">
        <v>376</v>
      </c>
      <c r="AU215" s="190" t="s">
        <v>86</v>
      </c>
      <c r="AV215" s="15" t="s">
        <v>84</v>
      </c>
      <c r="AW215" s="15" t="s">
        <v>34</v>
      </c>
      <c r="AX215" s="15" t="s">
        <v>77</v>
      </c>
      <c r="AY215" s="190" t="s">
        <v>339</v>
      </c>
    </row>
    <row r="216" spans="2:65" s="12" customFormat="1" x14ac:dyDescent="0.2">
      <c r="B216" s="155"/>
      <c r="D216" s="150" t="s">
        <v>376</v>
      </c>
      <c r="E216" s="156" t="s">
        <v>1</v>
      </c>
      <c r="F216" s="157" t="s">
        <v>5799</v>
      </c>
      <c r="H216" s="158">
        <v>1574.682</v>
      </c>
      <c r="I216" s="159"/>
      <c r="L216" s="155"/>
      <c r="M216" s="160"/>
      <c r="T216" s="161"/>
      <c r="AT216" s="156" t="s">
        <v>376</v>
      </c>
      <c r="AU216" s="156" t="s">
        <v>86</v>
      </c>
      <c r="AV216" s="12" t="s">
        <v>86</v>
      </c>
      <c r="AW216" s="12" t="s">
        <v>34</v>
      </c>
      <c r="AX216" s="12" t="s">
        <v>77</v>
      </c>
      <c r="AY216" s="156" t="s">
        <v>339</v>
      </c>
    </row>
    <row r="217" spans="2:65" s="13" customFormat="1" x14ac:dyDescent="0.2">
      <c r="B217" s="162"/>
      <c r="D217" s="150" t="s">
        <v>376</v>
      </c>
      <c r="E217" s="163" t="s">
        <v>1</v>
      </c>
      <c r="F217" s="164" t="s">
        <v>398</v>
      </c>
      <c r="H217" s="165">
        <v>1574.682</v>
      </c>
      <c r="I217" s="166"/>
      <c r="L217" s="162"/>
      <c r="M217" s="167"/>
      <c r="T217" s="168"/>
      <c r="AT217" s="163" t="s">
        <v>376</v>
      </c>
      <c r="AU217" s="163" t="s">
        <v>86</v>
      </c>
      <c r="AV217" s="13" t="s">
        <v>249</v>
      </c>
      <c r="AW217" s="13" t="s">
        <v>34</v>
      </c>
      <c r="AX217" s="13" t="s">
        <v>84</v>
      </c>
      <c r="AY217" s="163" t="s">
        <v>339</v>
      </c>
    </row>
    <row r="218" spans="2:65" s="1" customFormat="1" ht="16.5" customHeight="1" x14ac:dyDescent="0.2">
      <c r="B218" s="136"/>
      <c r="C218" s="137" t="s">
        <v>433</v>
      </c>
      <c r="D218" s="137" t="s">
        <v>342</v>
      </c>
      <c r="E218" s="138" t="s">
        <v>2651</v>
      </c>
      <c r="F218" s="139" t="s">
        <v>2652</v>
      </c>
      <c r="G218" s="140" t="s">
        <v>493</v>
      </c>
      <c r="H218" s="141">
        <v>37.21</v>
      </c>
      <c r="I218" s="142"/>
      <c r="J218" s="143">
        <f>ROUND(I218*H218,2)</f>
        <v>0</v>
      </c>
      <c r="K218" s="139" t="s">
        <v>902</v>
      </c>
      <c r="L218" s="32"/>
      <c r="M218" s="144" t="s">
        <v>1</v>
      </c>
      <c r="N218" s="145" t="s">
        <v>42</v>
      </c>
      <c r="P218" s="146">
        <f>O218*H218</f>
        <v>0</v>
      </c>
      <c r="Q218" s="146">
        <v>0</v>
      </c>
      <c r="R218" s="146">
        <f>Q218*H218</f>
        <v>0</v>
      </c>
      <c r="S218" s="146">
        <v>0</v>
      </c>
      <c r="T218" s="147">
        <f>S218*H218</f>
        <v>0</v>
      </c>
      <c r="AR218" s="148" t="s">
        <v>249</v>
      </c>
      <c r="AT218" s="148" t="s">
        <v>342</v>
      </c>
      <c r="AU218" s="148" t="s">
        <v>86</v>
      </c>
      <c r="AY218" s="17" t="s">
        <v>339</v>
      </c>
      <c r="BE218" s="149">
        <f>IF(N218="základní",J218,0)</f>
        <v>0</v>
      </c>
      <c r="BF218" s="149">
        <f>IF(N218="snížená",J218,0)</f>
        <v>0</v>
      </c>
      <c r="BG218" s="149">
        <f>IF(N218="zákl. přenesená",J218,0)</f>
        <v>0</v>
      </c>
      <c r="BH218" s="149">
        <f>IF(N218="sníž. přenesená",J218,0)</f>
        <v>0</v>
      </c>
      <c r="BI218" s="149">
        <f>IF(N218="nulová",J218,0)</f>
        <v>0</v>
      </c>
      <c r="BJ218" s="17" t="s">
        <v>84</v>
      </c>
      <c r="BK218" s="149">
        <f>ROUND(I218*H218,2)</f>
        <v>0</v>
      </c>
      <c r="BL218" s="17" t="s">
        <v>249</v>
      </c>
      <c r="BM218" s="148" t="s">
        <v>5800</v>
      </c>
    </row>
    <row r="219" spans="2:65" s="1" customFormat="1" x14ac:dyDescent="0.2">
      <c r="B219" s="32"/>
      <c r="D219" s="150" t="s">
        <v>348</v>
      </c>
      <c r="F219" s="151" t="s">
        <v>2654</v>
      </c>
      <c r="I219" s="152"/>
      <c r="L219" s="32"/>
      <c r="M219" s="153"/>
      <c r="T219" s="56"/>
      <c r="AT219" s="17" t="s">
        <v>348</v>
      </c>
      <c r="AU219" s="17" t="s">
        <v>86</v>
      </c>
    </row>
    <row r="220" spans="2:65" s="15" customFormat="1" x14ac:dyDescent="0.2">
      <c r="B220" s="189"/>
      <c r="D220" s="150" t="s">
        <v>376</v>
      </c>
      <c r="E220" s="190" t="s">
        <v>1</v>
      </c>
      <c r="F220" s="191" t="s">
        <v>5801</v>
      </c>
      <c r="H220" s="190" t="s">
        <v>1</v>
      </c>
      <c r="I220" s="192"/>
      <c r="L220" s="189"/>
      <c r="M220" s="193"/>
      <c r="T220" s="194"/>
      <c r="AT220" s="190" t="s">
        <v>376</v>
      </c>
      <c r="AU220" s="190" t="s">
        <v>86</v>
      </c>
      <c r="AV220" s="15" t="s">
        <v>84</v>
      </c>
      <c r="AW220" s="15" t="s">
        <v>34</v>
      </c>
      <c r="AX220" s="15" t="s">
        <v>77</v>
      </c>
      <c r="AY220" s="190" t="s">
        <v>339</v>
      </c>
    </row>
    <row r="221" spans="2:65" s="12" customFormat="1" x14ac:dyDescent="0.2">
      <c r="B221" s="155"/>
      <c r="D221" s="150" t="s">
        <v>376</v>
      </c>
      <c r="E221" s="156" t="s">
        <v>1</v>
      </c>
      <c r="F221" s="157" t="s">
        <v>5795</v>
      </c>
      <c r="H221" s="158">
        <v>37.21</v>
      </c>
      <c r="I221" s="159"/>
      <c r="L221" s="155"/>
      <c r="M221" s="160"/>
      <c r="T221" s="161"/>
      <c r="AT221" s="156" t="s">
        <v>376</v>
      </c>
      <c r="AU221" s="156" t="s">
        <v>86</v>
      </c>
      <c r="AV221" s="12" t="s">
        <v>86</v>
      </c>
      <c r="AW221" s="12" t="s">
        <v>34</v>
      </c>
      <c r="AX221" s="12" t="s">
        <v>77</v>
      </c>
      <c r="AY221" s="156" t="s">
        <v>339</v>
      </c>
    </row>
    <row r="222" spans="2:65" s="13" customFormat="1" x14ac:dyDescent="0.2">
      <c r="B222" s="162"/>
      <c r="D222" s="150" t="s">
        <v>376</v>
      </c>
      <c r="E222" s="163" t="s">
        <v>1</v>
      </c>
      <c r="F222" s="164" t="s">
        <v>398</v>
      </c>
      <c r="H222" s="165">
        <v>37.21</v>
      </c>
      <c r="I222" s="166"/>
      <c r="L222" s="162"/>
      <c r="M222" s="167"/>
      <c r="T222" s="168"/>
      <c r="AT222" s="163" t="s">
        <v>376</v>
      </c>
      <c r="AU222" s="163" t="s">
        <v>86</v>
      </c>
      <c r="AV222" s="13" t="s">
        <v>249</v>
      </c>
      <c r="AW222" s="13" t="s">
        <v>34</v>
      </c>
      <c r="AX222" s="13" t="s">
        <v>84</v>
      </c>
      <c r="AY222" s="163" t="s">
        <v>339</v>
      </c>
    </row>
    <row r="223" spans="2:65" s="1" customFormat="1" ht="16.5" customHeight="1" x14ac:dyDescent="0.2">
      <c r="B223" s="136"/>
      <c r="C223" s="137" t="s">
        <v>439</v>
      </c>
      <c r="D223" s="137" t="s">
        <v>342</v>
      </c>
      <c r="E223" s="138" t="s">
        <v>5335</v>
      </c>
      <c r="F223" s="139" t="s">
        <v>5336</v>
      </c>
      <c r="G223" s="140" t="s">
        <v>493</v>
      </c>
      <c r="H223" s="141">
        <v>82.878</v>
      </c>
      <c r="I223" s="142"/>
      <c r="J223" s="143">
        <f>ROUND(I223*H223,2)</f>
        <v>0</v>
      </c>
      <c r="K223" s="139" t="s">
        <v>902</v>
      </c>
      <c r="L223" s="32"/>
      <c r="M223" s="144" t="s">
        <v>1</v>
      </c>
      <c r="N223" s="145" t="s">
        <v>42</v>
      </c>
      <c r="P223" s="146">
        <f>O223*H223</f>
        <v>0</v>
      </c>
      <c r="Q223" s="146">
        <v>0</v>
      </c>
      <c r="R223" s="146">
        <f>Q223*H223</f>
        <v>0</v>
      </c>
      <c r="S223" s="146">
        <v>0</v>
      </c>
      <c r="T223" s="147">
        <f>S223*H223</f>
        <v>0</v>
      </c>
      <c r="AR223" s="148" t="s">
        <v>249</v>
      </c>
      <c r="AT223" s="148" t="s">
        <v>342</v>
      </c>
      <c r="AU223" s="148" t="s">
        <v>86</v>
      </c>
      <c r="AY223" s="17" t="s">
        <v>339</v>
      </c>
      <c r="BE223" s="149">
        <f>IF(N223="základní",J223,0)</f>
        <v>0</v>
      </c>
      <c r="BF223" s="149">
        <f>IF(N223="snížená",J223,0)</f>
        <v>0</v>
      </c>
      <c r="BG223" s="149">
        <f>IF(N223="zákl. přenesená",J223,0)</f>
        <v>0</v>
      </c>
      <c r="BH223" s="149">
        <f>IF(N223="sníž. přenesená",J223,0)</f>
        <v>0</v>
      </c>
      <c r="BI223" s="149">
        <f>IF(N223="nulová",J223,0)</f>
        <v>0</v>
      </c>
      <c r="BJ223" s="17" t="s">
        <v>84</v>
      </c>
      <c r="BK223" s="149">
        <f>ROUND(I223*H223,2)</f>
        <v>0</v>
      </c>
      <c r="BL223" s="17" t="s">
        <v>249</v>
      </c>
      <c r="BM223" s="148" t="s">
        <v>5802</v>
      </c>
    </row>
    <row r="224" spans="2:65" s="1" customFormat="1" x14ac:dyDescent="0.2">
      <c r="B224" s="32"/>
      <c r="D224" s="150" t="s">
        <v>348</v>
      </c>
      <c r="F224" s="151" t="s">
        <v>5338</v>
      </c>
      <c r="I224" s="152"/>
      <c r="L224" s="32"/>
      <c r="M224" s="153"/>
      <c r="T224" s="56"/>
      <c r="AT224" s="17" t="s">
        <v>348</v>
      </c>
      <c r="AU224" s="17" t="s">
        <v>86</v>
      </c>
    </row>
    <row r="225" spans="2:65" s="12" customFormat="1" x14ac:dyDescent="0.2">
      <c r="B225" s="155"/>
      <c r="D225" s="150" t="s">
        <v>376</v>
      </c>
      <c r="E225" s="156" t="s">
        <v>1</v>
      </c>
      <c r="F225" s="157" t="s">
        <v>5797</v>
      </c>
      <c r="H225" s="158">
        <v>82.878</v>
      </c>
      <c r="I225" s="159"/>
      <c r="L225" s="155"/>
      <c r="M225" s="160"/>
      <c r="T225" s="161"/>
      <c r="AT225" s="156" t="s">
        <v>376</v>
      </c>
      <c r="AU225" s="156" t="s">
        <v>86</v>
      </c>
      <c r="AV225" s="12" t="s">
        <v>86</v>
      </c>
      <c r="AW225" s="12" t="s">
        <v>34</v>
      </c>
      <c r="AX225" s="12" t="s">
        <v>77</v>
      </c>
      <c r="AY225" s="156" t="s">
        <v>339</v>
      </c>
    </row>
    <row r="226" spans="2:65" s="13" customFormat="1" x14ac:dyDescent="0.2">
      <c r="B226" s="162"/>
      <c r="D226" s="150" t="s">
        <v>376</v>
      </c>
      <c r="E226" s="163" t="s">
        <v>1</v>
      </c>
      <c r="F226" s="164" t="s">
        <v>398</v>
      </c>
      <c r="H226" s="165">
        <v>82.878</v>
      </c>
      <c r="I226" s="166"/>
      <c r="L226" s="162"/>
      <c r="M226" s="167"/>
      <c r="T226" s="168"/>
      <c r="AT226" s="163" t="s">
        <v>376</v>
      </c>
      <c r="AU226" s="163" t="s">
        <v>86</v>
      </c>
      <c r="AV226" s="13" t="s">
        <v>249</v>
      </c>
      <c r="AW226" s="13" t="s">
        <v>34</v>
      </c>
      <c r="AX226" s="13" t="s">
        <v>84</v>
      </c>
      <c r="AY226" s="163" t="s">
        <v>339</v>
      </c>
    </row>
    <row r="227" spans="2:65" s="11" customFormat="1" ht="22.8" customHeight="1" x14ac:dyDescent="0.25">
      <c r="B227" s="124"/>
      <c r="D227" s="125" t="s">
        <v>76</v>
      </c>
      <c r="E227" s="134" t="s">
        <v>2661</v>
      </c>
      <c r="F227" s="134" t="s">
        <v>2662</v>
      </c>
      <c r="I227" s="127"/>
      <c r="J227" s="135">
        <f>BK227</f>
        <v>0</v>
      </c>
      <c r="L227" s="124"/>
      <c r="M227" s="129"/>
      <c r="P227" s="130">
        <f>SUM(P228:P229)</f>
        <v>0</v>
      </c>
      <c r="R227" s="130">
        <f>SUM(R228:R229)</f>
        <v>0</v>
      </c>
      <c r="T227" s="131">
        <f>SUM(T228:T229)</f>
        <v>0</v>
      </c>
      <c r="AR227" s="125" t="s">
        <v>84</v>
      </c>
      <c r="AT227" s="132" t="s">
        <v>76</v>
      </c>
      <c r="AU227" s="132" t="s">
        <v>84</v>
      </c>
      <c r="AY227" s="125" t="s">
        <v>339</v>
      </c>
      <c r="BK227" s="133">
        <f>SUM(BK228:BK229)</f>
        <v>0</v>
      </c>
    </row>
    <row r="228" spans="2:65" s="1" customFormat="1" ht="16.5" customHeight="1" x14ac:dyDescent="0.2">
      <c r="B228" s="136"/>
      <c r="C228" s="137" t="s">
        <v>445</v>
      </c>
      <c r="D228" s="137" t="s">
        <v>342</v>
      </c>
      <c r="E228" s="138" t="s">
        <v>2663</v>
      </c>
      <c r="F228" s="139" t="s">
        <v>2664</v>
      </c>
      <c r="G228" s="140" t="s">
        <v>493</v>
      </c>
      <c r="H228" s="141">
        <v>59.396999999999998</v>
      </c>
      <c r="I228" s="142"/>
      <c r="J228" s="143">
        <f>ROUND(I228*H228,2)</f>
        <v>0</v>
      </c>
      <c r="K228" s="139" t="s">
        <v>902</v>
      </c>
      <c r="L228" s="32"/>
      <c r="M228" s="144" t="s">
        <v>1</v>
      </c>
      <c r="N228" s="145" t="s">
        <v>42</v>
      </c>
      <c r="P228" s="146">
        <f>O228*H228</f>
        <v>0</v>
      </c>
      <c r="Q228" s="146">
        <v>0</v>
      </c>
      <c r="R228" s="146">
        <f>Q228*H228</f>
        <v>0</v>
      </c>
      <c r="S228" s="146">
        <v>0</v>
      </c>
      <c r="T228" s="147">
        <f>S228*H228</f>
        <v>0</v>
      </c>
      <c r="AR228" s="148" t="s">
        <v>249</v>
      </c>
      <c r="AT228" s="148" t="s">
        <v>342</v>
      </c>
      <c r="AU228" s="148" t="s">
        <v>86</v>
      </c>
      <c r="AY228" s="17" t="s">
        <v>339</v>
      </c>
      <c r="BE228" s="149">
        <f>IF(N228="základní",J228,0)</f>
        <v>0</v>
      </c>
      <c r="BF228" s="149">
        <f>IF(N228="snížená",J228,0)</f>
        <v>0</v>
      </c>
      <c r="BG228" s="149">
        <f>IF(N228="zákl. přenesená",J228,0)</f>
        <v>0</v>
      </c>
      <c r="BH228" s="149">
        <f>IF(N228="sníž. přenesená",J228,0)</f>
        <v>0</v>
      </c>
      <c r="BI228" s="149">
        <f>IF(N228="nulová",J228,0)</f>
        <v>0</v>
      </c>
      <c r="BJ228" s="17" t="s">
        <v>84</v>
      </c>
      <c r="BK228" s="149">
        <f>ROUND(I228*H228,2)</f>
        <v>0</v>
      </c>
      <c r="BL228" s="17" t="s">
        <v>249</v>
      </c>
      <c r="BM228" s="148" t="s">
        <v>5803</v>
      </c>
    </row>
    <row r="229" spans="2:65" s="1" customFormat="1" ht="19.2" x14ac:dyDescent="0.2">
      <c r="B229" s="32"/>
      <c r="D229" s="150" t="s">
        <v>348</v>
      </c>
      <c r="F229" s="151" t="s">
        <v>2666</v>
      </c>
      <c r="I229" s="152"/>
      <c r="L229" s="32"/>
      <c r="M229" s="202"/>
      <c r="N229" s="203"/>
      <c r="O229" s="203"/>
      <c r="P229" s="203"/>
      <c r="Q229" s="203"/>
      <c r="R229" s="203"/>
      <c r="S229" s="203"/>
      <c r="T229" s="204"/>
      <c r="AT229" s="17" t="s">
        <v>348</v>
      </c>
      <c r="AU229" s="17" t="s">
        <v>86</v>
      </c>
    </row>
    <row r="230" spans="2:65" s="1" customFormat="1" ht="6.9" customHeight="1" x14ac:dyDescent="0.2">
      <c r="B230" s="44"/>
      <c r="C230" s="45"/>
      <c r="D230" s="45"/>
      <c r="E230" s="45"/>
      <c r="F230" s="45"/>
      <c r="G230" s="45"/>
      <c r="H230" s="45"/>
      <c r="I230" s="45"/>
      <c r="J230" s="45"/>
      <c r="K230" s="45"/>
      <c r="L230" s="32"/>
    </row>
  </sheetData>
  <autoFilter ref="C130:K229" xr:uid="{00000000-0009-0000-0000-000018000000}"/>
  <mergeCells count="15">
    <mergeCell ref="E117:H117"/>
    <mergeCell ref="E121:H121"/>
    <mergeCell ref="E119:H119"/>
    <mergeCell ref="E123:H123"/>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2:BM216"/>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197</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3.2" x14ac:dyDescent="0.2">
      <c r="B8" s="20"/>
      <c r="D8" s="27" t="s">
        <v>312</v>
      </c>
      <c r="L8" s="20"/>
    </row>
    <row r="9" spans="2:46" ht="16.5" customHeight="1" x14ac:dyDescent="0.2">
      <c r="B9" s="20"/>
      <c r="E9" s="278" t="s">
        <v>1953</v>
      </c>
      <c r="F9" s="256"/>
      <c r="G9" s="256"/>
      <c r="H9" s="256"/>
      <c r="L9" s="20"/>
    </row>
    <row r="10" spans="2:46" ht="12" customHeight="1" x14ac:dyDescent="0.2">
      <c r="B10" s="20"/>
      <c r="D10" s="27" t="s">
        <v>314</v>
      </c>
      <c r="L10" s="20"/>
    </row>
    <row r="11" spans="2:46" s="1" customFormat="1" ht="16.5" customHeight="1" x14ac:dyDescent="0.2">
      <c r="B11" s="32"/>
      <c r="E11" s="260" t="s">
        <v>5804</v>
      </c>
      <c r="F11" s="277"/>
      <c r="G11" s="277"/>
      <c r="H11" s="277"/>
      <c r="L11" s="32"/>
    </row>
    <row r="12" spans="2:46" s="1" customFormat="1" ht="12" customHeight="1" x14ac:dyDescent="0.2">
      <c r="B12" s="32"/>
      <c r="D12" s="27" t="s">
        <v>625</v>
      </c>
      <c r="L12" s="32"/>
    </row>
    <row r="13" spans="2:46" s="1" customFormat="1" ht="16.5" customHeight="1" x14ac:dyDescent="0.2">
      <c r="B13" s="32"/>
      <c r="E13" s="248" t="s">
        <v>5805</v>
      </c>
      <c r="F13" s="277"/>
      <c r="G13" s="277"/>
      <c r="H13" s="277"/>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8"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80" t="str">
        <f>'Rekapitulace stavby'!E14</f>
        <v>Vyplň údaj</v>
      </c>
      <c r="F22" s="266"/>
      <c r="G22" s="266"/>
      <c r="H22" s="266"/>
      <c r="I22" s="27" t="s">
        <v>28</v>
      </c>
      <c r="J22" s="28" t="str">
        <f>'Rekapitulace stavby'!AN14</f>
        <v>Vyplň údaj</v>
      </c>
      <c r="L22" s="32"/>
    </row>
    <row r="23" spans="2:12" s="1" customFormat="1" ht="6.9"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 customHeight="1" x14ac:dyDescent="0.2">
      <c r="B29" s="32"/>
      <c r="L29" s="32"/>
    </row>
    <row r="30" spans="2:12" s="1" customFormat="1" ht="12" customHeight="1" x14ac:dyDescent="0.2">
      <c r="B30" s="32"/>
      <c r="D30" s="27" t="s">
        <v>36</v>
      </c>
      <c r="L30" s="32"/>
    </row>
    <row r="31" spans="2:12" s="7" customFormat="1" ht="16.5" customHeight="1" x14ac:dyDescent="0.2">
      <c r="B31" s="94"/>
      <c r="E31" s="270" t="s">
        <v>1</v>
      </c>
      <c r="F31" s="270"/>
      <c r="G31" s="270"/>
      <c r="H31" s="270"/>
      <c r="L31" s="94"/>
    </row>
    <row r="32" spans="2:12" s="1" customFormat="1" ht="6.9" customHeight="1" x14ac:dyDescent="0.2">
      <c r="B32" s="32"/>
      <c r="L32" s="32"/>
    </row>
    <row r="33" spans="2:12" s="1" customFormat="1" ht="6.9" customHeight="1" x14ac:dyDescent="0.2">
      <c r="B33" s="32"/>
      <c r="D33" s="53"/>
      <c r="E33" s="53"/>
      <c r="F33" s="53"/>
      <c r="G33" s="53"/>
      <c r="H33" s="53"/>
      <c r="I33" s="53"/>
      <c r="J33" s="53"/>
      <c r="K33" s="53"/>
      <c r="L33" s="32"/>
    </row>
    <row r="34" spans="2:12" s="1" customFormat="1" ht="25.35" customHeight="1" x14ac:dyDescent="0.2">
      <c r="B34" s="32"/>
      <c r="D34" s="95" t="s">
        <v>37</v>
      </c>
      <c r="J34" s="66">
        <f>ROUND(J130, 2)</f>
        <v>0</v>
      </c>
      <c r="L34" s="32"/>
    </row>
    <row r="35" spans="2:12" s="1" customFormat="1" ht="6.9" customHeight="1" x14ac:dyDescent="0.2">
      <c r="B35" s="32"/>
      <c r="D35" s="53"/>
      <c r="E35" s="53"/>
      <c r="F35" s="53"/>
      <c r="G35" s="53"/>
      <c r="H35" s="53"/>
      <c r="I35" s="53"/>
      <c r="J35" s="53"/>
      <c r="K35" s="53"/>
      <c r="L35" s="32"/>
    </row>
    <row r="36" spans="2:12" s="1" customFormat="1" ht="14.4" customHeight="1" x14ac:dyDescent="0.2">
      <c r="B36" s="32"/>
      <c r="F36" s="35" t="s">
        <v>39</v>
      </c>
      <c r="I36" s="35" t="s">
        <v>38</v>
      </c>
      <c r="J36" s="35" t="s">
        <v>40</v>
      </c>
      <c r="L36" s="32"/>
    </row>
    <row r="37" spans="2:12" s="1" customFormat="1" ht="14.4" customHeight="1" x14ac:dyDescent="0.2">
      <c r="B37" s="32"/>
      <c r="D37" s="55" t="s">
        <v>41</v>
      </c>
      <c r="E37" s="27" t="s">
        <v>42</v>
      </c>
      <c r="F37" s="86">
        <f>ROUND((SUM(BE130:BE215)),  2)</f>
        <v>0</v>
      </c>
      <c r="I37" s="96">
        <v>0.21</v>
      </c>
      <c r="J37" s="86">
        <f>ROUND(((SUM(BE130:BE215))*I37),  2)</f>
        <v>0</v>
      </c>
      <c r="L37" s="32"/>
    </row>
    <row r="38" spans="2:12" s="1" customFormat="1" ht="14.4" customHeight="1" x14ac:dyDescent="0.2">
      <c r="B38" s="32"/>
      <c r="E38" s="27" t="s">
        <v>43</v>
      </c>
      <c r="F38" s="86">
        <f>ROUND((SUM(BF130:BF215)),  2)</f>
        <v>0</v>
      </c>
      <c r="I38" s="96">
        <v>0.12</v>
      </c>
      <c r="J38" s="86">
        <f>ROUND(((SUM(BF130:BF215))*I38),  2)</f>
        <v>0</v>
      </c>
      <c r="L38" s="32"/>
    </row>
    <row r="39" spans="2:12" s="1" customFormat="1" ht="14.4" hidden="1" customHeight="1" x14ac:dyDescent="0.2">
      <c r="B39" s="32"/>
      <c r="E39" s="27" t="s">
        <v>44</v>
      </c>
      <c r="F39" s="86">
        <f>ROUND((SUM(BG130:BG215)),  2)</f>
        <v>0</v>
      </c>
      <c r="I39" s="96">
        <v>0.21</v>
      </c>
      <c r="J39" s="86">
        <f>0</f>
        <v>0</v>
      </c>
      <c r="L39" s="32"/>
    </row>
    <row r="40" spans="2:12" s="1" customFormat="1" ht="14.4" hidden="1" customHeight="1" x14ac:dyDescent="0.2">
      <c r="B40" s="32"/>
      <c r="E40" s="27" t="s">
        <v>45</v>
      </c>
      <c r="F40" s="86">
        <f>ROUND((SUM(BH130:BH215)),  2)</f>
        <v>0</v>
      </c>
      <c r="I40" s="96">
        <v>0.12</v>
      </c>
      <c r="J40" s="86">
        <f>0</f>
        <v>0</v>
      </c>
      <c r="L40" s="32"/>
    </row>
    <row r="41" spans="2:12" s="1" customFormat="1" ht="14.4" hidden="1" customHeight="1" x14ac:dyDescent="0.2">
      <c r="B41" s="32"/>
      <c r="E41" s="27" t="s">
        <v>46</v>
      </c>
      <c r="F41" s="86">
        <f>ROUND((SUM(BI130:BI215)),  2)</f>
        <v>0</v>
      </c>
      <c r="I41" s="96">
        <v>0</v>
      </c>
      <c r="J41" s="86">
        <f>0</f>
        <v>0</v>
      </c>
      <c r="L41" s="32"/>
    </row>
    <row r="42" spans="2:12" s="1" customFormat="1" ht="6.9"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 customHeight="1" x14ac:dyDescent="0.2">
      <c r="B44" s="32"/>
      <c r="L44" s="32"/>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ht="16.5" customHeight="1" x14ac:dyDescent="0.2">
      <c r="B87" s="20"/>
      <c r="E87" s="278" t="s">
        <v>1953</v>
      </c>
      <c r="F87" s="256"/>
      <c r="G87" s="256"/>
      <c r="H87" s="256"/>
      <c r="L87" s="20"/>
    </row>
    <row r="88" spans="2:12" ht="12" customHeight="1" x14ac:dyDescent="0.2">
      <c r="B88" s="20"/>
      <c r="C88" s="27" t="s">
        <v>314</v>
      </c>
      <c r="L88" s="20"/>
    </row>
    <row r="89" spans="2:12" s="1" customFormat="1" ht="16.5" customHeight="1" x14ac:dyDescent="0.2">
      <c r="B89" s="32"/>
      <c r="E89" s="260" t="s">
        <v>5804</v>
      </c>
      <c r="F89" s="277"/>
      <c r="G89" s="277"/>
      <c r="H89" s="277"/>
      <c r="L89" s="32"/>
    </row>
    <row r="90" spans="2:12" s="1" customFormat="1" ht="12" customHeight="1" x14ac:dyDescent="0.2">
      <c r="B90" s="32"/>
      <c r="C90" s="27" t="s">
        <v>625</v>
      </c>
      <c r="L90" s="32"/>
    </row>
    <row r="91" spans="2:12" s="1" customFormat="1" ht="16.5" customHeight="1" x14ac:dyDescent="0.2">
      <c r="B91" s="32"/>
      <c r="E91" s="248" t="str">
        <f>E13</f>
        <v>SO 02.11.1 - železniční spodek</v>
      </c>
      <c r="F91" s="277"/>
      <c r="G91" s="277"/>
      <c r="H91" s="277"/>
      <c r="L91" s="32"/>
    </row>
    <row r="92" spans="2:12" s="1" customFormat="1" ht="6.9"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 customHeight="1" x14ac:dyDescent="0.2">
      <c r="B94" s="32"/>
      <c r="L94" s="32"/>
    </row>
    <row r="95" spans="2:12" s="1" customFormat="1" ht="15.15" customHeight="1" x14ac:dyDescent="0.2">
      <c r="B95" s="32"/>
      <c r="C95" s="27" t="s">
        <v>24</v>
      </c>
      <c r="F95" s="25" t="str">
        <f>E19</f>
        <v>Správa železnic, státní organizace, OŘ Ostrava</v>
      </c>
      <c r="I95" s="27" t="s">
        <v>32</v>
      </c>
      <c r="J95" s="30" t="str">
        <f>E25</f>
        <v xml:space="preserve"> </v>
      </c>
      <c r="L95" s="32"/>
    </row>
    <row r="96" spans="2:12" s="1" customFormat="1" ht="15.15"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8" customHeight="1" x14ac:dyDescent="0.2">
      <c r="B100" s="32"/>
      <c r="C100" s="107" t="s">
        <v>319</v>
      </c>
      <c r="J100" s="66">
        <f>J130</f>
        <v>0</v>
      </c>
      <c r="L100" s="32"/>
      <c r="AU100" s="17" t="s">
        <v>320</v>
      </c>
    </row>
    <row r="101" spans="2:47" s="8" customFormat="1" ht="24.9" customHeight="1" x14ac:dyDescent="0.2">
      <c r="B101" s="108"/>
      <c r="D101" s="109" t="s">
        <v>321</v>
      </c>
      <c r="E101" s="110"/>
      <c r="F101" s="110"/>
      <c r="G101" s="110"/>
      <c r="H101" s="110"/>
      <c r="I101" s="110"/>
      <c r="J101" s="111">
        <f>J131</f>
        <v>0</v>
      </c>
      <c r="L101" s="108"/>
    </row>
    <row r="102" spans="2:47" s="9" customFormat="1" ht="19.95" customHeight="1" x14ac:dyDescent="0.2">
      <c r="B102" s="112"/>
      <c r="D102" s="113" t="s">
        <v>2006</v>
      </c>
      <c r="E102" s="114"/>
      <c r="F102" s="114"/>
      <c r="G102" s="114"/>
      <c r="H102" s="114"/>
      <c r="I102" s="114"/>
      <c r="J102" s="115">
        <f>J132</f>
        <v>0</v>
      </c>
      <c r="L102" s="112"/>
    </row>
    <row r="103" spans="2:47" s="9" customFormat="1" ht="19.95" customHeight="1" x14ac:dyDescent="0.2">
      <c r="B103" s="112"/>
      <c r="D103" s="113" t="s">
        <v>2008</v>
      </c>
      <c r="E103" s="114"/>
      <c r="F103" s="114"/>
      <c r="G103" s="114"/>
      <c r="H103" s="114"/>
      <c r="I103" s="114"/>
      <c r="J103" s="115">
        <f>J165</f>
        <v>0</v>
      </c>
      <c r="L103" s="112"/>
    </row>
    <row r="104" spans="2:47" s="9" customFormat="1" ht="19.95" customHeight="1" x14ac:dyDescent="0.2">
      <c r="B104" s="112"/>
      <c r="D104" s="113" t="s">
        <v>2011</v>
      </c>
      <c r="E104" s="114"/>
      <c r="F104" s="114"/>
      <c r="G104" s="114"/>
      <c r="H104" s="114"/>
      <c r="I104" s="114"/>
      <c r="J104" s="115">
        <f>J171</f>
        <v>0</v>
      </c>
      <c r="L104" s="112"/>
    </row>
    <row r="105" spans="2:47" s="9" customFormat="1" ht="19.95" customHeight="1" x14ac:dyDescent="0.2">
      <c r="B105" s="112"/>
      <c r="D105" s="113" t="s">
        <v>3031</v>
      </c>
      <c r="E105" s="114"/>
      <c r="F105" s="114"/>
      <c r="G105" s="114"/>
      <c r="H105" s="114"/>
      <c r="I105" s="114"/>
      <c r="J105" s="115">
        <f>J184</f>
        <v>0</v>
      </c>
      <c r="L105" s="112"/>
    </row>
    <row r="106" spans="2:47" s="9" customFormat="1" ht="19.95" customHeight="1" x14ac:dyDescent="0.2">
      <c r="B106" s="112"/>
      <c r="D106" s="113" t="s">
        <v>2013</v>
      </c>
      <c r="E106" s="114"/>
      <c r="F106" s="114"/>
      <c r="G106" s="114"/>
      <c r="H106" s="114"/>
      <c r="I106" s="114"/>
      <c r="J106" s="115">
        <f>J213</f>
        <v>0</v>
      </c>
      <c r="L106" s="112"/>
    </row>
    <row r="107" spans="2:47" s="1" customFormat="1" ht="21.75" customHeight="1" x14ac:dyDescent="0.2">
      <c r="B107" s="32"/>
      <c r="L107" s="32"/>
    </row>
    <row r="108" spans="2:47" s="1" customFormat="1" ht="6.9" customHeight="1" x14ac:dyDescent="0.2">
      <c r="B108" s="44"/>
      <c r="C108" s="45"/>
      <c r="D108" s="45"/>
      <c r="E108" s="45"/>
      <c r="F108" s="45"/>
      <c r="G108" s="45"/>
      <c r="H108" s="45"/>
      <c r="I108" s="45"/>
      <c r="J108" s="45"/>
      <c r="K108" s="45"/>
      <c r="L108" s="32"/>
    </row>
    <row r="112" spans="2:47" s="1" customFormat="1" ht="6.9" customHeight="1" x14ac:dyDescent="0.2">
      <c r="B112" s="46"/>
      <c r="C112" s="47"/>
      <c r="D112" s="47"/>
      <c r="E112" s="47"/>
      <c r="F112" s="47"/>
      <c r="G112" s="47"/>
      <c r="H112" s="47"/>
      <c r="I112" s="47"/>
      <c r="J112" s="47"/>
      <c r="K112" s="47"/>
      <c r="L112" s="32"/>
    </row>
    <row r="113" spans="2:12" s="1" customFormat="1" ht="24.9" customHeight="1" x14ac:dyDescent="0.2">
      <c r="B113" s="32"/>
      <c r="C113" s="21" t="s">
        <v>324</v>
      </c>
      <c r="L113" s="32"/>
    </row>
    <row r="114" spans="2:12" s="1" customFormat="1" ht="6.9" customHeight="1" x14ac:dyDescent="0.2">
      <c r="B114" s="32"/>
      <c r="L114" s="32"/>
    </row>
    <row r="115" spans="2:12" s="1" customFormat="1" ht="12" customHeight="1" x14ac:dyDescent="0.2">
      <c r="B115" s="32"/>
      <c r="C115" s="27" t="s">
        <v>16</v>
      </c>
      <c r="L115" s="32"/>
    </row>
    <row r="116" spans="2:12" s="1" customFormat="1" ht="16.5" customHeight="1" x14ac:dyDescent="0.2">
      <c r="B116" s="32"/>
      <c r="E116" s="278" t="str">
        <f>E7</f>
        <v>Prostá rekonstrukce trati v úseku Milotice nad Opavou – Brantice – 2.etapa</v>
      </c>
      <c r="F116" s="279"/>
      <c r="G116" s="279"/>
      <c r="H116" s="279"/>
      <c r="L116" s="32"/>
    </row>
    <row r="117" spans="2:12" ht="12" customHeight="1" x14ac:dyDescent="0.2">
      <c r="B117" s="20"/>
      <c r="C117" s="27" t="s">
        <v>312</v>
      </c>
      <c r="L117" s="20"/>
    </row>
    <row r="118" spans="2:12" ht="16.5" customHeight="1" x14ac:dyDescent="0.2">
      <c r="B118" s="20"/>
      <c r="E118" s="278" t="s">
        <v>1953</v>
      </c>
      <c r="F118" s="256"/>
      <c r="G118" s="256"/>
      <c r="H118" s="256"/>
      <c r="L118" s="20"/>
    </row>
    <row r="119" spans="2:12" ht="12" customHeight="1" x14ac:dyDescent="0.2">
      <c r="B119" s="20"/>
      <c r="C119" s="27" t="s">
        <v>314</v>
      </c>
      <c r="L119" s="20"/>
    </row>
    <row r="120" spans="2:12" s="1" customFormat="1" ht="16.5" customHeight="1" x14ac:dyDescent="0.2">
      <c r="B120" s="32"/>
      <c r="E120" s="260" t="s">
        <v>5804</v>
      </c>
      <c r="F120" s="277"/>
      <c r="G120" s="277"/>
      <c r="H120" s="277"/>
      <c r="L120" s="32"/>
    </row>
    <row r="121" spans="2:12" s="1" customFormat="1" ht="12" customHeight="1" x14ac:dyDescent="0.2">
      <c r="B121" s="32"/>
      <c r="C121" s="27" t="s">
        <v>625</v>
      </c>
      <c r="L121" s="32"/>
    </row>
    <row r="122" spans="2:12" s="1" customFormat="1" ht="16.5" customHeight="1" x14ac:dyDescent="0.2">
      <c r="B122" s="32"/>
      <c r="E122" s="248" t="str">
        <f>E13</f>
        <v>SO 02.11.1 - železniční spodek</v>
      </c>
      <c r="F122" s="277"/>
      <c r="G122" s="277"/>
      <c r="H122" s="277"/>
      <c r="L122" s="32"/>
    </row>
    <row r="123" spans="2:12" s="1" customFormat="1" ht="6.9" customHeight="1" x14ac:dyDescent="0.2">
      <c r="B123" s="32"/>
      <c r="L123" s="32"/>
    </row>
    <row r="124" spans="2:12" s="1" customFormat="1" ht="12" customHeight="1" x14ac:dyDescent="0.2">
      <c r="B124" s="32"/>
      <c r="C124" s="27" t="s">
        <v>20</v>
      </c>
      <c r="F124" s="25" t="str">
        <f>F16</f>
        <v>PS Krnov</v>
      </c>
      <c r="I124" s="27" t="s">
        <v>22</v>
      </c>
      <c r="J124" s="52" t="str">
        <f>IF(J16="","",J16)</f>
        <v>22. 5. 2025</v>
      </c>
      <c r="L124" s="32"/>
    </row>
    <row r="125" spans="2:12" s="1" customFormat="1" ht="6.9" customHeight="1" x14ac:dyDescent="0.2">
      <c r="B125" s="32"/>
      <c r="L125" s="32"/>
    </row>
    <row r="126" spans="2:12" s="1" customFormat="1" ht="15.15" customHeight="1" x14ac:dyDescent="0.2">
      <c r="B126" s="32"/>
      <c r="C126" s="27" t="s">
        <v>24</v>
      </c>
      <c r="F126" s="25" t="str">
        <f>E19</f>
        <v>Správa železnic, státní organizace, OŘ Ostrava</v>
      </c>
      <c r="I126" s="27" t="s">
        <v>32</v>
      </c>
      <c r="J126" s="30" t="str">
        <f>E25</f>
        <v xml:space="preserve"> </v>
      </c>
      <c r="L126" s="32"/>
    </row>
    <row r="127" spans="2:12" s="1" customFormat="1" ht="15.15" customHeight="1" x14ac:dyDescent="0.2">
      <c r="B127" s="32"/>
      <c r="C127" s="27" t="s">
        <v>30</v>
      </c>
      <c r="F127" s="25" t="str">
        <f>IF(E22="","",E22)</f>
        <v>Vyplň údaj</v>
      </c>
      <c r="I127" s="27" t="s">
        <v>35</v>
      </c>
      <c r="J127" s="30" t="str">
        <f>E28</f>
        <v xml:space="preserve"> </v>
      </c>
      <c r="L127" s="32"/>
    </row>
    <row r="128" spans="2:12" s="1" customFormat="1" ht="10.35" customHeight="1" x14ac:dyDescent="0.2">
      <c r="B128" s="32"/>
      <c r="L128" s="32"/>
    </row>
    <row r="129" spans="2:65" s="10" customFormat="1" ht="29.25" customHeight="1" x14ac:dyDescent="0.2">
      <c r="B129" s="116"/>
      <c r="C129" s="117" t="s">
        <v>325</v>
      </c>
      <c r="D129" s="118" t="s">
        <v>62</v>
      </c>
      <c r="E129" s="118" t="s">
        <v>58</v>
      </c>
      <c r="F129" s="118" t="s">
        <v>59</v>
      </c>
      <c r="G129" s="118" t="s">
        <v>326</v>
      </c>
      <c r="H129" s="118" t="s">
        <v>327</v>
      </c>
      <c r="I129" s="118" t="s">
        <v>328</v>
      </c>
      <c r="J129" s="118" t="s">
        <v>318</v>
      </c>
      <c r="K129" s="119" t="s">
        <v>329</v>
      </c>
      <c r="L129" s="116"/>
      <c r="M129" s="59" t="s">
        <v>1</v>
      </c>
      <c r="N129" s="60" t="s">
        <v>41</v>
      </c>
      <c r="O129" s="60" t="s">
        <v>330</v>
      </c>
      <c r="P129" s="60" t="s">
        <v>331</v>
      </c>
      <c r="Q129" s="60" t="s">
        <v>332</v>
      </c>
      <c r="R129" s="60" t="s">
        <v>333</v>
      </c>
      <c r="S129" s="60" t="s">
        <v>334</v>
      </c>
      <c r="T129" s="61" t="s">
        <v>335</v>
      </c>
    </row>
    <row r="130" spans="2:65" s="1" customFormat="1" ht="22.8" customHeight="1" x14ac:dyDescent="0.3">
      <c r="B130" s="32"/>
      <c r="C130" s="64" t="s">
        <v>336</v>
      </c>
      <c r="J130" s="120">
        <f>BK130</f>
        <v>0</v>
      </c>
      <c r="L130" s="32"/>
      <c r="M130" s="62"/>
      <c r="N130" s="53"/>
      <c r="O130" s="53"/>
      <c r="P130" s="121">
        <f>P131</f>
        <v>0</v>
      </c>
      <c r="Q130" s="53"/>
      <c r="R130" s="121">
        <f>R131</f>
        <v>69.433520000000001</v>
      </c>
      <c r="S130" s="53"/>
      <c r="T130" s="122">
        <f>T131</f>
        <v>45.091200000000001</v>
      </c>
      <c r="AT130" s="17" t="s">
        <v>76</v>
      </c>
      <c r="AU130" s="17" t="s">
        <v>320</v>
      </c>
      <c r="BK130" s="123">
        <f>BK131</f>
        <v>0</v>
      </c>
    </row>
    <row r="131" spans="2:65" s="11" customFormat="1" ht="25.95" customHeight="1" x14ac:dyDescent="0.25">
      <c r="B131" s="124"/>
      <c r="D131" s="125" t="s">
        <v>76</v>
      </c>
      <c r="E131" s="126" t="s">
        <v>337</v>
      </c>
      <c r="F131" s="126" t="s">
        <v>338</v>
      </c>
      <c r="I131" s="127"/>
      <c r="J131" s="128">
        <f>BK131</f>
        <v>0</v>
      </c>
      <c r="L131" s="124"/>
      <c r="M131" s="129"/>
      <c r="P131" s="130">
        <f>P132+P165+P171+P184+P213</f>
        <v>0</v>
      </c>
      <c r="R131" s="130">
        <f>R132+R165+R171+R184+R213</f>
        <v>69.433520000000001</v>
      </c>
      <c r="T131" s="131">
        <f>T132+T165+T171+T184+T213</f>
        <v>45.091200000000001</v>
      </c>
      <c r="AR131" s="125" t="s">
        <v>84</v>
      </c>
      <c r="AT131" s="132" t="s">
        <v>76</v>
      </c>
      <c r="AU131" s="132" t="s">
        <v>77</v>
      </c>
      <c r="AY131" s="125" t="s">
        <v>339</v>
      </c>
      <c r="BK131" s="133">
        <f>BK132+BK165+BK171+BK184+BK213</f>
        <v>0</v>
      </c>
    </row>
    <row r="132" spans="2:65" s="11" customFormat="1" ht="22.8" customHeight="1" x14ac:dyDescent="0.25">
      <c r="B132" s="124"/>
      <c r="D132" s="125" t="s">
        <v>76</v>
      </c>
      <c r="E132" s="134" t="s">
        <v>84</v>
      </c>
      <c r="F132" s="134" t="s">
        <v>252</v>
      </c>
      <c r="I132" s="127"/>
      <c r="J132" s="135">
        <f>BK132</f>
        <v>0</v>
      </c>
      <c r="L132" s="124"/>
      <c r="M132" s="129"/>
      <c r="P132" s="130">
        <f>SUM(P133:P164)</f>
        <v>0</v>
      </c>
      <c r="R132" s="130">
        <f>SUM(R133:R164)</f>
        <v>66.974000000000004</v>
      </c>
      <c r="T132" s="131">
        <f>SUM(T133:T164)</f>
        <v>0</v>
      </c>
      <c r="AR132" s="125" t="s">
        <v>84</v>
      </c>
      <c r="AT132" s="132" t="s">
        <v>76</v>
      </c>
      <c r="AU132" s="132" t="s">
        <v>84</v>
      </c>
      <c r="AY132" s="125" t="s">
        <v>339</v>
      </c>
      <c r="BK132" s="133">
        <f>SUM(BK133:BK164)</f>
        <v>0</v>
      </c>
    </row>
    <row r="133" spans="2:65" s="1" customFormat="1" ht="16.5" customHeight="1" x14ac:dyDescent="0.2">
      <c r="B133" s="136"/>
      <c r="C133" s="137" t="s">
        <v>84</v>
      </c>
      <c r="D133" s="137" t="s">
        <v>342</v>
      </c>
      <c r="E133" s="138" t="s">
        <v>5281</v>
      </c>
      <c r="F133" s="139" t="s">
        <v>5282</v>
      </c>
      <c r="G133" s="140" t="s">
        <v>373</v>
      </c>
      <c r="H133" s="141">
        <v>44.188000000000002</v>
      </c>
      <c r="I133" s="142"/>
      <c r="J133" s="143">
        <f>ROUND(I133*H133,2)</f>
        <v>0</v>
      </c>
      <c r="K133" s="139" t="s">
        <v>902</v>
      </c>
      <c r="L133" s="32"/>
      <c r="M133" s="144" t="s">
        <v>1</v>
      </c>
      <c r="N133" s="145" t="s">
        <v>42</v>
      </c>
      <c r="P133" s="146">
        <f>O133*H133</f>
        <v>0</v>
      </c>
      <c r="Q133" s="146">
        <v>0</v>
      </c>
      <c r="R133" s="146">
        <f>Q133*H133</f>
        <v>0</v>
      </c>
      <c r="S133" s="146">
        <v>0</v>
      </c>
      <c r="T133" s="147">
        <f>S133*H133</f>
        <v>0</v>
      </c>
      <c r="AR133" s="148" t="s">
        <v>249</v>
      </c>
      <c r="AT133" s="148" t="s">
        <v>342</v>
      </c>
      <c r="AU133" s="148" t="s">
        <v>86</v>
      </c>
      <c r="AY133" s="17" t="s">
        <v>339</v>
      </c>
      <c r="BE133" s="149">
        <f>IF(N133="základní",J133,0)</f>
        <v>0</v>
      </c>
      <c r="BF133" s="149">
        <f>IF(N133="snížená",J133,0)</f>
        <v>0</v>
      </c>
      <c r="BG133" s="149">
        <f>IF(N133="zákl. přenesená",J133,0)</f>
        <v>0</v>
      </c>
      <c r="BH133" s="149">
        <f>IF(N133="sníž. přenesená",J133,0)</f>
        <v>0</v>
      </c>
      <c r="BI133" s="149">
        <f>IF(N133="nulová",J133,0)</f>
        <v>0</v>
      </c>
      <c r="BJ133" s="17" t="s">
        <v>84</v>
      </c>
      <c r="BK133" s="149">
        <f>ROUND(I133*H133,2)</f>
        <v>0</v>
      </c>
      <c r="BL133" s="17" t="s">
        <v>249</v>
      </c>
      <c r="BM133" s="148" t="s">
        <v>5806</v>
      </c>
    </row>
    <row r="134" spans="2:65" s="1" customFormat="1" ht="19.2" x14ac:dyDescent="0.2">
      <c r="B134" s="32"/>
      <c r="D134" s="150" t="s">
        <v>348</v>
      </c>
      <c r="F134" s="151" t="s">
        <v>5284</v>
      </c>
      <c r="I134" s="152"/>
      <c r="L134" s="32"/>
      <c r="M134" s="153"/>
      <c r="T134" s="56"/>
      <c r="AT134" s="17" t="s">
        <v>348</v>
      </c>
      <c r="AU134" s="17" t="s">
        <v>86</v>
      </c>
    </row>
    <row r="135" spans="2:65" s="1" customFormat="1" ht="38.4" x14ac:dyDescent="0.2">
      <c r="B135" s="32"/>
      <c r="D135" s="150" t="s">
        <v>350</v>
      </c>
      <c r="F135" s="154" t="s">
        <v>5807</v>
      </c>
      <c r="I135" s="152"/>
      <c r="L135" s="32"/>
      <c r="M135" s="153"/>
      <c r="T135" s="56"/>
      <c r="AT135" s="17" t="s">
        <v>350</v>
      </c>
      <c r="AU135" s="17" t="s">
        <v>86</v>
      </c>
    </row>
    <row r="136" spans="2:65" s="12" customFormat="1" x14ac:dyDescent="0.2">
      <c r="B136" s="155"/>
      <c r="D136" s="150" t="s">
        <v>376</v>
      </c>
      <c r="E136" s="156" t="s">
        <v>1</v>
      </c>
      <c r="F136" s="157" t="s">
        <v>5808</v>
      </c>
      <c r="H136" s="158">
        <v>31.78</v>
      </c>
      <c r="I136" s="159"/>
      <c r="L136" s="155"/>
      <c r="M136" s="160"/>
      <c r="T136" s="161"/>
      <c r="AT136" s="156" t="s">
        <v>376</v>
      </c>
      <c r="AU136" s="156" t="s">
        <v>86</v>
      </c>
      <c r="AV136" s="12" t="s">
        <v>86</v>
      </c>
      <c r="AW136" s="12" t="s">
        <v>34</v>
      </c>
      <c r="AX136" s="12" t="s">
        <v>77</v>
      </c>
      <c r="AY136" s="156" t="s">
        <v>339</v>
      </c>
    </row>
    <row r="137" spans="2:65" s="12" customFormat="1" x14ac:dyDescent="0.2">
      <c r="B137" s="155"/>
      <c r="D137" s="150" t="s">
        <v>376</v>
      </c>
      <c r="E137" s="156" t="s">
        <v>1</v>
      </c>
      <c r="F137" s="157" t="s">
        <v>5809</v>
      </c>
      <c r="H137" s="158">
        <v>12.407999999999999</v>
      </c>
      <c r="I137" s="159"/>
      <c r="L137" s="155"/>
      <c r="M137" s="160"/>
      <c r="T137" s="161"/>
      <c r="AT137" s="156" t="s">
        <v>376</v>
      </c>
      <c r="AU137" s="156" t="s">
        <v>86</v>
      </c>
      <c r="AV137" s="12" t="s">
        <v>86</v>
      </c>
      <c r="AW137" s="12" t="s">
        <v>34</v>
      </c>
      <c r="AX137" s="12" t="s">
        <v>77</v>
      </c>
      <c r="AY137" s="156" t="s">
        <v>339</v>
      </c>
    </row>
    <row r="138" spans="2:65" s="13" customFormat="1" x14ac:dyDescent="0.2">
      <c r="B138" s="162"/>
      <c r="D138" s="150" t="s">
        <v>376</v>
      </c>
      <c r="E138" s="163" t="s">
        <v>1</v>
      </c>
      <c r="F138" s="164" t="s">
        <v>398</v>
      </c>
      <c r="H138" s="165">
        <v>44.188000000000002</v>
      </c>
      <c r="I138" s="166"/>
      <c r="L138" s="162"/>
      <c r="M138" s="167"/>
      <c r="T138" s="168"/>
      <c r="AT138" s="163" t="s">
        <v>376</v>
      </c>
      <c r="AU138" s="163" t="s">
        <v>86</v>
      </c>
      <c r="AV138" s="13" t="s">
        <v>249</v>
      </c>
      <c r="AW138" s="13" t="s">
        <v>34</v>
      </c>
      <c r="AX138" s="13" t="s">
        <v>84</v>
      </c>
      <c r="AY138" s="163" t="s">
        <v>339</v>
      </c>
    </row>
    <row r="139" spans="2:65" s="1" customFormat="1" ht="21.75" customHeight="1" x14ac:dyDescent="0.2">
      <c r="B139" s="136"/>
      <c r="C139" s="137" t="s">
        <v>86</v>
      </c>
      <c r="D139" s="137" t="s">
        <v>342</v>
      </c>
      <c r="E139" s="138" t="s">
        <v>5287</v>
      </c>
      <c r="F139" s="139" t="s">
        <v>5288</v>
      </c>
      <c r="G139" s="140" t="s">
        <v>373</v>
      </c>
      <c r="H139" s="141">
        <v>88.376000000000005</v>
      </c>
      <c r="I139" s="142"/>
      <c r="J139" s="143">
        <f>ROUND(I139*H139,2)</f>
        <v>0</v>
      </c>
      <c r="K139" s="139" t="s">
        <v>902</v>
      </c>
      <c r="L139" s="32"/>
      <c r="M139" s="144" t="s">
        <v>1</v>
      </c>
      <c r="N139" s="145" t="s">
        <v>42</v>
      </c>
      <c r="P139" s="146">
        <f>O139*H139</f>
        <v>0</v>
      </c>
      <c r="Q139" s="146">
        <v>0</v>
      </c>
      <c r="R139" s="146">
        <f>Q139*H139</f>
        <v>0</v>
      </c>
      <c r="S139" s="146">
        <v>0</v>
      </c>
      <c r="T139" s="147">
        <f>S139*H139</f>
        <v>0</v>
      </c>
      <c r="AR139" s="148" t="s">
        <v>249</v>
      </c>
      <c r="AT139" s="148" t="s">
        <v>342</v>
      </c>
      <c r="AU139" s="148" t="s">
        <v>86</v>
      </c>
      <c r="AY139" s="17" t="s">
        <v>339</v>
      </c>
      <c r="BE139" s="149">
        <f>IF(N139="základní",J139,0)</f>
        <v>0</v>
      </c>
      <c r="BF139" s="149">
        <f>IF(N139="snížená",J139,0)</f>
        <v>0</v>
      </c>
      <c r="BG139" s="149">
        <f>IF(N139="zákl. přenesená",J139,0)</f>
        <v>0</v>
      </c>
      <c r="BH139" s="149">
        <f>IF(N139="sníž. přenesená",J139,0)</f>
        <v>0</v>
      </c>
      <c r="BI139" s="149">
        <f>IF(N139="nulová",J139,0)</f>
        <v>0</v>
      </c>
      <c r="BJ139" s="17" t="s">
        <v>84</v>
      </c>
      <c r="BK139" s="149">
        <f>ROUND(I139*H139,2)</f>
        <v>0</v>
      </c>
      <c r="BL139" s="17" t="s">
        <v>249</v>
      </c>
      <c r="BM139" s="148" t="s">
        <v>5810</v>
      </c>
    </row>
    <row r="140" spans="2:65" s="1" customFormat="1" ht="19.2" x14ac:dyDescent="0.2">
      <c r="B140" s="32"/>
      <c r="D140" s="150" t="s">
        <v>348</v>
      </c>
      <c r="F140" s="151" t="s">
        <v>5290</v>
      </c>
      <c r="I140" s="152"/>
      <c r="L140" s="32"/>
      <c r="M140" s="153"/>
      <c r="T140" s="56"/>
      <c r="AT140" s="17" t="s">
        <v>348</v>
      </c>
      <c r="AU140" s="17" t="s">
        <v>86</v>
      </c>
    </row>
    <row r="141" spans="2:65" s="15" customFormat="1" x14ac:dyDescent="0.2">
      <c r="B141" s="189"/>
      <c r="D141" s="150" t="s">
        <v>376</v>
      </c>
      <c r="E141" s="190" t="s">
        <v>1</v>
      </c>
      <c r="F141" s="191" t="s">
        <v>5291</v>
      </c>
      <c r="H141" s="190" t="s">
        <v>1</v>
      </c>
      <c r="I141" s="192"/>
      <c r="L141" s="189"/>
      <c r="M141" s="193"/>
      <c r="T141" s="194"/>
      <c r="AT141" s="190" t="s">
        <v>376</v>
      </c>
      <c r="AU141" s="190" t="s">
        <v>86</v>
      </c>
      <c r="AV141" s="15" t="s">
        <v>84</v>
      </c>
      <c r="AW141" s="15" t="s">
        <v>34</v>
      </c>
      <c r="AX141" s="15" t="s">
        <v>77</v>
      </c>
      <c r="AY141" s="190" t="s">
        <v>339</v>
      </c>
    </row>
    <row r="142" spans="2:65" s="12" customFormat="1" x14ac:dyDescent="0.2">
      <c r="B142" s="155"/>
      <c r="D142" s="150" t="s">
        <v>376</v>
      </c>
      <c r="E142" s="156" t="s">
        <v>1</v>
      </c>
      <c r="F142" s="157" t="s">
        <v>5811</v>
      </c>
      <c r="H142" s="158">
        <v>88.376000000000005</v>
      </c>
      <c r="I142" s="159"/>
      <c r="L142" s="155"/>
      <c r="M142" s="160"/>
      <c r="T142" s="161"/>
      <c r="AT142" s="156" t="s">
        <v>376</v>
      </c>
      <c r="AU142" s="156" t="s">
        <v>86</v>
      </c>
      <c r="AV142" s="12" t="s">
        <v>86</v>
      </c>
      <c r="AW142" s="12" t="s">
        <v>34</v>
      </c>
      <c r="AX142" s="12" t="s">
        <v>77</v>
      </c>
      <c r="AY142" s="156" t="s">
        <v>339</v>
      </c>
    </row>
    <row r="143" spans="2:65" s="13" customFormat="1" x14ac:dyDescent="0.2">
      <c r="B143" s="162"/>
      <c r="D143" s="150" t="s">
        <v>376</v>
      </c>
      <c r="E143" s="163" t="s">
        <v>1</v>
      </c>
      <c r="F143" s="164" t="s">
        <v>398</v>
      </c>
      <c r="H143" s="165">
        <v>88.376000000000005</v>
      </c>
      <c r="I143" s="166"/>
      <c r="L143" s="162"/>
      <c r="M143" s="167"/>
      <c r="T143" s="168"/>
      <c r="AT143" s="163" t="s">
        <v>376</v>
      </c>
      <c r="AU143" s="163" t="s">
        <v>86</v>
      </c>
      <c r="AV143" s="13" t="s">
        <v>249</v>
      </c>
      <c r="AW143" s="13" t="s">
        <v>34</v>
      </c>
      <c r="AX143" s="13" t="s">
        <v>84</v>
      </c>
      <c r="AY143" s="163" t="s">
        <v>339</v>
      </c>
    </row>
    <row r="144" spans="2:65" s="1" customFormat="1" ht="16.5" customHeight="1" x14ac:dyDescent="0.2">
      <c r="B144" s="136"/>
      <c r="C144" s="137" t="s">
        <v>97</v>
      </c>
      <c r="D144" s="137" t="s">
        <v>342</v>
      </c>
      <c r="E144" s="138" t="s">
        <v>5299</v>
      </c>
      <c r="F144" s="139" t="s">
        <v>5300</v>
      </c>
      <c r="G144" s="140" t="s">
        <v>373</v>
      </c>
      <c r="H144" s="141">
        <v>37.207999999999998</v>
      </c>
      <c r="I144" s="142"/>
      <c r="J144" s="143">
        <f>ROUND(I144*H144,2)</f>
        <v>0</v>
      </c>
      <c r="K144" s="139" t="s">
        <v>902</v>
      </c>
      <c r="L144" s="32"/>
      <c r="M144" s="144" t="s">
        <v>1</v>
      </c>
      <c r="N144" s="145" t="s">
        <v>42</v>
      </c>
      <c r="P144" s="146">
        <f>O144*H144</f>
        <v>0</v>
      </c>
      <c r="Q144" s="146">
        <v>0</v>
      </c>
      <c r="R144" s="146">
        <f>Q144*H144</f>
        <v>0</v>
      </c>
      <c r="S144" s="146">
        <v>0</v>
      </c>
      <c r="T144" s="147">
        <f>S144*H144</f>
        <v>0</v>
      </c>
      <c r="AR144" s="148" t="s">
        <v>249</v>
      </c>
      <c r="AT144" s="148" t="s">
        <v>342</v>
      </c>
      <c r="AU144" s="148" t="s">
        <v>86</v>
      </c>
      <c r="AY144" s="17" t="s">
        <v>339</v>
      </c>
      <c r="BE144" s="149">
        <f>IF(N144="základní",J144,0)</f>
        <v>0</v>
      </c>
      <c r="BF144" s="149">
        <f>IF(N144="snížená",J144,0)</f>
        <v>0</v>
      </c>
      <c r="BG144" s="149">
        <f>IF(N144="zákl. přenesená",J144,0)</f>
        <v>0</v>
      </c>
      <c r="BH144" s="149">
        <f>IF(N144="sníž. přenesená",J144,0)</f>
        <v>0</v>
      </c>
      <c r="BI144" s="149">
        <f>IF(N144="nulová",J144,0)</f>
        <v>0</v>
      </c>
      <c r="BJ144" s="17" t="s">
        <v>84</v>
      </c>
      <c r="BK144" s="149">
        <f>ROUND(I144*H144,2)</f>
        <v>0</v>
      </c>
      <c r="BL144" s="17" t="s">
        <v>249</v>
      </c>
      <c r="BM144" s="148" t="s">
        <v>5812</v>
      </c>
    </row>
    <row r="145" spans="2:65" s="1" customFormat="1" x14ac:dyDescent="0.2">
      <c r="B145" s="32"/>
      <c r="D145" s="150" t="s">
        <v>348</v>
      </c>
      <c r="F145" s="151" t="s">
        <v>5302</v>
      </c>
      <c r="I145" s="152"/>
      <c r="L145" s="32"/>
      <c r="M145" s="153"/>
      <c r="T145" s="56"/>
      <c r="AT145" s="17" t="s">
        <v>348</v>
      </c>
      <c r="AU145" s="17" t="s">
        <v>86</v>
      </c>
    </row>
    <row r="146" spans="2:65" s="1" customFormat="1" ht="38.4" x14ac:dyDescent="0.2">
      <c r="B146" s="32"/>
      <c r="D146" s="150" t="s">
        <v>350</v>
      </c>
      <c r="F146" s="154" t="s">
        <v>5813</v>
      </c>
      <c r="I146" s="152"/>
      <c r="L146" s="32"/>
      <c r="M146" s="153"/>
      <c r="T146" s="56"/>
      <c r="AT146" s="17" t="s">
        <v>350</v>
      </c>
      <c r="AU146" s="17" t="s">
        <v>86</v>
      </c>
    </row>
    <row r="147" spans="2:65" s="12" customFormat="1" x14ac:dyDescent="0.2">
      <c r="B147" s="155"/>
      <c r="D147" s="150" t="s">
        <v>376</v>
      </c>
      <c r="E147" s="156" t="s">
        <v>1</v>
      </c>
      <c r="F147" s="157" t="s">
        <v>5808</v>
      </c>
      <c r="H147" s="158">
        <v>31.78</v>
      </c>
      <c r="I147" s="159"/>
      <c r="L147" s="155"/>
      <c r="M147" s="160"/>
      <c r="T147" s="161"/>
      <c r="AT147" s="156" t="s">
        <v>376</v>
      </c>
      <c r="AU147" s="156" t="s">
        <v>86</v>
      </c>
      <c r="AV147" s="12" t="s">
        <v>86</v>
      </c>
      <c r="AW147" s="12" t="s">
        <v>34</v>
      </c>
      <c r="AX147" s="12" t="s">
        <v>77</v>
      </c>
      <c r="AY147" s="156" t="s">
        <v>339</v>
      </c>
    </row>
    <row r="148" spans="2:65" s="12" customFormat="1" x14ac:dyDescent="0.2">
      <c r="B148" s="155"/>
      <c r="D148" s="150" t="s">
        <v>376</v>
      </c>
      <c r="E148" s="156" t="s">
        <v>1</v>
      </c>
      <c r="F148" s="157" t="s">
        <v>5814</v>
      </c>
      <c r="H148" s="158">
        <v>5.4279999999999999</v>
      </c>
      <c r="I148" s="159"/>
      <c r="L148" s="155"/>
      <c r="M148" s="160"/>
      <c r="T148" s="161"/>
      <c r="AT148" s="156" t="s">
        <v>376</v>
      </c>
      <c r="AU148" s="156" t="s">
        <v>86</v>
      </c>
      <c r="AV148" s="12" t="s">
        <v>86</v>
      </c>
      <c r="AW148" s="12" t="s">
        <v>34</v>
      </c>
      <c r="AX148" s="12" t="s">
        <v>77</v>
      </c>
      <c r="AY148" s="156" t="s">
        <v>339</v>
      </c>
    </row>
    <row r="149" spans="2:65" s="13" customFormat="1" x14ac:dyDescent="0.2">
      <c r="B149" s="162"/>
      <c r="D149" s="150" t="s">
        <v>376</v>
      </c>
      <c r="E149" s="163" t="s">
        <v>1</v>
      </c>
      <c r="F149" s="164" t="s">
        <v>398</v>
      </c>
      <c r="H149" s="165">
        <v>37.207999999999998</v>
      </c>
      <c r="I149" s="166"/>
      <c r="L149" s="162"/>
      <c r="M149" s="167"/>
      <c r="T149" s="168"/>
      <c r="AT149" s="163" t="s">
        <v>376</v>
      </c>
      <c r="AU149" s="163" t="s">
        <v>86</v>
      </c>
      <c r="AV149" s="13" t="s">
        <v>249</v>
      </c>
      <c r="AW149" s="13" t="s">
        <v>34</v>
      </c>
      <c r="AX149" s="13" t="s">
        <v>84</v>
      </c>
      <c r="AY149" s="163" t="s">
        <v>339</v>
      </c>
    </row>
    <row r="150" spans="2:65" s="1" customFormat="1" ht="16.5" customHeight="1" x14ac:dyDescent="0.2">
      <c r="B150" s="136"/>
      <c r="C150" s="169" t="s">
        <v>249</v>
      </c>
      <c r="D150" s="169" t="s">
        <v>490</v>
      </c>
      <c r="E150" s="170" t="s">
        <v>5305</v>
      </c>
      <c r="F150" s="171" t="s">
        <v>5306</v>
      </c>
      <c r="G150" s="172" t="s">
        <v>493</v>
      </c>
      <c r="H150" s="173">
        <v>66.974000000000004</v>
      </c>
      <c r="I150" s="174"/>
      <c r="J150" s="175">
        <f>ROUND(I150*H150,2)</f>
        <v>0</v>
      </c>
      <c r="K150" s="171" t="s">
        <v>902</v>
      </c>
      <c r="L150" s="176"/>
      <c r="M150" s="177" t="s">
        <v>1</v>
      </c>
      <c r="N150" s="178" t="s">
        <v>42</v>
      </c>
      <c r="P150" s="146">
        <f>O150*H150</f>
        <v>0</v>
      </c>
      <c r="Q150" s="146">
        <v>1</v>
      </c>
      <c r="R150" s="146">
        <f>Q150*H150</f>
        <v>66.974000000000004</v>
      </c>
      <c r="S150" s="146">
        <v>0</v>
      </c>
      <c r="T150" s="147">
        <f>S150*H150</f>
        <v>0</v>
      </c>
      <c r="AR150" s="148" t="s">
        <v>385</v>
      </c>
      <c r="AT150" s="148" t="s">
        <v>490</v>
      </c>
      <c r="AU150" s="148" t="s">
        <v>86</v>
      </c>
      <c r="AY150" s="17" t="s">
        <v>339</v>
      </c>
      <c r="BE150" s="149">
        <f>IF(N150="základní",J150,0)</f>
        <v>0</v>
      </c>
      <c r="BF150" s="149">
        <f>IF(N150="snížená",J150,0)</f>
        <v>0</v>
      </c>
      <c r="BG150" s="149">
        <f>IF(N150="zákl. přenesená",J150,0)</f>
        <v>0</v>
      </c>
      <c r="BH150" s="149">
        <f>IF(N150="sníž. přenesená",J150,0)</f>
        <v>0</v>
      </c>
      <c r="BI150" s="149">
        <f>IF(N150="nulová",J150,0)</f>
        <v>0</v>
      </c>
      <c r="BJ150" s="17" t="s">
        <v>84</v>
      </c>
      <c r="BK150" s="149">
        <f>ROUND(I150*H150,2)</f>
        <v>0</v>
      </c>
      <c r="BL150" s="17" t="s">
        <v>249</v>
      </c>
      <c r="BM150" s="148" t="s">
        <v>5815</v>
      </c>
    </row>
    <row r="151" spans="2:65" s="1" customFormat="1" x14ac:dyDescent="0.2">
      <c r="B151" s="32"/>
      <c r="D151" s="150" t="s">
        <v>348</v>
      </c>
      <c r="F151" s="151" t="s">
        <v>5306</v>
      </c>
      <c r="I151" s="152"/>
      <c r="L151" s="32"/>
      <c r="M151" s="153"/>
      <c r="T151" s="56"/>
      <c r="AT151" s="17" t="s">
        <v>348</v>
      </c>
      <c r="AU151" s="17" t="s">
        <v>86</v>
      </c>
    </row>
    <row r="152" spans="2:65" s="12" customFormat="1" x14ac:dyDescent="0.2">
      <c r="B152" s="155"/>
      <c r="D152" s="150" t="s">
        <v>376</v>
      </c>
      <c r="E152" s="156" t="s">
        <v>1</v>
      </c>
      <c r="F152" s="157" t="s">
        <v>5816</v>
      </c>
      <c r="H152" s="158">
        <v>66.974000000000004</v>
      </c>
      <c r="I152" s="159"/>
      <c r="L152" s="155"/>
      <c r="M152" s="160"/>
      <c r="T152" s="161"/>
      <c r="AT152" s="156" t="s">
        <v>376</v>
      </c>
      <c r="AU152" s="156" t="s">
        <v>86</v>
      </c>
      <c r="AV152" s="12" t="s">
        <v>86</v>
      </c>
      <c r="AW152" s="12" t="s">
        <v>34</v>
      </c>
      <c r="AX152" s="12" t="s">
        <v>77</v>
      </c>
      <c r="AY152" s="156" t="s">
        <v>339</v>
      </c>
    </row>
    <row r="153" spans="2:65" s="13" customFormat="1" x14ac:dyDescent="0.2">
      <c r="B153" s="162"/>
      <c r="D153" s="150" t="s">
        <v>376</v>
      </c>
      <c r="E153" s="163" t="s">
        <v>1</v>
      </c>
      <c r="F153" s="164" t="s">
        <v>398</v>
      </c>
      <c r="H153" s="165">
        <v>66.974000000000004</v>
      </c>
      <c r="I153" s="166"/>
      <c r="L153" s="162"/>
      <c r="M153" s="167"/>
      <c r="T153" s="168"/>
      <c r="AT153" s="163" t="s">
        <v>376</v>
      </c>
      <c r="AU153" s="163" t="s">
        <v>86</v>
      </c>
      <c r="AV153" s="13" t="s">
        <v>249</v>
      </c>
      <c r="AW153" s="13" t="s">
        <v>34</v>
      </c>
      <c r="AX153" s="13" t="s">
        <v>84</v>
      </c>
      <c r="AY153" s="163" t="s">
        <v>339</v>
      </c>
    </row>
    <row r="154" spans="2:65" s="1" customFormat="1" ht="21.75" customHeight="1" x14ac:dyDescent="0.2">
      <c r="B154" s="136"/>
      <c r="C154" s="137" t="s">
        <v>340</v>
      </c>
      <c r="D154" s="137" t="s">
        <v>342</v>
      </c>
      <c r="E154" s="138" t="s">
        <v>4314</v>
      </c>
      <c r="F154" s="139" t="s">
        <v>4315</v>
      </c>
      <c r="G154" s="140" t="s">
        <v>373</v>
      </c>
      <c r="H154" s="141">
        <v>15.462999999999999</v>
      </c>
      <c r="I154" s="142"/>
      <c r="J154" s="143">
        <f>ROUND(I154*H154,2)</f>
        <v>0</v>
      </c>
      <c r="K154" s="139" t="s">
        <v>902</v>
      </c>
      <c r="L154" s="32"/>
      <c r="M154" s="144" t="s">
        <v>1</v>
      </c>
      <c r="N154" s="145" t="s">
        <v>42</v>
      </c>
      <c r="P154" s="146">
        <f>O154*H154</f>
        <v>0</v>
      </c>
      <c r="Q154" s="146">
        <v>0</v>
      </c>
      <c r="R154" s="146">
        <f>Q154*H154</f>
        <v>0</v>
      </c>
      <c r="S154" s="146">
        <v>0</v>
      </c>
      <c r="T154" s="147">
        <f>S154*H154</f>
        <v>0</v>
      </c>
      <c r="AR154" s="148" t="s">
        <v>249</v>
      </c>
      <c r="AT154" s="148" t="s">
        <v>342</v>
      </c>
      <c r="AU154" s="148" t="s">
        <v>86</v>
      </c>
      <c r="AY154" s="17" t="s">
        <v>339</v>
      </c>
      <c r="BE154" s="149">
        <f>IF(N154="základní",J154,0)</f>
        <v>0</v>
      </c>
      <c r="BF154" s="149">
        <f>IF(N154="snížená",J154,0)</f>
        <v>0</v>
      </c>
      <c r="BG154" s="149">
        <f>IF(N154="zákl. přenesená",J154,0)</f>
        <v>0</v>
      </c>
      <c r="BH154" s="149">
        <f>IF(N154="sníž. přenesená",J154,0)</f>
        <v>0</v>
      </c>
      <c r="BI154" s="149">
        <f>IF(N154="nulová",J154,0)</f>
        <v>0</v>
      </c>
      <c r="BJ154" s="17" t="s">
        <v>84</v>
      </c>
      <c r="BK154" s="149">
        <f>ROUND(I154*H154,2)</f>
        <v>0</v>
      </c>
      <c r="BL154" s="17" t="s">
        <v>249</v>
      </c>
      <c r="BM154" s="148" t="s">
        <v>5817</v>
      </c>
    </row>
    <row r="155" spans="2:65" s="1" customFormat="1" ht="28.8" x14ac:dyDescent="0.2">
      <c r="B155" s="32"/>
      <c r="D155" s="150" t="s">
        <v>348</v>
      </c>
      <c r="F155" s="151" t="s">
        <v>4317</v>
      </c>
      <c r="I155" s="152"/>
      <c r="L155" s="32"/>
      <c r="M155" s="153"/>
      <c r="T155" s="56"/>
      <c r="AT155" s="17" t="s">
        <v>348</v>
      </c>
      <c r="AU155" s="17" t="s">
        <v>86</v>
      </c>
    </row>
    <row r="156" spans="2:65" s="1" customFormat="1" ht="38.4" x14ac:dyDescent="0.2">
      <c r="B156" s="32"/>
      <c r="D156" s="150" t="s">
        <v>350</v>
      </c>
      <c r="F156" s="154" t="s">
        <v>5818</v>
      </c>
      <c r="I156" s="152"/>
      <c r="L156" s="32"/>
      <c r="M156" s="153"/>
      <c r="T156" s="56"/>
      <c r="AT156" s="17" t="s">
        <v>350</v>
      </c>
      <c r="AU156" s="17" t="s">
        <v>86</v>
      </c>
    </row>
    <row r="157" spans="2:65" s="12" customFormat="1" x14ac:dyDescent="0.2">
      <c r="B157" s="155"/>
      <c r="D157" s="150" t="s">
        <v>376</v>
      </c>
      <c r="E157" s="156" t="s">
        <v>1</v>
      </c>
      <c r="F157" s="157" t="s">
        <v>5809</v>
      </c>
      <c r="H157" s="158">
        <v>12.407999999999999</v>
      </c>
      <c r="I157" s="159"/>
      <c r="L157" s="155"/>
      <c r="M157" s="160"/>
      <c r="T157" s="161"/>
      <c r="AT157" s="156" t="s">
        <v>376</v>
      </c>
      <c r="AU157" s="156" t="s">
        <v>86</v>
      </c>
      <c r="AV157" s="12" t="s">
        <v>86</v>
      </c>
      <c r="AW157" s="12" t="s">
        <v>34</v>
      </c>
      <c r="AX157" s="12" t="s">
        <v>77</v>
      </c>
      <c r="AY157" s="156" t="s">
        <v>339</v>
      </c>
    </row>
    <row r="158" spans="2:65" s="12" customFormat="1" x14ac:dyDescent="0.2">
      <c r="B158" s="155"/>
      <c r="D158" s="150" t="s">
        <v>376</v>
      </c>
      <c r="E158" s="156" t="s">
        <v>1</v>
      </c>
      <c r="F158" s="157" t="s">
        <v>5819</v>
      </c>
      <c r="H158" s="158">
        <v>3.0550000000000002</v>
      </c>
      <c r="I158" s="159"/>
      <c r="L158" s="155"/>
      <c r="M158" s="160"/>
      <c r="T158" s="161"/>
      <c r="AT158" s="156" t="s">
        <v>376</v>
      </c>
      <c r="AU158" s="156" t="s">
        <v>86</v>
      </c>
      <c r="AV158" s="12" t="s">
        <v>86</v>
      </c>
      <c r="AW158" s="12" t="s">
        <v>34</v>
      </c>
      <c r="AX158" s="12" t="s">
        <v>77</v>
      </c>
      <c r="AY158" s="156" t="s">
        <v>339</v>
      </c>
    </row>
    <row r="159" spans="2:65" s="13" customFormat="1" x14ac:dyDescent="0.2">
      <c r="B159" s="162"/>
      <c r="D159" s="150" t="s">
        <v>376</v>
      </c>
      <c r="E159" s="163" t="s">
        <v>1</v>
      </c>
      <c r="F159" s="164" t="s">
        <v>398</v>
      </c>
      <c r="H159" s="165">
        <v>15.462999999999999</v>
      </c>
      <c r="I159" s="166"/>
      <c r="L159" s="162"/>
      <c r="M159" s="167"/>
      <c r="T159" s="168"/>
      <c r="AT159" s="163" t="s">
        <v>376</v>
      </c>
      <c r="AU159" s="163" t="s">
        <v>86</v>
      </c>
      <c r="AV159" s="13" t="s">
        <v>249</v>
      </c>
      <c r="AW159" s="13" t="s">
        <v>34</v>
      </c>
      <c r="AX159" s="13" t="s">
        <v>84</v>
      </c>
      <c r="AY159" s="163" t="s">
        <v>339</v>
      </c>
    </row>
    <row r="160" spans="2:65" s="1" customFormat="1" ht="16.5" customHeight="1" x14ac:dyDescent="0.2">
      <c r="B160" s="136"/>
      <c r="C160" s="137" t="s">
        <v>370</v>
      </c>
      <c r="D160" s="137" t="s">
        <v>342</v>
      </c>
      <c r="E160" s="138" t="s">
        <v>4328</v>
      </c>
      <c r="F160" s="139" t="s">
        <v>4329</v>
      </c>
      <c r="G160" s="140" t="s">
        <v>381</v>
      </c>
      <c r="H160" s="141">
        <v>5.6</v>
      </c>
      <c r="I160" s="142"/>
      <c r="J160" s="143">
        <f>ROUND(I160*H160,2)</f>
        <v>0</v>
      </c>
      <c r="K160" s="139" t="s">
        <v>902</v>
      </c>
      <c r="L160" s="32"/>
      <c r="M160" s="144" t="s">
        <v>1</v>
      </c>
      <c r="N160" s="145" t="s">
        <v>42</v>
      </c>
      <c r="P160" s="146">
        <f>O160*H160</f>
        <v>0</v>
      </c>
      <c r="Q160" s="146">
        <v>0</v>
      </c>
      <c r="R160" s="146">
        <f>Q160*H160</f>
        <v>0</v>
      </c>
      <c r="S160" s="146">
        <v>0</v>
      </c>
      <c r="T160" s="147">
        <f>S160*H160</f>
        <v>0</v>
      </c>
      <c r="AR160" s="148" t="s">
        <v>249</v>
      </c>
      <c r="AT160" s="148" t="s">
        <v>342</v>
      </c>
      <c r="AU160" s="148" t="s">
        <v>86</v>
      </c>
      <c r="AY160" s="17" t="s">
        <v>339</v>
      </c>
      <c r="BE160" s="149">
        <f>IF(N160="základní",J160,0)</f>
        <v>0</v>
      </c>
      <c r="BF160" s="149">
        <f>IF(N160="snížená",J160,0)</f>
        <v>0</v>
      </c>
      <c r="BG160" s="149">
        <f>IF(N160="zákl. přenesená",J160,0)</f>
        <v>0</v>
      </c>
      <c r="BH160" s="149">
        <f>IF(N160="sníž. přenesená",J160,0)</f>
        <v>0</v>
      </c>
      <c r="BI160" s="149">
        <f>IF(N160="nulová",J160,0)</f>
        <v>0</v>
      </c>
      <c r="BJ160" s="17" t="s">
        <v>84</v>
      </c>
      <c r="BK160" s="149">
        <f>ROUND(I160*H160,2)</f>
        <v>0</v>
      </c>
      <c r="BL160" s="17" t="s">
        <v>249</v>
      </c>
      <c r="BM160" s="148" t="s">
        <v>5820</v>
      </c>
    </row>
    <row r="161" spans="2:65" s="1" customFormat="1" ht="19.2" x14ac:dyDescent="0.2">
      <c r="B161" s="32"/>
      <c r="D161" s="150" t="s">
        <v>348</v>
      </c>
      <c r="F161" s="151" t="s">
        <v>4331</v>
      </c>
      <c r="I161" s="152"/>
      <c r="L161" s="32"/>
      <c r="M161" s="153"/>
      <c r="T161" s="56"/>
      <c r="AT161" s="17" t="s">
        <v>348</v>
      </c>
      <c r="AU161" s="17" t="s">
        <v>86</v>
      </c>
    </row>
    <row r="162" spans="2:65" s="15" customFormat="1" x14ac:dyDescent="0.2">
      <c r="B162" s="189"/>
      <c r="D162" s="150" t="s">
        <v>376</v>
      </c>
      <c r="E162" s="190" t="s">
        <v>1</v>
      </c>
      <c r="F162" s="191" t="s">
        <v>5821</v>
      </c>
      <c r="H162" s="190" t="s">
        <v>1</v>
      </c>
      <c r="I162" s="192"/>
      <c r="L162" s="189"/>
      <c r="M162" s="193"/>
      <c r="T162" s="194"/>
      <c r="AT162" s="190" t="s">
        <v>376</v>
      </c>
      <c r="AU162" s="190" t="s">
        <v>86</v>
      </c>
      <c r="AV162" s="15" t="s">
        <v>84</v>
      </c>
      <c r="AW162" s="15" t="s">
        <v>34</v>
      </c>
      <c r="AX162" s="15" t="s">
        <v>77</v>
      </c>
      <c r="AY162" s="190" t="s">
        <v>339</v>
      </c>
    </row>
    <row r="163" spans="2:65" s="12" customFormat="1" x14ac:dyDescent="0.2">
      <c r="B163" s="155"/>
      <c r="D163" s="150" t="s">
        <v>376</v>
      </c>
      <c r="E163" s="156" t="s">
        <v>1</v>
      </c>
      <c r="F163" s="157" t="s">
        <v>5822</v>
      </c>
      <c r="H163" s="158">
        <v>5.6</v>
      </c>
      <c r="I163" s="159"/>
      <c r="L163" s="155"/>
      <c r="M163" s="160"/>
      <c r="T163" s="161"/>
      <c r="AT163" s="156" t="s">
        <v>376</v>
      </c>
      <c r="AU163" s="156" t="s">
        <v>86</v>
      </c>
      <c r="AV163" s="12" t="s">
        <v>86</v>
      </c>
      <c r="AW163" s="12" t="s">
        <v>34</v>
      </c>
      <c r="AX163" s="12" t="s">
        <v>77</v>
      </c>
      <c r="AY163" s="156" t="s">
        <v>339</v>
      </c>
    </row>
    <row r="164" spans="2:65" s="13" customFormat="1" x14ac:dyDescent="0.2">
      <c r="B164" s="162"/>
      <c r="D164" s="150" t="s">
        <v>376</v>
      </c>
      <c r="E164" s="163" t="s">
        <v>1</v>
      </c>
      <c r="F164" s="164" t="s">
        <v>398</v>
      </c>
      <c r="H164" s="165">
        <v>5.6</v>
      </c>
      <c r="I164" s="166"/>
      <c r="L164" s="162"/>
      <c r="M164" s="167"/>
      <c r="T164" s="168"/>
      <c r="AT164" s="163" t="s">
        <v>376</v>
      </c>
      <c r="AU164" s="163" t="s">
        <v>86</v>
      </c>
      <c r="AV164" s="13" t="s">
        <v>249</v>
      </c>
      <c r="AW164" s="13" t="s">
        <v>34</v>
      </c>
      <c r="AX164" s="13" t="s">
        <v>84</v>
      </c>
      <c r="AY164" s="163" t="s">
        <v>339</v>
      </c>
    </row>
    <row r="165" spans="2:65" s="11" customFormat="1" ht="22.8" customHeight="1" x14ac:dyDescent="0.25">
      <c r="B165" s="124"/>
      <c r="D165" s="125" t="s">
        <v>76</v>
      </c>
      <c r="E165" s="134" t="s">
        <v>97</v>
      </c>
      <c r="F165" s="134" t="s">
        <v>2100</v>
      </c>
      <c r="I165" s="127"/>
      <c r="J165" s="135">
        <f>BK165</f>
        <v>0</v>
      </c>
      <c r="L165" s="124"/>
      <c r="M165" s="129"/>
      <c r="P165" s="130">
        <f>SUM(P166:P170)</f>
        <v>0</v>
      </c>
      <c r="R165" s="130">
        <f>SUM(R166:R170)</f>
        <v>0</v>
      </c>
      <c r="T165" s="131">
        <f>SUM(T166:T170)</f>
        <v>0</v>
      </c>
      <c r="AR165" s="125" t="s">
        <v>84</v>
      </c>
      <c r="AT165" s="132" t="s">
        <v>76</v>
      </c>
      <c r="AU165" s="132" t="s">
        <v>84</v>
      </c>
      <c r="AY165" s="125" t="s">
        <v>339</v>
      </c>
      <c r="BK165" s="133">
        <f>SUM(BK166:BK170)</f>
        <v>0</v>
      </c>
    </row>
    <row r="166" spans="2:65" s="1" customFormat="1" ht="21.75" customHeight="1" x14ac:dyDescent="0.2">
      <c r="B166" s="136"/>
      <c r="C166" s="137" t="s">
        <v>378</v>
      </c>
      <c r="D166" s="137" t="s">
        <v>342</v>
      </c>
      <c r="E166" s="138" t="s">
        <v>5775</v>
      </c>
      <c r="F166" s="139" t="s">
        <v>5776</v>
      </c>
      <c r="G166" s="140" t="s">
        <v>373</v>
      </c>
      <c r="H166" s="141">
        <v>14.378</v>
      </c>
      <c r="I166" s="142"/>
      <c r="J166" s="143">
        <f>ROUND(I166*H166,2)</f>
        <v>0</v>
      </c>
      <c r="K166" s="139" t="s">
        <v>902</v>
      </c>
      <c r="L166" s="32"/>
      <c r="M166" s="144" t="s">
        <v>1</v>
      </c>
      <c r="N166" s="145" t="s">
        <v>42</v>
      </c>
      <c r="P166" s="146">
        <f>O166*H166</f>
        <v>0</v>
      </c>
      <c r="Q166" s="146">
        <v>0</v>
      </c>
      <c r="R166" s="146">
        <f>Q166*H166</f>
        <v>0</v>
      </c>
      <c r="S166" s="146">
        <v>0</v>
      </c>
      <c r="T166" s="147">
        <f>S166*H166</f>
        <v>0</v>
      </c>
      <c r="AR166" s="148" t="s">
        <v>249</v>
      </c>
      <c r="AT166" s="148" t="s">
        <v>342</v>
      </c>
      <c r="AU166" s="148" t="s">
        <v>86</v>
      </c>
      <c r="AY166" s="17" t="s">
        <v>339</v>
      </c>
      <c r="BE166" s="149">
        <f>IF(N166="základní",J166,0)</f>
        <v>0</v>
      </c>
      <c r="BF166" s="149">
        <f>IF(N166="snížená",J166,0)</f>
        <v>0</v>
      </c>
      <c r="BG166" s="149">
        <f>IF(N166="zákl. přenesená",J166,0)</f>
        <v>0</v>
      </c>
      <c r="BH166" s="149">
        <f>IF(N166="sníž. přenesená",J166,0)</f>
        <v>0</v>
      </c>
      <c r="BI166" s="149">
        <f>IF(N166="nulová",J166,0)</f>
        <v>0</v>
      </c>
      <c r="BJ166" s="17" t="s">
        <v>84</v>
      </c>
      <c r="BK166" s="149">
        <f>ROUND(I166*H166,2)</f>
        <v>0</v>
      </c>
      <c r="BL166" s="17" t="s">
        <v>249</v>
      </c>
      <c r="BM166" s="148" t="s">
        <v>5823</v>
      </c>
    </row>
    <row r="167" spans="2:65" s="1" customFormat="1" x14ac:dyDescent="0.2">
      <c r="B167" s="32"/>
      <c r="D167" s="150" t="s">
        <v>348</v>
      </c>
      <c r="F167" s="151" t="s">
        <v>5778</v>
      </c>
      <c r="I167" s="152"/>
      <c r="L167" s="32"/>
      <c r="M167" s="153"/>
      <c r="T167" s="56"/>
      <c r="AT167" s="17" t="s">
        <v>348</v>
      </c>
      <c r="AU167" s="17" t="s">
        <v>86</v>
      </c>
    </row>
    <row r="168" spans="2:65" s="1" customFormat="1" ht="38.4" x14ac:dyDescent="0.2">
      <c r="B168" s="32"/>
      <c r="D168" s="150" t="s">
        <v>350</v>
      </c>
      <c r="F168" s="154" t="s">
        <v>5824</v>
      </c>
      <c r="I168" s="152"/>
      <c r="L168" s="32"/>
      <c r="M168" s="153"/>
      <c r="T168" s="56"/>
      <c r="AT168" s="17" t="s">
        <v>350</v>
      </c>
      <c r="AU168" s="17" t="s">
        <v>86</v>
      </c>
    </row>
    <row r="169" spans="2:65" s="12" customFormat="1" x14ac:dyDescent="0.2">
      <c r="B169" s="155"/>
      <c r="D169" s="150" t="s">
        <v>376</v>
      </c>
      <c r="E169" s="156" t="s">
        <v>1</v>
      </c>
      <c r="F169" s="157" t="s">
        <v>5825</v>
      </c>
      <c r="H169" s="158">
        <v>14.378</v>
      </c>
      <c r="I169" s="159"/>
      <c r="L169" s="155"/>
      <c r="M169" s="160"/>
      <c r="T169" s="161"/>
      <c r="AT169" s="156" t="s">
        <v>376</v>
      </c>
      <c r="AU169" s="156" t="s">
        <v>86</v>
      </c>
      <c r="AV169" s="12" t="s">
        <v>86</v>
      </c>
      <c r="AW169" s="12" t="s">
        <v>34</v>
      </c>
      <c r="AX169" s="12" t="s">
        <v>77</v>
      </c>
      <c r="AY169" s="156" t="s">
        <v>339</v>
      </c>
    </row>
    <row r="170" spans="2:65" s="13" customFormat="1" x14ac:dyDescent="0.2">
      <c r="B170" s="162"/>
      <c r="D170" s="150" t="s">
        <v>376</v>
      </c>
      <c r="E170" s="163" t="s">
        <v>1</v>
      </c>
      <c r="F170" s="164" t="s">
        <v>398</v>
      </c>
      <c r="H170" s="165">
        <v>14.378</v>
      </c>
      <c r="I170" s="166"/>
      <c r="L170" s="162"/>
      <c r="M170" s="167"/>
      <c r="T170" s="168"/>
      <c r="AT170" s="163" t="s">
        <v>376</v>
      </c>
      <c r="AU170" s="163" t="s">
        <v>86</v>
      </c>
      <c r="AV170" s="13" t="s">
        <v>249</v>
      </c>
      <c r="AW170" s="13" t="s">
        <v>34</v>
      </c>
      <c r="AX170" s="13" t="s">
        <v>84</v>
      </c>
      <c r="AY170" s="163" t="s">
        <v>339</v>
      </c>
    </row>
    <row r="171" spans="2:65" s="11" customFormat="1" ht="22.8" customHeight="1" x14ac:dyDescent="0.25">
      <c r="B171" s="124"/>
      <c r="D171" s="125" t="s">
        <v>76</v>
      </c>
      <c r="E171" s="134" t="s">
        <v>391</v>
      </c>
      <c r="F171" s="134" t="s">
        <v>2387</v>
      </c>
      <c r="I171" s="127"/>
      <c r="J171" s="135">
        <f>BK171</f>
        <v>0</v>
      </c>
      <c r="L171" s="124"/>
      <c r="M171" s="129"/>
      <c r="P171" s="130">
        <f>SUM(P172:P183)</f>
        <v>0</v>
      </c>
      <c r="R171" s="130">
        <f>SUM(R172:R183)</f>
        <v>2.4595199999999999</v>
      </c>
      <c r="T171" s="131">
        <f>SUM(T172:T183)</f>
        <v>45.091200000000001</v>
      </c>
      <c r="AR171" s="125" t="s">
        <v>84</v>
      </c>
      <c r="AT171" s="132" t="s">
        <v>76</v>
      </c>
      <c r="AU171" s="132" t="s">
        <v>84</v>
      </c>
      <c r="AY171" s="125" t="s">
        <v>339</v>
      </c>
      <c r="BK171" s="133">
        <f>SUM(BK172:BK183)</f>
        <v>0</v>
      </c>
    </row>
    <row r="172" spans="2:65" s="1" customFormat="1" ht="16.5" customHeight="1" x14ac:dyDescent="0.2">
      <c r="B172" s="136"/>
      <c r="C172" s="137" t="s">
        <v>385</v>
      </c>
      <c r="D172" s="137" t="s">
        <v>342</v>
      </c>
      <c r="E172" s="138" t="s">
        <v>5482</v>
      </c>
      <c r="F172" s="139" t="s">
        <v>5483</v>
      </c>
      <c r="G172" s="140" t="s">
        <v>373</v>
      </c>
      <c r="H172" s="141">
        <v>13.462</v>
      </c>
      <c r="I172" s="142"/>
      <c r="J172" s="143">
        <f>ROUND(I172*H172,2)</f>
        <v>0</v>
      </c>
      <c r="K172" s="139" t="s">
        <v>902</v>
      </c>
      <c r="L172" s="32"/>
      <c r="M172" s="144" t="s">
        <v>1</v>
      </c>
      <c r="N172" s="145" t="s">
        <v>42</v>
      </c>
      <c r="P172" s="146">
        <f>O172*H172</f>
        <v>0</v>
      </c>
      <c r="Q172" s="146">
        <v>0.12</v>
      </c>
      <c r="R172" s="146">
        <f>Q172*H172</f>
        <v>1.61544</v>
      </c>
      <c r="S172" s="146">
        <v>2.2000000000000002</v>
      </c>
      <c r="T172" s="147">
        <f>S172*H172</f>
        <v>29.616400000000002</v>
      </c>
      <c r="AR172" s="148" t="s">
        <v>249</v>
      </c>
      <c r="AT172" s="148" t="s">
        <v>342</v>
      </c>
      <c r="AU172" s="148" t="s">
        <v>86</v>
      </c>
      <c r="AY172" s="17" t="s">
        <v>339</v>
      </c>
      <c r="BE172" s="149">
        <f>IF(N172="základní",J172,0)</f>
        <v>0</v>
      </c>
      <c r="BF172" s="149">
        <f>IF(N172="snížená",J172,0)</f>
        <v>0</v>
      </c>
      <c r="BG172" s="149">
        <f>IF(N172="zákl. přenesená",J172,0)</f>
        <v>0</v>
      </c>
      <c r="BH172" s="149">
        <f>IF(N172="sníž. přenesená",J172,0)</f>
        <v>0</v>
      </c>
      <c r="BI172" s="149">
        <f>IF(N172="nulová",J172,0)</f>
        <v>0</v>
      </c>
      <c r="BJ172" s="17" t="s">
        <v>84</v>
      </c>
      <c r="BK172" s="149">
        <f>ROUND(I172*H172,2)</f>
        <v>0</v>
      </c>
      <c r="BL172" s="17" t="s">
        <v>249</v>
      </c>
      <c r="BM172" s="148" t="s">
        <v>5826</v>
      </c>
    </row>
    <row r="173" spans="2:65" s="1" customFormat="1" x14ac:dyDescent="0.2">
      <c r="B173" s="32"/>
      <c r="D173" s="150" t="s">
        <v>348</v>
      </c>
      <c r="F173" s="151" t="s">
        <v>5485</v>
      </c>
      <c r="I173" s="152"/>
      <c r="L173" s="32"/>
      <c r="M173" s="153"/>
      <c r="T173" s="56"/>
      <c r="AT173" s="17" t="s">
        <v>348</v>
      </c>
      <c r="AU173" s="17" t="s">
        <v>86</v>
      </c>
    </row>
    <row r="174" spans="2:65" s="1" customFormat="1" ht="38.4" x14ac:dyDescent="0.2">
      <c r="B174" s="32"/>
      <c r="D174" s="150" t="s">
        <v>350</v>
      </c>
      <c r="F174" s="154" t="s">
        <v>5827</v>
      </c>
      <c r="I174" s="152"/>
      <c r="L174" s="32"/>
      <c r="M174" s="153"/>
      <c r="T174" s="56"/>
      <c r="AT174" s="17" t="s">
        <v>350</v>
      </c>
      <c r="AU174" s="17" t="s">
        <v>86</v>
      </c>
    </row>
    <row r="175" spans="2:65" s="12" customFormat="1" x14ac:dyDescent="0.2">
      <c r="B175" s="155"/>
      <c r="D175" s="150" t="s">
        <v>376</v>
      </c>
      <c r="E175" s="156" t="s">
        <v>1</v>
      </c>
      <c r="F175" s="157" t="s">
        <v>5828</v>
      </c>
      <c r="H175" s="158">
        <v>1.9179999999999999</v>
      </c>
      <c r="I175" s="159"/>
      <c r="L175" s="155"/>
      <c r="M175" s="160"/>
      <c r="T175" s="161"/>
      <c r="AT175" s="156" t="s">
        <v>376</v>
      </c>
      <c r="AU175" s="156" t="s">
        <v>86</v>
      </c>
      <c r="AV175" s="12" t="s">
        <v>86</v>
      </c>
      <c r="AW175" s="12" t="s">
        <v>34</v>
      </c>
      <c r="AX175" s="12" t="s">
        <v>77</v>
      </c>
      <c r="AY175" s="156" t="s">
        <v>339</v>
      </c>
    </row>
    <row r="176" spans="2:65" s="12" customFormat="1" x14ac:dyDescent="0.2">
      <c r="B176" s="155"/>
      <c r="D176" s="150" t="s">
        <v>376</v>
      </c>
      <c r="E176" s="156" t="s">
        <v>1</v>
      </c>
      <c r="F176" s="157" t="s">
        <v>5829</v>
      </c>
      <c r="H176" s="158">
        <v>11.22</v>
      </c>
      <c r="I176" s="159"/>
      <c r="L176" s="155"/>
      <c r="M176" s="160"/>
      <c r="T176" s="161"/>
      <c r="AT176" s="156" t="s">
        <v>376</v>
      </c>
      <c r="AU176" s="156" t="s">
        <v>86</v>
      </c>
      <c r="AV176" s="12" t="s">
        <v>86</v>
      </c>
      <c r="AW176" s="12" t="s">
        <v>34</v>
      </c>
      <c r="AX176" s="12" t="s">
        <v>77</v>
      </c>
      <c r="AY176" s="156" t="s">
        <v>339</v>
      </c>
    </row>
    <row r="177" spans="2:65" s="12" customFormat="1" x14ac:dyDescent="0.2">
      <c r="B177" s="155"/>
      <c r="D177" s="150" t="s">
        <v>376</v>
      </c>
      <c r="E177" s="156" t="s">
        <v>1</v>
      </c>
      <c r="F177" s="157" t="s">
        <v>5830</v>
      </c>
      <c r="H177" s="158">
        <v>0.32400000000000001</v>
      </c>
      <c r="I177" s="159"/>
      <c r="L177" s="155"/>
      <c r="M177" s="160"/>
      <c r="T177" s="161"/>
      <c r="AT177" s="156" t="s">
        <v>376</v>
      </c>
      <c r="AU177" s="156" t="s">
        <v>86</v>
      </c>
      <c r="AV177" s="12" t="s">
        <v>86</v>
      </c>
      <c r="AW177" s="12" t="s">
        <v>34</v>
      </c>
      <c r="AX177" s="12" t="s">
        <v>77</v>
      </c>
      <c r="AY177" s="156" t="s">
        <v>339</v>
      </c>
    </row>
    <row r="178" spans="2:65" s="13" customFormat="1" x14ac:dyDescent="0.2">
      <c r="B178" s="162"/>
      <c r="D178" s="150" t="s">
        <v>376</v>
      </c>
      <c r="E178" s="163" t="s">
        <v>1</v>
      </c>
      <c r="F178" s="164" t="s">
        <v>398</v>
      </c>
      <c r="H178" s="165">
        <v>13.462</v>
      </c>
      <c r="I178" s="166"/>
      <c r="L178" s="162"/>
      <c r="M178" s="167"/>
      <c r="T178" s="168"/>
      <c r="AT178" s="163" t="s">
        <v>376</v>
      </c>
      <c r="AU178" s="163" t="s">
        <v>86</v>
      </c>
      <c r="AV178" s="13" t="s">
        <v>249</v>
      </c>
      <c r="AW178" s="13" t="s">
        <v>34</v>
      </c>
      <c r="AX178" s="13" t="s">
        <v>84</v>
      </c>
      <c r="AY178" s="163" t="s">
        <v>339</v>
      </c>
    </row>
    <row r="179" spans="2:65" s="1" customFormat="1" ht="16.5" customHeight="1" x14ac:dyDescent="0.2">
      <c r="B179" s="136"/>
      <c r="C179" s="137" t="s">
        <v>391</v>
      </c>
      <c r="D179" s="137" t="s">
        <v>342</v>
      </c>
      <c r="E179" s="138" t="s">
        <v>5786</v>
      </c>
      <c r="F179" s="139" t="s">
        <v>5787</v>
      </c>
      <c r="G179" s="140" t="s">
        <v>373</v>
      </c>
      <c r="H179" s="141">
        <v>7.0339999999999998</v>
      </c>
      <c r="I179" s="142"/>
      <c r="J179" s="143">
        <f>ROUND(I179*H179,2)</f>
        <v>0</v>
      </c>
      <c r="K179" s="139" t="s">
        <v>902</v>
      </c>
      <c r="L179" s="32"/>
      <c r="M179" s="144" t="s">
        <v>1</v>
      </c>
      <c r="N179" s="145" t="s">
        <v>42</v>
      </c>
      <c r="P179" s="146">
        <f>O179*H179</f>
        <v>0</v>
      </c>
      <c r="Q179" s="146">
        <v>0.12</v>
      </c>
      <c r="R179" s="146">
        <f>Q179*H179</f>
        <v>0.84407999999999994</v>
      </c>
      <c r="S179" s="146">
        <v>2.2000000000000002</v>
      </c>
      <c r="T179" s="147">
        <f>S179*H179</f>
        <v>15.4748</v>
      </c>
      <c r="AR179" s="148" t="s">
        <v>249</v>
      </c>
      <c r="AT179" s="148" t="s">
        <v>342</v>
      </c>
      <c r="AU179" s="148" t="s">
        <v>86</v>
      </c>
      <c r="AY179" s="17" t="s">
        <v>339</v>
      </c>
      <c r="BE179" s="149">
        <f>IF(N179="základní",J179,0)</f>
        <v>0</v>
      </c>
      <c r="BF179" s="149">
        <f>IF(N179="snížená",J179,0)</f>
        <v>0</v>
      </c>
      <c r="BG179" s="149">
        <f>IF(N179="zákl. přenesená",J179,0)</f>
        <v>0</v>
      </c>
      <c r="BH179" s="149">
        <f>IF(N179="sníž. přenesená",J179,0)</f>
        <v>0</v>
      </c>
      <c r="BI179" s="149">
        <f>IF(N179="nulová",J179,0)</f>
        <v>0</v>
      </c>
      <c r="BJ179" s="17" t="s">
        <v>84</v>
      </c>
      <c r="BK179" s="149">
        <f>ROUND(I179*H179,2)</f>
        <v>0</v>
      </c>
      <c r="BL179" s="17" t="s">
        <v>249</v>
      </c>
      <c r="BM179" s="148" t="s">
        <v>5831</v>
      </c>
    </row>
    <row r="180" spans="2:65" s="1" customFormat="1" x14ac:dyDescent="0.2">
      <c r="B180" s="32"/>
      <c r="D180" s="150" t="s">
        <v>348</v>
      </c>
      <c r="F180" s="151" t="s">
        <v>5789</v>
      </c>
      <c r="I180" s="152"/>
      <c r="L180" s="32"/>
      <c r="M180" s="153"/>
      <c r="T180" s="56"/>
      <c r="AT180" s="17" t="s">
        <v>348</v>
      </c>
      <c r="AU180" s="17" t="s">
        <v>86</v>
      </c>
    </row>
    <row r="181" spans="2:65" s="1" customFormat="1" ht="38.4" x14ac:dyDescent="0.2">
      <c r="B181" s="32"/>
      <c r="D181" s="150" t="s">
        <v>350</v>
      </c>
      <c r="F181" s="154" t="s">
        <v>5832</v>
      </c>
      <c r="I181" s="152"/>
      <c r="L181" s="32"/>
      <c r="M181" s="153"/>
      <c r="T181" s="56"/>
      <c r="AT181" s="17" t="s">
        <v>350</v>
      </c>
      <c r="AU181" s="17" t="s">
        <v>86</v>
      </c>
    </row>
    <row r="182" spans="2:65" s="12" customFormat="1" x14ac:dyDescent="0.2">
      <c r="B182" s="155"/>
      <c r="D182" s="150" t="s">
        <v>376</v>
      </c>
      <c r="E182" s="156" t="s">
        <v>1</v>
      </c>
      <c r="F182" s="157" t="s">
        <v>5833</v>
      </c>
      <c r="H182" s="158">
        <v>7.0339999999999998</v>
      </c>
      <c r="I182" s="159"/>
      <c r="L182" s="155"/>
      <c r="M182" s="160"/>
      <c r="T182" s="161"/>
      <c r="AT182" s="156" t="s">
        <v>376</v>
      </c>
      <c r="AU182" s="156" t="s">
        <v>86</v>
      </c>
      <c r="AV182" s="12" t="s">
        <v>86</v>
      </c>
      <c r="AW182" s="12" t="s">
        <v>34</v>
      </c>
      <c r="AX182" s="12" t="s">
        <v>77</v>
      </c>
      <c r="AY182" s="156" t="s">
        <v>339</v>
      </c>
    </row>
    <row r="183" spans="2:65" s="13" customFormat="1" x14ac:dyDescent="0.2">
      <c r="B183" s="162"/>
      <c r="D183" s="150" t="s">
        <v>376</v>
      </c>
      <c r="E183" s="163" t="s">
        <v>1</v>
      </c>
      <c r="F183" s="164" t="s">
        <v>398</v>
      </c>
      <c r="H183" s="165">
        <v>7.0339999999999998</v>
      </c>
      <c r="I183" s="166"/>
      <c r="L183" s="162"/>
      <c r="M183" s="167"/>
      <c r="T183" s="168"/>
      <c r="AT183" s="163" t="s">
        <v>376</v>
      </c>
      <c r="AU183" s="163" t="s">
        <v>86</v>
      </c>
      <c r="AV183" s="13" t="s">
        <v>249</v>
      </c>
      <c r="AW183" s="13" t="s">
        <v>34</v>
      </c>
      <c r="AX183" s="13" t="s">
        <v>84</v>
      </c>
      <c r="AY183" s="163" t="s">
        <v>339</v>
      </c>
    </row>
    <row r="184" spans="2:65" s="11" customFormat="1" ht="22.8" customHeight="1" x14ac:dyDescent="0.25">
      <c r="B184" s="124"/>
      <c r="D184" s="125" t="s">
        <v>76</v>
      </c>
      <c r="E184" s="134" t="s">
        <v>2614</v>
      </c>
      <c r="F184" s="134" t="s">
        <v>3443</v>
      </c>
      <c r="I184" s="127"/>
      <c r="J184" s="135">
        <f>BK184</f>
        <v>0</v>
      </c>
      <c r="L184" s="124"/>
      <c r="M184" s="129"/>
      <c r="P184" s="130">
        <f>SUM(P185:P212)</f>
        <v>0</v>
      </c>
      <c r="R184" s="130">
        <f>SUM(R185:R212)</f>
        <v>0</v>
      </c>
      <c r="T184" s="131">
        <f>SUM(T185:T212)</f>
        <v>0</v>
      </c>
      <c r="AR184" s="125" t="s">
        <v>84</v>
      </c>
      <c r="AT184" s="132" t="s">
        <v>76</v>
      </c>
      <c r="AU184" s="132" t="s">
        <v>84</v>
      </c>
      <c r="AY184" s="125" t="s">
        <v>339</v>
      </c>
      <c r="BK184" s="133">
        <f>SUM(BK185:BK212)</f>
        <v>0</v>
      </c>
    </row>
    <row r="185" spans="2:65" s="1" customFormat="1" ht="16.5" customHeight="1" x14ac:dyDescent="0.2">
      <c r="B185" s="136"/>
      <c r="C185" s="137" t="s">
        <v>399</v>
      </c>
      <c r="D185" s="137" t="s">
        <v>342</v>
      </c>
      <c r="E185" s="138" t="s">
        <v>5324</v>
      </c>
      <c r="F185" s="139" t="s">
        <v>5325</v>
      </c>
      <c r="G185" s="140" t="s">
        <v>493</v>
      </c>
      <c r="H185" s="141">
        <v>0.8</v>
      </c>
      <c r="I185" s="142"/>
      <c r="J185" s="143">
        <f>ROUND(I185*H185,2)</f>
        <v>0</v>
      </c>
      <c r="K185" s="139" t="s">
        <v>902</v>
      </c>
      <c r="L185" s="32"/>
      <c r="M185" s="144" t="s">
        <v>1</v>
      </c>
      <c r="N185" s="145" t="s">
        <v>42</v>
      </c>
      <c r="P185" s="146">
        <f>O185*H185</f>
        <v>0</v>
      </c>
      <c r="Q185" s="146">
        <v>0</v>
      </c>
      <c r="R185" s="146">
        <f>Q185*H185</f>
        <v>0</v>
      </c>
      <c r="S185" s="146">
        <v>0</v>
      </c>
      <c r="T185" s="147">
        <f>S185*H185</f>
        <v>0</v>
      </c>
      <c r="AR185" s="148" t="s">
        <v>249</v>
      </c>
      <c r="AT185" s="148" t="s">
        <v>342</v>
      </c>
      <c r="AU185" s="148" t="s">
        <v>86</v>
      </c>
      <c r="AY185" s="17" t="s">
        <v>339</v>
      </c>
      <c r="BE185" s="149">
        <f>IF(N185="základní",J185,0)</f>
        <v>0</v>
      </c>
      <c r="BF185" s="149">
        <f>IF(N185="snížená",J185,0)</f>
        <v>0</v>
      </c>
      <c r="BG185" s="149">
        <f>IF(N185="zákl. přenesená",J185,0)</f>
        <v>0</v>
      </c>
      <c r="BH185" s="149">
        <f>IF(N185="sníž. přenesená",J185,0)</f>
        <v>0</v>
      </c>
      <c r="BI185" s="149">
        <f>IF(N185="nulová",J185,0)</f>
        <v>0</v>
      </c>
      <c r="BJ185" s="17" t="s">
        <v>84</v>
      </c>
      <c r="BK185" s="149">
        <f>ROUND(I185*H185,2)</f>
        <v>0</v>
      </c>
      <c r="BL185" s="17" t="s">
        <v>249</v>
      </c>
      <c r="BM185" s="148" t="s">
        <v>5834</v>
      </c>
    </row>
    <row r="186" spans="2:65" s="1" customFormat="1" ht="19.2" x14ac:dyDescent="0.2">
      <c r="B186" s="32"/>
      <c r="D186" s="150" t="s">
        <v>348</v>
      </c>
      <c r="F186" s="151" t="s">
        <v>5327</v>
      </c>
      <c r="I186" s="152"/>
      <c r="L186" s="32"/>
      <c r="M186" s="153"/>
      <c r="T186" s="56"/>
      <c r="AT186" s="17" t="s">
        <v>348</v>
      </c>
      <c r="AU186" s="17" t="s">
        <v>86</v>
      </c>
    </row>
    <row r="187" spans="2:65" s="1" customFormat="1" ht="24.15" customHeight="1" x14ac:dyDescent="0.2">
      <c r="B187" s="136"/>
      <c r="C187" s="137" t="s">
        <v>405</v>
      </c>
      <c r="D187" s="137" t="s">
        <v>342</v>
      </c>
      <c r="E187" s="138" t="s">
        <v>5500</v>
      </c>
      <c r="F187" s="139" t="s">
        <v>5501</v>
      </c>
      <c r="G187" s="140" t="s">
        <v>493</v>
      </c>
      <c r="H187" s="141">
        <v>45.091000000000001</v>
      </c>
      <c r="I187" s="142"/>
      <c r="J187" s="143">
        <f>ROUND(I187*H187,2)</f>
        <v>0</v>
      </c>
      <c r="K187" s="139" t="s">
        <v>902</v>
      </c>
      <c r="L187" s="32"/>
      <c r="M187" s="144" t="s">
        <v>1</v>
      </c>
      <c r="N187" s="145" t="s">
        <v>42</v>
      </c>
      <c r="P187" s="146">
        <f>O187*H187</f>
        <v>0</v>
      </c>
      <c r="Q187" s="146">
        <v>0</v>
      </c>
      <c r="R187" s="146">
        <f>Q187*H187</f>
        <v>0</v>
      </c>
      <c r="S187" s="146">
        <v>0</v>
      </c>
      <c r="T187" s="147">
        <f>S187*H187</f>
        <v>0</v>
      </c>
      <c r="AR187" s="148" t="s">
        <v>249</v>
      </c>
      <c r="AT187" s="148" t="s">
        <v>342</v>
      </c>
      <c r="AU187" s="148" t="s">
        <v>86</v>
      </c>
      <c r="AY187" s="17" t="s">
        <v>339</v>
      </c>
      <c r="BE187" s="149">
        <f>IF(N187="základní",J187,0)</f>
        <v>0</v>
      </c>
      <c r="BF187" s="149">
        <f>IF(N187="snížená",J187,0)</f>
        <v>0</v>
      </c>
      <c r="BG187" s="149">
        <f>IF(N187="zákl. přenesená",J187,0)</f>
        <v>0</v>
      </c>
      <c r="BH187" s="149">
        <f>IF(N187="sníž. přenesená",J187,0)</f>
        <v>0</v>
      </c>
      <c r="BI187" s="149">
        <f>IF(N187="nulová",J187,0)</f>
        <v>0</v>
      </c>
      <c r="BJ187" s="17" t="s">
        <v>84</v>
      </c>
      <c r="BK187" s="149">
        <f>ROUND(I187*H187,2)</f>
        <v>0</v>
      </c>
      <c r="BL187" s="17" t="s">
        <v>249</v>
      </c>
      <c r="BM187" s="148" t="s">
        <v>5835</v>
      </c>
    </row>
    <row r="188" spans="2:65" s="1" customFormat="1" ht="19.2" x14ac:dyDescent="0.2">
      <c r="B188" s="32"/>
      <c r="D188" s="150" t="s">
        <v>348</v>
      </c>
      <c r="F188" s="151" t="s">
        <v>5503</v>
      </c>
      <c r="I188" s="152"/>
      <c r="L188" s="32"/>
      <c r="M188" s="153"/>
      <c r="T188" s="56"/>
      <c r="AT188" s="17" t="s">
        <v>348</v>
      </c>
      <c r="AU188" s="17" t="s">
        <v>86</v>
      </c>
    </row>
    <row r="189" spans="2:65" s="12" customFormat="1" x14ac:dyDescent="0.2">
      <c r="B189" s="155"/>
      <c r="D189" s="150" t="s">
        <v>376</v>
      </c>
      <c r="E189" s="156" t="s">
        <v>1</v>
      </c>
      <c r="F189" s="157" t="s">
        <v>5836</v>
      </c>
      <c r="H189" s="158">
        <v>45.091000000000001</v>
      </c>
      <c r="I189" s="159"/>
      <c r="L189" s="155"/>
      <c r="M189" s="160"/>
      <c r="T189" s="161"/>
      <c r="AT189" s="156" t="s">
        <v>376</v>
      </c>
      <c r="AU189" s="156" t="s">
        <v>86</v>
      </c>
      <c r="AV189" s="12" t="s">
        <v>86</v>
      </c>
      <c r="AW189" s="12" t="s">
        <v>34</v>
      </c>
      <c r="AX189" s="12" t="s">
        <v>77</v>
      </c>
      <c r="AY189" s="156" t="s">
        <v>339</v>
      </c>
    </row>
    <row r="190" spans="2:65" s="13" customFormat="1" x14ac:dyDescent="0.2">
      <c r="B190" s="162"/>
      <c r="D190" s="150" t="s">
        <v>376</v>
      </c>
      <c r="E190" s="163" t="s">
        <v>1</v>
      </c>
      <c r="F190" s="164" t="s">
        <v>398</v>
      </c>
      <c r="H190" s="165">
        <v>45.091000000000001</v>
      </c>
      <c r="I190" s="166"/>
      <c r="L190" s="162"/>
      <c r="M190" s="167"/>
      <c r="T190" s="168"/>
      <c r="AT190" s="163" t="s">
        <v>376</v>
      </c>
      <c r="AU190" s="163" t="s">
        <v>86</v>
      </c>
      <c r="AV190" s="13" t="s">
        <v>249</v>
      </c>
      <c r="AW190" s="13" t="s">
        <v>34</v>
      </c>
      <c r="AX190" s="13" t="s">
        <v>84</v>
      </c>
      <c r="AY190" s="163" t="s">
        <v>339</v>
      </c>
    </row>
    <row r="191" spans="2:65" s="1" customFormat="1" ht="24.15" customHeight="1" x14ac:dyDescent="0.2">
      <c r="B191" s="136"/>
      <c r="C191" s="137" t="s">
        <v>8</v>
      </c>
      <c r="D191" s="137" t="s">
        <v>342</v>
      </c>
      <c r="E191" s="138" t="s">
        <v>2632</v>
      </c>
      <c r="F191" s="139" t="s">
        <v>2633</v>
      </c>
      <c r="G191" s="140" t="s">
        <v>493</v>
      </c>
      <c r="H191" s="141">
        <v>51.704999999999998</v>
      </c>
      <c r="I191" s="142"/>
      <c r="J191" s="143">
        <f>ROUND(I191*H191,2)</f>
        <v>0</v>
      </c>
      <c r="K191" s="139" t="s">
        <v>902</v>
      </c>
      <c r="L191" s="32"/>
      <c r="M191" s="144" t="s">
        <v>1</v>
      </c>
      <c r="N191" s="145" t="s">
        <v>42</v>
      </c>
      <c r="P191" s="146">
        <f>O191*H191</f>
        <v>0</v>
      </c>
      <c r="Q191" s="146">
        <v>0</v>
      </c>
      <c r="R191" s="146">
        <f>Q191*H191</f>
        <v>0</v>
      </c>
      <c r="S191" s="146">
        <v>0</v>
      </c>
      <c r="T191" s="147">
        <f>S191*H191</f>
        <v>0</v>
      </c>
      <c r="AR191" s="148" t="s">
        <v>249</v>
      </c>
      <c r="AT191" s="148" t="s">
        <v>342</v>
      </c>
      <c r="AU191" s="148" t="s">
        <v>86</v>
      </c>
      <c r="AY191" s="17" t="s">
        <v>339</v>
      </c>
      <c r="BE191" s="149">
        <f>IF(N191="základní",J191,0)</f>
        <v>0</v>
      </c>
      <c r="BF191" s="149">
        <f>IF(N191="snížená",J191,0)</f>
        <v>0</v>
      </c>
      <c r="BG191" s="149">
        <f>IF(N191="zákl. přenesená",J191,0)</f>
        <v>0</v>
      </c>
      <c r="BH191" s="149">
        <f>IF(N191="sníž. přenesená",J191,0)</f>
        <v>0</v>
      </c>
      <c r="BI191" s="149">
        <f>IF(N191="nulová",J191,0)</f>
        <v>0</v>
      </c>
      <c r="BJ191" s="17" t="s">
        <v>84</v>
      </c>
      <c r="BK191" s="149">
        <f>ROUND(I191*H191,2)</f>
        <v>0</v>
      </c>
      <c r="BL191" s="17" t="s">
        <v>249</v>
      </c>
      <c r="BM191" s="148" t="s">
        <v>5837</v>
      </c>
    </row>
    <row r="192" spans="2:65" s="1" customFormat="1" ht="19.2" x14ac:dyDescent="0.2">
      <c r="B192" s="32"/>
      <c r="D192" s="150" t="s">
        <v>348</v>
      </c>
      <c r="F192" s="151" t="s">
        <v>2633</v>
      </c>
      <c r="I192" s="152"/>
      <c r="L192" s="32"/>
      <c r="M192" s="153"/>
      <c r="T192" s="56"/>
      <c r="AT192" s="17" t="s">
        <v>348</v>
      </c>
      <c r="AU192" s="17" t="s">
        <v>86</v>
      </c>
    </row>
    <row r="193" spans="2:65" s="12" customFormat="1" x14ac:dyDescent="0.2">
      <c r="B193" s="155"/>
      <c r="D193" s="150" t="s">
        <v>376</v>
      </c>
      <c r="E193" s="156" t="s">
        <v>1</v>
      </c>
      <c r="F193" s="157" t="s">
        <v>5838</v>
      </c>
      <c r="H193" s="158">
        <v>51.704999999999998</v>
      </c>
      <c r="I193" s="159"/>
      <c r="L193" s="155"/>
      <c r="M193" s="160"/>
      <c r="T193" s="161"/>
      <c r="AT193" s="156" t="s">
        <v>376</v>
      </c>
      <c r="AU193" s="156" t="s">
        <v>86</v>
      </c>
      <c r="AV193" s="12" t="s">
        <v>86</v>
      </c>
      <c r="AW193" s="12" t="s">
        <v>34</v>
      </c>
      <c r="AX193" s="12" t="s">
        <v>77</v>
      </c>
      <c r="AY193" s="156" t="s">
        <v>339</v>
      </c>
    </row>
    <row r="194" spans="2:65" s="13" customFormat="1" x14ac:dyDescent="0.2">
      <c r="B194" s="162"/>
      <c r="D194" s="150" t="s">
        <v>376</v>
      </c>
      <c r="E194" s="163" t="s">
        <v>1</v>
      </c>
      <c r="F194" s="164" t="s">
        <v>398</v>
      </c>
      <c r="H194" s="165">
        <v>51.704999999999998</v>
      </c>
      <c r="I194" s="166"/>
      <c r="L194" s="162"/>
      <c r="M194" s="167"/>
      <c r="T194" s="168"/>
      <c r="AT194" s="163" t="s">
        <v>376</v>
      </c>
      <c r="AU194" s="163" t="s">
        <v>86</v>
      </c>
      <c r="AV194" s="13" t="s">
        <v>249</v>
      </c>
      <c r="AW194" s="13" t="s">
        <v>34</v>
      </c>
      <c r="AX194" s="13" t="s">
        <v>84</v>
      </c>
      <c r="AY194" s="163" t="s">
        <v>339</v>
      </c>
    </row>
    <row r="195" spans="2:65" s="1" customFormat="1" ht="16.5" customHeight="1" x14ac:dyDescent="0.2">
      <c r="B195" s="136"/>
      <c r="C195" s="137" t="s">
        <v>415</v>
      </c>
      <c r="D195" s="137" t="s">
        <v>342</v>
      </c>
      <c r="E195" s="138" t="s">
        <v>2642</v>
      </c>
      <c r="F195" s="139" t="s">
        <v>2643</v>
      </c>
      <c r="G195" s="140" t="s">
        <v>493</v>
      </c>
      <c r="H195" s="141">
        <v>77.760000000000005</v>
      </c>
      <c r="I195" s="142"/>
      <c r="J195" s="143">
        <f>ROUND(I195*H195,2)</f>
        <v>0</v>
      </c>
      <c r="K195" s="139" t="s">
        <v>902</v>
      </c>
      <c r="L195" s="32"/>
      <c r="M195" s="144" t="s">
        <v>1</v>
      </c>
      <c r="N195" s="145" t="s">
        <v>42</v>
      </c>
      <c r="P195" s="146">
        <f>O195*H195</f>
        <v>0</v>
      </c>
      <c r="Q195" s="146">
        <v>0</v>
      </c>
      <c r="R195" s="146">
        <f>Q195*H195</f>
        <v>0</v>
      </c>
      <c r="S195" s="146">
        <v>0</v>
      </c>
      <c r="T195" s="147">
        <f>S195*H195</f>
        <v>0</v>
      </c>
      <c r="AR195" s="148" t="s">
        <v>249</v>
      </c>
      <c r="AT195" s="148" t="s">
        <v>342</v>
      </c>
      <c r="AU195" s="148" t="s">
        <v>86</v>
      </c>
      <c r="AY195" s="17" t="s">
        <v>339</v>
      </c>
      <c r="BE195" s="149">
        <f>IF(N195="základní",J195,0)</f>
        <v>0</v>
      </c>
      <c r="BF195" s="149">
        <f>IF(N195="snížená",J195,0)</f>
        <v>0</v>
      </c>
      <c r="BG195" s="149">
        <f>IF(N195="zákl. přenesená",J195,0)</f>
        <v>0</v>
      </c>
      <c r="BH195" s="149">
        <f>IF(N195="sníž. přenesená",J195,0)</f>
        <v>0</v>
      </c>
      <c r="BI195" s="149">
        <f>IF(N195="nulová",J195,0)</f>
        <v>0</v>
      </c>
      <c r="BJ195" s="17" t="s">
        <v>84</v>
      </c>
      <c r="BK195" s="149">
        <f>ROUND(I195*H195,2)</f>
        <v>0</v>
      </c>
      <c r="BL195" s="17" t="s">
        <v>249</v>
      </c>
      <c r="BM195" s="148" t="s">
        <v>5839</v>
      </c>
    </row>
    <row r="196" spans="2:65" s="1" customFormat="1" x14ac:dyDescent="0.2">
      <c r="B196" s="32"/>
      <c r="D196" s="150" t="s">
        <v>348</v>
      </c>
      <c r="F196" s="151" t="s">
        <v>2645</v>
      </c>
      <c r="I196" s="152"/>
      <c r="L196" s="32"/>
      <c r="M196" s="153"/>
      <c r="T196" s="56"/>
      <c r="AT196" s="17" t="s">
        <v>348</v>
      </c>
      <c r="AU196" s="17" t="s">
        <v>86</v>
      </c>
    </row>
    <row r="197" spans="2:65" s="12" customFormat="1" x14ac:dyDescent="0.2">
      <c r="B197" s="155"/>
      <c r="D197" s="150" t="s">
        <v>376</v>
      </c>
      <c r="E197" s="156" t="s">
        <v>1</v>
      </c>
      <c r="F197" s="157" t="s">
        <v>5840</v>
      </c>
      <c r="H197" s="158">
        <v>77.760000000000005</v>
      </c>
      <c r="I197" s="159"/>
      <c r="L197" s="155"/>
      <c r="M197" s="160"/>
      <c r="T197" s="161"/>
      <c r="AT197" s="156" t="s">
        <v>376</v>
      </c>
      <c r="AU197" s="156" t="s">
        <v>86</v>
      </c>
      <c r="AV197" s="12" t="s">
        <v>86</v>
      </c>
      <c r="AW197" s="12" t="s">
        <v>34</v>
      </c>
      <c r="AX197" s="12" t="s">
        <v>77</v>
      </c>
      <c r="AY197" s="156" t="s">
        <v>339</v>
      </c>
    </row>
    <row r="198" spans="2:65" s="13" customFormat="1" x14ac:dyDescent="0.2">
      <c r="B198" s="162"/>
      <c r="D198" s="150" t="s">
        <v>376</v>
      </c>
      <c r="E198" s="163" t="s">
        <v>1</v>
      </c>
      <c r="F198" s="164" t="s">
        <v>398</v>
      </c>
      <c r="H198" s="165">
        <v>77.760000000000005</v>
      </c>
      <c r="I198" s="166"/>
      <c r="L198" s="162"/>
      <c r="M198" s="167"/>
      <c r="T198" s="168"/>
      <c r="AT198" s="163" t="s">
        <v>376</v>
      </c>
      <c r="AU198" s="163" t="s">
        <v>86</v>
      </c>
      <c r="AV198" s="13" t="s">
        <v>249</v>
      </c>
      <c r="AW198" s="13" t="s">
        <v>34</v>
      </c>
      <c r="AX198" s="13" t="s">
        <v>84</v>
      </c>
      <c r="AY198" s="163" t="s">
        <v>339</v>
      </c>
    </row>
    <row r="199" spans="2:65" s="1" customFormat="1" ht="16.5" customHeight="1" x14ac:dyDescent="0.2">
      <c r="B199" s="136"/>
      <c r="C199" s="137" t="s">
        <v>421</v>
      </c>
      <c r="D199" s="137" t="s">
        <v>342</v>
      </c>
      <c r="E199" s="138" t="s">
        <v>2646</v>
      </c>
      <c r="F199" s="139" t="s">
        <v>2647</v>
      </c>
      <c r="G199" s="140" t="s">
        <v>493</v>
      </c>
      <c r="H199" s="141">
        <v>1477.44</v>
      </c>
      <c r="I199" s="142"/>
      <c r="J199" s="143">
        <f>ROUND(I199*H199,2)</f>
        <v>0</v>
      </c>
      <c r="K199" s="139" t="s">
        <v>902</v>
      </c>
      <c r="L199" s="32"/>
      <c r="M199" s="144" t="s">
        <v>1</v>
      </c>
      <c r="N199" s="145" t="s">
        <v>42</v>
      </c>
      <c r="P199" s="146">
        <f>O199*H199</f>
        <v>0</v>
      </c>
      <c r="Q199" s="146">
        <v>0</v>
      </c>
      <c r="R199" s="146">
        <f>Q199*H199</f>
        <v>0</v>
      </c>
      <c r="S199" s="146">
        <v>0</v>
      </c>
      <c r="T199" s="147">
        <f>S199*H199</f>
        <v>0</v>
      </c>
      <c r="AR199" s="148" t="s">
        <v>249</v>
      </c>
      <c r="AT199" s="148" t="s">
        <v>342</v>
      </c>
      <c r="AU199" s="148" t="s">
        <v>86</v>
      </c>
      <c r="AY199" s="17" t="s">
        <v>339</v>
      </c>
      <c r="BE199" s="149">
        <f>IF(N199="základní",J199,0)</f>
        <v>0</v>
      </c>
      <c r="BF199" s="149">
        <f>IF(N199="snížená",J199,0)</f>
        <v>0</v>
      </c>
      <c r="BG199" s="149">
        <f>IF(N199="zákl. přenesená",J199,0)</f>
        <v>0</v>
      </c>
      <c r="BH199" s="149">
        <f>IF(N199="sníž. přenesená",J199,0)</f>
        <v>0</v>
      </c>
      <c r="BI199" s="149">
        <f>IF(N199="nulová",J199,0)</f>
        <v>0</v>
      </c>
      <c r="BJ199" s="17" t="s">
        <v>84</v>
      </c>
      <c r="BK199" s="149">
        <f>ROUND(I199*H199,2)</f>
        <v>0</v>
      </c>
      <c r="BL199" s="17" t="s">
        <v>249</v>
      </c>
      <c r="BM199" s="148" t="s">
        <v>5841</v>
      </c>
    </row>
    <row r="200" spans="2:65" s="1" customFormat="1" ht="19.2" x14ac:dyDescent="0.2">
      <c r="B200" s="32"/>
      <c r="D200" s="150" t="s">
        <v>348</v>
      </c>
      <c r="F200" s="151" t="s">
        <v>2649</v>
      </c>
      <c r="I200" s="152"/>
      <c r="L200" s="32"/>
      <c r="M200" s="153"/>
      <c r="T200" s="56"/>
      <c r="AT200" s="17" t="s">
        <v>348</v>
      </c>
      <c r="AU200" s="17" t="s">
        <v>86</v>
      </c>
    </row>
    <row r="201" spans="2:65" s="15" customFormat="1" x14ac:dyDescent="0.2">
      <c r="B201" s="189"/>
      <c r="D201" s="150" t="s">
        <v>376</v>
      </c>
      <c r="E201" s="190" t="s">
        <v>1</v>
      </c>
      <c r="F201" s="191" t="s">
        <v>5333</v>
      </c>
      <c r="H201" s="190" t="s">
        <v>1</v>
      </c>
      <c r="I201" s="192"/>
      <c r="L201" s="189"/>
      <c r="M201" s="193"/>
      <c r="T201" s="194"/>
      <c r="AT201" s="190" t="s">
        <v>376</v>
      </c>
      <c r="AU201" s="190" t="s">
        <v>86</v>
      </c>
      <c r="AV201" s="15" t="s">
        <v>84</v>
      </c>
      <c r="AW201" s="15" t="s">
        <v>34</v>
      </c>
      <c r="AX201" s="15" t="s">
        <v>77</v>
      </c>
      <c r="AY201" s="190" t="s">
        <v>339</v>
      </c>
    </row>
    <row r="202" spans="2:65" s="12" customFormat="1" x14ac:dyDescent="0.2">
      <c r="B202" s="155"/>
      <c r="D202" s="150" t="s">
        <v>376</v>
      </c>
      <c r="E202" s="156" t="s">
        <v>1</v>
      </c>
      <c r="F202" s="157" t="s">
        <v>5842</v>
      </c>
      <c r="H202" s="158">
        <v>1477.44</v>
      </c>
      <c r="I202" s="159"/>
      <c r="L202" s="155"/>
      <c r="M202" s="160"/>
      <c r="T202" s="161"/>
      <c r="AT202" s="156" t="s">
        <v>376</v>
      </c>
      <c r="AU202" s="156" t="s">
        <v>86</v>
      </c>
      <c r="AV202" s="12" t="s">
        <v>86</v>
      </c>
      <c r="AW202" s="12" t="s">
        <v>34</v>
      </c>
      <c r="AX202" s="12" t="s">
        <v>77</v>
      </c>
      <c r="AY202" s="156" t="s">
        <v>339</v>
      </c>
    </row>
    <row r="203" spans="2:65" s="13" customFormat="1" x14ac:dyDescent="0.2">
      <c r="B203" s="162"/>
      <c r="D203" s="150" t="s">
        <v>376</v>
      </c>
      <c r="E203" s="163" t="s">
        <v>1</v>
      </c>
      <c r="F203" s="164" t="s">
        <v>398</v>
      </c>
      <c r="H203" s="165">
        <v>1477.44</v>
      </c>
      <c r="I203" s="166"/>
      <c r="L203" s="162"/>
      <c r="M203" s="167"/>
      <c r="T203" s="168"/>
      <c r="AT203" s="163" t="s">
        <v>376</v>
      </c>
      <c r="AU203" s="163" t="s">
        <v>86</v>
      </c>
      <c r="AV203" s="13" t="s">
        <v>249</v>
      </c>
      <c r="AW203" s="13" t="s">
        <v>34</v>
      </c>
      <c r="AX203" s="13" t="s">
        <v>84</v>
      </c>
      <c r="AY203" s="163" t="s">
        <v>339</v>
      </c>
    </row>
    <row r="204" spans="2:65" s="1" customFormat="1" ht="16.5" customHeight="1" x14ac:dyDescent="0.2">
      <c r="B204" s="136"/>
      <c r="C204" s="137" t="s">
        <v>423</v>
      </c>
      <c r="D204" s="137" t="s">
        <v>342</v>
      </c>
      <c r="E204" s="138" t="s">
        <v>2651</v>
      </c>
      <c r="F204" s="139" t="s">
        <v>2652</v>
      </c>
      <c r="G204" s="140" t="s">
        <v>493</v>
      </c>
      <c r="H204" s="141">
        <v>51.704999999999998</v>
      </c>
      <c r="I204" s="142"/>
      <c r="J204" s="143">
        <f>ROUND(I204*H204,2)</f>
        <v>0</v>
      </c>
      <c r="K204" s="139" t="s">
        <v>902</v>
      </c>
      <c r="L204" s="32"/>
      <c r="M204" s="144" t="s">
        <v>1</v>
      </c>
      <c r="N204" s="145" t="s">
        <v>42</v>
      </c>
      <c r="P204" s="146">
        <f>O204*H204</f>
        <v>0</v>
      </c>
      <c r="Q204" s="146">
        <v>0</v>
      </c>
      <c r="R204" s="146">
        <f>Q204*H204</f>
        <v>0</v>
      </c>
      <c r="S204" s="146">
        <v>0</v>
      </c>
      <c r="T204" s="147">
        <f>S204*H204</f>
        <v>0</v>
      </c>
      <c r="AR204" s="148" t="s">
        <v>249</v>
      </c>
      <c r="AT204" s="148" t="s">
        <v>342</v>
      </c>
      <c r="AU204" s="148" t="s">
        <v>86</v>
      </c>
      <c r="AY204" s="17" t="s">
        <v>339</v>
      </c>
      <c r="BE204" s="149">
        <f>IF(N204="základní",J204,0)</f>
        <v>0</v>
      </c>
      <c r="BF204" s="149">
        <f>IF(N204="snížená",J204,0)</f>
        <v>0</v>
      </c>
      <c r="BG204" s="149">
        <f>IF(N204="zákl. přenesená",J204,0)</f>
        <v>0</v>
      </c>
      <c r="BH204" s="149">
        <f>IF(N204="sníž. přenesená",J204,0)</f>
        <v>0</v>
      </c>
      <c r="BI204" s="149">
        <f>IF(N204="nulová",J204,0)</f>
        <v>0</v>
      </c>
      <c r="BJ204" s="17" t="s">
        <v>84</v>
      </c>
      <c r="BK204" s="149">
        <f>ROUND(I204*H204,2)</f>
        <v>0</v>
      </c>
      <c r="BL204" s="17" t="s">
        <v>249</v>
      </c>
      <c r="BM204" s="148" t="s">
        <v>5843</v>
      </c>
    </row>
    <row r="205" spans="2:65" s="1" customFormat="1" x14ac:dyDescent="0.2">
      <c r="B205" s="32"/>
      <c r="D205" s="150" t="s">
        <v>348</v>
      </c>
      <c r="F205" s="151" t="s">
        <v>2654</v>
      </c>
      <c r="I205" s="152"/>
      <c r="L205" s="32"/>
      <c r="M205" s="153"/>
      <c r="T205" s="56"/>
      <c r="AT205" s="17" t="s">
        <v>348</v>
      </c>
      <c r="AU205" s="17" t="s">
        <v>86</v>
      </c>
    </row>
    <row r="206" spans="2:65" s="15" customFormat="1" x14ac:dyDescent="0.2">
      <c r="B206" s="189"/>
      <c r="D206" s="150" t="s">
        <v>376</v>
      </c>
      <c r="E206" s="190" t="s">
        <v>1</v>
      </c>
      <c r="F206" s="191" t="s">
        <v>5844</v>
      </c>
      <c r="H206" s="190" t="s">
        <v>1</v>
      </c>
      <c r="I206" s="192"/>
      <c r="L206" s="189"/>
      <c r="M206" s="193"/>
      <c r="T206" s="194"/>
      <c r="AT206" s="190" t="s">
        <v>376</v>
      </c>
      <c r="AU206" s="190" t="s">
        <v>86</v>
      </c>
      <c r="AV206" s="15" t="s">
        <v>84</v>
      </c>
      <c r="AW206" s="15" t="s">
        <v>34</v>
      </c>
      <c r="AX206" s="15" t="s">
        <v>77</v>
      </c>
      <c r="AY206" s="190" t="s">
        <v>339</v>
      </c>
    </row>
    <row r="207" spans="2:65" s="12" customFormat="1" x14ac:dyDescent="0.2">
      <c r="B207" s="155"/>
      <c r="D207" s="150" t="s">
        <v>376</v>
      </c>
      <c r="E207" s="156" t="s">
        <v>1</v>
      </c>
      <c r="F207" s="157" t="s">
        <v>5838</v>
      </c>
      <c r="H207" s="158">
        <v>51.704999999999998</v>
      </c>
      <c r="I207" s="159"/>
      <c r="L207" s="155"/>
      <c r="M207" s="160"/>
      <c r="T207" s="161"/>
      <c r="AT207" s="156" t="s">
        <v>376</v>
      </c>
      <c r="AU207" s="156" t="s">
        <v>86</v>
      </c>
      <c r="AV207" s="12" t="s">
        <v>86</v>
      </c>
      <c r="AW207" s="12" t="s">
        <v>34</v>
      </c>
      <c r="AX207" s="12" t="s">
        <v>77</v>
      </c>
      <c r="AY207" s="156" t="s">
        <v>339</v>
      </c>
    </row>
    <row r="208" spans="2:65" s="13" customFormat="1" x14ac:dyDescent="0.2">
      <c r="B208" s="162"/>
      <c r="D208" s="150" t="s">
        <v>376</v>
      </c>
      <c r="E208" s="163" t="s">
        <v>1</v>
      </c>
      <c r="F208" s="164" t="s">
        <v>398</v>
      </c>
      <c r="H208" s="165">
        <v>51.704999999999998</v>
      </c>
      <c r="I208" s="166"/>
      <c r="L208" s="162"/>
      <c r="M208" s="167"/>
      <c r="T208" s="168"/>
      <c r="AT208" s="163" t="s">
        <v>376</v>
      </c>
      <c r="AU208" s="163" t="s">
        <v>86</v>
      </c>
      <c r="AV208" s="13" t="s">
        <v>249</v>
      </c>
      <c r="AW208" s="13" t="s">
        <v>34</v>
      </c>
      <c r="AX208" s="13" t="s">
        <v>84</v>
      </c>
      <c r="AY208" s="163" t="s">
        <v>339</v>
      </c>
    </row>
    <row r="209" spans="2:65" s="1" customFormat="1" ht="16.5" customHeight="1" x14ac:dyDescent="0.2">
      <c r="B209" s="136"/>
      <c r="C209" s="137" t="s">
        <v>428</v>
      </c>
      <c r="D209" s="137" t="s">
        <v>342</v>
      </c>
      <c r="E209" s="138" t="s">
        <v>5335</v>
      </c>
      <c r="F209" s="139" t="s">
        <v>5336</v>
      </c>
      <c r="G209" s="140" t="s">
        <v>493</v>
      </c>
      <c r="H209" s="141">
        <v>77.760000000000005</v>
      </c>
      <c r="I209" s="142"/>
      <c r="J209" s="143">
        <f>ROUND(I209*H209,2)</f>
        <v>0</v>
      </c>
      <c r="K209" s="139" t="s">
        <v>902</v>
      </c>
      <c r="L209" s="32"/>
      <c r="M209" s="144" t="s">
        <v>1</v>
      </c>
      <c r="N209" s="145" t="s">
        <v>42</v>
      </c>
      <c r="P209" s="146">
        <f>O209*H209</f>
        <v>0</v>
      </c>
      <c r="Q209" s="146">
        <v>0</v>
      </c>
      <c r="R209" s="146">
        <f>Q209*H209</f>
        <v>0</v>
      </c>
      <c r="S209" s="146">
        <v>0</v>
      </c>
      <c r="T209" s="147">
        <f>S209*H209</f>
        <v>0</v>
      </c>
      <c r="AR209" s="148" t="s">
        <v>249</v>
      </c>
      <c r="AT209" s="148" t="s">
        <v>342</v>
      </c>
      <c r="AU209" s="148" t="s">
        <v>86</v>
      </c>
      <c r="AY209" s="17" t="s">
        <v>339</v>
      </c>
      <c r="BE209" s="149">
        <f>IF(N209="základní",J209,0)</f>
        <v>0</v>
      </c>
      <c r="BF209" s="149">
        <f>IF(N209="snížená",J209,0)</f>
        <v>0</v>
      </c>
      <c r="BG209" s="149">
        <f>IF(N209="zákl. přenesená",J209,0)</f>
        <v>0</v>
      </c>
      <c r="BH209" s="149">
        <f>IF(N209="sníž. přenesená",J209,0)</f>
        <v>0</v>
      </c>
      <c r="BI209" s="149">
        <f>IF(N209="nulová",J209,0)</f>
        <v>0</v>
      </c>
      <c r="BJ209" s="17" t="s">
        <v>84</v>
      </c>
      <c r="BK209" s="149">
        <f>ROUND(I209*H209,2)</f>
        <v>0</v>
      </c>
      <c r="BL209" s="17" t="s">
        <v>249</v>
      </c>
      <c r="BM209" s="148" t="s">
        <v>5845</v>
      </c>
    </row>
    <row r="210" spans="2:65" s="1" customFormat="1" x14ac:dyDescent="0.2">
      <c r="B210" s="32"/>
      <c r="D210" s="150" t="s">
        <v>348</v>
      </c>
      <c r="F210" s="151" t="s">
        <v>5338</v>
      </c>
      <c r="I210" s="152"/>
      <c r="L210" s="32"/>
      <c r="M210" s="153"/>
      <c r="T210" s="56"/>
      <c r="AT210" s="17" t="s">
        <v>348</v>
      </c>
      <c r="AU210" s="17" t="s">
        <v>86</v>
      </c>
    </row>
    <row r="211" spans="2:65" s="12" customFormat="1" x14ac:dyDescent="0.2">
      <c r="B211" s="155"/>
      <c r="D211" s="150" t="s">
        <v>376</v>
      </c>
      <c r="E211" s="156" t="s">
        <v>1</v>
      </c>
      <c r="F211" s="157" t="s">
        <v>5840</v>
      </c>
      <c r="H211" s="158">
        <v>77.760000000000005</v>
      </c>
      <c r="I211" s="159"/>
      <c r="L211" s="155"/>
      <c r="M211" s="160"/>
      <c r="T211" s="161"/>
      <c r="AT211" s="156" t="s">
        <v>376</v>
      </c>
      <c r="AU211" s="156" t="s">
        <v>86</v>
      </c>
      <c r="AV211" s="12" t="s">
        <v>86</v>
      </c>
      <c r="AW211" s="12" t="s">
        <v>34</v>
      </c>
      <c r="AX211" s="12" t="s">
        <v>77</v>
      </c>
      <c r="AY211" s="156" t="s">
        <v>339</v>
      </c>
    </row>
    <row r="212" spans="2:65" s="13" customFormat="1" x14ac:dyDescent="0.2">
      <c r="B212" s="162"/>
      <c r="D212" s="150" t="s">
        <v>376</v>
      </c>
      <c r="E212" s="163" t="s">
        <v>1</v>
      </c>
      <c r="F212" s="164" t="s">
        <v>398</v>
      </c>
      <c r="H212" s="165">
        <v>77.760000000000005</v>
      </c>
      <c r="I212" s="166"/>
      <c r="L212" s="162"/>
      <c r="M212" s="167"/>
      <c r="T212" s="168"/>
      <c r="AT212" s="163" t="s">
        <v>376</v>
      </c>
      <c r="AU212" s="163" t="s">
        <v>86</v>
      </c>
      <c r="AV212" s="13" t="s">
        <v>249</v>
      </c>
      <c r="AW212" s="13" t="s">
        <v>34</v>
      </c>
      <c r="AX212" s="13" t="s">
        <v>84</v>
      </c>
      <c r="AY212" s="163" t="s">
        <v>339</v>
      </c>
    </row>
    <row r="213" spans="2:65" s="11" customFormat="1" ht="22.8" customHeight="1" x14ac:dyDescent="0.25">
      <c r="B213" s="124"/>
      <c r="D213" s="125" t="s">
        <v>76</v>
      </c>
      <c r="E213" s="134" t="s">
        <v>2661</v>
      </c>
      <c r="F213" s="134" t="s">
        <v>2662</v>
      </c>
      <c r="I213" s="127"/>
      <c r="J213" s="135">
        <f>BK213</f>
        <v>0</v>
      </c>
      <c r="L213" s="124"/>
      <c r="M213" s="129"/>
      <c r="P213" s="130">
        <f>SUM(P214:P215)</f>
        <v>0</v>
      </c>
      <c r="R213" s="130">
        <f>SUM(R214:R215)</f>
        <v>0</v>
      </c>
      <c r="T213" s="131">
        <f>SUM(T214:T215)</f>
        <v>0</v>
      </c>
      <c r="AR213" s="125" t="s">
        <v>84</v>
      </c>
      <c r="AT213" s="132" t="s">
        <v>76</v>
      </c>
      <c r="AU213" s="132" t="s">
        <v>84</v>
      </c>
      <c r="AY213" s="125" t="s">
        <v>339</v>
      </c>
      <c r="BK213" s="133">
        <f>SUM(BK214:BK215)</f>
        <v>0</v>
      </c>
    </row>
    <row r="214" spans="2:65" s="1" customFormat="1" ht="16.5" customHeight="1" x14ac:dyDescent="0.2">
      <c r="B214" s="136"/>
      <c r="C214" s="137" t="s">
        <v>433</v>
      </c>
      <c r="D214" s="137" t="s">
        <v>342</v>
      </c>
      <c r="E214" s="138" t="s">
        <v>2663</v>
      </c>
      <c r="F214" s="139" t="s">
        <v>2664</v>
      </c>
      <c r="G214" s="140" t="s">
        <v>493</v>
      </c>
      <c r="H214" s="141">
        <v>69.433999999999997</v>
      </c>
      <c r="I214" s="142"/>
      <c r="J214" s="143">
        <f>ROUND(I214*H214,2)</f>
        <v>0</v>
      </c>
      <c r="K214" s="139" t="s">
        <v>902</v>
      </c>
      <c r="L214" s="32"/>
      <c r="M214" s="144" t="s">
        <v>1</v>
      </c>
      <c r="N214" s="145" t="s">
        <v>42</v>
      </c>
      <c r="P214" s="146">
        <f>O214*H214</f>
        <v>0</v>
      </c>
      <c r="Q214" s="146">
        <v>0</v>
      </c>
      <c r="R214" s="146">
        <f>Q214*H214</f>
        <v>0</v>
      </c>
      <c r="S214" s="146">
        <v>0</v>
      </c>
      <c r="T214" s="147">
        <f>S214*H214</f>
        <v>0</v>
      </c>
      <c r="AR214" s="148" t="s">
        <v>249</v>
      </c>
      <c r="AT214" s="148" t="s">
        <v>342</v>
      </c>
      <c r="AU214" s="148" t="s">
        <v>86</v>
      </c>
      <c r="AY214" s="17" t="s">
        <v>339</v>
      </c>
      <c r="BE214" s="149">
        <f>IF(N214="základní",J214,0)</f>
        <v>0</v>
      </c>
      <c r="BF214" s="149">
        <f>IF(N214="snížená",J214,0)</f>
        <v>0</v>
      </c>
      <c r="BG214" s="149">
        <f>IF(N214="zákl. přenesená",J214,0)</f>
        <v>0</v>
      </c>
      <c r="BH214" s="149">
        <f>IF(N214="sníž. přenesená",J214,0)</f>
        <v>0</v>
      </c>
      <c r="BI214" s="149">
        <f>IF(N214="nulová",J214,0)</f>
        <v>0</v>
      </c>
      <c r="BJ214" s="17" t="s">
        <v>84</v>
      </c>
      <c r="BK214" s="149">
        <f>ROUND(I214*H214,2)</f>
        <v>0</v>
      </c>
      <c r="BL214" s="17" t="s">
        <v>249</v>
      </c>
      <c r="BM214" s="148" t="s">
        <v>5846</v>
      </c>
    </row>
    <row r="215" spans="2:65" s="1" customFormat="1" ht="19.2" x14ac:dyDescent="0.2">
      <c r="B215" s="32"/>
      <c r="D215" s="150" t="s">
        <v>348</v>
      </c>
      <c r="F215" s="151" t="s">
        <v>2666</v>
      </c>
      <c r="I215" s="152"/>
      <c r="L215" s="32"/>
      <c r="M215" s="202"/>
      <c r="N215" s="203"/>
      <c r="O215" s="203"/>
      <c r="P215" s="203"/>
      <c r="Q215" s="203"/>
      <c r="R215" s="203"/>
      <c r="S215" s="203"/>
      <c r="T215" s="204"/>
      <c r="AT215" s="17" t="s">
        <v>348</v>
      </c>
      <c r="AU215" s="17" t="s">
        <v>86</v>
      </c>
    </row>
    <row r="216" spans="2:65" s="1" customFormat="1" ht="6.9" customHeight="1" x14ac:dyDescent="0.2">
      <c r="B216" s="44"/>
      <c r="C216" s="45"/>
      <c r="D216" s="45"/>
      <c r="E216" s="45"/>
      <c r="F216" s="45"/>
      <c r="G216" s="45"/>
      <c r="H216" s="45"/>
      <c r="I216" s="45"/>
      <c r="J216" s="45"/>
      <c r="K216" s="45"/>
      <c r="L216" s="32"/>
    </row>
  </sheetData>
  <autoFilter ref="C129:K215" xr:uid="{00000000-0009-0000-0000-000019000000}"/>
  <mergeCells count="15">
    <mergeCell ref="E116:H116"/>
    <mergeCell ref="E120:H120"/>
    <mergeCell ref="E118:H118"/>
    <mergeCell ref="E122:H122"/>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2:BM216"/>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202</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3.2" x14ac:dyDescent="0.2">
      <c r="B8" s="20"/>
      <c r="D8" s="27" t="s">
        <v>312</v>
      </c>
      <c r="L8" s="20"/>
    </row>
    <row r="9" spans="2:46" ht="16.5" customHeight="1" x14ac:dyDescent="0.2">
      <c r="B9" s="20"/>
      <c r="E9" s="278" t="s">
        <v>1953</v>
      </c>
      <c r="F9" s="256"/>
      <c r="G9" s="256"/>
      <c r="H9" s="256"/>
      <c r="L9" s="20"/>
    </row>
    <row r="10" spans="2:46" ht="12" customHeight="1" x14ac:dyDescent="0.2">
      <c r="B10" s="20"/>
      <c r="D10" s="27" t="s">
        <v>314</v>
      </c>
      <c r="L10" s="20"/>
    </row>
    <row r="11" spans="2:46" s="1" customFormat="1" ht="16.5" customHeight="1" x14ac:dyDescent="0.2">
      <c r="B11" s="32"/>
      <c r="E11" s="260" t="s">
        <v>5847</v>
      </c>
      <c r="F11" s="277"/>
      <c r="G11" s="277"/>
      <c r="H11" s="277"/>
      <c r="L11" s="32"/>
    </row>
    <row r="12" spans="2:46" s="1" customFormat="1" ht="12" customHeight="1" x14ac:dyDescent="0.2">
      <c r="B12" s="32"/>
      <c r="D12" s="27" t="s">
        <v>625</v>
      </c>
      <c r="L12" s="32"/>
    </row>
    <row r="13" spans="2:46" s="1" customFormat="1" ht="16.5" customHeight="1" x14ac:dyDescent="0.2">
      <c r="B13" s="32"/>
      <c r="E13" s="248" t="s">
        <v>5848</v>
      </c>
      <c r="F13" s="277"/>
      <c r="G13" s="277"/>
      <c r="H13" s="277"/>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8"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80" t="str">
        <f>'Rekapitulace stavby'!E14</f>
        <v>Vyplň údaj</v>
      </c>
      <c r="F22" s="266"/>
      <c r="G22" s="266"/>
      <c r="H22" s="266"/>
      <c r="I22" s="27" t="s">
        <v>28</v>
      </c>
      <c r="J22" s="28" t="str">
        <f>'Rekapitulace stavby'!AN14</f>
        <v>Vyplň údaj</v>
      </c>
      <c r="L22" s="32"/>
    </row>
    <row r="23" spans="2:12" s="1" customFormat="1" ht="6.9"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 customHeight="1" x14ac:dyDescent="0.2">
      <c r="B29" s="32"/>
      <c r="L29" s="32"/>
    </row>
    <row r="30" spans="2:12" s="1" customFormat="1" ht="12" customHeight="1" x14ac:dyDescent="0.2">
      <c r="B30" s="32"/>
      <c r="D30" s="27" t="s">
        <v>36</v>
      </c>
      <c r="L30" s="32"/>
    </row>
    <row r="31" spans="2:12" s="7" customFormat="1" ht="16.5" customHeight="1" x14ac:dyDescent="0.2">
      <c r="B31" s="94"/>
      <c r="E31" s="270" t="s">
        <v>1</v>
      </c>
      <c r="F31" s="270"/>
      <c r="G31" s="270"/>
      <c r="H31" s="270"/>
      <c r="L31" s="94"/>
    </row>
    <row r="32" spans="2:12" s="1" customFormat="1" ht="6.9" customHeight="1" x14ac:dyDescent="0.2">
      <c r="B32" s="32"/>
      <c r="L32" s="32"/>
    </row>
    <row r="33" spans="2:12" s="1" customFormat="1" ht="6.9" customHeight="1" x14ac:dyDescent="0.2">
      <c r="B33" s="32"/>
      <c r="D33" s="53"/>
      <c r="E33" s="53"/>
      <c r="F33" s="53"/>
      <c r="G33" s="53"/>
      <c r="H33" s="53"/>
      <c r="I33" s="53"/>
      <c r="J33" s="53"/>
      <c r="K33" s="53"/>
      <c r="L33" s="32"/>
    </row>
    <row r="34" spans="2:12" s="1" customFormat="1" ht="25.35" customHeight="1" x14ac:dyDescent="0.2">
      <c r="B34" s="32"/>
      <c r="D34" s="95" t="s">
        <v>37</v>
      </c>
      <c r="J34" s="66">
        <f>ROUND(J129, 2)</f>
        <v>0</v>
      </c>
      <c r="L34" s="32"/>
    </row>
    <row r="35" spans="2:12" s="1" customFormat="1" ht="6.9" customHeight="1" x14ac:dyDescent="0.2">
      <c r="B35" s="32"/>
      <c r="D35" s="53"/>
      <c r="E35" s="53"/>
      <c r="F35" s="53"/>
      <c r="G35" s="53"/>
      <c r="H35" s="53"/>
      <c r="I35" s="53"/>
      <c r="J35" s="53"/>
      <c r="K35" s="53"/>
      <c r="L35" s="32"/>
    </row>
    <row r="36" spans="2:12" s="1" customFormat="1" ht="14.4" customHeight="1" x14ac:dyDescent="0.2">
      <c r="B36" s="32"/>
      <c r="F36" s="35" t="s">
        <v>39</v>
      </c>
      <c r="I36" s="35" t="s">
        <v>38</v>
      </c>
      <c r="J36" s="35" t="s">
        <v>40</v>
      </c>
      <c r="L36" s="32"/>
    </row>
    <row r="37" spans="2:12" s="1" customFormat="1" ht="14.4" customHeight="1" x14ac:dyDescent="0.2">
      <c r="B37" s="32"/>
      <c r="D37" s="55" t="s">
        <v>41</v>
      </c>
      <c r="E37" s="27" t="s">
        <v>42</v>
      </c>
      <c r="F37" s="86">
        <f>ROUND((SUM(BE129:BE215)),  2)</f>
        <v>0</v>
      </c>
      <c r="I37" s="96">
        <v>0.21</v>
      </c>
      <c r="J37" s="86">
        <f>ROUND(((SUM(BE129:BE215))*I37),  2)</f>
        <v>0</v>
      </c>
      <c r="L37" s="32"/>
    </row>
    <row r="38" spans="2:12" s="1" customFormat="1" ht="14.4" customHeight="1" x14ac:dyDescent="0.2">
      <c r="B38" s="32"/>
      <c r="E38" s="27" t="s">
        <v>43</v>
      </c>
      <c r="F38" s="86">
        <f>ROUND((SUM(BF129:BF215)),  2)</f>
        <v>0</v>
      </c>
      <c r="I38" s="96">
        <v>0.12</v>
      </c>
      <c r="J38" s="86">
        <f>ROUND(((SUM(BF129:BF215))*I38),  2)</f>
        <v>0</v>
      </c>
      <c r="L38" s="32"/>
    </row>
    <row r="39" spans="2:12" s="1" customFormat="1" ht="14.4" hidden="1" customHeight="1" x14ac:dyDescent="0.2">
      <c r="B39" s="32"/>
      <c r="E39" s="27" t="s">
        <v>44</v>
      </c>
      <c r="F39" s="86">
        <f>ROUND((SUM(BG129:BG215)),  2)</f>
        <v>0</v>
      </c>
      <c r="I39" s="96">
        <v>0.21</v>
      </c>
      <c r="J39" s="86">
        <f>0</f>
        <v>0</v>
      </c>
      <c r="L39" s="32"/>
    </row>
    <row r="40" spans="2:12" s="1" customFormat="1" ht="14.4" hidden="1" customHeight="1" x14ac:dyDescent="0.2">
      <c r="B40" s="32"/>
      <c r="E40" s="27" t="s">
        <v>45</v>
      </c>
      <c r="F40" s="86">
        <f>ROUND((SUM(BH129:BH215)),  2)</f>
        <v>0</v>
      </c>
      <c r="I40" s="96">
        <v>0.12</v>
      </c>
      <c r="J40" s="86">
        <f>0</f>
        <v>0</v>
      </c>
      <c r="L40" s="32"/>
    </row>
    <row r="41" spans="2:12" s="1" customFormat="1" ht="14.4" hidden="1" customHeight="1" x14ac:dyDescent="0.2">
      <c r="B41" s="32"/>
      <c r="E41" s="27" t="s">
        <v>46</v>
      </c>
      <c r="F41" s="86">
        <f>ROUND((SUM(BI129:BI215)),  2)</f>
        <v>0</v>
      </c>
      <c r="I41" s="96">
        <v>0</v>
      </c>
      <c r="J41" s="86">
        <f>0</f>
        <v>0</v>
      </c>
      <c r="L41" s="32"/>
    </row>
    <row r="42" spans="2:12" s="1" customFormat="1" ht="6.9"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 customHeight="1" x14ac:dyDescent="0.2">
      <c r="B44" s="32"/>
      <c r="L44" s="32"/>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ht="16.5" customHeight="1" x14ac:dyDescent="0.2">
      <c r="B87" s="20"/>
      <c r="E87" s="278" t="s">
        <v>1953</v>
      </c>
      <c r="F87" s="256"/>
      <c r="G87" s="256"/>
      <c r="H87" s="256"/>
      <c r="L87" s="20"/>
    </row>
    <row r="88" spans="2:12" ht="12" customHeight="1" x14ac:dyDescent="0.2">
      <c r="B88" s="20"/>
      <c r="C88" s="27" t="s">
        <v>314</v>
      </c>
      <c r="L88" s="20"/>
    </row>
    <row r="89" spans="2:12" s="1" customFormat="1" ht="16.5" customHeight="1" x14ac:dyDescent="0.2">
      <c r="B89" s="32"/>
      <c r="E89" s="260" t="s">
        <v>5847</v>
      </c>
      <c r="F89" s="277"/>
      <c r="G89" s="277"/>
      <c r="H89" s="277"/>
      <c r="L89" s="32"/>
    </row>
    <row r="90" spans="2:12" s="1" customFormat="1" ht="12" customHeight="1" x14ac:dyDescent="0.2">
      <c r="B90" s="32"/>
      <c r="C90" s="27" t="s">
        <v>625</v>
      </c>
      <c r="L90" s="32"/>
    </row>
    <row r="91" spans="2:12" s="1" customFormat="1" ht="16.5" customHeight="1" x14ac:dyDescent="0.2">
      <c r="B91" s="32"/>
      <c r="E91" s="248" t="str">
        <f>E13</f>
        <v>SO 02.12.1 - železniční spodek</v>
      </c>
      <c r="F91" s="277"/>
      <c r="G91" s="277"/>
      <c r="H91" s="277"/>
      <c r="L91" s="32"/>
    </row>
    <row r="92" spans="2:12" s="1" customFormat="1" ht="6.9"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 customHeight="1" x14ac:dyDescent="0.2">
      <c r="B94" s="32"/>
      <c r="L94" s="32"/>
    </row>
    <row r="95" spans="2:12" s="1" customFormat="1" ht="15.15" customHeight="1" x14ac:dyDescent="0.2">
      <c r="B95" s="32"/>
      <c r="C95" s="27" t="s">
        <v>24</v>
      </c>
      <c r="F95" s="25" t="str">
        <f>E19</f>
        <v>Správa železnic, státní organizace, OŘ Ostrava</v>
      </c>
      <c r="I95" s="27" t="s">
        <v>32</v>
      </c>
      <c r="J95" s="30" t="str">
        <f>E25</f>
        <v xml:space="preserve"> </v>
      </c>
      <c r="L95" s="32"/>
    </row>
    <row r="96" spans="2:12" s="1" customFormat="1" ht="15.15"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8" customHeight="1" x14ac:dyDescent="0.2">
      <c r="B100" s="32"/>
      <c r="C100" s="107" t="s">
        <v>319</v>
      </c>
      <c r="J100" s="66">
        <f>J129</f>
        <v>0</v>
      </c>
      <c r="L100" s="32"/>
      <c r="AU100" s="17" t="s">
        <v>320</v>
      </c>
    </row>
    <row r="101" spans="2:47" s="8" customFormat="1" ht="24.9" customHeight="1" x14ac:dyDescent="0.2">
      <c r="B101" s="108"/>
      <c r="D101" s="109" t="s">
        <v>321</v>
      </c>
      <c r="E101" s="110"/>
      <c r="F101" s="110"/>
      <c r="G101" s="110"/>
      <c r="H101" s="110"/>
      <c r="I101" s="110"/>
      <c r="J101" s="111">
        <f>J130</f>
        <v>0</v>
      </c>
      <c r="L101" s="108"/>
    </row>
    <row r="102" spans="2:47" s="9" customFormat="1" ht="19.95" customHeight="1" x14ac:dyDescent="0.2">
      <c r="B102" s="112"/>
      <c r="D102" s="113" t="s">
        <v>2006</v>
      </c>
      <c r="E102" s="114"/>
      <c r="F102" s="114"/>
      <c r="G102" s="114"/>
      <c r="H102" s="114"/>
      <c r="I102" s="114"/>
      <c r="J102" s="115">
        <f>J131</f>
        <v>0</v>
      </c>
      <c r="L102" s="112"/>
    </row>
    <row r="103" spans="2:47" s="9" customFormat="1" ht="19.95" customHeight="1" x14ac:dyDescent="0.2">
      <c r="B103" s="112"/>
      <c r="D103" s="113" t="s">
        <v>2011</v>
      </c>
      <c r="E103" s="114"/>
      <c r="F103" s="114"/>
      <c r="G103" s="114"/>
      <c r="H103" s="114"/>
      <c r="I103" s="114"/>
      <c r="J103" s="115">
        <f>J165</f>
        <v>0</v>
      </c>
      <c r="L103" s="112"/>
    </row>
    <row r="104" spans="2:47" s="9" customFormat="1" ht="19.95" customHeight="1" x14ac:dyDescent="0.2">
      <c r="B104" s="112"/>
      <c r="D104" s="113" t="s">
        <v>3031</v>
      </c>
      <c r="E104" s="114"/>
      <c r="F104" s="114"/>
      <c r="G104" s="114"/>
      <c r="H104" s="114"/>
      <c r="I104" s="114"/>
      <c r="J104" s="115">
        <f>J188</f>
        <v>0</v>
      </c>
      <c r="L104" s="112"/>
    </row>
    <row r="105" spans="2:47" s="9" customFormat="1" ht="19.95" customHeight="1" x14ac:dyDescent="0.2">
      <c r="B105" s="112"/>
      <c r="D105" s="113" t="s">
        <v>2013</v>
      </c>
      <c r="E105" s="114"/>
      <c r="F105" s="114"/>
      <c r="G105" s="114"/>
      <c r="H105" s="114"/>
      <c r="I105" s="114"/>
      <c r="J105" s="115">
        <f>J213</f>
        <v>0</v>
      </c>
      <c r="L105" s="112"/>
    </row>
    <row r="106" spans="2:47" s="1" customFormat="1" ht="21.75" customHeight="1" x14ac:dyDescent="0.2">
      <c r="B106" s="32"/>
      <c r="L106" s="32"/>
    </row>
    <row r="107" spans="2:47" s="1" customFormat="1" ht="6.9" customHeight="1" x14ac:dyDescent="0.2">
      <c r="B107" s="44"/>
      <c r="C107" s="45"/>
      <c r="D107" s="45"/>
      <c r="E107" s="45"/>
      <c r="F107" s="45"/>
      <c r="G107" s="45"/>
      <c r="H107" s="45"/>
      <c r="I107" s="45"/>
      <c r="J107" s="45"/>
      <c r="K107" s="45"/>
      <c r="L107" s="32"/>
    </row>
    <row r="111" spans="2:47" s="1" customFormat="1" ht="6.9" customHeight="1" x14ac:dyDescent="0.2">
      <c r="B111" s="46"/>
      <c r="C111" s="47"/>
      <c r="D111" s="47"/>
      <c r="E111" s="47"/>
      <c r="F111" s="47"/>
      <c r="G111" s="47"/>
      <c r="H111" s="47"/>
      <c r="I111" s="47"/>
      <c r="J111" s="47"/>
      <c r="K111" s="47"/>
      <c r="L111" s="32"/>
    </row>
    <row r="112" spans="2:47" s="1" customFormat="1" ht="24.9" customHeight="1" x14ac:dyDescent="0.2">
      <c r="B112" s="32"/>
      <c r="C112" s="21" t="s">
        <v>324</v>
      </c>
      <c r="L112" s="32"/>
    </row>
    <row r="113" spans="2:20" s="1" customFormat="1" ht="6.9" customHeight="1" x14ac:dyDescent="0.2">
      <c r="B113" s="32"/>
      <c r="L113" s="32"/>
    </row>
    <row r="114" spans="2:20" s="1" customFormat="1" ht="12" customHeight="1" x14ac:dyDescent="0.2">
      <c r="B114" s="32"/>
      <c r="C114" s="27" t="s">
        <v>16</v>
      </c>
      <c r="L114" s="32"/>
    </row>
    <row r="115" spans="2:20" s="1" customFormat="1" ht="16.5" customHeight="1" x14ac:dyDescent="0.2">
      <c r="B115" s="32"/>
      <c r="E115" s="278" t="str">
        <f>E7</f>
        <v>Prostá rekonstrukce trati v úseku Milotice nad Opavou – Brantice – 2.etapa</v>
      </c>
      <c r="F115" s="279"/>
      <c r="G115" s="279"/>
      <c r="H115" s="279"/>
      <c r="L115" s="32"/>
    </row>
    <row r="116" spans="2:20" ht="12" customHeight="1" x14ac:dyDescent="0.2">
      <c r="B116" s="20"/>
      <c r="C116" s="27" t="s">
        <v>312</v>
      </c>
      <c r="L116" s="20"/>
    </row>
    <row r="117" spans="2:20" ht="16.5" customHeight="1" x14ac:dyDescent="0.2">
      <c r="B117" s="20"/>
      <c r="E117" s="278" t="s">
        <v>1953</v>
      </c>
      <c r="F117" s="256"/>
      <c r="G117" s="256"/>
      <c r="H117" s="256"/>
      <c r="L117" s="20"/>
    </row>
    <row r="118" spans="2:20" ht="12" customHeight="1" x14ac:dyDescent="0.2">
      <c r="B118" s="20"/>
      <c r="C118" s="27" t="s">
        <v>314</v>
      </c>
      <c r="L118" s="20"/>
    </row>
    <row r="119" spans="2:20" s="1" customFormat="1" ht="16.5" customHeight="1" x14ac:dyDescent="0.2">
      <c r="B119" s="32"/>
      <c r="E119" s="260" t="s">
        <v>5847</v>
      </c>
      <c r="F119" s="277"/>
      <c r="G119" s="277"/>
      <c r="H119" s="277"/>
      <c r="L119" s="32"/>
    </row>
    <row r="120" spans="2:20" s="1" customFormat="1" ht="12" customHeight="1" x14ac:dyDescent="0.2">
      <c r="B120" s="32"/>
      <c r="C120" s="27" t="s">
        <v>625</v>
      </c>
      <c r="L120" s="32"/>
    </row>
    <row r="121" spans="2:20" s="1" customFormat="1" ht="16.5" customHeight="1" x14ac:dyDescent="0.2">
      <c r="B121" s="32"/>
      <c r="E121" s="248" t="str">
        <f>E13</f>
        <v>SO 02.12.1 - železniční spodek</v>
      </c>
      <c r="F121" s="277"/>
      <c r="G121" s="277"/>
      <c r="H121" s="277"/>
      <c r="L121" s="32"/>
    </row>
    <row r="122" spans="2:20" s="1" customFormat="1" ht="6.9" customHeight="1" x14ac:dyDescent="0.2">
      <c r="B122" s="32"/>
      <c r="L122" s="32"/>
    </row>
    <row r="123" spans="2:20" s="1" customFormat="1" ht="12" customHeight="1" x14ac:dyDescent="0.2">
      <c r="B123" s="32"/>
      <c r="C123" s="27" t="s">
        <v>20</v>
      </c>
      <c r="F123" s="25" t="str">
        <f>F16</f>
        <v>PS Krnov</v>
      </c>
      <c r="I123" s="27" t="s">
        <v>22</v>
      </c>
      <c r="J123" s="52" t="str">
        <f>IF(J16="","",J16)</f>
        <v>22. 5. 2025</v>
      </c>
      <c r="L123" s="32"/>
    </row>
    <row r="124" spans="2:20" s="1" customFormat="1" ht="6.9" customHeight="1" x14ac:dyDescent="0.2">
      <c r="B124" s="32"/>
      <c r="L124" s="32"/>
    </row>
    <row r="125" spans="2:20" s="1" customFormat="1" ht="15.15" customHeight="1" x14ac:dyDescent="0.2">
      <c r="B125" s="32"/>
      <c r="C125" s="27" t="s">
        <v>24</v>
      </c>
      <c r="F125" s="25" t="str">
        <f>E19</f>
        <v>Správa železnic, státní organizace, OŘ Ostrava</v>
      </c>
      <c r="I125" s="27" t="s">
        <v>32</v>
      </c>
      <c r="J125" s="30" t="str">
        <f>E25</f>
        <v xml:space="preserve"> </v>
      </c>
      <c r="L125" s="32"/>
    </row>
    <row r="126" spans="2:20" s="1" customFormat="1" ht="15.15" customHeight="1" x14ac:dyDescent="0.2">
      <c r="B126" s="32"/>
      <c r="C126" s="27" t="s">
        <v>30</v>
      </c>
      <c r="F126" s="25" t="str">
        <f>IF(E22="","",E22)</f>
        <v>Vyplň údaj</v>
      </c>
      <c r="I126" s="27" t="s">
        <v>35</v>
      </c>
      <c r="J126" s="30" t="str">
        <f>E28</f>
        <v xml:space="preserve"> </v>
      </c>
      <c r="L126" s="32"/>
    </row>
    <row r="127" spans="2:20" s="1" customFormat="1" ht="10.35" customHeight="1" x14ac:dyDescent="0.2">
      <c r="B127" s="32"/>
      <c r="L127" s="32"/>
    </row>
    <row r="128" spans="2:20" s="10" customFormat="1" ht="29.25" customHeight="1" x14ac:dyDescent="0.2">
      <c r="B128" s="116"/>
      <c r="C128" s="117" t="s">
        <v>325</v>
      </c>
      <c r="D128" s="118" t="s">
        <v>62</v>
      </c>
      <c r="E128" s="118" t="s">
        <v>58</v>
      </c>
      <c r="F128" s="118" t="s">
        <v>59</v>
      </c>
      <c r="G128" s="118" t="s">
        <v>326</v>
      </c>
      <c r="H128" s="118" t="s">
        <v>327</v>
      </c>
      <c r="I128" s="118" t="s">
        <v>328</v>
      </c>
      <c r="J128" s="118" t="s">
        <v>318</v>
      </c>
      <c r="K128" s="119" t="s">
        <v>329</v>
      </c>
      <c r="L128" s="116"/>
      <c r="M128" s="59" t="s">
        <v>1</v>
      </c>
      <c r="N128" s="60" t="s">
        <v>41</v>
      </c>
      <c r="O128" s="60" t="s">
        <v>330</v>
      </c>
      <c r="P128" s="60" t="s">
        <v>331</v>
      </c>
      <c r="Q128" s="60" t="s">
        <v>332</v>
      </c>
      <c r="R128" s="60" t="s">
        <v>333</v>
      </c>
      <c r="S128" s="60" t="s">
        <v>334</v>
      </c>
      <c r="T128" s="61" t="s">
        <v>335</v>
      </c>
    </row>
    <row r="129" spans="2:65" s="1" customFormat="1" ht="22.8" customHeight="1" x14ac:dyDescent="0.3">
      <c r="B129" s="32"/>
      <c r="C129" s="64" t="s">
        <v>336</v>
      </c>
      <c r="J129" s="120">
        <f>BK129</f>
        <v>0</v>
      </c>
      <c r="L129" s="32"/>
      <c r="M129" s="62"/>
      <c r="N129" s="53"/>
      <c r="O129" s="53"/>
      <c r="P129" s="121">
        <f>P130</f>
        <v>0</v>
      </c>
      <c r="Q129" s="53"/>
      <c r="R129" s="121">
        <f>R130</f>
        <v>40.073999999999998</v>
      </c>
      <c r="S129" s="53"/>
      <c r="T129" s="122">
        <f>T130</f>
        <v>42.636390000000006</v>
      </c>
      <c r="AT129" s="17" t="s">
        <v>76</v>
      </c>
      <c r="AU129" s="17" t="s">
        <v>320</v>
      </c>
      <c r="BK129" s="123">
        <f>BK130</f>
        <v>0</v>
      </c>
    </row>
    <row r="130" spans="2:65" s="11" customFormat="1" ht="25.95" customHeight="1" x14ac:dyDescent="0.25">
      <c r="B130" s="124"/>
      <c r="D130" s="125" t="s">
        <v>76</v>
      </c>
      <c r="E130" s="126" t="s">
        <v>337</v>
      </c>
      <c r="F130" s="126" t="s">
        <v>338</v>
      </c>
      <c r="I130" s="127"/>
      <c r="J130" s="128">
        <f>BK130</f>
        <v>0</v>
      </c>
      <c r="L130" s="124"/>
      <c r="M130" s="129"/>
      <c r="P130" s="130">
        <f>P131+P165+P188+P213</f>
        <v>0</v>
      </c>
      <c r="R130" s="130">
        <f>R131+R165+R188+R213</f>
        <v>40.073999999999998</v>
      </c>
      <c r="T130" s="131">
        <f>T131+T165+T188+T213</f>
        <v>42.636390000000006</v>
      </c>
      <c r="AR130" s="125" t="s">
        <v>84</v>
      </c>
      <c r="AT130" s="132" t="s">
        <v>76</v>
      </c>
      <c r="AU130" s="132" t="s">
        <v>77</v>
      </c>
      <c r="AY130" s="125" t="s">
        <v>339</v>
      </c>
      <c r="BK130" s="133">
        <f>BK131+BK165+BK188+BK213</f>
        <v>0</v>
      </c>
    </row>
    <row r="131" spans="2:65" s="11" customFormat="1" ht="22.8" customHeight="1" x14ac:dyDescent="0.25">
      <c r="B131" s="124"/>
      <c r="D131" s="125" t="s">
        <v>76</v>
      </c>
      <c r="E131" s="134" t="s">
        <v>84</v>
      </c>
      <c r="F131" s="134" t="s">
        <v>252</v>
      </c>
      <c r="I131" s="127"/>
      <c r="J131" s="135">
        <f>BK131</f>
        <v>0</v>
      </c>
      <c r="L131" s="124"/>
      <c r="M131" s="129"/>
      <c r="P131" s="130">
        <f>SUM(P132:P164)</f>
        <v>0</v>
      </c>
      <c r="R131" s="130">
        <f>SUM(R132:R164)</f>
        <v>37.908000000000001</v>
      </c>
      <c r="T131" s="131">
        <f>SUM(T132:T164)</f>
        <v>0</v>
      </c>
      <c r="AR131" s="125" t="s">
        <v>84</v>
      </c>
      <c r="AT131" s="132" t="s">
        <v>76</v>
      </c>
      <c r="AU131" s="132" t="s">
        <v>84</v>
      </c>
      <c r="AY131" s="125" t="s">
        <v>339</v>
      </c>
      <c r="BK131" s="133">
        <f>SUM(BK132:BK164)</f>
        <v>0</v>
      </c>
    </row>
    <row r="132" spans="2:65" s="1" customFormat="1" ht="16.5" customHeight="1" x14ac:dyDescent="0.2">
      <c r="B132" s="136"/>
      <c r="C132" s="137" t="s">
        <v>84</v>
      </c>
      <c r="D132" s="137" t="s">
        <v>342</v>
      </c>
      <c r="E132" s="138" t="s">
        <v>5281</v>
      </c>
      <c r="F132" s="139" t="s">
        <v>5282</v>
      </c>
      <c r="G132" s="140" t="s">
        <v>373</v>
      </c>
      <c r="H132" s="141">
        <v>22.643999999999998</v>
      </c>
      <c r="I132" s="142"/>
      <c r="J132" s="143">
        <f>ROUND(I132*H132,2)</f>
        <v>0</v>
      </c>
      <c r="K132" s="139" t="s">
        <v>902</v>
      </c>
      <c r="L132" s="32"/>
      <c r="M132" s="144" t="s">
        <v>1</v>
      </c>
      <c r="N132" s="145" t="s">
        <v>42</v>
      </c>
      <c r="P132" s="146">
        <f>O132*H132</f>
        <v>0</v>
      </c>
      <c r="Q132" s="146">
        <v>0</v>
      </c>
      <c r="R132" s="146">
        <f>Q132*H132</f>
        <v>0</v>
      </c>
      <c r="S132" s="146">
        <v>0</v>
      </c>
      <c r="T132" s="147">
        <f>S132*H132</f>
        <v>0</v>
      </c>
      <c r="AR132" s="148" t="s">
        <v>249</v>
      </c>
      <c r="AT132" s="148" t="s">
        <v>342</v>
      </c>
      <c r="AU132" s="148" t="s">
        <v>86</v>
      </c>
      <c r="AY132" s="17" t="s">
        <v>339</v>
      </c>
      <c r="BE132" s="149">
        <f>IF(N132="základní",J132,0)</f>
        <v>0</v>
      </c>
      <c r="BF132" s="149">
        <f>IF(N132="snížená",J132,0)</f>
        <v>0</v>
      </c>
      <c r="BG132" s="149">
        <f>IF(N132="zákl. přenesená",J132,0)</f>
        <v>0</v>
      </c>
      <c r="BH132" s="149">
        <f>IF(N132="sníž. přenesená",J132,0)</f>
        <v>0</v>
      </c>
      <c r="BI132" s="149">
        <f>IF(N132="nulová",J132,0)</f>
        <v>0</v>
      </c>
      <c r="BJ132" s="17" t="s">
        <v>84</v>
      </c>
      <c r="BK132" s="149">
        <f>ROUND(I132*H132,2)</f>
        <v>0</v>
      </c>
      <c r="BL132" s="17" t="s">
        <v>249</v>
      </c>
      <c r="BM132" s="148" t="s">
        <v>5849</v>
      </c>
    </row>
    <row r="133" spans="2:65" s="1" customFormat="1" ht="19.2" x14ac:dyDescent="0.2">
      <c r="B133" s="32"/>
      <c r="D133" s="150" t="s">
        <v>348</v>
      </c>
      <c r="F133" s="151" t="s">
        <v>5284</v>
      </c>
      <c r="I133" s="152"/>
      <c r="L133" s="32"/>
      <c r="M133" s="153"/>
      <c r="T133" s="56"/>
      <c r="AT133" s="17" t="s">
        <v>348</v>
      </c>
      <c r="AU133" s="17" t="s">
        <v>86</v>
      </c>
    </row>
    <row r="134" spans="2:65" s="1" customFormat="1" ht="38.4" x14ac:dyDescent="0.2">
      <c r="B134" s="32"/>
      <c r="D134" s="150" t="s">
        <v>350</v>
      </c>
      <c r="F134" s="154" t="s">
        <v>5850</v>
      </c>
      <c r="I134" s="152"/>
      <c r="L134" s="32"/>
      <c r="M134" s="153"/>
      <c r="T134" s="56"/>
      <c r="AT134" s="17" t="s">
        <v>350</v>
      </c>
      <c r="AU134" s="17" t="s">
        <v>86</v>
      </c>
    </row>
    <row r="135" spans="2:65" s="12" customFormat="1" x14ac:dyDescent="0.2">
      <c r="B135" s="155"/>
      <c r="D135" s="150" t="s">
        <v>376</v>
      </c>
      <c r="E135" s="156" t="s">
        <v>1</v>
      </c>
      <c r="F135" s="157" t="s">
        <v>5851</v>
      </c>
      <c r="H135" s="158">
        <v>9.5399999999999991</v>
      </c>
      <c r="I135" s="159"/>
      <c r="L135" s="155"/>
      <c r="M135" s="160"/>
      <c r="T135" s="161"/>
      <c r="AT135" s="156" t="s">
        <v>376</v>
      </c>
      <c r="AU135" s="156" t="s">
        <v>86</v>
      </c>
      <c r="AV135" s="12" t="s">
        <v>86</v>
      </c>
      <c r="AW135" s="12" t="s">
        <v>34</v>
      </c>
      <c r="AX135" s="12" t="s">
        <v>77</v>
      </c>
      <c r="AY135" s="156" t="s">
        <v>339</v>
      </c>
    </row>
    <row r="136" spans="2:65" s="12" customFormat="1" x14ac:dyDescent="0.2">
      <c r="B136" s="155"/>
      <c r="D136" s="150" t="s">
        <v>376</v>
      </c>
      <c r="E136" s="156" t="s">
        <v>1</v>
      </c>
      <c r="F136" s="157" t="s">
        <v>5852</v>
      </c>
      <c r="H136" s="158">
        <v>13.103999999999999</v>
      </c>
      <c r="I136" s="159"/>
      <c r="L136" s="155"/>
      <c r="M136" s="160"/>
      <c r="T136" s="161"/>
      <c r="AT136" s="156" t="s">
        <v>376</v>
      </c>
      <c r="AU136" s="156" t="s">
        <v>86</v>
      </c>
      <c r="AV136" s="12" t="s">
        <v>86</v>
      </c>
      <c r="AW136" s="12" t="s">
        <v>34</v>
      </c>
      <c r="AX136" s="12" t="s">
        <v>77</v>
      </c>
      <c r="AY136" s="156" t="s">
        <v>339</v>
      </c>
    </row>
    <row r="137" spans="2:65" s="13" customFormat="1" x14ac:dyDescent="0.2">
      <c r="B137" s="162"/>
      <c r="D137" s="150" t="s">
        <v>376</v>
      </c>
      <c r="E137" s="163" t="s">
        <v>1</v>
      </c>
      <c r="F137" s="164" t="s">
        <v>398</v>
      </c>
      <c r="H137" s="165">
        <v>22.643999999999998</v>
      </c>
      <c r="I137" s="166"/>
      <c r="L137" s="162"/>
      <c r="M137" s="167"/>
      <c r="T137" s="168"/>
      <c r="AT137" s="163" t="s">
        <v>376</v>
      </c>
      <c r="AU137" s="163" t="s">
        <v>86</v>
      </c>
      <c r="AV137" s="13" t="s">
        <v>249</v>
      </c>
      <c r="AW137" s="13" t="s">
        <v>34</v>
      </c>
      <c r="AX137" s="13" t="s">
        <v>84</v>
      </c>
      <c r="AY137" s="163" t="s">
        <v>339</v>
      </c>
    </row>
    <row r="138" spans="2:65" s="1" customFormat="1" ht="21.75" customHeight="1" x14ac:dyDescent="0.2">
      <c r="B138" s="136"/>
      <c r="C138" s="137" t="s">
        <v>86</v>
      </c>
      <c r="D138" s="137" t="s">
        <v>342</v>
      </c>
      <c r="E138" s="138" t="s">
        <v>5287</v>
      </c>
      <c r="F138" s="139" t="s">
        <v>5288</v>
      </c>
      <c r="G138" s="140" t="s">
        <v>373</v>
      </c>
      <c r="H138" s="141">
        <v>45.287999999999997</v>
      </c>
      <c r="I138" s="142"/>
      <c r="J138" s="143">
        <f>ROUND(I138*H138,2)</f>
        <v>0</v>
      </c>
      <c r="K138" s="139" t="s">
        <v>902</v>
      </c>
      <c r="L138" s="32"/>
      <c r="M138" s="144" t="s">
        <v>1</v>
      </c>
      <c r="N138" s="145" t="s">
        <v>42</v>
      </c>
      <c r="P138" s="146">
        <f>O138*H138</f>
        <v>0</v>
      </c>
      <c r="Q138" s="146">
        <v>0</v>
      </c>
      <c r="R138" s="146">
        <f>Q138*H138</f>
        <v>0</v>
      </c>
      <c r="S138" s="146">
        <v>0</v>
      </c>
      <c r="T138" s="147">
        <f>S138*H138</f>
        <v>0</v>
      </c>
      <c r="AR138" s="148" t="s">
        <v>249</v>
      </c>
      <c r="AT138" s="148" t="s">
        <v>342</v>
      </c>
      <c r="AU138" s="148" t="s">
        <v>86</v>
      </c>
      <c r="AY138" s="17" t="s">
        <v>339</v>
      </c>
      <c r="BE138" s="149">
        <f>IF(N138="základní",J138,0)</f>
        <v>0</v>
      </c>
      <c r="BF138" s="149">
        <f>IF(N138="snížená",J138,0)</f>
        <v>0</v>
      </c>
      <c r="BG138" s="149">
        <f>IF(N138="zákl. přenesená",J138,0)</f>
        <v>0</v>
      </c>
      <c r="BH138" s="149">
        <f>IF(N138="sníž. přenesená",J138,0)</f>
        <v>0</v>
      </c>
      <c r="BI138" s="149">
        <f>IF(N138="nulová",J138,0)</f>
        <v>0</v>
      </c>
      <c r="BJ138" s="17" t="s">
        <v>84</v>
      </c>
      <c r="BK138" s="149">
        <f>ROUND(I138*H138,2)</f>
        <v>0</v>
      </c>
      <c r="BL138" s="17" t="s">
        <v>249</v>
      </c>
      <c r="BM138" s="148" t="s">
        <v>5853</v>
      </c>
    </row>
    <row r="139" spans="2:65" s="1" customFormat="1" ht="19.2" x14ac:dyDescent="0.2">
      <c r="B139" s="32"/>
      <c r="D139" s="150" t="s">
        <v>348</v>
      </c>
      <c r="F139" s="151" t="s">
        <v>5290</v>
      </c>
      <c r="I139" s="152"/>
      <c r="L139" s="32"/>
      <c r="M139" s="153"/>
      <c r="T139" s="56"/>
      <c r="AT139" s="17" t="s">
        <v>348</v>
      </c>
      <c r="AU139" s="17" t="s">
        <v>86</v>
      </c>
    </row>
    <row r="140" spans="2:65" s="15" customFormat="1" x14ac:dyDescent="0.2">
      <c r="B140" s="189"/>
      <c r="D140" s="150" t="s">
        <v>376</v>
      </c>
      <c r="E140" s="190" t="s">
        <v>1</v>
      </c>
      <c r="F140" s="191" t="s">
        <v>5291</v>
      </c>
      <c r="H140" s="190" t="s">
        <v>1</v>
      </c>
      <c r="I140" s="192"/>
      <c r="L140" s="189"/>
      <c r="M140" s="193"/>
      <c r="T140" s="194"/>
      <c r="AT140" s="190" t="s">
        <v>376</v>
      </c>
      <c r="AU140" s="190" t="s">
        <v>86</v>
      </c>
      <c r="AV140" s="15" t="s">
        <v>84</v>
      </c>
      <c r="AW140" s="15" t="s">
        <v>34</v>
      </c>
      <c r="AX140" s="15" t="s">
        <v>77</v>
      </c>
      <c r="AY140" s="190" t="s">
        <v>339</v>
      </c>
    </row>
    <row r="141" spans="2:65" s="12" customFormat="1" x14ac:dyDescent="0.2">
      <c r="B141" s="155"/>
      <c r="D141" s="150" t="s">
        <v>376</v>
      </c>
      <c r="E141" s="156" t="s">
        <v>1</v>
      </c>
      <c r="F141" s="157" t="s">
        <v>5854</v>
      </c>
      <c r="H141" s="158">
        <v>45.287999999999997</v>
      </c>
      <c r="I141" s="159"/>
      <c r="L141" s="155"/>
      <c r="M141" s="160"/>
      <c r="T141" s="161"/>
      <c r="AT141" s="156" t="s">
        <v>376</v>
      </c>
      <c r="AU141" s="156" t="s">
        <v>86</v>
      </c>
      <c r="AV141" s="12" t="s">
        <v>86</v>
      </c>
      <c r="AW141" s="12" t="s">
        <v>34</v>
      </c>
      <c r="AX141" s="12" t="s">
        <v>77</v>
      </c>
      <c r="AY141" s="156" t="s">
        <v>339</v>
      </c>
    </row>
    <row r="142" spans="2:65" s="13" customFormat="1" x14ac:dyDescent="0.2">
      <c r="B142" s="162"/>
      <c r="D142" s="150" t="s">
        <v>376</v>
      </c>
      <c r="E142" s="163" t="s">
        <v>1</v>
      </c>
      <c r="F142" s="164" t="s">
        <v>398</v>
      </c>
      <c r="H142" s="165">
        <v>45.287999999999997</v>
      </c>
      <c r="I142" s="166"/>
      <c r="L142" s="162"/>
      <c r="M142" s="167"/>
      <c r="T142" s="168"/>
      <c r="AT142" s="163" t="s">
        <v>376</v>
      </c>
      <c r="AU142" s="163" t="s">
        <v>86</v>
      </c>
      <c r="AV142" s="13" t="s">
        <v>249</v>
      </c>
      <c r="AW142" s="13" t="s">
        <v>34</v>
      </c>
      <c r="AX142" s="13" t="s">
        <v>84</v>
      </c>
      <c r="AY142" s="163" t="s">
        <v>339</v>
      </c>
    </row>
    <row r="143" spans="2:65" s="1" customFormat="1" ht="16.5" customHeight="1" x14ac:dyDescent="0.2">
      <c r="B143" s="136"/>
      <c r="C143" s="137" t="s">
        <v>97</v>
      </c>
      <c r="D143" s="137" t="s">
        <v>342</v>
      </c>
      <c r="E143" s="138" t="s">
        <v>5602</v>
      </c>
      <c r="F143" s="139" t="s">
        <v>5603</v>
      </c>
      <c r="G143" s="140" t="s">
        <v>373</v>
      </c>
      <c r="H143" s="141">
        <v>5.1740000000000004</v>
      </c>
      <c r="I143" s="142"/>
      <c r="J143" s="143">
        <f>ROUND(I143*H143,2)</f>
        <v>0</v>
      </c>
      <c r="K143" s="139" t="s">
        <v>902</v>
      </c>
      <c r="L143" s="32"/>
      <c r="M143" s="144" t="s">
        <v>1</v>
      </c>
      <c r="N143" s="145" t="s">
        <v>42</v>
      </c>
      <c r="P143" s="146">
        <f>O143*H143</f>
        <v>0</v>
      </c>
      <c r="Q143" s="146">
        <v>0</v>
      </c>
      <c r="R143" s="146">
        <f>Q143*H143</f>
        <v>0</v>
      </c>
      <c r="S143" s="146">
        <v>0</v>
      </c>
      <c r="T143" s="147">
        <f>S143*H143</f>
        <v>0</v>
      </c>
      <c r="AR143" s="148" t="s">
        <v>249</v>
      </c>
      <c r="AT143" s="148" t="s">
        <v>342</v>
      </c>
      <c r="AU143" s="148" t="s">
        <v>86</v>
      </c>
      <c r="AY143" s="17" t="s">
        <v>339</v>
      </c>
      <c r="BE143" s="149">
        <f>IF(N143="základní",J143,0)</f>
        <v>0</v>
      </c>
      <c r="BF143" s="149">
        <f>IF(N143="snížená",J143,0)</f>
        <v>0</v>
      </c>
      <c r="BG143" s="149">
        <f>IF(N143="zákl. přenesená",J143,0)</f>
        <v>0</v>
      </c>
      <c r="BH143" s="149">
        <f>IF(N143="sníž. přenesená",J143,0)</f>
        <v>0</v>
      </c>
      <c r="BI143" s="149">
        <f>IF(N143="nulová",J143,0)</f>
        <v>0</v>
      </c>
      <c r="BJ143" s="17" t="s">
        <v>84</v>
      </c>
      <c r="BK143" s="149">
        <f>ROUND(I143*H143,2)</f>
        <v>0</v>
      </c>
      <c r="BL143" s="17" t="s">
        <v>249</v>
      </c>
      <c r="BM143" s="148" t="s">
        <v>5521</v>
      </c>
    </row>
    <row r="144" spans="2:65" s="1" customFormat="1" x14ac:dyDescent="0.2">
      <c r="B144" s="32"/>
      <c r="D144" s="150" t="s">
        <v>348</v>
      </c>
      <c r="F144" s="151" t="s">
        <v>5605</v>
      </c>
      <c r="I144" s="152"/>
      <c r="L144" s="32"/>
      <c r="M144" s="153"/>
      <c r="T144" s="56"/>
      <c r="AT144" s="17" t="s">
        <v>348</v>
      </c>
      <c r="AU144" s="17" t="s">
        <v>86</v>
      </c>
    </row>
    <row r="145" spans="2:65" s="12" customFormat="1" x14ac:dyDescent="0.2">
      <c r="B145" s="155"/>
      <c r="D145" s="150" t="s">
        <v>376</v>
      </c>
      <c r="E145" s="156" t="s">
        <v>1</v>
      </c>
      <c r="F145" s="157" t="s">
        <v>5855</v>
      </c>
      <c r="H145" s="158">
        <v>5.1740000000000004</v>
      </c>
      <c r="I145" s="159"/>
      <c r="L145" s="155"/>
      <c r="M145" s="160"/>
      <c r="T145" s="161"/>
      <c r="AT145" s="156" t="s">
        <v>376</v>
      </c>
      <c r="AU145" s="156" t="s">
        <v>86</v>
      </c>
      <c r="AV145" s="12" t="s">
        <v>86</v>
      </c>
      <c r="AW145" s="12" t="s">
        <v>34</v>
      </c>
      <c r="AX145" s="12" t="s">
        <v>77</v>
      </c>
      <c r="AY145" s="156" t="s">
        <v>339</v>
      </c>
    </row>
    <row r="146" spans="2:65" s="13" customFormat="1" x14ac:dyDescent="0.2">
      <c r="B146" s="162"/>
      <c r="D146" s="150" t="s">
        <v>376</v>
      </c>
      <c r="E146" s="163" t="s">
        <v>1</v>
      </c>
      <c r="F146" s="164" t="s">
        <v>398</v>
      </c>
      <c r="H146" s="165">
        <v>5.1740000000000004</v>
      </c>
      <c r="I146" s="166"/>
      <c r="L146" s="162"/>
      <c r="M146" s="167"/>
      <c r="T146" s="168"/>
      <c r="AT146" s="163" t="s">
        <v>376</v>
      </c>
      <c r="AU146" s="163" t="s">
        <v>86</v>
      </c>
      <c r="AV146" s="13" t="s">
        <v>249</v>
      </c>
      <c r="AW146" s="13" t="s">
        <v>34</v>
      </c>
      <c r="AX146" s="13" t="s">
        <v>84</v>
      </c>
      <c r="AY146" s="163" t="s">
        <v>339</v>
      </c>
    </row>
    <row r="147" spans="2:65" s="1" customFormat="1" ht="16.5" customHeight="1" x14ac:dyDescent="0.2">
      <c r="B147" s="136"/>
      <c r="C147" s="137" t="s">
        <v>249</v>
      </c>
      <c r="D147" s="137" t="s">
        <v>342</v>
      </c>
      <c r="E147" s="138" t="s">
        <v>5299</v>
      </c>
      <c r="F147" s="139" t="s">
        <v>5300</v>
      </c>
      <c r="G147" s="140" t="s">
        <v>373</v>
      </c>
      <c r="H147" s="141">
        <v>21.06</v>
      </c>
      <c r="I147" s="142"/>
      <c r="J147" s="143">
        <f>ROUND(I147*H147,2)</f>
        <v>0</v>
      </c>
      <c r="K147" s="139" t="s">
        <v>902</v>
      </c>
      <c r="L147" s="32"/>
      <c r="M147" s="144" t="s">
        <v>1</v>
      </c>
      <c r="N147" s="145" t="s">
        <v>42</v>
      </c>
      <c r="P147" s="146">
        <f>O147*H147</f>
        <v>0</v>
      </c>
      <c r="Q147" s="146">
        <v>0</v>
      </c>
      <c r="R147" s="146">
        <f>Q147*H147</f>
        <v>0</v>
      </c>
      <c r="S147" s="146">
        <v>0</v>
      </c>
      <c r="T147" s="147">
        <f>S147*H147</f>
        <v>0</v>
      </c>
      <c r="AR147" s="148" t="s">
        <v>249</v>
      </c>
      <c r="AT147" s="148" t="s">
        <v>342</v>
      </c>
      <c r="AU147" s="148" t="s">
        <v>86</v>
      </c>
      <c r="AY147" s="17" t="s">
        <v>339</v>
      </c>
      <c r="BE147" s="149">
        <f>IF(N147="základní",J147,0)</f>
        <v>0</v>
      </c>
      <c r="BF147" s="149">
        <f>IF(N147="snížená",J147,0)</f>
        <v>0</v>
      </c>
      <c r="BG147" s="149">
        <f>IF(N147="zákl. přenesená",J147,0)</f>
        <v>0</v>
      </c>
      <c r="BH147" s="149">
        <f>IF(N147="sníž. přenesená",J147,0)</f>
        <v>0</v>
      </c>
      <c r="BI147" s="149">
        <f>IF(N147="nulová",J147,0)</f>
        <v>0</v>
      </c>
      <c r="BJ147" s="17" t="s">
        <v>84</v>
      </c>
      <c r="BK147" s="149">
        <f>ROUND(I147*H147,2)</f>
        <v>0</v>
      </c>
      <c r="BL147" s="17" t="s">
        <v>249</v>
      </c>
      <c r="BM147" s="148" t="s">
        <v>5856</v>
      </c>
    </row>
    <row r="148" spans="2:65" s="1" customFormat="1" x14ac:dyDescent="0.2">
      <c r="B148" s="32"/>
      <c r="D148" s="150" t="s">
        <v>348</v>
      </c>
      <c r="F148" s="151" t="s">
        <v>5302</v>
      </c>
      <c r="I148" s="152"/>
      <c r="L148" s="32"/>
      <c r="M148" s="153"/>
      <c r="T148" s="56"/>
      <c r="AT148" s="17" t="s">
        <v>348</v>
      </c>
      <c r="AU148" s="17" t="s">
        <v>86</v>
      </c>
    </row>
    <row r="149" spans="2:65" s="1" customFormat="1" ht="38.4" x14ac:dyDescent="0.2">
      <c r="B149" s="32"/>
      <c r="D149" s="150" t="s">
        <v>350</v>
      </c>
      <c r="F149" s="154" t="s">
        <v>5857</v>
      </c>
      <c r="I149" s="152"/>
      <c r="L149" s="32"/>
      <c r="M149" s="153"/>
      <c r="T149" s="56"/>
      <c r="AT149" s="17" t="s">
        <v>350</v>
      </c>
      <c r="AU149" s="17" t="s">
        <v>86</v>
      </c>
    </row>
    <row r="150" spans="2:65" s="12" customFormat="1" x14ac:dyDescent="0.2">
      <c r="B150" s="155"/>
      <c r="D150" s="150" t="s">
        <v>376</v>
      </c>
      <c r="E150" s="156" t="s">
        <v>1</v>
      </c>
      <c r="F150" s="157" t="s">
        <v>5858</v>
      </c>
      <c r="H150" s="158">
        <v>21.06</v>
      </c>
      <c r="I150" s="159"/>
      <c r="L150" s="155"/>
      <c r="M150" s="160"/>
      <c r="T150" s="161"/>
      <c r="AT150" s="156" t="s">
        <v>376</v>
      </c>
      <c r="AU150" s="156" t="s">
        <v>86</v>
      </c>
      <c r="AV150" s="12" t="s">
        <v>86</v>
      </c>
      <c r="AW150" s="12" t="s">
        <v>34</v>
      </c>
      <c r="AX150" s="12" t="s">
        <v>77</v>
      </c>
      <c r="AY150" s="156" t="s">
        <v>339</v>
      </c>
    </row>
    <row r="151" spans="2:65" s="13" customFormat="1" x14ac:dyDescent="0.2">
      <c r="B151" s="162"/>
      <c r="D151" s="150" t="s">
        <v>376</v>
      </c>
      <c r="E151" s="163" t="s">
        <v>1</v>
      </c>
      <c r="F151" s="164" t="s">
        <v>398</v>
      </c>
      <c r="H151" s="165">
        <v>21.06</v>
      </c>
      <c r="I151" s="166"/>
      <c r="L151" s="162"/>
      <c r="M151" s="167"/>
      <c r="T151" s="168"/>
      <c r="AT151" s="163" t="s">
        <v>376</v>
      </c>
      <c r="AU151" s="163" t="s">
        <v>86</v>
      </c>
      <c r="AV151" s="13" t="s">
        <v>249</v>
      </c>
      <c r="AW151" s="13" t="s">
        <v>34</v>
      </c>
      <c r="AX151" s="13" t="s">
        <v>84</v>
      </c>
      <c r="AY151" s="163" t="s">
        <v>339</v>
      </c>
    </row>
    <row r="152" spans="2:65" s="1" customFormat="1" ht="21.75" customHeight="1" x14ac:dyDescent="0.2">
      <c r="B152" s="136"/>
      <c r="C152" s="137" t="s">
        <v>340</v>
      </c>
      <c r="D152" s="137" t="s">
        <v>342</v>
      </c>
      <c r="E152" s="138" t="s">
        <v>4314</v>
      </c>
      <c r="F152" s="139" t="s">
        <v>4315</v>
      </c>
      <c r="G152" s="140" t="s">
        <v>373</v>
      </c>
      <c r="H152" s="141">
        <v>17.43</v>
      </c>
      <c r="I152" s="142"/>
      <c r="J152" s="143">
        <f>ROUND(I152*H152,2)</f>
        <v>0</v>
      </c>
      <c r="K152" s="139" t="s">
        <v>902</v>
      </c>
      <c r="L152" s="32"/>
      <c r="M152" s="144" t="s">
        <v>1</v>
      </c>
      <c r="N152" s="145" t="s">
        <v>42</v>
      </c>
      <c r="P152" s="146">
        <f>O152*H152</f>
        <v>0</v>
      </c>
      <c r="Q152" s="146">
        <v>0</v>
      </c>
      <c r="R152" s="146">
        <f>Q152*H152</f>
        <v>0</v>
      </c>
      <c r="S152" s="146">
        <v>0</v>
      </c>
      <c r="T152" s="147">
        <f>S152*H152</f>
        <v>0</v>
      </c>
      <c r="AR152" s="148" t="s">
        <v>249</v>
      </c>
      <c r="AT152" s="148" t="s">
        <v>342</v>
      </c>
      <c r="AU152" s="148" t="s">
        <v>86</v>
      </c>
      <c r="AY152" s="17" t="s">
        <v>339</v>
      </c>
      <c r="BE152" s="149">
        <f>IF(N152="základní",J152,0)</f>
        <v>0</v>
      </c>
      <c r="BF152" s="149">
        <f>IF(N152="snížená",J152,0)</f>
        <v>0</v>
      </c>
      <c r="BG152" s="149">
        <f>IF(N152="zákl. přenesená",J152,0)</f>
        <v>0</v>
      </c>
      <c r="BH152" s="149">
        <f>IF(N152="sníž. přenesená",J152,0)</f>
        <v>0</v>
      </c>
      <c r="BI152" s="149">
        <f>IF(N152="nulová",J152,0)</f>
        <v>0</v>
      </c>
      <c r="BJ152" s="17" t="s">
        <v>84</v>
      </c>
      <c r="BK152" s="149">
        <f>ROUND(I152*H152,2)</f>
        <v>0</v>
      </c>
      <c r="BL152" s="17" t="s">
        <v>249</v>
      </c>
      <c r="BM152" s="148" t="s">
        <v>5859</v>
      </c>
    </row>
    <row r="153" spans="2:65" s="1" customFormat="1" ht="28.8" x14ac:dyDescent="0.2">
      <c r="B153" s="32"/>
      <c r="D153" s="150" t="s">
        <v>348</v>
      </c>
      <c r="F153" s="151" t="s">
        <v>4317</v>
      </c>
      <c r="I153" s="152"/>
      <c r="L153" s="32"/>
      <c r="M153" s="153"/>
      <c r="T153" s="56"/>
      <c r="AT153" s="17" t="s">
        <v>348</v>
      </c>
      <c r="AU153" s="17" t="s">
        <v>86</v>
      </c>
    </row>
    <row r="154" spans="2:65" s="1" customFormat="1" ht="38.4" x14ac:dyDescent="0.2">
      <c r="B154" s="32"/>
      <c r="D154" s="150" t="s">
        <v>350</v>
      </c>
      <c r="F154" s="154" t="s">
        <v>5860</v>
      </c>
      <c r="I154" s="152"/>
      <c r="L154" s="32"/>
      <c r="M154" s="153"/>
      <c r="T154" s="56"/>
      <c r="AT154" s="17" t="s">
        <v>350</v>
      </c>
      <c r="AU154" s="17" t="s">
        <v>86</v>
      </c>
    </row>
    <row r="155" spans="2:65" s="12" customFormat="1" x14ac:dyDescent="0.2">
      <c r="B155" s="155"/>
      <c r="D155" s="150" t="s">
        <v>376</v>
      </c>
      <c r="E155" s="156" t="s">
        <v>1</v>
      </c>
      <c r="F155" s="157" t="s">
        <v>5861</v>
      </c>
      <c r="H155" s="158">
        <v>17.43</v>
      </c>
      <c r="I155" s="159"/>
      <c r="L155" s="155"/>
      <c r="M155" s="160"/>
      <c r="T155" s="161"/>
      <c r="AT155" s="156" t="s">
        <v>376</v>
      </c>
      <c r="AU155" s="156" t="s">
        <v>86</v>
      </c>
      <c r="AV155" s="12" t="s">
        <v>86</v>
      </c>
      <c r="AW155" s="12" t="s">
        <v>34</v>
      </c>
      <c r="AX155" s="12" t="s">
        <v>77</v>
      </c>
      <c r="AY155" s="156" t="s">
        <v>339</v>
      </c>
    </row>
    <row r="156" spans="2:65" s="13" customFormat="1" x14ac:dyDescent="0.2">
      <c r="B156" s="162"/>
      <c r="D156" s="150" t="s">
        <v>376</v>
      </c>
      <c r="E156" s="163" t="s">
        <v>1</v>
      </c>
      <c r="F156" s="164" t="s">
        <v>398</v>
      </c>
      <c r="H156" s="165">
        <v>17.43</v>
      </c>
      <c r="I156" s="166"/>
      <c r="L156" s="162"/>
      <c r="M156" s="167"/>
      <c r="T156" s="168"/>
      <c r="AT156" s="163" t="s">
        <v>376</v>
      </c>
      <c r="AU156" s="163" t="s">
        <v>86</v>
      </c>
      <c r="AV156" s="13" t="s">
        <v>249</v>
      </c>
      <c r="AW156" s="13" t="s">
        <v>34</v>
      </c>
      <c r="AX156" s="13" t="s">
        <v>84</v>
      </c>
      <c r="AY156" s="163" t="s">
        <v>339</v>
      </c>
    </row>
    <row r="157" spans="2:65" s="1" customFormat="1" ht="16.5" customHeight="1" x14ac:dyDescent="0.2">
      <c r="B157" s="136"/>
      <c r="C157" s="169" t="s">
        <v>370</v>
      </c>
      <c r="D157" s="169" t="s">
        <v>490</v>
      </c>
      <c r="E157" s="170" t="s">
        <v>5305</v>
      </c>
      <c r="F157" s="171" t="s">
        <v>5306</v>
      </c>
      <c r="G157" s="172" t="s">
        <v>493</v>
      </c>
      <c r="H157" s="173">
        <v>37.908000000000001</v>
      </c>
      <c r="I157" s="174"/>
      <c r="J157" s="175">
        <f>ROUND(I157*H157,2)</f>
        <v>0</v>
      </c>
      <c r="K157" s="171" t="s">
        <v>902</v>
      </c>
      <c r="L157" s="176"/>
      <c r="M157" s="177" t="s">
        <v>1</v>
      </c>
      <c r="N157" s="178" t="s">
        <v>42</v>
      </c>
      <c r="P157" s="146">
        <f>O157*H157</f>
        <v>0</v>
      </c>
      <c r="Q157" s="146">
        <v>1</v>
      </c>
      <c r="R157" s="146">
        <f>Q157*H157</f>
        <v>37.908000000000001</v>
      </c>
      <c r="S157" s="146">
        <v>0</v>
      </c>
      <c r="T157" s="147">
        <f>S157*H157</f>
        <v>0</v>
      </c>
      <c r="AR157" s="148" t="s">
        <v>385</v>
      </c>
      <c r="AT157" s="148" t="s">
        <v>490</v>
      </c>
      <c r="AU157" s="148" t="s">
        <v>86</v>
      </c>
      <c r="AY157" s="17" t="s">
        <v>339</v>
      </c>
      <c r="BE157" s="149">
        <f>IF(N157="základní",J157,0)</f>
        <v>0</v>
      </c>
      <c r="BF157" s="149">
        <f>IF(N157="snížená",J157,0)</f>
        <v>0</v>
      </c>
      <c r="BG157" s="149">
        <f>IF(N157="zákl. přenesená",J157,0)</f>
        <v>0</v>
      </c>
      <c r="BH157" s="149">
        <f>IF(N157="sníž. přenesená",J157,0)</f>
        <v>0</v>
      </c>
      <c r="BI157" s="149">
        <f>IF(N157="nulová",J157,0)</f>
        <v>0</v>
      </c>
      <c r="BJ157" s="17" t="s">
        <v>84</v>
      </c>
      <c r="BK157" s="149">
        <f>ROUND(I157*H157,2)</f>
        <v>0</v>
      </c>
      <c r="BL157" s="17" t="s">
        <v>249</v>
      </c>
      <c r="BM157" s="148" t="s">
        <v>5862</v>
      </c>
    </row>
    <row r="158" spans="2:65" s="1" customFormat="1" x14ac:dyDescent="0.2">
      <c r="B158" s="32"/>
      <c r="D158" s="150" t="s">
        <v>348</v>
      </c>
      <c r="F158" s="151" t="s">
        <v>5306</v>
      </c>
      <c r="I158" s="152"/>
      <c r="L158" s="32"/>
      <c r="M158" s="153"/>
      <c r="T158" s="56"/>
      <c r="AT158" s="17" t="s">
        <v>348</v>
      </c>
      <c r="AU158" s="17" t="s">
        <v>86</v>
      </c>
    </row>
    <row r="159" spans="2:65" s="12" customFormat="1" x14ac:dyDescent="0.2">
      <c r="B159" s="155"/>
      <c r="D159" s="150" t="s">
        <v>376</v>
      </c>
      <c r="E159" s="156" t="s">
        <v>1</v>
      </c>
      <c r="F159" s="157" t="s">
        <v>5863</v>
      </c>
      <c r="H159" s="158">
        <v>37.908000000000001</v>
      </c>
      <c r="I159" s="159"/>
      <c r="L159" s="155"/>
      <c r="M159" s="160"/>
      <c r="T159" s="161"/>
      <c r="AT159" s="156" t="s">
        <v>376</v>
      </c>
      <c r="AU159" s="156" t="s">
        <v>86</v>
      </c>
      <c r="AV159" s="12" t="s">
        <v>86</v>
      </c>
      <c r="AW159" s="12" t="s">
        <v>34</v>
      </c>
      <c r="AX159" s="12" t="s">
        <v>77</v>
      </c>
      <c r="AY159" s="156" t="s">
        <v>339</v>
      </c>
    </row>
    <row r="160" spans="2:65" s="13" customFormat="1" x14ac:dyDescent="0.2">
      <c r="B160" s="162"/>
      <c r="D160" s="150" t="s">
        <v>376</v>
      </c>
      <c r="E160" s="163" t="s">
        <v>1</v>
      </c>
      <c r="F160" s="164" t="s">
        <v>398</v>
      </c>
      <c r="H160" s="165">
        <v>37.908000000000001</v>
      </c>
      <c r="I160" s="166"/>
      <c r="L160" s="162"/>
      <c r="M160" s="167"/>
      <c r="T160" s="168"/>
      <c r="AT160" s="163" t="s">
        <v>376</v>
      </c>
      <c r="AU160" s="163" t="s">
        <v>86</v>
      </c>
      <c r="AV160" s="13" t="s">
        <v>249</v>
      </c>
      <c r="AW160" s="13" t="s">
        <v>34</v>
      </c>
      <c r="AX160" s="13" t="s">
        <v>84</v>
      </c>
      <c r="AY160" s="163" t="s">
        <v>339</v>
      </c>
    </row>
    <row r="161" spans="2:65" s="1" customFormat="1" ht="16.5" customHeight="1" x14ac:dyDescent="0.2">
      <c r="B161" s="136"/>
      <c r="C161" s="137" t="s">
        <v>378</v>
      </c>
      <c r="D161" s="137" t="s">
        <v>342</v>
      </c>
      <c r="E161" s="138" t="s">
        <v>4328</v>
      </c>
      <c r="F161" s="139" t="s">
        <v>4329</v>
      </c>
      <c r="G161" s="140" t="s">
        <v>381</v>
      </c>
      <c r="H161" s="141">
        <v>6.125</v>
      </c>
      <c r="I161" s="142"/>
      <c r="J161" s="143">
        <f>ROUND(I161*H161,2)</f>
        <v>0</v>
      </c>
      <c r="K161" s="139" t="s">
        <v>902</v>
      </c>
      <c r="L161" s="32"/>
      <c r="M161" s="144" t="s">
        <v>1</v>
      </c>
      <c r="N161" s="145" t="s">
        <v>42</v>
      </c>
      <c r="P161" s="146">
        <f>O161*H161</f>
        <v>0</v>
      </c>
      <c r="Q161" s="146">
        <v>0</v>
      </c>
      <c r="R161" s="146">
        <f>Q161*H161</f>
        <v>0</v>
      </c>
      <c r="S161" s="146">
        <v>0</v>
      </c>
      <c r="T161" s="147">
        <f>S161*H161</f>
        <v>0</v>
      </c>
      <c r="AR161" s="148" t="s">
        <v>249</v>
      </c>
      <c r="AT161" s="148" t="s">
        <v>342</v>
      </c>
      <c r="AU161" s="148" t="s">
        <v>86</v>
      </c>
      <c r="AY161" s="17" t="s">
        <v>339</v>
      </c>
      <c r="BE161" s="149">
        <f>IF(N161="základní",J161,0)</f>
        <v>0</v>
      </c>
      <c r="BF161" s="149">
        <f>IF(N161="snížená",J161,0)</f>
        <v>0</v>
      </c>
      <c r="BG161" s="149">
        <f>IF(N161="zákl. přenesená",J161,0)</f>
        <v>0</v>
      </c>
      <c r="BH161" s="149">
        <f>IF(N161="sníž. přenesená",J161,0)</f>
        <v>0</v>
      </c>
      <c r="BI161" s="149">
        <f>IF(N161="nulová",J161,0)</f>
        <v>0</v>
      </c>
      <c r="BJ161" s="17" t="s">
        <v>84</v>
      </c>
      <c r="BK161" s="149">
        <f>ROUND(I161*H161,2)</f>
        <v>0</v>
      </c>
      <c r="BL161" s="17" t="s">
        <v>249</v>
      </c>
      <c r="BM161" s="148" t="s">
        <v>5864</v>
      </c>
    </row>
    <row r="162" spans="2:65" s="1" customFormat="1" ht="19.2" x14ac:dyDescent="0.2">
      <c r="B162" s="32"/>
      <c r="D162" s="150" t="s">
        <v>348</v>
      </c>
      <c r="F162" s="151" t="s">
        <v>4331</v>
      </c>
      <c r="I162" s="152"/>
      <c r="L162" s="32"/>
      <c r="M162" s="153"/>
      <c r="T162" s="56"/>
      <c r="AT162" s="17" t="s">
        <v>348</v>
      </c>
      <c r="AU162" s="17" t="s">
        <v>86</v>
      </c>
    </row>
    <row r="163" spans="2:65" s="12" customFormat="1" x14ac:dyDescent="0.2">
      <c r="B163" s="155"/>
      <c r="D163" s="150" t="s">
        <v>376</v>
      </c>
      <c r="E163" s="156" t="s">
        <v>1</v>
      </c>
      <c r="F163" s="157" t="s">
        <v>5865</v>
      </c>
      <c r="H163" s="158">
        <v>6.125</v>
      </c>
      <c r="I163" s="159"/>
      <c r="L163" s="155"/>
      <c r="M163" s="160"/>
      <c r="T163" s="161"/>
      <c r="AT163" s="156" t="s">
        <v>376</v>
      </c>
      <c r="AU163" s="156" t="s">
        <v>86</v>
      </c>
      <c r="AV163" s="12" t="s">
        <v>86</v>
      </c>
      <c r="AW163" s="12" t="s">
        <v>34</v>
      </c>
      <c r="AX163" s="12" t="s">
        <v>77</v>
      </c>
      <c r="AY163" s="156" t="s">
        <v>339</v>
      </c>
    </row>
    <row r="164" spans="2:65" s="13" customFormat="1" x14ac:dyDescent="0.2">
      <c r="B164" s="162"/>
      <c r="D164" s="150" t="s">
        <v>376</v>
      </c>
      <c r="E164" s="163" t="s">
        <v>1</v>
      </c>
      <c r="F164" s="164" t="s">
        <v>398</v>
      </c>
      <c r="H164" s="165">
        <v>6.125</v>
      </c>
      <c r="I164" s="166"/>
      <c r="L164" s="162"/>
      <c r="M164" s="167"/>
      <c r="T164" s="168"/>
      <c r="AT164" s="163" t="s">
        <v>376</v>
      </c>
      <c r="AU164" s="163" t="s">
        <v>86</v>
      </c>
      <c r="AV164" s="13" t="s">
        <v>249</v>
      </c>
      <c r="AW164" s="13" t="s">
        <v>34</v>
      </c>
      <c r="AX164" s="13" t="s">
        <v>84</v>
      </c>
      <c r="AY164" s="163" t="s">
        <v>339</v>
      </c>
    </row>
    <row r="165" spans="2:65" s="11" customFormat="1" ht="22.8" customHeight="1" x14ac:dyDescent="0.25">
      <c r="B165" s="124"/>
      <c r="D165" s="125" t="s">
        <v>76</v>
      </c>
      <c r="E165" s="134" t="s">
        <v>391</v>
      </c>
      <c r="F165" s="134" t="s">
        <v>2387</v>
      </c>
      <c r="I165" s="127"/>
      <c r="J165" s="135">
        <f>BK165</f>
        <v>0</v>
      </c>
      <c r="L165" s="124"/>
      <c r="M165" s="129"/>
      <c r="P165" s="130">
        <f>SUM(P166:P187)</f>
        <v>0</v>
      </c>
      <c r="R165" s="130">
        <f>SUM(R166:R187)</f>
        <v>2.1659999999999999</v>
      </c>
      <c r="T165" s="131">
        <f>SUM(T166:T187)</f>
        <v>42.636390000000006</v>
      </c>
      <c r="AR165" s="125" t="s">
        <v>84</v>
      </c>
      <c r="AT165" s="132" t="s">
        <v>76</v>
      </c>
      <c r="AU165" s="132" t="s">
        <v>84</v>
      </c>
      <c r="AY165" s="125" t="s">
        <v>339</v>
      </c>
      <c r="BK165" s="133">
        <f>SUM(BK166:BK187)</f>
        <v>0</v>
      </c>
    </row>
    <row r="166" spans="2:65" s="1" customFormat="1" ht="16.5" customHeight="1" x14ac:dyDescent="0.2">
      <c r="B166" s="136"/>
      <c r="C166" s="137" t="s">
        <v>385</v>
      </c>
      <c r="D166" s="137" t="s">
        <v>342</v>
      </c>
      <c r="E166" s="138" t="s">
        <v>2508</v>
      </c>
      <c r="F166" s="139" t="s">
        <v>2509</v>
      </c>
      <c r="G166" s="140" t="s">
        <v>373</v>
      </c>
      <c r="H166" s="141">
        <v>8.1660000000000004</v>
      </c>
      <c r="I166" s="142"/>
      <c r="J166" s="143">
        <f>ROUND(I166*H166,2)</f>
        <v>0</v>
      </c>
      <c r="K166" s="139" t="s">
        <v>902</v>
      </c>
      <c r="L166" s="32"/>
      <c r="M166" s="144" t="s">
        <v>1</v>
      </c>
      <c r="N166" s="145" t="s">
        <v>42</v>
      </c>
      <c r="P166" s="146">
        <f>O166*H166</f>
        <v>0</v>
      </c>
      <c r="Q166" s="146">
        <v>0.12</v>
      </c>
      <c r="R166" s="146">
        <f>Q166*H166</f>
        <v>0.97992000000000001</v>
      </c>
      <c r="S166" s="146">
        <v>2.4900000000000002</v>
      </c>
      <c r="T166" s="147">
        <f>S166*H166</f>
        <v>20.333340000000003</v>
      </c>
      <c r="AR166" s="148" t="s">
        <v>249</v>
      </c>
      <c r="AT166" s="148" t="s">
        <v>342</v>
      </c>
      <c r="AU166" s="148" t="s">
        <v>86</v>
      </c>
      <c r="AY166" s="17" t="s">
        <v>339</v>
      </c>
      <c r="BE166" s="149">
        <f>IF(N166="základní",J166,0)</f>
        <v>0</v>
      </c>
      <c r="BF166" s="149">
        <f>IF(N166="snížená",J166,0)</f>
        <v>0</v>
      </c>
      <c r="BG166" s="149">
        <f>IF(N166="zákl. přenesená",J166,0)</f>
        <v>0</v>
      </c>
      <c r="BH166" s="149">
        <f>IF(N166="sníž. přenesená",J166,0)</f>
        <v>0</v>
      </c>
      <c r="BI166" s="149">
        <f>IF(N166="nulová",J166,0)</f>
        <v>0</v>
      </c>
      <c r="BJ166" s="17" t="s">
        <v>84</v>
      </c>
      <c r="BK166" s="149">
        <f>ROUND(I166*H166,2)</f>
        <v>0</v>
      </c>
      <c r="BL166" s="17" t="s">
        <v>249</v>
      </c>
      <c r="BM166" s="148" t="s">
        <v>5866</v>
      </c>
    </row>
    <row r="167" spans="2:65" s="1" customFormat="1" x14ac:dyDescent="0.2">
      <c r="B167" s="32"/>
      <c r="D167" s="150" t="s">
        <v>348</v>
      </c>
      <c r="F167" s="151" t="s">
        <v>2511</v>
      </c>
      <c r="I167" s="152"/>
      <c r="L167" s="32"/>
      <c r="M167" s="153"/>
      <c r="T167" s="56"/>
      <c r="AT167" s="17" t="s">
        <v>348</v>
      </c>
      <c r="AU167" s="17" t="s">
        <v>86</v>
      </c>
    </row>
    <row r="168" spans="2:65" s="1" customFormat="1" ht="48" x14ac:dyDescent="0.2">
      <c r="B168" s="32"/>
      <c r="D168" s="150" t="s">
        <v>350</v>
      </c>
      <c r="F168" s="154" t="s">
        <v>5867</v>
      </c>
      <c r="I168" s="152"/>
      <c r="L168" s="32"/>
      <c r="M168" s="153"/>
      <c r="T168" s="56"/>
      <c r="AT168" s="17" t="s">
        <v>350</v>
      </c>
      <c r="AU168" s="17" t="s">
        <v>86</v>
      </c>
    </row>
    <row r="169" spans="2:65" s="12" customFormat="1" x14ac:dyDescent="0.2">
      <c r="B169" s="155"/>
      <c r="D169" s="150" t="s">
        <v>376</v>
      </c>
      <c r="E169" s="156" t="s">
        <v>1</v>
      </c>
      <c r="F169" s="157" t="s">
        <v>5868</v>
      </c>
      <c r="H169" s="158">
        <v>2.16</v>
      </c>
      <c r="I169" s="159"/>
      <c r="L169" s="155"/>
      <c r="M169" s="160"/>
      <c r="T169" s="161"/>
      <c r="AT169" s="156" t="s">
        <v>376</v>
      </c>
      <c r="AU169" s="156" t="s">
        <v>86</v>
      </c>
      <c r="AV169" s="12" t="s">
        <v>86</v>
      </c>
      <c r="AW169" s="12" t="s">
        <v>34</v>
      </c>
      <c r="AX169" s="12" t="s">
        <v>77</v>
      </c>
      <c r="AY169" s="156" t="s">
        <v>339</v>
      </c>
    </row>
    <row r="170" spans="2:65" s="12" customFormat="1" x14ac:dyDescent="0.2">
      <c r="B170" s="155"/>
      <c r="D170" s="150" t="s">
        <v>376</v>
      </c>
      <c r="E170" s="156" t="s">
        <v>1</v>
      </c>
      <c r="F170" s="157" t="s">
        <v>5869</v>
      </c>
      <c r="H170" s="158">
        <v>6.0060000000000002</v>
      </c>
      <c r="I170" s="159"/>
      <c r="L170" s="155"/>
      <c r="M170" s="160"/>
      <c r="T170" s="161"/>
      <c r="AT170" s="156" t="s">
        <v>376</v>
      </c>
      <c r="AU170" s="156" t="s">
        <v>86</v>
      </c>
      <c r="AV170" s="12" t="s">
        <v>86</v>
      </c>
      <c r="AW170" s="12" t="s">
        <v>34</v>
      </c>
      <c r="AX170" s="12" t="s">
        <v>77</v>
      </c>
      <c r="AY170" s="156" t="s">
        <v>339</v>
      </c>
    </row>
    <row r="171" spans="2:65" s="13" customFormat="1" x14ac:dyDescent="0.2">
      <c r="B171" s="162"/>
      <c r="D171" s="150" t="s">
        <v>376</v>
      </c>
      <c r="E171" s="163" t="s">
        <v>1</v>
      </c>
      <c r="F171" s="164" t="s">
        <v>398</v>
      </c>
      <c r="H171" s="165">
        <v>8.1660000000000004</v>
      </c>
      <c r="I171" s="166"/>
      <c r="L171" s="162"/>
      <c r="M171" s="167"/>
      <c r="T171" s="168"/>
      <c r="AT171" s="163" t="s">
        <v>376</v>
      </c>
      <c r="AU171" s="163" t="s">
        <v>86</v>
      </c>
      <c r="AV171" s="13" t="s">
        <v>249</v>
      </c>
      <c r="AW171" s="13" t="s">
        <v>34</v>
      </c>
      <c r="AX171" s="13" t="s">
        <v>84</v>
      </c>
      <c r="AY171" s="163" t="s">
        <v>339</v>
      </c>
    </row>
    <row r="172" spans="2:65" s="1" customFormat="1" ht="16.5" customHeight="1" x14ac:dyDescent="0.2">
      <c r="B172" s="136"/>
      <c r="C172" s="137" t="s">
        <v>391</v>
      </c>
      <c r="D172" s="137" t="s">
        <v>342</v>
      </c>
      <c r="E172" s="138" t="s">
        <v>5482</v>
      </c>
      <c r="F172" s="139" t="s">
        <v>5483</v>
      </c>
      <c r="G172" s="140" t="s">
        <v>373</v>
      </c>
      <c r="H172" s="141">
        <v>7.1059999999999999</v>
      </c>
      <c r="I172" s="142"/>
      <c r="J172" s="143">
        <f>ROUND(I172*H172,2)</f>
        <v>0</v>
      </c>
      <c r="K172" s="139" t="s">
        <v>902</v>
      </c>
      <c r="L172" s="32"/>
      <c r="M172" s="144" t="s">
        <v>1</v>
      </c>
      <c r="N172" s="145" t="s">
        <v>42</v>
      </c>
      <c r="P172" s="146">
        <f>O172*H172</f>
        <v>0</v>
      </c>
      <c r="Q172" s="146">
        <v>0.12</v>
      </c>
      <c r="R172" s="146">
        <f>Q172*H172</f>
        <v>0.85271999999999992</v>
      </c>
      <c r="S172" s="146">
        <v>2.2000000000000002</v>
      </c>
      <c r="T172" s="147">
        <f>S172*H172</f>
        <v>15.6332</v>
      </c>
      <c r="AR172" s="148" t="s">
        <v>249</v>
      </c>
      <c r="AT172" s="148" t="s">
        <v>342</v>
      </c>
      <c r="AU172" s="148" t="s">
        <v>86</v>
      </c>
      <c r="AY172" s="17" t="s">
        <v>339</v>
      </c>
      <c r="BE172" s="149">
        <f>IF(N172="základní",J172,0)</f>
        <v>0</v>
      </c>
      <c r="BF172" s="149">
        <f>IF(N172="snížená",J172,0)</f>
        <v>0</v>
      </c>
      <c r="BG172" s="149">
        <f>IF(N172="zákl. přenesená",J172,0)</f>
        <v>0</v>
      </c>
      <c r="BH172" s="149">
        <f>IF(N172="sníž. přenesená",J172,0)</f>
        <v>0</v>
      </c>
      <c r="BI172" s="149">
        <f>IF(N172="nulová",J172,0)</f>
        <v>0</v>
      </c>
      <c r="BJ172" s="17" t="s">
        <v>84</v>
      </c>
      <c r="BK172" s="149">
        <f>ROUND(I172*H172,2)</f>
        <v>0</v>
      </c>
      <c r="BL172" s="17" t="s">
        <v>249</v>
      </c>
      <c r="BM172" s="148" t="s">
        <v>5870</v>
      </c>
    </row>
    <row r="173" spans="2:65" s="1" customFormat="1" x14ac:dyDescent="0.2">
      <c r="B173" s="32"/>
      <c r="D173" s="150" t="s">
        <v>348</v>
      </c>
      <c r="F173" s="151" t="s">
        <v>5485</v>
      </c>
      <c r="I173" s="152"/>
      <c r="L173" s="32"/>
      <c r="M173" s="153"/>
      <c r="T173" s="56"/>
      <c r="AT173" s="17" t="s">
        <v>348</v>
      </c>
      <c r="AU173" s="17" t="s">
        <v>86</v>
      </c>
    </row>
    <row r="174" spans="2:65" s="1" customFormat="1" ht="48" x14ac:dyDescent="0.2">
      <c r="B174" s="32"/>
      <c r="D174" s="150" t="s">
        <v>350</v>
      </c>
      <c r="F174" s="154" t="s">
        <v>5871</v>
      </c>
      <c r="I174" s="152"/>
      <c r="L174" s="32"/>
      <c r="M174" s="153"/>
      <c r="T174" s="56"/>
      <c r="AT174" s="17" t="s">
        <v>350</v>
      </c>
      <c r="AU174" s="17" t="s">
        <v>86</v>
      </c>
    </row>
    <row r="175" spans="2:65" s="12" customFormat="1" x14ac:dyDescent="0.2">
      <c r="B175" s="155"/>
      <c r="D175" s="150" t="s">
        <v>376</v>
      </c>
      <c r="E175" s="156" t="s">
        <v>1</v>
      </c>
      <c r="F175" s="157" t="s">
        <v>5872</v>
      </c>
      <c r="H175" s="158">
        <v>4.4459999999999997</v>
      </c>
      <c r="I175" s="159"/>
      <c r="L175" s="155"/>
      <c r="M175" s="160"/>
      <c r="T175" s="161"/>
      <c r="AT175" s="156" t="s">
        <v>376</v>
      </c>
      <c r="AU175" s="156" t="s">
        <v>86</v>
      </c>
      <c r="AV175" s="12" t="s">
        <v>86</v>
      </c>
      <c r="AW175" s="12" t="s">
        <v>34</v>
      </c>
      <c r="AX175" s="12" t="s">
        <v>77</v>
      </c>
      <c r="AY175" s="156" t="s">
        <v>339</v>
      </c>
    </row>
    <row r="176" spans="2:65" s="12" customFormat="1" x14ac:dyDescent="0.2">
      <c r="B176" s="155"/>
      <c r="D176" s="150" t="s">
        <v>376</v>
      </c>
      <c r="E176" s="156" t="s">
        <v>1</v>
      </c>
      <c r="F176" s="157" t="s">
        <v>5873</v>
      </c>
      <c r="H176" s="158">
        <v>2.66</v>
      </c>
      <c r="I176" s="159"/>
      <c r="L176" s="155"/>
      <c r="M176" s="160"/>
      <c r="T176" s="161"/>
      <c r="AT176" s="156" t="s">
        <v>376</v>
      </c>
      <c r="AU176" s="156" t="s">
        <v>86</v>
      </c>
      <c r="AV176" s="12" t="s">
        <v>86</v>
      </c>
      <c r="AW176" s="12" t="s">
        <v>34</v>
      </c>
      <c r="AX176" s="12" t="s">
        <v>77</v>
      </c>
      <c r="AY176" s="156" t="s">
        <v>339</v>
      </c>
    </row>
    <row r="177" spans="2:65" s="13" customFormat="1" x14ac:dyDescent="0.2">
      <c r="B177" s="162"/>
      <c r="D177" s="150" t="s">
        <v>376</v>
      </c>
      <c r="E177" s="163" t="s">
        <v>1</v>
      </c>
      <c r="F177" s="164" t="s">
        <v>398</v>
      </c>
      <c r="H177" s="165">
        <v>7.1059999999999999</v>
      </c>
      <c r="I177" s="166"/>
      <c r="L177" s="162"/>
      <c r="M177" s="167"/>
      <c r="T177" s="168"/>
      <c r="AT177" s="163" t="s">
        <v>376</v>
      </c>
      <c r="AU177" s="163" t="s">
        <v>86</v>
      </c>
      <c r="AV177" s="13" t="s">
        <v>249</v>
      </c>
      <c r="AW177" s="13" t="s">
        <v>34</v>
      </c>
      <c r="AX177" s="13" t="s">
        <v>84</v>
      </c>
      <c r="AY177" s="163" t="s">
        <v>339</v>
      </c>
    </row>
    <row r="178" spans="2:65" s="1" customFormat="1" ht="16.5" customHeight="1" x14ac:dyDescent="0.2">
      <c r="B178" s="136"/>
      <c r="C178" s="137" t="s">
        <v>399</v>
      </c>
      <c r="D178" s="137" t="s">
        <v>342</v>
      </c>
      <c r="E178" s="138" t="s">
        <v>4028</v>
      </c>
      <c r="F178" s="139" t="s">
        <v>4029</v>
      </c>
      <c r="G178" s="140" t="s">
        <v>373</v>
      </c>
      <c r="H178" s="141">
        <v>1.925</v>
      </c>
      <c r="I178" s="142"/>
      <c r="J178" s="143">
        <f>ROUND(I178*H178,2)</f>
        <v>0</v>
      </c>
      <c r="K178" s="139" t="s">
        <v>902</v>
      </c>
      <c r="L178" s="32"/>
      <c r="M178" s="144" t="s">
        <v>1</v>
      </c>
      <c r="N178" s="145" t="s">
        <v>42</v>
      </c>
      <c r="P178" s="146">
        <f>O178*H178</f>
        <v>0</v>
      </c>
      <c r="Q178" s="146">
        <v>0.12</v>
      </c>
      <c r="R178" s="146">
        <f>Q178*H178</f>
        <v>0.23099999999999998</v>
      </c>
      <c r="S178" s="146">
        <v>2.4900000000000002</v>
      </c>
      <c r="T178" s="147">
        <f>S178*H178</f>
        <v>4.7932500000000005</v>
      </c>
      <c r="AR178" s="148" t="s">
        <v>249</v>
      </c>
      <c r="AT178" s="148" t="s">
        <v>342</v>
      </c>
      <c r="AU178" s="148" t="s">
        <v>86</v>
      </c>
      <c r="AY178" s="17" t="s">
        <v>339</v>
      </c>
      <c r="BE178" s="149">
        <f>IF(N178="základní",J178,0)</f>
        <v>0</v>
      </c>
      <c r="BF178" s="149">
        <f>IF(N178="snížená",J178,0)</f>
        <v>0</v>
      </c>
      <c r="BG178" s="149">
        <f>IF(N178="zákl. přenesená",J178,0)</f>
        <v>0</v>
      </c>
      <c r="BH178" s="149">
        <f>IF(N178="sníž. přenesená",J178,0)</f>
        <v>0</v>
      </c>
      <c r="BI178" s="149">
        <f>IF(N178="nulová",J178,0)</f>
        <v>0</v>
      </c>
      <c r="BJ178" s="17" t="s">
        <v>84</v>
      </c>
      <c r="BK178" s="149">
        <f>ROUND(I178*H178,2)</f>
        <v>0</v>
      </c>
      <c r="BL178" s="17" t="s">
        <v>249</v>
      </c>
      <c r="BM178" s="148" t="s">
        <v>5874</v>
      </c>
    </row>
    <row r="179" spans="2:65" s="1" customFormat="1" x14ac:dyDescent="0.2">
      <c r="B179" s="32"/>
      <c r="D179" s="150" t="s">
        <v>348</v>
      </c>
      <c r="F179" s="151" t="s">
        <v>4031</v>
      </c>
      <c r="I179" s="152"/>
      <c r="L179" s="32"/>
      <c r="M179" s="153"/>
      <c r="T179" s="56"/>
      <c r="AT179" s="17" t="s">
        <v>348</v>
      </c>
      <c r="AU179" s="17" t="s">
        <v>86</v>
      </c>
    </row>
    <row r="180" spans="2:65" s="1" customFormat="1" ht="48" x14ac:dyDescent="0.2">
      <c r="B180" s="32"/>
      <c r="D180" s="150" t="s">
        <v>350</v>
      </c>
      <c r="F180" s="154" t="s">
        <v>5875</v>
      </c>
      <c r="I180" s="152"/>
      <c r="L180" s="32"/>
      <c r="M180" s="153"/>
      <c r="T180" s="56"/>
      <c r="AT180" s="17" t="s">
        <v>350</v>
      </c>
      <c r="AU180" s="17" t="s">
        <v>86</v>
      </c>
    </row>
    <row r="181" spans="2:65" s="12" customFormat="1" x14ac:dyDescent="0.2">
      <c r="B181" s="155"/>
      <c r="D181" s="150" t="s">
        <v>376</v>
      </c>
      <c r="E181" s="156" t="s">
        <v>1</v>
      </c>
      <c r="F181" s="157" t="s">
        <v>5876</v>
      </c>
      <c r="H181" s="158">
        <v>1.925</v>
      </c>
      <c r="I181" s="159"/>
      <c r="L181" s="155"/>
      <c r="M181" s="160"/>
      <c r="T181" s="161"/>
      <c r="AT181" s="156" t="s">
        <v>376</v>
      </c>
      <c r="AU181" s="156" t="s">
        <v>86</v>
      </c>
      <c r="AV181" s="12" t="s">
        <v>86</v>
      </c>
      <c r="AW181" s="12" t="s">
        <v>34</v>
      </c>
      <c r="AX181" s="12" t="s">
        <v>77</v>
      </c>
      <c r="AY181" s="156" t="s">
        <v>339</v>
      </c>
    </row>
    <row r="182" spans="2:65" s="13" customFormat="1" x14ac:dyDescent="0.2">
      <c r="B182" s="162"/>
      <c r="D182" s="150" t="s">
        <v>376</v>
      </c>
      <c r="E182" s="163" t="s">
        <v>1</v>
      </c>
      <c r="F182" s="164" t="s">
        <v>398</v>
      </c>
      <c r="H182" s="165">
        <v>1.925</v>
      </c>
      <c r="I182" s="166"/>
      <c r="L182" s="162"/>
      <c r="M182" s="167"/>
      <c r="T182" s="168"/>
      <c r="AT182" s="163" t="s">
        <v>376</v>
      </c>
      <c r="AU182" s="163" t="s">
        <v>86</v>
      </c>
      <c r="AV182" s="13" t="s">
        <v>249</v>
      </c>
      <c r="AW182" s="13" t="s">
        <v>34</v>
      </c>
      <c r="AX182" s="13" t="s">
        <v>84</v>
      </c>
      <c r="AY182" s="163" t="s">
        <v>339</v>
      </c>
    </row>
    <row r="183" spans="2:65" s="1" customFormat="1" ht="16.5" customHeight="1" x14ac:dyDescent="0.2">
      <c r="B183" s="136"/>
      <c r="C183" s="137" t="s">
        <v>405</v>
      </c>
      <c r="D183" s="137" t="s">
        <v>342</v>
      </c>
      <c r="E183" s="138" t="s">
        <v>5786</v>
      </c>
      <c r="F183" s="139" t="s">
        <v>5787</v>
      </c>
      <c r="G183" s="140" t="s">
        <v>373</v>
      </c>
      <c r="H183" s="141">
        <v>0.85299999999999998</v>
      </c>
      <c r="I183" s="142"/>
      <c r="J183" s="143">
        <f>ROUND(I183*H183,2)</f>
        <v>0</v>
      </c>
      <c r="K183" s="139" t="s">
        <v>902</v>
      </c>
      <c r="L183" s="32"/>
      <c r="M183" s="144" t="s">
        <v>1</v>
      </c>
      <c r="N183" s="145" t="s">
        <v>42</v>
      </c>
      <c r="P183" s="146">
        <f>O183*H183</f>
        <v>0</v>
      </c>
      <c r="Q183" s="146">
        <v>0.12</v>
      </c>
      <c r="R183" s="146">
        <f>Q183*H183</f>
        <v>0.10235999999999999</v>
      </c>
      <c r="S183" s="146">
        <v>2.2000000000000002</v>
      </c>
      <c r="T183" s="147">
        <f>S183*H183</f>
        <v>1.8766</v>
      </c>
      <c r="AR183" s="148" t="s">
        <v>249</v>
      </c>
      <c r="AT183" s="148" t="s">
        <v>342</v>
      </c>
      <c r="AU183" s="148" t="s">
        <v>86</v>
      </c>
      <c r="AY183" s="17" t="s">
        <v>339</v>
      </c>
      <c r="BE183" s="149">
        <f>IF(N183="základní",J183,0)</f>
        <v>0</v>
      </c>
      <c r="BF183" s="149">
        <f>IF(N183="snížená",J183,0)</f>
        <v>0</v>
      </c>
      <c r="BG183" s="149">
        <f>IF(N183="zákl. přenesená",J183,0)</f>
        <v>0</v>
      </c>
      <c r="BH183" s="149">
        <f>IF(N183="sníž. přenesená",J183,0)</f>
        <v>0</v>
      </c>
      <c r="BI183" s="149">
        <f>IF(N183="nulová",J183,0)</f>
        <v>0</v>
      </c>
      <c r="BJ183" s="17" t="s">
        <v>84</v>
      </c>
      <c r="BK183" s="149">
        <f>ROUND(I183*H183,2)</f>
        <v>0</v>
      </c>
      <c r="BL183" s="17" t="s">
        <v>249</v>
      </c>
      <c r="BM183" s="148" t="s">
        <v>5877</v>
      </c>
    </row>
    <row r="184" spans="2:65" s="1" customFormat="1" x14ac:dyDescent="0.2">
      <c r="B184" s="32"/>
      <c r="D184" s="150" t="s">
        <v>348</v>
      </c>
      <c r="F184" s="151" t="s">
        <v>5789</v>
      </c>
      <c r="I184" s="152"/>
      <c r="L184" s="32"/>
      <c r="M184" s="153"/>
      <c r="T184" s="56"/>
      <c r="AT184" s="17" t="s">
        <v>348</v>
      </c>
      <c r="AU184" s="17" t="s">
        <v>86</v>
      </c>
    </row>
    <row r="185" spans="2:65" s="1" customFormat="1" ht="48" x14ac:dyDescent="0.2">
      <c r="B185" s="32"/>
      <c r="D185" s="150" t="s">
        <v>350</v>
      </c>
      <c r="F185" s="154" t="s">
        <v>5878</v>
      </c>
      <c r="I185" s="152"/>
      <c r="L185" s="32"/>
      <c r="M185" s="153"/>
      <c r="T185" s="56"/>
      <c r="AT185" s="17" t="s">
        <v>350</v>
      </c>
      <c r="AU185" s="17" t="s">
        <v>86</v>
      </c>
    </row>
    <row r="186" spans="2:65" s="12" customFormat="1" x14ac:dyDescent="0.2">
      <c r="B186" s="155"/>
      <c r="D186" s="150" t="s">
        <v>376</v>
      </c>
      <c r="E186" s="156" t="s">
        <v>1</v>
      </c>
      <c r="F186" s="157" t="s">
        <v>5879</v>
      </c>
      <c r="H186" s="158">
        <v>0.85299999999999998</v>
      </c>
      <c r="I186" s="159"/>
      <c r="L186" s="155"/>
      <c r="M186" s="160"/>
      <c r="T186" s="161"/>
      <c r="AT186" s="156" t="s">
        <v>376</v>
      </c>
      <c r="AU186" s="156" t="s">
        <v>86</v>
      </c>
      <c r="AV186" s="12" t="s">
        <v>86</v>
      </c>
      <c r="AW186" s="12" t="s">
        <v>34</v>
      </c>
      <c r="AX186" s="12" t="s">
        <v>77</v>
      </c>
      <c r="AY186" s="156" t="s">
        <v>339</v>
      </c>
    </row>
    <row r="187" spans="2:65" s="13" customFormat="1" x14ac:dyDescent="0.2">
      <c r="B187" s="162"/>
      <c r="D187" s="150" t="s">
        <v>376</v>
      </c>
      <c r="E187" s="163" t="s">
        <v>1</v>
      </c>
      <c r="F187" s="164" t="s">
        <v>398</v>
      </c>
      <c r="H187" s="165">
        <v>0.85299999999999998</v>
      </c>
      <c r="I187" s="166"/>
      <c r="L187" s="162"/>
      <c r="M187" s="167"/>
      <c r="T187" s="168"/>
      <c r="AT187" s="163" t="s">
        <v>376</v>
      </c>
      <c r="AU187" s="163" t="s">
        <v>86</v>
      </c>
      <c r="AV187" s="13" t="s">
        <v>249</v>
      </c>
      <c r="AW187" s="13" t="s">
        <v>34</v>
      </c>
      <c r="AX187" s="13" t="s">
        <v>84</v>
      </c>
      <c r="AY187" s="163" t="s">
        <v>339</v>
      </c>
    </row>
    <row r="188" spans="2:65" s="11" customFormat="1" ht="22.8" customHeight="1" x14ac:dyDescent="0.25">
      <c r="B188" s="124"/>
      <c r="D188" s="125" t="s">
        <v>76</v>
      </c>
      <c r="E188" s="134" t="s">
        <v>2614</v>
      </c>
      <c r="F188" s="134" t="s">
        <v>3443</v>
      </c>
      <c r="I188" s="127"/>
      <c r="J188" s="135">
        <f>BK188</f>
        <v>0</v>
      </c>
      <c r="L188" s="124"/>
      <c r="M188" s="129"/>
      <c r="P188" s="130">
        <f>SUM(P189:P212)</f>
        <v>0</v>
      </c>
      <c r="R188" s="130">
        <f>SUM(R189:R212)</f>
        <v>0</v>
      </c>
      <c r="T188" s="131">
        <f>SUM(T189:T212)</f>
        <v>0</v>
      </c>
      <c r="AR188" s="125" t="s">
        <v>84</v>
      </c>
      <c r="AT188" s="132" t="s">
        <v>76</v>
      </c>
      <c r="AU188" s="132" t="s">
        <v>84</v>
      </c>
      <c r="AY188" s="125" t="s">
        <v>339</v>
      </c>
      <c r="BK188" s="133">
        <f>SUM(BK189:BK212)</f>
        <v>0</v>
      </c>
    </row>
    <row r="189" spans="2:65" s="1" customFormat="1" ht="24.15" customHeight="1" x14ac:dyDescent="0.2">
      <c r="B189" s="136"/>
      <c r="C189" s="137" t="s">
        <v>8</v>
      </c>
      <c r="D189" s="137" t="s">
        <v>342</v>
      </c>
      <c r="E189" s="138" t="s">
        <v>5500</v>
      </c>
      <c r="F189" s="139" t="s">
        <v>5501</v>
      </c>
      <c r="G189" s="140" t="s">
        <v>493</v>
      </c>
      <c r="H189" s="141">
        <v>17.510000000000002</v>
      </c>
      <c r="I189" s="142"/>
      <c r="J189" s="143">
        <f>ROUND(I189*H189,2)</f>
        <v>0</v>
      </c>
      <c r="K189" s="139" t="s">
        <v>902</v>
      </c>
      <c r="L189" s="32"/>
      <c r="M189" s="144" t="s">
        <v>1</v>
      </c>
      <c r="N189" s="145" t="s">
        <v>42</v>
      </c>
      <c r="P189" s="146">
        <f>O189*H189</f>
        <v>0</v>
      </c>
      <c r="Q189" s="146">
        <v>0</v>
      </c>
      <c r="R189" s="146">
        <f>Q189*H189</f>
        <v>0</v>
      </c>
      <c r="S189" s="146">
        <v>0</v>
      </c>
      <c r="T189" s="147">
        <f>S189*H189</f>
        <v>0</v>
      </c>
      <c r="AR189" s="148" t="s">
        <v>249</v>
      </c>
      <c r="AT189" s="148" t="s">
        <v>342</v>
      </c>
      <c r="AU189" s="148" t="s">
        <v>86</v>
      </c>
      <c r="AY189" s="17" t="s">
        <v>339</v>
      </c>
      <c r="BE189" s="149">
        <f>IF(N189="základní",J189,0)</f>
        <v>0</v>
      </c>
      <c r="BF189" s="149">
        <f>IF(N189="snížená",J189,0)</f>
        <v>0</v>
      </c>
      <c r="BG189" s="149">
        <f>IF(N189="zákl. přenesená",J189,0)</f>
        <v>0</v>
      </c>
      <c r="BH189" s="149">
        <f>IF(N189="sníž. přenesená",J189,0)</f>
        <v>0</v>
      </c>
      <c r="BI189" s="149">
        <f>IF(N189="nulová",J189,0)</f>
        <v>0</v>
      </c>
      <c r="BJ189" s="17" t="s">
        <v>84</v>
      </c>
      <c r="BK189" s="149">
        <f>ROUND(I189*H189,2)</f>
        <v>0</v>
      </c>
      <c r="BL189" s="17" t="s">
        <v>249</v>
      </c>
      <c r="BM189" s="148" t="s">
        <v>5880</v>
      </c>
    </row>
    <row r="190" spans="2:65" s="1" customFormat="1" ht="19.2" x14ac:dyDescent="0.2">
      <c r="B190" s="32"/>
      <c r="D190" s="150" t="s">
        <v>348</v>
      </c>
      <c r="F190" s="151" t="s">
        <v>5503</v>
      </c>
      <c r="I190" s="152"/>
      <c r="L190" s="32"/>
      <c r="M190" s="153"/>
      <c r="T190" s="56"/>
      <c r="AT190" s="17" t="s">
        <v>348</v>
      </c>
      <c r="AU190" s="17" t="s">
        <v>86</v>
      </c>
    </row>
    <row r="191" spans="2:65" s="12" customFormat="1" x14ac:dyDescent="0.2">
      <c r="B191" s="155"/>
      <c r="D191" s="150" t="s">
        <v>376</v>
      </c>
      <c r="E191" s="156" t="s">
        <v>1</v>
      </c>
      <c r="F191" s="157" t="s">
        <v>5881</v>
      </c>
      <c r="H191" s="158">
        <v>17.510000000000002</v>
      </c>
      <c r="I191" s="159"/>
      <c r="L191" s="155"/>
      <c r="M191" s="160"/>
      <c r="T191" s="161"/>
      <c r="AT191" s="156" t="s">
        <v>376</v>
      </c>
      <c r="AU191" s="156" t="s">
        <v>86</v>
      </c>
      <c r="AV191" s="12" t="s">
        <v>86</v>
      </c>
      <c r="AW191" s="12" t="s">
        <v>34</v>
      </c>
      <c r="AX191" s="12" t="s">
        <v>77</v>
      </c>
      <c r="AY191" s="156" t="s">
        <v>339</v>
      </c>
    </row>
    <row r="192" spans="2:65" s="13" customFormat="1" x14ac:dyDescent="0.2">
      <c r="B192" s="162"/>
      <c r="D192" s="150" t="s">
        <v>376</v>
      </c>
      <c r="E192" s="163" t="s">
        <v>1</v>
      </c>
      <c r="F192" s="164" t="s">
        <v>398</v>
      </c>
      <c r="H192" s="165">
        <v>17.510000000000002</v>
      </c>
      <c r="I192" s="166"/>
      <c r="L192" s="162"/>
      <c r="M192" s="167"/>
      <c r="T192" s="168"/>
      <c r="AT192" s="163" t="s">
        <v>376</v>
      </c>
      <c r="AU192" s="163" t="s">
        <v>86</v>
      </c>
      <c r="AV192" s="13" t="s">
        <v>249</v>
      </c>
      <c r="AW192" s="13" t="s">
        <v>34</v>
      </c>
      <c r="AX192" s="13" t="s">
        <v>84</v>
      </c>
      <c r="AY192" s="163" t="s">
        <v>339</v>
      </c>
    </row>
    <row r="193" spans="2:65" s="1" customFormat="1" ht="24.15" customHeight="1" x14ac:dyDescent="0.2">
      <c r="B193" s="136"/>
      <c r="C193" s="137" t="s">
        <v>415</v>
      </c>
      <c r="D193" s="137" t="s">
        <v>342</v>
      </c>
      <c r="E193" s="138" t="s">
        <v>2632</v>
      </c>
      <c r="F193" s="139" t="s">
        <v>2633</v>
      </c>
      <c r="G193" s="140" t="s">
        <v>493</v>
      </c>
      <c r="H193" s="141">
        <v>25.228000000000002</v>
      </c>
      <c r="I193" s="142"/>
      <c r="J193" s="143">
        <f>ROUND(I193*H193,2)</f>
        <v>0</v>
      </c>
      <c r="K193" s="139" t="s">
        <v>902</v>
      </c>
      <c r="L193" s="32"/>
      <c r="M193" s="144" t="s">
        <v>1</v>
      </c>
      <c r="N193" s="145" t="s">
        <v>42</v>
      </c>
      <c r="P193" s="146">
        <f>O193*H193</f>
        <v>0</v>
      </c>
      <c r="Q193" s="146">
        <v>0</v>
      </c>
      <c r="R193" s="146">
        <f>Q193*H193</f>
        <v>0</v>
      </c>
      <c r="S193" s="146">
        <v>0</v>
      </c>
      <c r="T193" s="147">
        <f>S193*H193</f>
        <v>0</v>
      </c>
      <c r="AR193" s="148" t="s">
        <v>249</v>
      </c>
      <c r="AT193" s="148" t="s">
        <v>342</v>
      </c>
      <c r="AU193" s="148" t="s">
        <v>86</v>
      </c>
      <c r="AY193" s="17" t="s">
        <v>339</v>
      </c>
      <c r="BE193" s="149">
        <f>IF(N193="základní",J193,0)</f>
        <v>0</v>
      </c>
      <c r="BF193" s="149">
        <f>IF(N193="snížená",J193,0)</f>
        <v>0</v>
      </c>
      <c r="BG193" s="149">
        <f>IF(N193="zákl. přenesená",J193,0)</f>
        <v>0</v>
      </c>
      <c r="BH193" s="149">
        <f>IF(N193="sníž. přenesená",J193,0)</f>
        <v>0</v>
      </c>
      <c r="BI193" s="149">
        <f>IF(N193="nulová",J193,0)</f>
        <v>0</v>
      </c>
      <c r="BJ193" s="17" t="s">
        <v>84</v>
      </c>
      <c r="BK193" s="149">
        <f>ROUND(I193*H193,2)</f>
        <v>0</v>
      </c>
      <c r="BL193" s="17" t="s">
        <v>249</v>
      </c>
      <c r="BM193" s="148" t="s">
        <v>5882</v>
      </c>
    </row>
    <row r="194" spans="2:65" s="1" customFormat="1" ht="19.2" x14ac:dyDescent="0.2">
      <c r="B194" s="32"/>
      <c r="D194" s="150" t="s">
        <v>348</v>
      </c>
      <c r="F194" s="151" t="s">
        <v>2633</v>
      </c>
      <c r="I194" s="152"/>
      <c r="L194" s="32"/>
      <c r="M194" s="153"/>
      <c r="T194" s="56"/>
      <c r="AT194" s="17" t="s">
        <v>348</v>
      </c>
      <c r="AU194" s="17" t="s">
        <v>86</v>
      </c>
    </row>
    <row r="195" spans="2:65" s="12" customFormat="1" x14ac:dyDescent="0.2">
      <c r="B195" s="155"/>
      <c r="D195" s="150" t="s">
        <v>376</v>
      </c>
      <c r="E195" s="156" t="s">
        <v>1</v>
      </c>
      <c r="F195" s="157" t="s">
        <v>5883</v>
      </c>
      <c r="H195" s="158">
        <v>25.228000000000002</v>
      </c>
      <c r="I195" s="159"/>
      <c r="L195" s="155"/>
      <c r="M195" s="160"/>
      <c r="T195" s="161"/>
      <c r="AT195" s="156" t="s">
        <v>376</v>
      </c>
      <c r="AU195" s="156" t="s">
        <v>86</v>
      </c>
      <c r="AV195" s="12" t="s">
        <v>86</v>
      </c>
      <c r="AW195" s="12" t="s">
        <v>34</v>
      </c>
      <c r="AX195" s="12" t="s">
        <v>77</v>
      </c>
      <c r="AY195" s="156" t="s">
        <v>339</v>
      </c>
    </row>
    <row r="196" spans="2:65" s="13" customFormat="1" x14ac:dyDescent="0.2">
      <c r="B196" s="162"/>
      <c r="D196" s="150" t="s">
        <v>376</v>
      </c>
      <c r="E196" s="163" t="s">
        <v>1</v>
      </c>
      <c r="F196" s="164" t="s">
        <v>398</v>
      </c>
      <c r="H196" s="165">
        <v>25.228000000000002</v>
      </c>
      <c r="I196" s="166"/>
      <c r="L196" s="162"/>
      <c r="M196" s="167"/>
      <c r="T196" s="168"/>
      <c r="AT196" s="163" t="s">
        <v>376</v>
      </c>
      <c r="AU196" s="163" t="s">
        <v>86</v>
      </c>
      <c r="AV196" s="13" t="s">
        <v>249</v>
      </c>
      <c r="AW196" s="13" t="s">
        <v>34</v>
      </c>
      <c r="AX196" s="13" t="s">
        <v>84</v>
      </c>
      <c r="AY196" s="163" t="s">
        <v>339</v>
      </c>
    </row>
    <row r="197" spans="2:65" s="1" customFormat="1" ht="16.5" customHeight="1" x14ac:dyDescent="0.2">
      <c r="B197" s="136"/>
      <c r="C197" s="137" t="s">
        <v>421</v>
      </c>
      <c r="D197" s="137" t="s">
        <v>342</v>
      </c>
      <c r="E197" s="138" t="s">
        <v>2642</v>
      </c>
      <c r="F197" s="139" t="s">
        <v>2643</v>
      </c>
      <c r="G197" s="140" t="s">
        <v>493</v>
      </c>
      <c r="H197" s="141">
        <v>42.738</v>
      </c>
      <c r="I197" s="142"/>
      <c r="J197" s="143">
        <f>ROUND(I197*H197,2)</f>
        <v>0</v>
      </c>
      <c r="K197" s="139" t="s">
        <v>902</v>
      </c>
      <c r="L197" s="32"/>
      <c r="M197" s="144" t="s">
        <v>1</v>
      </c>
      <c r="N197" s="145" t="s">
        <v>42</v>
      </c>
      <c r="P197" s="146">
        <f>O197*H197</f>
        <v>0</v>
      </c>
      <c r="Q197" s="146">
        <v>0</v>
      </c>
      <c r="R197" s="146">
        <f>Q197*H197</f>
        <v>0</v>
      </c>
      <c r="S197" s="146">
        <v>0</v>
      </c>
      <c r="T197" s="147">
        <f>S197*H197</f>
        <v>0</v>
      </c>
      <c r="AR197" s="148" t="s">
        <v>249</v>
      </c>
      <c r="AT197" s="148" t="s">
        <v>342</v>
      </c>
      <c r="AU197" s="148" t="s">
        <v>86</v>
      </c>
      <c r="AY197" s="17" t="s">
        <v>339</v>
      </c>
      <c r="BE197" s="149">
        <f>IF(N197="základní",J197,0)</f>
        <v>0</v>
      </c>
      <c r="BF197" s="149">
        <f>IF(N197="snížená",J197,0)</f>
        <v>0</v>
      </c>
      <c r="BG197" s="149">
        <f>IF(N197="zákl. přenesená",J197,0)</f>
        <v>0</v>
      </c>
      <c r="BH197" s="149">
        <f>IF(N197="sníž. přenesená",J197,0)</f>
        <v>0</v>
      </c>
      <c r="BI197" s="149">
        <f>IF(N197="nulová",J197,0)</f>
        <v>0</v>
      </c>
      <c r="BJ197" s="17" t="s">
        <v>84</v>
      </c>
      <c r="BK197" s="149">
        <f>ROUND(I197*H197,2)</f>
        <v>0</v>
      </c>
      <c r="BL197" s="17" t="s">
        <v>249</v>
      </c>
      <c r="BM197" s="148" t="s">
        <v>5884</v>
      </c>
    </row>
    <row r="198" spans="2:65" s="1" customFormat="1" x14ac:dyDescent="0.2">
      <c r="B198" s="32"/>
      <c r="D198" s="150" t="s">
        <v>348</v>
      </c>
      <c r="F198" s="151" t="s">
        <v>2645</v>
      </c>
      <c r="I198" s="152"/>
      <c r="L198" s="32"/>
      <c r="M198" s="153"/>
      <c r="T198" s="56"/>
      <c r="AT198" s="17" t="s">
        <v>348</v>
      </c>
      <c r="AU198" s="17" t="s">
        <v>86</v>
      </c>
    </row>
    <row r="199" spans="2:65" s="12" customFormat="1" x14ac:dyDescent="0.2">
      <c r="B199" s="155"/>
      <c r="D199" s="150" t="s">
        <v>376</v>
      </c>
      <c r="E199" s="156" t="s">
        <v>1</v>
      </c>
      <c r="F199" s="157" t="s">
        <v>5885</v>
      </c>
      <c r="H199" s="158">
        <v>42.738</v>
      </c>
      <c r="I199" s="159"/>
      <c r="L199" s="155"/>
      <c r="M199" s="160"/>
      <c r="T199" s="161"/>
      <c r="AT199" s="156" t="s">
        <v>376</v>
      </c>
      <c r="AU199" s="156" t="s">
        <v>86</v>
      </c>
      <c r="AV199" s="12" t="s">
        <v>86</v>
      </c>
      <c r="AW199" s="12" t="s">
        <v>34</v>
      </c>
      <c r="AX199" s="12" t="s">
        <v>77</v>
      </c>
      <c r="AY199" s="156" t="s">
        <v>339</v>
      </c>
    </row>
    <row r="200" spans="2:65" s="13" customFormat="1" x14ac:dyDescent="0.2">
      <c r="B200" s="162"/>
      <c r="D200" s="150" t="s">
        <v>376</v>
      </c>
      <c r="E200" s="163" t="s">
        <v>1</v>
      </c>
      <c r="F200" s="164" t="s">
        <v>398</v>
      </c>
      <c r="H200" s="165">
        <v>42.738</v>
      </c>
      <c r="I200" s="166"/>
      <c r="L200" s="162"/>
      <c r="M200" s="167"/>
      <c r="T200" s="168"/>
      <c r="AT200" s="163" t="s">
        <v>376</v>
      </c>
      <c r="AU200" s="163" t="s">
        <v>86</v>
      </c>
      <c r="AV200" s="13" t="s">
        <v>249</v>
      </c>
      <c r="AW200" s="13" t="s">
        <v>34</v>
      </c>
      <c r="AX200" s="13" t="s">
        <v>84</v>
      </c>
      <c r="AY200" s="163" t="s">
        <v>339</v>
      </c>
    </row>
    <row r="201" spans="2:65" s="1" customFormat="1" ht="16.5" customHeight="1" x14ac:dyDescent="0.2">
      <c r="B201" s="136"/>
      <c r="C201" s="137" t="s">
        <v>423</v>
      </c>
      <c r="D201" s="137" t="s">
        <v>342</v>
      </c>
      <c r="E201" s="138" t="s">
        <v>2646</v>
      </c>
      <c r="F201" s="139" t="s">
        <v>2647</v>
      </c>
      <c r="G201" s="140" t="s">
        <v>493</v>
      </c>
      <c r="H201" s="141">
        <v>813.16200000000003</v>
      </c>
      <c r="I201" s="142"/>
      <c r="J201" s="143">
        <f>ROUND(I201*H201,2)</f>
        <v>0</v>
      </c>
      <c r="K201" s="139" t="s">
        <v>902</v>
      </c>
      <c r="L201" s="32"/>
      <c r="M201" s="144" t="s">
        <v>1</v>
      </c>
      <c r="N201" s="145" t="s">
        <v>42</v>
      </c>
      <c r="P201" s="146">
        <f>O201*H201</f>
        <v>0</v>
      </c>
      <c r="Q201" s="146">
        <v>0</v>
      </c>
      <c r="R201" s="146">
        <f>Q201*H201</f>
        <v>0</v>
      </c>
      <c r="S201" s="146">
        <v>0</v>
      </c>
      <c r="T201" s="147">
        <f>S201*H201</f>
        <v>0</v>
      </c>
      <c r="AR201" s="148" t="s">
        <v>249</v>
      </c>
      <c r="AT201" s="148" t="s">
        <v>342</v>
      </c>
      <c r="AU201" s="148" t="s">
        <v>86</v>
      </c>
      <c r="AY201" s="17" t="s">
        <v>339</v>
      </c>
      <c r="BE201" s="149">
        <f>IF(N201="základní",J201,0)</f>
        <v>0</v>
      </c>
      <c r="BF201" s="149">
        <f>IF(N201="snížená",J201,0)</f>
        <v>0</v>
      </c>
      <c r="BG201" s="149">
        <f>IF(N201="zákl. přenesená",J201,0)</f>
        <v>0</v>
      </c>
      <c r="BH201" s="149">
        <f>IF(N201="sníž. přenesená",J201,0)</f>
        <v>0</v>
      </c>
      <c r="BI201" s="149">
        <f>IF(N201="nulová",J201,0)</f>
        <v>0</v>
      </c>
      <c r="BJ201" s="17" t="s">
        <v>84</v>
      </c>
      <c r="BK201" s="149">
        <f>ROUND(I201*H201,2)</f>
        <v>0</v>
      </c>
      <c r="BL201" s="17" t="s">
        <v>249</v>
      </c>
      <c r="BM201" s="148" t="s">
        <v>5886</v>
      </c>
    </row>
    <row r="202" spans="2:65" s="1" customFormat="1" ht="19.2" x14ac:dyDescent="0.2">
      <c r="B202" s="32"/>
      <c r="D202" s="150" t="s">
        <v>348</v>
      </c>
      <c r="F202" s="151" t="s">
        <v>2649</v>
      </c>
      <c r="I202" s="152"/>
      <c r="L202" s="32"/>
      <c r="M202" s="153"/>
      <c r="T202" s="56"/>
      <c r="AT202" s="17" t="s">
        <v>348</v>
      </c>
      <c r="AU202" s="17" t="s">
        <v>86</v>
      </c>
    </row>
    <row r="203" spans="2:65" s="15" customFormat="1" x14ac:dyDescent="0.2">
      <c r="B203" s="189"/>
      <c r="D203" s="150" t="s">
        <v>376</v>
      </c>
      <c r="E203" s="190" t="s">
        <v>1</v>
      </c>
      <c r="F203" s="191" t="s">
        <v>5333</v>
      </c>
      <c r="H203" s="190" t="s">
        <v>1</v>
      </c>
      <c r="I203" s="192"/>
      <c r="L203" s="189"/>
      <c r="M203" s="193"/>
      <c r="T203" s="194"/>
      <c r="AT203" s="190" t="s">
        <v>376</v>
      </c>
      <c r="AU203" s="190" t="s">
        <v>86</v>
      </c>
      <c r="AV203" s="15" t="s">
        <v>84</v>
      </c>
      <c r="AW203" s="15" t="s">
        <v>34</v>
      </c>
      <c r="AX203" s="15" t="s">
        <v>77</v>
      </c>
      <c r="AY203" s="190" t="s">
        <v>339</v>
      </c>
    </row>
    <row r="204" spans="2:65" s="12" customFormat="1" x14ac:dyDescent="0.2">
      <c r="B204" s="155"/>
      <c r="D204" s="150" t="s">
        <v>376</v>
      </c>
      <c r="E204" s="156" t="s">
        <v>1</v>
      </c>
      <c r="F204" s="157" t="s">
        <v>5887</v>
      </c>
      <c r="H204" s="158">
        <v>813.16200000000003</v>
      </c>
      <c r="I204" s="159"/>
      <c r="L204" s="155"/>
      <c r="M204" s="160"/>
      <c r="T204" s="161"/>
      <c r="AT204" s="156" t="s">
        <v>376</v>
      </c>
      <c r="AU204" s="156" t="s">
        <v>86</v>
      </c>
      <c r="AV204" s="12" t="s">
        <v>86</v>
      </c>
      <c r="AW204" s="12" t="s">
        <v>34</v>
      </c>
      <c r="AX204" s="12" t="s">
        <v>77</v>
      </c>
      <c r="AY204" s="156" t="s">
        <v>339</v>
      </c>
    </row>
    <row r="205" spans="2:65" s="13" customFormat="1" x14ac:dyDescent="0.2">
      <c r="B205" s="162"/>
      <c r="D205" s="150" t="s">
        <v>376</v>
      </c>
      <c r="E205" s="163" t="s">
        <v>1</v>
      </c>
      <c r="F205" s="164" t="s">
        <v>398</v>
      </c>
      <c r="H205" s="165">
        <v>813.16200000000003</v>
      </c>
      <c r="I205" s="166"/>
      <c r="L205" s="162"/>
      <c r="M205" s="167"/>
      <c r="T205" s="168"/>
      <c r="AT205" s="163" t="s">
        <v>376</v>
      </c>
      <c r="AU205" s="163" t="s">
        <v>86</v>
      </c>
      <c r="AV205" s="13" t="s">
        <v>249</v>
      </c>
      <c r="AW205" s="13" t="s">
        <v>34</v>
      </c>
      <c r="AX205" s="13" t="s">
        <v>84</v>
      </c>
      <c r="AY205" s="163" t="s">
        <v>339</v>
      </c>
    </row>
    <row r="206" spans="2:65" s="1" customFormat="1" ht="16.5" customHeight="1" x14ac:dyDescent="0.2">
      <c r="B206" s="136"/>
      <c r="C206" s="137" t="s">
        <v>428</v>
      </c>
      <c r="D206" s="137" t="s">
        <v>342</v>
      </c>
      <c r="E206" s="138" t="s">
        <v>2651</v>
      </c>
      <c r="F206" s="139" t="s">
        <v>2652</v>
      </c>
      <c r="G206" s="140" t="s">
        <v>493</v>
      </c>
      <c r="H206" s="141">
        <v>40.759</v>
      </c>
      <c r="I206" s="142"/>
      <c r="J206" s="143">
        <f>ROUND(I206*H206,2)</f>
        <v>0</v>
      </c>
      <c r="K206" s="139" t="s">
        <v>902</v>
      </c>
      <c r="L206" s="32"/>
      <c r="M206" s="144" t="s">
        <v>1</v>
      </c>
      <c r="N206" s="145" t="s">
        <v>42</v>
      </c>
      <c r="P206" s="146">
        <f>O206*H206</f>
        <v>0</v>
      </c>
      <c r="Q206" s="146">
        <v>0</v>
      </c>
      <c r="R206" s="146">
        <f>Q206*H206</f>
        <v>0</v>
      </c>
      <c r="S206" s="146">
        <v>0</v>
      </c>
      <c r="T206" s="147">
        <f>S206*H206</f>
        <v>0</v>
      </c>
      <c r="AR206" s="148" t="s">
        <v>249</v>
      </c>
      <c r="AT206" s="148" t="s">
        <v>342</v>
      </c>
      <c r="AU206" s="148" t="s">
        <v>86</v>
      </c>
      <c r="AY206" s="17" t="s">
        <v>339</v>
      </c>
      <c r="BE206" s="149">
        <f>IF(N206="základní",J206,0)</f>
        <v>0</v>
      </c>
      <c r="BF206" s="149">
        <f>IF(N206="snížená",J206,0)</f>
        <v>0</v>
      </c>
      <c r="BG206" s="149">
        <f>IF(N206="zákl. přenesená",J206,0)</f>
        <v>0</v>
      </c>
      <c r="BH206" s="149">
        <f>IF(N206="sníž. přenesená",J206,0)</f>
        <v>0</v>
      </c>
      <c r="BI206" s="149">
        <f>IF(N206="nulová",J206,0)</f>
        <v>0</v>
      </c>
      <c r="BJ206" s="17" t="s">
        <v>84</v>
      </c>
      <c r="BK206" s="149">
        <f>ROUND(I206*H206,2)</f>
        <v>0</v>
      </c>
      <c r="BL206" s="17" t="s">
        <v>249</v>
      </c>
      <c r="BM206" s="148" t="s">
        <v>5888</v>
      </c>
    </row>
    <row r="207" spans="2:65" s="1" customFormat="1" x14ac:dyDescent="0.2">
      <c r="B207" s="32"/>
      <c r="D207" s="150" t="s">
        <v>348</v>
      </c>
      <c r="F207" s="151" t="s">
        <v>2654</v>
      </c>
      <c r="I207" s="152"/>
      <c r="L207" s="32"/>
      <c r="M207" s="153"/>
      <c r="T207" s="56"/>
      <c r="AT207" s="17" t="s">
        <v>348</v>
      </c>
      <c r="AU207" s="17" t="s">
        <v>86</v>
      </c>
    </row>
    <row r="208" spans="2:65" s="15" customFormat="1" x14ac:dyDescent="0.2">
      <c r="B208" s="189"/>
      <c r="D208" s="150" t="s">
        <v>376</v>
      </c>
      <c r="E208" s="190" t="s">
        <v>1</v>
      </c>
      <c r="F208" s="191" t="s">
        <v>5889</v>
      </c>
      <c r="H208" s="190" t="s">
        <v>1</v>
      </c>
      <c r="I208" s="192"/>
      <c r="L208" s="189"/>
      <c r="M208" s="193"/>
      <c r="T208" s="194"/>
      <c r="AT208" s="190" t="s">
        <v>376</v>
      </c>
      <c r="AU208" s="190" t="s">
        <v>86</v>
      </c>
      <c r="AV208" s="15" t="s">
        <v>84</v>
      </c>
      <c r="AW208" s="15" t="s">
        <v>34</v>
      </c>
      <c r="AX208" s="15" t="s">
        <v>77</v>
      </c>
      <c r="AY208" s="190" t="s">
        <v>339</v>
      </c>
    </row>
    <row r="209" spans="2:65" s="12" customFormat="1" x14ac:dyDescent="0.2">
      <c r="B209" s="155"/>
      <c r="D209" s="150" t="s">
        <v>376</v>
      </c>
      <c r="E209" s="156" t="s">
        <v>1</v>
      </c>
      <c r="F209" s="157" t="s">
        <v>5890</v>
      </c>
      <c r="H209" s="158">
        <v>40.759</v>
      </c>
      <c r="I209" s="159"/>
      <c r="L209" s="155"/>
      <c r="M209" s="160"/>
      <c r="T209" s="161"/>
      <c r="AT209" s="156" t="s">
        <v>376</v>
      </c>
      <c r="AU209" s="156" t="s">
        <v>86</v>
      </c>
      <c r="AV209" s="12" t="s">
        <v>86</v>
      </c>
      <c r="AW209" s="12" t="s">
        <v>34</v>
      </c>
      <c r="AX209" s="12" t="s">
        <v>77</v>
      </c>
      <c r="AY209" s="156" t="s">
        <v>339</v>
      </c>
    </row>
    <row r="210" spans="2:65" s="13" customFormat="1" x14ac:dyDescent="0.2">
      <c r="B210" s="162"/>
      <c r="D210" s="150" t="s">
        <v>376</v>
      </c>
      <c r="E210" s="163" t="s">
        <v>1</v>
      </c>
      <c r="F210" s="164" t="s">
        <v>398</v>
      </c>
      <c r="H210" s="165">
        <v>40.759</v>
      </c>
      <c r="I210" s="166"/>
      <c r="L210" s="162"/>
      <c r="M210" s="167"/>
      <c r="T210" s="168"/>
      <c r="AT210" s="163" t="s">
        <v>376</v>
      </c>
      <c r="AU210" s="163" t="s">
        <v>86</v>
      </c>
      <c r="AV210" s="13" t="s">
        <v>249</v>
      </c>
      <c r="AW210" s="13" t="s">
        <v>34</v>
      </c>
      <c r="AX210" s="13" t="s">
        <v>84</v>
      </c>
      <c r="AY210" s="163" t="s">
        <v>339</v>
      </c>
    </row>
    <row r="211" spans="2:65" s="1" customFormat="1" ht="16.5" customHeight="1" x14ac:dyDescent="0.2">
      <c r="B211" s="136"/>
      <c r="C211" s="137" t="s">
        <v>433</v>
      </c>
      <c r="D211" s="137" t="s">
        <v>342</v>
      </c>
      <c r="E211" s="138" t="s">
        <v>5335</v>
      </c>
      <c r="F211" s="139" t="s">
        <v>5336</v>
      </c>
      <c r="G211" s="140" t="s">
        <v>493</v>
      </c>
      <c r="H211" s="141">
        <v>42.738</v>
      </c>
      <c r="I211" s="142"/>
      <c r="J211" s="143">
        <f>ROUND(I211*H211,2)</f>
        <v>0</v>
      </c>
      <c r="K211" s="139" t="s">
        <v>902</v>
      </c>
      <c r="L211" s="32"/>
      <c r="M211" s="144" t="s">
        <v>1</v>
      </c>
      <c r="N211" s="145" t="s">
        <v>42</v>
      </c>
      <c r="P211" s="146">
        <f>O211*H211</f>
        <v>0</v>
      </c>
      <c r="Q211" s="146">
        <v>0</v>
      </c>
      <c r="R211" s="146">
        <f>Q211*H211</f>
        <v>0</v>
      </c>
      <c r="S211" s="146">
        <v>0</v>
      </c>
      <c r="T211" s="147">
        <f>S211*H211</f>
        <v>0</v>
      </c>
      <c r="AR211" s="148" t="s">
        <v>249</v>
      </c>
      <c r="AT211" s="148" t="s">
        <v>342</v>
      </c>
      <c r="AU211" s="148" t="s">
        <v>86</v>
      </c>
      <c r="AY211" s="17" t="s">
        <v>339</v>
      </c>
      <c r="BE211" s="149">
        <f>IF(N211="základní",J211,0)</f>
        <v>0</v>
      </c>
      <c r="BF211" s="149">
        <f>IF(N211="snížená",J211,0)</f>
        <v>0</v>
      </c>
      <c r="BG211" s="149">
        <f>IF(N211="zákl. přenesená",J211,0)</f>
        <v>0</v>
      </c>
      <c r="BH211" s="149">
        <f>IF(N211="sníž. přenesená",J211,0)</f>
        <v>0</v>
      </c>
      <c r="BI211" s="149">
        <f>IF(N211="nulová",J211,0)</f>
        <v>0</v>
      </c>
      <c r="BJ211" s="17" t="s">
        <v>84</v>
      </c>
      <c r="BK211" s="149">
        <f>ROUND(I211*H211,2)</f>
        <v>0</v>
      </c>
      <c r="BL211" s="17" t="s">
        <v>249</v>
      </c>
      <c r="BM211" s="148" t="s">
        <v>5891</v>
      </c>
    </row>
    <row r="212" spans="2:65" s="1" customFormat="1" x14ac:dyDescent="0.2">
      <c r="B212" s="32"/>
      <c r="D212" s="150" t="s">
        <v>348</v>
      </c>
      <c r="F212" s="151" t="s">
        <v>5338</v>
      </c>
      <c r="I212" s="152"/>
      <c r="L212" s="32"/>
      <c r="M212" s="153"/>
      <c r="T212" s="56"/>
      <c r="AT212" s="17" t="s">
        <v>348</v>
      </c>
      <c r="AU212" s="17" t="s">
        <v>86</v>
      </c>
    </row>
    <row r="213" spans="2:65" s="11" customFormat="1" ht="22.8" customHeight="1" x14ac:dyDescent="0.25">
      <c r="B213" s="124"/>
      <c r="D213" s="125" t="s">
        <v>76</v>
      </c>
      <c r="E213" s="134" t="s">
        <v>2661</v>
      </c>
      <c r="F213" s="134" t="s">
        <v>2662</v>
      </c>
      <c r="I213" s="127"/>
      <c r="J213" s="135">
        <f>BK213</f>
        <v>0</v>
      </c>
      <c r="L213" s="124"/>
      <c r="M213" s="129"/>
      <c r="P213" s="130">
        <f>SUM(P214:P215)</f>
        <v>0</v>
      </c>
      <c r="R213" s="130">
        <f>SUM(R214:R215)</f>
        <v>0</v>
      </c>
      <c r="T213" s="131">
        <f>SUM(T214:T215)</f>
        <v>0</v>
      </c>
      <c r="AR213" s="125" t="s">
        <v>84</v>
      </c>
      <c r="AT213" s="132" t="s">
        <v>76</v>
      </c>
      <c r="AU213" s="132" t="s">
        <v>84</v>
      </c>
      <c r="AY213" s="125" t="s">
        <v>339</v>
      </c>
      <c r="BK213" s="133">
        <f>SUM(BK214:BK215)</f>
        <v>0</v>
      </c>
    </row>
    <row r="214" spans="2:65" s="1" customFormat="1" ht="16.5" customHeight="1" x14ac:dyDescent="0.2">
      <c r="B214" s="136"/>
      <c r="C214" s="137" t="s">
        <v>439</v>
      </c>
      <c r="D214" s="137" t="s">
        <v>342</v>
      </c>
      <c r="E214" s="138" t="s">
        <v>2663</v>
      </c>
      <c r="F214" s="139" t="s">
        <v>2664</v>
      </c>
      <c r="G214" s="140" t="s">
        <v>493</v>
      </c>
      <c r="H214" s="141">
        <v>40.073999999999998</v>
      </c>
      <c r="I214" s="142"/>
      <c r="J214" s="143">
        <f>ROUND(I214*H214,2)</f>
        <v>0</v>
      </c>
      <c r="K214" s="139" t="s">
        <v>902</v>
      </c>
      <c r="L214" s="32"/>
      <c r="M214" s="144" t="s">
        <v>1</v>
      </c>
      <c r="N214" s="145" t="s">
        <v>42</v>
      </c>
      <c r="P214" s="146">
        <f>O214*H214</f>
        <v>0</v>
      </c>
      <c r="Q214" s="146">
        <v>0</v>
      </c>
      <c r="R214" s="146">
        <f>Q214*H214</f>
        <v>0</v>
      </c>
      <c r="S214" s="146">
        <v>0</v>
      </c>
      <c r="T214" s="147">
        <f>S214*H214</f>
        <v>0</v>
      </c>
      <c r="AR214" s="148" t="s">
        <v>249</v>
      </c>
      <c r="AT214" s="148" t="s">
        <v>342</v>
      </c>
      <c r="AU214" s="148" t="s">
        <v>86</v>
      </c>
      <c r="AY214" s="17" t="s">
        <v>339</v>
      </c>
      <c r="BE214" s="149">
        <f>IF(N214="základní",J214,0)</f>
        <v>0</v>
      </c>
      <c r="BF214" s="149">
        <f>IF(N214="snížená",J214,0)</f>
        <v>0</v>
      </c>
      <c r="BG214" s="149">
        <f>IF(N214="zákl. přenesená",J214,0)</f>
        <v>0</v>
      </c>
      <c r="BH214" s="149">
        <f>IF(N214="sníž. přenesená",J214,0)</f>
        <v>0</v>
      </c>
      <c r="BI214" s="149">
        <f>IF(N214="nulová",J214,0)</f>
        <v>0</v>
      </c>
      <c r="BJ214" s="17" t="s">
        <v>84</v>
      </c>
      <c r="BK214" s="149">
        <f>ROUND(I214*H214,2)</f>
        <v>0</v>
      </c>
      <c r="BL214" s="17" t="s">
        <v>249</v>
      </c>
      <c r="BM214" s="148" t="s">
        <v>5892</v>
      </c>
    </row>
    <row r="215" spans="2:65" s="1" customFormat="1" ht="19.2" x14ac:dyDescent="0.2">
      <c r="B215" s="32"/>
      <c r="D215" s="150" t="s">
        <v>348</v>
      </c>
      <c r="F215" s="151" t="s">
        <v>2666</v>
      </c>
      <c r="I215" s="152"/>
      <c r="L215" s="32"/>
      <c r="M215" s="202"/>
      <c r="N215" s="203"/>
      <c r="O215" s="203"/>
      <c r="P215" s="203"/>
      <c r="Q215" s="203"/>
      <c r="R215" s="203"/>
      <c r="S215" s="203"/>
      <c r="T215" s="204"/>
      <c r="AT215" s="17" t="s">
        <v>348</v>
      </c>
      <c r="AU215" s="17" t="s">
        <v>86</v>
      </c>
    </row>
    <row r="216" spans="2:65" s="1" customFormat="1" ht="6.9" customHeight="1" x14ac:dyDescent="0.2">
      <c r="B216" s="44"/>
      <c r="C216" s="45"/>
      <c r="D216" s="45"/>
      <c r="E216" s="45"/>
      <c r="F216" s="45"/>
      <c r="G216" s="45"/>
      <c r="H216" s="45"/>
      <c r="I216" s="45"/>
      <c r="J216" s="45"/>
      <c r="K216" s="45"/>
      <c r="L216" s="32"/>
    </row>
  </sheetData>
  <autoFilter ref="C128:K215" xr:uid="{00000000-0009-0000-0000-00001A000000}"/>
  <mergeCells count="15">
    <mergeCell ref="E115:H115"/>
    <mergeCell ref="E119:H119"/>
    <mergeCell ref="E117:H117"/>
    <mergeCell ref="E121:H121"/>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2:BM210"/>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207</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3.2" x14ac:dyDescent="0.2">
      <c r="B8" s="20"/>
      <c r="D8" s="27" t="s">
        <v>312</v>
      </c>
      <c r="L8" s="20"/>
    </row>
    <row r="9" spans="2:46" ht="16.5" customHeight="1" x14ac:dyDescent="0.2">
      <c r="B9" s="20"/>
      <c r="E9" s="278" t="s">
        <v>1953</v>
      </c>
      <c r="F9" s="256"/>
      <c r="G9" s="256"/>
      <c r="H9" s="256"/>
      <c r="L9" s="20"/>
    </row>
    <row r="10" spans="2:46" ht="12" customHeight="1" x14ac:dyDescent="0.2">
      <c r="B10" s="20"/>
      <c r="D10" s="27" t="s">
        <v>314</v>
      </c>
      <c r="L10" s="20"/>
    </row>
    <row r="11" spans="2:46" s="1" customFormat="1" ht="16.5" customHeight="1" x14ac:dyDescent="0.2">
      <c r="B11" s="32"/>
      <c r="E11" s="260" t="s">
        <v>5893</v>
      </c>
      <c r="F11" s="277"/>
      <c r="G11" s="277"/>
      <c r="H11" s="277"/>
      <c r="L11" s="32"/>
    </row>
    <row r="12" spans="2:46" s="1" customFormat="1" ht="12" customHeight="1" x14ac:dyDescent="0.2">
      <c r="B12" s="32"/>
      <c r="D12" s="27" t="s">
        <v>625</v>
      </c>
      <c r="L12" s="32"/>
    </row>
    <row r="13" spans="2:46" s="1" customFormat="1" ht="16.5" customHeight="1" x14ac:dyDescent="0.2">
      <c r="B13" s="32"/>
      <c r="E13" s="248" t="s">
        <v>5894</v>
      </c>
      <c r="F13" s="277"/>
      <c r="G13" s="277"/>
      <c r="H13" s="277"/>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8"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80" t="str">
        <f>'Rekapitulace stavby'!E14</f>
        <v>Vyplň údaj</v>
      </c>
      <c r="F22" s="266"/>
      <c r="G22" s="266"/>
      <c r="H22" s="266"/>
      <c r="I22" s="27" t="s">
        <v>28</v>
      </c>
      <c r="J22" s="28" t="str">
        <f>'Rekapitulace stavby'!AN14</f>
        <v>Vyplň údaj</v>
      </c>
      <c r="L22" s="32"/>
    </row>
    <row r="23" spans="2:12" s="1" customFormat="1" ht="6.9"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 customHeight="1" x14ac:dyDescent="0.2">
      <c r="B29" s="32"/>
      <c r="L29" s="32"/>
    </row>
    <row r="30" spans="2:12" s="1" customFormat="1" ht="12" customHeight="1" x14ac:dyDescent="0.2">
      <c r="B30" s="32"/>
      <c r="D30" s="27" t="s">
        <v>36</v>
      </c>
      <c r="L30" s="32"/>
    </row>
    <row r="31" spans="2:12" s="7" customFormat="1" ht="16.5" customHeight="1" x14ac:dyDescent="0.2">
      <c r="B31" s="94"/>
      <c r="E31" s="270" t="s">
        <v>1</v>
      </c>
      <c r="F31" s="270"/>
      <c r="G31" s="270"/>
      <c r="H31" s="270"/>
      <c r="L31" s="94"/>
    </row>
    <row r="32" spans="2:12" s="1" customFormat="1" ht="6.9" customHeight="1" x14ac:dyDescent="0.2">
      <c r="B32" s="32"/>
      <c r="L32" s="32"/>
    </row>
    <row r="33" spans="2:12" s="1" customFormat="1" ht="6.9" customHeight="1" x14ac:dyDescent="0.2">
      <c r="B33" s="32"/>
      <c r="D33" s="53"/>
      <c r="E33" s="53"/>
      <c r="F33" s="53"/>
      <c r="G33" s="53"/>
      <c r="H33" s="53"/>
      <c r="I33" s="53"/>
      <c r="J33" s="53"/>
      <c r="K33" s="53"/>
      <c r="L33" s="32"/>
    </row>
    <row r="34" spans="2:12" s="1" customFormat="1" ht="25.35" customHeight="1" x14ac:dyDescent="0.2">
      <c r="B34" s="32"/>
      <c r="D34" s="95" t="s">
        <v>37</v>
      </c>
      <c r="J34" s="66">
        <f>ROUND(J129, 2)</f>
        <v>0</v>
      </c>
      <c r="L34" s="32"/>
    </row>
    <row r="35" spans="2:12" s="1" customFormat="1" ht="6.9" customHeight="1" x14ac:dyDescent="0.2">
      <c r="B35" s="32"/>
      <c r="D35" s="53"/>
      <c r="E35" s="53"/>
      <c r="F35" s="53"/>
      <c r="G35" s="53"/>
      <c r="H35" s="53"/>
      <c r="I35" s="53"/>
      <c r="J35" s="53"/>
      <c r="K35" s="53"/>
      <c r="L35" s="32"/>
    </row>
    <row r="36" spans="2:12" s="1" customFormat="1" ht="14.4" customHeight="1" x14ac:dyDescent="0.2">
      <c r="B36" s="32"/>
      <c r="F36" s="35" t="s">
        <v>39</v>
      </c>
      <c r="I36" s="35" t="s">
        <v>38</v>
      </c>
      <c r="J36" s="35" t="s">
        <v>40</v>
      </c>
      <c r="L36" s="32"/>
    </row>
    <row r="37" spans="2:12" s="1" customFormat="1" ht="14.4" customHeight="1" x14ac:dyDescent="0.2">
      <c r="B37" s="32"/>
      <c r="D37" s="55" t="s">
        <v>41</v>
      </c>
      <c r="E37" s="27" t="s">
        <v>42</v>
      </c>
      <c r="F37" s="86">
        <f>ROUND((SUM(BE129:BE209)),  2)</f>
        <v>0</v>
      </c>
      <c r="I37" s="96">
        <v>0.21</v>
      </c>
      <c r="J37" s="86">
        <f>ROUND(((SUM(BE129:BE209))*I37),  2)</f>
        <v>0</v>
      </c>
      <c r="L37" s="32"/>
    </row>
    <row r="38" spans="2:12" s="1" customFormat="1" ht="14.4" customHeight="1" x14ac:dyDescent="0.2">
      <c r="B38" s="32"/>
      <c r="E38" s="27" t="s">
        <v>43</v>
      </c>
      <c r="F38" s="86">
        <f>ROUND((SUM(BF129:BF209)),  2)</f>
        <v>0</v>
      </c>
      <c r="I38" s="96">
        <v>0.12</v>
      </c>
      <c r="J38" s="86">
        <f>ROUND(((SUM(BF129:BF209))*I38),  2)</f>
        <v>0</v>
      </c>
      <c r="L38" s="32"/>
    </row>
    <row r="39" spans="2:12" s="1" customFormat="1" ht="14.4" hidden="1" customHeight="1" x14ac:dyDescent="0.2">
      <c r="B39" s="32"/>
      <c r="E39" s="27" t="s">
        <v>44</v>
      </c>
      <c r="F39" s="86">
        <f>ROUND((SUM(BG129:BG209)),  2)</f>
        <v>0</v>
      </c>
      <c r="I39" s="96">
        <v>0.21</v>
      </c>
      <c r="J39" s="86">
        <f>0</f>
        <v>0</v>
      </c>
      <c r="L39" s="32"/>
    </row>
    <row r="40" spans="2:12" s="1" customFormat="1" ht="14.4" hidden="1" customHeight="1" x14ac:dyDescent="0.2">
      <c r="B40" s="32"/>
      <c r="E40" s="27" t="s">
        <v>45</v>
      </c>
      <c r="F40" s="86">
        <f>ROUND((SUM(BH129:BH209)),  2)</f>
        <v>0</v>
      </c>
      <c r="I40" s="96">
        <v>0.12</v>
      </c>
      <c r="J40" s="86">
        <f>0</f>
        <v>0</v>
      </c>
      <c r="L40" s="32"/>
    </row>
    <row r="41" spans="2:12" s="1" customFormat="1" ht="14.4" hidden="1" customHeight="1" x14ac:dyDescent="0.2">
      <c r="B41" s="32"/>
      <c r="E41" s="27" t="s">
        <v>46</v>
      </c>
      <c r="F41" s="86">
        <f>ROUND((SUM(BI129:BI209)),  2)</f>
        <v>0</v>
      </c>
      <c r="I41" s="96">
        <v>0</v>
      </c>
      <c r="J41" s="86">
        <f>0</f>
        <v>0</v>
      </c>
      <c r="L41" s="32"/>
    </row>
    <row r="42" spans="2:12" s="1" customFormat="1" ht="6.9"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 customHeight="1" x14ac:dyDescent="0.2">
      <c r="B44" s="32"/>
      <c r="L44" s="32"/>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ht="16.5" customHeight="1" x14ac:dyDescent="0.2">
      <c r="B87" s="20"/>
      <c r="E87" s="278" t="s">
        <v>1953</v>
      </c>
      <c r="F87" s="256"/>
      <c r="G87" s="256"/>
      <c r="H87" s="256"/>
      <c r="L87" s="20"/>
    </row>
    <row r="88" spans="2:12" ht="12" customHeight="1" x14ac:dyDescent="0.2">
      <c r="B88" s="20"/>
      <c r="C88" s="27" t="s">
        <v>314</v>
      </c>
      <c r="L88" s="20"/>
    </row>
    <row r="89" spans="2:12" s="1" customFormat="1" ht="16.5" customHeight="1" x14ac:dyDescent="0.2">
      <c r="B89" s="32"/>
      <c r="E89" s="260" t="s">
        <v>5893</v>
      </c>
      <c r="F89" s="277"/>
      <c r="G89" s="277"/>
      <c r="H89" s="277"/>
      <c r="L89" s="32"/>
    </row>
    <row r="90" spans="2:12" s="1" customFormat="1" ht="12" customHeight="1" x14ac:dyDescent="0.2">
      <c r="B90" s="32"/>
      <c r="C90" s="27" t="s">
        <v>625</v>
      </c>
      <c r="L90" s="32"/>
    </row>
    <row r="91" spans="2:12" s="1" customFormat="1" ht="16.5" customHeight="1" x14ac:dyDescent="0.2">
      <c r="B91" s="32"/>
      <c r="E91" s="248" t="str">
        <f>E13</f>
        <v>SO 02.13.1 - železniční spodek</v>
      </c>
      <c r="F91" s="277"/>
      <c r="G91" s="277"/>
      <c r="H91" s="277"/>
      <c r="L91" s="32"/>
    </row>
    <row r="92" spans="2:12" s="1" customFormat="1" ht="6.9"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 customHeight="1" x14ac:dyDescent="0.2">
      <c r="B94" s="32"/>
      <c r="L94" s="32"/>
    </row>
    <row r="95" spans="2:12" s="1" customFormat="1" ht="15.15" customHeight="1" x14ac:dyDescent="0.2">
      <c r="B95" s="32"/>
      <c r="C95" s="27" t="s">
        <v>24</v>
      </c>
      <c r="F95" s="25" t="str">
        <f>E19</f>
        <v>Správa železnic, státní organizace, OŘ Ostrava</v>
      </c>
      <c r="I95" s="27" t="s">
        <v>32</v>
      </c>
      <c r="J95" s="30" t="str">
        <f>E25</f>
        <v xml:space="preserve"> </v>
      </c>
      <c r="L95" s="32"/>
    </row>
    <row r="96" spans="2:12" s="1" customFormat="1" ht="15.15"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8" customHeight="1" x14ac:dyDescent="0.2">
      <c r="B100" s="32"/>
      <c r="C100" s="107" t="s">
        <v>319</v>
      </c>
      <c r="J100" s="66">
        <f>J129</f>
        <v>0</v>
      </c>
      <c r="L100" s="32"/>
      <c r="AU100" s="17" t="s">
        <v>320</v>
      </c>
    </row>
    <row r="101" spans="2:47" s="8" customFormat="1" ht="24.9" customHeight="1" x14ac:dyDescent="0.2">
      <c r="B101" s="108"/>
      <c r="D101" s="109" t="s">
        <v>321</v>
      </c>
      <c r="E101" s="110"/>
      <c r="F101" s="110"/>
      <c r="G101" s="110"/>
      <c r="H101" s="110"/>
      <c r="I101" s="110"/>
      <c r="J101" s="111">
        <f>J130</f>
        <v>0</v>
      </c>
      <c r="L101" s="108"/>
    </row>
    <row r="102" spans="2:47" s="9" customFormat="1" ht="19.95" customHeight="1" x14ac:dyDescent="0.2">
      <c r="B102" s="112"/>
      <c r="D102" s="113" t="s">
        <v>2006</v>
      </c>
      <c r="E102" s="114"/>
      <c r="F102" s="114"/>
      <c r="G102" s="114"/>
      <c r="H102" s="114"/>
      <c r="I102" s="114"/>
      <c r="J102" s="115">
        <f>J131</f>
        <v>0</v>
      </c>
      <c r="L102" s="112"/>
    </row>
    <row r="103" spans="2:47" s="9" customFormat="1" ht="19.95" customHeight="1" x14ac:dyDescent="0.2">
      <c r="B103" s="112"/>
      <c r="D103" s="113" t="s">
        <v>2011</v>
      </c>
      <c r="E103" s="114"/>
      <c r="F103" s="114"/>
      <c r="G103" s="114"/>
      <c r="H103" s="114"/>
      <c r="I103" s="114"/>
      <c r="J103" s="115">
        <f>J156</f>
        <v>0</v>
      </c>
      <c r="L103" s="112"/>
    </row>
    <row r="104" spans="2:47" s="9" customFormat="1" ht="19.95" customHeight="1" x14ac:dyDescent="0.2">
      <c r="B104" s="112"/>
      <c r="D104" s="113" t="s">
        <v>3031</v>
      </c>
      <c r="E104" s="114"/>
      <c r="F104" s="114"/>
      <c r="G104" s="114"/>
      <c r="H104" s="114"/>
      <c r="I104" s="114"/>
      <c r="J104" s="115">
        <f>J179</f>
        <v>0</v>
      </c>
      <c r="L104" s="112"/>
    </row>
    <row r="105" spans="2:47" s="9" customFormat="1" ht="19.95" customHeight="1" x14ac:dyDescent="0.2">
      <c r="B105" s="112"/>
      <c r="D105" s="113" t="s">
        <v>2013</v>
      </c>
      <c r="E105" s="114"/>
      <c r="F105" s="114"/>
      <c r="G105" s="114"/>
      <c r="H105" s="114"/>
      <c r="I105" s="114"/>
      <c r="J105" s="115">
        <f>J207</f>
        <v>0</v>
      </c>
      <c r="L105" s="112"/>
    </row>
    <row r="106" spans="2:47" s="1" customFormat="1" ht="21.75" customHeight="1" x14ac:dyDescent="0.2">
      <c r="B106" s="32"/>
      <c r="L106" s="32"/>
    </row>
    <row r="107" spans="2:47" s="1" customFormat="1" ht="6.9" customHeight="1" x14ac:dyDescent="0.2">
      <c r="B107" s="44"/>
      <c r="C107" s="45"/>
      <c r="D107" s="45"/>
      <c r="E107" s="45"/>
      <c r="F107" s="45"/>
      <c r="G107" s="45"/>
      <c r="H107" s="45"/>
      <c r="I107" s="45"/>
      <c r="J107" s="45"/>
      <c r="K107" s="45"/>
      <c r="L107" s="32"/>
    </row>
    <row r="111" spans="2:47" s="1" customFormat="1" ht="6.9" customHeight="1" x14ac:dyDescent="0.2">
      <c r="B111" s="46"/>
      <c r="C111" s="47"/>
      <c r="D111" s="47"/>
      <c r="E111" s="47"/>
      <c r="F111" s="47"/>
      <c r="G111" s="47"/>
      <c r="H111" s="47"/>
      <c r="I111" s="47"/>
      <c r="J111" s="47"/>
      <c r="K111" s="47"/>
      <c r="L111" s="32"/>
    </row>
    <row r="112" spans="2:47" s="1" customFormat="1" ht="24.9" customHeight="1" x14ac:dyDescent="0.2">
      <c r="B112" s="32"/>
      <c r="C112" s="21" t="s">
        <v>324</v>
      </c>
      <c r="L112" s="32"/>
    </row>
    <row r="113" spans="2:20" s="1" customFormat="1" ht="6.9" customHeight="1" x14ac:dyDescent="0.2">
      <c r="B113" s="32"/>
      <c r="L113" s="32"/>
    </row>
    <row r="114" spans="2:20" s="1" customFormat="1" ht="12" customHeight="1" x14ac:dyDescent="0.2">
      <c r="B114" s="32"/>
      <c r="C114" s="27" t="s">
        <v>16</v>
      </c>
      <c r="L114" s="32"/>
    </row>
    <row r="115" spans="2:20" s="1" customFormat="1" ht="16.5" customHeight="1" x14ac:dyDescent="0.2">
      <c r="B115" s="32"/>
      <c r="E115" s="278" t="str">
        <f>E7</f>
        <v>Prostá rekonstrukce trati v úseku Milotice nad Opavou – Brantice – 2.etapa</v>
      </c>
      <c r="F115" s="279"/>
      <c r="G115" s="279"/>
      <c r="H115" s="279"/>
      <c r="L115" s="32"/>
    </row>
    <row r="116" spans="2:20" ht="12" customHeight="1" x14ac:dyDescent="0.2">
      <c r="B116" s="20"/>
      <c r="C116" s="27" t="s">
        <v>312</v>
      </c>
      <c r="L116" s="20"/>
    </row>
    <row r="117" spans="2:20" ht="16.5" customHeight="1" x14ac:dyDescent="0.2">
      <c r="B117" s="20"/>
      <c r="E117" s="278" t="s">
        <v>1953</v>
      </c>
      <c r="F117" s="256"/>
      <c r="G117" s="256"/>
      <c r="H117" s="256"/>
      <c r="L117" s="20"/>
    </row>
    <row r="118" spans="2:20" ht="12" customHeight="1" x14ac:dyDescent="0.2">
      <c r="B118" s="20"/>
      <c r="C118" s="27" t="s">
        <v>314</v>
      </c>
      <c r="L118" s="20"/>
    </row>
    <row r="119" spans="2:20" s="1" customFormat="1" ht="16.5" customHeight="1" x14ac:dyDescent="0.2">
      <c r="B119" s="32"/>
      <c r="E119" s="260" t="s">
        <v>5893</v>
      </c>
      <c r="F119" s="277"/>
      <c r="G119" s="277"/>
      <c r="H119" s="277"/>
      <c r="L119" s="32"/>
    </row>
    <row r="120" spans="2:20" s="1" customFormat="1" ht="12" customHeight="1" x14ac:dyDescent="0.2">
      <c r="B120" s="32"/>
      <c r="C120" s="27" t="s">
        <v>625</v>
      </c>
      <c r="L120" s="32"/>
    </row>
    <row r="121" spans="2:20" s="1" customFormat="1" ht="16.5" customHeight="1" x14ac:dyDescent="0.2">
      <c r="B121" s="32"/>
      <c r="E121" s="248" t="str">
        <f>E13</f>
        <v>SO 02.13.1 - železniční spodek</v>
      </c>
      <c r="F121" s="277"/>
      <c r="G121" s="277"/>
      <c r="H121" s="277"/>
      <c r="L121" s="32"/>
    </row>
    <row r="122" spans="2:20" s="1" customFormat="1" ht="6.9" customHeight="1" x14ac:dyDescent="0.2">
      <c r="B122" s="32"/>
      <c r="L122" s="32"/>
    </row>
    <row r="123" spans="2:20" s="1" customFormat="1" ht="12" customHeight="1" x14ac:dyDescent="0.2">
      <c r="B123" s="32"/>
      <c r="C123" s="27" t="s">
        <v>20</v>
      </c>
      <c r="F123" s="25" t="str">
        <f>F16</f>
        <v>PS Krnov</v>
      </c>
      <c r="I123" s="27" t="s">
        <v>22</v>
      </c>
      <c r="J123" s="52" t="str">
        <f>IF(J16="","",J16)</f>
        <v>22. 5. 2025</v>
      </c>
      <c r="L123" s="32"/>
    </row>
    <row r="124" spans="2:20" s="1" customFormat="1" ht="6.9" customHeight="1" x14ac:dyDescent="0.2">
      <c r="B124" s="32"/>
      <c r="L124" s="32"/>
    </row>
    <row r="125" spans="2:20" s="1" customFormat="1" ht="15.15" customHeight="1" x14ac:dyDescent="0.2">
      <c r="B125" s="32"/>
      <c r="C125" s="27" t="s">
        <v>24</v>
      </c>
      <c r="F125" s="25" t="str">
        <f>E19</f>
        <v>Správa železnic, státní organizace, OŘ Ostrava</v>
      </c>
      <c r="I125" s="27" t="s">
        <v>32</v>
      </c>
      <c r="J125" s="30" t="str">
        <f>E25</f>
        <v xml:space="preserve"> </v>
      </c>
      <c r="L125" s="32"/>
    </row>
    <row r="126" spans="2:20" s="1" customFormat="1" ht="15.15" customHeight="1" x14ac:dyDescent="0.2">
      <c r="B126" s="32"/>
      <c r="C126" s="27" t="s">
        <v>30</v>
      </c>
      <c r="F126" s="25" t="str">
        <f>IF(E22="","",E22)</f>
        <v>Vyplň údaj</v>
      </c>
      <c r="I126" s="27" t="s">
        <v>35</v>
      </c>
      <c r="J126" s="30" t="str">
        <f>E28</f>
        <v xml:space="preserve"> </v>
      </c>
      <c r="L126" s="32"/>
    </row>
    <row r="127" spans="2:20" s="1" customFormat="1" ht="10.35" customHeight="1" x14ac:dyDescent="0.2">
      <c r="B127" s="32"/>
      <c r="L127" s="32"/>
    </row>
    <row r="128" spans="2:20" s="10" customFormat="1" ht="29.25" customHeight="1" x14ac:dyDescent="0.2">
      <c r="B128" s="116"/>
      <c r="C128" s="117" t="s">
        <v>325</v>
      </c>
      <c r="D128" s="118" t="s">
        <v>62</v>
      </c>
      <c r="E128" s="118" t="s">
        <v>58</v>
      </c>
      <c r="F128" s="118" t="s">
        <v>59</v>
      </c>
      <c r="G128" s="118" t="s">
        <v>326</v>
      </c>
      <c r="H128" s="118" t="s">
        <v>327</v>
      </c>
      <c r="I128" s="118" t="s">
        <v>328</v>
      </c>
      <c r="J128" s="118" t="s">
        <v>318</v>
      </c>
      <c r="K128" s="119" t="s">
        <v>329</v>
      </c>
      <c r="L128" s="116"/>
      <c r="M128" s="59" t="s">
        <v>1</v>
      </c>
      <c r="N128" s="60" t="s">
        <v>41</v>
      </c>
      <c r="O128" s="60" t="s">
        <v>330</v>
      </c>
      <c r="P128" s="60" t="s">
        <v>331</v>
      </c>
      <c r="Q128" s="60" t="s">
        <v>332</v>
      </c>
      <c r="R128" s="60" t="s">
        <v>333</v>
      </c>
      <c r="S128" s="60" t="s">
        <v>334</v>
      </c>
      <c r="T128" s="61" t="s">
        <v>335</v>
      </c>
    </row>
    <row r="129" spans="2:65" s="1" customFormat="1" ht="22.8" customHeight="1" x14ac:dyDescent="0.3">
      <c r="B129" s="32"/>
      <c r="C129" s="64" t="s">
        <v>336</v>
      </c>
      <c r="J129" s="120">
        <f>BK129</f>
        <v>0</v>
      </c>
      <c r="L129" s="32"/>
      <c r="M129" s="62"/>
      <c r="N129" s="53"/>
      <c r="O129" s="53"/>
      <c r="P129" s="121">
        <f>P130</f>
        <v>0</v>
      </c>
      <c r="Q129" s="53"/>
      <c r="R129" s="121">
        <f>R130</f>
        <v>46.171520000000001</v>
      </c>
      <c r="S129" s="53"/>
      <c r="T129" s="122">
        <f>T130</f>
        <v>29.618770000000001</v>
      </c>
      <c r="AT129" s="17" t="s">
        <v>76</v>
      </c>
      <c r="AU129" s="17" t="s">
        <v>320</v>
      </c>
      <c r="BK129" s="123">
        <f>BK130</f>
        <v>0</v>
      </c>
    </row>
    <row r="130" spans="2:65" s="11" customFormat="1" ht="25.95" customHeight="1" x14ac:dyDescent="0.25">
      <c r="B130" s="124"/>
      <c r="D130" s="125" t="s">
        <v>76</v>
      </c>
      <c r="E130" s="126" t="s">
        <v>337</v>
      </c>
      <c r="F130" s="126" t="s">
        <v>338</v>
      </c>
      <c r="I130" s="127"/>
      <c r="J130" s="128">
        <f>BK130</f>
        <v>0</v>
      </c>
      <c r="L130" s="124"/>
      <c r="M130" s="129"/>
      <c r="P130" s="130">
        <f>P131+P156+P179+P207</f>
        <v>0</v>
      </c>
      <c r="R130" s="130">
        <f>R131+R156+R179+R207</f>
        <v>46.171520000000001</v>
      </c>
      <c r="T130" s="131">
        <f>T131+T156+T179+T207</f>
        <v>29.618770000000001</v>
      </c>
      <c r="AR130" s="125" t="s">
        <v>84</v>
      </c>
      <c r="AT130" s="132" t="s">
        <v>76</v>
      </c>
      <c r="AU130" s="132" t="s">
        <v>77</v>
      </c>
      <c r="AY130" s="125" t="s">
        <v>339</v>
      </c>
      <c r="BK130" s="133">
        <f>BK131+BK156+BK179+BK207</f>
        <v>0</v>
      </c>
    </row>
    <row r="131" spans="2:65" s="11" customFormat="1" ht="22.8" customHeight="1" x14ac:dyDescent="0.25">
      <c r="B131" s="124"/>
      <c r="D131" s="125" t="s">
        <v>76</v>
      </c>
      <c r="E131" s="134" t="s">
        <v>84</v>
      </c>
      <c r="F131" s="134" t="s">
        <v>252</v>
      </c>
      <c r="I131" s="127"/>
      <c r="J131" s="135">
        <f>BK131</f>
        <v>0</v>
      </c>
      <c r="L131" s="124"/>
      <c r="M131" s="129"/>
      <c r="P131" s="130">
        <f>SUM(P132:P155)</f>
        <v>0</v>
      </c>
      <c r="R131" s="130">
        <f>SUM(R132:R155)</f>
        <v>44.615000000000002</v>
      </c>
      <c r="T131" s="131">
        <f>SUM(T132:T155)</f>
        <v>0</v>
      </c>
      <c r="AR131" s="125" t="s">
        <v>84</v>
      </c>
      <c r="AT131" s="132" t="s">
        <v>76</v>
      </c>
      <c r="AU131" s="132" t="s">
        <v>84</v>
      </c>
      <c r="AY131" s="125" t="s">
        <v>339</v>
      </c>
      <c r="BK131" s="133">
        <f>SUM(BK132:BK155)</f>
        <v>0</v>
      </c>
    </row>
    <row r="132" spans="2:65" s="1" customFormat="1" ht="16.5" customHeight="1" x14ac:dyDescent="0.2">
      <c r="B132" s="136"/>
      <c r="C132" s="137" t="s">
        <v>84</v>
      </c>
      <c r="D132" s="137" t="s">
        <v>342</v>
      </c>
      <c r="E132" s="138" t="s">
        <v>4927</v>
      </c>
      <c r="F132" s="139" t="s">
        <v>4928</v>
      </c>
      <c r="G132" s="140" t="s">
        <v>373</v>
      </c>
      <c r="H132" s="141">
        <v>15.576000000000001</v>
      </c>
      <c r="I132" s="142"/>
      <c r="J132" s="143">
        <f>ROUND(I132*H132,2)</f>
        <v>0</v>
      </c>
      <c r="K132" s="139" t="s">
        <v>902</v>
      </c>
      <c r="L132" s="32"/>
      <c r="M132" s="144" t="s">
        <v>1</v>
      </c>
      <c r="N132" s="145" t="s">
        <v>42</v>
      </c>
      <c r="P132" s="146">
        <f>O132*H132</f>
        <v>0</v>
      </c>
      <c r="Q132" s="146">
        <v>0</v>
      </c>
      <c r="R132" s="146">
        <f>Q132*H132</f>
        <v>0</v>
      </c>
      <c r="S132" s="146">
        <v>0</v>
      </c>
      <c r="T132" s="147">
        <f>S132*H132</f>
        <v>0</v>
      </c>
      <c r="AR132" s="148" t="s">
        <v>249</v>
      </c>
      <c r="AT132" s="148" t="s">
        <v>342</v>
      </c>
      <c r="AU132" s="148" t="s">
        <v>86</v>
      </c>
      <c r="AY132" s="17" t="s">
        <v>339</v>
      </c>
      <c r="BE132" s="149">
        <f>IF(N132="základní",J132,0)</f>
        <v>0</v>
      </c>
      <c r="BF132" s="149">
        <f>IF(N132="snížená",J132,0)</f>
        <v>0</v>
      </c>
      <c r="BG132" s="149">
        <f>IF(N132="zákl. přenesená",J132,0)</f>
        <v>0</v>
      </c>
      <c r="BH132" s="149">
        <f>IF(N132="sníž. přenesená",J132,0)</f>
        <v>0</v>
      </c>
      <c r="BI132" s="149">
        <f>IF(N132="nulová",J132,0)</f>
        <v>0</v>
      </c>
      <c r="BJ132" s="17" t="s">
        <v>84</v>
      </c>
      <c r="BK132" s="149">
        <f>ROUND(I132*H132,2)</f>
        <v>0</v>
      </c>
      <c r="BL132" s="17" t="s">
        <v>249</v>
      </c>
      <c r="BM132" s="148" t="s">
        <v>5895</v>
      </c>
    </row>
    <row r="133" spans="2:65" s="1" customFormat="1" ht="19.2" x14ac:dyDescent="0.2">
      <c r="B133" s="32"/>
      <c r="D133" s="150" t="s">
        <v>348</v>
      </c>
      <c r="F133" s="151" t="s">
        <v>4930</v>
      </c>
      <c r="I133" s="152"/>
      <c r="L133" s="32"/>
      <c r="M133" s="153"/>
      <c r="T133" s="56"/>
      <c r="AT133" s="17" t="s">
        <v>348</v>
      </c>
      <c r="AU133" s="17" t="s">
        <v>86</v>
      </c>
    </row>
    <row r="134" spans="2:65" s="1" customFormat="1" ht="38.4" x14ac:dyDescent="0.2">
      <c r="B134" s="32"/>
      <c r="D134" s="150" t="s">
        <v>350</v>
      </c>
      <c r="F134" s="154" t="s">
        <v>5896</v>
      </c>
      <c r="I134" s="152"/>
      <c r="L134" s="32"/>
      <c r="M134" s="153"/>
      <c r="T134" s="56"/>
      <c r="AT134" s="17" t="s">
        <v>350</v>
      </c>
      <c r="AU134" s="17" t="s">
        <v>86</v>
      </c>
    </row>
    <row r="135" spans="2:65" s="12" customFormat="1" x14ac:dyDescent="0.2">
      <c r="B135" s="155"/>
      <c r="D135" s="150" t="s">
        <v>376</v>
      </c>
      <c r="E135" s="156" t="s">
        <v>1</v>
      </c>
      <c r="F135" s="157" t="s">
        <v>5897</v>
      </c>
      <c r="H135" s="158">
        <v>15.576000000000001</v>
      </c>
      <c r="I135" s="159"/>
      <c r="L135" s="155"/>
      <c r="M135" s="160"/>
      <c r="T135" s="161"/>
      <c r="AT135" s="156" t="s">
        <v>376</v>
      </c>
      <c r="AU135" s="156" t="s">
        <v>86</v>
      </c>
      <c r="AV135" s="12" t="s">
        <v>86</v>
      </c>
      <c r="AW135" s="12" t="s">
        <v>34</v>
      </c>
      <c r="AX135" s="12" t="s">
        <v>77</v>
      </c>
      <c r="AY135" s="156" t="s">
        <v>339</v>
      </c>
    </row>
    <row r="136" spans="2:65" s="13" customFormat="1" x14ac:dyDescent="0.2">
      <c r="B136" s="162"/>
      <c r="D136" s="150" t="s">
        <v>376</v>
      </c>
      <c r="E136" s="163" t="s">
        <v>1</v>
      </c>
      <c r="F136" s="164" t="s">
        <v>398</v>
      </c>
      <c r="H136" s="165">
        <v>15.576000000000001</v>
      </c>
      <c r="I136" s="166"/>
      <c r="L136" s="162"/>
      <c r="M136" s="167"/>
      <c r="T136" s="168"/>
      <c r="AT136" s="163" t="s">
        <v>376</v>
      </c>
      <c r="AU136" s="163" t="s">
        <v>86</v>
      </c>
      <c r="AV136" s="13" t="s">
        <v>249</v>
      </c>
      <c r="AW136" s="13" t="s">
        <v>34</v>
      </c>
      <c r="AX136" s="13" t="s">
        <v>84</v>
      </c>
      <c r="AY136" s="163" t="s">
        <v>339</v>
      </c>
    </row>
    <row r="137" spans="2:65" s="1" customFormat="1" ht="21.75" customHeight="1" x14ac:dyDescent="0.2">
      <c r="B137" s="136"/>
      <c r="C137" s="137" t="s">
        <v>86</v>
      </c>
      <c r="D137" s="137" t="s">
        <v>342</v>
      </c>
      <c r="E137" s="138" t="s">
        <v>5287</v>
      </c>
      <c r="F137" s="139" t="s">
        <v>5288</v>
      </c>
      <c r="G137" s="140" t="s">
        <v>373</v>
      </c>
      <c r="H137" s="141">
        <v>31.152000000000001</v>
      </c>
      <c r="I137" s="142"/>
      <c r="J137" s="143">
        <f>ROUND(I137*H137,2)</f>
        <v>0</v>
      </c>
      <c r="K137" s="139" t="s">
        <v>902</v>
      </c>
      <c r="L137" s="32"/>
      <c r="M137" s="144" t="s">
        <v>1</v>
      </c>
      <c r="N137" s="145" t="s">
        <v>42</v>
      </c>
      <c r="P137" s="146">
        <f>O137*H137</f>
        <v>0</v>
      </c>
      <c r="Q137" s="146">
        <v>0</v>
      </c>
      <c r="R137" s="146">
        <f>Q137*H137</f>
        <v>0</v>
      </c>
      <c r="S137" s="146">
        <v>0</v>
      </c>
      <c r="T137" s="147">
        <f>S137*H137</f>
        <v>0</v>
      </c>
      <c r="AR137" s="148" t="s">
        <v>249</v>
      </c>
      <c r="AT137" s="148" t="s">
        <v>342</v>
      </c>
      <c r="AU137" s="148" t="s">
        <v>86</v>
      </c>
      <c r="AY137" s="17" t="s">
        <v>339</v>
      </c>
      <c r="BE137" s="149">
        <f>IF(N137="základní",J137,0)</f>
        <v>0</v>
      </c>
      <c r="BF137" s="149">
        <f>IF(N137="snížená",J137,0)</f>
        <v>0</v>
      </c>
      <c r="BG137" s="149">
        <f>IF(N137="zákl. přenesená",J137,0)</f>
        <v>0</v>
      </c>
      <c r="BH137" s="149">
        <f>IF(N137="sníž. přenesená",J137,0)</f>
        <v>0</v>
      </c>
      <c r="BI137" s="149">
        <f>IF(N137="nulová",J137,0)</f>
        <v>0</v>
      </c>
      <c r="BJ137" s="17" t="s">
        <v>84</v>
      </c>
      <c r="BK137" s="149">
        <f>ROUND(I137*H137,2)</f>
        <v>0</v>
      </c>
      <c r="BL137" s="17" t="s">
        <v>249</v>
      </c>
      <c r="BM137" s="148" t="s">
        <v>5898</v>
      </c>
    </row>
    <row r="138" spans="2:65" s="1" customFormat="1" ht="19.2" x14ac:dyDescent="0.2">
      <c r="B138" s="32"/>
      <c r="D138" s="150" t="s">
        <v>348</v>
      </c>
      <c r="F138" s="151" t="s">
        <v>5290</v>
      </c>
      <c r="I138" s="152"/>
      <c r="L138" s="32"/>
      <c r="M138" s="153"/>
      <c r="T138" s="56"/>
      <c r="AT138" s="17" t="s">
        <v>348</v>
      </c>
      <c r="AU138" s="17" t="s">
        <v>86</v>
      </c>
    </row>
    <row r="139" spans="2:65" s="15" customFormat="1" x14ac:dyDescent="0.2">
      <c r="B139" s="189"/>
      <c r="D139" s="150" t="s">
        <v>376</v>
      </c>
      <c r="E139" s="190" t="s">
        <v>1</v>
      </c>
      <c r="F139" s="191" t="s">
        <v>5291</v>
      </c>
      <c r="H139" s="190" t="s">
        <v>1</v>
      </c>
      <c r="I139" s="192"/>
      <c r="L139" s="189"/>
      <c r="M139" s="193"/>
      <c r="T139" s="194"/>
      <c r="AT139" s="190" t="s">
        <v>376</v>
      </c>
      <c r="AU139" s="190" t="s">
        <v>86</v>
      </c>
      <c r="AV139" s="15" t="s">
        <v>84</v>
      </c>
      <c r="AW139" s="15" t="s">
        <v>34</v>
      </c>
      <c r="AX139" s="15" t="s">
        <v>77</v>
      </c>
      <c r="AY139" s="190" t="s">
        <v>339</v>
      </c>
    </row>
    <row r="140" spans="2:65" s="12" customFormat="1" x14ac:dyDescent="0.2">
      <c r="B140" s="155"/>
      <c r="D140" s="150" t="s">
        <v>376</v>
      </c>
      <c r="E140" s="156" t="s">
        <v>1</v>
      </c>
      <c r="F140" s="157" t="s">
        <v>5899</v>
      </c>
      <c r="H140" s="158">
        <v>31.152000000000001</v>
      </c>
      <c r="I140" s="159"/>
      <c r="L140" s="155"/>
      <c r="M140" s="160"/>
      <c r="T140" s="161"/>
      <c r="AT140" s="156" t="s">
        <v>376</v>
      </c>
      <c r="AU140" s="156" t="s">
        <v>86</v>
      </c>
      <c r="AV140" s="12" t="s">
        <v>86</v>
      </c>
      <c r="AW140" s="12" t="s">
        <v>34</v>
      </c>
      <c r="AX140" s="12" t="s">
        <v>77</v>
      </c>
      <c r="AY140" s="156" t="s">
        <v>339</v>
      </c>
    </row>
    <row r="141" spans="2:65" s="13" customFormat="1" x14ac:dyDescent="0.2">
      <c r="B141" s="162"/>
      <c r="D141" s="150" t="s">
        <v>376</v>
      </c>
      <c r="E141" s="163" t="s">
        <v>1</v>
      </c>
      <c r="F141" s="164" t="s">
        <v>398</v>
      </c>
      <c r="H141" s="165">
        <v>31.152000000000001</v>
      </c>
      <c r="I141" s="166"/>
      <c r="L141" s="162"/>
      <c r="M141" s="167"/>
      <c r="T141" s="168"/>
      <c r="AT141" s="163" t="s">
        <v>376</v>
      </c>
      <c r="AU141" s="163" t="s">
        <v>86</v>
      </c>
      <c r="AV141" s="13" t="s">
        <v>249</v>
      </c>
      <c r="AW141" s="13" t="s">
        <v>34</v>
      </c>
      <c r="AX141" s="13" t="s">
        <v>84</v>
      </c>
      <c r="AY141" s="163" t="s">
        <v>339</v>
      </c>
    </row>
    <row r="142" spans="2:65" s="1" customFormat="1" ht="16.5" customHeight="1" x14ac:dyDescent="0.2">
      <c r="B142" s="136"/>
      <c r="C142" s="137" t="s">
        <v>97</v>
      </c>
      <c r="D142" s="137" t="s">
        <v>342</v>
      </c>
      <c r="E142" s="138" t="s">
        <v>5602</v>
      </c>
      <c r="F142" s="139" t="s">
        <v>5603</v>
      </c>
      <c r="G142" s="140" t="s">
        <v>373</v>
      </c>
      <c r="H142" s="141">
        <v>4.2629999999999999</v>
      </c>
      <c r="I142" s="142"/>
      <c r="J142" s="143">
        <f>ROUND(I142*H142,2)</f>
        <v>0</v>
      </c>
      <c r="K142" s="139" t="s">
        <v>902</v>
      </c>
      <c r="L142" s="32"/>
      <c r="M142" s="144" t="s">
        <v>1</v>
      </c>
      <c r="N142" s="145" t="s">
        <v>42</v>
      </c>
      <c r="P142" s="146">
        <f>O142*H142</f>
        <v>0</v>
      </c>
      <c r="Q142" s="146">
        <v>0</v>
      </c>
      <c r="R142" s="146">
        <f>Q142*H142</f>
        <v>0</v>
      </c>
      <c r="S142" s="146">
        <v>0</v>
      </c>
      <c r="T142" s="147">
        <f>S142*H142</f>
        <v>0</v>
      </c>
      <c r="AR142" s="148" t="s">
        <v>249</v>
      </c>
      <c r="AT142" s="148" t="s">
        <v>342</v>
      </c>
      <c r="AU142" s="148" t="s">
        <v>86</v>
      </c>
      <c r="AY142" s="17" t="s">
        <v>339</v>
      </c>
      <c r="BE142" s="149">
        <f>IF(N142="základní",J142,0)</f>
        <v>0</v>
      </c>
      <c r="BF142" s="149">
        <f>IF(N142="snížená",J142,0)</f>
        <v>0</v>
      </c>
      <c r="BG142" s="149">
        <f>IF(N142="zákl. přenesená",J142,0)</f>
        <v>0</v>
      </c>
      <c r="BH142" s="149">
        <f>IF(N142="sníž. přenesená",J142,0)</f>
        <v>0</v>
      </c>
      <c r="BI142" s="149">
        <f>IF(N142="nulová",J142,0)</f>
        <v>0</v>
      </c>
      <c r="BJ142" s="17" t="s">
        <v>84</v>
      </c>
      <c r="BK142" s="149">
        <f>ROUND(I142*H142,2)</f>
        <v>0</v>
      </c>
      <c r="BL142" s="17" t="s">
        <v>249</v>
      </c>
      <c r="BM142" s="148" t="s">
        <v>5900</v>
      </c>
    </row>
    <row r="143" spans="2:65" s="1" customFormat="1" x14ac:dyDescent="0.2">
      <c r="B143" s="32"/>
      <c r="D143" s="150" t="s">
        <v>348</v>
      </c>
      <c r="F143" s="151" t="s">
        <v>5605</v>
      </c>
      <c r="I143" s="152"/>
      <c r="L143" s="32"/>
      <c r="M143" s="153"/>
      <c r="T143" s="56"/>
      <c r="AT143" s="17" t="s">
        <v>348</v>
      </c>
      <c r="AU143" s="17" t="s">
        <v>86</v>
      </c>
    </row>
    <row r="144" spans="2:65" s="12" customFormat="1" x14ac:dyDescent="0.2">
      <c r="B144" s="155"/>
      <c r="D144" s="150" t="s">
        <v>376</v>
      </c>
      <c r="E144" s="156" t="s">
        <v>1</v>
      </c>
      <c r="F144" s="157" t="s">
        <v>5901</v>
      </c>
      <c r="H144" s="158">
        <v>4.2629999999999999</v>
      </c>
      <c r="I144" s="159"/>
      <c r="L144" s="155"/>
      <c r="M144" s="160"/>
      <c r="T144" s="161"/>
      <c r="AT144" s="156" t="s">
        <v>376</v>
      </c>
      <c r="AU144" s="156" t="s">
        <v>86</v>
      </c>
      <c r="AV144" s="12" t="s">
        <v>86</v>
      </c>
      <c r="AW144" s="12" t="s">
        <v>34</v>
      </c>
      <c r="AX144" s="12" t="s">
        <v>77</v>
      </c>
      <c r="AY144" s="156" t="s">
        <v>339</v>
      </c>
    </row>
    <row r="145" spans="2:65" s="13" customFormat="1" x14ac:dyDescent="0.2">
      <c r="B145" s="162"/>
      <c r="D145" s="150" t="s">
        <v>376</v>
      </c>
      <c r="E145" s="163" t="s">
        <v>1</v>
      </c>
      <c r="F145" s="164" t="s">
        <v>398</v>
      </c>
      <c r="H145" s="165">
        <v>4.2629999999999999</v>
      </c>
      <c r="I145" s="166"/>
      <c r="L145" s="162"/>
      <c r="M145" s="167"/>
      <c r="T145" s="168"/>
      <c r="AT145" s="163" t="s">
        <v>376</v>
      </c>
      <c r="AU145" s="163" t="s">
        <v>86</v>
      </c>
      <c r="AV145" s="13" t="s">
        <v>249</v>
      </c>
      <c r="AW145" s="13" t="s">
        <v>34</v>
      </c>
      <c r="AX145" s="13" t="s">
        <v>84</v>
      </c>
      <c r="AY145" s="163" t="s">
        <v>339</v>
      </c>
    </row>
    <row r="146" spans="2:65" s="1" customFormat="1" ht="16.5" customHeight="1" x14ac:dyDescent="0.2">
      <c r="B146" s="136"/>
      <c r="C146" s="137" t="s">
        <v>249</v>
      </c>
      <c r="D146" s="137" t="s">
        <v>342</v>
      </c>
      <c r="E146" s="138" t="s">
        <v>5299</v>
      </c>
      <c r="F146" s="139" t="s">
        <v>5300</v>
      </c>
      <c r="G146" s="140" t="s">
        <v>373</v>
      </c>
      <c r="H146" s="141">
        <v>36.098999999999997</v>
      </c>
      <c r="I146" s="142"/>
      <c r="J146" s="143">
        <f>ROUND(I146*H146,2)</f>
        <v>0</v>
      </c>
      <c r="K146" s="139" t="s">
        <v>902</v>
      </c>
      <c r="L146" s="32"/>
      <c r="M146" s="144" t="s">
        <v>1</v>
      </c>
      <c r="N146" s="145" t="s">
        <v>42</v>
      </c>
      <c r="P146" s="146">
        <f>O146*H146</f>
        <v>0</v>
      </c>
      <c r="Q146" s="146">
        <v>0</v>
      </c>
      <c r="R146" s="146">
        <f>Q146*H146</f>
        <v>0</v>
      </c>
      <c r="S146" s="146">
        <v>0</v>
      </c>
      <c r="T146" s="147">
        <f>S146*H146</f>
        <v>0</v>
      </c>
      <c r="AR146" s="148" t="s">
        <v>249</v>
      </c>
      <c r="AT146" s="148" t="s">
        <v>342</v>
      </c>
      <c r="AU146" s="148" t="s">
        <v>86</v>
      </c>
      <c r="AY146" s="17" t="s">
        <v>339</v>
      </c>
      <c r="BE146" s="149">
        <f>IF(N146="základní",J146,0)</f>
        <v>0</v>
      </c>
      <c r="BF146" s="149">
        <f>IF(N146="snížená",J146,0)</f>
        <v>0</v>
      </c>
      <c r="BG146" s="149">
        <f>IF(N146="zákl. přenesená",J146,0)</f>
        <v>0</v>
      </c>
      <c r="BH146" s="149">
        <f>IF(N146="sníž. přenesená",J146,0)</f>
        <v>0</v>
      </c>
      <c r="BI146" s="149">
        <f>IF(N146="nulová",J146,0)</f>
        <v>0</v>
      </c>
      <c r="BJ146" s="17" t="s">
        <v>84</v>
      </c>
      <c r="BK146" s="149">
        <f>ROUND(I146*H146,2)</f>
        <v>0</v>
      </c>
      <c r="BL146" s="17" t="s">
        <v>249</v>
      </c>
      <c r="BM146" s="148" t="s">
        <v>5902</v>
      </c>
    </row>
    <row r="147" spans="2:65" s="1" customFormat="1" x14ac:dyDescent="0.2">
      <c r="B147" s="32"/>
      <c r="D147" s="150" t="s">
        <v>348</v>
      </c>
      <c r="F147" s="151" t="s">
        <v>5302</v>
      </c>
      <c r="I147" s="152"/>
      <c r="L147" s="32"/>
      <c r="M147" s="153"/>
      <c r="T147" s="56"/>
      <c r="AT147" s="17" t="s">
        <v>348</v>
      </c>
      <c r="AU147" s="17" t="s">
        <v>86</v>
      </c>
    </row>
    <row r="148" spans="2:65" s="1" customFormat="1" ht="48" x14ac:dyDescent="0.2">
      <c r="B148" s="32"/>
      <c r="D148" s="150" t="s">
        <v>350</v>
      </c>
      <c r="F148" s="154" t="s">
        <v>5903</v>
      </c>
      <c r="I148" s="152"/>
      <c r="L148" s="32"/>
      <c r="M148" s="153"/>
      <c r="T148" s="56"/>
      <c r="AT148" s="17" t="s">
        <v>350</v>
      </c>
      <c r="AU148" s="17" t="s">
        <v>86</v>
      </c>
    </row>
    <row r="149" spans="2:65" s="12" customFormat="1" x14ac:dyDescent="0.2">
      <c r="B149" s="155"/>
      <c r="D149" s="150" t="s">
        <v>376</v>
      </c>
      <c r="E149" s="156" t="s">
        <v>1</v>
      </c>
      <c r="F149" s="157" t="s">
        <v>5904</v>
      </c>
      <c r="H149" s="158">
        <v>24.786000000000001</v>
      </c>
      <c r="I149" s="159"/>
      <c r="L149" s="155"/>
      <c r="M149" s="160"/>
      <c r="T149" s="161"/>
      <c r="AT149" s="156" t="s">
        <v>376</v>
      </c>
      <c r="AU149" s="156" t="s">
        <v>86</v>
      </c>
      <c r="AV149" s="12" t="s">
        <v>86</v>
      </c>
      <c r="AW149" s="12" t="s">
        <v>34</v>
      </c>
      <c r="AX149" s="12" t="s">
        <v>77</v>
      </c>
      <c r="AY149" s="156" t="s">
        <v>339</v>
      </c>
    </row>
    <row r="150" spans="2:65" s="12" customFormat="1" x14ac:dyDescent="0.2">
      <c r="B150" s="155"/>
      <c r="D150" s="150" t="s">
        <v>376</v>
      </c>
      <c r="E150" s="156" t="s">
        <v>1</v>
      </c>
      <c r="F150" s="157" t="s">
        <v>5905</v>
      </c>
      <c r="H150" s="158">
        <v>11.313000000000001</v>
      </c>
      <c r="I150" s="159"/>
      <c r="L150" s="155"/>
      <c r="M150" s="160"/>
      <c r="T150" s="161"/>
      <c r="AT150" s="156" t="s">
        <v>376</v>
      </c>
      <c r="AU150" s="156" t="s">
        <v>86</v>
      </c>
      <c r="AV150" s="12" t="s">
        <v>86</v>
      </c>
      <c r="AW150" s="12" t="s">
        <v>34</v>
      </c>
      <c r="AX150" s="12" t="s">
        <v>77</v>
      </c>
      <c r="AY150" s="156" t="s">
        <v>339</v>
      </c>
    </row>
    <row r="151" spans="2:65" s="13" customFormat="1" x14ac:dyDescent="0.2">
      <c r="B151" s="162"/>
      <c r="D151" s="150" t="s">
        <v>376</v>
      </c>
      <c r="E151" s="163" t="s">
        <v>1</v>
      </c>
      <c r="F151" s="164" t="s">
        <v>398</v>
      </c>
      <c r="H151" s="165">
        <v>36.099000000000004</v>
      </c>
      <c r="I151" s="166"/>
      <c r="L151" s="162"/>
      <c r="M151" s="167"/>
      <c r="T151" s="168"/>
      <c r="AT151" s="163" t="s">
        <v>376</v>
      </c>
      <c r="AU151" s="163" t="s">
        <v>86</v>
      </c>
      <c r="AV151" s="13" t="s">
        <v>249</v>
      </c>
      <c r="AW151" s="13" t="s">
        <v>34</v>
      </c>
      <c r="AX151" s="13" t="s">
        <v>84</v>
      </c>
      <c r="AY151" s="163" t="s">
        <v>339</v>
      </c>
    </row>
    <row r="152" spans="2:65" s="1" customFormat="1" ht="16.5" customHeight="1" x14ac:dyDescent="0.2">
      <c r="B152" s="136"/>
      <c r="C152" s="169" t="s">
        <v>340</v>
      </c>
      <c r="D152" s="169" t="s">
        <v>490</v>
      </c>
      <c r="E152" s="170" t="s">
        <v>5305</v>
      </c>
      <c r="F152" s="171" t="s">
        <v>5306</v>
      </c>
      <c r="G152" s="172" t="s">
        <v>493</v>
      </c>
      <c r="H152" s="173">
        <v>44.615000000000002</v>
      </c>
      <c r="I152" s="174"/>
      <c r="J152" s="175">
        <f>ROUND(I152*H152,2)</f>
        <v>0</v>
      </c>
      <c r="K152" s="171" t="s">
        <v>902</v>
      </c>
      <c r="L152" s="176"/>
      <c r="M152" s="177" t="s">
        <v>1</v>
      </c>
      <c r="N152" s="178" t="s">
        <v>42</v>
      </c>
      <c r="P152" s="146">
        <f>O152*H152</f>
        <v>0</v>
      </c>
      <c r="Q152" s="146">
        <v>1</v>
      </c>
      <c r="R152" s="146">
        <f>Q152*H152</f>
        <v>44.615000000000002</v>
      </c>
      <c r="S152" s="146">
        <v>0</v>
      </c>
      <c r="T152" s="147">
        <f>S152*H152</f>
        <v>0</v>
      </c>
      <c r="AR152" s="148" t="s">
        <v>385</v>
      </c>
      <c r="AT152" s="148" t="s">
        <v>490</v>
      </c>
      <c r="AU152" s="148" t="s">
        <v>86</v>
      </c>
      <c r="AY152" s="17" t="s">
        <v>339</v>
      </c>
      <c r="BE152" s="149">
        <f>IF(N152="základní",J152,0)</f>
        <v>0</v>
      </c>
      <c r="BF152" s="149">
        <f>IF(N152="snížená",J152,0)</f>
        <v>0</v>
      </c>
      <c r="BG152" s="149">
        <f>IF(N152="zákl. přenesená",J152,0)</f>
        <v>0</v>
      </c>
      <c r="BH152" s="149">
        <f>IF(N152="sníž. přenesená",J152,0)</f>
        <v>0</v>
      </c>
      <c r="BI152" s="149">
        <f>IF(N152="nulová",J152,0)</f>
        <v>0</v>
      </c>
      <c r="BJ152" s="17" t="s">
        <v>84</v>
      </c>
      <c r="BK152" s="149">
        <f>ROUND(I152*H152,2)</f>
        <v>0</v>
      </c>
      <c r="BL152" s="17" t="s">
        <v>249</v>
      </c>
      <c r="BM152" s="148" t="s">
        <v>5906</v>
      </c>
    </row>
    <row r="153" spans="2:65" s="1" customFormat="1" x14ac:dyDescent="0.2">
      <c r="B153" s="32"/>
      <c r="D153" s="150" t="s">
        <v>348</v>
      </c>
      <c r="F153" s="151" t="s">
        <v>5306</v>
      </c>
      <c r="I153" s="152"/>
      <c r="L153" s="32"/>
      <c r="M153" s="153"/>
      <c r="T153" s="56"/>
      <c r="AT153" s="17" t="s">
        <v>348</v>
      </c>
      <c r="AU153" s="17" t="s">
        <v>86</v>
      </c>
    </row>
    <row r="154" spans="2:65" s="12" customFormat="1" x14ac:dyDescent="0.2">
      <c r="B154" s="155"/>
      <c r="D154" s="150" t="s">
        <v>376</v>
      </c>
      <c r="E154" s="156" t="s">
        <v>1</v>
      </c>
      <c r="F154" s="157" t="s">
        <v>5907</v>
      </c>
      <c r="H154" s="158">
        <v>44.615000000000002</v>
      </c>
      <c r="I154" s="159"/>
      <c r="L154" s="155"/>
      <c r="M154" s="160"/>
      <c r="T154" s="161"/>
      <c r="AT154" s="156" t="s">
        <v>376</v>
      </c>
      <c r="AU154" s="156" t="s">
        <v>86</v>
      </c>
      <c r="AV154" s="12" t="s">
        <v>86</v>
      </c>
      <c r="AW154" s="12" t="s">
        <v>34</v>
      </c>
      <c r="AX154" s="12" t="s">
        <v>77</v>
      </c>
      <c r="AY154" s="156" t="s">
        <v>339</v>
      </c>
    </row>
    <row r="155" spans="2:65" s="13" customFormat="1" x14ac:dyDescent="0.2">
      <c r="B155" s="162"/>
      <c r="D155" s="150" t="s">
        <v>376</v>
      </c>
      <c r="E155" s="163" t="s">
        <v>1</v>
      </c>
      <c r="F155" s="164" t="s">
        <v>398</v>
      </c>
      <c r="H155" s="165">
        <v>44.615000000000002</v>
      </c>
      <c r="I155" s="166"/>
      <c r="L155" s="162"/>
      <c r="M155" s="167"/>
      <c r="T155" s="168"/>
      <c r="AT155" s="163" t="s">
        <v>376</v>
      </c>
      <c r="AU155" s="163" t="s">
        <v>86</v>
      </c>
      <c r="AV155" s="13" t="s">
        <v>249</v>
      </c>
      <c r="AW155" s="13" t="s">
        <v>34</v>
      </c>
      <c r="AX155" s="13" t="s">
        <v>84</v>
      </c>
      <c r="AY155" s="163" t="s">
        <v>339</v>
      </c>
    </row>
    <row r="156" spans="2:65" s="11" customFormat="1" ht="22.8" customHeight="1" x14ac:dyDescent="0.25">
      <c r="B156" s="124"/>
      <c r="D156" s="125" t="s">
        <v>76</v>
      </c>
      <c r="E156" s="134" t="s">
        <v>391</v>
      </c>
      <c r="F156" s="134" t="s">
        <v>2387</v>
      </c>
      <c r="I156" s="127"/>
      <c r="J156" s="135">
        <f>BK156</f>
        <v>0</v>
      </c>
      <c r="L156" s="124"/>
      <c r="M156" s="129"/>
      <c r="P156" s="130">
        <f>SUM(P157:P178)</f>
        <v>0</v>
      </c>
      <c r="R156" s="130">
        <f>SUM(R157:R178)</f>
        <v>1.5565200000000001</v>
      </c>
      <c r="T156" s="131">
        <f>SUM(T157:T178)</f>
        <v>29.618770000000001</v>
      </c>
      <c r="AR156" s="125" t="s">
        <v>84</v>
      </c>
      <c r="AT156" s="132" t="s">
        <v>76</v>
      </c>
      <c r="AU156" s="132" t="s">
        <v>84</v>
      </c>
      <c r="AY156" s="125" t="s">
        <v>339</v>
      </c>
      <c r="BK156" s="133">
        <f>SUM(BK157:BK178)</f>
        <v>0</v>
      </c>
    </row>
    <row r="157" spans="2:65" s="1" customFormat="1" ht="16.5" customHeight="1" x14ac:dyDescent="0.2">
      <c r="B157" s="136"/>
      <c r="C157" s="137" t="s">
        <v>370</v>
      </c>
      <c r="D157" s="137" t="s">
        <v>342</v>
      </c>
      <c r="E157" s="138" t="s">
        <v>2508</v>
      </c>
      <c r="F157" s="139" t="s">
        <v>2509</v>
      </c>
      <c r="G157" s="140" t="s">
        <v>373</v>
      </c>
      <c r="H157" s="141">
        <v>2.8719999999999999</v>
      </c>
      <c r="I157" s="142"/>
      <c r="J157" s="143">
        <f>ROUND(I157*H157,2)</f>
        <v>0</v>
      </c>
      <c r="K157" s="139" t="s">
        <v>902</v>
      </c>
      <c r="L157" s="32"/>
      <c r="M157" s="144" t="s">
        <v>1</v>
      </c>
      <c r="N157" s="145" t="s">
        <v>42</v>
      </c>
      <c r="P157" s="146">
        <f>O157*H157</f>
        <v>0</v>
      </c>
      <c r="Q157" s="146">
        <v>0.12</v>
      </c>
      <c r="R157" s="146">
        <f>Q157*H157</f>
        <v>0.34463999999999995</v>
      </c>
      <c r="S157" s="146">
        <v>2.4900000000000002</v>
      </c>
      <c r="T157" s="147">
        <f>S157*H157</f>
        <v>7.1512800000000007</v>
      </c>
      <c r="AR157" s="148" t="s">
        <v>249</v>
      </c>
      <c r="AT157" s="148" t="s">
        <v>342</v>
      </c>
      <c r="AU157" s="148" t="s">
        <v>86</v>
      </c>
      <c r="AY157" s="17" t="s">
        <v>339</v>
      </c>
      <c r="BE157" s="149">
        <f>IF(N157="základní",J157,0)</f>
        <v>0</v>
      </c>
      <c r="BF157" s="149">
        <f>IF(N157="snížená",J157,0)</f>
        <v>0</v>
      </c>
      <c r="BG157" s="149">
        <f>IF(N157="zákl. přenesená",J157,0)</f>
        <v>0</v>
      </c>
      <c r="BH157" s="149">
        <f>IF(N157="sníž. přenesená",J157,0)</f>
        <v>0</v>
      </c>
      <c r="BI157" s="149">
        <f>IF(N157="nulová",J157,0)</f>
        <v>0</v>
      </c>
      <c r="BJ157" s="17" t="s">
        <v>84</v>
      </c>
      <c r="BK157" s="149">
        <f>ROUND(I157*H157,2)</f>
        <v>0</v>
      </c>
      <c r="BL157" s="17" t="s">
        <v>249</v>
      </c>
      <c r="BM157" s="148" t="s">
        <v>5908</v>
      </c>
    </row>
    <row r="158" spans="2:65" s="1" customFormat="1" x14ac:dyDescent="0.2">
      <c r="B158" s="32"/>
      <c r="D158" s="150" t="s">
        <v>348</v>
      </c>
      <c r="F158" s="151" t="s">
        <v>2511</v>
      </c>
      <c r="I158" s="152"/>
      <c r="L158" s="32"/>
      <c r="M158" s="153"/>
      <c r="T158" s="56"/>
      <c r="AT158" s="17" t="s">
        <v>348</v>
      </c>
      <c r="AU158" s="17" t="s">
        <v>86</v>
      </c>
    </row>
    <row r="159" spans="2:65" s="1" customFormat="1" ht="48" x14ac:dyDescent="0.2">
      <c r="B159" s="32"/>
      <c r="D159" s="150" t="s">
        <v>350</v>
      </c>
      <c r="F159" s="154" t="s">
        <v>5867</v>
      </c>
      <c r="I159" s="152"/>
      <c r="L159" s="32"/>
      <c r="M159" s="153"/>
      <c r="T159" s="56"/>
      <c r="AT159" s="17" t="s">
        <v>350</v>
      </c>
      <c r="AU159" s="17" t="s">
        <v>86</v>
      </c>
    </row>
    <row r="160" spans="2:65" s="12" customFormat="1" x14ac:dyDescent="0.2">
      <c r="B160" s="155"/>
      <c r="D160" s="150" t="s">
        <v>376</v>
      </c>
      <c r="E160" s="156" t="s">
        <v>1</v>
      </c>
      <c r="F160" s="157" t="s">
        <v>5909</v>
      </c>
      <c r="H160" s="158">
        <v>2.496</v>
      </c>
      <c r="I160" s="159"/>
      <c r="L160" s="155"/>
      <c r="M160" s="160"/>
      <c r="T160" s="161"/>
      <c r="AT160" s="156" t="s">
        <v>376</v>
      </c>
      <c r="AU160" s="156" t="s">
        <v>86</v>
      </c>
      <c r="AV160" s="12" t="s">
        <v>86</v>
      </c>
      <c r="AW160" s="12" t="s">
        <v>34</v>
      </c>
      <c r="AX160" s="12" t="s">
        <v>77</v>
      </c>
      <c r="AY160" s="156" t="s">
        <v>339</v>
      </c>
    </row>
    <row r="161" spans="2:65" s="12" customFormat="1" x14ac:dyDescent="0.2">
      <c r="B161" s="155"/>
      <c r="D161" s="150" t="s">
        <v>376</v>
      </c>
      <c r="E161" s="156" t="s">
        <v>1</v>
      </c>
      <c r="F161" s="157" t="s">
        <v>5910</v>
      </c>
      <c r="H161" s="158">
        <v>0.376</v>
      </c>
      <c r="I161" s="159"/>
      <c r="L161" s="155"/>
      <c r="M161" s="160"/>
      <c r="T161" s="161"/>
      <c r="AT161" s="156" t="s">
        <v>376</v>
      </c>
      <c r="AU161" s="156" t="s">
        <v>86</v>
      </c>
      <c r="AV161" s="12" t="s">
        <v>86</v>
      </c>
      <c r="AW161" s="12" t="s">
        <v>34</v>
      </c>
      <c r="AX161" s="12" t="s">
        <v>77</v>
      </c>
      <c r="AY161" s="156" t="s">
        <v>339</v>
      </c>
    </row>
    <row r="162" spans="2:65" s="13" customFormat="1" x14ac:dyDescent="0.2">
      <c r="B162" s="162"/>
      <c r="D162" s="150" t="s">
        <v>376</v>
      </c>
      <c r="E162" s="163" t="s">
        <v>1</v>
      </c>
      <c r="F162" s="164" t="s">
        <v>398</v>
      </c>
      <c r="H162" s="165">
        <v>2.8719999999999999</v>
      </c>
      <c r="I162" s="166"/>
      <c r="L162" s="162"/>
      <c r="M162" s="167"/>
      <c r="T162" s="168"/>
      <c r="AT162" s="163" t="s">
        <v>376</v>
      </c>
      <c r="AU162" s="163" t="s">
        <v>86</v>
      </c>
      <c r="AV162" s="13" t="s">
        <v>249</v>
      </c>
      <c r="AW162" s="13" t="s">
        <v>34</v>
      </c>
      <c r="AX162" s="13" t="s">
        <v>84</v>
      </c>
      <c r="AY162" s="163" t="s">
        <v>339</v>
      </c>
    </row>
    <row r="163" spans="2:65" s="1" customFormat="1" ht="16.5" customHeight="1" x14ac:dyDescent="0.2">
      <c r="B163" s="136"/>
      <c r="C163" s="137" t="s">
        <v>378</v>
      </c>
      <c r="D163" s="137" t="s">
        <v>342</v>
      </c>
      <c r="E163" s="138" t="s">
        <v>5482</v>
      </c>
      <c r="F163" s="139" t="s">
        <v>5483</v>
      </c>
      <c r="G163" s="140" t="s">
        <v>373</v>
      </c>
      <c r="H163" s="141">
        <v>8.2200000000000006</v>
      </c>
      <c r="I163" s="142"/>
      <c r="J163" s="143">
        <f>ROUND(I163*H163,2)</f>
        <v>0</v>
      </c>
      <c r="K163" s="139" t="s">
        <v>902</v>
      </c>
      <c r="L163" s="32"/>
      <c r="M163" s="144" t="s">
        <v>1</v>
      </c>
      <c r="N163" s="145" t="s">
        <v>42</v>
      </c>
      <c r="P163" s="146">
        <f>O163*H163</f>
        <v>0</v>
      </c>
      <c r="Q163" s="146">
        <v>0.12</v>
      </c>
      <c r="R163" s="146">
        <f>Q163*H163</f>
        <v>0.98640000000000005</v>
      </c>
      <c r="S163" s="146">
        <v>2.2000000000000002</v>
      </c>
      <c r="T163" s="147">
        <f>S163*H163</f>
        <v>18.084000000000003</v>
      </c>
      <c r="AR163" s="148" t="s">
        <v>249</v>
      </c>
      <c r="AT163" s="148" t="s">
        <v>342</v>
      </c>
      <c r="AU163" s="148" t="s">
        <v>86</v>
      </c>
      <c r="AY163" s="17" t="s">
        <v>339</v>
      </c>
      <c r="BE163" s="149">
        <f>IF(N163="základní",J163,0)</f>
        <v>0</v>
      </c>
      <c r="BF163" s="149">
        <f>IF(N163="snížená",J163,0)</f>
        <v>0</v>
      </c>
      <c r="BG163" s="149">
        <f>IF(N163="zákl. přenesená",J163,0)</f>
        <v>0</v>
      </c>
      <c r="BH163" s="149">
        <f>IF(N163="sníž. přenesená",J163,0)</f>
        <v>0</v>
      </c>
      <c r="BI163" s="149">
        <f>IF(N163="nulová",J163,0)</f>
        <v>0</v>
      </c>
      <c r="BJ163" s="17" t="s">
        <v>84</v>
      </c>
      <c r="BK163" s="149">
        <f>ROUND(I163*H163,2)</f>
        <v>0</v>
      </c>
      <c r="BL163" s="17" t="s">
        <v>249</v>
      </c>
      <c r="BM163" s="148" t="s">
        <v>5911</v>
      </c>
    </row>
    <row r="164" spans="2:65" s="1" customFormat="1" x14ac:dyDescent="0.2">
      <c r="B164" s="32"/>
      <c r="D164" s="150" t="s">
        <v>348</v>
      </c>
      <c r="F164" s="151" t="s">
        <v>5485</v>
      </c>
      <c r="I164" s="152"/>
      <c r="L164" s="32"/>
      <c r="M164" s="153"/>
      <c r="T164" s="56"/>
      <c r="AT164" s="17" t="s">
        <v>348</v>
      </c>
      <c r="AU164" s="17" t="s">
        <v>86</v>
      </c>
    </row>
    <row r="165" spans="2:65" s="1" customFormat="1" ht="48" x14ac:dyDescent="0.2">
      <c r="B165" s="32"/>
      <c r="D165" s="150" t="s">
        <v>350</v>
      </c>
      <c r="F165" s="154" t="s">
        <v>5912</v>
      </c>
      <c r="I165" s="152"/>
      <c r="L165" s="32"/>
      <c r="M165" s="153"/>
      <c r="T165" s="56"/>
      <c r="AT165" s="17" t="s">
        <v>350</v>
      </c>
      <c r="AU165" s="17" t="s">
        <v>86</v>
      </c>
    </row>
    <row r="166" spans="2:65" s="12" customFormat="1" x14ac:dyDescent="0.2">
      <c r="B166" s="155"/>
      <c r="D166" s="150" t="s">
        <v>376</v>
      </c>
      <c r="E166" s="156" t="s">
        <v>1</v>
      </c>
      <c r="F166" s="157" t="s">
        <v>5913</v>
      </c>
      <c r="H166" s="158">
        <v>7.7759999999999998</v>
      </c>
      <c r="I166" s="159"/>
      <c r="L166" s="155"/>
      <c r="M166" s="160"/>
      <c r="T166" s="161"/>
      <c r="AT166" s="156" t="s">
        <v>376</v>
      </c>
      <c r="AU166" s="156" t="s">
        <v>86</v>
      </c>
      <c r="AV166" s="12" t="s">
        <v>86</v>
      </c>
      <c r="AW166" s="12" t="s">
        <v>34</v>
      </c>
      <c r="AX166" s="12" t="s">
        <v>77</v>
      </c>
      <c r="AY166" s="156" t="s">
        <v>339</v>
      </c>
    </row>
    <row r="167" spans="2:65" s="12" customFormat="1" x14ac:dyDescent="0.2">
      <c r="B167" s="155"/>
      <c r="D167" s="150" t="s">
        <v>376</v>
      </c>
      <c r="E167" s="156" t="s">
        <v>1</v>
      </c>
      <c r="F167" s="157" t="s">
        <v>5914</v>
      </c>
      <c r="H167" s="158">
        <v>0.44400000000000001</v>
      </c>
      <c r="I167" s="159"/>
      <c r="L167" s="155"/>
      <c r="M167" s="160"/>
      <c r="T167" s="161"/>
      <c r="AT167" s="156" t="s">
        <v>376</v>
      </c>
      <c r="AU167" s="156" t="s">
        <v>86</v>
      </c>
      <c r="AV167" s="12" t="s">
        <v>86</v>
      </c>
      <c r="AW167" s="12" t="s">
        <v>34</v>
      </c>
      <c r="AX167" s="12" t="s">
        <v>77</v>
      </c>
      <c r="AY167" s="156" t="s">
        <v>339</v>
      </c>
    </row>
    <row r="168" spans="2:65" s="13" customFormat="1" x14ac:dyDescent="0.2">
      <c r="B168" s="162"/>
      <c r="D168" s="150" t="s">
        <v>376</v>
      </c>
      <c r="E168" s="163" t="s">
        <v>1</v>
      </c>
      <c r="F168" s="164" t="s">
        <v>398</v>
      </c>
      <c r="H168" s="165">
        <v>8.2200000000000006</v>
      </c>
      <c r="I168" s="166"/>
      <c r="L168" s="162"/>
      <c r="M168" s="167"/>
      <c r="T168" s="168"/>
      <c r="AT168" s="163" t="s">
        <v>376</v>
      </c>
      <c r="AU168" s="163" t="s">
        <v>86</v>
      </c>
      <c r="AV168" s="13" t="s">
        <v>249</v>
      </c>
      <c r="AW168" s="13" t="s">
        <v>34</v>
      </c>
      <c r="AX168" s="13" t="s">
        <v>84</v>
      </c>
      <c r="AY168" s="163" t="s">
        <v>339</v>
      </c>
    </row>
    <row r="169" spans="2:65" s="1" customFormat="1" ht="16.5" customHeight="1" x14ac:dyDescent="0.2">
      <c r="B169" s="136"/>
      <c r="C169" s="137" t="s">
        <v>385</v>
      </c>
      <c r="D169" s="137" t="s">
        <v>342</v>
      </c>
      <c r="E169" s="138" t="s">
        <v>4028</v>
      </c>
      <c r="F169" s="139" t="s">
        <v>4029</v>
      </c>
      <c r="G169" s="140" t="s">
        <v>373</v>
      </c>
      <c r="H169" s="141">
        <v>0.86099999999999999</v>
      </c>
      <c r="I169" s="142"/>
      <c r="J169" s="143">
        <f>ROUND(I169*H169,2)</f>
        <v>0</v>
      </c>
      <c r="K169" s="139" t="s">
        <v>902</v>
      </c>
      <c r="L169" s="32"/>
      <c r="M169" s="144" t="s">
        <v>1</v>
      </c>
      <c r="N169" s="145" t="s">
        <v>42</v>
      </c>
      <c r="P169" s="146">
        <f>O169*H169</f>
        <v>0</v>
      </c>
      <c r="Q169" s="146">
        <v>0.12</v>
      </c>
      <c r="R169" s="146">
        <f>Q169*H169</f>
        <v>0.10332</v>
      </c>
      <c r="S169" s="146">
        <v>2.4900000000000002</v>
      </c>
      <c r="T169" s="147">
        <f>S169*H169</f>
        <v>2.1438900000000003</v>
      </c>
      <c r="AR169" s="148" t="s">
        <v>249</v>
      </c>
      <c r="AT169" s="148" t="s">
        <v>342</v>
      </c>
      <c r="AU169" s="148" t="s">
        <v>86</v>
      </c>
      <c r="AY169" s="17" t="s">
        <v>339</v>
      </c>
      <c r="BE169" s="149">
        <f>IF(N169="základní",J169,0)</f>
        <v>0</v>
      </c>
      <c r="BF169" s="149">
        <f>IF(N169="snížená",J169,0)</f>
        <v>0</v>
      </c>
      <c r="BG169" s="149">
        <f>IF(N169="zákl. přenesená",J169,0)</f>
        <v>0</v>
      </c>
      <c r="BH169" s="149">
        <f>IF(N169="sníž. přenesená",J169,0)</f>
        <v>0</v>
      </c>
      <c r="BI169" s="149">
        <f>IF(N169="nulová",J169,0)</f>
        <v>0</v>
      </c>
      <c r="BJ169" s="17" t="s">
        <v>84</v>
      </c>
      <c r="BK169" s="149">
        <f>ROUND(I169*H169,2)</f>
        <v>0</v>
      </c>
      <c r="BL169" s="17" t="s">
        <v>249</v>
      </c>
      <c r="BM169" s="148" t="s">
        <v>5915</v>
      </c>
    </row>
    <row r="170" spans="2:65" s="1" customFormat="1" x14ac:dyDescent="0.2">
      <c r="B170" s="32"/>
      <c r="D170" s="150" t="s">
        <v>348</v>
      </c>
      <c r="F170" s="151" t="s">
        <v>4031</v>
      </c>
      <c r="I170" s="152"/>
      <c r="L170" s="32"/>
      <c r="M170" s="153"/>
      <c r="T170" s="56"/>
      <c r="AT170" s="17" t="s">
        <v>348</v>
      </c>
      <c r="AU170" s="17" t="s">
        <v>86</v>
      </c>
    </row>
    <row r="171" spans="2:65" s="1" customFormat="1" ht="48" x14ac:dyDescent="0.2">
      <c r="B171" s="32"/>
      <c r="D171" s="150" t="s">
        <v>350</v>
      </c>
      <c r="F171" s="154" t="s">
        <v>5916</v>
      </c>
      <c r="I171" s="152"/>
      <c r="L171" s="32"/>
      <c r="M171" s="153"/>
      <c r="T171" s="56"/>
      <c r="AT171" s="17" t="s">
        <v>350</v>
      </c>
      <c r="AU171" s="17" t="s">
        <v>86</v>
      </c>
    </row>
    <row r="172" spans="2:65" s="12" customFormat="1" x14ac:dyDescent="0.2">
      <c r="B172" s="155"/>
      <c r="D172" s="150" t="s">
        <v>376</v>
      </c>
      <c r="E172" s="156" t="s">
        <v>1</v>
      </c>
      <c r="F172" s="157" t="s">
        <v>5917</v>
      </c>
      <c r="H172" s="158">
        <v>0.86099999999999999</v>
      </c>
      <c r="I172" s="159"/>
      <c r="L172" s="155"/>
      <c r="M172" s="160"/>
      <c r="T172" s="161"/>
      <c r="AT172" s="156" t="s">
        <v>376</v>
      </c>
      <c r="AU172" s="156" t="s">
        <v>86</v>
      </c>
      <c r="AV172" s="12" t="s">
        <v>86</v>
      </c>
      <c r="AW172" s="12" t="s">
        <v>34</v>
      </c>
      <c r="AX172" s="12" t="s">
        <v>77</v>
      </c>
      <c r="AY172" s="156" t="s">
        <v>339</v>
      </c>
    </row>
    <row r="173" spans="2:65" s="13" customFormat="1" x14ac:dyDescent="0.2">
      <c r="B173" s="162"/>
      <c r="D173" s="150" t="s">
        <v>376</v>
      </c>
      <c r="E173" s="163" t="s">
        <v>1</v>
      </c>
      <c r="F173" s="164" t="s">
        <v>398</v>
      </c>
      <c r="H173" s="165">
        <v>0.86099999999999999</v>
      </c>
      <c r="I173" s="166"/>
      <c r="L173" s="162"/>
      <c r="M173" s="167"/>
      <c r="T173" s="168"/>
      <c r="AT173" s="163" t="s">
        <v>376</v>
      </c>
      <c r="AU173" s="163" t="s">
        <v>86</v>
      </c>
      <c r="AV173" s="13" t="s">
        <v>249</v>
      </c>
      <c r="AW173" s="13" t="s">
        <v>34</v>
      </c>
      <c r="AX173" s="13" t="s">
        <v>84</v>
      </c>
      <c r="AY173" s="163" t="s">
        <v>339</v>
      </c>
    </row>
    <row r="174" spans="2:65" s="1" customFormat="1" ht="16.5" customHeight="1" x14ac:dyDescent="0.2">
      <c r="B174" s="136"/>
      <c r="C174" s="137" t="s">
        <v>391</v>
      </c>
      <c r="D174" s="137" t="s">
        <v>342</v>
      </c>
      <c r="E174" s="138" t="s">
        <v>5786</v>
      </c>
      <c r="F174" s="139" t="s">
        <v>5787</v>
      </c>
      <c r="G174" s="140" t="s">
        <v>373</v>
      </c>
      <c r="H174" s="141">
        <v>1.018</v>
      </c>
      <c r="I174" s="142"/>
      <c r="J174" s="143">
        <f>ROUND(I174*H174,2)</f>
        <v>0</v>
      </c>
      <c r="K174" s="139" t="s">
        <v>902</v>
      </c>
      <c r="L174" s="32"/>
      <c r="M174" s="144" t="s">
        <v>1</v>
      </c>
      <c r="N174" s="145" t="s">
        <v>42</v>
      </c>
      <c r="P174" s="146">
        <f>O174*H174</f>
        <v>0</v>
      </c>
      <c r="Q174" s="146">
        <v>0.12</v>
      </c>
      <c r="R174" s="146">
        <f>Q174*H174</f>
        <v>0.12215999999999999</v>
      </c>
      <c r="S174" s="146">
        <v>2.2000000000000002</v>
      </c>
      <c r="T174" s="147">
        <f>S174*H174</f>
        <v>2.2396000000000003</v>
      </c>
      <c r="AR174" s="148" t="s">
        <v>249</v>
      </c>
      <c r="AT174" s="148" t="s">
        <v>342</v>
      </c>
      <c r="AU174" s="148" t="s">
        <v>86</v>
      </c>
      <c r="AY174" s="17" t="s">
        <v>339</v>
      </c>
      <c r="BE174" s="149">
        <f>IF(N174="základní",J174,0)</f>
        <v>0</v>
      </c>
      <c r="BF174" s="149">
        <f>IF(N174="snížená",J174,0)</f>
        <v>0</v>
      </c>
      <c r="BG174" s="149">
        <f>IF(N174="zákl. přenesená",J174,0)</f>
        <v>0</v>
      </c>
      <c r="BH174" s="149">
        <f>IF(N174="sníž. přenesená",J174,0)</f>
        <v>0</v>
      </c>
      <c r="BI174" s="149">
        <f>IF(N174="nulová",J174,0)</f>
        <v>0</v>
      </c>
      <c r="BJ174" s="17" t="s">
        <v>84</v>
      </c>
      <c r="BK174" s="149">
        <f>ROUND(I174*H174,2)</f>
        <v>0</v>
      </c>
      <c r="BL174" s="17" t="s">
        <v>249</v>
      </c>
      <c r="BM174" s="148" t="s">
        <v>5918</v>
      </c>
    </row>
    <row r="175" spans="2:65" s="1" customFormat="1" x14ac:dyDescent="0.2">
      <c r="B175" s="32"/>
      <c r="D175" s="150" t="s">
        <v>348</v>
      </c>
      <c r="F175" s="151" t="s">
        <v>5789</v>
      </c>
      <c r="I175" s="152"/>
      <c r="L175" s="32"/>
      <c r="M175" s="153"/>
      <c r="T175" s="56"/>
      <c r="AT175" s="17" t="s">
        <v>348</v>
      </c>
      <c r="AU175" s="17" t="s">
        <v>86</v>
      </c>
    </row>
    <row r="176" spans="2:65" s="1" customFormat="1" ht="38.4" x14ac:dyDescent="0.2">
      <c r="B176" s="32"/>
      <c r="D176" s="150" t="s">
        <v>350</v>
      </c>
      <c r="F176" s="154" t="s">
        <v>5919</v>
      </c>
      <c r="I176" s="152"/>
      <c r="L176" s="32"/>
      <c r="M176" s="153"/>
      <c r="T176" s="56"/>
      <c r="AT176" s="17" t="s">
        <v>350</v>
      </c>
      <c r="AU176" s="17" t="s">
        <v>86</v>
      </c>
    </row>
    <row r="177" spans="2:65" s="12" customFormat="1" x14ac:dyDescent="0.2">
      <c r="B177" s="155"/>
      <c r="D177" s="150" t="s">
        <v>376</v>
      </c>
      <c r="E177" s="156" t="s">
        <v>1</v>
      </c>
      <c r="F177" s="157" t="s">
        <v>5920</v>
      </c>
      <c r="H177" s="158">
        <v>1.018</v>
      </c>
      <c r="I177" s="159"/>
      <c r="L177" s="155"/>
      <c r="M177" s="160"/>
      <c r="T177" s="161"/>
      <c r="AT177" s="156" t="s">
        <v>376</v>
      </c>
      <c r="AU177" s="156" t="s">
        <v>86</v>
      </c>
      <c r="AV177" s="12" t="s">
        <v>86</v>
      </c>
      <c r="AW177" s="12" t="s">
        <v>34</v>
      </c>
      <c r="AX177" s="12" t="s">
        <v>77</v>
      </c>
      <c r="AY177" s="156" t="s">
        <v>339</v>
      </c>
    </row>
    <row r="178" spans="2:65" s="13" customFormat="1" x14ac:dyDescent="0.2">
      <c r="B178" s="162"/>
      <c r="D178" s="150" t="s">
        <v>376</v>
      </c>
      <c r="E178" s="163" t="s">
        <v>1</v>
      </c>
      <c r="F178" s="164" t="s">
        <v>398</v>
      </c>
      <c r="H178" s="165">
        <v>1.018</v>
      </c>
      <c r="I178" s="166"/>
      <c r="L178" s="162"/>
      <c r="M178" s="167"/>
      <c r="T178" s="168"/>
      <c r="AT178" s="163" t="s">
        <v>376</v>
      </c>
      <c r="AU178" s="163" t="s">
        <v>86</v>
      </c>
      <c r="AV178" s="13" t="s">
        <v>249</v>
      </c>
      <c r="AW178" s="13" t="s">
        <v>34</v>
      </c>
      <c r="AX178" s="13" t="s">
        <v>84</v>
      </c>
      <c r="AY178" s="163" t="s">
        <v>339</v>
      </c>
    </row>
    <row r="179" spans="2:65" s="11" customFormat="1" ht="22.8" customHeight="1" x14ac:dyDescent="0.25">
      <c r="B179" s="124"/>
      <c r="D179" s="125" t="s">
        <v>76</v>
      </c>
      <c r="E179" s="134" t="s">
        <v>2614</v>
      </c>
      <c r="F179" s="134" t="s">
        <v>3443</v>
      </c>
      <c r="I179" s="127"/>
      <c r="J179" s="135">
        <f>BK179</f>
        <v>0</v>
      </c>
      <c r="L179" s="124"/>
      <c r="M179" s="129"/>
      <c r="P179" s="130">
        <f>SUM(P180:P206)</f>
        <v>0</v>
      </c>
      <c r="R179" s="130">
        <f>SUM(R180:R206)</f>
        <v>0</v>
      </c>
      <c r="T179" s="131">
        <f>SUM(T180:T206)</f>
        <v>0</v>
      </c>
      <c r="AR179" s="125" t="s">
        <v>84</v>
      </c>
      <c r="AT179" s="132" t="s">
        <v>76</v>
      </c>
      <c r="AU179" s="132" t="s">
        <v>84</v>
      </c>
      <c r="AY179" s="125" t="s">
        <v>339</v>
      </c>
      <c r="BK179" s="133">
        <f>SUM(BK180:BK206)</f>
        <v>0</v>
      </c>
    </row>
    <row r="180" spans="2:65" s="1" customFormat="1" ht="24.15" customHeight="1" x14ac:dyDescent="0.2">
      <c r="B180" s="136"/>
      <c r="C180" s="137" t="s">
        <v>399</v>
      </c>
      <c r="D180" s="137" t="s">
        <v>342</v>
      </c>
      <c r="E180" s="138" t="s">
        <v>5500</v>
      </c>
      <c r="F180" s="139" t="s">
        <v>5501</v>
      </c>
      <c r="G180" s="140" t="s">
        <v>493</v>
      </c>
      <c r="H180" s="141">
        <v>20.324000000000002</v>
      </c>
      <c r="I180" s="142"/>
      <c r="J180" s="143">
        <f>ROUND(I180*H180,2)</f>
        <v>0</v>
      </c>
      <c r="K180" s="139" t="s">
        <v>902</v>
      </c>
      <c r="L180" s="32"/>
      <c r="M180" s="144" t="s">
        <v>1</v>
      </c>
      <c r="N180" s="145" t="s">
        <v>42</v>
      </c>
      <c r="P180" s="146">
        <f>O180*H180</f>
        <v>0</v>
      </c>
      <c r="Q180" s="146">
        <v>0</v>
      </c>
      <c r="R180" s="146">
        <f>Q180*H180</f>
        <v>0</v>
      </c>
      <c r="S180" s="146">
        <v>0</v>
      </c>
      <c r="T180" s="147">
        <f>S180*H180</f>
        <v>0</v>
      </c>
      <c r="AR180" s="148" t="s">
        <v>249</v>
      </c>
      <c r="AT180" s="148" t="s">
        <v>342</v>
      </c>
      <c r="AU180" s="148" t="s">
        <v>86</v>
      </c>
      <c r="AY180" s="17" t="s">
        <v>339</v>
      </c>
      <c r="BE180" s="149">
        <f>IF(N180="základní",J180,0)</f>
        <v>0</v>
      </c>
      <c r="BF180" s="149">
        <f>IF(N180="snížená",J180,0)</f>
        <v>0</v>
      </c>
      <c r="BG180" s="149">
        <f>IF(N180="zákl. přenesená",J180,0)</f>
        <v>0</v>
      </c>
      <c r="BH180" s="149">
        <f>IF(N180="sníž. přenesená",J180,0)</f>
        <v>0</v>
      </c>
      <c r="BI180" s="149">
        <f>IF(N180="nulová",J180,0)</f>
        <v>0</v>
      </c>
      <c r="BJ180" s="17" t="s">
        <v>84</v>
      </c>
      <c r="BK180" s="149">
        <f>ROUND(I180*H180,2)</f>
        <v>0</v>
      </c>
      <c r="BL180" s="17" t="s">
        <v>249</v>
      </c>
      <c r="BM180" s="148" t="s">
        <v>5921</v>
      </c>
    </row>
    <row r="181" spans="2:65" s="1" customFormat="1" ht="19.2" x14ac:dyDescent="0.2">
      <c r="B181" s="32"/>
      <c r="D181" s="150" t="s">
        <v>348</v>
      </c>
      <c r="F181" s="151" t="s">
        <v>5503</v>
      </c>
      <c r="I181" s="152"/>
      <c r="L181" s="32"/>
      <c r="M181" s="153"/>
      <c r="T181" s="56"/>
      <c r="AT181" s="17" t="s">
        <v>348</v>
      </c>
      <c r="AU181" s="17" t="s">
        <v>86</v>
      </c>
    </row>
    <row r="182" spans="2:65" s="1" customFormat="1" ht="19.2" x14ac:dyDescent="0.2">
      <c r="B182" s="32"/>
      <c r="D182" s="150" t="s">
        <v>350</v>
      </c>
      <c r="F182" s="154" t="s">
        <v>5922</v>
      </c>
      <c r="I182" s="152"/>
      <c r="L182" s="32"/>
      <c r="M182" s="153"/>
      <c r="T182" s="56"/>
      <c r="AT182" s="17" t="s">
        <v>350</v>
      </c>
      <c r="AU182" s="17" t="s">
        <v>86</v>
      </c>
    </row>
    <row r="183" spans="2:65" s="12" customFormat="1" x14ac:dyDescent="0.2">
      <c r="B183" s="155"/>
      <c r="D183" s="150" t="s">
        <v>376</v>
      </c>
      <c r="E183" s="156" t="s">
        <v>1</v>
      </c>
      <c r="F183" s="157" t="s">
        <v>5923</v>
      </c>
      <c r="H183" s="158">
        <v>20.324000000000002</v>
      </c>
      <c r="I183" s="159"/>
      <c r="L183" s="155"/>
      <c r="M183" s="160"/>
      <c r="T183" s="161"/>
      <c r="AT183" s="156" t="s">
        <v>376</v>
      </c>
      <c r="AU183" s="156" t="s">
        <v>86</v>
      </c>
      <c r="AV183" s="12" t="s">
        <v>86</v>
      </c>
      <c r="AW183" s="12" t="s">
        <v>34</v>
      </c>
      <c r="AX183" s="12" t="s">
        <v>77</v>
      </c>
      <c r="AY183" s="156" t="s">
        <v>339</v>
      </c>
    </row>
    <row r="184" spans="2:65" s="13" customFormat="1" x14ac:dyDescent="0.2">
      <c r="B184" s="162"/>
      <c r="D184" s="150" t="s">
        <v>376</v>
      </c>
      <c r="E184" s="163" t="s">
        <v>1</v>
      </c>
      <c r="F184" s="164" t="s">
        <v>398</v>
      </c>
      <c r="H184" s="165">
        <v>20.324000000000002</v>
      </c>
      <c r="I184" s="166"/>
      <c r="L184" s="162"/>
      <c r="M184" s="167"/>
      <c r="T184" s="168"/>
      <c r="AT184" s="163" t="s">
        <v>376</v>
      </c>
      <c r="AU184" s="163" t="s">
        <v>86</v>
      </c>
      <c r="AV184" s="13" t="s">
        <v>249</v>
      </c>
      <c r="AW184" s="13" t="s">
        <v>34</v>
      </c>
      <c r="AX184" s="13" t="s">
        <v>84</v>
      </c>
      <c r="AY184" s="163" t="s">
        <v>339</v>
      </c>
    </row>
    <row r="185" spans="2:65" s="1" customFormat="1" ht="24.15" customHeight="1" x14ac:dyDescent="0.2">
      <c r="B185" s="136"/>
      <c r="C185" s="137" t="s">
        <v>405</v>
      </c>
      <c r="D185" s="137" t="s">
        <v>342</v>
      </c>
      <c r="E185" s="138" t="s">
        <v>2632</v>
      </c>
      <c r="F185" s="139" t="s">
        <v>2633</v>
      </c>
      <c r="G185" s="140" t="s">
        <v>493</v>
      </c>
      <c r="H185" s="141">
        <v>9.3330000000000002</v>
      </c>
      <c r="I185" s="142"/>
      <c r="J185" s="143">
        <f>ROUND(I185*H185,2)</f>
        <v>0</v>
      </c>
      <c r="K185" s="139" t="s">
        <v>902</v>
      </c>
      <c r="L185" s="32"/>
      <c r="M185" s="144" t="s">
        <v>1</v>
      </c>
      <c r="N185" s="145" t="s">
        <v>42</v>
      </c>
      <c r="P185" s="146">
        <f>O185*H185</f>
        <v>0</v>
      </c>
      <c r="Q185" s="146">
        <v>0</v>
      </c>
      <c r="R185" s="146">
        <f>Q185*H185</f>
        <v>0</v>
      </c>
      <c r="S185" s="146">
        <v>0</v>
      </c>
      <c r="T185" s="147">
        <f>S185*H185</f>
        <v>0</v>
      </c>
      <c r="AR185" s="148" t="s">
        <v>249</v>
      </c>
      <c r="AT185" s="148" t="s">
        <v>342</v>
      </c>
      <c r="AU185" s="148" t="s">
        <v>86</v>
      </c>
      <c r="AY185" s="17" t="s">
        <v>339</v>
      </c>
      <c r="BE185" s="149">
        <f>IF(N185="základní",J185,0)</f>
        <v>0</v>
      </c>
      <c r="BF185" s="149">
        <f>IF(N185="snížená",J185,0)</f>
        <v>0</v>
      </c>
      <c r="BG185" s="149">
        <f>IF(N185="zákl. přenesená",J185,0)</f>
        <v>0</v>
      </c>
      <c r="BH185" s="149">
        <f>IF(N185="sníž. přenesená",J185,0)</f>
        <v>0</v>
      </c>
      <c r="BI185" s="149">
        <f>IF(N185="nulová",J185,0)</f>
        <v>0</v>
      </c>
      <c r="BJ185" s="17" t="s">
        <v>84</v>
      </c>
      <c r="BK185" s="149">
        <f>ROUND(I185*H185,2)</f>
        <v>0</v>
      </c>
      <c r="BL185" s="17" t="s">
        <v>249</v>
      </c>
      <c r="BM185" s="148" t="s">
        <v>5924</v>
      </c>
    </row>
    <row r="186" spans="2:65" s="1" customFormat="1" ht="19.2" x14ac:dyDescent="0.2">
      <c r="B186" s="32"/>
      <c r="D186" s="150" t="s">
        <v>348</v>
      </c>
      <c r="F186" s="151" t="s">
        <v>2633</v>
      </c>
      <c r="I186" s="152"/>
      <c r="L186" s="32"/>
      <c r="M186" s="153"/>
      <c r="T186" s="56"/>
      <c r="AT186" s="17" t="s">
        <v>348</v>
      </c>
      <c r="AU186" s="17" t="s">
        <v>86</v>
      </c>
    </row>
    <row r="187" spans="2:65" s="12" customFormat="1" x14ac:dyDescent="0.2">
      <c r="B187" s="155"/>
      <c r="D187" s="150" t="s">
        <v>376</v>
      </c>
      <c r="E187" s="156" t="s">
        <v>1</v>
      </c>
      <c r="F187" s="157" t="s">
        <v>5925</v>
      </c>
      <c r="H187" s="158">
        <v>9.3330000000000002</v>
      </c>
      <c r="I187" s="159"/>
      <c r="L187" s="155"/>
      <c r="M187" s="160"/>
      <c r="T187" s="161"/>
      <c r="AT187" s="156" t="s">
        <v>376</v>
      </c>
      <c r="AU187" s="156" t="s">
        <v>86</v>
      </c>
      <c r="AV187" s="12" t="s">
        <v>86</v>
      </c>
      <c r="AW187" s="12" t="s">
        <v>34</v>
      </c>
      <c r="AX187" s="12" t="s">
        <v>77</v>
      </c>
      <c r="AY187" s="156" t="s">
        <v>339</v>
      </c>
    </row>
    <row r="188" spans="2:65" s="13" customFormat="1" x14ac:dyDescent="0.2">
      <c r="B188" s="162"/>
      <c r="D188" s="150" t="s">
        <v>376</v>
      </c>
      <c r="E188" s="163" t="s">
        <v>1</v>
      </c>
      <c r="F188" s="164" t="s">
        <v>398</v>
      </c>
      <c r="H188" s="165">
        <v>9.3330000000000002</v>
      </c>
      <c r="I188" s="166"/>
      <c r="L188" s="162"/>
      <c r="M188" s="167"/>
      <c r="T188" s="168"/>
      <c r="AT188" s="163" t="s">
        <v>376</v>
      </c>
      <c r="AU188" s="163" t="s">
        <v>86</v>
      </c>
      <c r="AV188" s="13" t="s">
        <v>249</v>
      </c>
      <c r="AW188" s="13" t="s">
        <v>34</v>
      </c>
      <c r="AX188" s="13" t="s">
        <v>84</v>
      </c>
      <c r="AY188" s="163" t="s">
        <v>339</v>
      </c>
    </row>
    <row r="189" spans="2:65" s="1" customFormat="1" ht="16.5" customHeight="1" x14ac:dyDescent="0.2">
      <c r="B189" s="136"/>
      <c r="C189" s="137" t="s">
        <v>8</v>
      </c>
      <c r="D189" s="137" t="s">
        <v>342</v>
      </c>
      <c r="E189" s="138" t="s">
        <v>2642</v>
      </c>
      <c r="F189" s="139" t="s">
        <v>2643</v>
      </c>
      <c r="G189" s="140" t="s">
        <v>493</v>
      </c>
      <c r="H189" s="141">
        <v>29.657</v>
      </c>
      <c r="I189" s="142"/>
      <c r="J189" s="143">
        <f>ROUND(I189*H189,2)</f>
        <v>0</v>
      </c>
      <c r="K189" s="139" t="s">
        <v>902</v>
      </c>
      <c r="L189" s="32"/>
      <c r="M189" s="144" t="s">
        <v>1</v>
      </c>
      <c r="N189" s="145" t="s">
        <v>42</v>
      </c>
      <c r="P189" s="146">
        <f>O189*H189</f>
        <v>0</v>
      </c>
      <c r="Q189" s="146">
        <v>0</v>
      </c>
      <c r="R189" s="146">
        <f>Q189*H189</f>
        <v>0</v>
      </c>
      <c r="S189" s="146">
        <v>0</v>
      </c>
      <c r="T189" s="147">
        <f>S189*H189</f>
        <v>0</v>
      </c>
      <c r="AR189" s="148" t="s">
        <v>249</v>
      </c>
      <c r="AT189" s="148" t="s">
        <v>342</v>
      </c>
      <c r="AU189" s="148" t="s">
        <v>86</v>
      </c>
      <c r="AY189" s="17" t="s">
        <v>339</v>
      </c>
      <c r="BE189" s="149">
        <f>IF(N189="základní",J189,0)</f>
        <v>0</v>
      </c>
      <c r="BF189" s="149">
        <f>IF(N189="snížená",J189,0)</f>
        <v>0</v>
      </c>
      <c r="BG189" s="149">
        <f>IF(N189="zákl. přenesená",J189,0)</f>
        <v>0</v>
      </c>
      <c r="BH189" s="149">
        <f>IF(N189="sníž. přenesená",J189,0)</f>
        <v>0</v>
      </c>
      <c r="BI189" s="149">
        <f>IF(N189="nulová",J189,0)</f>
        <v>0</v>
      </c>
      <c r="BJ189" s="17" t="s">
        <v>84</v>
      </c>
      <c r="BK189" s="149">
        <f>ROUND(I189*H189,2)</f>
        <v>0</v>
      </c>
      <c r="BL189" s="17" t="s">
        <v>249</v>
      </c>
      <c r="BM189" s="148" t="s">
        <v>5926</v>
      </c>
    </row>
    <row r="190" spans="2:65" s="1" customFormat="1" x14ac:dyDescent="0.2">
      <c r="B190" s="32"/>
      <c r="D190" s="150" t="s">
        <v>348</v>
      </c>
      <c r="F190" s="151" t="s">
        <v>2645</v>
      </c>
      <c r="I190" s="152"/>
      <c r="L190" s="32"/>
      <c r="M190" s="153"/>
      <c r="T190" s="56"/>
      <c r="AT190" s="17" t="s">
        <v>348</v>
      </c>
      <c r="AU190" s="17" t="s">
        <v>86</v>
      </c>
    </row>
    <row r="191" spans="2:65" s="12" customFormat="1" x14ac:dyDescent="0.2">
      <c r="B191" s="155"/>
      <c r="D191" s="150" t="s">
        <v>376</v>
      </c>
      <c r="E191" s="156" t="s">
        <v>1</v>
      </c>
      <c r="F191" s="157" t="s">
        <v>5927</v>
      </c>
      <c r="H191" s="158">
        <v>29.657</v>
      </c>
      <c r="I191" s="159"/>
      <c r="L191" s="155"/>
      <c r="M191" s="160"/>
      <c r="T191" s="161"/>
      <c r="AT191" s="156" t="s">
        <v>376</v>
      </c>
      <c r="AU191" s="156" t="s">
        <v>86</v>
      </c>
      <c r="AV191" s="12" t="s">
        <v>86</v>
      </c>
      <c r="AW191" s="12" t="s">
        <v>34</v>
      </c>
      <c r="AX191" s="12" t="s">
        <v>77</v>
      </c>
      <c r="AY191" s="156" t="s">
        <v>339</v>
      </c>
    </row>
    <row r="192" spans="2:65" s="13" customFormat="1" x14ac:dyDescent="0.2">
      <c r="B192" s="162"/>
      <c r="D192" s="150" t="s">
        <v>376</v>
      </c>
      <c r="E192" s="163" t="s">
        <v>1</v>
      </c>
      <c r="F192" s="164" t="s">
        <v>398</v>
      </c>
      <c r="H192" s="165">
        <v>29.657</v>
      </c>
      <c r="I192" s="166"/>
      <c r="L192" s="162"/>
      <c r="M192" s="167"/>
      <c r="T192" s="168"/>
      <c r="AT192" s="163" t="s">
        <v>376</v>
      </c>
      <c r="AU192" s="163" t="s">
        <v>86</v>
      </c>
      <c r="AV192" s="13" t="s">
        <v>249</v>
      </c>
      <c r="AW192" s="13" t="s">
        <v>34</v>
      </c>
      <c r="AX192" s="13" t="s">
        <v>84</v>
      </c>
      <c r="AY192" s="163" t="s">
        <v>339</v>
      </c>
    </row>
    <row r="193" spans="2:65" s="1" customFormat="1" ht="16.5" customHeight="1" x14ac:dyDescent="0.2">
      <c r="B193" s="136"/>
      <c r="C193" s="137" t="s">
        <v>415</v>
      </c>
      <c r="D193" s="137" t="s">
        <v>342</v>
      </c>
      <c r="E193" s="138" t="s">
        <v>2646</v>
      </c>
      <c r="F193" s="139" t="s">
        <v>2647</v>
      </c>
      <c r="G193" s="140" t="s">
        <v>493</v>
      </c>
      <c r="H193" s="141">
        <v>563.48299999999995</v>
      </c>
      <c r="I193" s="142"/>
      <c r="J193" s="143">
        <f>ROUND(I193*H193,2)</f>
        <v>0</v>
      </c>
      <c r="K193" s="139" t="s">
        <v>902</v>
      </c>
      <c r="L193" s="32"/>
      <c r="M193" s="144" t="s">
        <v>1</v>
      </c>
      <c r="N193" s="145" t="s">
        <v>42</v>
      </c>
      <c r="P193" s="146">
        <f>O193*H193</f>
        <v>0</v>
      </c>
      <c r="Q193" s="146">
        <v>0</v>
      </c>
      <c r="R193" s="146">
        <f>Q193*H193</f>
        <v>0</v>
      </c>
      <c r="S193" s="146">
        <v>0</v>
      </c>
      <c r="T193" s="147">
        <f>S193*H193</f>
        <v>0</v>
      </c>
      <c r="AR193" s="148" t="s">
        <v>249</v>
      </c>
      <c r="AT193" s="148" t="s">
        <v>342</v>
      </c>
      <c r="AU193" s="148" t="s">
        <v>86</v>
      </c>
      <c r="AY193" s="17" t="s">
        <v>339</v>
      </c>
      <c r="BE193" s="149">
        <f>IF(N193="základní",J193,0)</f>
        <v>0</v>
      </c>
      <c r="BF193" s="149">
        <f>IF(N193="snížená",J193,0)</f>
        <v>0</v>
      </c>
      <c r="BG193" s="149">
        <f>IF(N193="zákl. přenesená",J193,0)</f>
        <v>0</v>
      </c>
      <c r="BH193" s="149">
        <f>IF(N193="sníž. přenesená",J193,0)</f>
        <v>0</v>
      </c>
      <c r="BI193" s="149">
        <f>IF(N193="nulová",J193,0)</f>
        <v>0</v>
      </c>
      <c r="BJ193" s="17" t="s">
        <v>84</v>
      </c>
      <c r="BK193" s="149">
        <f>ROUND(I193*H193,2)</f>
        <v>0</v>
      </c>
      <c r="BL193" s="17" t="s">
        <v>249</v>
      </c>
      <c r="BM193" s="148" t="s">
        <v>5928</v>
      </c>
    </row>
    <row r="194" spans="2:65" s="1" customFormat="1" ht="19.2" x14ac:dyDescent="0.2">
      <c r="B194" s="32"/>
      <c r="D194" s="150" t="s">
        <v>348</v>
      </c>
      <c r="F194" s="151" t="s">
        <v>2649</v>
      </c>
      <c r="I194" s="152"/>
      <c r="L194" s="32"/>
      <c r="M194" s="153"/>
      <c r="T194" s="56"/>
      <c r="AT194" s="17" t="s">
        <v>348</v>
      </c>
      <c r="AU194" s="17" t="s">
        <v>86</v>
      </c>
    </row>
    <row r="195" spans="2:65" s="15" customFormat="1" x14ac:dyDescent="0.2">
      <c r="B195" s="189"/>
      <c r="D195" s="150" t="s">
        <v>376</v>
      </c>
      <c r="E195" s="190" t="s">
        <v>1</v>
      </c>
      <c r="F195" s="191" t="s">
        <v>5333</v>
      </c>
      <c r="H195" s="190" t="s">
        <v>1</v>
      </c>
      <c r="I195" s="192"/>
      <c r="L195" s="189"/>
      <c r="M195" s="193"/>
      <c r="T195" s="194"/>
      <c r="AT195" s="190" t="s">
        <v>376</v>
      </c>
      <c r="AU195" s="190" t="s">
        <v>86</v>
      </c>
      <c r="AV195" s="15" t="s">
        <v>84</v>
      </c>
      <c r="AW195" s="15" t="s">
        <v>34</v>
      </c>
      <c r="AX195" s="15" t="s">
        <v>77</v>
      </c>
      <c r="AY195" s="190" t="s">
        <v>339</v>
      </c>
    </row>
    <row r="196" spans="2:65" s="12" customFormat="1" x14ac:dyDescent="0.2">
      <c r="B196" s="155"/>
      <c r="D196" s="150" t="s">
        <v>376</v>
      </c>
      <c r="E196" s="156" t="s">
        <v>1</v>
      </c>
      <c r="F196" s="157" t="s">
        <v>5929</v>
      </c>
      <c r="H196" s="158">
        <v>563.48299999999995</v>
      </c>
      <c r="I196" s="159"/>
      <c r="L196" s="155"/>
      <c r="M196" s="160"/>
      <c r="T196" s="161"/>
      <c r="AT196" s="156" t="s">
        <v>376</v>
      </c>
      <c r="AU196" s="156" t="s">
        <v>86</v>
      </c>
      <c r="AV196" s="12" t="s">
        <v>86</v>
      </c>
      <c r="AW196" s="12" t="s">
        <v>34</v>
      </c>
      <c r="AX196" s="12" t="s">
        <v>77</v>
      </c>
      <c r="AY196" s="156" t="s">
        <v>339</v>
      </c>
    </row>
    <row r="197" spans="2:65" s="13" customFormat="1" x14ac:dyDescent="0.2">
      <c r="B197" s="162"/>
      <c r="D197" s="150" t="s">
        <v>376</v>
      </c>
      <c r="E197" s="163" t="s">
        <v>1</v>
      </c>
      <c r="F197" s="164" t="s">
        <v>398</v>
      </c>
      <c r="H197" s="165">
        <v>563.48299999999995</v>
      </c>
      <c r="I197" s="166"/>
      <c r="L197" s="162"/>
      <c r="M197" s="167"/>
      <c r="T197" s="168"/>
      <c r="AT197" s="163" t="s">
        <v>376</v>
      </c>
      <c r="AU197" s="163" t="s">
        <v>86</v>
      </c>
      <c r="AV197" s="13" t="s">
        <v>249</v>
      </c>
      <c r="AW197" s="13" t="s">
        <v>34</v>
      </c>
      <c r="AX197" s="13" t="s">
        <v>84</v>
      </c>
      <c r="AY197" s="163" t="s">
        <v>339</v>
      </c>
    </row>
    <row r="198" spans="2:65" s="1" customFormat="1" ht="16.5" customHeight="1" x14ac:dyDescent="0.2">
      <c r="B198" s="136"/>
      <c r="C198" s="137" t="s">
        <v>421</v>
      </c>
      <c r="D198" s="137" t="s">
        <v>342</v>
      </c>
      <c r="E198" s="138" t="s">
        <v>2651</v>
      </c>
      <c r="F198" s="139" t="s">
        <v>2652</v>
      </c>
      <c r="G198" s="140" t="s">
        <v>493</v>
      </c>
      <c r="H198" s="141">
        <v>28.036999999999999</v>
      </c>
      <c r="I198" s="142"/>
      <c r="J198" s="143">
        <f>ROUND(I198*H198,2)</f>
        <v>0</v>
      </c>
      <c r="K198" s="139" t="s">
        <v>902</v>
      </c>
      <c r="L198" s="32"/>
      <c r="M198" s="144" t="s">
        <v>1</v>
      </c>
      <c r="N198" s="145" t="s">
        <v>42</v>
      </c>
      <c r="P198" s="146">
        <f>O198*H198</f>
        <v>0</v>
      </c>
      <c r="Q198" s="146">
        <v>0</v>
      </c>
      <c r="R198" s="146">
        <f>Q198*H198</f>
        <v>0</v>
      </c>
      <c r="S198" s="146">
        <v>0</v>
      </c>
      <c r="T198" s="147">
        <f>S198*H198</f>
        <v>0</v>
      </c>
      <c r="AR198" s="148" t="s">
        <v>249</v>
      </c>
      <c r="AT198" s="148" t="s">
        <v>342</v>
      </c>
      <c r="AU198" s="148" t="s">
        <v>86</v>
      </c>
      <c r="AY198" s="17" t="s">
        <v>339</v>
      </c>
      <c r="BE198" s="149">
        <f>IF(N198="základní",J198,0)</f>
        <v>0</v>
      </c>
      <c r="BF198" s="149">
        <f>IF(N198="snížená",J198,0)</f>
        <v>0</v>
      </c>
      <c r="BG198" s="149">
        <f>IF(N198="zákl. přenesená",J198,0)</f>
        <v>0</v>
      </c>
      <c r="BH198" s="149">
        <f>IF(N198="sníž. přenesená",J198,0)</f>
        <v>0</v>
      </c>
      <c r="BI198" s="149">
        <f>IF(N198="nulová",J198,0)</f>
        <v>0</v>
      </c>
      <c r="BJ198" s="17" t="s">
        <v>84</v>
      </c>
      <c r="BK198" s="149">
        <f>ROUND(I198*H198,2)</f>
        <v>0</v>
      </c>
      <c r="BL198" s="17" t="s">
        <v>249</v>
      </c>
      <c r="BM198" s="148" t="s">
        <v>5930</v>
      </c>
    </row>
    <row r="199" spans="2:65" s="1" customFormat="1" x14ac:dyDescent="0.2">
      <c r="B199" s="32"/>
      <c r="D199" s="150" t="s">
        <v>348</v>
      </c>
      <c r="F199" s="151" t="s">
        <v>2654</v>
      </c>
      <c r="I199" s="152"/>
      <c r="L199" s="32"/>
      <c r="M199" s="153"/>
      <c r="T199" s="56"/>
      <c r="AT199" s="17" t="s">
        <v>348</v>
      </c>
      <c r="AU199" s="17" t="s">
        <v>86</v>
      </c>
    </row>
    <row r="200" spans="2:65" s="15" customFormat="1" x14ac:dyDescent="0.2">
      <c r="B200" s="189"/>
      <c r="D200" s="150" t="s">
        <v>376</v>
      </c>
      <c r="E200" s="190" t="s">
        <v>1</v>
      </c>
      <c r="F200" s="191" t="s">
        <v>5931</v>
      </c>
      <c r="H200" s="190" t="s">
        <v>1</v>
      </c>
      <c r="I200" s="192"/>
      <c r="L200" s="189"/>
      <c r="M200" s="193"/>
      <c r="T200" s="194"/>
      <c r="AT200" s="190" t="s">
        <v>376</v>
      </c>
      <c r="AU200" s="190" t="s">
        <v>86</v>
      </c>
      <c r="AV200" s="15" t="s">
        <v>84</v>
      </c>
      <c r="AW200" s="15" t="s">
        <v>34</v>
      </c>
      <c r="AX200" s="15" t="s">
        <v>77</v>
      </c>
      <c r="AY200" s="190" t="s">
        <v>339</v>
      </c>
    </row>
    <row r="201" spans="2:65" s="12" customFormat="1" x14ac:dyDescent="0.2">
      <c r="B201" s="155"/>
      <c r="D201" s="150" t="s">
        <v>376</v>
      </c>
      <c r="E201" s="156" t="s">
        <v>1</v>
      </c>
      <c r="F201" s="157" t="s">
        <v>5932</v>
      </c>
      <c r="H201" s="158">
        <v>28.036999999999999</v>
      </c>
      <c r="I201" s="159"/>
      <c r="L201" s="155"/>
      <c r="M201" s="160"/>
      <c r="T201" s="161"/>
      <c r="AT201" s="156" t="s">
        <v>376</v>
      </c>
      <c r="AU201" s="156" t="s">
        <v>86</v>
      </c>
      <c r="AV201" s="12" t="s">
        <v>86</v>
      </c>
      <c r="AW201" s="12" t="s">
        <v>34</v>
      </c>
      <c r="AX201" s="12" t="s">
        <v>77</v>
      </c>
      <c r="AY201" s="156" t="s">
        <v>339</v>
      </c>
    </row>
    <row r="202" spans="2:65" s="13" customFormat="1" x14ac:dyDescent="0.2">
      <c r="B202" s="162"/>
      <c r="D202" s="150" t="s">
        <v>376</v>
      </c>
      <c r="E202" s="163" t="s">
        <v>1</v>
      </c>
      <c r="F202" s="164" t="s">
        <v>398</v>
      </c>
      <c r="H202" s="165">
        <v>28.036999999999999</v>
      </c>
      <c r="I202" s="166"/>
      <c r="L202" s="162"/>
      <c r="M202" s="167"/>
      <c r="T202" s="168"/>
      <c r="AT202" s="163" t="s">
        <v>376</v>
      </c>
      <c r="AU202" s="163" t="s">
        <v>86</v>
      </c>
      <c r="AV202" s="13" t="s">
        <v>249</v>
      </c>
      <c r="AW202" s="13" t="s">
        <v>34</v>
      </c>
      <c r="AX202" s="13" t="s">
        <v>84</v>
      </c>
      <c r="AY202" s="163" t="s">
        <v>339</v>
      </c>
    </row>
    <row r="203" spans="2:65" s="1" customFormat="1" ht="16.5" customHeight="1" x14ac:dyDescent="0.2">
      <c r="B203" s="136"/>
      <c r="C203" s="137" t="s">
        <v>423</v>
      </c>
      <c r="D203" s="137" t="s">
        <v>342</v>
      </c>
      <c r="E203" s="138" t="s">
        <v>5335</v>
      </c>
      <c r="F203" s="139" t="s">
        <v>5336</v>
      </c>
      <c r="G203" s="140" t="s">
        <v>493</v>
      </c>
      <c r="H203" s="141">
        <v>29.657</v>
      </c>
      <c r="I203" s="142"/>
      <c r="J203" s="143">
        <f>ROUND(I203*H203,2)</f>
        <v>0</v>
      </c>
      <c r="K203" s="139" t="s">
        <v>902</v>
      </c>
      <c r="L203" s="32"/>
      <c r="M203" s="144" t="s">
        <v>1</v>
      </c>
      <c r="N203" s="145" t="s">
        <v>42</v>
      </c>
      <c r="P203" s="146">
        <f>O203*H203</f>
        <v>0</v>
      </c>
      <c r="Q203" s="146">
        <v>0</v>
      </c>
      <c r="R203" s="146">
        <f>Q203*H203</f>
        <v>0</v>
      </c>
      <c r="S203" s="146">
        <v>0</v>
      </c>
      <c r="T203" s="147">
        <f>S203*H203</f>
        <v>0</v>
      </c>
      <c r="AR203" s="148" t="s">
        <v>249</v>
      </c>
      <c r="AT203" s="148" t="s">
        <v>342</v>
      </c>
      <c r="AU203" s="148" t="s">
        <v>86</v>
      </c>
      <c r="AY203" s="17" t="s">
        <v>339</v>
      </c>
      <c r="BE203" s="149">
        <f>IF(N203="základní",J203,0)</f>
        <v>0</v>
      </c>
      <c r="BF203" s="149">
        <f>IF(N203="snížená",J203,0)</f>
        <v>0</v>
      </c>
      <c r="BG203" s="149">
        <f>IF(N203="zákl. přenesená",J203,0)</f>
        <v>0</v>
      </c>
      <c r="BH203" s="149">
        <f>IF(N203="sníž. přenesená",J203,0)</f>
        <v>0</v>
      </c>
      <c r="BI203" s="149">
        <f>IF(N203="nulová",J203,0)</f>
        <v>0</v>
      </c>
      <c r="BJ203" s="17" t="s">
        <v>84</v>
      </c>
      <c r="BK203" s="149">
        <f>ROUND(I203*H203,2)</f>
        <v>0</v>
      </c>
      <c r="BL203" s="17" t="s">
        <v>249</v>
      </c>
      <c r="BM203" s="148" t="s">
        <v>5933</v>
      </c>
    </row>
    <row r="204" spans="2:65" s="1" customFormat="1" x14ac:dyDescent="0.2">
      <c r="B204" s="32"/>
      <c r="D204" s="150" t="s">
        <v>348</v>
      </c>
      <c r="F204" s="151" t="s">
        <v>5338</v>
      </c>
      <c r="I204" s="152"/>
      <c r="L204" s="32"/>
      <c r="M204" s="153"/>
      <c r="T204" s="56"/>
      <c r="AT204" s="17" t="s">
        <v>348</v>
      </c>
      <c r="AU204" s="17" t="s">
        <v>86</v>
      </c>
    </row>
    <row r="205" spans="2:65" s="12" customFormat="1" x14ac:dyDescent="0.2">
      <c r="B205" s="155"/>
      <c r="D205" s="150" t="s">
        <v>376</v>
      </c>
      <c r="E205" s="156" t="s">
        <v>1</v>
      </c>
      <c r="F205" s="157" t="s">
        <v>5927</v>
      </c>
      <c r="H205" s="158">
        <v>29.657</v>
      </c>
      <c r="I205" s="159"/>
      <c r="L205" s="155"/>
      <c r="M205" s="160"/>
      <c r="T205" s="161"/>
      <c r="AT205" s="156" t="s">
        <v>376</v>
      </c>
      <c r="AU205" s="156" t="s">
        <v>86</v>
      </c>
      <c r="AV205" s="12" t="s">
        <v>86</v>
      </c>
      <c r="AW205" s="12" t="s">
        <v>34</v>
      </c>
      <c r="AX205" s="12" t="s">
        <v>77</v>
      </c>
      <c r="AY205" s="156" t="s">
        <v>339</v>
      </c>
    </row>
    <row r="206" spans="2:65" s="13" customFormat="1" x14ac:dyDescent="0.2">
      <c r="B206" s="162"/>
      <c r="D206" s="150" t="s">
        <v>376</v>
      </c>
      <c r="E206" s="163" t="s">
        <v>1</v>
      </c>
      <c r="F206" s="164" t="s">
        <v>398</v>
      </c>
      <c r="H206" s="165">
        <v>29.657</v>
      </c>
      <c r="I206" s="166"/>
      <c r="L206" s="162"/>
      <c r="M206" s="167"/>
      <c r="T206" s="168"/>
      <c r="AT206" s="163" t="s">
        <v>376</v>
      </c>
      <c r="AU206" s="163" t="s">
        <v>86</v>
      </c>
      <c r="AV206" s="13" t="s">
        <v>249</v>
      </c>
      <c r="AW206" s="13" t="s">
        <v>34</v>
      </c>
      <c r="AX206" s="13" t="s">
        <v>84</v>
      </c>
      <c r="AY206" s="163" t="s">
        <v>339</v>
      </c>
    </row>
    <row r="207" spans="2:65" s="11" customFormat="1" ht="22.8" customHeight="1" x14ac:dyDescent="0.25">
      <c r="B207" s="124"/>
      <c r="D207" s="125" t="s">
        <v>76</v>
      </c>
      <c r="E207" s="134" t="s">
        <v>2661</v>
      </c>
      <c r="F207" s="134" t="s">
        <v>2662</v>
      </c>
      <c r="I207" s="127"/>
      <c r="J207" s="135">
        <f>BK207</f>
        <v>0</v>
      </c>
      <c r="L207" s="124"/>
      <c r="M207" s="129"/>
      <c r="P207" s="130">
        <f>SUM(P208:P209)</f>
        <v>0</v>
      </c>
      <c r="R207" s="130">
        <f>SUM(R208:R209)</f>
        <v>0</v>
      </c>
      <c r="T207" s="131">
        <f>SUM(T208:T209)</f>
        <v>0</v>
      </c>
      <c r="AR207" s="125" t="s">
        <v>84</v>
      </c>
      <c r="AT207" s="132" t="s">
        <v>76</v>
      </c>
      <c r="AU207" s="132" t="s">
        <v>84</v>
      </c>
      <c r="AY207" s="125" t="s">
        <v>339</v>
      </c>
      <c r="BK207" s="133">
        <f>SUM(BK208:BK209)</f>
        <v>0</v>
      </c>
    </row>
    <row r="208" spans="2:65" s="1" customFormat="1" ht="16.5" customHeight="1" x14ac:dyDescent="0.2">
      <c r="B208" s="136"/>
      <c r="C208" s="137" t="s">
        <v>428</v>
      </c>
      <c r="D208" s="137" t="s">
        <v>342</v>
      </c>
      <c r="E208" s="138" t="s">
        <v>2663</v>
      </c>
      <c r="F208" s="139" t="s">
        <v>2664</v>
      </c>
      <c r="G208" s="140" t="s">
        <v>493</v>
      </c>
      <c r="H208" s="141">
        <v>46.171999999999997</v>
      </c>
      <c r="I208" s="142"/>
      <c r="J208" s="143">
        <f>ROUND(I208*H208,2)</f>
        <v>0</v>
      </c>
      <c r="K208" s="139" t="s">
        <v>902</v>
      </c>
      <c r="L208" s="32"/>
      <c r="M208" s="144" t="s">
        <v>1</v>
      </c>
      <c r="N208" s="145" t="s">
        <v>42</v>
      </c>
      <c r="P208" s="146">
        <f>O208*H208</f>
        <v>0</v>
      </c>
      <c r="Q208" s="146">
        <v>0</v>
      </c>
      <c r="R208" s="146">
        <f>Q208*H208</f>
        <v>0</v>
      </c>
      <c r="S208" s="146">
        <v>0</v>
      </c>
      <c r="T208" s="147">
        <f>S208*H208</f>
        <v>0</v>
      </c>
      <c r="AR208" s="148" t="s">
        <v>249</v>
      </c>
      <c r="AT208" s="148" t="s">
        <v>342</v>
      </c>
      <c r="AU208" s="148" t="s">
        <v>86</v>
      </c>
      <c r="AY208" s="17" t="s">
        <v>339</v>
      </c>
      <c r="BE208" s="149">
        <f>IF(N208="základní",J208,0)</f>
        <v>0</v>
      </c>
      <c r="BF208" s="149">
        <f>IF(N208="snížená",J208,0)</f>
        <v>0</v>
      </c>
      <c r="BG208" s="149">
        <f>IF(N208="zákl. přenesená",J208,0)</f>
        <v>0</v>
      </c>
      <c r="BH208" s="149">
        <f>IF(N208="sníž. přenesená",J208,0)</f>
        <v>0</v>
      </c>
      <c r="BI208" s="149">
        <f>IF(N208="nulová",J208,0)</f>
        <v>0</v>
      </c>
      <c r="BJ208" s="17" t="s">
        <v>84</v>
      </c>
      <c r="BK208" s="149">
        <f>ROUND(I208*H208,2)</f>
        <v>0</v>
      </c>
      <c r="BL208" s="17" t="s">
        <v>249</v>
      </c>
      <c r="BM208" s="148" t="s">
        <v>5934</v>
      </c>
    </row>
    <row r="209" spans="2:47" s="1" customFormat="1" ht="19.2" x14ac:dyDescent="0.2">
      <c r="B209" s="32"/>
      <c r="D209" s="150" t="s">
        <v>348</v>
      </c>
      <c r="F209" s="151" t="s">
        <v>2666</v>
      </c>
      <c r="I209" s="152"/>
      <c r="L209" s="32"/>
      <c r="M209" s="202"/>
      <c r="N209" s="203"/>
      <c r="O209" s="203"/>
      <c r="P209" s="203"/>
      <c r="Q209" s="203"/>
      <c r="R209" s="203"/>
      <c r="S209" s="203"/>
      <c r="T209" s="204"/>
      <c r="AT209" s="17" t="s">
        <v>348</v>
      </c>
      <c r="AU209" s="17" t="s">
        <v>86</v>
      </c>
    </row>
    <row r="210" spans="2:47" s="1" customFormat="1" ht="6.9" customHeight="1" x14ac:dyDescent="0.2">
      <c r="B210" s="44"/>
      <c r="C210" s="45"/>
      <c r="D210" s="45"/>
      <c r="E210" s="45"/>
      <c r="F210" s="45"/>
      <c r="G210" s="45"/>
      <c r="H210" s="45"/>
      <c r="I210" s="45"/>
      <c r="J210" s="45"/>
      <c r="K210" s="45"/>
      <c r="L210" s="32"/>
    </row>
  </sheetData>
  <autoFilter ref="C128:K209" xr:uid="{00000000-0009-0000-0000-00001B000000}"/>
  <mergeCells count="15">
    <mergeCell ref="E115:H115"/>
    <mergeCell ref="E119:H119"/>
    <mergeCell ref="E117:H117"/>
    <mergeCell ref="E121:H121"/>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2:BM179"/>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212</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3.2" x14ac:dyDescent="0.2">
      <c r="B8" s="20"/>
      <c r="D8" s="27" t="s">
        <v>312</v>
      </c>
      <c r="L8" s="20"/>
    </row>
    <row r="9" spans="2:46" ht="16.5" customHeight="1" x14ac:dyDescent="0.2">
      <c r="B9" s="20"/>
      <c r="E9" s="278" t="s">
        <v>1953</v>
      </c>
      <c r="F9" s="256"/>
      <c r="G9" s="256"/>
      <c r="H9" s="256"/>
      <c r="L9" s="20"/>
    </row>
    <row r="10" spans="2:46" ht="12" customHeight="1" x14ac:dyDescent="0.2">
      <c r="B10" s="20"/>
      <c r="D10" s="27" t="s">
        <v>314</v>
      </c>
      <c r="L10" s="20"/>
    </row>
    <row r="11" spans="2:46" s="1" customFormat="1" ht="16.5" customHeight="1" x14ac:dyDescent="0.2">
      <c r="B11" s="32"/>
      <c r="E11" s="260" t="s">
        <v>5935</v>
      </c>
      <c r="F11" s="277"/>
      <c r="G11" s="277"/>
      <c r="H11" s="277"/>
      <c r="L11" s="32"/>
    </row>
    <row r="12" spans="2:46" s="1" customFormat="1" ht="12" customHeight="1" x14ac:dyDescent="0.2">
      <c r="B12" s="32"/>
      <c r="D12" s="27" t="s">
        <v>625</v>
      </c>
      <c r="L12" s="32"/>
    </row>
    <row r="13" spans="2:46" s="1" customFormat="1" ht="16.5" customHeight="1" x14ac:dyDescent="0.2">
      <c r="B13" s="32"/>
      <c r="E13" s="248" t="s">
        <v>5936</v>
      </c>
      <c r="F13" s="277"/>
      <c r="G13" s="277"/>
      <c r="H13" s="277"/>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8"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80" t="str">
        <f>'Rekapitulace stavby'!E14</f>
        <v>Vyplň údaj</v>
      </c>
      <c r="F22" s="266"/>
      <c r="G22" s="266"/>
      <c r="H22" s="266"/>
      <c r="I22" s="27" t="s">
        <v>28</v>
      </c>
      <c r="J22" s="28" t="str">
        <f>'Rekapitulace stavby'!AN14</f>
        <v>Vyplň údaj</v>
      </c>
      <c r="L22" s="32"/>
    </row>
    <row r="23" spans="2:12" s="1" customFormat="1" ht="6.9"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 customHeight="1" x14ac:dyDescent="0.2">
      <c r="B29" s="32"/>
      <c r="L29" s="32"/>
    </row>
    <row r="30" spans="2:12" s="1" customFormat="1" ht="12" customHeight="1" x14ac:dyDescent="0.2">
      <c r="B30" s="32"/>
      <c r="D30" s="27" t="s">
        <v>36</v>
      </c>
      <c r="L30" s="32"/>
    </row>
    <row r="31" spans="2:12" s="7" customFormat="1" ht="16.5" customHeight="1" x14ac:dyDescent="0.2">
      <c r="B31" s="94"/>
      <c r="E31" s="270" t="s">
        <v>1</v>
      </c>
      <c r="F31" s="270"/>
      <c r="G31" s="270"/>
      <c r="H31" s="270"/>
      <c r="L31" s="94"/>
    </row>
    <row r="32" spans="2:12" s="1" customFormat="1" ht="6.9" customHeight="1" x14ac:dyDescent="0.2">
      <c r="B32" s="32"/>
      <c r="L32" s="32"/>
    </row>
    <row r="33" spans="2:12" s="1" customFormat="1" ht="6.9" customHeight="1" x14ac:dyDescent="0.2">
      <c r="B33" s="32"/>
      <c r="D33" s="53"/>
      <c r="E33" s="53"/>
      <c r="F33" s="53"/>
      <c r="G33" s="53"/>
      <c r="H33" s="53"/>
      <c r="I33" s="53"/>
      <c r="J33" s="53"/>
      <c r="K33" s="53"/>
      <c r="L33" s="32"/>
    </row>
    <row r="34" spans="2:12" s="1" customFormat="1" ht="25.35" customHeight="1" x14ac:dyDescent="0.2">
      <c r="B34" s="32"/>
      <c r="D34" s="95" t="s">
        <v>37</v>
      </c>
      <c r="J34" s="66">
        <f>ROUND(J127, 2)</f>
        <v>0</v>
      </c>
      <c r="L34" s="32"/>
    </row>
    <row r="35" spans="2:12" s="1" customFormat="1" ht="6.9" customHeight="1" x14ac:dyDescent="0.2">
      <c r="B35" s="32"/>
      <c r="D35" s="53"/>
      <c r="E35" s="53"/>
      <c r="F35" s="53"/>
      <c r="G35" s="53"/>
      <c r="H35" s="53"/>
      <c r="I35" s="53"/>
      <c r="J35" s="53"/>
      <c r="K35" s="53"/>
      <c r="L35" s="32"/>
    </row>
    <row r="36" spans="2:12" s="1" customFormat="1" ht="14.4" customHeight="1" x14ac:dyDescent="0.2">
      <c r="B36" s="32"/>
      <c r="F36" s="35" t="s">
        <v>39</v>
      </c>
      <c r="I36" s="35" t="s">
        <v>38</v>
      </c>
      <c r="J36" s="35" t="s">
        <v>40</v>
      </c>
      <c r="L36" s="32"/>
    </row>
    <row r="37" spans="2:12" s="1" customFormat="1" ht="14.4" customHeight="1" x14ac:dyDescent="0.2">
      <c r="B37" s="32"/>
      <c r="D37" s="55" t="s">
        <v>41</v>
      </c>
      <c r="E37" s="27" t="s">
        <v>42</v>
      </c>
      <c r="F37" s="86">
        <f>ROUND((SUM(BE127:BE178)),  2)</f>
        <v>0</v>
      </c>
      <c r="I37" s="96">
        <v>0.21</v>
      </c>
      <c r="J37" s="86">
        <f>ROUND(((SUM(BE127:BE178))*I37),  2)</f>
        <v>0</v>
      </c>
      <c r="L37" s="32"/>
    </row>
    <row r="38" spans="2:12" s="1" customFormat="1" ht="14.4" customHeight="1" x14ac:dyDescent="0.2">
      <c r="B38" s="32"/>
      <c r="E38" s="27" t="s">
        <v>43</v>
      </c>
      <c r="F38" s="86">
        <f>ROUND((SUM(BF127:BF178)),  2)</f>
        <v>0</v>
      </c>
      <c r="I38" s="96">
        <v>0.12</v>
      </c>
      <c r="J38" s="86">
        <f>ROUND(((SUM(BF127:BF178))*I38),  2)</f>
        <v>0</v>
      </c>
      <c r="L38" s="32"/>
    </row>
    <row r="39" spans="2:12" s="1" customFormat="1" ht="14.4" hidden="1" customHeight="1" x14ac:dyDescent="0.2">
      <c r="B39" s="32"/>
      <c r="E39" s="27" t="s">
        <v>44</v>
      </c>
      <c r="F39" s="86">
        <f>ROUND((SUM(BG127:BG178)),  2)</f>
        <v>0</v>
      </c>
      <c r="I39" s="96">
        <v>0.21</v>
      </c>
      <c r="J39" s="86">
        <f>0</f>
        <v>0</v>
      </c>
      <c r="L39" s="32"/>
    </row>
    <row r="40" spans="2:12" s="1" customFormat="1" ht="14.4" hidden="1" customHeight="1" x14ac:dyDescent="0.2">
      <c r="B40" s="32"/>
      <c r="E40" s="27" t="s">
        <v>45</v>
      </c>
      <c r="F40" s="86">
        <f>ROUND((SUM(BH127:BH178)),  2)</f>
        <v>0</v>
      </c>
      <c r="I40" s="96">
        <v>0.12</v>
      </c>
      <c r="J40" s="86">
        <f>0</f>
        <v>0</v>
      </c>
      <c r="L40" s="32"/>
    </row>
    <row r="41" spans="2:12" s="1" customFormat="1" ht="14.4" hidden="1" customHeight="1" x14ac:dyDescent="0.2">
      <c r="B41" s="32"/>
      <c r="E41" s="27" t="s">
        <v>46</v>
      </c>
      <c r="F41" s="86">
        <f>ROUND((SUM(BI127:BI178)),  2)</f>
        <v>0</v>
      </c>
      <c r="I41" s="96">
        <v>0</v>
      </c>
      <c r="J41" s="86">
        <f>0</f>
        <v>0</v>
      </c>
      <c r="L41" s="32"/>
    </row>
    <row r="42" spans="2:12" s="1" customFormat="1" ht="6.9"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 customHeight="1" x14ac:dyDescent="0.2">
      <c r="B44" s="32"/>
      <c r="L44" s="32"/>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ht="16.5" customHeight="1" x14ac:dyDescent="0.2">
      <c r="B87" s="20"/>
      <c r="E87" s="278" t="s">
        <v>1953</v>
      </c>
      <c r="F87" s="256"/>
      <c r="G87" s="256"/>
      <c r="H87" s="256"/>
      <c r="L87" s="20"/>
    </row>
    <row r="88" spans="2:12" ht="12" customHeight="1" x14ac:dyDescent="0.2">
      <c r="B88" s="20"/>
      <c r="C88" s="27" t="s">
        <v>314</v>
      </c>
      <c r="L88" s="20"/>
    </row>
    <row r="89" spans="2:12" s="1" customFormat="1" ht="16.5" customHeight="1" x14ac:dyDescent="0.2">
      <c r="B89" s="32"/>
      <c r="E89" s="260" t="s">
        <v>5935</v>
      </c>
      <c r="F89" s="277"/>
      <c r="G89" s="277"/>
      <c r="H89" s="277"/>
      <c r="L89" s="32"/>
    </row>
    <row r="90" spans="2:12" s="1" customFormat="1" ht="12" customHeight="1" x14ac:dyDescent="0.2">
      <c r="B90" s="32"/>
      <c r="C90" s="27" t="s">
        <v>625</v>
      </c>
      <c r="L90" s="32"/>
    </row>
    <row r="91" spans="2:12" s="1" customFormat="1" ht="16.5" customHeight="1" x14ac:dyDescent="0.2">
      <c r="B91" s="32"/>
      <c r="E91" s="248" t="str">
        <f>E13</f>
        <v>SO 02.14.1 - železniční svršek</v>
      </c>
      <c r="F91" s="277"/>
      <c r="G91" s="277"/>
      <c r="H91" s="277"/>
      <c r="L91" s="32"/>
    </row>
    <row r="92" spans="2:12" s="1" customFormat="1" ht="6.9"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 customHeight="1" x14ac:dyDescent="0.2">
      <c r="B94" s="32"/>
      <c r="L94" s="32"/>
    </row>
    <row r="95" spans="2:12" s="1" customFormat="1" ht="15.15" customHeight="1" x14ac:dyDescent="0.2">
      <c r="B95" s="32"/>
      <c r="C95" s="27" t="s">
        <v>24</v>
      </c>
      <c r="F95" s="25" t="str">
        <f>E19</f>
        <v>Správa železnic, státní organizace, OŘ Ostrava</v>
      </c>
      <c r="I95" s="27" t="s">
        <v>32</v>
      </c>
      <c r="J95" s="30" t="str">
        <f>E25</f>
        <v xml:space="preserve"> </v>
      </c>
      <c r="L95" s="32"/>
    </row>
    <row r="96" spans="2:12" s="1" customFormat="1" ht="15.15"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8" customHeight="1" x14ac:dyDescent="0.2">
      <c r="B100" s="32"/>
      <c r="C100" s="107" t="s">
        <v>319</v>
      </c>
      <c r="J100" s="66">
        <f>J127</f>
        <v>0</v>
      </c>
      <c r="L100" s="32"/>
      <c r="AU100" s="17" t="s">
        <v>320</v>
      </c>
    </row>
    <row r="101" spans="2:47" s="8" customFormat="1" ht="24.9" customHeight="1" x14ac:dyDescent="0.2">
      <c r="B101" s="108"/>
      <c r="D101" s="109" t="s">
        <v>321</v>
      </c>
      <c r="E101" s="110"/>
      <c r="F101" s="110"/>
      <c r="G101" s="110"/>
      <c r="H101" s="110"/>
      <c r="I101" s="110"/>
      <c r="J101" s="111">
        <f>J128</f>
        <v>0</v>
      </c>
      <c r="L101" s="108"/>
    </row>
    <row r="102" spans="2:47" s="9" customFormat="1" ht="19.95" customHeight="1" x14ac:dyDescent="0.2">
      <c r="B102" s="112"/>
      <c r="D102" s="113" t="s">
        <v>322</v>
      </c>
      <c r="E102" s="114"/>
      <c r="F102" s="114"/>
      <c r="G102" s="114"/>
      <c r="H102" s="114"/>
      <c r="I102" s="114"/>
      <c r="J102" s="115">
        <f>J129</f>
        <v>0</v>
      </c>
      <c r="L102" s="112"/>
    </row>
    <row r="103" spans="2:47" s="8" customFormat="1" ht="24.9" customHeight="1" x14ac:dyDescent="0.2">
      <c r="B103" s="108"/>
      <c r="D103" s="109" t="s">
        <v>323</v>
      </c>
      <c r="E103" s="110"/>
      <c r="F103" s="110"/>
      <c r="G103" s="110"/>
      <c r="H103" s="110"/>
      <c r="I103" s="110"/>
      <c r="J103" s="111">
        <f>J158</f>
        <v>0</v>
      </c>
      <c r="L103" s="108"/>
    </row>
    <row r="104" spans="2:47" s="1" customFormat="1" ht="21.75" customHeight="1" x14ac:dyDescent="0.2">
      <c r="B104" s="32"/>
      <c r="L104" s="32"/>
    </row>
    <row r="105" spans="2:47" s="1" customFormat="1" ht="6.9" customHeight="1" x14ac:dyDescent="0.2">
      <c r="B105" s="44"/>
      <c r="C105" s="45"/>
      <c r="D105" s="45"/>
      <c r="E105" s="45"/>
      <c r="F105" s="45"/>
      <c r="G105" s="45"/>
      <c r="H105" s="45"/>
      <c r="I105" s="45"/>
      <c r="J105" s="45"/>
      <c r="K105" s="45"/>
      <c r="L105" s="32"/>
    </row>
    <row r="109" spans="2:47" s="1" customFormat="1" ht="6.9" customHeight="1" x14ac:dyDescent="0.2">
      <c r="B109" s="46"/>
      <c r="C109" s="47"/>
      <c r="D109" s="47"/>
      <c r="E109" s="47"/>
      <c r="F109" s="47"/>
      <c r="G109" s="47"/>
      <c r="H109" s="47"/>
      <c r="I109" s="47"/>
      <c r="J109" s="47"/>
      <c r="K109" s="47"/>
      <c r="L109" s="32"/>
    </row>
    <row r="110" spans="2:47" s="1" customFormat="1" ht="24.9" customHeight="1" x14ac:dyDescent="0.2">
      <c r="B110" s="32"/>
      <c r="C110" s="21" t="s">
        <v>324</v>
      </c>
      <c r="L110" s="32"/>
    </row>
    <row r="111" spans="2:47" s="1" customFormat="1" ht="6.9" customHeight="1" x14ac:dyDescent="0.2">
      <c r="B111" s="32"/>
      <c r="L111" s="32"/>
    </row>
    <row r="112" spans="2:47" s="1" customFormat="1" ht="12" customHeight="1" x14ac:dyDescent="0.2">
      <c r="B112" s="32"/>
      <c r="C112" s="27" t="s">
        <v>16</v>
      </c>
      <c r="L112" s="32"/>
    </row>
    <row r="113" spans="2:63" s="1" customFormat="1" ht="16.5" customHeight="1" x14ac:dyDescent="0.2">
      <c r="B113" s="32"/>
      <c r="E113" s="278" t="str">
        <f>E7</f>
        <v>Prostá rekonstrukce trati v úseku Milotice nad Opavou – Brantice – 2.etapa</v>
      </c>
      <c r="F113" s="279"/>
      <c r="G113" s="279"/>
      <c r="H113" s="279"/>
      <c r="L113" s="32"/>
    </row>
    <row r="114" spans="2:63" ht="12" customHeight="1" x14ac:dyDescent="0.2">
      <c r="B114" s="20"/>
      <c r="C114" s="27" t="s">
        <v>312</v>
      </c>
      <c r="L114" s="20"/>
    </row>
    <row r="115" spans="2:63" ht="16.5" customHeight="1" x14ac:dyDescent="0.2">
      <c r="B115" s="20"/>
      <c r="E115" s="278" t="s">
        <v>1953</v>
      </c>
      <c r="F115" s="256"/>
      <c r="G115" s="256"/>
      <c r="H115" s="256"/>
      <c r="L115" s="20"/>
    </row>
    <row r="116" spans="2:63" ht="12" customHeight="1" x14ac:dyDescent="0.2">
      <c r="B116" s="20"/>
      <c r="C116" s="27" t="s">
        <v>314</v>
      </c>
      <c r="L116" s="20"/>
    </row>
    <row r="117" spans="2:63" s="1" customFormat="1" ht="16.5" customHeight="1" x14ac:dyDescent="0.2">
      <c r="B117" s="32"/>
      <c r="E117" s="260" t="s">
        <v>5935</v>
      </c>
      <c r="F117" s="277"/>
      <c r="G117" s="277"/>
      <c r="H117" s="277"/>
      <c r="L117" s="32"/>
    </row>
    <row r="118" spans="2:63" s="1" customFormat="1" ht="12" customHeight="1" x14ac:dyDescent="0.2">
      <c r="B118" s="32"/>
      <c r="C118" s="27" t="s">
        <v>625</v>
      </c>
      <c r="L118" s="32"/>
    </row>
    <row r="119" spans="2:63" s="1" customFormat="1" ht="16.5" customHeight="1" x14ac:dyDescent="0.2">
      <c r="B119" s="32"/>
      <c r="E119" s="248" t="str">
        <f>E13</f>
        <v>SO 02.14.1 - železniční svršek</v>
      </c>
      <c r="F119" s="277"/>
      <c r="G119" s="277"/>
      <c r="H119" s="277"/>
      <c r="L119" s="32"/>
    </row>
    <row r="120" spans="2:63" s="1" customFormat="1" ht="6.9" customHeight="1" x14ac:dyDescent="0.2">
      <c r="B120" s="32"/>
      <c r="L120" s="32"/>
    </row>
    <row r="121" spans="2:63" s="1" customFormat="1" ht="12" customHeight="1" x14ac:dyDescent="0.2">
      <c r="B121" s="32"/>
      <c r="C121" s="27" t="s">
        <v>20</v>
      </c>
      <c r="F121" s="25" t="str">
        <f>F16</f>
        <v>PS Krnov</v>
      </c>
      <c r="I121" s="27" t="s">
        <v>22</v>
      </c>
      <c r="J121" s="52" t="str">
        <f>IF(J16="","",J16)</f>
        <v>22. 5. 2025</v>
      </c>
      <c r="L121" s="32"/>
    </row>
    <row r="122" spans="2:63" s="1" customFormat="1" ht="6.9" customHeight="1" x14ac:dyDescent="0.2">
      <c r="B122" s="32"/>
      <c r="L122" s="32"/>
    </row>
    <row r="123" spans="2:63" s="1" customFormat="1" ht="15.15" customHeight="1" x14ac:dyDescent="0.2">
      <c r="B123" s="32"/>
      <c r="C123" s="27" t="s">
        <v>24</v>
      </c>
      <c r="F123" s="25" t="str">
        <f>E19</f>
        <v>Správa železnic, státní organizace, OŘ Ostrava</v>
      </c>
      <c r="I123" s="27" t="s">
        <v>32</v>
      </c>
      <c r="J123" s="30" t="str">
        <f>E25</f>
        <v xml:space="preserve"> </v>
      </c>
      <c r="L123" s="32"/>
    </row>
    <row r="124" spans="2:63" s="1" customFormat="1" ht="15.15" customHeight="1" x14ac:dyDescent="0.2">
      <c r="B124" s="32"/>
      <c r="C124" s="27" t="s">
        <v>30</v>
      </c>
      <c r="F124" s="25" t="str">
        <f>IF(E22="","",E22)</f>
        <v>Vyplň údaj</v>
      </c>
      <c r="I124" s="27" t="s">
        <v>35</v>
      </c>
      <c r="J124" s="30" t="str">
        <f>E28</f>
        <v xml:space="preserve"> </v>
      </c>
      <c r="L124" s="32"/>
    </row>
    <row r="125" spans="2:63" s="1" customFormat="1" ht="10.35" customHeight="1" x14ac:dyDescent="0.2">
      <c r="B125" s="32"/>
      <c r="L125" s="32"/>
    </row>
    <row r="126" spans="2:63" s="10" customFormat="1" ht="29.25" customHeight="1" x14ac:dyDescent="0.2">
      <c r="B126" s="116"/>
      <c r="C126" s="117" t="s">
        <v>325</v>
      </c>
      <c r="D126" s="118" t="s">
        <v>62</v>
      </c>
      <c r="E126" s="118" t="s">
        <v>58</v>
      </c>
      <c r="F126" s="118" t="s">
        <v>59</v>
      </c>
      <c r="G126" s="118" t="s">
        <v>326</v>
      </c>
      <c r="H126" s="118" t="s">
        <v>327</v>
      </c>
      <c r="I126" s="118" t="s">
        <v>328</v>
      </c>
      <c r="J126" s="118" t="s">
        <v>318</v>
      </c>
      <c r="K126" s="119" t="s">
        <v>329</v>
      </c>
      <c r="L126" s="116"/>
      <c r="M126" s="59" t="s">
        <v>1</v>
      </c>
      <c r="N126" s="60" t="s">
        <v>41</v>
      </c>
      <c r="O126" s="60" t="s">
        <v>330</v>
      </c>
      <c r="P126" s="60" t="s">
        <v>331</v>
      </c>
      <c r="Q126" s="60" t="s">
        <v>332</v>
      </c>
      <c r="R126" s="60" t="s">
        <v>333</v>
      </c>
      <c r="S126" s="60" t="s">
        <v>334</v>
      </c>
      <c r="T126" s="61" t="s">
        <v>335</v>
      </c>
    </row>
    <row r="127" spans="2:63" s="1" customFormat="1" ht="22.8" customHeight="1" x14ac:dyDescent="0.3">
      <c r="B127" s="32"/>
      <c r="C127" s="64" t="s">
        <v>336</v>
      </c>
      <c r="J127" s="120">
        <f>BK127</f>
        <v>0</v>
      </c>
      <c r="L127" s="32"/>
      <c r="M127" s="62"/>
      <c r="N127" s="53"/>
      <c r="O127" s="53"/>
      <c r="P127" s="121">
        <f>P128+P158</f>
        <v>0</v>
      </c>
      <c r="Q127" s="53"/>
      <c r="R127" s="121">
        <f>R128+R158</f>
        <v>16.998999999999999</v>
      </c>
      <c r="S127" s="53"/>
      <c r="T127" s="122">
        <f>T128+T158</f>
        <v>0</v>
      </c>
      <c r="AT127" s="17" t="s">
        <v>76</v>
      </c>
      <c r="AU127" s="17" t="s">
        <v>320</v>
      </c>
      <c r="BK127" s="123">
        <f>BK128+BK158</f>
        <v>0</v>
      </c>
    </row>
    <row r="128" spans="2:63" s="11" customFormat="1" ht="25.95" customHeight="1" x14ac:dyDescent="0.25">
      <c r="B128" s="124"/>
      <c r="D128" s="125" t="s">
        <v>76</v>
      </c>
      <c r="E128" s="126" t="s">
        <v>337</v>
      </c>
      <c r="F128" s="126" t="s">
        <v>338</v>
      </c>
      <c r="I128" s="127"/>
      <c r="J128" s="128">
        <f>BK128</f>
        <v>0</v>
      </c>
      <c r="L128" s="124"/>
      <c r="M128" s="129"/>
      <c r="P128" s="130">
        <f>P129</f>
        <v>0</v>
      </c>
      <c r="R128" s="130">
        <f>R129</f>
        <v>16.998999999999999</v>
      </c>
      <c r="T128" s="131">
        <f>T129</f>
        <v>0</v>
      </c>
      <c r="AR128" s="125" t="s">
        <v>84</v>
      </c>
      <c r="AT128" s="132" t="s">
        <v>76</v>
      </c>
      <c r="AU128" s="132" t="s">
        <v>77</v>
      </c>
      <c r="AY128" s="125" t="s">
        <v>339</v>
      </c>
      <c r="BK128" s="133">
        <f>BK129</f>
        <v>0</v>
      </c>
    </row>
    <row r="129" spans="2:65" s="11" customFormat="1" ht="22.8" customHeight="1" x14ac:dyDescent="0.25">
      <c r="B129" s="124"/>
      <c r="D129" s="125" t="s">
        <v>76</v>
      </c>
      <c r="E129" s="134" t="s">
        <v>340</v>
      </c>
      <c r="F129" s="134" t="s">
        <v>341</v>
      </c>
      <c r="I129" s="127"/>
      <c r="J129" s="135">
        <f>BK129</f>
        <v>0</v>
      </c>
      <c r="L129" s="124"/>
      <c r="M129" s="129"/>
      <c r="P129" s="130">
        <f>SUM(P130:P157)</f>
        <v>0</v>
      </c>
      <c r="R129" s="130">
        <f>SUM(R130:R157)</f>
        <v>16.998999999999999</v>
      </c>
      <c r="T129" s="131">
        <f>SUM(T130:T157)</f>
        <v>0</v>
      </c>
      <c r="AR129" s="125" t="s">
        <v>84</v>
      </c>
      <c r="AT129" s="132" t="s">
        <v>76</v>
      </c>
      <c r="AU129" s="132" t="s">
        <v>84</v>
      </c>
      <c r="AY129" s="125" t="s">
        <v>339</v>
      </c>
      <c r="BK129" s="133">
        <f>SUM(BK130:BK157)</f>
        <v>0</v>
      </c>
    </row>
    <row r="130" spans="2:65" s="1" customFormat="1" ht="16.5" customHeight="1" x14ac:dyDescent="0.2">
      <c r="B130" s="136"/>
      <c r="C130" s="137" t="s">
        <v>84</v>
      </c>
      <c r="D130" s="137" t="s">
        <v>342</v>
      </c>
      <c r="E130" s="138" t="s">
        <v>371</v>
      </c>
      <c r="F130" s="139" t="s">
        <v>372</v>
      </c>
      <c r="G130" s="140" t="s">
        <v>373</v>
      </c>
      <c r="H130" s="141">
        <v>9.9760000000000009</v>
      </c>
      <c r="I130" s="142"/>
      <c r="J130" s="143">
        <f>ROUND(I130*H130,2)</f>
        <v>0</v>
      </c>
      <c r="K130" s="139" t="s">
        <v>346</v>
      </c>
      <c r="L130" s="32"/>
      <c r="M130" s="144" t="s">
        <v>1</v>
      </c>
      <c r="N130" s="145" t="s">
        <v>42</v>
      </c>
      <c r="P130" s="146">
        <f>O130*H130</f>
        <v>0</v>
      </c>
      <c r="Q130" s="146">
        <v>0</v>
      </c>
      <c r="R130" s="146">
        <f>Q130*H130</f>
        <v>0</v>
      </c>
      <c r="S130" s="146">
        <v>0</v>
      </c>
      <c r="T130" s="147">
        <f>S130*H130</f>
        <v>0</v>
      </c>
      <c r="AR130" s="148" t="s">
        <v>249</v>
      </c>
      <c r="AT130" s="148" t="s">
        <v>342</v>
      </c>
      <c r="AU130" s="148" t="s">
        <v>86</v>
      </c>
      <c r="AY130" s="17" t="s">
        <v>339</v>
      </c>
      <c r="BE130" s="149">
        <f>IF(N130="základní",J130,0)</f>
        <v>0</v>
      </c>
      <c r="BF130" s="149">
        <f>IF(N130="snížená",J130,0)</f>
        <v>0</v>
      </c>
      <c r="BG130" s="149">
        <f>IF(N130="zákl. přenesená",J130,0)</f>
        <v>0</v>
      </c>
      <c r="BH130" s="149">
        <f>IF(N130="sníž. přenesená",J130,0)</f>
        <v>0</v>
      </c>
      <c r="BI130" s="149">
        <f>IF(N130="nulová",J130,0)</f>
        <v>0</v>
      </c>
      <c r="BJ130" s="17" t="s">
        <v>84</v>
      </c>
      <c r="BK130" s="149">
        <f>ROUND(I130*H130,2)</f>
        <v>0</v>
      </c>
      <c r="BL130" s="17" t="s">
        <v>249</v>
      </c>
      <c r="BM130" s="148" t="s">
        <v>5937</v>
      </c>
    </row>
    <row r="131" spans="2:65" s="1" customFormat="1" ht="28.8" x14ac:dyDescent="0.2">
      <c r="B131" s="32"/>
      <c r="D131" s="150" t="s">
        <v>348</v>
      </c>
      <c r="F131" s="151" t="s">
        <v>375</v>
      </c>
      <c r="I131" s="152"/>
      <c r="L131" s="32"/>
      <c r="M131" s="153"/>
      <c r="T131" s="56"/>
      <c r="AT131" s="17" t="s">
        <v>348</v>
      </c>
      <c r="AU131" s="17" t="s">
        <v>86</v>
      </c>
    </row>
    <row r="132" spans="2:65" s="12" customFormat="1" x14ac:dyDescent="0.2">
      <c r="B132" s="155"/>
      <c r="D132" s="150" t="s">
        <v>376</v>
      </c>
      <c r="E132" s="156" t="s">
        <v>1</v>
      </c>
      <c r="F132" s="157" t="s">
        <v>5938</v>
      </c>
      <c r="H132" s="158">
        <v>9.9760000000000009</v>
      </c>
      <c r="I132" s="159"/>
      <c r="L132" s="155"/>
      <c r="M132" s="160"/>
      <c r="T132" s="161"/>
      <c r="AT132" s="156" t="s">
        <v>376</v>
      </c>
      <c r="AU132" s="156" t="s">
        <v>86</v>
      </c>
      <c r="AV132" s="12" t="s">
        <v>86</v>
      </c>
      <c r="AW132" s="12" t="s">
        <v>34</v>
      </c>
      <c r="AX132" s="12" t="s">
        <v>77</v>
      </c>
      <c r="AY132" s="156" t="s">
        <v>339</v>
      </c>
    </row>
    <row r="133" spans="2:65" s="13" customFormat="1" x14ac:dyDescent="0.2">
      <c r="B133" s="162"/>
      <c r="D133" s="150" t="s">
        <v>376</v>
      </c>
      <c r="E133" s="163" t="s">
        <v>1</v>
      </c>
      <c r="F133" s="164" t="s">
        <v>398</v>
      </c>
      <c r="H133" s="165">
        <v>9.9760000000000009</v>
      </c>
      <c r="I133" s="166"/>
      <c r="L133" s="162"/>
      <c r="M133" s="167"/>
      <c r="T133" s="168"/>
      <c r="AT133" s="163" t="s">
        <v>376</v>
      </c>
      <c r="AU133" s="163" t="s">
        <v>86</v>
      </c>
      <c r="AV133" s="13" t="s">
        <v>249</v>
      </c>
      <c r="AW133" s="13" t="s">
        <v>34</v>
      </c>
      <c r="AX133" s="13" t="s">
        <v>84</v>
      </c>
      <c r="AY133" s="163" t="s">
        <v>339</v>
      </c>
    </row>
    <row r="134" spans="2:65" s="1" customFormat="1" ht="16.5" customHeight="1" x14ac:dyDescent="0.2">
      <c r="B134" s="136"/>
      <c r="C134" s="137" t="s">
        <v>86</v>
      </c>
      <c r="D134" s="137" t="s">
        <v>342</v>
      </c>
      <c r="E134" s="138" t="s">
        <v>386</v>
      </c>
      <c r="F134" s="139" t="s">
        <v>387</v>
      </c>
      <c r="G134" s="140" t="s">
        <v>373</v>
      </c>
      <c r="H134" s="141">
        <v>9.9760000000000009</v>
      </c>
      <c r="I134" s="142"/>
      <c r="J134" s="143">
        <f>ROUND(I134*H134,2)</f>
        <v>0</v>
      </c>
      <c r="K134" s="139" t="s">
        <v>346</v>
      </c>
      <c r="L134" s="32"/>
      <c r="M134" s="144" t="s">
        <v>1</v>
      </c>
      <c r="N134" s="145" t="s">
        <v>42</v>
      </c>
      <c r="P134" s="146">
        <f>O134*H134</f>
        <v>0</v>
      </c>
      <c r="Q134" s="146">
        <v>0</v>
      </c>
      <c r="R134" s="146">
        <f>Q134*H134</f>
        <v>0</v>
      </c>
      <c r="S134" s="146">
        <v>0</v>
      </c>
      <c r="T134" s="147">
        <f>S134*H134</f>
        <v>0</v>
      </c>
      <c r="AR134" s="148" t="s">
        <v>249</v>
      </c>
      <c r="AT134" s="148" t="s">
        <v>342</v>
      </c>
      <c r="AU134" s="148" t="s">
        <v>86</v>
      </c>
      <c r="AY134" s="17" t="s">
        <v>339</v>
      </c>
      <c r="BE134" s="149">
        <f>IF(N134="základní",J134,0)</f>
        <v>0</v>
      </c>
      <c r="BF134" s="149">
        <f>IF(N134="snížená",J134,0)</f>
        <v>0</v>
      </c>
      <c r="BG134" s="149">
        <f>IF(N134="zákl. přenesená",J134,0)</f>
        <v>0</v>
      </c>
      <c r="BH134" s="149">
        <f>IF(N134="sníž. přenesená",J134,0)</f>
        <v>0</v>
      </c>
      <c r="BI134" s="149">
        <f>IF(N134="nulová",J134,0)</f>
        <v>0</v>
      </c>
      <c r="BJ134" s="17" t="s">
        <v>84</v>
      </c>
      <c r="BK134" s="149">
        <f>ROUND(I134*H134,2)</f>
        <v>0</v>
      </c>
      <c r="BL134" s="17" t="s">
        <v>249</v>
      </c>
      <c r="BM134" s="148" t="s">
        <v>5939</v>
      </c>
    </row>
    <row r="135" spans="2:65" s="1" customFormat="1" ht="28.8" x14ac:dyDescent="0.2">
      <c r="B135" s="32"/>
      <c r="D135" s="150" t="s">
        <v>348</v>
      </c>
      <c r="F135" s="151" t="s">
        <v>389</v>
      </c>
      <c r="I135" s="152"/>
      <c r="L135" s="32"/>
      <c r="M135" s="153"/>
      <c r="T135" s="56"/>
      <c r="AT135" s="17" t="s">
        <v>348</v>
      </c>
      <c r="AU135" s="17" t="s">
        <v>86</v>
      </c>
    </row>
    <row r="136" spans="2:65" s="1" customFormat="1" ht="16.5" customHeight="1" x14ac:dyDescent="0.2">
      <c r="B136" s="136"/>
      <c r="C136" s="169" t="s">
        <v>97</v>
      </c>
      <c r="D136" s="169" t="s">
        <v>490</v>
      </c>
      <c r="E136" s="170" t="s">
        <v>5940</v>
      </c>
      <c r="F136" s="171" t="s">
        <v>5941</v>
      </c>
      <c r="G136" s="172" t="s">
        <v>493</v>
      </c>
      <c r="H136" s="173">
        <v>16.959</v>
      </c>
      <c r="I136" s="174"/>
      <c r="J136" s="175">
        <f>ROUND(I136*H136,2)</f>
        <v>0</v>
      </c>
      <c r="K136" s="171" t="s">
        <v>346</v>
      </c>
      <c r="L136" s="176"/>
      <c r="M136" s="177" t="s">
        <v>1</v>
      </c>
      <c r="N136" s="178" t="s">
        <v>42</v>
      </c>
      <c r="P136" s="146">
        <f>O136*H136</f>
        <v>0</v>
      </c>
      <c r="Q136" s="146">
        <v>1</v>
      </c>
      <c r="R136" s="146">
        <f>Q136*H136</f>
        <v>16.959</v>
      </c>
      <c r="S136" s="146">
        <v>0</v>
      </c>
      <c r="T136" s="147">
        <f>S136*H136</f>
        <v>0</v>
      </c>
      <c r="AR136" s="148" t="s">
        <v>385</v>
      </c>
      <c r="AT136" s="148" t="s">
        <v>490</v>
      </c>
      <c r="AU136" s="148" t="s">
        <v>86</v>
      </c>
      <c r="AY136" s="17" t="s">
        <v>339</v>
      </c>
      <c r="BE136" s="149">
        <f>IF(N136="základní",J136,0)</f>
        <v>0</v>
      </c>
      <c r="BF136" s="149">
        <f>IF(N136="snížená",J136,0)</f>
        <v>0</v>
      </c>
      <c r="BG136" s="149">
        <f>IF(N136="zákl. přenesená",J136,0)</f>
        <v>0</v>
      </c>
      <c r="BH136" s="149">
        <f>IF(N136="sníž. přenesená",J136,0)</f>
        <v>0</v>
      </c>
      <c r="BI136" s="149">
        <f>IF(N136="nulová",J136,0)</f>
        <v>0</v>
      </c>
      <c r="BJ136" s="17" t="s">
        <v>84</v>
      </c>
      <c r="BK136" s="149">
        <f>ROUND(I136*H136,2)</f>
        <v>0</v>
      </c>
      <c r="BL136" s="17" t="s">
        <v>249</v>
      </c>
      <c r="BM136" s="148" t="s">
        <v>5942</v>
      </c>
    </row>
    <row r="137" spans="2:65" s="1" customFormat="1" x14ac:dyDescent="0.2">
      <c r="B137" s="32"/>
      <c r="D137" s="150" t="s">
        <v>348</v>
      </c>
      <c r="F137" s="151" t="s">
        <v>5941</v>
      </c>
      <c r="I137" s="152"/>
      <c r="L137" s="32"/>
      <c r="M137" s="153"/>
      <c r="T137" s="56"/>
      <c r="AT137" s="17" t="s">
        <v>348</v>
      </c>
      <c r="AU137" s="17" t="s">
        <v>86</v>
      </c>
    </row>
    <row r="138" spans="2:65" s="12" customFormat="1" x14ac:dyDescent="0.2">
      <c r="B138" s="155"/>
      <c r="D138" s="150" t="s">
        <v>376</v>
      </c>
      <c r="E138" s="156" t="s">
        <v>1</v>
      </c>
      <c r="F138" s="157" t="s">
        <v>5943</v>
      </c>
      <c r="H138" s="158">
        <v>16.959</v>
      </c>
      <c r="I138" s="159"/>
      <c r="L138" s="155"/>
      <c r="M138" s="160"/>
      <c r="T138" s="161"/>
      <c r="AT138" s="156" t="s">
        <v>376</v>
      </c>
      <c r="AU138" s="156" t="s">
        <v>86</v>
      </c>
      <c r="AV138" s="12" t="s">
        <v>86</v>
      </c>
      <c r="AW138" s="12" t="s">
        <v>34</v>
      </c>
      <c r="AX138" s="12" t="s">
        <v>77</v>
      </c>
      <c r="AY138" s="156" t="s">
        <v>339</v>
      </c>
    </row>
    <row r="139" spans="2:65" s="13" customFormat="1" x14ac:dyDescent="0.2">
      <c r="B139" s="162"/>
      <c r="D139" s="150" t="s">
        <v>376</v>
      </c>
      <c r="E139" s="163" t="s">
        <v>1</v>
      </c>
      <c r="F139" s="164" t="s">
        <v>398</v>
      </c>
      <c r="H139" s="165">
        <v>16.959</v>
      </c>
      <c r="I139" s="166"/>
      <c r="L139" s="162"/>
      <c r="M139" s="167"/>
      <c r="T139" s="168"/>
      <c r="AT139" s="163" t="s">
        <v>376</v>
      </c>
      <c r="AU139" s="163" t="s">
        <v>86</v>
      </c>
      <c r="AV139" s="13" t="s">
        <v>249</v>
      </c>
      <c r="AW139" s="13" t="s">
        <v>34</v>
      </c>
      <c r="AX139" s="13" t="s">
        <v>84</v>
      </c>
      <c r="AY139" s="163" t="s">
        <v>339</v>
      </c>
    </row>
    <row r="140" spans="2:65" s="1" customFormat="1" ht="16.5" customHeight="1" x14ac:dyDescent="0.2">
      <c r="B140" s="136"/>
      <c r="C140" s="137" t="s">
        <v>249</v>
      </c>
      <c r="D140" s="137" t="s">
        <v>342</v>
      </c>
      <c r="E140" s="138" t="s">
        <v>5944</v>
      </c>
      <c r="F140" s="139" t="s">
        <v>5945</v>
      </c>
      <c r="G140" s="140" t="s">
        <v>363</v>
      </c>
      <c r="H140" s="141">
        <v>4.0000000000000001E-3</v>
      </c>
      <c r="I140" s="142"/>
      <c r="J140" s="143">
        <f>ROUND(I140*H140,2)</f>
        <v>0</v>
      </c>
      <c r="K140" s="139" t="s">
        <v>346</v>
      </c>
      <c r="L140" s="32"/>
      <c r="M140" s="144" t="s">
        <v>1</v>
      </c>
      <c r="N140" s="145" t="s">
        <v>42</v>
      </c>
      <c r="P140" s="146">
        <f>O140*H140</f>
        <v>0</v>
      </c>
      <c r="Q140" s="146">
        <v>0</v>
      </c>
      <c r="R140" s="146">
        <f>Q140*H140</f>
        <v>0</v>
      </c>
      <c r="S140" s="146">
        <v>0</v>
      </c>
      <c r="T140" s="147">
        <f>S140*H140</f>
        <v>0</v>
      </c>
      <c r="AR140" s="148" t="s">
        <v>249</v>
      </c>
      <c r="AT140" s="148" t="s">
        <v>342</v>
      </c>
      <c r="AU140" s="148" t="s">
        <v>86</v>
      </c>
      <c r="AY140" s="17" t="s">
        <v>339</v>
      </c>
      <c r="BE140" s="149">
        <f>IF(N140="základní",J140,0)</f>
        <v>0</v>
      </c>
      <c r="BF140" s="149">
        <f>IF(N140="snížená",J140,0)</f>
        <v>0</v>
      </c>
      <c r="BG140" s="149">
        <f>IF(N140="zákl. přenesená",J140,0)</f>
        <v>0</v>
      </c>
      <c r="BH140" s="149">
        <f>IF(N140="sníž. přenesená",J140,0)</f>
        <v>0</v>
      </c>
      <c r="BI140" s="149">
        <f>IF(N140="nulová",J140,0)</f>
        <v>0</v>
      </c>
      <c r="BJ140" s="17" t="s">
        <v>84</v>
      </c>
      <c r="BK140" s="149">
        <f>ROUND(I140*H140,2)</f>
        <v>0</v>
      </c>
      <c r="BL140" s="17" t="s">
        <v>249</v>
      </c>
      <c r="BM140" s="148" t="s">
        <v>5946</v>
      </c>
    </row>
    <row r="141" spans="2:65" s="1" customFormat="1" ht="28.8" x14ac:dyDescent="0.2">
      <c r="B141" s="32"/>
      <c r="D141" s="150" t="s">
        <v>348</v>
      </c>
      <c r="F141" s="151" t="s">
        <v>5947</v>
      </c>
      <c r="I141" s="152"/>
      <c r="L141" s="32"/>
      <c r="M141" s="153"/>
      <c r="T141" s="56"/>
      <c r="AT141" s="17" t="s">
        <v>348</v>
      </c>
      <c r="AU141" s="17" t="s">
        <v>86</v>
      </c>
    </row>
    <row r="142" spans="2:65" s="1" customFormat="1" ht="16.5" customHeight="1" x14ac:dyDescent="0.2">
      <c r="B142" s="136"/>
      <c r="C142" s="137" t="s">
        <v>340</v>
      </c>
      <c r="D142" s="137" t="s">
        <v>342</v>
      </c>
      <c r="E142" s="138" t="s">
        <v>1146</v>
      </c>
      <c r="F142" s="139" t="s">
        <v>1147</v>
      </c>
      <c r="G142" s="140" t="s">
        <v>363</v>
      </c>
      <c r="H142" s="141">
        <v>4.0000000000000001E-3</v>
      </c>
      <c r="I142" s="142"/>
      <c r="J142" s="143">
        <f>ROUND(I142*H142,2)</f>
        <v>0</v>
      </c>
      <c r="K142" s="139" t="s">
        <v>346</v>
      </c>
      <c r="L142" s="32"/>
      <c r="M142" s="144" t="s">
        <v>1</v>
      </c>
      <c r="N142" s="145" t="s">
        <v>42</v>
      </c>
      <c r="P142" s="146">
        <f>O142*H142</f>
        <v>0</v>
      </c>
      <c r="Q142" s="146">
        <v>0</v>
      </c>
      <c r="R142" s="146">
        <f>Q142*H142</f>
        <v>0</v>
      </c>
      <c r="S142" s="146">
        <v>0</v>
      </c>
      <c r="T142" s="147">
        <f>S142*H142</f>
        <v>0</v>
      </c>
      <c r="AR142" s="148" t="s">
        <v>249</v>
      </c>
      <c r="AT142" s="148" t="s">
        <v>342</v>
      </c>
      <c r="AU142" s="148" t="s">
        <v>86</v>
      </c>
      <c r="AY142" s="17" t="s">
        <v>339</v>
      </c>
      <c r="BE142" s="149">
        <f>IF(N142="základní",J142,0)</f>
        <v>0</v>
      </c>
      <c r="BF142" s="149">
        <f>IF(N142="snížená",J142,0)</f>
        <v>0</v>
      </c>
      <c r="BG142" s="149">
        <f>IF(N142="zákl. přenesená",J142,0)</f>
        <v>0</v>
      </c>
      <c r="BH142" s="149">
        <f>IF(N142="sníž. přenesená",J142,0)</f>
        <v>0</v>
      </c>
      <c r="BI142" s="149">
        <f>IF(N142="nulová",J142,0)</f>
        <v>0</v>
      </c>
      <c r="BJ142" s="17" t="s">
        <v>84</v>
      </c>
      <c r="BK142" s="149">
        <f>ROUND(I142*H142,2)</f>
        <v>0</v>
      </c>
      <c r="BL142" s="17" t="s">
        <v>249</v>
      </c>
      <c r="BM142" s="148" t="s">
        <v>5948</v>
      </c>
    </row>
    <row r="143" spans="2:65" s="1" customFormat="1" ht="28.8" x14ac:dyDescent="0.2">
      <c r="B143" s="32"/>
      <c r="D143" s="150" t="s">
        <v>348</v>
      </c>
      <c r="F143" s="151" t="s">
        <v>1149</v>
      </c>
      <c r="I143" s="152"/>
      <c r="L143" s="32"/>
      <c r="M143" s="153"/>
      <c r="T143" s="56"/>
      <c r="AT143" s="17" t="s">
        <v>348</v>
      </c>
      <c r="AU143" s="17" t="s">
        <v>86</v>
      </c>
    </row>
    <row r="144" spans="2:65" s="12" customFormat="1" x14ac:dyDescent="0.2">
      <c r="B144" s="155"/>
      <c r="D144" s="150" t="s">
        <v>376</v>
      </c>
      <c r="E144" s="156" t="s">
        <v>1</v>
      </c>
      <c r="F144" s="157" t="s">
        <v>5949</v>
      </c>
      <c r="H144" s="158">
        <v>4.0000000000000001E-3</v>
      </c>
      <c r="I144" s="159"/>
      <c r="L144" s="155"/>
      <c r="M144" s="160"/>
      <c r="T144" s="161"/>
      <c r="AT144" s="156" t="s">
        <v>376</v>
      </c>
      <c r="AU144" s="156" t="s">
        <v>86</v>
      </c>
      <c r="AV144" s="12" t="s">
        <v>86</v>
      </c>
      <c r="AW144" s="12" t="s">
        <v>34</v>
      </c>
      <c r="AX144" s="12" t="s">
        <v>77</v>
      </c>
      <c r="AY144" s="156" t="s">
        <v>339</v>
      </c>
    </row>
    <row r="145" spans="2:65" s="13" customFormat="1" x14ac:dyDescent="0.2">
      <c r="B145" s="162"/>
      <c r="D145" s="150" t="s">
        <v>376</v>
      </c>
      <c r="E145" s="163" t="s">
        <v>1</v>
      </c>
      <c r="F145" s="164" t="s">
        <v>398</v>
      </c>
      <c r="H145" s="165">
        <v>4.0000000000000001E-3</v>
      </c>
      <c r="I145" s="166"/>
      <c r="L145" s="162"/>
      <c r="M145" s="167"/>
      <c r="T145" s="168"/>
      <c r="AT145" s="163" t="s">
        <v>376</v>
      </c>
      <c r="AU145" s="163" t="s">
        <v>86</v>
      </c>
      <c r="AV145" s="13" t="s">
        <v>249</v>
      </c>
      <c r="AW145" s="13" t="s">
        <v>34</v>
      </c>
      <c r="AX145" s="13" t="s">
        <v>84</v>
      </c>
      <c r="AY145" s="163" t="s">
        <v>339</v>
      </c>
    </row>
    <row r="146" spans="2:65" s="1" customFormat="1" ht="16.5" customHeight="1" x14ac:dyDescent="0.2">
      <c r="B146" s="136"/>
      <c r="C146" s="137" t="s">
        <v>370</v>
      </c>
      <c r="D146" s="137" t="s">
        <v>342</v>
      </c>
      <c r="E146" s="138" t="s">
        <v>424</v>
      </c>
      <c r="F146" s="139" t="s">
        <v>425</v>
      </c>
      <c r="G146" s="140" t="s">
        <v>345</v>
      </c>
      <c r="H146" s="141">
        <v>4</v>
      </c>
      <c r="I146" s="142"/>
      <c r="J146" s="143">
        <f>ROUND(I146*H146,2)</f>
        <v>0</v>
      </c>
      <c r="K146" s="139" t="s">
        <v>346</v>
      </c>
      <c r="L146" s="32"/>
      <c r="M146" s="144" t="s">
        <v>1</v>
      </c>
      <c r="N146" s="145" t="s">
        <v>42</v>
      </c>
      <c r="P146" s="146">
        <f>O146*H146</f>
        <v>0</v>
      </c>
      <c r="Q146" s="146">
        <v>0</v>
      </c>
      <c r="R146" s="146">
        <f>Q146*H146</f>
        <v>0</v>
      </c>
      <c r="S146" s="146">
        <v>0</v>
      </c>
      <c r="T146" s="147">
        <f>S146*H146</f>
        <v>0</v>
      </c>
      <c r="AR146" s="148" t="s">
        <v>249</v>
      </c>
      <c r="AT146" s="148" t="s">
        <v>342</v>
      </c>
      <c r="AU146" s="148" t="s">
        <v>86</v>
      </c>
      <c r="AY146" s="17" t="s">
        <v>339</v>
      </c>
      <c r="BE146" s="149">
        <f>IF(N146="základní",J146,0)</f>
        <v>0</v>
      </c>
      <c r="BF146" s="149">
        <f>IF(N146="snížená",J146,0)</f>
        <v>0</v>
      </c>
      <c r="BG146" s="149">
        <f>IF(N146="zákl. přenesená",J146,0)</f>
        <v>0</v>
      </c>
      <c r="BH146" s="149">
        <f>IF(N146="sníž. přenesená",J146,0)</f>
        <v>0</v>
      </c>
      <c r="BI146" s="149">
        <f>IF(N146="nulová",J146,0)</f>
        <v>0</v>
      </c>
      <c r="BJ146" s="17" t="s">
        <v>84</v>
      </c>
      <c r="BK146" s="149">
        <f>ROUND(I146*H146,2)</f>
        <v>0</v>
      </c>
      <c r="BL146" s="17" t="s">
        <v>249</v>
      </c>
      <c r="BM146" s="148" t="s">
        <v>5950</v>
      </c>
    </row>
    <row r="147" spans="2:65" s="1" customFormat="1" ht="19.2" x14ac:dyDescent="0.2">
      <c r="B147" s="32"/>
      <c r="D147" s="150" t="s">
        <v>348</v>
      </c>
      <c r="F147" s="151" t="s">
        <v>427</v>
      </c>
      <c r="I147" s="152"/>
      <c r="L147" s="32"/>
      <c r="M147" s="153"/>
      <c r="T147" s="56"/>
      <c r="AT147" s="17" t="s">
        <v>348</v>
      </c>
      <c r="AU147" s="17" t="s">
        <v>86</v>
      </c>
    </row>
    <row r="148" spans="2:65" s="12" customFormat="1" x14ac:dyDescent="0.2">
      <c r="B148" s="155"/>
      <c r="D148" s="150" t="s">
        <v>376</v>
      </c>
      <c r="E148" s="156" t="s">
        <v>1</v>
      </c>
      <c r="F148" s="157" t="s">
        <v>5951</v>
      </c>
      <c r="H148" s="158">
        <v>4</v>
      </c>
      <c r="I148" s="159"/>
      <c r="L148" s="155"/>
      <c r="M148" s="160"/>
      <c r="T148" s="161"/>
      <c r="AT148" s="156" t="s">
        <v>376</v>
      </c>
      <c r="AU148" s="156" t="s">
        <v>86</v>
      </c>
      <c r="AV148" s="12" t="s">
        <v>86</v>
      </c>
      <c r="AW148" s="12" t="s">
        <v>34</v>
      </c>
      <c r="AX148" s="12" t="s">
        <v>77</v>
      </c>
      <c r="AY148" s="156" t="s">
        <v>339</v>
      </c>
    </row>
    <row r="149" spans="2:65" s="13" customFormat="1" x14ac:dyDescent="0.2">
      <c r="B149" s="162"/>
      <c r="D149" s="150" t="s">
        <v>376</v>
      </c>
      <c r="E149" s="163" t="s">
        <v>1</v>
      </c>
      <c r="F149" s="164" t="s">
        <v>398</v>
      </c>
      <c r="H149" s="165">
        <v>4</v>
      </c>
      <c r="I149" s="166"/>
      <c r="L149" s="162"/>
      <c r="M149" s="167"/>
      <c r="T149" s="168"/>
      <c r="AT149" s="163" t="s">
        <v>376</v>
      </c>
      <c r="AU149" s="163" t="s">
        <v>86</v>
      </c>
      <c r="AV149" s="13" t="s">
        <v>249</v>
      </c>
      <c r="AW149" s="13" t="s">
        <v>34</v>
      </c>
      <c r="AX149" s="13" t="s">
        <v>84</v>
      </c>
      <c r="AY149" s="163" t="s">
        <v>339</v>
      </c>
    </row>
    <row r="150" spans="2:65" s="1" customFormat="1" ht="16.5" customHeight="1" x14ac:dyDescent="0.2">
      <c r="B150" s="136"/>
      <c r="C150" s="137" t="s">
        <v>378</v>
      </c>
      <c r="D150" s="137" t="s">
        <v>342</v>
      </c>
      <c r="E150" s="138" t="s">
        <v>5952</v>
      </c>
      <c r="F150" s="139" t="s">
        <v>5953</v>
      </c>
      <c r="G150" s="140" t="s">
        <v>448</v>
      </c>
      <c r="H150" s="141">
        <v>4</v>
      </c>
      <c r="I150" s="142"/>
      <c r="J150" s="143">
        <f>ROUND(I150*H150,2)</f>
        <v>0</v>
      </c>
      <c r="K150" s="139" t="s">
        <v>346</v>
      </c>
      <c r="L150" s="32"/>
      <c r="M150" s="144" t="s">
        <v>1</v>
      </c>
      <c r="N150" s="145" t="s">
        <v>42</v>
      </c>
      <c r="P150" s="146">
        <f>O150*H150</f>
        <v>0</v>
      </c>
      <c r="Q150" s="146">
        <v>0</v>
      </c>
      <c r="R150" s="146">
        <f>Q150*H150</f>
        <v>0</v>
      </c>
      <c r="S150" s="146">
        <v>0</v>
      </c>
      <c r="T150" s="147">
        <f>S150*H150</f>
        <v>0</v>
      </c>
      <c r="AR150" s="148" t="s">
        <v>249</v>
      </c>
      <c r="AT150" s="148" t="s">
        <v>342</v>
      </c>
      <c r="AU150" s="148" t="s">
        <v>86</v>
      </c>
      <c r="AY150" s="17" t="s">
        <v>339</v>
      </c>
      <c r="BE150" s="149">
        <f>IF(N150="základní",J150,0)</f>
        <v>0</v>
      </c>
      <c r="BF150" s="149">
        <f>IF(N150="snížená",J150,0)</f>
        <v>0</v>
      </c>
      <c r="BG150" s="149">
        <f>IF(N150="zákl. přenesená",J150,0)</f>
        <v>0</v>
      </c>
      <c r="BH150" s="149">
        <f>IF(N150="sníž. přenesená",J150,0)</f>
        <v>0</v>
      </c>
      <c r="BI150" s="149">
        <f>IF(N150="nulová",J150,0)</f>
        <v>0</v>
      </c>
      <c r="BJ150" s="17" t="s">
        <v>84</v>
      </c>
      <c r="BK150" s="149">
        <f>ROUND(I150*H150,2)</f>
        <v>0</v>
      </c>
      <c r="BL150" s="17" t="s">
        <v>249</v>
      </c>
      <c r="BM150" s="148" t="s">
        <v>5954</v>
      </c>
    </row>
    <row r="151" spans="2:65" s="1" customFormat="1" ht="38.4" x14ac:dyDescent="0.2">
      <c r="B151" s="32"/>
      <c r="D151" s="150" t="s">
        <v>348</v>
      </c>
      <c r="F151" s="151" t="s">
        <v>5955</v>
      </c>
      <c r="I151" s="152"/>
      <c r="L151" s="32"/>
      <c r="M151" s="153"/>
      <c r="T151" s="56"/>
      <c r="AT151" s="17" t="s">
        <v>348</v>
      </c>
      <c r="AU151" s="17" t="s">
        <v>86</v>
      </c>
    </row>
    <row r="152" spans="2:65" s="1" customFormat="1" ht="16.5" customHeight="1" x14ac:dyDescent="0.2">
      <c r="B152" s="136"/>
      <c r="C152" s="137" t="s">
        <v>385</v>
      </c>
      <c r="D152" s="137" t="s">
        <v>342</v>
      </c>
      <c r="E152" s="138" t="s">
        <v>1450</v>
      </c>
      <c r="F152" s="139" t="s">
        <v>1451</v>
      </c>
      <c r="G152" s="140" t="s">
        <v>345</v>
      </c>
      <c r="H152" s="141">
        <v>4</v>
      </c>
      <c r="I152" s="142"/>
      <c r="J152" s="143">
        <f>ROUND(I152*H152,2)</f>
        <v>0</v>
      </c>
      <c r="K152" s="139" t="s">
        <v>346</v>
      </c>
      <c r="L152" s="32"/>
      <c r="M152" s="144" t="s">
        <v>1</v>
      </c>
      <c r="N152" s="145" t="s">
        <v>42</v>
      </c>
      <c r="P152" s="146">
        <f>O152*H152</f>
        <v>0</v>
      </c>
      <c r="Q152" s="146">
        <v>0</v>
      </c>
      <c r="R152" s="146">
        <f>Q152*H152</f>
        <v>0</v>
      </c>
      <c r="S152" s="146">
        <v>0</v>
      </c>
      <c r="T152" s="147">
        <f>S152*H152</f>
        <v>0</v>
      </c>
      <c r="AR152" s="148" t="s">
        <v>249</v>
      </c>
      <c r="AT152" s="148" t="s">
        <v>342</v>
      </c>
      <c r="AU152" s="148" t="s">
        <v>86</v>
      </c>
      <c r="AY152" s="17" t="s">
        <v>339</v>
      </c>
      <c r="BE152" s="149">
        <f>IF(N152="základní",J152,0)</f>
        <v>0</v>
      </c>
      <c r="BF152" s="149">
        <f>IF(N152="snížená",J152,0)</f>
        <v>0</v>
      </c>
      <c r="BG152" s="149">
        <f>IF(N152="zákl. přenesená",J152,0)</f>
        <v>0</v>
      </c>
      <c r="BH152" s="149">
        <f>IF(N152="sníž. přenesená",J152,0)</f>
        <v>0</v>
      </c>
      <c r="BI152" s="149">
        <f>IF(N152="nulová",J152,0)</f>
        <v>0</v>
      </c>
      <c r="BJ152" s="17" t="s">
        <v>84</v>
      </c>
      <c r="BK152" s="149">
        <f>ROUND(I152*H152,2)</f>
        <v>0</v>
      </c>
      <c r="BL152" s="17" t="s">
        <v>249</v>
      </c>
      <c r="BM152" s="148" t="s">
        <v>5956</v>
      </c>
    </row>
    <row r="153" spans="2:65" s="1" customFormat="1" ht="19.2" x14ac:dyDescent="0.2">
      <c r="B153" s="32"/>
      <c r="D153" s="150" t="s">
        <v>348</v>
      </c>
      <c r="F153" s="151" t="s">
        <v>1453</v>
      </c>
      <c r="I153" s="152"/>
      <c r="L153" s="32"/>
      <c r="M153" s="153"/>
      <c r="T153" s="56"/>
      <c r="AT153" s="17" t="s">
        <v>348</v>
      </c>
      <c r="AU153" s="17" t="s">
        <v>86</v>
      </c>
    </row>
    <row r="154" spans="2:65" s="1" customFormat="1" ht="16.5" customHeight="1" x14ac:dyDescent="0.2">
      <c r="B154" s="136"/>
      <c r="C154" s="137" t="s">
        <v>391</v>
      </c>
      <c r="D154" s="137" t="s">
        <v>342</v>
      </c>
      <c r="E154" s="138" t="s">
        <v>484</v>
      </c>
      <c r="F154" s="139" t="s">
        <v>485</v>
      </c>
      <c r="G154" s="140" t="s">
        <v>345</v>
      </c>
      <c r="H154" s="141">
        <v>4</v>
      </c>
      <c r="I154" s="142"/>
      <c r="J154" s="143">
        <f>ROUND(I154*H154,2)</f>
        <v>0</v>
      </c>
      <c r="K154" s="139" t="s">
        <v>346</v>
      </c>
      <c r="L154" s="32"/>
      <c r="M154" s="144" t="s">
        <v>1</v>
      </c>
      <c r="N154" s="145" t="s">
        <v>42</v>
      </c>
      <c r="P154" s="146">
        <f>O154*H154</f>
        <v>0</v>
      </c>
      <c r="Q154" s="146">
        <v>0</v>
      </c>
      <c r="R154" s="146">
        <f>Q154*H154</f>
        <v>0</v>
      </c>
      <c r="S154" s="146">
        <v>0</v>
      </c>
      <c r="T154" s="147">
        <f>S154*H154</f>
        <v>0</v>
      </c>
      <c r="AR154" s="148" t="s">
        <v>249</v>
      </c>
      <c r="AT154" s="148" t="s">
        <v>342</v>
      </c>
      <c r="AU154" s="148" t="s">
        <v>86</v>
      </c>
      <c r="AY154" s="17" t="s">
        <v>339</v>
      </c>
      <c r="BE154" s="149">
        <f>IF(N154="základní",J154,0)</f>
        <v>0</v>
      </c>
      <c r="BF154" s="149">
        <f>IF(N154="snížená",J154,0)</f>
        <v>0</v>
      </c>
      <c r="BG154" s="149">
        <f>IF(N154="zákl. přenesená",J154,0)</f>
        <v>0</v>
      </c>
      <c r="BH154" s="149">
        <f>IF(N154="sníž. přenesená",J154,0)</f>
        <v>0</v>
      </c>
      <c r="BI154" s="149">
        <f>IF(N154="nulová",J154,0)</f>
        <v>0</v>
      </c>
      <c r="BJ154" s="17" t="s">
        <v>84</v>
      </c>
      <c r="BK154" s="149">
        <f>ROUND(I154*H154,2)</f>
        <v>0</v>
      </c>
      <c r="BL154" s="17" t="s">
        <v>249</v>
      </c>
      <c r="BM154" s="148" t="s">
        <v>5957</v>
      </c>
    </row>
    <row r="155" spans="2:65" s="1" customFormat="1" ht="19.2" x14ac:dyDescent="0.2">
      <c r="B155" s="32"/>
      <c r="D155" s="150" t="s">
        <v>348</v>
      </c>
      <c r="F155" s="151" t="s">
        <v>487</v>
      </c>
      <c r="I155" s="152"/>
      <c r="L155" s="32"/>
      <c r="M155" s="153"/>
      <c r="T155" s="56"/>
      <c r="AT155" s="17" t="s">
        <v>348</v>
      </c>
      <c r="AU155" s="17" t="s">
        <v>86</v>
      </c>
    </row>
    <row r="156" spans="2:65" s="1" customFormat="1" ht="16.5" customHeight="1" x14ac:dyDescent="0.2">
      <c r="B156" s="136"/>
      <c r="C156" s="169" t="s">
        <v>399</v>
      </c>
      <c r="D156" s="169" t="s">
        <v>490</v>
      </c>
      <c r="E156" s="170" t="s">
        <v>5958</v>
      </c>
      <c r="F156" s="171" t="s">
        <v>5959</v>
      </c>
      <c r="G156" s="172" t="s">
        <v>345</v>
      </c>
      <c r="H156" s="173">
        <v>4</v>
      </c>
      <c r="I156" s="174"/>
      <c r="J156" s="175">
        <f>ROUND(I156*H156,2)</f>
        <v>0</v>
      </c>
      <c r="K156" s="171" t="s">
        <v>346</v>
      </c>
      <c r="L156" s="176"/>
      <c r="M156" s="177" t="s">
        <v>1</v>
      </c>
      <c r="N156" s="178" t="s">
        <v>42</v>
      </c>
      <c r="P156" s="146">
        <f>O156*H156</f>
        <v>0</v>
      </c>
      <c r="Q156" s="146">
        <v>0.01</v>
      </c>
      <c r="R156" s="146">
        <f>Q156*H156</f>
        <v>0.04</v>
      </c>
      <c r="S156" s="146">
        <v>0</v>
      </c>
      <c r="T156" s="147">
        <f>S156*H156</f>
        <v>0</v>
      </c>
      <c r="AR156" s="148" t="s">
        <v>385</v>
      </c>
      <c r="AT156" s="148" t="s">
        <v>490</v>
      </c>
      <c r="AU156" s="148" t="s">
        <v>86</v>
      </c>
      <c r="AY156" s="17" t="s">
        <v>339</v>
      </c>
      <c r="BE156" s="149">
        <f>IF(N156="základní",J156,0)</f>
        <v>0</v>
      </c>
      <c r="BF156" s="149">
        <f>IF(N156="snížená",J156,0)</f>
        <v>0</v>
      </c>
      <c r="BG156" s="149">
        <f>IF(N156="zákl. přenesená",J156,0)</f>
        <v>0</v>
      </c>
      <c r="BH156" s="149">
        <f>IF(N156="sníž. přenesená",J156,0)</f>
        <v>0</v>
      </c>
      <c r="BI156" s="149">
        <f>IF(N156="nulová",J156,0)</f>
        <v>0</v>
      </c>
      <c r="BJ156" s="17" t="s">
        <v>84</v>
      </c>
      <c r="BK156" s="149">
        <f>ROUND(I156*H156,2)</f>
        <v>0</v>
      </c>
      <c r="BL156" s="17" t="s">
        <v>249</v>
      </c>
      <c r="BM156" s="148" t="s">
        <v>5960</v>
      </c>
    </row>
    <row r="157" spans="2:65" s="1" customFormat="1" x14ac:dyDescent="0.2">
      <c r="B157" s="32"/>
      <c r="D157" s="150" t="s">
        <v>348</v>
      </c>
      <c r="F157" s="151" t="s">
        <v>5959</v>
      </c>
      <c r="I157" s="152"/>
      <c r="L157" s="32"/>
      <c r="M157" s="153"/>
      <c r="T157" s="56"/>
      <c r="AT157" s="17" t="s">
        <v>348</v>
      </c>
      <c r="AU157" s="17" t="s">
        <v>86</v>
      </c>
    </row>
    <row r="158" spans="2:65" s="11" customFormat="1" ht="25.95" customHeight="1" x14ac:dyDescent="0.25">
      <c r="B158" s="124"/>
      <c r="D158" s="125" t="s">
        <v>76</v>
      </c>
      <c r="E158" s="126" t="s">
        <v>525</v>
      </c>
      <c r="F158" s="126" t="s">
        <v>526</v>
      </c>
      <c r="I158" s="127"/>
      <c r="J158" s="128">
        <f>BK158</f>
        <v>0</v>
      </c>
      <c r="L158" s="124"/>
      <c r="M158" s="129"/>
      <c r="P158" s="130">
        <f>SUM(P159:P178)</f>
        <v>0</v>
      </c>
      <c r="R158" s="130">
        <f>SUM(R159:R178)</f>
        <v>0</v>
      </c>
      <c r="T158" s="131">
        <f>SUM(T159:T178)</f>
        <v>0</v>
      </c>
      <c r="AR158" s="125" t="s">
        <v>249</v>
      </c>
      <c r="AT158" s="132" t="s">
        <v>76</v>
      </c>
      <c r="AU158" s="132" t="s">
        <v>77</v>
      </c>
      <c r="AY158" s="125" t="s">
        <v>339</v>
      </c>
      <c r="BK158" s="133">
        <f>SUM(BK159:BK178)</f>
        <v>0</v>
      </c>
    </row>
    <row r="159" spans="2:65" s="1" customFormat="1" ht="24.15" customHeight="1" x14ac:dyDescent="0.2">
      <c r="B159" s="136"/>
      <c r="C159" s="137" t="s">
        <v>405</v>
      </c>
      <c r="D159" s="137" t="s">
        <v>342</v>
      </c>
      <c r="E159" s="138" t="s">
        <v>568</v>
      </c>
      <c r="F159" s="139" t="s">
        <v>569</v>
      </c>
      <c r="G159" s="140" t="s">
        <v>493</v>
      </c>
      <c r="H159" s="141">
        <v>16.959</v>
      </c>
      <c r="I159" s="142"/>
      <c r="J159" s="143">
        <f>ROUND(I159*H159,2)</f>
        <v>0</v>
      </c>
      <c r="K159" s="139" t="s">
        <v>346</v>
      </c>
      <c r="L159" s="32"/>
      <c r="M159" s="144" t="s">
        <v>1</v>
      </c>
      <c r="N159" s="145" t="s">
        <v>42</v>
      </c>
      <c r="P159" s="146">
        <f>O159*H159</f>
        <v>0</v>
      </c>
      <c r="Q159" s="146">
        <v>0</v>
      </c>
      <c r="R159" s="146">
        <f>Q159*H159</f>
        <v>0</v>
      </c>
      <c r="S159" s="146">
        <v>0</v>
      </c>
      <c r="T159" s="147">
        <f>S159*H159</f>
        <v>0</v>
      </c>
      <c r="AR159" s="148" t="s">
        <v>1902</v>
      </c>
      <c r="AT159" s="148" t="s">
        <v>342</v>
      </c>
      <c r="AU159" s="148" t="s">
        <v>84</v>
      </c>
      <c r="AY159" s="17" t="s">
        <v>339</v>
      </c>
      <c r="BE159" s="149">
        <f>IF(N159="základní",J159,0)</f>
        <v>0</v>
      </c>
      <c r="BF159" s="149">
        <f>IF(N159="snížená",J159,0)</f>
        <v>0</v>
      </c>
      <c r="BG159" s="149">
        <f>IF(N159="zákl. přenesená",J159,0)</f>
        <v>0</v>
      </c>
      <c r="BH159" s="149">
        <f>IF(N159="sníž. přenesená",J159,0)</f>
        <v>0</v>
      </c>
      <c r="BI159" s="149">
        <f>IF(N159="nulová",J159,0)</f>
        <v>0</v>
      </c>
      <c r="BJ159" s="17" t="s">
        <v>84</v>
      </c>
      <c r="BK159" s="149">
        <f>ROUND(I159*H159,2)</f>
        <v>0</v>
      </c>
      <c r="BL159" s="17" t="s">
        <v>1902</v>
      </c>
      <c r="BM159" s="148" t="s">
        <v>5961</v>
      </c>
    </row>
    <row r="160" spans="2:65" s="1" customFormat="1" ht="38.4" x14ac:dyDescent="0.2">
      <c r="B160" s="32"/>
      <c r="D160" s="150" t="s">
        <v>348</v>
      </c>
      <c r="F160" s="151" t="s">
        <v>571</v>
      </c>
      <c r="I160" s="152"/>
      <c r="L160" s="32"/>
      <c r="M160" s="153"/>
      <c r="T160" s="56"/>
      <c r="AT160" s="17" t="s">
        <v>348</v>
      </c>
      <c r="AU160" s="17" t="s">
        <v>84</v>
      </c>
    </row>
    <row r="161" spans="2:65" s="15" customFormat="1" x14ac:dyDescent="0.2">
      <c r="B161" s="189"/>
      <c r="D161" s="150" t="s">
        <v>376</v>
      </c>
      <c r="E161" s="190" t="s">
        <v>1</v>
      </c>
      <c r="F161" s="191" t="s">
        <v>5962</v>
      </c>
      <c r="H161" s="190" t="s">
        <v>1</v>
      </c>
      <c r="I161" s="192"/>
      <c r="L161" s="189"/>
      <c r="M161" s="193"/>
      <c r="T161" s="194"/>
      <c r="AT161" s="190" t="s">
        <v>376</v>
      </c>
      <c r="AU161" s="190" t="s">
        <v>84</v>
      </c>
      <c r="AV161" s="15" t="s">
        <v>84</v>
      </c>
      <c r="AW161" s="15" t="s">
        <v>34</v>
      </c>
      <c r="AX161" s="15" t="s">
        <v>77</v>
      </c>
      <c r="AY161" s="190" t="s">
        <v>339</v>
      </c>
    </row>
    <row r="162" spans="2:65" s="12" customFormat="1" x14ac:dyDescent="0.2">
      <c r="B162" s="155"/>
      <c r="D162" s="150" t="s">
        <v>376</v>
      </c>
      <c r="E162" s="156" t="s">
        <v>1</v>
      </c>
      <c r="F162" s="157" t="s">
        <v>5963</v>
      </c>
      <c r="H162" s="158">
        <v>16.959</v>
      </c>
      <c r="I162" s="159"/>
      <c r="L162" s="155"/>
      <c r="M162" s="160"/>
      <c r="T162" s="161"/>
      <c r="AT162" s="156" t="s">
        <v>376</v>
      </c>
      <c r="AU162" s="156" t="s">
        <v>84</v>
      </c>
      <c r="AV162" s="12" t="s">
        <v>86</v>
      </c>
      <c r="AW162" s="12" t="s">
        <v>34</v>
      </c>
      <c r="AX162" s="12" t="s">
        <v>77</v>
      </c>
      <c r="AY162" s="156" t="s">
        <v>339</v>
      </c>
    </row>
    <row r="163" spans="2:65" s="13" customFormat="1" x14ac:dyDescent="0.2">
      <c r="B163" s="162"/>
      <c r="D163" s="150" t="s">
        <v>376</v>
      </c>
      <c r="E163" s="163" t="s">
        <v>1</v>
      </c>
      <c r="F163" s="164" t="s">
        <v>398</v>
      </c>
      <c r="H163" s="165">
        <v>16.959</v>
      </c>
      <c r="I163" s="166"/>
      <c r="L163" s="162"/>
      <c r="M163" s="167"/>
      <c r="T163" s="168"/>
      <c r="AT163" s="163" t="s">
        <v>376</v>
      </c>
      <c r="AU163" s="163" t="s">
        <v>84</v>
      </c>
      <c r="AV163" s="13" t="s">
        <v>249</v>
      </c>
      <c r="AW163" s="13" t="s">
        <v>34</v>
      </c>
      <c r="AX163" s="13" t="s">
        <v>84</v>
      </c>
      <c r="AY163" s="163" t="s">
        <v>339</v>
      </c>
    </row>
    <row r="164" spans="2:65" s="1" customFormat="1" ht="24.15" customHeight="1" x14ac:dyDescent="0.2">
      <c r="B164" s="136"/>
      <c r="C164" s="137" t="s">
        <v>8</v>
      </c>
      <c r="D164" s="137" t="s">
        <v>342</v>
      </c>
      <c r="E164" s="138" t="s">
        <v>583</v>
      </c>
      <c r="F164" s="139" t="s">
        <v>584</v>
      </c>
      <c r="G164" s="140" t="s">
        <v>493</v>
      </c>
      <c r="H164" s="141">
        <v>16.959</v>
      </c>
      <c r="I164" s="142"/>
      <c r="J164" s="143">
        <f>ROUND(I164*H164,2)</f>
        <v>0</v>
      </c>
      <c r="K164" s="139" t="s">
        <v>346</v>
      </c>
      <c r="L164" s="32"/>
      <c r="M164" s="144" t="s">
        <v>1</v>
      </c>
      <c r="N164" s="145" t="s">
        <v>42</v>
      </c>
      <c r="P164" s="146">
        <f>O164*H164</f>
        <v>0</v>
      </c>
      <c r="Q164" s="146">
        <v>0</v>
      </c>
      <c r="R164" s="146">
        <f>Q164*H164</f>
        <v>0</v>
      </c>
      <c r="S164" s="146">
        <v>0</v>
      </c>
      <c r="T164" s="147">
        <f>S164*H164</f>
        <v>0</v>
      </c>
      <c r="AR164" s="148" t="s">
        <v>1902</v>
      </c>
      <c r="AT164" s="148" t="s">
        <v>342</v>
      </c>
      <c r="AU164" s="148" t="s">
        <v>84</v>
      </c>
      <c r="AY164" s="17" t="s">
        <v>339</v>
      </c>
      <c r="BE164" s="149">
        <f>IF(N164="základní",J164,0)</f>
        <v>0</v>
      </c>
      <c r="BF164" s="149">
        <f>IF(N164="snížená",J164,0)</f>
        <v>0</v>
      </c>
      <c r="BG164" s="149">
        <f>IF(N164="zákl. přenesená",J164,0)</f>
        <v>0</v>
      </c>
      <c r="BH164" s="149">
        <f>IF(N164="sníž. přenesená",J164,0)</f>
        <v>0</v>
      </c>
      <c r="BI164" s="149">
        <f>IF(N164="nulová",J164,0)</f>
        <v>0</v>
      </c>
      <c r="BJ164" s="17" t="s">
        <v>84</v>
      </c>
      <c r="BK164" s="149">
        <f>ROUND(I164*H164,2)</f>
        <v>0</v>
      </c>
      <c r="BL164" s="17" t="s">
        <v>1902</v>
      </c>
      <c r="BM164" s="148" t="s">
        <v>5964</v>
      </c>
    </row>
    <row r="165" spans="2:65" s="1" customFormat="1" ht="38.4" x14ac:dyDescent="0.2">
      <c r="B165" s="32"/>
      <c r="D165" s="150" t="s">
        <v>348</v>
      </c>
      <c r="F165" s="151" t="s">
        <v>586</v>
      </c>
      <c r="I165" s="152"/>
      <c r="L165" s="32"/>
      <c r="M165" s="153"/>
      <c r="T165" s="56"/>
      <c r="AT165" s="17" t="s">
        <v>348</v>
      </c>
      <c r="AU165" s="17" t="s">
        <v>84</v>
      </c>
    </row>
    <row r="166" spans="2:65" s="15" customFormat="1" x14ac:dyDescent="0.2">
      <c r="B166" s="189"/>
      <c r="D166" s="150" t="s">
        <v>376</v>
      </c>
      <c r="E166" s="190" t="s">
        <v>1</v>
      </c>
      <c r="F166" s="191" t="s">
        <v>5965</v>
      </c>
      <c r="H166" s="190" t="s">
        <v>1</v>
      </c>
      <c r="I166" s="192"/>
      <c r="L166" s="189"/>
      <c r="M166" s="193"/>
      <c r="T166" s="194"/>
      <c r="AT166" s="190" t="s">
        <v>376</v>
      </c>
      <c r="AU166" s="190" t="s">
        <v>84</v>
      </c>
      <c r="AV166" s="15" t="s">
        <v>84</v>
      </c>
      <c r="AW166" s="15" t="s">
        <v>34</v>
      </c>
      <c r="AX166" s="15" t="s">
        <v>77</v>
      </c>
      <c r="AY166" s="190" t="s">
        <v>339</v>
      </c>
    </row>
    <row r="167" spans="2:65" s="12" customFormat="1" x14ac:dyDescent="0.2">
      <c r="B167" s="155"/>
      <c r="D167" s="150" t="s">
        <v>376</v>
      </c>
      <c r="E167" s="156" t="s">
        <v>1</v>
      </c>
      <c r="F167" s="157" t="s">
        <v>5966</v>
      </c>
      <c r="H167" s="158">
        <v>16.959</v>
      </c>
      <c r="I167" s="159"/>
      <c r="L167" s="155"/>
      <c r="M167" s="160"/>
      <c r="T167" s="161"/>
      <c r="AT167" s="156" t="s">
        <v>376</v>
      </c>
      <c r="AU167" s="156" t="s">
        <v>84</v>
      </c>
      <c r="AV167" s="12" t="s">
        <v>86</v>
      </c>
      <c r="AW167" s="12" t="s">
        <v>34</v>
      </c>
      <c r="AX167" s="12" t="s">
        <v>77</v>
      </c>
      <c r="AY167" s="156" t="s">
        <v>339</v>
      </c>
    </row>
    <row r="168" spans="2:65" s="13" customFormat="1" x14ac:dyDescent="0.2">
      <c r="B168" s="162"/>
      <c r="D168" s="150" t="s">
        <v>376</v>
      </c>
      <c r="E168" s="163" t="s">
        <v>1</v>
      </c>
      <c r="F168" s="164" t="s">
        <v>398</v>
      </c>
      <c r="H168" s="165">
        <v>16.959</v>
      </c>
      <c r="I168" s="166"/>
      <c r="L168" s="162"/>
      <c r="M168" s="167"/>
      <c r="T168" s="168"/>
      <c r="AT168" s="163" t="s">
        <v>376</v>
      </c>
      <c r="AU168" s="163" t="s">
        <v>84</v>
      </c>
      <c r="AV168" s="13" t="s">
        <v>249</v>
      </c>
      <c r="AW168" s="13" t="s">
        <v>34</v>
      </c>
      <c r="AX168" s="13" t="s">
        <v>84</v>
      </c>
      <c r="AY168" s="163" t="s">
        <v>339</v>
      </c>
    </row>
    <row r="169" spans="2:65" s="1" customFormat="1" ht="16.5" customHeight="1" x14ac:dyDescent="0.2">
      <c r="B169" s="136"/>
      <c r="C169" s="137" t="s">
        <v>415</v>
      </c>
      <c r="D169" s="137" t="s">
        <v>342</v>
      </c>
      <c r="E169" s="138" t="s">
        <v>613</v>
      </c>
      <c r="F169" s="139" t="s">
        <v>614</v>
      </c>
      <c r="G169" s="140" t="s">
        <v>493</v>
      </c>
      <c r="H169" s="141">
        <v>19.952000000000002</v>
      </c>
      <c r="I169" s="142"/>
      <c r="J169" s="143">
        <f>ROUND(I169*H169,2)</f>
        <v>0</v>
      </c>
      <c r="K169" s="139" t="s">
        <v>346</v>
      </c>
      <c r="L169" s="32"/>
      <c r="M169" s="144" t="s">
        <v>1</v>
      </c>
      <c r="N169" s="145" t="s">
        <v>42</v>
      </c>
      <c r="P169" s="146">
        <f>O169*H169</f>
        <v>0</v>
      </c>
      <c r="Q169" s="146">
        <v>0</v>
      </c>
      <c r="R169" s="146">
        <f>Q169*H169</f>
        <v>0</v>
      </c>
      <c r="S169" s="146">
        <v>0</v>
      </c>
      <c r="T169" s="147">
        <f>S169*H169</f>
        <v>0</v>
      </c>
      <c r="AR169" s="148" t="s">
        <v>1902</v>
      </c>
      <c r="AT169" s="148" t="s">
        <v>342</v>
      </c>
      <c r="AU169" s="148" t="s">
        <v>84</v>
      </c>
      <c r="AY169" s="17" t="s">
        <v>339</v>
      </c>
      <c r="BE169" s="149">
        <f>IF(N169="základní",J169,0)</f>
        <v>0</v>
      </c>
      <c r="BF169" s="149">
        <f>IF(N169="snížená",J169,0)</f>
        <v>0</v>
      </c>
      <c r="BG169" s="149">
        <f>IF(N169="zákl. přenesená",J169,0)</f>
        <v>0</v>
      </c>
      <c r="BH169" s="149">
        <f>IF(N169="sníž. přenesená",J169,0)</f>
        <v>0</v>
      </c>
      <c r="BI169" s="149">
        <f>IF(N169="nulová",J169,0)</f>
        <v>0</v>
      </c>
      <c r="BJ169" s="17" t="s">
        <v>84</v>
      </c>
      <c r="BK169" s="149">
        <f>ROUND(I169*H169,2)</f>
        <v>0</v>
      </c>
      <c r="BL169" s="17" t="s">
        <v>1902</v>
      </c>
      <c r="BM169" s="148" t="s">
        <v>5967</v>
      </c>
    </row>
    <row r="170" spans="2:65" s="1" customFormat="1" ht="28.8" x14ac:dyDescent="0.2">
      <c r="B170" s="32"/>
      <c r="D170" s="150" t="s">
        <v>348</v>
      </c>
      <c r="F170" s="151" t="s">
        <v>616</v>
      </c>
      <c r="I170" s="152"/>
      <c r="L170" s="32"/>
      <c r="M170" s="153"/>
      <c r="T170" s="56"/>
      <c r="AT170" s="17" t="s">
        <v>348</v>
      </c>
      <c r="AU170" s="17" t="s">
        <v>84</v>
      </c>
    </row>
    <row r="171" spans="2:65" s="15" customFormat="1" x14ac:dyDescent="0.2">
      <c r="B171" s="189"/>
      <c r="D171" s="150" t="s">
        <v>376</v>
      </c>
      <c r="E171" s="190" t="s">
        <v>1</v>
      </c>
      <c r="F171" s="191" t="s">
        <v>5968</v>
      </c>
      <c r="H171" s="190" t="s">
        <v>1</v>
      </c>
      <c r="I171" s="192"/>
      <c r="L171" s="189"/>
      <c r="M171" s="193"/>
      <c r="T171" s="194"/>
      <c r="AT171" s="190" t="s">
        <v>376</v>
      </c>
      <c r="AU171" s="190" t="s">
        <v>84</v>
      </c>
      <c r="AV171" s="15" t="s">
        <v>84</v>
      </c>
      <c r="AW171" s="15" t="s">
        <v>34</v>
      </c>
      <c r="AX171" s="15" t="s">
        <v>77</v>
      </c>
      <c r="AY171" s="190" t="s">
        <v>339</v>
      </c>
    </row>
    <row r="172" spans="2:65" s="12" customFormat="1" x14ac:dyDescent="0.2">
      <c r="B172" s="155"/>
      <c r="D172" s="150" t="s">
        <v>376</v>
      </c>
      <c r="E172" s="156" t="s">
        <v>1</v>
      </c>
      <c r="F172" s="157" t="s">
        <v>5969</v>
      </c>
      <c r="H172" s="158">
        <v>19.952000000000002</v>
      </c>
      <c r="I172" s="159"/>
      <c r="L172" s="155"/>
      <c r="M172" s="160"/>
      <c r="T172" s="161"/>
      <c r="AT172" s="156" t="s">
        <v>376</v>
      </c>
      <c r="AU172" s="156" t="s">
        <v>84</v>
      </c>
      <c r="AV172" s="12" t="s">
        <v>86</v>
      </c>
      <c r="AW172" s="12" t="s">
        <v>34</v>
      </c>
      <c r="AX172" s="12" t="s">
        <v>77</v>
      </c>
      <c r="AY172" s="156" t="s">
        <v>339</v>
      </c>
    </row>
    <row r="173" spans="2:65" s="13" customFormat="1" x14ac:dyDescent="0.2">
      <c r="B173" s="162"/>
      <c r="D173" s="150" t="s">
        <v>376</v>
      </c>
      <c r="E173" s="163" t="s">
        <v>1</v>
      </c>
      <c r="F173" s="164" t="s">
        <v>398</v>
      </c>
      <c r="H173" s="165">
        <v>19.952000000000002</v>
      </c>
      <c r="I173" s="166"/>
      <c r="L173" s="162"/>
      <c r="M173" s="167"/>
      <c r="T173" s="168"/>
      <c r="AT173" s="163" t="s">
        <v>376</v>
      </c>
      <c r="AU173" s="163" t="s">
        <v>84</v>
      </c>
      <c r="AV173" s="13" t="s">
        <v>249</v>
      </c>
      <c r="AW173" s="13" t="s">
        <v>34</v>
      </c>
      <c r="AX173" s="13" t="s">
        <v>84</v>
      </c>
      <c r="AY173" s="163" t="s">
        <v>339</v>
      </c>
    </row>
    <row r="174" spans="2:65" s="1" customFormat="1" ht="16.5" customHeight="1" x14ac:dyDescent="0.2">
      <c r="B174" s="136"/>
      <c r="C174" s="137" t="s">
        <v>421</v>
      </c>
      <c r="D174" s="137" t="s">
        <v>342</v>
      </c>
      <c r="E174" s="138" t="s">
        <v>562</v>
      </c>
      <c r="F174" s="139" t="s">
        <v>563</v>
      </c>
      <c r="G174" s="140" t="s">
        <v>493</v>
      </c>
      <c r="H174" s="141">
        <v>19.952000000000002</v>
      </c>
      <c r="I174" s="142"/>
      <c r="J174" s="143">
        <f>ROUND(I174*H174,2)</f>
        <v>0</v>
      </c>
      <c r="K174" s="139" t="s">
        <v>346</v>
      </c>
      <c r="L174" s="32"/>
      <c r="M174" s="144" t="s">
        <v>1</v>
      </c>
      <c r="N174" s="145" t="s">
        <v>42</v>
      </c>
      <c r="P174" s="146">
        <f>O174*H174</f>
        <v>0</v>
      </c>
      <c r="Q174" s="146">
        <v>0</v>
      </c>
      <c r="R174" s="146">
        <f>Q174*H174</f>
        <v>0</v>
      </c>
      <c r="S174" s="146">
        <v>0</v>
      </c>
      <c r="T174" s="147">
        <f>S174*H174</f>
        <v>0</v>
      </c>
      <c r="AR174" s="148" t="s">
        <v>1902</v>
      </c>
      <c r="AT174" s="148" t="s">
        <v>342</v>
      </c>
      <c r="AU174" s="148" t="s">
        <v>84</v>
      </c>
      <c r="AY174" s="17" t="s">
        <v>339</v>
      </c>
      <c r="BE174" s="149">
        <f>IF(N174="základní",J174,0)</f>
        <v>0</v>
      </c>
      <c r="BF174" s="149">
        <f>IF(N174="snížená",J174,0)</f>
        <v>0</v>
      </c>
      <c r="BG174" s="149">
        <f>IF(N174="zákl. přenesená",J174,0)</f>
        <v>0</v>
      </c>
      <c r="BH174" s="149">
        <f>IF(N174="sníž. přenesená",J174,0)</f>
        <v>0</v>
      </c>
      <c r="BI174" s="149">
        <f>IF(N174="nulová",J174,0)</f>
        <v>0</v>
      </c>
      <c r="BJ174" s="17" t="s">
        <v>84</v>
      </c>
      <c r="BK174" s="149">
        <f>ROUND(I174*H174,2)</f>
        <v>0</v>
      </c>
      <c r="BL174" s="17" t="s">
        <v>1902</v>
      </c>
      <c r="BM174" s="148" t="s">
        <v>5970</v>
      </c>
    </row>
    <row r="175" spans="2:65" s="1" customFormat="1" ht="28.8" x14ac:dyDescent="0.2">
      <c r="B175" s="32"/>
      <c r="D175" s="150" t="s">
        <v>348</v>
      </c>
      <c r="F175" s="151" t="s">
        <v>565</v>
      </c>
      <c r="I175" s="152"/>
      <c r="L175" s="32"/>
      <c r="M175" s="153"/>
      <c r="T175" s="56"/>
      <c r="AT175" s="17" t="s">
        <v>348</v>
      </c>
      <c r="AU175" s="17" t="s">
        <v>84</v>
      </c>
    </row>
    <row r="176" spans="2:65" s="15" customFormat="1" x14ac:dyDescent="0.2">
      <c r="B176" s="189"/>
      <c r="D176" s="150" t="s">
        <v>376</v>
      </c>
      <c r="E176" s="190" t="s">
        <v>1</v>
      </c>
      <c r="F176" s="191" t="s">
        <v>5971</v>
      </c>
      <c r="H176" s="190" t="s">
        <v>1</v>
      </c>
      <c r="I176" s="192"/>
      <c r="L176" s="189"/>
      <c r="M176" s="193"/>
      <c r="T176" s="194"/>
      <c r="AT176" s="190" t="s">
        <v>376</v>
      </c>
      <c r="AU176" s="190" t="s">
        <v>84</v>
      </c>
      <c r="AV176" s="15" t="s">
        <v>84</v>
      </c>
      <c r="AW176" s="15" t="s">
        <v>34</v>
      </c>
      <c r="AX176" s="15" t="s">
        <v>77</v>
      </c>
      <c r="AY176" s="190" t="s">
        <v>339</v>
      </c>
    </row>
    <row r="177" spans="2:51" s="12" customFormat="1" x14ac:dyDescent="0.2">
      <c r="B177" s="155"/>
      <c r="D177" s="150" t="s">
        <v>376</v>
      </c>
      <c r="E177" s="156" t="s">
        <v>1</v>
      </c>
      <c r="F177" s="157" t="s">
        <v>5969</v>
      </c>
      <c r="H177" s="158">
        <v>19.952000000000002</v>
      </c>
      <c r="I177" s="159"/>
      <c r="L177" s="155"/>
      <c r="M177" s="160"/>
      <c r="T177" s="161"/>
      <c r="AT177" s="156" t="s">
        <v>376</v>
      </c>
      <c r="AU177" s="156" t="s">
        <v>84</v>
      </c>
      <c r="AV177" s="12" t="s">
        <v>86</v>
      </c>
      <c r="AW177" s="12" t="s">
        <v>34</v>
      </c>
      <c r="AX177" s="12" t="s">
        <v>77</v>
      </c>
      <c r="AY177" s="156" t="s">
        <v>339</v>
      </c>
    </row>
    <row r="178" spans="2:51" s="13" customFormat="1" x14ac:dyDescent="0.2">
      <c r="B178" s="162"/>
      <c r="D178" s="150" t="s">
        <v>376</v>
      </c>
      <c r="E178" s="163" t="s">
        <v>1</v>
      </c>
      <c r="F178" s="164" t="s">
        <v>398</v>
      </c>
      <c r="H178" s="165">
        <v>19.952000000000002</v>
      </c>
      <c r="I178" s="166"/>
      <c r="L178" s="162"/>
      <c r="M178" s="195"/>
      <c r="N178" s="196"/>
      <c r="O178" s="196"/>
      <c r="P178" s="196"/>
      <c r="Q178" s="196"/>
      <c r="R178" s="196"/>
      <c r="S178" s="196"/>
      <c r="T178" s="197"/>
      <c r="AT178" s="163" t="s">
        <v>376</v>
      </c>
      <c r="AU178" s="163" t="s">
        <v>84</v>
      </c>
      <c r="AV178" s="13" t="s">
        <v>249</v>
      </c>
      <c r="AW178" s="13" t="s">
        <v>34</v>
      </c>
      <c r="AX178" s="13" t="s">
        <v>84</v>
      </c>
      <c r="AY178" s="163" t="s">
        <v>339</v>
      </c>
    </row>
    <row r="179" spans="2:51" s="1" customFormat="1" ht="6.9" customHeight="1" x14ac:dyDescent="0.2">
      <c r="B179" s="44"/>
      <c r="C179" s="45"/>
      <c r="D179" s="45"/>
      <c r="E179" s="45"/>
      <c r="F179" s="45"/>
      <c r="G179" s="45"/>
      <c r="H179" s="45"/>
      <c r="I179" s="45"/>
      <c r="J179" s="45"/>
      <c r="K179" s="45"/>
      <c r="L179" s="32"/>
    </row>
  </sheetData>
  <autoFilter ref="C126:K178" xr:uid="{00000000-0009-0000-0000-00001C000000}"/>
  <mergeCells count="15">
    <mergeCell ref="E113:H113"/>
    <mergeCell ref="E117:H117"/>
    <mergeCell ref="E115:H115"/>
    <mergeCell ref="E119:H119"/>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BM367"/>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98</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3.2" x14ac:dyDescent="0.2">
      <c r="B8" s="20"/>
      <c r="D8" s="27" t="s">
        <v>312</v>
      </c>
      <c r="L8" s="20"/>
    </row>
    <row r="9" spans="2:46" ht="16.5" customHeight="1" x14ac:dyDescent="0.2">
      <c r="B9" s="20"/>
      <c r="E9" s="278" t="s">
        <v>313</v>
      </c>
      <c r="F9" s="256"/>
      <c r="G9" s="256"/>
      <c r="H9" s="256"/>
      <c r="L9" s="20"/>
    </row>
    <row r="10" spans="2:46" ht="12" customHeight="1" x14ac:dyDescent="0.2">
      <c r="B10" s="20"/>
      <c r="D10" s="27" t="s">
        <v>314</v>
      </c>
      <c r="L10" s="20"/>
    </row>
    <row r="11" spans="2:46" s="1" customFormat="1" ht="16.5" customHeight="1" x14ac:dyDescent="0.2">
      <c r="B11" s="32"/>
      <c r="E11" s="260" t="s">
        <v>624</v>
      </c>
      <c r="F11" s="277"/>
      <c r="G11" s="277"/>
      <c r="H11" s="277"/>
      <c r="L11" s="32"/>
    </row>
    <row r="12" spans="2:46" s="1" customFormat="1" ht="12" customHeight="1" x14ac:dyDescent="0.2">
      <c r="B12" s="32"/>
      <c r="D12" s="27" t="s">
        <v>625</v>
      </c>
      <c r="L12" s="32"/>
    </row>
    <row r="13" spans="2:46" s="1" customFormat="1" ht="16.5" customHeight="1" x14ac:dyDescent="0.2">
      <c r="B13" s="32"/>
      <c r="E13" s="248" t="s">
        <v>626</v>
      </c>
      <c r="F13" s="277"/>
      <c r="G13" s="277"/>
      <c r="H13" s="277"/>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8"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80" t="str">
        <f>'Rekapitulace stavby'!E14</f>
        <v>Vyplň údaj</v>
      </c>
      <c r="F22" s="266"/>
      <c r="G22" s="266"/>
      <c r="H22" s="266"/>
      <c r="I22" s="27" t="s">
        <v>28</v>
      </c>
      <c r="J22" s="28" t="str">
        <f>'Rekapitulace stavby'!AN14</f>
        <v>Vyplň údaj</v>
      </c>
      <c r="L22" s="32"/>
    </row>
    <row r="23" spans="2:12" s="1" customFormat="1" ht="6.9"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 customHeight="1" x14ac:dyDescent="0.2">
      <c r="B29" s="32"/>
      <c r="L29" s="32"/>
    </row>
    <row r="30" spans="2:12" s="1" customFormat="1" ht="12" customHeight="1" x14ac:dyDescent="0.2">
      <c r="B30" s="32"/>
      <c r="D30" s="27" t="s">
        <v>36</v>
      </c>
      <c r="L30" s="32"/>
    </row>
    <row r="31" spans="2:12" s="7" customFormat="1" ht="16.5" customHeight="1" x14ac:dyDescent="0.2">
      <c r="B31" s="94"/>
      <c r="E31" s="270" t="s">
        <v>1</v>
      </c>
      <c r="F31" s="270"/>
      <c r="G31" s="270"/>
      <c r="H31" s="270"/>
      <c r="L31" s="94"/>
    </row>
    <row r="32" spans="2:12" s="1" customFormat="1" ht="6.9" customHeight="1" x14ac:dyDescent="0.2">
      <c r="B32" s="32"/>
      <c r="L32" s="32"/>
    </row>
    <row r="33" spans="2:12" s="1" customFormat="1" ht="6.9" customHeight="1" x14ac:dyDescent="0.2">
      <c r="B33" s="32"/>
      <c r="D33" s="53"/>
      <c r="E33" s="53"/>
      <c r="F33" s="53"/>
      <c r="G33" s="53"/>
      <c r="H33" s="53"/>
      <c r="I33" s="53"/>
      <c r="J33" s="53"/>
      <c r="K33" s="53"/>
      <c r="L33" s="32"/>
    </row>
    <row r="34" spans="2:12" s="1" customFormat="1" ht="25.35" customHeight="1" x14ac:dyDescent="0.2">
      <c r="B34" s="32"/>
      <c r="D34" s="95" t="s">
        <v>37</v>
      </c>
      <c r="J34" s="66">
        <f>ROUND(J127, 2)</f>
        <v>0</v>
      </c>
      <c r="L34" s="32"/>
    </row>
    <row r="35" spans="2:12" s="1" customFormat="1" ht="6.9" customHeight="1" x14ac:dyDescent="0.2">
      <c r="B35" s="32"/>
      <c r="D35" s="53"/>
      <c r="E35" s="53"/>
      <c r="F35" s="53"/>
      <c r="G35" s="53"/>
      <c r="H35" s="53"/>
      <c r="I35" s="53"/>
      <c r="J35" s="53"/>
      <c r="K35" s="53"/>
      <c r="L35" s="32"/>
    </row>
    <row r="36" spans="2:12" s="1" customFormat="1" ht="14.4" customHeight="1" x14ac:dyDescent="0.2">
      <c r="B36" s="32"/>
      <c r="F36" s="35" t="s">
        <v>39</v>
      </c>
      <c r="I36" s="35" t="s">
        <v>38</v>
      </c>
      <c r="J36" s="35" t="s">
        <v>40</v>
      </c>
      <c r="L36" s="32"/>
    </row>
    <row r="37" spans="2:12" s="1" customFormat="1" ht="14.4" customHeight="1" x14ac:dyDescent="0.2">
      <c r="B37" s="32"/>
      <c r="D37" s="55" t="s">
        <v>41</v>
      </c>
      <c r="E37" s="27" t="s">
        <v>42</v>
      </c>
      <c r="F37" s="86">
        <f>ROUND((SUM(BE127:BE366)),  2)</f>
        <v>0</v>
      </c>
      <c r="I37" s="96">
        <v>0.21</v>
      </c>
      <c r="J37" s="86">
        <f>ROUND(((SUM(BE127:BE366))*I37),  2)</f>
        <v>0</v>
      </c>
      <c r="L37" s="32"/>
    </row>
    <row r="38" spans="2:12" s="1" customFormat="1" ht="14.4" customHeight="1" x14ac:dyDescent="0.2">
      <c r="B38" s="32"/>
      <c r="E38" s="27" t="s">
        <v>43</v>
      </c>
      <c r="F38" s="86">
        <f>ROUND((SUM(BF127:BF366)),  2)</f>
        <v>0</v>
      </c>
      <c r="I38" s="96">
        <v>0.12</v>
      </c>
      <c r="J38" s="86">
        <f>ROUND(((SUM(BF127:BF366))*I38),  2)</f>
        <v>0</v>
      </c>
      <c r="L38" s="32"/>
    </row>
    <row r="39" spans="2:12" s="1" customFormat="1" ht="14.4" hidden="1" customHeight="1" x14ac:dyDescent="0.2">
      <c r="B39" s="32"/>
      <c r="E39" s="27" t="s">
        <v>44</v>
      </c>
      <c r="F39" s="86">
        <f>ROUND((SUM(BG127:BG366)),  2)</f>
        <v>0</v>
      </c>
      <c r="I39" s="96">
        <v>0.21</v>
      </c>
      <c r="J39" s="86">
        <f>0</f>
        <v>0</v>
      </c>
      <c r="L39" s="32"/>
    </row>
    <row r="40" spans="2:12" s="1" customFormat="1" ht="14.4" hidden="1" customHeight="1" x14ac:dyDescent="0.2">
      <c r="B40" s="32"/>
      <c r="E40" s="27" t="s">
        <v>45</v>
      </c>
      <c r="F40" s="86">
        <f>ROUND((SUM(BH127:BH366)),  2)</f>
        <v>0</v>
      </c>
      <c r="I40" s="96">
        <v>0.12</v>
      </c>
      <c r="J40" s="86">
        <f>0</f>
        <v>0</v>
      </c>
      <c r="L40" s="32"/>
    </row>
    <row r="41" spans="2:12" s="1" customFormat="1" ht="14.4" hidden="1" customHeight="1" x14ac:dyDescent="0.2">
      <c r="B41" s="32"/>
      <c r="E41" s="27" t="s">
        <v>46</v>
      </c>
      <c r="F41" s="86">
        <f>ROUND((SUM(BI127:BI366)),  2)</f>
        <v>0</v>
      </c>
      <c r="I41" s="96">
        <v>0</v>
      </c>
      <c r="J41" s="86">
        <f>0</f>
        <v>0</v>
      </c>
      <c r="L41" s="32"/>
    </row>
    <row r="42" spans="2:12" s="1" customFormat="1" ht="6.9"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 customHeight="1" x14ac:dyDescent="0.2">
      <c r="B44" s="32"/>
      <c r="L44" s="32"/>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ht="16.5" customHeight="1" x14ac:dyDescent="0.2">
      <c r="B87" s="20"/>
      <c r="E87" s="278" t="s">
        <v>313</v>
      </c>
      <c r="F87" s="256"/>
      <c r="G87" s="256"/>
      <c r="H87" s="256"/>
      <c r="L87" s="20"/>
    </row>
    <row r="88" spans="2:12" ht="12" customHeight="1" x14ac:dyDescent="0.2">
      <c r="B88" s="20"/>
      <c r="C88" s="27" t="s">
        <v>314</v>
      </c>
      <c r="L88" s="20"/>
    </row>
    <row r="89" spans="2:12" s="1" customFormat="1" ht="16.5" customHeight="1" x14ac:dyDescent="0.2">
      <c r="B89" s="32"/>
      <c r="E89" s="260" t="s">
        <v>624</v>
      </c>
      <c r="F89" s="277"/>
      <c r="G89" s="277"/>
      <c r="H89" s="277"/>
      <c r="L89" s="32"/>
    </row>
    <row r="90" spans="2:12" s="1" customFormat="1" ht="12" customHeight="1" x14ac:dyDescent="0.2">
      <c r="B90" s="32"/>
      <c r="C90" s="27" t="s">
        <v>625</v>
      </c>
      <c r="L90" s="32"/>
    </row>
    <row r="91" spans="2:12" s="1" customFormat="1" ht="16.5" customHeight="1" x14ac:dyDescent="0.2">
      <c r="B91" s="32"/>
      <c r="E91" s="248" t="str">
        <f>E13</f>
        <v>SO 01.2.1 - Sborník ÚOŽI - Železniční spodek v km 77,597 – 78,250</v>
      </c>
      <c r="F91" s="277"/>
      <c r="G91" s="277"/>
      <c r="H91" s="277"/>
      <c r="L91" s="32"/>
    </row>
    <row r="92" spans="2:12" s="1" customFormat="1" ht="6.9"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 customHeight="1" x14ac:dyDescent="0.2">
      <c r="B94" s="32"/>
      <c r="L94" s="32"/>
    </row>
    <row r="95" spans="2:12" s="1" customFormat="1" ht="15.15" customHeight="1" x14ac:dyDescent="0.2">
      <c r="B95" s="32"/>
      <c r="C95" s="27" t="s">
        <v>24</v>
      </c>
      <c r="F95" s="25" t="str">
        <f>E19</f>
        <v>Správa železnic, státní organizace, OŘ Ostrava</v>
      </c>
      <c r="I95" s="27" t="s">
        <v>32</v>
      </c>
      <c r="J95" s="30" t="str">
        <f>E25</f>
        <v xml:space="preserve"> </v>
      </c>
      <c r="L95" s="32"/>
    </row>
    <row r="96" spans="2:12" s="1" customFormat="1" ht="15.15"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8" customHeight="1" x14ac:dyDescent="0.2">
      <c r="B100" s="32"/>
      <c r="C100" s="107" t="s">
        <v>319</v>
      </c>
      <c r="J100" s="66">
        <f>J127</f>
        <v>0</v>
      </c>
      <c r="L100" s="32"/>
      <c r="AU100" s="17" t="s">
        <v>320</v>
      </c>
    </row>
    <row r="101" spans="2:47" s="8" customFormat="1" ht="24.9" customHeight="1" x14ac:dyDescent="0.2">
      <c r="B101" s="108"/>
      <c r="D101" s="109" t="s">
        <v>321</v>
      </c>
      <c r="E101" s="110"/>
      <c r="F101" s="110"/>
      <c r="G101" s="110"/>
      <c r="H101" s="110"/>
      <c r="I101" s="110"/>
      <c r="J101" s="111">
        <f>J128</f>
        <v>0</v>
      </c>
      <c r="L101" s="108"/>
    </row>
    <row r="102" spans="2:47" s="9" customFormat="1" ht="19.95" customHeight="1" x14ac:dyDescent="0.2">
      <c r="B102" s="112"/>
      <c r="D102" s="113" t="s">
        <v>322</v>
      </c>
      <c r="E102" s="114"/>
      <c r="F102" s="114"/>
      <c r="G102" s="114"/>
      <c r="H102" s="114"/>
      <c r="I102" s="114"/>
      <c r="J102" s="115">
        <f>J129</f>
        <v>0</v>
      </c>
      <c r="L102" s="112"/>
    </row>
    <row r="103" spans="2:47" s="8" customFormat="1" ht="24.9" customHeight="1" x14ac:dyDescent="0.2">
      <c r="B103" s="108"/>
      <c r="D103" s="109" t="s">
        <v>323</v>
      </c>
      <c r="E103" s="110"/>
      <c r="F103" s="110"/>
      <c r="G103" s="110"/>
      <c r="H103" s="110"/>
      <c r="I103" s="110"/>
      <c r="J103" s="111">
        <f>J333</f>
        <v>0</v>
      </c>
      <c r="L103" s="108"/>
    </row>
    <row r="104" spans="2:47" s="1" customFormat="1" ht="21.75" customHeight="1" x14ac:dyDescent="0.2">
      <c r="B104" s="32"/>
      <c r="L104" s="32"/>
    </row>
    <row r="105" spans="2:47" s="1" customFormat="1" ht="6.9" customHeight="1" x14ac:dyDescent="0.2">
      <c r="B105" s="44"/>
      <c r="C105" s="45"/>
      <c r="D105" s="45"/>
      <c r="E105" s="45"/>
      <c r="F105" s="45"/>
      <c r="G105" s="45"/>
      <c r="H105" s="45"/>
      <c r="I105" s="45"/>
      <c r="J105" s="45"/>
      <c r="K105" s="45"/>
      <c r="L105" s="32"/>
    </row>
    <row r="109" spans="2:47" s="1" customFormat="1" ht="6.9" customHeight="1" x14ac:dyDescent="0.2">
      <c r="B109" s="46"/>
      <c r="C109" s="47"/>
      <c r="D109" s="47"/>
      <c r="E109" s="47"/>
      <c r="F109" s="47"/>
      <c r="G109" s="47"/>
      <c r="H109" s="47"/>
      <c r="I109" s="47"/>
      <c r="J109" s="47"/>
      <c r="K109" s="47"/>
      <c r="L109" s="32"/>
    </row>
    <row r="110" spans="2:47" s="1" customFormat="1" ht="24.9" customHeight="1" x14ac:dyDescent="0.2">
      <c r="B110" s="32"/>
      <c r="C110" s="21" t="s">
        <v>324</v>
      </c>
      <c r="L110" s="32"/>
    </row>
    <row r="111" spans="2:47" s="1" customFormat="1" ht="6.9" customHeight="1" x14ac:dyDescent="0.2">
      <c r="B111" s="32"/>
      <c r="L111" s="32"/>
    </row>
    <row r="112" spans="2:47" s="1" customFormat="1" ht="12" customHeight="1" x14ac:dyDescent="0.2">
      <c r="B112" s="32"/>
      <c r="C112" s="27" t="s">
        <v>16</v>
      </c>
      <c r="L112" s="32"/>
    </row>
    <row r="113" spans="2:63" s="1" customFormat="1" ht="16.5" customHeight="1" x14ac:dyDescent="0.2">
      <c r="B113" s="32"/>
      <c r="E113" s="278" t="str">
        <f>E7</f>
        <v>Prostá rekonstrukce trati v úseku Milotice nad Opavou – Brantice – 2.etapa</v>
      </c>
      <c r="F113" s="279"/>
      <c r="G113" s="279"/>
      <c r="H113" s="279"/>
      <c r="L113" s="32"/>
    </row>
    <row r="114" spans="2:63" ht="12" customHeight="1" x14ac:dyDescent="0.2">
      <c r="B114" s="20"/>
      <c r="C114" s="27" t="s">
        <v>312</v>
      </c>
      <c r="L114" s="20"/>
    </row>
    <row r="115" spans="2:63" ht="16.5" customHeight="1" x14ac:dyDescent="0.2">
      <c r="B115" s="20"/>
      <c r="E115" s="278" t="s">
        <v>313</v>
      </c>
      <c r="F115" s="256"/>
      <c r="G115" s="256"/>
      <c r="H115" s="256"/>
      <c r="L115" s="20"/>
    </row>
    <row r="116" spans="2:63" ht="12" customHeight="1" x14ac:dyDescent="0.2">
      <c r="B116" s="20"/>
      <c r="C116" s="27" t="s">
        <v>314</v>
      </c>
      <c r="L116" s="20"/>
    </row>
    <row r="117" spans="2:63" s="1" customFormat="1" ht="16.5" customHeight="1" x14ac:dyDescent="0.2">
      <c r="B117" s="32"/>
      <c r="E117" s="260" t="s">
        <v>624</v>
      </c>
      <c r="F117" s="277"/>
      <c r="G117" s="277"/>
      <c r="H117" s="277"/>
      <c r="L117" s="32"/>
    </row>
    <row r="118" spans="2:63" s="1" customFormat="1" ht="12" customHeight="1" x14ac:dyDescent="0.2">
      <c r="B118" s="32"/>
      <c r="C118" s="27" t="s">
        <v>625</v>
      </c>
      <c r="L118" s="32"/>
    </row>
    <row r="119" spans="2:63" s="1" customFormat="1" ht="16.5" customHeight="1" x14ac:dyDescent="0.2">
      <c r="B119" s="32"/>
      <c r="E119" s="248" t="str">
        <f>E13</f>
        <v>SO 01.2.1 - Sborník ÚOŽI - Železniční spodek v km 77,597 – 78,250</v>
      </c>
      <c r="F119" s="277"/>
      <c r="G119" s="277"/>
      <c r="H119" s="277"/>
      <c r="L119" s="32"/>
    </row>
    <row r="120" spans="2:63" s="1" customFormat="1" ht="6.9" customHeight="1" x14ac:dyDescent="0.2">
      <c r="B120" s="32"/>
      <c r="L120" s="32"/>
    </row>
    <row r="121" spans="2:63" s="1" customFormat="1" ht="12" customHeight="1" x14ac:dyDescent="0.2">
      <c r="B121" s="32"/>
      <c r="C121" s="27" t="s">
        <v>20</v>
      </c>
      <c r="F121" s="25" t="str">
        <f>F16</f>
        <v>PS Krnov</v>
      </c>
      <c r="I121" s="27" t="s">
        <v>22</v>
      </c>
      <c r="J121" s="52" t="str">
        <f>IF(J16="","",J16)</f>
        <v>22. 5. 2025</v>
      </c>
      <c r="L121" s="32"/>
    </row>
    <row r="122" spans="2:63" s="1" customFormat="1" ht="6.9" customHeight="1" x14ac:dyDescent="0.2">
      <c r="B122" s="32"/>
      <c r="L122" s="32"/>
    </row>
    <row r="123" spans="2:63" s="1" customFormat="1" ht="15.15" customHeight="1" x14ac:dyDescent="0.2">
      <c r="B123" s="32"/>
      <c r="C123" s="27" t="s">
        <v>24</v>
      </c>
      <c r="F123" s="25" t="str">
        <f>E19</f>
        <v>Správa železnic, státní organizace, OŘ Ostrava</v>
      </c>
      <c r="I123" s="27" t="s">
        <v>32</v>
      </c>
      <c r="J123" s="30" t="str">
        <f>E25</f>
        <v xml:space="preserve"> </v>
      </c>
      <c r="L123" s="32"/>
    </row>
    <row r="124" spans="2:63" s="1" customFormat="1" ht="15.15" customHeight="1" x14ac:dyDescent="0.2">
      <c r="B124" s="32"/>
      <c r="C124" s="27" t="s">
        <v>30</v>
      </c>
      <c r="F124" s="25" t="str">
        <f>IF(E22="","",E22)</f>
        <v>Vyplň údaj</v>
      </c>
      <c r="I124" s="27" t="s">
        <v>35</v>
      </c>
      <c r="J124" s="30" t="str">
        <f>E28</f>
        <v xml:space="preserve"> </v>
      </c>
      <c r="L124" s="32"/>
    </row>
    <row r="125" spans="2:63" s="1" customFormat="1" ht="10.35" customHeight="1" x14ac:dyDescent="0.2">
      <c r="B125" s="32"/>
      <c r="L125" s="32"/>
    </row>
    <row r="126" spans="2:63" s="10" customFormat="1" ht="29.25" customHeight="1" x14ac:dyDescent="0.2">
      <c r="B126" s="116"/>
      <c r="C126" s="117" t="s">
        <v>325</v>
      </c>
      <c r="D126" s="118" t="s">
        <v>62</v>
      </c>
      <c r="E126" s="118" t="s">
        <v>58</v>
      </c>
      <c r="F126" s="118" t="s">
        <v>59</v>
      </c>
      <c r="G126" s="118" t="s">
        <v>326</v>
      </c>
      <c r="H126" s="118" t="s">
        <v>327</v>
      </c>
      <c r="I126" s="118" t="s">
        <v>328</v>
      </c>
      <c r="J126" s="118" t="s">
        <v>318</v>
      </c>
      <c r="K126" s="119" t="s">
        <v>329</v>
      </c>
      <c r="L126" s="116"/>
      <c r="M126" s="59" t="s">
        <v>1</v>
      </c>
      <c r="N126" s="60" t="s">
        <v>41</v>
      </c>
      <c r="O126" s="60" t="s">
        <v>330</v>
      </c>
      <c r="P126" s="60" t="s">
        <v>331</v>
      </c>
      <c r="Q126" s="60" t="s">
        <v>332</v>
      </c>
      <c r="R126" s="60" t="s">
        <v>333</v>
      </c>
      <c r="S126" s="60" t="s">
        <v>334</v>
      </c>
      <c r="T126" s="61" t="s">
        <v>335</v>
      </c>
    </row>
    <row r="127" spans="2:63" s="1" customFormat="1" ht="22.8" customHeight="1" x14ac:dyDescent="0.3">
      <c r="B127" s="32"/>
      <c r="C127" s="64" t="s">
        <v>336</v>
      </c>
      <c r="J127" s="120">
        <f>BK127</f>
        <v>0</v>
      </c>
      <c r="L127" s="32"/>
      <c r="M127" s="62"/>
      <c r="N127" s="53"/>
      <c r="O127" s="53"/>
      <c r="P127" s="121">
        <f>P128+P333</f>
        <v>0</v>
      </c>
      <c r="Q127" s="53"/>
      <c r="R127" s="121">
        <f>R128+R333</f>
        <v>1498.5982719999997</v>
      </c>
      <c r="S127" s="53"/>
      <c r="T127" s="122">
        <f>T128+T333</f>
        <v>0</v>
      </c>
      <c r="AT127" s="17" t="s">
        <v>76</v>
      </c>
      <c r="AU127" s="17" t="s">
        <v>320</v>
      </c>
      <c r="BK127" s="123">
        <f>BK128+BK333</f>
        <v>0</v>
      </c>
    </row>
    <row r="128" spans="2:63" s="11" customFormat="1" ht="25.95" customHeight="1" x14ac:dyDescent="0.25">
      <c r="B128" s="124"/>
      <c r="D128" s="125" t="s">
        <v>76</v>
      </c>
      <c r="E128" s="126" t="s">
        <v>337</v>
      </c>
      <c r="F128" s="126" t="s">
        <v>338</v>
      </c>
      <c r="I128" s="127"/>
      <c r="J128" s="128">
        <f>BK128</f>
        <v>0</v>
      </c>
      <c r="L128" s="124"/>
      <c r="M128" s="129"/>
      <c r="P128" s="130">
        <f>P129</f>
        <v>0</v>
      </c>
      <c r="R128" s="130">
        <f>R129</f>
        <v>1498.5982719999997</v>
      </c>
      <c r="T128" s="131">
        <f>T129</f>
        <v>0</v>
      </c>
      <c r="AR128" s="125" t="s">
        <v>84</v>
      </c>
      <c r="AT128" s="132" t="s">
        <v>76</v>
      </c>
      <c r="AU128" s="132" t="s">
        <v>77</v>
      </c>
      <c r="AY128" s="125" t="s">
        <v>339</v>
      </c>
      <c r="BK128" s="133">
        <f>BK129</f>
        <v>0</v>
      </c>
    </row>
    <row r="129" spans="2:65" s="11" customFormat="1" ht="22.8" customHeight="1" x14ac:dyDescent="0.25">
      <c r="B129" s="124"/>
      <c r="D129" s="125" t="s">
        <v>76</v>
      </c>
      <c r="E129" s="134" t="s">
        <v>340</v>
      </c>
      <c r="F129" s="134" t="s">
        <v>341</v>
      </c>
      <c r="I129" s="127"/>
      <c r="J129" s="135">
        <f>BK129</f>
        <v>0</v>
      </c>
      <c r="L129" s="124"/>
      <c r="M129" s="129"/>
      <c r="P129" s="130">
        <f>SUM(P130:P332)</f>
        <v>0</v>
      </c>
      <c r="R129" s="130">
        <f>SUM(R130:R332)</f>
        <v>1498.5982719999997</v>
      </c>
      <c r="T129" s="131">
        <f>SUM(T130:T332)</f>
        <v>0</v>
      </c>
      <c r="AR129" s="125" t="s">
        <v>84</v>
      </c>
      <c r="AT129" s="132" t="s">
        <v>76</v>
      </c>
      <c r="AU129" s="132" t="s">
        <v>84</v>
      </c>
      <c r="AY129" s="125" t="s">
        <v>339</v>
      </c>
      <c r="BK129" s="133">
        <f>SUM(BK130:BK332)</f>
        <v>0</v>
      </c>
    </row>
    <row r="130" spans="2:65" s="1" customFormat="1" ht="16.5" customHeight="1" x14ac:dyDescent="0.2">
      <c r="B130" s="136"/>
      <c r="C130" s="137" t="s">
        <v>84</v>
      </c>
      <c r="D130" s="137" t="s">
        <v>342</v>
      </c>
      <c r="E130" s="138" t="s">
        <v>627</v>
      </c>
      <c r="F130" s="139" t="s">
        <v>628</v>
      </c>
      <c r="G130" s="140" t="s">
        <v>373</v>
      </c>
      <c r="H130" s="141">
        <v>55.5</v>
      </c>
      <c r="I130" s="142"/>
      <c r="J130" s="143">
        <f>ROUND(I130*H130,2)</f>
        <v>0</v>
      </c>
      <c r="K130" s="139" t="s">
        <v>346</v>
      </c>
      <c r="L130" s="32"/>
      <c r="M130" s="144" t="s">
        <v>1</v>
      </c>
      <c r="N130" s="145" t="s">
        <v>42</v>
      </c>
      <c r="P130" s="146">
        <f>O130*H130</f>
        <v>0</v>
      </c>
      <c r="Q130" s="146">
        <v>0</v>
      </c>
      <c r="R130" s="146">
        <f>Q130*H130</f>
        <v>0</v>
      </c>
      <c r="S130" s="146">
        <v>0</v>
      </c>
      <c r="T130" s="147">
        <f>S130*H130</f>
        <v>0</v>
      </c>
      <c r="AR130" s="148" t="s">
        <v>249</v>
      </c>
      <c r="AT130" s="148" t="s">
        <v>342</v>
      </c>
      <c r="AU130" s="148" t="s">
        <v>86</v>
      </c>
      <c r="AY130" s="17" t="s">
        <v>339</v>
      </c>
      <c r="BE130" s="149">
        <f>IF(N130="základní",J130,0)</f>
        <v>0</v>
      </c>
      <c r="BF130" s="149">
        <f>IF(N130="snížená",J130,0)</f>
        <v>0</v>
      </c>
      <c r="BG130" s="149">
        <f>IF(N130="zákl. přenesená",J130,0)</f>
        <v>0</v>
      </c>
      <c r="BH130" s="149">
        <f>IF(N130="sníž. přenesená",J130,0)</f>
        <v>0</v>
      </c>
      <c r="BI130" s="149">
        <f>IF(N130="nulová",J130,0)</f>
        <v>0</v>
      </c>
      <c r="BJ130" s="17" t="s">
        <v>84</v>
      </c>
      <c r="BK130" s="149">
        <f>ROUND(I130*H130,2)</f>
        <v>0</v>
      </c>
      <c r="BL130" s="17" t="s">
        <v>249</v>
      </c>
      <c r="BM130" s="148" t="s">
        <v>629</v>
      </c>
    </row>
    <row r="131" spans="2:65" s="1" customFormat="1" ht="19.2" x14ac:dyDescent="0.2">
      <c r="B131" s="32"/>
      <c r="D131" s="150" t="s">
        <v>348</v>
      </c>
      <c r="F131" s="151" t="s">
        <v>630</v>
      </c>
      <c r="I131" s="152"/>
      <c r="L131" s="32"/>
      <c r="M131" s="153"/>
      <c r="T131" s="56"/>
      <c r="AT131" s="17" t="s">
        <v>348</v>
      </c>
      <c r="AU131" s="17" t="s">
        <v>86</v>
      </c>
    </row>
    <row r="132" spans="2:65" s="12" customFormat="1" x14ac:dyDescent="0.2">
      <c r="B132" s="155"/>
      <c r="D132" s="150" t="s">
        <v>376</v>
      </c>
      <c r="E132" s="156" t="s">
        <v>1</v>
      </c>
      <c r="F132" s="157" t="s">
        <v>631</v>
      </c>
      <c r="H132" s="158">
        <v>55.5</v>
      </c>
      <c r="I132" s="159"/>
      <c r="L132" s="155"/>
      <c r="M132" s="160"/>
      <c r="T132" s="161"/>
      <c r="AT132" s="156" t="s">
        <v>376</v>
      </c>
      <c r="AU132" s="156" t="s">
        <v>86</v>
      </c>
      <c r="AV132" s="12" t="s">
        <v>86</v>
      </c>
      <c r="AW132" s="12" t="s">
        <v>34</v>
      </c>
      <c r="AX132" s="12" t="s">
        <v>84</v>
      </c>
      <c r="AY132" s="156" t="s">
        <v>339</v>
      </c>
    </row>
    <row r="133" spans="2:65" s="1" customFormat="1" ht="16.5" customHeight="1" x14ac:dyDescent="0.2">
      <c r="B133" s="136"/>
      <c r="C133" s="169" t="s">
        <v>86</v>
      </c>
      <c r="D133" s="169" t="s">
        <v>490</v>
      </c>
      <c r="E133" s="170" t="s">
        <v>632</v>
      </c>
      <c r="F133" s="171" t="s">
        <v>633</v>
      </c>
      <c r="G133" s="172" t="s">
        <v>381</v>
      </c>
      <c r="H133" s="173">
        <v>512.82000000000005</v>
      </c>
      <c r="I133" s="174"/>
      <c r="J133" s="175">
        <f>ROUND(I133*H133,2)</f>
        <v>0</v>
      </c>
      <c r="K133" s="171" t="s">
        <v>346</v>
      </c>
      <c r="L133" s="176"/>
      <c r="M133" s="177" t="s">
        <v>1</v>
      </c>
      <c r="N133" s="178" t="s">
        <v>42</v>
      </c>
      <c r="P133" s="146">
        <f>O133*H133</f>
        <v>0</v>
      </c>
      <c r="Q133" s="146">
        <v>4.0000000000000002E-4</v>
      </c>
      <c r="R133" s="146">
        <f>Q133*H133</f>
        <v>0.20512800000000003</v>
      </c>
      <c r="S133" s="146">
        <v>0</v>
      </c>
      <c r="T133" s="147">
        <f>S133*H133</f>
        <v>0</v>
      </c>
      <c r="AR133" s="148" t="s">
        <v>494</v>
      </c>
      <c r="AT133" s="148" t="s">
        <v>490</v>
      </c>
      <c r="AU133" s="148" t="s">
        <v>86</v>
      </c>
      <c r="AY133" s="17" t="s">
        <v>339</v>
      </c>
      <c r="BE133" s="149">
        <f>IF(N133="základní",J133,0)</f>
        <v>0</v>
      </c>
      <c r="BF133" s="149">
        <f>IF(N133="snížená",J133,0)</f>
        <v>0</v>
      </c>
      <c r="BG133" s="149">
        <f>IF(N133="zákl. přenesená",J133,0)</f>
        <v>0</v>
      </c>
      <c r="BH133" s="149">
        <f>IF(N133="sníž. přenesená",J133,0)</f>
        <v>0</v>
      </c>
      <c r="BI133" s="149">
        <f>IF(N133="nulová",J133,0)</f>
        <v>0</v>
      </c>
      <c r="BJ133" s="17" t="s">
        <v>84</v>
      </c>
      <c r="BK133" s="149">
        <f>ROUND(I133*H133,2)</f>
        <v>0</v>
      </c>
      <c r="BL133" s="17" t="s">
        <v>494</v>
      </c>
      <c r="BM133" s="148" t="s">
        <v>634</v>
      </c>
    </row>
    <row r="134" spans="2:65" s="1" customFormat="1" x14ac:dyDescent="0.2">
      <c r="B134" s="32"/>
      <c r="D134" s="150" t="s">
        <v>348</v>
      </c>
      <c r="F134" s="151" t="s">
        <v>633</v>
      </c>
      <c r="I134" s="152"/>
      <c r="L134" s="32"/>
      <c r="M134" s="153"/>
      <c r="T134" s="56"/>
      <c r="AT134" s="17" t="s">
        <v>348</v>
      </c>
      <c r="AU134" s="17" t="s">
        <v>86</v>
      </c>
    </row>
    <row r="135" spans="2:65" s="12" customFormat="1" x14ac:dyDescent="0.2">
      <c r="B135" s="155"/>
      <c r="D135" s="150" t="s">
        <v>376</v>
      </c>
      <c r="E135" s="156" t="s">
        <v>1</v>
      </c>
      <c r="F135" s="157" t="s">
        <v>635</v>
      </c>
      <c r="H135" s="158">
        <v>512.82000000000005</v>
      </c>
      <c r="I135" s="159"/>
      <c r="L135" s="155"/>
      <c r="M135" s="160"/>
      <c r="T135" s="161"/>
      <c r="AT135" s="156" t="s">
        <v>376</v>
      </c>
      <c r="AU135" s="156" t="s">
        <v>86</v>
      </c>
      <c r="AV135" s="12" t="s">
        <v>86</v>
      </c>
      <c r="AW135" s="12" t="s">
        <v>34</v>
      </c>
      <c r="AX135" s="12" t="s">
        <v>84</v>
      </c>
      <c r="AY135" s="156" t="s">
        <v>339</v>
      </c>
    </row>
    <row r="136" spans="2:65" s="1" customFormat="1" ht="16.5" customHeight="1" x14ac:dyDescent="0.2">
      <c r="B136" s="136"/>
      <c r="C136" s="169" t="s">
        <v>97</v>
      </c>
      <c r="D136" s="169" t="s">
        <v>490</v>
      </c>
      <c r="E136" s="170" t="s">
        <v>636</v>
      </c>
      <c r="F136" s="171" t="s">
        <v>637</v>
      </c>
      <c r="G136" s="172" t="s">
        <v>493</v>
      </c>
      <c r="H136" s="173">
        <v>88.8</v>
      </c>
      <c r="I136" s="174"/>
      <c r="J136" s="175">
        <f>ROUND(I136*H136,2)</f>
        <v>0</v>
      </c>
      <c r="K136" s="171" t="s">
        <v>346</v>
      </c>
      <c r="L136" s="176"/>
      <c r="M136" s="177" t="s">
        <v>1</v>
      </c>
      <c r="N136" s="178" t="s">
        <v>42</v>
      </c>
      <c r="P136" s="146">
        <f>O136*H136</f>
        <v>0</v>
      </c>
      <c r="Q136" s="146">
        <v>1</v>
      </c>
      <c r="R136" s="146">
        <f>Q136*H136</f>
        <v>88.8</v>
      </c>
      <c r="S136" s="146">
        <v>0</v>
      </c>
      <c r="T136" s="147">
        <f>S136*H136</f>
        <v>0</v>
      </c>
      <c r="AR136" s="148" t="s">
        <v>494</v>
      </c>
      <c r="AT136" s="148" t="s">
        <v>490</v>
      </c>
      <c r="AU136" s="148" t="s">
        <v>86</v>
      </c>
      <c r="AY136" s="17" t="s">
        <v>339</v>
      </c>
      <c r="BE136" s="149">
        <f>IF(N136="základní",J136,0)</f>
        <v>0</v>
      </c>
      <c r="BF136" s="149">
        <f>IF(N136="snížená",J136,0)</f>
        <v>0</v>
      </c>
      <c r="BG136" s="149">
        <f>IF(N136="zákl. přenesená",J136,0)</f>
        <v>0</v>
      </c>
      <c r="BH136" s="149">
        <f>IF(N136="sníž. přenesená",J136,0)</f>
        <v>0</v>
      </c>
      <c r="BI136" s="149">
        <f>IF(N136="nulová",J136,0)</f>
        <v>0</v>
      </c>
      <c r="BJ136" s="17" t="s">
        <v>84</v>
      </c>
      <c r="BK136" s="149">
        <f>ROUND(I136*H136,2)</f>
        <v>0</v>
      </c>
      <c r="BL136" s="17" t="s">
        <v>494</v>
      </c>
      <c r="BM136" s="148" t="s">
        <v>638</v>
      </c>
    </row>
    <row r="137" spans="2:65" s="1" customFormat="1" x14ac:dyDescent="0.2">
      <c r="B137" s="32"/>
      <c r="D137" s="150" t="s">
        <v>348</v>
      </c>
      <c r="F137" s="151" t="s">
        <v>637</v>
      </c>
      <c r="I137" s="152"/>
      <c r="L137" s="32"/>
      <c r="M137" s="153"/>
      <c r="T137" s="56"/>
      <c r="AT137" s="17" t="s">
        <v>348</v>
      </c>
      <c r="AU137" s="17" t="s">
        <v>86</v>
      </c>
    </row>
    <row r="138" spans="2:65" s="12" customFormat="1" x14ac:dyDescent="0.2">
      <c r="B138" s="155"/>
      <c r="D138" s="150" t="s">
        <v>376</v>
      </c>
      <c r="E138" s="156" t="s">
        <v>1</v>
      </c>
      <c r="F138" s="157" t="s">
        <v>639</v>
      </c>
      <c r="H138" s="158">
        <v>88.8</v>
      </c>
      <c r="I138" s="159"/>
      <c r="L138" s="155"/>
      <c r="M138" s="160"/>
      <c r="T138" s="161"/>
      <c r="AT138" s="156" t="s">
        <v>376</v>
      </c>
      <c r="AU138" s="156" t="s">
        <v>86</v>
      </c>
      <c r="AV138" s="12" t="s">
        <v>86</v>
      </c>
      <c r="AW138" s="12" t="s">
        <v>34</v>
      </c>
      <c r="AX138" s="12" t="s">
        <v>84</v>
      </c>
      <c r="AY138" s="156" t="s">
        <v>339</v>
      </c>
    </row>
    <row r="139" spans="2:65" s="1" customFormat="1" ht="16.5" customHeight="1" x14ac:dyDescent="0.2">
      <c r="B139" s="136"/>
      <c r="C139" s="137" t="s">
        <v>249</v>
      </c>
      <c r="D139" s="137" t="s">
        <v>342</v>
      </c>
      <c r="E139" s="138" t="s">
        <v>640</v>
      </c>
      <c r="F139" s="139" t="s">
        <v>641</v>
      </c>
      <c r="G139" s="140" t="s">
        <v>358</v>
      </c>
      <c r="H139" s="141">
        <v>222</v>
      </c>
      <c r="I139" s="142"/>
      <c r="J139" s="143">
        <f>ROUND(I139*H139,2)</f>
        <v>0</v>
      </c>
      <c r="K139" s="139" t="s">
        <v>346</v>
      </c>
      <c r="L139" s="32"/>
      <c r="M139" s="144" t="s">
        <v>1</v>
      </c>
      <c r="N139" s="145" t="s">
        <v>42</v>
      </c>
      <c r="P139" s="146">
        <f>O139*H139</f>
        <v>0</v>
      </c>
      <c r="Q139" s="146">
        <v>0</v>
      </c>
      <c r="R139" s="146">
        <f>Q139*H139</f>
        <v>0</v>
      </c>
      <c r="S139" s="146">
        <v>0</v>
      </c>
      <c r="T139" s="147">
        <f>S139*H139</f>
        <v>0</v>
      </c>
      <c r="AR139" s="148" t="s">
        <v>249</v>
      </c>
      <c r="AT139" s="148" t="s">
        <v>342</v>
      </c>
      <c r="AU139" s="148" t="s">
        <v>86</v>
      </c>
      <c r="AY139" s="17" t="s">
        <v>339</v>
      </c>
      <c r="BE139" s="149">
        <f>IF(N139="základní",J139,0)</f>
        <v>0</v>
      </c>
      <c r="BF139" s="149">
        <f>IF(N139="snížená",J139,0)</f>
        <v>0</v>
      </c>
      <c r="BG139" s="149">
        <f>IF(N139="zákl. přenesená",J139,0)</f>
        <v>0</v>
      </c>
      <c r="BH139" s="149">
        <f>IF(N139="sníž. přenesená",J139,0)</f>
        <v>0</v>
      </c>
      <c r="BI139" s="149">
        <f>IF(N139="nulová",J139,0)</f>
        <v>0</v>
      </c>
      <c r="BJ139" s="17" t="s">
        <v>84</v>
      </c>
      <c r="BK139" s="149">
        <f>ROUND(I139*H139,2)</f>
        <v>0</v>
      </c>
      <c r="BL139" s="17" t="s">
        <v>249</v>
      </c>
      <c r="BM139" s="148" t="s">
        <v>642</v>
      </c>
    </row>
    <row r="140" spans="2:65" s="1" customFormat="1" ht="28.8" x14ac:dyDescent="0.2">
      <c r="B140" s="32"/>
      <c r="D140" s="150" t="s">
        <v>348</v>
      </c>
      <c r="F140" s="151" t="s">
        <v>643</v>
      </c>
      <c r="I140" s="152"/>
      <c r="L140" s="32"/>
      <c r="M140" s="153"/>
      <c r="T140" s="56"/>
      <c r="AT140" s="17" t="s">
        <v>348</v>
      </c>
      <c r="AU140" s="17" t="s">
        <v>86</v>
      </c>
    </row>
    <row r="141" spans="2:65" s="1" customFormat="1" ht="16.5" customHeight="1" x14ac:dyDescent="0.2">
      <c r="B141" s="136"/>
      <c r="C141" s="169" t="s">
        <v>340</v>
      </c>
      <c r="D141" s="169" t="s">
        <v>490</v>
      </c>
      <c r="E141" s="170" t="s">
        <v>644</v>
      </c>
      <c r="F141" s="171" t="s">
        <v>645</v>
      </c>
      <c r="G141" s="172" t="s">
        <v>358</v>
      </c>
      <c r="H141" s="173">
        <v>222</v>
      </c>
      <c r="I141" s="174"/>
      <c r="J141" s="175">
        <f>ROUND(I141*H141,2)</f>
        <v>0</v>
      </c>
      <c r="K141" s="171" t="s">
        <v>346</v>
      </c>
      <c r="L141" s="176"/>
      <c r="M141" s="177" t="s">
        <v>1</v>
      </c>
      <c r="N141" s="178" t="s">
        <v>42</v>
      </c>
      <c r="P141" s="146">
        <f>O141*H141</f>
        <v>0</v>
      </c>
      <c r="Q141" s="146">
        <v>5.0000000000000001E-3</v>
      </c>
      <c r="R141" s="146">
        <f>Q141*H141</f>
        <v>1.1100000000000001</v>
      </c>
      <c r="S141" s="146">
        <v>0</v>
      </c>
      <c r="T141" s="147">
        <f>S141*H141</f>
        <v>0</v>
      </c>
      <c r="AR141" s="148" t="s">
        <v>494</v>
      </c>
      <c r="AT141" s="148" t="s">
        <v>490</v>
      </c>
      <c r="AU141" s="148" t="s">
        <v>86</v>
      </c>
      <c r="AY141" s="17" t="s">
        <v>339</v>
      </c>
      <c r="BE141" s="149">
        <f>IF(N141="základní",J141,0)</f>
        <v>0</v>
      </c>
      <c r="BF141" s="149">
        <f>IF(N141="snížená",J141,0)</f>
        <v>0</v>
      </c>
      <c r="BG141" s="149">
        <f>IF(N141="zákl. přenesená",J141,0)</f>
        <v>0</v>
      </c>
      <c r="BH141" s="149">
        <f>IF(N141="sníž. přenesená",J141,0)</f>
        <v>0</v>
      </c>
      <c r="BI141" s="149">
        <f>IF(N141="nulová",J141,0)</f>
        <v>0</v>
      </c>
      <c r="BJ141" s="17" t="s">
        <v>84</v>
      </c>
      <c r="BK141" s="149">
        <f>ROUND(I141*H141,2)</f>
        <v>0</v>
      </c>
      <c r="BL141" s="17" t="s">
        <v>494</v>
      </c>
      <c r="BM141" s="148" t="s">
        <v>646</v>
      </c>
    </row>
    <row r="142" spans="2:65" s="1" customFormat="1" x14ac:dyDescent="0.2">
      <c r="B142" s="32"/>
      <c r="D142" s="150" t="s">
        <v>348</v>
      </c>
      <c r="F142" s="151" t="s">
        <v>645</v>
      </c>
      <c r="I142" s="152"/>
      <c r="L142" s="32"/>
      <c r="M142" s="153"/>
      <c r="T142" s="56"/>
      <c r="AT142" s="17" t="s">
        <v>348</v>
      </c>
      <c r="AU142" s="17" t="s">
        <v>86</v>
      </c>
    </row>
    <row r="143" spans="2:65" s="12" customFormat="1" x14ac:dyDescent="0.2">
      <c r="B143" s="155"/>
      <c r="D143" s="150" t="s">
        <v>376</v>
      </c>
      <c r="E143" s="156" t="s">
        <v>1</v>
      </c>
      <c r="F143" s="157" t="s">
        <v>647</v>
      </c>
      <c r="H143" s="158">
        <v>222</v>
      </c>
      <c r="I143" s="159"/>
      <c r="L143" s="155"/>
      <c r="M143" s="160"/>
      <c r="T143" s="161"/>
      <c r="AT143" s="156" t="s">
        <v>376</v>
      </c>
      <c r="AU143" s="156" t="s">
        <v>86</v>
      </c>
      <c r="AV143" s="12" t="s">
        <v>86</v>
      </c>
      <c r="AW143" s="12" t="s">
        <v>34</v>
      </c>
      <c r="AX143" s="12" t="s">
        <v>84</v>
      </c>
      <c r="AY143" s="156" t="s">
        <v>339</v>
      </c>
    </row>
    <row r="144" spans="2:65" s="1" customFormat="1" ht="16.5" customHeight="1" x14ac:dyDescent="0.2">
      <c r="B144" s="136"/>
      <c r="C144" s="169" t="s">
        <v>370</v>
      </c>
      <c r="D144" s="169" t="s">
        <v>490</v>
      </c>
      <c r="E144" s="170" t="s">
        <v>648</v>
      </c>
      <c r="F144" s="171" t="s">
        <v>649</v>
      </c>
      <c r="G144" s="172" t="s">
        <v>345</v>
      </c>
      <c r="H144" s="173">
        <v>36</v>
      </c>
      <c r="I144" s="174"/>
      <c r="J144" s="175">
        <f>ROUND(I144*H144,2)</f>
        <v>0</v>
      </c>
      <c r="K144" s="171" t="s">
        <v>1</v>
      </c>
      <c r="L144" s="176"/>
      <c r="M144" s="177" t="s">
        <v>1</v>
      </c>
      <c r="N144" s="178" t="s">
        <v>42</v>
      </c>
      <c r="P144" s="146">
        <f>O144*H144</f>
        <v>0</v>
      </c>
      <c r="Q144" s="146">
        <v>0</v>
      </c>
      <c r="R144" s="146">
        <f>Q144*H144</f>
        <v>0</v>
      </c>
      <c r="S144" s="146">
        <v>0</v>
      </c>
      <c r="T144" s="147">
        <f>S144*H144</f>
        <v>0</v>
      </c>
      <c r="AR144" s="148" t="s">
        <v>494</v>
      </c>
      <c r="AT144" s="148" t="s">
        <v>490</v>
      </c>
      <c r="AU144" s="148" t="s">
        <v>86</v>
      </c>
      <c r="AY144" s="17" t="s">
        <v>339</v>
      </c>
      <c r="BE144" s="149">
        <f>IF(N144="základní",J144,0)</f>
        <v>0</v>
      </c>
      <c r="BF144" s="149">
        <f>IF(N144="snížená",J144,0)</f>
        <v>0</v>
      </c>
      <c r="BG144" s="149">
        <f>IF(N144="zákl. přenesená",J144,0)</f>
        <v>0</v>
      </c>
      <c r="BH144" s="149">
        <f>IF(N144="sníž. přenesená",J144,0)</f>
        <v>0</v>
      </c>
      <c r="BI144" s="149">
        <f>IF(N144="nulová",J144,0)</f>
        <v>0</v>
      </c>
      <c r="BJ144" s="17" t="s">
        <v>84</v>
      </c>
      <c r="BK144" s="149">
        <f>ROUND(I144*H144,2)</f>
        <v>0</v>
      </c>
      <c r="BL144" s="17" t="s">
        <v>494</v>
      </c>
      <c r="BM144" s="148" t="s">
        <v>650</v>
      </c>
    </row>
    <row r="145" spans="2:65" s="1" customFormat="1" x14ac:dyDescent="0.2">
      <c r="B145" s="32"/>
      <c r="D145" s="150" t="s">
        <v>348</v>
      </c>
      <c r="F145" s="151" t="s">
        <v>649</v>
      </c>
      <c r="I145" s="152"/>
      <c r="L145" s="32"/>
      <c r="M145" s="153"/>
      <c r="T145" s="56"/>
      <c r="AT145" s="17" t="s">
        <v>348</v>
      </c>
      <c r="AU145" s="17" t="s">
        <v>86</v>
      </c>
    </row>
    <row r="146" spans="2:65" s="1" customFormat="1" ht="16.5" customHeight="1" x14ac:dyDescent="0.2">
      <c r="B146" s="136"/>
      <c r="C146" s="137" t="s">
        <v>378</v>
      </c>
      <c r="D146" s="137" t="s">
        <v>342</v>
      </c>
      <c r="E146" s="138" t="s">
        <v>651</v>
      </c>
      <c r="F146" s="139" t="s">
        <v>652</v>
      </c>
      <c r="G146" s="140" t="s">
        <v>358</v>
      </c>
      <c r="H146" s="141">
        <v>7.5</v>
      </c>
      <c r="I146" s="142"/>
      <c r="J146" s="143">
        <f>ROUND(I146*H146,2)</f>
        <v>0</v>
      </c>
      <c r="K146" s="139" t="s">
        <v>346</v>
      </c>
      <c r="L146" s="32"/>
      <c r="M146" s="144" t="s">
        <v>1</v>
      </c>
      <c r="N146" s="145" t="s">
        <v>42</v>
      </c>
      <c r="P146" s="146">
        <f>O146*H146</f>
        <v>0</v>
      </c>
      <c r="Q146" s="146">
        <v>0</v>
      </c>
      <c r="R146" s="146">
        <f>Q146*H146</f>
        <v>0</v>
      </c>
      <c r="S146" s="146">
        <v>0</v>
      </c>
      <c r="T146" s="147">
        <f>S146*H146</f>
        <v>0</v>
      </c>
      <c r="AR146" s="148" t="s">
        <v>249</v>
      </c>
      <c r="AT146" s="148" t="s">
        <v>342</v>
      </c>
      <c r="AU146" s="148" t="s">
        <v>86</v>
      </c>
      <c r="AY146" s="17" t="s">
        <v>339</v>
      </c>
      <c r="BE146" s="149">
        <f>IF(N146="základní",J146,0)</f>
        <v>0</v>
      </c>
      <c r="BF146" s="149">
        <f>IF(N146="snížená",J146,0)</f>
        <v>0</v>
      </c>
      <c r="BG146" s="149">
        <f>IF(N146="zákl. přenesená",J146,0)</f>
        <v>0</v>
      </c>
      <c r="BH146" s="149">
        <f>IF(N146="sníž. přenesená",J146,0)</f>
        <v>0</v>
      </c>
      <c r="BI146" s="149">
        <f>IF(N146="nulová",J146,0)</f>
        <v>0</v>
      </c>
      <c r="BJ146" s="17" t="s">
        <v>84</v>
      </c>
      <c r="BK146" s="149">
        <f>ROUND(I146*H146,2)</f>
        <v>0</v>
      </c>
      <c r="BL146" s="17" t="s">
        <v>249</v>
      </c>
      <c r="BM146" s="148" t="s">
        <v>653</v>
      </c>
    </row>
    <row r="147" spans="2:65" s="1" customFormat="1" ht="28.8" x14ac:dyDescent="0.2">
      <c r="B147" s="32"/>
      <c r="D147" s="150" t="s">
        <v>348</v>
      </c>
      <c r="F147" s="151" t="s">
        <v>654</v>
      </c>
      <c r="I147" s="152"/>
      <c r="L147" s="32"/>
      <c r="M147" s="153"/>
      <c r="T147" s="56"/>
      <c r="AT147" s="17" t="s">
        <v>348</v>
      </c>
      <c r="AU147" s="17" t="s">
        <v>86</v>
      </c>
    </row>
    <row r="148" spans="2:65" s="12" customFormat="1" x14ac:dyDescent="0.2">
      <c r="B148" s="155"/>
      <c r="D148" s="150" t="s">
        <v>376</v>
      </c>
      <c r="E148" s="156" t="s">
        <v>1</v>
      </c>
      <c r="F148" s="157" t="s">
        <v>655</v>
      </c>
      <c r="H148" s="158">
        <v>7.5</v>
      </c>
      <c r="I148" s="159"/>
      <c r="L148" s="155"/>
      <c r="M148" s="160"/>
      <c r="T148" s="161"/>
      <c r="AT148" s="156" t="s">
        <v>376</v>
      </c>
      <c r="AU148" s="156" t="s">
        <v>86</v>
      </c>
      <c r="AV148" s="12" t="s">
        <v>86</v>
      </c>
      <c r="AW148" s="12" t="s">
        <v>34</v>
      </c>
      <c r="AX148" s="12" t="s">
        <v>84</v>
      </c>
      <c r="AY148" s="156" t="s">
        <v>339</v>
      </c>
    </row>
    <row r="149" spans="2:65" s="1" customFormat="1" ht="16.5" customHeight="1" x14ac:dyDescent="0.2">
      <c r="B149" s="136"/>
      <c r="C149" s="169" t="s">
        <v>385</v>
      </c>
      <c r="D149" s="169" t="s">
        <v>490</v>
      </c>
      <c r="E149" s="170" t="s">
        <v>656</v>
      </c>
      <c r="F149" s="171" t="s">
        <v>657</v>
      </c>
      <c r="G149" s="172" t="s">
        <v>345</v>
      </c>
      <c r="H149" s="173">
        <v>1</v>
      </c>
      <c r="I149" s="174"/>
      <c r="J149" s="175">
        <f>ROUND(I149*H149,2)</f>
        <v>0</v>
      </c>
      <c r="K149" s="171" t="s">
        <v>1</v>
      </c>
      <c r="L149" s="176"/>
      <c r="M149" s="177" t="s">
        <v>1</v>
      </c>
      <c r="N149" s="178" t="s">
        <v>42</v>
      </c>
      <c r="P149" s="146">
        <f>O149*H149</f>
        <v>0</v>
      </c>
      <c r="Q149" s="146">
        <v>5.5E-2</v>
      </c>
      <c r="R149" s="146">
        <f>Q149*H149</f>
        <v>5.5E-2</v>
      </c>
      <c r="S149" s="146">
        <v>0</v>
      </c>
      <c r="T149" s="147">
        <f>S149*H149</f>
        <v>0</v>
      </c>
      <c r="AR149" s="148" t="s">
        <v>494</v>
      </c>
      <c r="AT149" s="148" t="s">
        <v>490</v>
      </c>
      <c r="AU149" s="148" t="s">
        <v>86</v>
      </c>
      <c r="AY149" s="17" t="s">
        <v>339</v>
      </c>
      <c r="BE149" s="149">
        <f>IF(N149="základní",J149,0)</f>
        <v>0</v>
      </c>
      <c r="BF149" s="149">
        <f>IF(N149="snížená",J149,0)</f>
        <v>0</v>
      </c>
      <c r="BG149" s="149">
        <f>IF(N149="zákl. přenesená",J149,0)</f>
        <v>0</v>
      </c>
      <c r="BH149" s="149">
        <f>IF(N149="sníž. přenesená",J149,0)</f>
        <v>0</v>
      </c>
      <c r="BI149" s="149">
        <f>IF(N149="nulová",J149,0)</f>
        <v>0</v>
      </c>
      <c r="BJ149" s="17" t="s">
        <v>84</v>
      </c>
      <c r="BK149" s="149">
        <f>ROUND(I149*H149,2)</f>
        <v>0</v>
      </c>
      <c r="BL149" s="17" t="s">
        <v>494</v>
      </c>
      <c r="BM149" s="148" t="s">
        <v>658</v>
      </c>
    </row>
    <row r="150" spans="2:65" s="1" customFormat="1" x14ac:dyDescent="0.2">
      <c r="B150" s="32"/>
      <c r="D150" s="150" t="s">
        <v>348</v>
      </c>
      <c r="F150" s="151" t="s">
        <v>657</v>
      </c>
      <c r="I150" s="152"/>
      <c r="L150" s="32"/>
      <c r="M150" s="153"/>
      <c r="T150" s="56"/>
      <c r="AT150" s="17" t="s">
        <v>348</v>
      </c>
      <c r="AU150" s="17" t="s">
        <v>86</v>
      </c>
    </row>
    <row r="151" spans="2:65" s="1" customFormat="1" ht="21.75" customHeight="1" x14ac:dyDescent="0.2">
      <c r="B151" s="136"/>
      <c r="C151" s="169" t="s">
        <v>391</v>
      </c>
      <c r="D151" s="169" t="s">
        <v>490</v>
      </c>
      <c r="E151" s="170" t="s">
        <v>659</v>
      </c>
      <c r="F151" s="171" t="s">
        <v>660</v>
      </c>
      <c r="G151" s="172" t="s">
        <v>345</v>
      </c>
      <c r="H151" s="173">
        <v>4</v>
      </c>
      <c r="I151" s="174"/>
      <c r="J151" s="175">
        <f>ROUND(I151*H151,2)</f>
        <v>0</v>
      </c>
      <c r="K151" s="171" t="s">
        <v>1</v>
      </c>
      <c r="L151" s="176"/>
      <c r="M151" s="177" t="s">
        <v>1</v>
      </c>
      <c r="N151" s="178" t="s">
        <v>42</v>
      </c>
      <c r="P151" s="146">
        <f>O151*H151</f>
        <v>0</v>
      </c>
      <c r="Q151" s="146">
        <v>5.5E-2</v>
      </c>
      <c r="R151" s="146">
        <f>Q151*H151</f>
        <v>0.22</v>
      </c>
      <c r="S151" s="146">
        <v>0</v>
      </c>
      <c r="T151" s="147">
        <f>S151*H151</f>
        <v>0</v>
      </c>
      <c r="AR151" s="148" t="s">
        <v>494</v>
      </c>
      <c r="AT151" s="148" t="s">
        <v>490</v>
      </c>
      <c r="AU151" s="148" t="s">
        <v>86</v>
      </c>
      <c r="AY151" s="17" t="s">
        <v>339</v>
      </c>
      <c r="BE151" s="149">
        <f>IF(N151="základní",J151,0)</f>
        <v>0</v>
      </c>
      <c r="BF151" s="149">
        <f>IF(N151="snížená",J151,0)</f>
        <v>0</v>
      </c>
      <c r="BG151" s="149">
        <f>IF(N151="zákl. přenesená",J151,0)</f>
        <v>0</v>
      </c>
      <c r="BH151" s="149">
        <f>IF(N151="sníž. přenesená",J151,0)</f>
        <v>0</v>
      </c>
      <c r="BI151" s="149">
        <f>IF(N151="nulová",J151,0)</f>
        <v>0</v>
      </c>
      <c r="BJ151" s="17" t="s">
        <v>84</v>
      </c>
      <c r="BK151" s="149">
        <f>ROUND(I151*H151,2)</f>
        <v>0</v>
      </c>
      <c r="BL151" s="17" t="s">
        <v>494</v>
      </c>
      <c r="BM151" s="148" t="s">
        <v>661</v>
      </c>
    </row>
    <row r="152" spans="2:65" s="1" customFormat="1" x14ac:dyDescent="0.2">
      <c r="B152" s="32"/>
      <c r="D152" s="150" t="s">
        <v>348</v>
      </c>
      <c r="F152" s="151" t="s">
        <v>660</v>
      </c>
      <c r="I152" s="152"/>
      <c r="L152" s="32"/>
      <c r="M152" s="153"/>
      <c r="T152" s="56"/>
      <c r="AT152" s="17" t="s">
        <v>348</v>
      </c>
      <c r="AU152" s="17" t="s">
        <v>86</v>
      </c>
    </row>
    <row r="153" spans="2:65" s="1" customFormat="1" ht="16.5" customHeight="1" x14ac:dyDescent="0.2">
      <c r="B153" s="136"/>
      <c r="C153" s="169" t="s">
        <v>399</v>
      </c>
      <c r="D153" s="169" t="s">
        <v>490</v>
      </c>
      <c r="E153" s="170" t="s">
        <v>662</v>
      </c>
      <c r="F153" s="171" t="s">
        <v>663</v>
      </c>
      <c r="G153" s="172" t="s">
        <v>345</v>
      </c>
      <c r="H153" s="173">
        <v>5</v>
      </c>
      <c r="I153" s="174"/>
      <c r="J153" s="175">
        <f>ROUND(I153*H153,2)</f>
        <v>0</v>
      </c>
      <c r="K153" s="171" t="s">
        <v>346</v>
      </c>
      <c r="L153" s="176"/>
      <c r="M153" s="177" t="s">
        <v>1</v>
      </c>
      <c r="N153" s="178" t="s">
        <v>42</v>
      </c>
      <c r="P153" s="146">
        <f>O153*H153</f>
        <v>0</v>
      </c>
      <c r="Q153" s="146">
        <v>4.0000000000000001E-3</v>
      </c>
      <c r="R153" s="146">
        <f>Q153*H153</f>
        <v>0.02</v>
      </c>
      <c r="S153" s="146">
        <v>0</v>
      </c>
      <c r="T153" s="147">
        <f>S153*H153</f>
        <v>0</v>
      </c>
      <c r="AR153" s="148" t="s">
        <v>494</v>
      </c>
      <c r="AT153" s="148" t="s">
        <v>490</v>
      </c>
      <c r="AU153" s="148" t="s">
        <v>86</v>
      </c>
      <c r="AY153" s="17" t="s">
        <v>339</v>
      </c>
      <c r="BE153" s="149">
        <f>IF(N153="základní",J153,0)</f>
        <v>0</v>
      </c>
      <c r="BF153" s="149">
        <f>IF(N153="snížená",J153,0)</f>
        <v>0</v>
      </c>
      <c r="BG153" s="149">
        <f>IF(N153="zákl. přenesená",J153,0)</f>
        <v>0</v>
      </c>
      <c r="BH153" s="149">
        <f>IF(N153="sníž. přenesená",J153,0)</f>
        <v>0</v>
      </c>
      <c r="BI153" s="149">
        <f>IF(N153="nulová",J153,0)</f>
        <v>0</v>
      </c>
      <c r="BJ153" s="17" t="s">
        <v>84</v>
      </c>
      <c r="BK153" s="149">
        <f>ROUND(I153*H153,2)</f>
        <v>0</v>
      </c>
      <c r="BL153" s="17" t="s">
        <v>494</v>
      </c>
      <c r="BM153" s="148" t="s">
        <v>664</v>
      </c>
    </row>
    <row r="154" spans="2:65" s="1" customFormat="1" x14ac:dyDescent="0.2">
      <c r="B154" s="32"/>
      <c r="D154" s="150" t="s">
        <v>348</v>
      </c>
      <c r="F154" s="151" t="s">
        <v>663</v>
      </c>
      <c r="I154" s="152"/>
      <c r="L154" s="32"/>
      <c r="M154" s="153"/>
      <c r="T154" s="56"/>
      <c r="AT154" s="17" t="s">
        <v>348</v>
      </c>
      <c r="AU154" s="17" t="s">
        <v>86</v>
      </c>
    </row>
    <row r="155" spans="2:65" s="1" customFormat="1" ht="16.5" customHeight="1" x14ac:dyDescent="0.2">
      <c r="B155" s="136"/>
      <c r="C155" s="137" t="s">
        <v>405</v>
      </c>
      <c r="D155" s="137" t="s">
        <v>342</v>
      </c>
      <c r="E155" s="138" t="s">
        <v>665</v>
      </c>
      <c r="F155" s="139" t="s">
        <v>666</v>
      </c>
      <c r="G155" s="140" t="s">
        <v>358</v>
      </c>
      <c r="H155" s="141">
        <v>1</v>
      </c>
      <c r="I155" s="142"/>
      <c r="J155" s="143">
        <f>ROUND(I155*H155,2)</f>
        <v>0</v>
      </c>
      <c r="K155" s="139" t="s">
        <v>346</v>
      </c>
      <c r="L155" s="32"/>
      <c r="M155" s="144" t="s">
        <v>1</v>
      </c>
      <c r="N155" s="145" t="s">
        <v>42</v>
      </c>
      <c r="P155" s="146">
        <f>O155*H155</f>
        <v>0</v>
      </c>
      <c r="Q155" s="146">
        <v>0</v>
      </c>
      <c r="R155" s="146">
        <f>Q155*H155</f>
        <v>0</v>
      </c>
      <c r="S155" s="146">
        <v>0</v>
      </c>
      <c r="T155" s="147">
        <f>S155*H155</f>
        <v>0</v>
      </c>
      <c r="AR155" s="148" t="s">
        <v>249</v>
      </c>
      <c r="AT155" s="148" t="s">
        <v>342</v>
      </c>
      <c r="AU155" s="148" t="s">
        <v>86</v>
      </c>
      <c r="AY155" s="17" t="s">
        <v>339</v>
      </c>
      <c r="BE155" s="149">
        <f>IF(N155="základní",J155,0)</f>
        <v>0</v>
      </c>
      <c r="BF155" s="149">
        <f>IF(N155="snížená",J155,0)</f>
        <v>0</v>
      </c>
      <c r="BG155" s="149">
        <f>IF(N155="zákl. přenesená",J155,0)</f>
        <v>0</v>
      </c>
      <c r="BH155" s="149">
        <f>IF(N155="sníž. přenesená",J155,0)</f>
        <v>0</v>
      </c>
      <c r="BI155" s="149">
        <f>IF(N155="nulová",J155,0)</f>
        <v>0</v>
      </c>
      <c r="BJ155" s="17" t="s">
        <v>84</v>
      </c>
      <c r="BK155" s="149">
        <f>ROUND(I155*H155,2)</f>
        <v>0</v>
      </c>
      <c r="BL155" s="17" t="s">
        <v>249</v>
      </c>
      <c r="BM155" s="148" t="s">
        <v>667</v>
      </c>
    </row>
    <row r="156" spans="2:65" s="1" customFormat="1" ht="28.8" x14ac:dyDescent="0.2">
      <c r="B156" s="32"/>
      <c r="D156" s="150" t="s">
        <v>348</v>
      </c>
      <c r="F156" s="151" t="s">
        <v>668</v>
      </c>
      <c r="I156" s="152"/>
      <c r="L156" s="32"/>
      <c r="M156" s="153"/>
      <c r="T156" s="56"/>
      <c r="AT156" s="17" t="s">
        <v>348</v>
      </c>
      <c r="AU156" s="17" t="s">
        <v>86</v>
      </c>
    </row>
    <row r="157" spans="2:65" s="1" customFormat="1" ht="16.5" customHeight="1" x14ac:dyDescent="0.2">
      <c r="B157" s="136"/>
      <c r="C157" s="169" t="s">
        <v>8</v>
      </c>
      <c r="D157" s="169" t="s">
        <v>490</v>
      </c>
      <c r="E157" s="170" t="s">
        <v>669</v>
      </c>
      <c r="F157" s="171" t="s">
        <v>670</v>
      </c>
      <c r="G157" s="172" t="s">
        <v>493</v>
      </c>
      <c r="H157" s="173">
        <v>0.6</v>
      </c>
      <c r="I157" s="174"/>
      <c r="J157" s="175">
        <f>ROUND(I157*H157,2)</f>
        <v>0</v>
      </c>
      <c r="K157" s="171" t="s">
        <v>346</v>
      </c>
      <c r="L157" s="176"/>
      <c r="M157" s="177" t="s">
        <v>1</v>
      </c>
      <c r="N157" s="178" t="s">
        <v>42</v>
      </c>
      <c r="P157" s="146">
        <f>O157*H157</f>
        <v>0</v>
      </c>
      <c r="Q157" s="146">
        <v>1</v>
      </c>
      <c r="R157" s="146">
        <f>Q157*H157</f>
        <v>0.6</v>
      </c>
      <c r="S157" s="146">
        <v>0</v>
      </c>
      <c r="T157" s="147">
        <f>S157*H157</f>
        <v>0</v>
      </c>
      <c r="AR157" s="148" t="s">
        <v>494</v>
      </c>
      <c r="AT157" s="148" t="s">
        <v>490</v>
      </c>
      <c r="AU157" s="148" t="s">
        <v>86</v>
      </c>
      <c r="AY157" s="17" t="s">
        <v>339</v>
      </c>
      <c r="BE157" s="149">
        <f>IF(N157="základní",J157,0)</f>
        <v>0</v>
      </c>
      <c r="BF157" s="149">
        <f>IF(N157="snížená",J157,0)</f>
        <v>0</v>
      </c>
      <c r="BG157" s="149">
        <f>IF(N157="zákl. přenesená",J157,0)</f>
        <v>0</v>
      </c>
      <c r="BH157" s="149">
        <f>IF(N157="sníž. přenesená",J157,0)</f>
        <v>0</v>
      </c>
      <c r="BI157" s="149">
        <f>IF(N157="nulová",J157,0)</f>
        <v>0</v>
      </c>
      <c r="BJ157" s="17" t="s">
        <v>84</v>
      </c>
      <c r="BK157" s="149">
        <f>ROUND(I157*H157,2)</f>
        <v>0</v>
      </c>
      <c r="BL157" s="17" t="s">
        <v>494</v>
      </c>
      <c r="BM157" s="148" t="s">
        <v>671</v>
      </c>
    </row>
    <row r="158" spans="2:65" s="1" customFormat="1" x14ac:dyDescent="0.2">
      <c r="B158" s="32"/>
      <c r="D158" s="150" t="s">
        <v>348</v>
      </c>
      <c r="F158" s="151" t="s">
        <v>670</v>
      </c>
      <c r="I158" s="152"/>
      <c r="L158" s="32"/>
      <c r="M158" s="153"/>
      <c r="T158" s="56"/>
      <c r="AT158" s="17" t="s">
        <v>348</v>
      </c>
      <c r="AU158" s="17" t="s">
        <v>86</v>
      </c>
    </row>
    <row r="159" spans="2:65" s="1" customFormat="1" ht="16.5" customHeight="1" x14ac:dyDescent="0.2">
      <c r="B159" s="136"/>
      <c r="C159" s="169" t="s">
        <v>415</v>
      </c>
      <c r="D159" s="169" t="s">
        <v>490</v>
      </c>
      <c r="E159" s="170" t="s">
        <v>672</v>
      </c>
      <c r="F159" s="171" t="s">
        <v>673</v>
      </c>
      <c r="G159" s="172" t="s">
        <v>373</v>
      </c>
      <c r="H159" s="173">
        <v>0.15</v>
      </c>
      <c r="I159" s="174"/>
      <c r="J159" s="175">
        <f>ROUND(I159*H159,2)</f>
        <v>0</v>
      </c>
      <c r="K159" s="171" t="s">
        <v>346</v>
      </c>
      <c r="L159" s="176"/>
      <c r="M159" s="177" t="s">
        <v>1</v>
      </c>
      <c r="N159" s="178" t="s">
        <v>42</v>
      </c>
      <c r="P159" s="146">
        <f>O159*H159</f>
        <v>0</v>
      </c>
      <c r="Q159" s="146">
        <v>2.234</v>
      </c>
      <c r="R159" s="146">
        <f>Q159*H159</f>
        <v>0.33510000000000001</v>
      </c>
      <c r="S159" s="146">
        <v>0</v>
      </c>
      <c r="T159" s="147">
        <f>S159*H159</f>
        <v>0</v>
      </c>
      <c r="AR159" s="148" t="s">
        <v>494</v>
      </c>
      <c r="AT159" s="148" t="s">
        <v>490</v>
      </c>
      <c r="AU159" s="148" t="s">
        <v>86</v>
      </c>
      <c r="AY159" s="17" t="s">
        <v>339</v>
      </c>
      <c r="BE159" s="149">
        <f>IF(N159="základní",J159,0)</f>
        <v>0</v>
      </c>
      <c r="BF159" s="149">
        <f>IF(N159="snížená",J159,0)</f>
        <v>0</v>
      </c>
      <c r="BG159" s="149">
        <f>IF(N159="zákl. přenesená",J159,0)</f>
        <v>0</v>
      </c>
      <c r="BH159" s="149">
        <f>IF(N159="sníž. přenesená",J159,0)</f>
        <v>0</v>
      </c>
      <c r="BI159" s="149">
        <f>IF(N159="nulová",J159,0)</f>
        <v>0</v>
      </c>
      <c r="BJ159" s="17" t="s">
        <v>84</v>
      </c>
      <c r="BK159" s="149">
        <f>ROUND(I159*H159,2)</f>
        <v>0</v>
      </c>
      <c r="BL159" s="17" t="s">
        <v>494</v>
      </c>
      <c r="BM159" s="148" t="s">
        <v>674</v>
      </c>
    </row>
    <row r="160" spans="2:65" s="1" customFormat="1" x14ac:dyDescent="0.2">
      <c r="B160" s="32"/>
      <c r="D160" s="150" t="s">
        <v>348</v>
      </c>
      <c r="F160" s="151" t="s">
        <v>673</v>
      </c>
      <c r="I160" s="152"/>
      <c r="L160" s="32"/>
      <c r="M160" s="153"/>
      <c r="T160" s="56"/>
      <c r="AT160" s="17" t="s">
        <v>348</v>
      </c>
      <c r="AU160" s="17" t="s">
        <v>86</v>
      </c>
    </row>
    <row r="161" spans="2:65" s="1" customFormat="1" ht="16.5" customHeight="1" x14ac:dyDescent="0.2">
      <c r="B161" s="136"/>
      <c r="C161" s="137" t="s">
        <v>421</v>
      </c>
      <c r="D161" s="137" t="s">
        <v>342</v>
      </c>
      <c r="E161" s="138" t="s">
        <v>627</v>
      </c>
      <c r="F161" s="139" t="s">
        <v>628</v>
      </c>
      <c r="G161" s="140" t="s">
        <v>373</v>
      </c>
      <c r="H161" s="141">
        <v>2.3039999999999998</v>
      </c>
      <c r="I161" s="142"/>
      <c r="J161" s="143">
        <f>ROUND(I161*H161,2)</f>
        <v>0</v>
      </c>
      <c r="K161" s="139" t="s">
        <v>346</v>
      </c>
      <c r="L161" s="32"/>
      <c r="M161" s="144" t="s">
        <v>1</v>
      </c>
      <c r="N161" s="145" t="s">
        <v>42</v>
      </c>
      <c r="P161" s="146">
        <f>O161*H161</f>
        <v>0</v>
      </c>
      <c r="Q161" s="146">
        <v>0</v>
      </c>
      <c r="R161" s="146">
        <f>Q161*H161</f>
        <v>0</v>
      </c>
      <c r="S161" s="146">
        <v>0</v>
      </c>
      <c r="T161" s="147">
        <f>S161*H161</f>
        <v>0</v>
      </c>
      <c r="AR161" s="148" t="s">
        <v>249</v>
      </c>
      <c r="AT161" s="148" t="s">
        <v>342</v>
      </c>
      <c r="AU161" s="148" t="s">
        <v>86</v>
      </c>
      <c r="AY161" s="17" t="s">
        <v>339</v>
      </c>
      <c r="BE161" s="149">
        <f>IF(N161="základní",J161,0)</f>
        <v>0</v>
      </c>
      <c r="BF161" s="149">
        <f>IF(N161="snížená",J161,0)</f>
        <v>0</v>
      </c>
      <c r="BG161" s="149">
        <f>IF(N161="zákl. přenesená",J161,0)</f>
        <v>0</v>
      </c>
      <c r="BH161" s="149">
        <f>IF(N161="sníž. přenesená",J161,0)</f>
        <v>0</v>
      </c>
      <c r="BI161" s="149">
        <f>IF(N161="nulová",J161,0)</f>
        <v>0</v>
      </c>
      <c r="BJ161" s="17" t="s">
        <v>84</v>
      </c>
      <c r="BK161" s="149">
        <f>ROUND(I161*H161,2)</f>
        <v>0</v>
      </c>
      <c r="BL161" s="17" t="s">
        <v>249</v>
      </c>
      <c r="BM161" s="148" t="s">
        <v>675</v>
      </c>
    </row>
    <row r="162" spans="2:65" s="1" customFormat="1" ht="19.2" x14ac:dyDescent="0.2">
      <c r="B162" s="32"/>
      <c r="D162" s="150" t="s">
        <v>348</v>
      </c>
      <c r="F162" s="151" t="s">
        <v>630</v>
      </c>
      <c r="I162" s="152"/>
      <c r="L162" s="32"/>
      <c r="M162" s="153"/>
      <c r="T162" s="56"/>
      <c r="AT162" s="17" t="s">
        <v>348</v>
      </c>
      <c r="AU162" s="17" t="s">
        <v>86</v>
      </c>
    </row>
    <row r="163" spans="2:65" s="12" customFormat="1" x14ac:dyDescent="0.2">
      <c r="B163" s="155"/>
      <c r="D163" s="150" t="s">
        <v>376</v>
      </c>
      <c r="E163" s="156" t="s">
        <v>1</v>
      </c>
      <c r="F163" s="157" t="s">
        <v>676</v>
      </c>
      <c r="H163" s="158">
        <v>2.3039999999999998</v>
      </c>
      <c r="I163" s="159"/>
      <c r="L163" s="155"/>
      <c r="M163" s="160"/>
      <c r="T163" s="161"/>
      <c r="AT163" s="156" t="s">
        <v>376</v>
      </c>
      <c r="AU163" s="156" t="s">
        <v>86</v>
      </c>
      <c r="AV163" s="12" t="s">
        <v>86</v>
      </c>
      <c r="AW163" s="12" t="s">
        <v>34</v>
      </c>
      <c r="AX163" s="12" t="s">
        <v>84</v>
      </c>
      <c r="AY163" s="156" t="s">
        <v>339</v>
      </c>
    </row>
    <row r="164" spans="2:65" s="1" customFormat="1" ht="16.5" customHeight="1" x14ac:dyDescent="0.2">
      <c r="B164" s="136"/>
      <c r="C164" s="137" t="s">
        <v>423</v>
      </c>
      <c r="D164" s="137" t="s">
        <v>342</v>
      </c>
      <c r="E164" s="138" t="s">
        <v>651</v>
      </c>
      <c r="F164" s="139" t="s">
        <v>652</v>
      </c>
      <c r="G164" s="140" t="s">
        <v>358</v>
      </c>
      <c r="H164" s="141">
        <v>1.5</v>
      </c>
      <c r="I164" s="142"/>
      <c r="J164" s="143">
        <f>ROUND(I164*H164,2)</f>
        <v>0</v>
      </c>
      <c r="K164" s="139" t="s">
        <v>346</v>
      </c>
      <c r="L164" s="32"/>
      <c r="M164" s="144" t="s">
        <v>1</v>
      </c>
      <c r="N164" s="145" t="s">
        <v>42</v>
      </c>
      <c r="P164" s="146">
        <f>O164*H164</f>
        <v>0</v>
      </c>
      <c r="Q164" s="146">
        <v>0</v>
      </c>
      <c r="R164" s="146">
        <f>Q164*H164</f>
        <v>0</v>
      </c>
      <c r="S164" s="146">
        <v>0</v>
      </c>
      <c r="T164" s="147">
        <f>S164*H164</f>
        <v>0</v>
      </c>
      <c r="AR164" s="148" t="s">
        <v>249</v>
      </c>
      <c r="AT164" s="148" t="s">
        <v>342</v>
      </c>
      <c r="AU164" s="148" t="s">
        <v>86</v>
      </c>
      <c r="AY164" s="17" t="s">
        <v>339</v>
      </c>
      <c r="BE164" s="149">
        <f>IF(N164="základní",J164,0)</f>
        <v>0</v>
      </c>
      <c r="BF164" s="149">
        <f>IF(N164="snížená",J164,0)</f>
        <v>0</v>
      </c>
      <c r="BG164" s="149">
        <f>IF(N164="zákl. přenesená",J164,0)</f>
        <v>0</v>
      </c>
      <c r="BH164" s="149">
        <f>IF(N164="sníž. přenesená",J164,0)</f>
        <v>0</v>
      </c>
      <c r="BI164" s="149">
        <f>IF(N164="nulová",J164,0)</f>
        <v>0</v>
      </c>
      <c r="BJ164" s="17" t="s">
        <v>84</v>
      </c>
      <c r="BK164" s="149">
        <f>ROUND(I164*H164,2)</f>
        <v>0</v>
      </c>
      <c r="BL164" s="17" t="s">
        <v>249</v>
      </c>
      <c r="BM164" s="148" t="s">
        <v>677</v>
      </c>
    </row>
    <row r="165" spans="2:65" s="1" customFormat="1" ht="28.8" x14ac:dyDescent="0.2">
      <c r="B165" s="32"/>
      <c r="D165" s="150" t="s">
        <v>348</v>
      </c>
      <c r="F165" s="151" t="s">
        <v>654</v>
      </c>
      <c r="I165" s="152"/>
      <c r="L165" s="32"/>
      <c r="M165" s="153"/>
      <c r="T165" s="56"/>
      <c r="AT165" s="17" t="s">
        <v>348</v>
      </c>
      <c r="AU165" s="17" t="s">
        <v>86</v>
      </c>
    </row>
    <row r="166" spans="2:65" s="1" customFormat="1" ht="16.5" customHeight="1" x14ac:dyDescent="0.2">
      <c r="B166" s="136"/>
      <c r="C166" s="169" t="s">
        <v>428</v>
      </c>
      <c r="D166" s="169" t="s">
        <v>490</v>
      </c>
      <c r="E166" s="170" t="s">
        <v>678</v>
      </c>
      <c r="F166" s="171" t="s">
        <v>679</v>
      </c>
      <c r="G166" s="172" t="s">
        <v>493</v>
      </c>
      <c r="H166" s="173">
        <v>0.25900000000000001</v>
      </c>
      <c r="I166" s="174"/>
      <c r="J166" s="175">
        <f>ROUND(I166*H166,2)</f>
        <v>0</v>
      </c>
      <c r="K166" s="171" t="s">
        <v>346</v>
      </c>
      <c r="L166" s="176"/>
      <c r="M166" s="177" t="s">
        <v>1</v>
      </c>
      <c r="N166" s="178" t="s">
        <v>42</v>
      </c>
      <c r="P166" s="146">
        <f>O166*H166</f>
        <v>0</v>
      </c>
      <c r="Q166" s="146">
        <v>1</v>
      </c>
      <c r="R166" s="146">
        <f>Q166*H166</f>
        <v>0.25900000000000001</v>
      </c>
      <c r="S166" s="146">
        <v>0</v>
      </c>
      <c r="T166" s="147">
        <f>S166*H166</f>
        <v>0</v>
      </c>
      <c r="AR166" s="148" t="s">
        <v>494</v>
      </c>
      <c r="AT166" s="148" t="s">
        <v>490</v>
      </c>
      <c r="AU166" s="148" t="s">
        <v>86</v>
      </c>
      <c r="AY166" s="17" t="s">
        <v>339</v>
      </c>
      <c r="BE166" s="149">
        <f>IF(N166="základní",J166,0)</f>
        <v>0</v>
      </c>
      <c r="BF166" s="149">
        <f>IF(N166="snížená",J166,0)</f>
        <v>0</v>
      </c>
      <c r="BG166" s="149">
        <f>IF(N166="zákl. přenesená",J166,0)</f>
        <v>0</v>
      </c>
      <c r="BH166" s="149">
        <f>IF(N166="sníž. přenesená",J166,0)</f>
        <v>0</v>
      </c>
      <c r="BI166" s="149">
        <f>IF(N166="nulová",J166,0)</f>
        <v>0</v>
      </c>
      <c r="BJ166" s="17" t="s">
        <v>84</v>
      </c>
      <c r="BK166" s="149">
        <f>ROUND(I166*H166,2)</f>
        <v>0</v>
      </c>
      <c r="BL166" s="17" t="s">
        <v>494</v>
      </c>
      <c r="BM166" s="148" t="s">
        <v>680</v>
      </c>
    </row>
    <row r="167" spans="2:65" s="1" customFormat="1" x14ac:dyDescent="0.2">
      <c r="B167" s="32"/>
      <c r="D167" s="150" t="s">
        <v>348</v>
      </c>
      <c r="F167" s="151" t="s">
        <v>679</v>
      </c>
      <c r="I167" s="152"/>
      <c r="L167" s="32"/>
      <c r="M167" s="153"/>
      <c r="T167" s="56"/>
      <c r="AT167" s="17" t="s">
        <v>348</v>
      </c>
      <c r="AU167" s="17" t="s">
        <v>86</v>
      </c>
    </row>
    <row r="168" spans="2:65" s="12" customFormat="1" x14ac:dyDescent="0.2">
      <c r="B168" s="155"/>
      <c r="D168" s="150" t="s">
        <v>376</v>
      </c>
      <c r="E168" s="156" t="s">
        <v>1</v>
      </c>
      <c r="F168" s="157" t="s">
        <v>681</v>
      </c>
      <c r="H168" s="158">
        <v>0.25900000000000001</v>
      </c>
      <c r="I168" s="159"/>
      <c r="L168" s="155"/>
      <c r="M168" s="160"/>
      <c r="T168" s="161"/>
      <c r="AT168" s="156" t="s">
        <v>376</v>
      </c>
      <c r="AU168" s="156" t="s">
        <v>86</v>
      </c>
      <c r="AV168" s="12" t="s">
        <v>86</v>
      </c>
      <c r="AW168" s="12" t="s">
        <v>34</v>
      </c>
      <c r="AX168" s="12" t="s">
        <v>84</v>
      </c>
      <c r="AY168" s="156" t="s">
        <v>339</v>
      </c>
    </row>
    <row r="169" spans="2:65" s="1" customFormat="1" ht="16.5" customHeight="1" x14ac:dyDescent="0.2">
      <c r="B169" s="136"/>
      <c r="C169" s="169" t="s">
        <v>433</v>
      </c>
      <c r="D169" s="169" t="s">
        <v>490</v>
      </c>
      <c r="E169" s="170" t="s">
        <v>682</v>
      </c>
      <c r="F169" s="171" t="s">
        <v>683</v>
      </c>
      <c r="G169" s="172" t="s">
        <v>345</v>
      </c>
      <c r="H169" s="173">
        <v>1</v>
      </c>
      <c r="I169" s="174"/>
      <c r="J169" s="175">
        <f>ROUND(I169*H169,2)</f>
        <v>0</v>
      </c>
      <c r="K169" s="171" t="s">
        <v>346</v>
      </c>
      <c r="L169" s="176"/>
      <c r="M169" s="177" t="s">
        <v>1</v>
      </c>
      <c r="N169" s="178" t="s">
        <v>42</v>
      </c>
      <c r="P169" s="146">
        <f>O169*H169</f>
        <v>0</v>
      </c>
      <c r="Q169" s="146">
        <v>1.032</v>
      </c>
      <c r="R169" s="146">
        <f>Q169*H169</f>
        <v>1.032</v>
      </c>
      <c r="S169" s="146">
        <v>0</v>
      </c>
      <c r="T169" s="147">
        <f>S169*H169</f>
        <v>0</v>
      </c>
      <c r="AR169" s="148" t="s">
        <v>494</v>
      </c>
      <c r="AT169" s="148" t="s">
        <v>490</v>
      </c>
      <c r="AU169" s="148" t="s">
        <v>86</v>
      </c>
      <c r="AY169" s="17" t="s">
        <v>339</v>
      </c>
      <c r="BE169" s="149">
        <f>IF(N169="základní",J169,0)</f>
        <v>0</v>
      </c>
      <c r="BF169" s="149">
        <f>IF(N169="snížená",J169,0)</f>
        <v>0</v>
      </c>
      <c r="BG169" s="149">
        <f>IF(N169="zákl. přenesená",J169,0)</f>
        <v>0</v>
      </c>
      <c r="BH169" s="149">
        <f>IF(N169="sníž. přenesená",J169,0)</f>
        <v>0</v>
      </c>
      <c r="BI169" s="149">
        <f>IF(N169="nulová",J169,0)</f>
        <v>0</v>
      </c>
      <c r="BJ169" s="17" t="s">
        <v>84</v>
      </c>
      <c r="BK169" s="149">
        <f>ROUND(I169*H169,2)</f>
        <v>0</v>
      </c>
      <c r="BL169" s="17" t="s">
        <v>494</v>
      </c>
      <c r="BM169" s="148" t="s">
        <v>684</v>
      </c>
    </row>
    <row r="170" spans="2:65" s="1" customFormat="1" x14ac:dyDescent="0.2">
      <c r="B170" s="32"/>
      <c r="D170" s="150" t="s">
        <v>348</v>
      </c>
      <c r="F170" s="151" t="s">
        <v>683</v>
      </c>
      <c r="I170" s="152"/>
      <c r="L170" s="32"/>
      <c r="M170" s="153"/>
      <c r="T170" s="56"/>
      <c r="AT170" s="17" t="s">
        <v>348</v>
      </c>
      <c r="AU170" s="17" t="s">
        <v>86</v>
      </c>
    </row>
    <row r="171" spans="2:65" s="1" customFormat="1" ht="16.5" customHeight="1" x14ac:dyDescent="0.2">
      <c r="B171" s="136"/>
      <c r="C171" s="169" t="s">
        <v>439</v>
      </c>
      <c r="D171" s="169" t="s">
        <v>490</v>
      </c>
      <c r="E171" s="170" t="s">
        <v>685</v>
      </c>
      <c r="F171" s="171" t="s">
        <v>686</v>
      </c>
      <c r="G171" s="172" t="s">
        <v>345</v>
      </c>
      <c r="H171" s="173">
        <v>1</v>
      </c>
      <c r="I171" s="174"/>
      <c r="J171" s="175">
        <f>ROUND(I171*H171,2)</f>
        <v>0</v>
      </c>
      <c r="K171" s="171" t="s">
        <v>346</v>
      </c>
      <c r="L171" s="176"/>
      <c r="M171" s="177" t="s">
        <v>1</v>
      </c>
      <c r="N171" s="178" t="s">
        <v>42</v>
      </c>
      <c r="P171" s="146">
        <f>O171*H171</f>
        <v>0</v>
      </c>
      <c r="Q171" s="146">
        <v>1.054</v>
      </c>
      <c r="R171" s="146">
        <f>Q171*H171</f>
        <v>1.054</v>
      </c>
      <c r="S171" s="146">
        <v>0</v>
      </c>
      <c r="T171" s="147">
        <f>S171*H171</f>
        <v>0</v>
      </c>
      <c r="AR171" s="148" t="s">
        <v>494</v>
      </c>
      <c r="AT171" s="148" t="s">
        <v>490</v>
      </c>
      <c r="AU171" s="148" t="s">
        <v>86</v>
      </c>
      <c r="AY171" s="17" t="s">
        <v>339</v>
      </c>
      <c r="BE171" s="149">
        <f>IF(N171="základní",J171,0)</f>
        <v>0</v>
      </c>
      <c r="BF171" s="149">
        <f>IF(N171="snížená",J171,0)</f>
        <v>0</v>
      </c>
      <c r="BG171" s="149">
        <f>IF(N171="zákl. přenesená",J171,0)</f>
        <v>0</v>
      </c>
      <c r="BH171" s="149">
        <f>IF(N171="sníž. přenesená",J171,0)</f>
        <v>0</v>
      </c>
      <c r="BI171" s="149">
        <f>IF(N171="nulová",J171,0)</f>
        <v>0</v>
      </c>
      <c r="BJ171" s="17" t="s">
        <v>84</v>
      </c>
      <c r="BK171" s="149">
        <f>ROUND(I171*H171,2)</f>
        <v>0</v>
      </c>
      <c r="BL171" s="17" t="s">
        <v>494</v>
      </c>
      <c r="BM171" s="148" t="s">
        <v>687</v>
      </c>
    </row>
    <row r="172" spans="2:65" s="1" customFormat="1" x14ac:dyDescent="0.2">
      <c r="B172" s="32"/>
      <c r="D172" s="150" t="s">
        <v>348</v>
      </c>
      <c r="F172" s="151" t="s">
        <v>686</v>
      </c>
      <c r="I172" s="152"/>
      <c r="L172" s="32"/>
      <c r="M172" s="153"/>
      <c r="T172" s="56"/>
      <c r="AT172" s="17" t="s">
        <v>348</v>
      </c>
      <c r="AU172" s="17" t="s">
        <v>86</v>
      </c>
    </row>
    <row r="173" spans="2:65" s="1" customFormat="1" ht="16.5" customHeight="1" x14ac:dyDescent="0.2">
      <c r="B173" s="136"/>
      <c r="C173" s="169" t="s">
        <v>445</v>
      </c>
      <c r="D173" s="169" t="s">
        <v>490</v>
      </c>
      <c r="E173" s="170" t="s">
        <v>688</v>
      </c>
      <c r="F173" s="171" t="s">
        <v>689</v>
      </c>
      <c r="G173" s="172" t="s">
        <v>345</v>
      </c>
      <c r="H173" s="173">
        <v>2</v>
      </c>
      <c r="I173" s="174"/>
      <c r="J173" s="175">
        <f>ROUND(I173*H173,2)</f>
        <v>0</v>
      </c>
      <c r="K173" s="171" t="s">
        <v>346</v>
      </c>
      <c r="L173" s="176"/>
      <c r="M173" s="177" t="s">
        <v>1</v>
      </c>
      <c r="N173" s="178" t="s">
        <v>42</v>
      </c>
      <c r="P173" s="146">
        <f>O173*H173</f>
        <v>0</v>
      </c>
      <c r="Q173" s="146">
        <v>0.17599999999999999</v>
      </c>
      <c r="R173" s="146">
        <f>Q173*H173</f>
        <v>0.35199999999999998</v>
      </c>
      <c r="S173" s="146">
        <v>0</v>
      </c>
      <c r="T173" s="147">
        <f>S173*H173</f>
        <v>0</v>
      </c>
      <c r="AR173" s="148" t="s">
        <v>494</v>
      </c>
      <c r="AT173" s="148" t="s">
        <v>490</v>
      </c>
      <c r="AU173" s="148" t="s">
        <v>86</v>
      </c>
      <c r="AY173" s="17" t="s">
        <v>339</v>
      </c>
      <c r="BE173" s="149">
        <f>IF(N173="základní",J173,0)</f>
        <v>0</v>
      </c>
      <c r="BF173" s="149">
        <f>IF(N173="snížená",J173,0)</f>
        <v>0</v>
      </c>
      <c r="BG173" s="149">
        <f>IF(N173="zákl. přenesená",J173,0)</f>
        <v>0</v>
      </c>
      <c r="BH173" s="149">
        <f>IF(N173="sníž. přenesená",J173,0)</f>
        <v>0</v>
      </c>
      <c r="BI173" s="149">
        <f>IF(N173="nulová",J173,0)</f>
        <v>0</v>
      </c>
      <c r="BJ173" s="17" t="s">
        <v>84</v>
      </c>
      <c r="BK173" s="149">
        <f>ROUND(I173*H173,2)</f>
        <v>0</v>
      </c>
      <c r="BL173" s="17" t="s">
        <v>494</v>
      </c>
      <c r="BM173" s="148" t="s">
        <v>690</v>
      </c>
    </row>
    <row r="174" spans="2:65" s="1" customFormat="1" x14ac:dyDescent="0.2">
      <c r="B174" s="32"/>
      <c r="D174" s="150" t="s">
        <v>348</v>
      </c>
      <c r="F174" s="151" t="s">
        <v>689</v>
      </c>
      <c r="I174" s="152"/>
      <c r="L174" s="32"/>
      <c r="M174" s="153"/>
      <c r="T174" s="56"/>
      <c r="AT174" s="17" t="s">
        <v>348</v>
      </c>
      <c r="AU174" s="17" t="s">
        <v>86</v>
      </c>
    </row>
    <row r="175" spans="2:65" s="1" customFormat="1" ht="16.5" customHeight="1" x14ac:dyDescent="0.2">
      <c r="B175" s="136"/>
      <c r="C175" s="137" t="s">
        <v>451</v>
      </c>
      <c r="D175" s="137" t="s">
        <v>342</v>
      </c>
      <c r="E175" s="138" t="s">
        <v>691</v>
      </c>
      <c r="F175" s="139" t="s">
        <v>692</v>
      </c>
      <c r="G175" s="140" t="s">
        <v>373</v>
      </c>
      <c r="H175" s="141">
        <v>80</v>
      </c>
      <c r="I175" s="142"/>
      <c r="J175" s="143">
        <f>ROUND(I175*H175,2)</f>
        <v>0</v>
      </c>
      <c r="K175" s="139" t="s">
        <v>346</v>
      </c>
      <c r="L175" s="32"/>
      <c r="M175" s="144" t="s">
        <v>1</v>
      </c>
      <c r="N175" s="145" t="s">
        <v>42</v>
      </c>
      <c r="P175" s="146">
        <f>O175*H175</f>
        <v>0</v>
      </c>
      <c r="Q175" s="146">
        <v>0</v>
      </c>
      <c r="R175" s="146">
        <f>Q175*H175</f>
        <v>0</v>
      </c>
      <c r="S175" s="146">
        <v>0</v>
      </c>
      <c r="T175" s="147">
        <f>S175*H175</f>
        <v>0</v>
      </c>
      <c r="AR175" s="148" t="s">
        <v>249</v>
      </c>
      <c r="AT175" s="148" t="s">
        <v>342</v>
      </c>
      <c r="AU175" s="148" t="s">
        <v>86</v>
      </c>
      <c r="AY175" s="17" t="s">
        <v>339</v>
      </c>
      <c r="BE175" s="149">
        <f>IF(N175="základní",J175,0)</f>
        <v>0</v>
      </c>
      <c r="BF175" s="149">
        <f>IF(N175="snížená",J175,0)</f>
        <v>0</v>
      </c>
      <c r="BG175" s="149">
        <f>IF(N175="zákl. přenesená",J175,0)</f>
        <v>0</v>
      </c>
      <c r="BH175" s="149">
        <f>IF(N175="sníž. přenesená",J175,0)</f>
        <v>0</v>
      </c>
      <c r="BI175" s="149">
        <f>IF(N175="nulová",J175,0)</f>
        <v>0</v>
      </c>
      <c r="BJ175" s="17" t="s">
        <v>84</v>
      </c>
      <c r="BK175" s="149">
        <f>ROUND(I175*H175,2)</f>
        <v>0</v>
      </c>
      <c r="BL175" s="17" t="s">
        <v>249</v>
      </c>
      <c r="BM175" s="148" t="s">
        <v>693</v>
      </c>
    </row>
    <row r="176" spans="2:65" s="1" customFormat="1" ht="19.2" x14ac:dyDescent="0.2">
      <c r="B176" s="32"/>
      <c r="D176" s="150" t="s">
        <v>348</v>
      </c>
      <c r="F176" s="151" t="s">
        <v>694</v>
      </c>
      <c r="I176" s="152"/>
      <c r="L176" s="32"/>
      <c r="M176" s="153"/>
      <c r="T176" s="56"/>
      <c r="AT176" s="17" t="s">
        <v>348</v>
      </c>
      <c r="AU176" s="17" t="s">
        <v>86</v>
      </c>
    </row>
    <row r="177" spans="2:65" s="12" customFormat="1" x14ac:dyDescent="0.2">
      <c r="B177" s="155"/>
      <c r="D177" s="150" t="s">
        <v>376</v>
      </c>
      <c r="E177" s="156" t="s">
        <v>1</v>
      </c>
      <c r="F177" s="157" t="s">
        <v>695</v>
      </c>
      <c r="H177" s="158">
        <v>80</v>
      </c>
      <c r="I177" s="159"/>
      <c r="L177" s="155"/>
      <c r="M177" s="160"/>
      <c r="T177" s="161"/>
      <c r="AT177" s="156" t="s">
        <v>376</v>
      </c>
      <c r="AU177" s="156" t="s">
        <v>86</v>
      </c>
      <c r="AV177" s="12" t="s">
        <v>86</v>
      </c>
      <c r="AW177" s="12" t="s">
        <v>34</v>
      </c>
      <c r="AX177" s="12" t="s">
        <v>84</v>
      </c>
      <c r="AY177" s="156" t="s">
        <v>339</v>
      </c>
    </row>
    <row r="178" spans="2:65" s="1" customFormat="1" ht="16.5" customHeight="1" x14ac:dyDescent="0.2">
      <c r="B178" s="136"/>
      <c r="C178" s="137" t="s">
        <v>7</v>
      </c>
      <c r="D178" s="137" t="s">
        <v>342</v>
      </c>
      <c r="E178" s="138" t="s">
        <v>696</v>
      </c>
      <c r="F178" s="139" t="s">
        <v>697</v>
      </c>
      <c r="G178" s="140" t="s">
        <v>373</v>
      </c>
      <c r="H178" s="141">
        <v>80</v>
      </c>
      <c r="I178" s="142"/>
      <c r="J178" s="143">
        <f>ROUND(I178*H178,2)</f>
        <v>0</v>
      </c>
      <c r="K178" s="139" t="s">
        <v>346</v>
      </c>
      <c r="L178" s="32"/>
      <c r="M178" s="144" t="s">
        <v>1</v>
      </c>
      <c r="N178" s="145" t="s">
        <v>42</v>
      </c>
      <c r="P178" s="146">
        <f>O178*H178</f>
        <v>0</v>
      </c>
      <c r="Q178" s="146">
        <v>0</v>
      </c>
      <c r="R178" s="146">
        <f>Q178*H178</f>
        <v>0</v>
      </c>
      <c r="S178" s="146">
        <v>0</v>
      </c>
      <c r="T178" s="147">
        <f>S178*H178</f>
        <v>0</v>
      </c>
      <c r="AR178" s="148" t="s">
        <v>249</v>
      </c>
      <c r="AT178" s="148" t="s">
        <v>342</v>
      </c>
      <c r="AU178" s="148" t="s">
        <v>86</v>
      </c>
      <c r="AY178" s="17" t="s">
        <v>339</v>
      </c>
      <c r="BE178" s="149">
        <f>IF(N178="základní",J178,0)</f>
        <v>0</v>
      </c>
      <c r="BF178" s="149">
        <f>IF(N178="snížená",J178,0)</f>
        <v>0</v>
      </c>
      <c r="BG178" s="149">
        <f>IF(N178="zákl. přenesená",J178,0)</f>
        <v>0</v>
      </c>
      <c r="BH178" s="149">
        <f>IF(N178="sníž. přenesená",J178,0)</f>
        <v>0</v>
      </c>
      <c r="BI178" s="149">
        <f>IF(N178="nulová",J178,0)</f>
        <v>0</v>
      </c>
      <c r="BJ178" s="17" t="s">
        <v>84</v>
      </c>
      <c r="BK178" s="149">
        <f>ROUND(I178*H178,2)</f>
        <v>0</v>
      </c>
      <c r="BL178" s="17" t="s">
        <v>249</v>
      </c>
      <c r="BM178" s="148" t="s">
        <v>698</v>
      </c>
    </row>
    <row r="179" spans="2:65" s="1" customFormat="1" ht="19.2" x14ac:dyDescent="0.2">
      <c r="B179" s="32"/>
      <c r="D179" s="150" t="s">
        <v>348</v>
      </c>
      <c r="F179" s="151" t="s">
        <v>699</v>
      </c>
      <c r="I179" s="152"/>
      <c r="L179" s="32"/>
      <c r="M179" s="153"/>
      <c r="T179" s="56"/>
      <c r="AT179" s="17" t="s">
        <v>348</v>
      </c>
      <c r="AU179" s="17" t="s">
        <v>86</v>
      </c>
    </row>
    <row r="180" spans="2:65" s="12" customFormat="1" x14ac:dyDescent="0.2">
      <c r="B180" s="155"/>
      <c r="D180" s="150" t="s">
        <v>376</v>
      </c>
      <c r="E180" s="156" t="s">
        <v>1</v>
      </c>
      <c r="F180" s="157" t="s">
        <v>695</v>
      </c>
      <c r="H180" s="158">
        <v>80</v>
      </c>
      <c r="I180" s="159"/>
      <c r="L180" s="155"/>
      <c r="M180" s="160"/>
      <c r="T180" s="161"/>
      <c r="AT180" s="156" t="s">
        <v>376</v>
      </c>
      <c r="AU180" s="156" t="s">
        <v>86</v>
      </c>
      <c r="AV180" s="12" t="s">
        <v>86</v>
      </c>
      <c r="AW180" s="12" t="s">
        <v>34</v>
      </c>
      <c r="AX180" s="12" t="s">
        <v>84</v>
      </c>
      <c r="AY180" s="156" t="s">
        <v>339</v>
      </c>
    </row>
    <row r="181" spans="2:65" s="1" customFormat="1" ht="16.5" customHeight="1" x14ac:dyDescent="0.2">
      <c r="B181" s="136"/>
      <c r="C181" s="137" t="s">
        <v>460</v>
      </c>
      <c r="D181" s="137" t="s">
        <v>342</v>
      </c>
      <c r="E181" s="138" t="s">
        <v>700</v>
      </c>
      <c r="F181" s="139" t="s">
        <v>701</v>
      </c>
      <c r="G181" s="140" t="s">
        <v>381</v>
      </c>
      <c r="H181" s="141">
        <v>160</v>
      </c>
      <c r="I181" s="142"/>
      <c r="J181" s="143">
        <f>ROUND(I181*H181,2)</f>
        <v>0</v>
      </c>
      <c r="K181" s="139" t="s">
        <v>1</v>
      </c>
      <c r="L181" s="32"/>
      <c r="M181" s="144" t="s">
        <v>1</v>
      </c>
      <c r="N181" s="145" t="s">
        <v>42</v>
      </c>
      <c r="P181" s="146">
        <f>O181*H181</f>
        <v>0</v>
      </c>
      <c r="Q181" s="146">
        <v>0</v>
      </c>
      <c r="R181" s="146">
        <f>Q181*H181</f>
        <v>0</v>
      </c>
      <c r="S181" s="146">
        <v>0</v>
      </c>
      <c r="T181" s="147">
        <f>S181*H181</f>
        <v>0</v>
      </c>
      <c r="AR181" s="148" t="s">
        <v>249</v>
      </c>
      <c r="AT181" s="148" t="s">
        <v>342</v>
      </c>
      <c r="AU181" s="148" t="s">
        <v>86</v>
      </c>
      <c r="AY181" s="17" t="s">
        <v>339</v>
      </c>
      <c r="BE181" s="149">
        <f>IF(N181="základní",J181,0)</f>
        <v>0</v>
      </c>
      <c r="BF181" s="149">
        <f>IF(N181="snížená",J181,0)</f>
        <v>0</v>
      </c>
      <c r="BG181" s="149">
        <f>IF(N181="zákl. přenesená",J181,0)</f>
        <v>0</v>
      </c>
      <c r="BH181" s="149">
        <f>IF(N181="sníž. přenesená",J181,0)</f>
        <v>0</v>
      </c>
      <c r="BI181" s="149">
        <f>IF(N181="nulová",J181,0)</f>
        <v>0</v>
      </c>
      <c r="BJ181" s="17" t="s">
        <v>84</v>
      </c>
      <c r="BK181" s="149">
        <f>ROUND(I181*H181,2)</f>
        <v>0</v>
      </c>
      <c r="BL181" s="17" t="s">
        <v>249</v>
      </c>
      <c r="BM181" s="148" t="s">
        <v>702</v>
      </c>
    </row>
    <row r="182" spans="2:65" s="1" customFormat="1" x14ac:dyDescent="0.2">
      <c r="B182" s="32"/>
      <c r="D182" s="150" t="s">
        <v>348</v>
      </c>
      <c r="F182" s="151" t="s">
        <v>701</v>
      </c>
      <c r="I182" s="152"/>
      <c r="L182" s="32"/>
      <c r="M182" s="153"/>
      <c r="T182" s="56"/>
      <c r="AT182" s="17" t="s">
        <v>348</v>
      </c>
      <c r="AU182" s="17" t="s">
        <v>86</v>
      </c>
    </row>
    <row r="183" spans="2:65" s="12" customFormat="1" x14ac:dyDescent="0.2">
      <c r="B183" s="155"/>
      <c r="D183" s="150" t="s">
        <v>376</v>
      </c>
      <c r="E183" s="156" t="s">
        <v>1</v>
      </c>
      <c r="F183" s="157" t="s">
        <v>703</v>
      </c>
      <c r="H183" s="158">
        <v>160</v>
      </c>
      <c r="I183" s="159"/>
      <c r="L183" s="155"/>
      <c r="M183" s="160"/>
      <c r="T183" s="161"/>
      <c r="AT183" s="156" t="s">
        <v>376</v>
      </c>
      <c r="AU183" s="156" t="s">
        <v>86</v>
      </c>
      <c r="AV183" s="12" t="s">
        <v>86</v>
      </c>
      <c r="AW183" s="12" t="s">
        <v>34</v>
      </c>
      <c r="AX183" s="12" t="s">
        <v>84</v>
      </c>
      <c r="AY183" s="156" t="s">
        <v>339</v>
      </c>
    </row>
    <row r="184" spans="2:65" s="1" customFormat="1" ht="16.5" customHeight="1" x14ac:dyDescent="0.2">
      <c r="B184" s="136"/>
      <c r="C184" s="169" t="s">
        <v>467</v>
      </c>
      <c r="D184" s="169" t="s">
        <v>490</v>
      </c>
      <c r="E184" s="170" t="s">
        <v>672</v>
      </c>
      <c r="F184" s="171" t="s">
        <v>673</v>
      </c>
      <c r="G184" s="172" t="s">
        <v>373</v>
      </c>
      <c r="H184" s="173">
        <v>16</v>
      </c>
      <c r="I184" s="174"/>
      <c r="J184" s="175">
        <f>ROUND(I184*H184,2)</f>
        <v>0</v>
      </c>
      <c r="K184" s="171" t="s">
        <v>346</v>
      </c>
      <c r="L184" s="176"/>
      <c r="M184" s="177" t="s">
        <v>1</v>
      </c>
      <c r="N184" s="178" t="s">
        <v>42</v>
      </c>
      <c r="P184" s="146">
        <f>O184*H184</f>
        <v>0</v>
      </c>
      <c r="Q184" s="146">
        <v>2.234</v>
      </c>
      <c r="R184" s="146">
        <f>Q184*H184</f>
        <v>35.744</v>
      </c>
      <c r="S184" s="146">
        <v>0</v>
      </c>
      <c r="T184" s="147">
        <f>S184*H184</f>
        <v>0</v>
      </c>
      <c r="AR184" s="148" t="s">
        <v>494</v>
      </c>
      <c r="AT184" s="148" t="s">
        <v>490</v>
      </c>
      <c r="AU184" s="148" t="s">
        <v>86</v>
      </c>
      <c r="AY184" s="17" t="s">
        <v>339</v>
      </c>
      <c r="BE184" s="149">
        <f>IF(N184="základní",J184,0)</f>
        <v>0</v>
      </c>
      <c r="BF184" s="149">
        <f>IF(N184="snížená",J184,0)</f>
        <v>0</v>
      </c>
      <c r="BG184" s="149">
        <f>IF(N184="zákl. přenesená",J184,0)</f>
        <v>0</v>
      </c>
      <c r="BH184" s="149">
        <f>IF(N184="sníž. přenesená",J184,0)</f>
        <v>0</v>
      </c>
      <c r="BI184" s="149">
        <f>IF(N184="nulová",J184,0)</f>
        <v>0</v>
      </c>
      <c r="BJ184" s="17" t="s">
        <v>84</v>
      </c>
      <c r="BK184" s="149">
        <f>ROUND(I184*H184,2)</f>
        <v>0</v>
      </c>
      <c r="BL184" s="17" t="s">
        <v>494</v>
      </c>
      <c r="BM184" s="148" t="s">
        <v>704</v>
      </c>
    </row>
    <row r="185" spans="2:65" s="1" customFormat="1" x14ac:dyDescent="0.2">
      <c r="B185" s="32"/>
      <c r="D185" s="150" t="s">
        <v>348</v>
      </c>
      <c r="F185" s="151" t="s">
        <v>673</v>
      </c>
      <c r="I185" s="152"/>
      <c r="L185" s="32"/>
      <c r="M185" s="153"/>
      <c r="T185" s="56"/>
      <c r="AT185" s="17" t="s">
        <v>348</v>
      </c>
      <c r="AU185" s="17" t="s">
        <v>86</v>
      </c>
    </row>
    <row r="186" spans="2:65" s="12" customFormat="1" x14ac:dyDescent="0.2">
      <c r="B186" s="155"/>
      <c r="D186" s="150" t="s">
        <v>376</v>
      </c>
      <c r="E186" s="156" t="s">
        <v>1</v>
      </c>
      <c r="F186" s="157" t="s">
        <v>705</v>
      </c>
      <c r="H186" s="158">
        <v>16</v>
      </c>
      <c r="I186" s="159"/>
      <c r="L186" s="155"/>
      <c r="M186" s="160"/>
      <c r="T186" s="161"/>
      <c r="AT186" s="156" t="s">
        <v>376</v>
      </c>
      <c r="AU186" s="156" t="s">
        <v>86</v>
      </c>
      <c r="AV186" s="12" t="s">
        <v>86</v>
      </c>
      <c r="AW186" s="12" t="s">
        <v>34</v>
      </c>
      <c r="AX186" s="12" t="s">
        <v>84</v>
      </c>
      <c r="AY186" s="156" t="s">
        <v>339</v>
      </c>
    </row>
    <row r="187" spans="2:65" s="1" customFormat="1" ht="16.5" customHeight="1" x14ac:dyDescent="0.2">
      <c r="B187" s="136"/>
      <c r="C187" s="137" t="s">
        <v>472</v>
      </c>
      <c r="D187" s="137" t="s">
        <v>342</v>
      </c>
      <c r="E187" s="138" t="s">
        <v>706</v>
      </c>
      <c r="F187" s="139" t="s">
        <v>707</v>
      </c>
      <c r="G187" s="140" t="s">
        <v>358</v>
      </c>
      <c r="H187" s="141">
        <v>200</v>
      </c>
      <c r="I187" s="142"/>
      <c r="J187" s="143">
        <f>ROUND(I187*H187,2)</f>
        <v>0</v>
      </c>
      <c r="K187" s="139" t="s">
        <v>346</v>
      </c>
      <c r="L187" s="32"/>
      <c r="M187" s="144" t="s">
        <v>1</v>
      </c>
      <c r="N187" s="145" t="s">
        <v>42</v>
      </c>
      <c r="P187" s="146">
        <f>O187*H187</f>
        <v>0</v>
      </c>
      <c r="Q187" s="146">
        <v>0</v>
      </c>
      <c r="R187" s="146">
        <f>Q187*H187</f>
        <v>0</v>
      </c>
      <c r="S187" s="146">
        <v>0</v>
      </c>
      <c r="T187" s="147">
        <f>S187*H187</f>
        <v>0</v>
      </c>
      <c r="AR187" s="148" t="s">
        <v>249</v>
      </c>
      <c r="AT187" s="148" t="s">
        <v>342</v>
      </c>
      <c r="AU187" s="148" t="s">
        <v>86</v>
      </c>
      <c r="AY187" s="17" t="s">
        <v>339</v>
      </c>
      <c r="BE187" s="149">
        <f>IF(N187="základní",J187,0)</f>
        <v>0</v>
      </c>
      <c r="BF187" s="149">
        <f>IF(N187="snížená",J187,0)</f>
        <v>0</v>
      </c>
      <c r="BG187" s="149">
        <f>IF(N187="zákl. přenesená",J187,0)</f>
        <v>0</v>
      </c>
      <c r="BH187" s="149">
        <f>IF(N187="sníž. přenesená",J187,0)</f>
        <v>0</v>
      </c>
      <c r="BI187" s="149">
        <f>IF(N187="nulová",J187,0)</f>
        <v>0</v>
      </c>
      <c r="BJ187" s="17" t="s">
        <v>84</v>
      </c>
      <c r="BK187" s="149">
        <f>ROUND(I187*H187,2)</f>
        <v>0</v>
      </c>
      <c r="BL187" s="17" t="s">
        <v>249</v>
      </c>
      <c r="BM187" s="148" t="s">
        <v>708</v>
      </c>
    </row>
    <row r="188" spans="2:65" s="1" customFormat="1" ht="38.4" x14ac:dyDescent="0.2">
      <c r="B188" s="32"/>
      <c r="D188" s="150" t="s">
        <v>348</v>
      </c>
      <c r="F188" s="151" t="s">
        <v>709</v>
      </c>
      <c r="I188" s="152"/>
      <c r="L188" s="32"/>
      <c r="M188" s="153"/>
      <c r="T188" s="56"/>
      <c r="AT188" s="17" t="s">
        <v>348</v>
      </c>
      <c r="AU188" s="17" t="s">
        <v>86</v>
      </c>
    </row>
    <row r="189" spans="2:65" s="1" customFormat="1" ht="16.5" customHeight="1" x14ac:dyDescent="0.2">
      <c r="B189" s="136"/>
      <c r="C189" s="169" t="s">
        <v>478</v>
      </c>
      <c r="D189" s="169" t="s">
        <v>490</v>
      </c>
      <c r="E189" s="170" t="s">
        <v>710</v>
      </c>
      <c r="F189" s="171" t="s">
        <v>711</v>
      </c>
      <c r="G189" s="172" t="s">
        <v>345</v>
      </c>
      <c r="H189" s="173">
        <v>200</v>
      </c>
      <c r="I189" s="174"/>
      <c r="J189" s="175">
        <f>ROUND(I189*H189,2)</f>
        <v>0</v>
      </c>
      <c r="K189" s="171" t="s">
        <v>346</v>
      </c>
      <c r="L189" s="176"/>
      <c r="M189" s="177" t="s">
        <v>1</v>
      </c>
      <c r="N189" s="178" t="s">
        <v>42</v>
      </c>
      <c r="P189" s="146">
        <f>O189*H189</f>
        <v>0</v>
      </c>
      <c r="Q189" s="146">
        <v>0.39</v>
      </c>
      <c r="R189" s="146">
        <f>Q189*H189</f>
        <v>78</v>
      </c>
      <c r="S189" s="146">
        <v>0</v>
      </c>
      <c r="T189" s="147">
        <f>S189*H189</f>
        <v>0</v>
      </c>
      <c r="AR189" s="148" t="s">
        <v>494</v>
      </c>
      <c r="AT189" s="148" t="s">
        <v>490</v>
      </c>
      <c r="AU189" s="148" t="s">
        <v>86</v>
      </c>
      <c r="AY189" s="17" t="s">
        <v>339</v>
      </c>
      <c r="BE189" s="149">
        <f>IF(N189="základní",J189,0)</f>
        <v>0</v>
      </c>
      <c r="BF189" s="149">
        <f>IF(N189="snížená",J189,0)</f>
        <v>0</v>
      </c>
      <c r="BG189" s="149">
        <f>IF(N189="zákl. přenesená",J189,0)</f>
        <v>0</v>
      </c>
      <c r="BH189" s="149">
        <f>IF(N189="sníž. přenesená",J189,0)</f>
        <v>0</v>
      </c>
      <c r="BI189" s="149">
        <f>IF(N189="nulová",J189,0)</f>
        <v>0</v>
      </c>
      <c r="BJ189" s="17" t="s">
        <v>84</v>
      </c>
      <c r="BK189" s="149">
        <f>ROUND(I189*H189,2)</f>
        <v>0</v>
      </c>
      <c r="BL189" s="17" t="s">
        <v>494</v>
      </c>
      <c r="BM189" s="148" t="s">
        <v>712</v>
      </c>
    </row>
    <row r="190" spans="2:65" s="1" customFormat="1" x14ac:dyDescent="0.2">
      <c r="B190" s="32"/>
      <c r="D190" s="150" t="s">
        <v>348</v>
      </c>
      <c r="F190" s="151" t="s">
        <v>711</v>
      </c>
      <c r="I190" s="152"/>
      <c r="L190" s="32"/>
      <c r="M190" s="153"/>
      <c r="T190" s="56"/>
      <c r="AT190" s="17" t="s">
        <v>348</v>
      </c>
      <c r="AU190" s="17" t="s">
        <v>86</v>
      </c>
    </row>
    <row r="191" spans="2:65" s="1" customFormat="1" ht="16.5" customHeight="1" x14ac:dyDescent="0.2">
      <c r="B191" s="136"/>
      <c r="C191" s="169" t="s">
        <v>483</v>
      </c>
      <c r="D191" s="169" t="s">
        <v>490</v>
      </c>
      <c r="E191" s="170" t="s">
        <v>713</v>
      </c>
      <c r="F191" s="171" t="s">
        <v>714</v>
      </c>
      <c r="G191" s="172" t="s">
        <v>345</v>
      </c>
      <c r="H191" s="173">
        <v>600</v>
      </c>
      <c r="I191" s="174"/>
      <c r="J191" s="175">
        <f>ROUND(I191*H191,2)</f>
        <v>0</v>
      </c>
      <c r="K191" s="171" t="s">
        <v>346</v>
      </c>
      <c r="L191" s="176"/>
      <c r="M191" s="177" t="s">
        <v>1</v>
      </c>
      <c r="N191" s="178" t="s">
        <v>42</v>
      </c>
      <c r="P191" s="146">
        <f>O191*H191</f>
        <v>0</v>
      </c>
      <c r="Q191" s="146">
        <v>3.3000000000000002E-2</v>
      </c>
      <c r="R191" s="146">
        <f>Q191*H191</f>
        <v>19.8</v>
      </c>
      <c r="S191" s="146">
        <v>0</v>
      </c>
      <c r="T191" s="147">
        <f>S191*H191</f>
        <v>0</v>
      </c>
      <c r="AR191" s="148" t="s">
        <v>494</v>
      </c>
      <c r="AT191" s="148" t="s">
        <v>490</v>
      </c>
      <c r="AU191" s="148" t="s">
        <v>86</v>
      </c>
      <c r="AY191" s="17" t="s">
        <v>339</v>
      </c>
      <c r="BE191" s="149">
        <f>IF(N191="základní",J191,0)</f>
        <v>0</v>
      </c>
      <c r="BF191" s="149">
        <f>IF(N191="snížená",J191,0)</f>
        <v>0</v>
      </c>
      <c r="BG191" s="149">
        <f>IF(N191="zákl. přenesená",J191,0)</f>
        <v>0</v>
      </c>
      <c r="BH191" s="149">
        <f>IF(N191="sníž. přenesená",J191,0)</f>
        <v>0</v>
      </c>
      <c r="BI191" s="149">
        <f>IF(N191="nulová",J191,0)</f>
        <v>0</v>
      </c>
      <c r="BJ191" s="17" t="s">
        <v>84</v>
      </c>
      <c r="BK191" s="149">
        <f>ROUND(I191*H191,2)</f>
        <v>0</v>
      </c>
      <c r="BL191" s="17" t="s">
        <v>494</v>
      </c>
      <c r="BM191" s="148" t="s">
        <v>715</v>
      </c>
    </row>
    <row r="192" spans="2:65" s="1" customFormat="1" x14ac:dyDescent="0.2">
      <c r="B192" s="32"/>
      <c r="D192" s="150" t="s">
        <v>348</v>
      </c>
      <c r="F192" s="151" t="s">
        <v>714</v>
      </c>
      <c r="I192" s="152"/>
      <c r="L192" s="32"/>
      <c r="M192" s="153"/>
      <c r="T192" s="56"/>
      <c r="AT192" s="17" t="s">
        <v>348</v>
      </c>
      <c r="AU192" s="17" t="s">
        <v>86</v>
      </c>
    </row>
    <row r="193" spans="2:65" s="1" customFormat="1" ht="16.5" customHeight="1" x14ac:dyDescent="0.2">
      <c r="B193" s="136"/>
      <c r="C193" s="169" t="s">
        <v>489</v>
      </c>
      <c r="D193" s="169" t="s">
        <v>490</v>
      </c>
      <c r="E193" s="170" t="s">
        <v>716</v>
      </c>
      <c r="F193" s="171" t="s">
        <v>717</v>
      </c>
      <c r="G193" s="172" t="s">
        <v>381</v>
      </c>
      <c r="H193" s="173">
        <v>273</v>
      </c>
      <c r="I193" s="174"/>
      <c r="J193" s="175">
        <f>ROUND(I193*H193,2)</f>
        <v>0</v>
      </c>
      <c r="K193" s="171" t="s">
        <v>346</v>
      </c>
      <c r="L193" s="176"/>
      <c r="M193" s="177" t="s">
        <v>1</v>
      </c>
      <c r="N193" s="178" t="s">
        <v>42</v>
      </c>
      <c r="P193" s="146">
        <f>O193*H193</f>
        <v>0</v>
      </c>
      <c r="Q193" s="146">
        <v>4.0000000000000002E-4</v>
      </c>
      <c r="R193" s="146">
        <f>Q193*H193</f>
        <v>0.10920000000000001</v>
      </c>
      <c r="S193" s="146">
        <v>0</v>
      </c>
      <c r="T193" s="147">
        <f>S193*H193</f>
        <v>0</v>
      </c>
      <c r="AR193" s="148" t="s">
        <v>494</v>
      </c>
      <c r="AT193" s="148" t="s">
        <v>490</v>
      </c>
      <c r="AU193" s="148" t="s">
        <v>86</v>
      </c>
      <c r="AY193" s="17" t="s">
        <v>339</v>
      </c>
      <c r="BE193" s="149">
        <f>IF(N193="základní",J193,0)</f>
        <v>0</v>
      </c>
      <c r="BF193" s="149">
        <f>IF(N193="snížená",J193,0)</f>
        <v>0</v>
      </c>
      <c r="BG193" s="149">
        <f>IF(N193="zákl. přenesená",J193,0)</f>
        <v>0</v>
      </c>
      <c r="BH193" s="149">
        <f>IF(N193="sníž. přenesená",J193,0)</f>
        <v>0</v>
      </c>
      <c r="BI193" s="149">
        <f>IF(N193="nulová",J193,0)</f>
        <v>0</v>
      </c>
      <c r="BJ193" s="17" t="s">
        <v>84</v>
      </c>
      <c r="BK193" s="149">
        <f>ROUND(I193*H193,2)</f>
        <v>0</v>
      </c>
      <c r="BL193" s="17" t="s">
        <v>494</v>
      </c>
      <c r="BM193" s="148" t="s">
        <v>718</v>
      </c>
    </row>
    <row r="194" spans="2:65" s="1" customFormat="1" x14ac:dyDescent="0.2">
      <c r="B194" s="32"/>
      <c r="D194" s="150" t="s">
        <v>348</v>
      </c>
      <c r="F194" s="151" t="s">
        <v>717</v>
      </c>
      <c r="I194" s="152"/>
      <c r="L194" s="32"/>
      <c r="M194" s="153"/>
      <c r="T194" s="56"/>
      <c r="AT194" s="17" t="s">
        <v>348</v>
      </c>
      <c r="AU194" s="17" t="s">
        <v>86</v>
      </c>
    </row>
    <row r="195" spans="2:65" s="12" customFormat="1" x14ac:dyDescent="0.2">
      <c r="B195" s="155"/>
      <c r="D195" s="150" t="s">
        <v>376</v>
      </c>
      <c r="E195" s="156" t="s">
        <v>1</v>
      </c>
      <c r="F195" s="157" t="s">
        <v>719</v>
      </c>
      <c r="H195" s="158">
        <v>273</v>
      </c>
      <c r="I195" s="159"/>
      <c r="L195" s="155"/>
      <c r="M195" s="160"/>
      <c r="T195" s="161"/>
      <c r="AT195" s="156" t="s">
        <v>376</v>
      </c>
      <c r="AU195" s="156" t="s">
        <v>86</v>
      </c>
      <c r="AV195" s="12" t="s">
        <v>86</v>
      </c>
      <c r="AW195" s="12" t="s">
        <v>34</v>
      </c>
      <c r="AX195" s="12" t="s">
        <v>84</v>
      </c>
      <c r="AY195" s="156" t="s">
        <v>339</v>
      </c>
    </row>
    <row r="196" spans="2:65" s="1" customFormat="1" ht="16.5" customHeight="1" x14ac:dyDescent="0.2">
      <c r="B196" s="136"/>
      <c r="C196" s="137" t="s">
        <v>497</v>
      </c>
      <c r="D196" s="137" t="s">
        <v>342</v>
      </c>
      <c r="E196" s="138" t="s">
        <v>720</v>
      </c>
      <c r="F196" s="139" t="s">
        <v>721</v>
      </c>
      <c r="G196" s="140" t="s">
        <v>373</v>
      </c>
      <c r="H196" s="141">
        <v>60</v>
      </c>
      <c r="I196" s="142"/>
      <c r="J196" s="143">
        <f>ROUND(I196*H196,2)</f>
        <v>0</v>
      </c>
      <c r="K196" s="139" t="s">
        <v>346</v>
      </c>
      <c r="L196" s="32"/>
      <c r="M196" s="144" t="s">
        <v>1</v>
      </c>
      <c r="N196" s="145" t="s">
        <v>42</v>
      </c>
      <c r="P196" s="146">
        <f>O196*H196</f>
        <v>0</v>
      </c>
      <c r="Q196" s="146">
        <v>0</v>
      </c>
      <c r="R196" s="146">
        <f>Q196*H196</f>
        <v>0</v>
      </c>
      <c r="S196" s="146">
        <v>0</v>
      </c>
      <c r="T196" s="147">
        <f>S196*H196</f>
        <v>0</v>
      </c>
      <c r="AR196" s="148" t="s">
        <v>249</v>
      </c>
      <c r="AT196" s="148" t="s">
        <v>342</v>
      </c>
      <c r="AU196" s="148" t="s">
        <v>86</v>
      </c>
      <c r="AY196" s="17" t="s">
        <v>339</v>
      </c>
      <c r="BE196" s="149">
        <f>IF(N196="základní",J196,0)</f>
        <v>0</v>
      </c>
      <c r="BF196" s="149">
        <f>IF(N196="snížená",J196,0)</f>
        <v>0</v>
      </c>
      <c r="BG196" s="149">
        <f>IF(N196="zákl. přenesená",J196,0)</f>
        <v>0</v>
      </c>
      <c r="BH196" s="149">
        <f>IF(N196="sníž. přenesená",J196,0)</f>
        <v>0</v>
      </c>
      <c r="BI196" s="149">
        <f>IF(N196="nulová",J196,0)</f>
        <v>0</v>
      </c>
      <c r="BJ196" s="17" t="s">
        <v>84</v>
      </c>
      <c r="BK196" s="149">
        <f>ROUND(I196*H196,2)</f>
        <v>0</v>
      </c>
      <c r="BL196" s="17" t="s">
        <v>249</v>
      </c>
      <c r="BM196" s="148" t="s">
        <v>722</v>
      </c>
    </row>
    <row r="197" spans="2:65" s="1" customFormat="1" ht="19.2" x14ac:dyDescent="0.2">
      <c r="B197" s="32"/>
      <c r="D197" s="150" t="s">
        <v>348</v>
      </c>
      <c r="F197" s="151" t="s">
        <v>723</v>
      </c>
      <c r="I197" s="152"/>
      <c r="L197" s="32"/>
      <c r="M197" s="153"/>
      <c r="T197" s="56"/>
      <c r="AT197" s="17" t="s">
        <v>348</v>
      </c>
      <c r="AU197" s="17" t="s">
        <v>86</v>
      </c>
    </row>
    <row r="198" spans="2:65" s="12" customFormat="1" x14ac:dyDescent="0.2">
      <c r="B198" s="155"/>
      <c r="D198" s="150" t="s">
        <v>376</v>
      </c>
      <c r="E198" s="156" t="s">
        <v>1</v>
      </c>
      <c r="F198" s="157" t="s">
        <v>724</v>
      </c>
      <c r="H198" s="158">
        <v>60</v>
      </c>
      <c r="I198" s="159"/>
      <c r="L198" s="155"/>
      <c r="M198" s="160"/>
      <c r="T198" s="161"/>
      <c r="AT198" s="156" t="s">
        <v>376</v>
      </c>
      <c r="AU198" s="156" t="s">
        <v>86</v>
      </c>
      <c r="AV198" s="12" t="s">
        <v>86</v>
      </c>
      <c r="AW198" s="12" t="s">
        <v>34</v>
      </c>
      <c r="AX198" s="12" t="s">
        <v>84</v>
      </c>
      <c r="AY198" s="156" t="s">
        <v>339</v>
      </c>
    </row>
    <row r="199" spans="2:65" s="1" customFormat="1" ht="16.5" customHeight="1" x14ac:dyDescent="0.2">
      <c r="B199" s="136"/>
      <c r="C199" s="137" t="s">
        <v>501</v>
      </c>
      <c r="D199" s="137" t="s">
        <v>342</v>
      </c>
      <c r="E199" s="138" t="s">
        <v>725</v>
      </c>
      <c r="F199" s="139" t="s">
        <v>726</v>
      </c>
      <c r="G199" s="140" t="s">
        <v>381</v>
      </c>
      <c r="H199" s="141">
        <v>400</v>
      </c>
      <c r="I199" s="142"/>
      <c r="J199" s="143">
        <f>ROUND(I199*H199,2)</f>
        <v>0</v>
      </c>
      <c r="K199" s="139" t="s">
        <v>346</v>
      </c>
      <c r="L199" s="32"/>
      <c r="M199" s="144" t="s">
        <v>1</v>
      </c>
      <c r="N199" s="145" t="s">
        <v>42</v>
      </c>
      <c r="P199" s="146">
        <f>O199*H199</f>
        <v>0</v>
      </c>
      <c r="Q199" s="146">
        <v>0</v>
      </c>
      <c r="R199" s="146">
        <f>Q199*H199</f>
        <v>0</v>
      </c>
      <c r="S199" s="146">
        <v>0</v>
      </c>
      <c r="T199" s="147">
        <f>S199*H199</f>
        <v>0</v>
      </c>
      <c r="AR199" s="148" t="s">
        <v>249</v>
      </c>
      <c r="AT199" s="148" t="s">
        <v>342</v>
      </c>
      <c r="AU199" s="148" t="s">
        <v>86</v>
      </c>
      <c r="AY199" s="17" t="s">
        <v>339</v>
      </c>
      <c r="BE199" s="149">
        <f>IF(N199="základní",J199,0)</f>
        <v>0</v>
      </c>
      <c r="BF199" s="149">
        <f>IF(N199="snížená",J199,0)</f>
        <v>0</v>
      </c>
      <c r="BG199" s="149">
        <f>IF(N199="zákl. přenesená",J199,0)</f>
        <v>0</v>
      </c>
      <c r="BH199" s="149">
        <f>IF(N199="sníž. přenesená",J199,0)</f>
        <v>0</v>
      </c>
      <c r="BI199" s="149">
        <f>IF(N199="nulová",J199,0)</f>
        <v>0</v>
      </c>
      <c r="BJ199" s="17" t="s">
        <v>84</v>
      </c>
      <c r="BK199" s="149">
        <f>ROUND(I199*H199,2)</f>
        <v>0</v>
      </c>
      <c r="BL199" s="17" t="s">
        <v>249</v>
      </c>
      <c r="BM199" s="148" t="s">
        <v>727</v>
      </c>
    </row>
    <row r="200" spans="2:65" s="1" customFormat="1" ht="19.2" x14ac:dyDescent="0.2">
      <c r="B200" s="32"/>
      <c r="D200" s="150" t="s">
        <v>348</v>
      </c>
      <c r="F200" s="151" t="s">
        <v>728</v>
      </c>
      <c r="I200" s="152"/>
      <c r="L200" s="32"/>
      <c r="M200" s="153"/>
      <c r="T200" s="56"/>
      <c r="AT200" s="17" t="s">
        <v>348</v>
      </c>
      <c r="AU200" s="17" t="s">
        <v>86</v>
      </c>
    </row>
    <row r="201" spans="2:65" s="12" customFormat="1" x14ac:dyDescent="0.2">
      <c r="B201" s="155"/>
      <c r="D201" s="150" t="s">
        <v>376</v>
      </c>
      <c r="E201" s="156" t="s">
        <v>1</v>
      </c>
      <c r="F201" s="157" t="s">
        <v>729</v>
      </c>
      <c r="H201" s="158">
        <v>400</v>
      </c>
      <c r="I201" s="159"/>
      <c r="L201" s="155"/>
      <c r="M201" s="160"/>
      <c r="T201" s="161"/>
      <c r="AT201" s="156" t="s">
        <v>376</v>
      </c>
      <c r="AU201" s="156" t="s">
        <v>86</v>
      </c>
      <c r="AV201" s="12" t="s">
        <v>86</v>
      </c>
      <c r="AW201" s="12" t="s">
        <v>34</v>
      </c>
      <c r="AX201" s="12" t="s">
        <v>84</v>
      </c>
      <c r="AY201" s="156" t="s">
        <v>339</v>
      </c>
    </row>
    <row r="202" spans="2:65" s="1" customFormat="1" ht="16.5" customHeight="1" x14ac:dyDescent="0.2">
      <c r="B202" s="136"/>
      <c r="C202" s="137" t="s">
        <v>505</v>
      </c>
      <c r="D202" s="137" t="s">
        <v>342</v>
      </c>
      <c r="E202" s="138" t="s">
        <v>627</v>
      </c>
      <c r="F202" s="139" t="s">
        <v>628</v>
      </c>
      <c r="G202" s="140" t="s">
        <v>373</v>
      </c>
      <c r="H202" s="141">
        <v>9.2159999999999993</v>
      </c>
      <c r="I202" s="142"/>
      <c r="J202" s="143">
        <f>ROUND(I202*H202,2)</f>
        <v>0</v>
      </c>
      <c r="K202" s="139" t="s">
        <v>346</v>
      </c>
      <c r="L202" s="32"/>
      <c r="M202" s="144" t="s">
        <v>1</v>
      </c>
      <c r="N202" s="145" t="s">
        <v>42</v>
      </c>
      <c r="P202" s="146">
        <f>O202*H202</f>
        <v>0</v>
      </c>
      <c r="Q202" s="146">
        <v>0</v>
      </c>
      <c r="R202" s="146">
        <f>Q202*H202</f>
        <v>0</v>
      </c>
      <c r="S202" s="146">
        <v>0</v>
      </c>
      <c r="T202" s="147">
        <f>S202*H202</f>
        <v>0</v>
      </c>
      <c r="AR202" s="148" t="s">
        <v>249</v>
      </c>
      <c r="AT202" s="148" t="s">
        <v>342</v>
      </c>
      <c r="AU202" s="148" t="s">
        <v>86</v>
      </c>
      <c r="AY202" s="17" t="s">
        <v>339</v>
      </c>
      <c r="BE202" s="149">
        <f>IF(N202="základní",J202,0)</f>
        <v>0</v>
      </c>
      <c r="BF202" s="149">
        <f>IF(N202="snížená",J202,0)</f>
        <v>0</v>
      </c>
      <c r="BG202" s="149">
        <f>IF(N202="zákl. přenesená",J202,0)</f>
        <v>0</v>
      </c>
      <c r="BH202" s="149">
        <f>IF(N202="sníž. přenesená",J202,0)</f>
        <v>0</v>
      </c>
      <c r="BI202" s="149">
        <f>IF(N202="nulová",J202,0)</f>
        <v>0</v>
      </c>
      <c r="BJ202" s="17" t="s">
        <v>84</v>
      </c>
      <c r="BK202" s="149">
        <f>ROUND(I202*H202,2)</f>
        <v>0</v>
      </c>
      <c r="BL202" s="17" t="s">
        <v>249</v>
      </c>
      <c r="BM202" s="148" t="s">
        <v>730</v>
      </c>
    </row>
    <row r="203" spans="2:65" s="1" customFormat="1" ht="19.2" x14ac:dyDescent="0.2">
      <c r="B203" s="32"/>
      <c r="D203" s="150" t="s">
        <v>348</v>
      </c>
      <c r="F203" s="151" t="s">
        <v>630</v>
      </c>
      <c r="I203" s="152"/>
      <c r="L203" s="32"/>
      <c r="M203" s="153"/>
      <c r="T203" s="56"/>
      <c r="AT203" s="17" t="s">
        <v>348</v>
      </c>
      <c r="AU203" s="17" t="s">
        <v>86</v>
      </c>
    </row>
    <row r="204" spans="2:65" s="12" customFormat="1" x14ac:dyDescent="0.2">
      <c r="B204" s="155"/>
      <c r="D204" s="150" t="s">
        <v>376</v>
      </c>
      <c r="E204" s="156" t="s">
        <v>1</v>
      </c>
      <c r="F204" s="157" t="s">
        <v>731</v>
      </c>
      <c r="H204" s="158">
        <v>4.6079999999999997</v>
      </c>
      <c r="I204" s="159"/>
      <c r="L204" s="155"/>
      <c r="M204" s="160"/>
      <c r="T204" s="161"/>
      <c r="AT204" s="156" t="s">
        <v>376</v>
      </c>
      <c r="AU204" s="156" t="s">
        <v>86</v>
      </c>
      <c r="AV204" s="12" t="s">
        <v>86</v>
      </c>
      <c r="AW204" s="12" t="s">
        <v>34</v>
      </c>
      <c r="AX204" s="12" t="s">
        <v>77</v>
      </c>
      <c r="AY204" s="156" t="s">
        <v>339</v>
      </c>
    </row>
    <row r="205" spans="2:65" s="12" customFormat="1" x14ac:dyDescent="0.2">
      <c r="B205" s="155"/>
      <c r="D205" s="150" t="s">
        <v>376</v>
      </c>
      <c r="E205" s="156" t="s">
        <v>1</v>
      </c>
      <c r="F205" s="157" t="s">
        <v>731</v>
      </c>
      <c r="H205" s="158">
        <v>4.6079999999999997</v>
      </c>
      <c r="I205" s="159"/>
      <c r="L205" s="155"/>
      <c r="M205" s="160"/>
      <c r="T205" s="161"/>
      <c r="AT205" s="156" t="s">
        <v>376</v>
      </c>
      <c r="AU205" s="156" t="s">
        <v>86</v>
      </c>
      <c r="AV205" s="12" t="s">
        <v>86</v>
      </c>
      <c r="AW205" s="12" t="s">
        <v>34</v>
      </c>
      <c r="AX205" s="12" t="s">
        <v>77</v>
      </c>
      <c r="AY205" s="156" t="s">
        <v>339</v>
      </c>
    </row>
    <row r="206" spans="2:65" s="13" customFormat="1" x14ac:dyDescent="0.2">
      <c r="B206" s="162"/>
      <c r="D206" s="150" t="s">
        <v>376</v>
      </c>
      <c r="E206" s="163" t="s">
        <v>1</v>
      </c>
      <c r="F206" s="164" t="s">
        <v>398</v>
      </c>
      <c r="H206" s="165">
        <v>9.2159999999999993</v>
      </c>
      <c r="I206" s="166"/>
      <c r="L206" s="162"/>
      <c r="M206" s="167"/>
      <c r="T206" s="168"/>
      <c r="AT206" s="163" t="s">
        <v>376</v>
      </c>
      <c r="AU206" s="163" t="s">
        <v>86</v>
      </c>
      <c r="AV206" s="13" t="s">
        <v>249</v>
      </c>
      <c r="AW206" s="13" t="s">
        <v>34</v>
      </c>
      <c r="AX206" s="13" t="s">
        <v>84</v>
      </c>
      <c r="AY206" s="163" t="s">
        <v>339</v>
      </c>
    </row>
    <row r="207" spans="2:65" s="1" customFormat="1" ht="16.5" customHeight="1" x14ac:dyDescent="0.2">
      <c r="B207" s="136"/>
      <c r="C207" s="137" t="s">
        <v>509</v>
      </c>
      <c r="D207" s="137" t="s">
        <v>342</v>
      </c>
      <c r="E207" s="138" t="s">
        <v>700</v>
      </c>
      <c r="F207" s="139" t="s">
        <v>701</v>
      </c>
      <c r="G207" s="140" t="s">
        <v>381</v>
      </c>
      <c r="H207" s="141">
        <v>5.76</v>
      </c>
      <c r="I207" s="142"/>
      <c r="J207" s="143">
        <f>ROUND(I207*H207,2)</f>
        <v>0</v>
      </c>
      <c r="K207" s="139" t="s">
        <v>1</v>
      </c>
      <c r="L207" s="32"/>
      <c r="M207" s="144" t="s">
        <v>1</v>
      </c>
      <c r="N207" s="145" t="s">
        <v>42</v>
      </c>
      <c r="P207" s="146">
        <f>O207*H207</f>
        <v>0</v>
      </c>
      <c r="Q207" s="146">
        <v>0</v>
      </c>
      <c r="R207" s="146">
        <f>Q207*H207</f>
        <v>0</v>
      </c>
      <c r="S207" s="146">
        <v>0</v>
      </c>
      <c r="T207" s="147">
        <f>S207*H207</f>
        <v>0</v>
      </c>
      <c r="AR207" s="148" t="s">
        <v>249</v>
      </c>
      <c r="AT207" s="148" t="s">
        <v>342</v>
      </c>
      <c r="AU207" s="148" t="s">
        <v>86</v>
      </c>
      <c r="AY207" s="17" t="s">
        <v>339</v>
      </c>
      <c r="BE207" s="149">
        <f>IF(N207="základní",J207,0)</f>
        <v>0</v>
      </c>
      <c r="BF207" s="149">
        <f>IF(N207="snížená",J207,0)</f>
        <v>0</v>
      </c>
      <c r="BG207" s="149">
        <f>IF(N207="zákl. přenesená",J207,0)</f>
        <v>0</v>
      </c>
      <c r="BH207" s="149">
        <f>IF(N207="sníž. přenesená",J207,0)</f>
        <v>0</v>
      </c>
      <c r="BI207" s="149">
        <f>IF(N207="nulová",J207,0)</f>
        <v>0</v>
      </c>
      <c r="BJ207" s="17" t="s">
        <v>84</v>
      </c>
      <c r="BK207" s="149">
        <f>ROUND(I207*H207,2)</f>
        <v>0</v>
      </c>
      <c r="BL207" s="17" t="s">
        <v>249</v>
      </c>
      <c r="BM207" s="148" t="s">
        <v>732</v>
      </c>
    </row>
    <row r="208" spans="2:65" s="1" customFormat="1" x14ac:dyDescent="0.2">
      <c r="B208" s="32"/>
      <c r="D208" s="150" t="s">
        <v>348</v>
      </c>
      <c r="F208" s="151" t="s">
        <v>701</v>
      </c>
      <c r="I208" s="152"/>
      <c r="L208" s="32"/>
      <c r="M208" s="153"/>
      <c r="T208" s="56"/>
      <c r="AT208" s="17" t="s">
        <v>348</v>
      </c>
      <c r="AU208" s="17" t="s">
        <v>86</v>
      </c>
    </row>
    <row r="209" spans="2:65" s="12" customFormat="1" x14ac:dyDescent="0.2">
      <c r="B209" s="155"/>
      <c r="D209" s="150" t="s">
        <v>376</v>
      </c>
      <c r="E209" s="156" t="s">
        <v>1</v>
      </c>
      <c r="F209" s="157" t="s">
        <v>733</v>
      </c>
      <c r="H209" s="158">
        <v>2.88</v>
      </c>
      <c r="I209" s="159"/>
      <c r="L209" s="155"/>
      <c r="M209" s="160"/>
      <c r="T209" s="161"/>
      <c r="AT209" s="156" t="s">
        <v>376</v>
      </c>
      <c r="AU209" s="156" t="s">
        <v>86</v>
      </c>
      <c r="AV209" s="12" t="s">
        <v>86</v>
      </c>
      <c r="AW209" s="12" t="s">
        <v>34</v>
      </c>
      <c r="AX209" s="12" t="s">
        <v>77</v>
      </c>
      <c r="AY209" s="156" t="s">
        <v>339</v>
      </c>
    </row>
    <row r="210" spans="2:65" s="12" customFormat="1" x14ac:dyDescent="0.2">
      <c r="B210" s="155"/>
      <c r="D210" s="150" t="s">
        <v>376</v>
      </c>
      <c r="E210" s="156" t="s">
        <v>1</v>
      </c>
      <c r="F210" s="157" t="s">
        <v>733</v>
      </c>
      <c r="H210" s="158">
        <v>2.88</v>
      </c>
      <c r="I210" s="159"/>
      <c r="L210" s="155"/>
      <c r="M210" s="160"/>
      <c r="T210" s="161"/>
      <c r="AT210" s="156" t="s">
        <v>376</v>
      </c>
      <c r="AU210" s="156" t="s">
        <v>86</v>
      </c>
      <c r="AV210" s="12" t="s">
        <v>86</v>
      </c>
      <c r="AW210" s="12" t="s">
        <v>34</v>
      </c>
      <c r="AX210" s="12" t="s">
        <v>77</v>
      </c>
      <c r="AY210" s="156" t="s">
        <v>339</v>
      </c>
    </row>
    <row r="211" spans="2:65" s="13" customFormat="1" x14ac:dyDescent="0.2">
      <c r="B211" s="162"/>
      <c r="D211" s="150" t="s">
        <v>376</v>
      </c>
      <c r="E211" s="163" t="s">
        <v>1</v>
      </c>
      <c r="F211" s="164" t="s">
        <v>398</v>
      </c>
      <c r="H211" s="165">
        <v>5.76</v>
      </c>
      <c r="I211" s="166"/>
      <c r="L211" s="162"/>
      <c r="M211" s="167"/>
      <c r="T211" s="168"/>
      <c r="AT211" s="163" t="s">
        <v>376</v>
      </c>
      <c r="AU211" s="163" t="s">
        <v>86</v>
      </c>
      <c r="AV211" s="13" t="s">
        <v>249</v>
      </c>
      <c r="AW211" s="13" t="s">
        <v>34</v>
      </c>
      <c r="AX211" s="13" t="s">
        <v>84</v>
      </c>
      <c r="AY211" s="163" t="s">
        <v>339</v>
      </c>
    </row>
    <row r="212" spans="2:65" s="1" customFormat="1" ht="16.5" customHeight="1" x14ac:dyDescent="0.2">
      <c r="B212" s="136"/>
      <c r="C212" s="169" t="s">
        <v>513</v>
      </c>
      <c r="D212" s="169" t="s">
        <v>490</v>
      </c>
      <c r="E212" s="170" t="s">
        <v>734</v>
      </c>
      <c r="F212" s="171" t="s">
        <v>735</v>
      </c>
      <c r="G212" s="172" t="s">
        <v>373</v>
      </c>
      <c r="H212" s="173">
        <v>0.57599999999999996</v>
      </c>
      <c r="I212" s="174"/>
      <c r="J212" s="175">
        <f>ROUND(I212*H212,2)</f>
        <v>0</v>
      </c>
      <c r="K212" s="171" t="s">
        <v>346</v>
      </c>
      <c r="L212" s="176"/>
      <c r="M212" s="177" t="s">
        <v>1</v>
      </c>
      <c r="N212" s="178" t="s">
        <v>42</v>
      </c>
      <c r="P212" s="146">
        <f>O212*H212</f>
        <v>0</v>
      </c>
      <c r="Q212" s="146">
        <v>2.4289999999999998</v>
      </c>
      <c r="R212" s="146">
        <f>Q212*H212</f>
        <v>1.3991039999999999</v>
      </c>
      <c r="S212" s="146">
        <v>0</v>
      </c>
      <c r="T212" s="147">
        <f>S212*H212</f>
        <v>0</v>
      </c>
      <c r="AR212" s="148" t="s">
        <v>494</v>
      </c>
      <c r="AT212" s="148" t="s">
        <v>490</v>
      </c>
      <c r="AU212" s="148" t="s">
        <v>86</v>
      </c>
      <c r="AY212" s="17" t="s">
        <v>339</v>
      </c>
      <c r="BE212" s="149">
        <f>IF(N212="základní",J212,0)</f>
        <v>0</v>
      </c>
      <c r="BF212" s="149">
        <f>IF(N212="snížená",J212,0)</f>
        <v>0</v>
      </c>
      <c r="BG212" s="149">
        <f>IF(N212="zákl. přenesená",J212,0)</f>
        <v>0</v>
      </c>
      <c r="BH212" s="149">
        <f>IF(N212="sníž. přenesená",J212,0)</f>
        <v>0</v>
      </c>
      <c r="BI212" s="149">
        <f>IF(N212="nulová",J212,0)</f>
        <v>0</v>
      </c>
      <c r="BJ212" s="17" t="s">
        <v>84</v>
      </c>
      <c r="BK212" s="149">
        <f>ROUND(I212*H212,2)</f>
        <v>0</v>
      </c>
      <c r="BL212" s="17" t="s">
        <v>494</v>
      </c>
      <c r="BM212" s="148" t="s">
        <v>736</v>
      </c>
    </row>
    <row r="213" spans="2:65" s="1" customFormat="1" x14ac:dyDescent="0.2">
      <c r="B213" s="32"/>
      <c r="D213" s="150" t="s">
        <v>348</v>
      </c>
      <c r="F213" s="151" t="s">
        <v>735</v>
      </c>
      <c r="I213" s="152"/>
      <c r="L213" s="32"/>
      <c r="M213" s="153"/>
      <c r="T213" s="56"/>
      <c r="AT213" s="17" t="s">
        <v>348</v>
      </c>
      <c r="AU213" s="17" t="s">
        <v>86</v>
      </c>
    </row>
    <row r="214" spans="2:65" s="12" customFormat="1" x14ac:dyDescent="0.2">
      <c r="B214" s="155"/>
      <c r="D214" s="150" t="s">
        <v>376</v>
      </c>
      <c r="E214" s="156" t="s">
        <v>1</v>
      </c>
      <c r="F214" s="157" t="s">
        <v>737</v>
      </c>
      <c r="H214" s="158">
        <v>0.28799999999999998</v>
      </c>
      <c r="I214" s="159"/>
      <c r="L214" s="155"/>
      <c r="M214" s="160"/>
      <c r="T214" s="161"/>
      <c r="AT214" s="156" t="s">
        <v>376</v>
      </c>
      <c r="AU214" s="156" t="s">
        <v>86</v>
      </c>
      <c r="AV214" s="12" t="s">
        <v>86</v>
      </c>
      <c r="AW214" s="12" t="s">
        <v>34</v>
      </c>
      <c r="AX214" s="12" t="s">
        <v>77</v>
      </c>
      <c r="AY214" s="156" t="s">
        <v>339</v>
      </c>
    </row>
    <row r="215" spans="2:65" s="12" customFormat="1" x14ac:dyDescent="0.2">
      <c r="B215" s="155"/>
      <c r="D215" s="150" t="s">
        <v>376</v>
      </c>
      <c r="E215" s="156" t="s">
        <v>1</v>
      </c>
      <c r="F215" s="157" t="s">
        <v>737</v>
      </c>
      <c r="H215" s="158">
        <v>0.28799999999999998</v>
      </c>
      <c r="I215" s="159"/>
      <c r="L215" s="155"/>
      <c r="M215" s="160"/>
      <c r="T215" s="161"/>
      <c r="AT215" s="156" t="s">
        <v>376</v>
      </c>
      <c r="AU215" s="156" t="s">
        <v>86</v>
      </c>
      <c r="AV215" s="12" t="s">
        <v>86</v>
      </c>
      <c r="AW215" s="12" t="s">
        <v>34</v>
      </c>
      <c r="AX215" s="12" t="s">
        <v>77</v>
      </c>
      <c r="AY215" s="156" t="s">
        <v>339</v>
      </c>
    </row>
    <row r="216" spans="2:65" s="13" customFormat="1" x14ac:dyDescent="0.2">
      <c r="B216" s="162"/>
      <c r="D216" s="150" t="s">
        <v>376</v>
      </c>
      <c r="E216" s="163" t="s">
        <v>1</v>
      </c>
      <c r="F216" s="164" t="s">
        <v>398</v>
      </c>
      <c r="H216" s="165">
        <v>0.57599999999999996</v>
      </c>
      <c r="I216" s="166"/>
      <c r="L216" s="162"/>
      <c r="M216" s="167"/>
      <c r="T216" s="168"/>
      <c r="AT216" s="163" t="s">
        <v>376</v>
      </c>
      <c r="AU216" s="163" t="s">
        <v>86</v>
      </c>
      <c r="AV216" s="13" t="s">
        <v>249</v>
      </c>
      <c r="AW216" s="13" t="s">
        <v>34</v>
      </c>
      <c r="AX216" s="13" t="s">
        <v>84</v>
      </c>
      <c r="AY216" s="163" t="s">
        <v>339</v>
      </c>
    </row>
    <row r="217" spans="2:65" s="1" customFormat="1" ht="16.5" customHeight="1" x14ac:dyDescent="0.2">
      <c r="B217" s="136"/>
      <c r="C217" s="137" t="s">
        <v>517</v>
      </c>
      <c r="D217" s="137" t="s">
        <v>342</v>
      </c>
      <c r="E217" s="138" t="s">
        <v>627</v>
      </c>
      <c r="F217" s="139" t="s">
        <v>628</v>
      </c>
      <c r="G217" s="140" t="s">
        <v>373</v>
      </c>
      <c r="H217" s="141">
        <v>1.53</v>
      </c>
      <c r="I217" s="142"/>
      <c r="J217" s="143">
        <f>ROUND(I217*H217,2)</f>
        <v>0</v>
      </c>
      <c r="K217" s="139" t="s">
        <v>346</v>
      </c>
      <c r="L217" s="32"/>
      <c r="M217" s="144" t="s">
        <v>1</v>
      </c>
      <c r="N217" s="145" t="s">
        <v>42</v>
      </c>
      <c r="P217" s="146">
        <f>O217*H217</f>
        <v>0</v>
      </c>
      <c r="Q217" s="146">
        <v>0</v>
      </c>
      <c r="R217" s="146">
        <f>Q217*H217</f>
        <v>0</v>
      </c>
      <c r="S217" s="146">
        <v>0</v>
      </c>
      <c r="T217" s="147">
        <f>S217*H217</f>
        <v>0</v>
      </c>
      <c r="AR217" s="148" t="s">
        <v>249</v>
      </c>
      <c r="AT217" s="148" t="s">
        <v>342</v>
      </c>
      <c r="AU217" s="148" t="s">
        <v>86</v>
      </c>
      <c r="AY217" s="17" t="s">
        <v>339</v>
      </c>
      <c r="BE217" s="149">
        <f>IF(N217="základní",J217,0)</f>
        <v>0</v>
      </c>
      <c r="BF217" s="149">
        <f>IF(N217="snížená",J217,0)</f>
        <v>0</v>
      </c>
      <c r="BG217" s="149">
        <f>IF(N217="zákl. přenesená",J217,0)</f>
        <v>0</v>
      </c>
      <c r="BH217" s="149">
        <f>IF(N217="sníž. přenesená",J217,0)</f>
        <v>0</v>
      </c>
      <c r="BI217" s="149">
        <f>IF(N217="nulová",J217,0)</f>
        <v>0</v>
      </c>
      <c r="BJ217" s="17" t="s">
        <v>84</v>
      </c>
      <c r="BK217" s="149">
        <f>ROUND(I217*H217,2)</f>
        <v>0</v>
      </c>
      <c r="BL217" s="17" t="s">
        <v>249</v>
      </c>
      <c r="BM217" s="148" t="s">
        <v>738</v>
      </c>
    </row>
    <row r="218" spans="2:65" s="1" customFormat="1" ht="19.2" x14ac:dyDescent="0.2">
      <c r="B218" s="32"/>
      <c r="D218" s="150" t="s">
        <v>348</v>
      </c>
      <c r="F218" s="151" t="s">
        <v>630</v>
      </c>
      <c r="I218" s="152"/>
      <c r="L218" s="32"/>
      <c r="M218" s="153"/>
      <c r="T218" s="56"/>
      <c r="AT218" s="17" t="s">
        <v>348</v>
      </c>
      <c r="AU218" s="17" t="s">
        <v>86</v>
      </c>
    </row>
    <row r="219" spans="2:65" s="12" customFormat="1" x14ac:dyDescent="0.2">
      <c r="B219" s="155"/>
      <c r="D219" s="150" t="s">
        <v>376</v>
      </c>
      <c r="E219" s="156" t="s">
        <v>1</v>
      </c>
      <c r="F219" s="157" t="s">
        <v>739</v>
      </c>
      <c r="H219" s="158">
        <v>1.53</v>
      </c>
      <c r="I219" s="159"/>
      <c r="L219" s="155"/>
      <c r="M219" s="160"/>
      <c r="T219" s="161"/>
      <c r="AT219" s="156" t="s">
        <v>376</v>
      </c>
      <c r="AU219" s="156" t="s">
        <v>86</v>
      </c>
      <c r="AV219" s="12" t="s">
        <v>86</v>
      </c>
      <c r="AW219" s="12" t="s">
        <v>34</v>
      </c>
      <c r="AX219" s="12" t="s">
        <v>84</v>
      </c>
      <c r="AY219" s="156" t="s">
        <v>339</v>
      </c>
    </row>
    <row r="220" spans="2:65" s="1" customFormat="1" ht="16.5" customHeight="1" x14ac:dyDescent="0.2">
      <c r="B220" s="136"/>
      <c r="C220" s="137" t="s">
        <v>521</v>
      </c>
      <c r="D220" s="137" t="s">
        <v>342</v>
      </c>
      <c r="E220" s="138" t="s">
        <v>740</v>
      </c>
      <c r="F220" s="139" t="s">
        <v>741</v>
      </c>
      <c r="G220" s="140" t="s">
        <v>358</v>
      </c>
      <c r="H220" s="141">
        <v>5.0999999999999996</v>
      </c>
      <c r="I220" s="142"/>
      <c r="J220" s="143">
        <f>ROUND(I220*H220,2)</f>
        <v>0</v>
      </c>
      <c r="K220" s="139" t="s">
        <v>346</v>
      </c>
      <c r="L220" s="32"/>
      <c r="M220" s="144" t="s">
        <v>1</v>
      </c>
      <c r="N220" s="145" t="s">
        <v>42</v>
      </c>
      <c r="P220" s="146">
        <f>O220*H220</f>
        <v>0</v>
      </c>
      <c r="Q220" s="146">
        <v>0</v>
      </c>
      <c r="R220" s="146">
        <f>Q220*H220</f>
        <v>0</v>
      </c>
      <c r="S220" s="146">
        <v>0</v>
      </c>
      <c r="T220" s="147">
        <f>S220*H220</f>
        <v>0</v>
      </c>
      <c r="AR220" s="148" t="s">
        <v>249</v>
      </c>
      <c r="AT220" s="148" t="s">
        <v>342</v>
      </c>
      <c r="AU220" s="148" t="s">
        <v>86</v>
      </c>
      <c r="AY220" s="17" t="s">
        <v>339</v>
      </c>
      <c r="BE220" s="149">
        <f>IF(N220="základní",J220,0)</f>
        <v>0</v>
      </c>
      <c r="BF220" s="149">
        <f>IF(N220="snížená",J220,0)</f>
        <v>0</v>
      </c>
      <c r="BG220" s="149">
        <f>IF(N220="zákl. přenesená",J220,0)</f>
        <v>0</v>
      </c>
      <c r="BH220" s="149">
        <f>IF(N220="sníž. přenesená",J220,0)</f>
        <v>0</v>
      </c>
      <c r="BI220" s="149">
        <f>IF(N220="nulová",J220,0)</f>
        <v>0</v>
      </c>
      <c r="BJ220" s="17" t="s">
        <v>84</v>
      </c>
      <c r="BK220" s="149">
        <f>ROUND(I220*H220,2)</f>
        <v>0</v>
      </c>
      <c r="BL220" s="17" t="s">
        <v>249</v>
      </c>
      <c r="BM220" s="148" t="s">
        <v>742</v>
      </c>
    </row>
    <row r="221" spans="2:65" s="1" customFormat="1" ht="28.8" x14ac:dyDescent="0.2">
      <c r="B221" s="32"/>
      <c r="D221" s="150" t="s">
        <v>348</v>
      </c>
      <c r="F221" s="151" t="s">
        <v>743</v>
      </c>
      <c r="I221" s="152"/>
      <c r="L221" s="32"/>
      <c r="M221" s="153"/>
      <c r="T221" s="56"/>
      <c r="AT221" s="17" t="s">
        <v>348</v>
      </c>
      <c r="AU221" s="17" t="s">
        <v>86</v>
      </c>
    </row>
    <row r="222" spans="2:65" s="1" customFormat="1" ht="16.5" customHeight="1" x14ac:dyDescent="0.2">
      <c r="B222" s="136"/>
      <c r="C222" s="169" t="s">
        <v>527</v>
      </c>
      <c r="D222" s="169" t="s">
        <v>490</v>
      </c>
      <c r="E222" s="170" t="s">
        <v>744</v>
      </c>
      <c r="F222" s="171" t="s">
        <v>745</v>
      </c>
      <c r="G222" s="172" t="s">
        <v>358</v>
      </c>
      <c r="H222" s="173">
        <v>5.0999999999999996</v>
      </c>
      <c r="I222" s="174"/>
      <c r="J222" s="175">
        <f>ROUND(I222*H222,2)</f>
        <v>0</v>
      </c>
      <c r="K222" s="171" t="s">
        <v>346</v>
      </c>
      <c r="L222" s="176"/>
      <c r="M222" s="177" t="s">
        <v>1</v>
      </c>
      <c r="N222" s="178" t="s">
        <v>42</v>
      </c>
      <c r="P222" s="146">
        <f>O222*H222</f>
        <v>0</v>
      </c>
      <c r="Q222" s="146">
        <v>5.5399999999999998E-3</v>
      </c>
      <c r="R222" s="146">
        <f>Q222*H222</f>
        <v>2.8253999999999998E-2</v>
      </c>
      <c r="S222" s="146">
        <v>0</v>
      </c>
      <c r="T222" s="147">
        <f>S222*H222</f>
        <v>0</v>
      </c>
      <c r="AR222" s="148" t="s">
        <v>494</v>
      </c>
      <c r="AT222" s="148" t="s">
        <v>490</v>
      </c>
      <c r="AU222" s="148" t="s">
        <v>86</v>
      </c>
      <c r="AY222" s="17" t="s">
        <v>339</v>
      </c>
      <c r="BE222" s="149">
        <f>IF(N222="základní",J222,0)</f>
        <v>0</v>
      </c>
      <c r="BF222" s="149">
        <f>IF(N222="snížená",J222,0)</f>
        <v>0</v>
      </c>
      <c r="BG222" s="149">
        <f>IF(N222="zákl. přenesená",J222,0)</f>
        <v>0</v>
      </c>
      <c r="BH222" s="149">
        <f>IF(N222="sníž. přenesená",J222,0)</f>
        <v>0</v>
      </c>
      <c r="BI222" s="149">
        <f>IF(N222="nulová",J222,0)</f>
        <v>0</v>
      </c>
      <c r="BJ222" s="17" t="s">
        <v>84</v>
      </c>
      <c r="BK222" s="149">
        <f>ROUND(I222*H222,2)</f>
        <v>0</v>
      </c>
      <c r="BL222" s="17" t="s">
        <v>494</v>
      </c>
      <c r="BM222" s="148" t="s">
        <v>746</v>
      </c>
    </row>
    <row r="223" spans="2:65" s="1" customFormat="1" x14ac:dyDescent="0.2">
      <c r="B223" s="32"/>
      <c r="D223" s="150" t="s">
        <v>348</v>
      </c>
      <c r="F223" s="151" t="s">
        <v>745</v>
      </c>
      <c r="I223" s="152"/>
      <c r="L223" s="32"/>
      <c r="M223" s="153"/>
      <c r="T223" s="56"/>
      <c r="AT223" s="17" t="s">
        <v>348</v>
      </c>
      <c r="AU223" s="17" t="s">
        <v>86</v>
      </c>
    </row>
    <row r="224" spans="2:65" s="1" customFormat="1" ht="16.5" customHeight="1" x14ac:dyDescent="0.2">
      <c r="B224" s="136"/>
      <c r="C224" s="169" t="s">
        <v>537</v>
      </c>
      <c r="D224" s="169" t="s">
        <v>490</v>
      </c>
      <c r="E224" s="170" t="s">
        <v>672</v>
      </c>
      <c r="F224" s="171" t="s">
        <v>673</v>
      </c>
      <c r="G224" s="172" t="s">
        <v>373</v>
      </c>
      <c r="H224" s="173">
        <v>1.53</v>
      </c>
      <c r="I224" s="174"/>
      <c r="J224" s="175">
        <f>ROUND(I224*H224,2)</f>
        <v>0</v>
      </c>
      <c r="K224" s="171" t="s">
        <v>346</v>
      </c>
      <c r="L224" s="176"/>
      <c r="M224" s="177" t="s">
        <v>1</v>
      </c>
      <c r="N224" s="178" t="s">
        <v>42</v>
      </c>
      <c r="P224" s="146">
        <f>O224*H224</f>
        <v>0</v>
      </c>
      <c r="Q224" s="146">
        <v>2.234</v>
      </c>
      <c r="R224" s="146">
        <f>Q224*H224</f>
        <v>3.4180199999999998</v>
      </c>
      <c r="S224" s="146">
        <v>0</v>
      </c>
      <c r="T224" s="147">
        <f>S224*H224</f>
        <v>0</v>
      </c>
      <c r="AR224" s="148" t="s">
        <v>494</v>
      </c>
      <c r="AT224" s="148" t="s">
        <v>490</v>
      </c>
      <c r="AU224" s="148" t="s">
        <v>86</v>
      </c>
      <c r="AY224" s="17" t="s">
        <v>339</v>
      </c>
      <c r="BE224" s="149">
        <f>IF(N224="základní",J224,0)</f>
        <v>0</v>
      </c>
      <c r="BF224" s="149">
        <f>IF(N224="snížená",J224,0)</f>
        <v>0</v>
      </c>
      <c r="BG224" s="149">
        <f>IF(N224="zákl. přenesená",J224,0)</f>
        <v>0</v>
      </c>
      <c r="BH224" s="149">
        <f>IF(N224="sníž. přenesená",J224,0)</f>
        <v>0</v>
      </c>
      <c r="BI224" s="149">
        <f>IF(N224="nulová",J224,0)</f>
        <v>0</v>
      </c>
      <c r="BJ224" s="17" t="s">
        <v>84</v>
      </c>
      <c r="BK224" s="149">
        <f>ROUND(I224*H224,2)</f>
        <v>0</v>
      </c>
      <c r="BL224" s="17" t="s">
        <v>494</v>
      </c>
      <c r="BM224" s="148" t="s">
        <v>747</v>
      </c>
    </row>
    <row r="225" spans="2:65" s="1" customFormat="1" x14ac:dyDescent="0.2">
      <c r="B225" s="32"/>
      <c r="D225" s="150" t="s">
        <v>348</v>
      </c>
      <c r="F225" s="151" t="s">
        <v>673</v>
      </c>
      <c r="I225" s="152"/>
      <c r="L225" s="32"/>
      <c r="M225" s="153"/>
      <c r="T225" s="56"/>
      <c r="AT225" s="17" t="s">
        <v>348</v>
      </c>
      <c r="AU225" s="17" t="s">
        <v>86</v>
      </c>
    </row>
    <row r="226" spans="2:65" s="12" customFormat="1" x14ac:dyDescent="0.2">
      <c r="B226" s="155"/>
      <c r="D226" s="150" t="s">
        <v>376</v>
      </c>
      <c r="E226" s="156" t="s">
        <v>1</v>
      </c>
      <c r="F226" s="157" t="s">
        <v>739</v>
      </c>
      <c r="H226" s="158">
        <v>1.53</v>
      </c>
      <c r="I226" s="159"/>
      <c r="L226" s="155"/>
      <c r="M226" s="160"/>
      <c r="T226" s="161"/>
      <c r="AT226" s="156" t="s">
        <v>376</v>
      </c>
      <c r="AU226" s="156" t="s">
        <v>86</v>
      </c>
      <c r="AV226" s="12" t="s">
        <v>86</v>
      </c>
      <c r="AW226" s="12" t="s">
        <v>34</v>
      </c>
      <c r="AX226" s="12" t="s">
        <v>84</v>
      </c>
      <c r="AY226" s="156" t="s">
        <v>339</v>
      </c>
    </row>
    <row r="227" spans="2:65" s="1" customFormat="1" ht="16.5" customHeight="1" x14ac:dyDescent="0.2">
      <c r="B227" s="136"/>
      <c r="C227" s="137" t="s">
        <v>542</v>
      </c>
      <c r="D227" s="137" t="s">
        <v>342</v>
      </c>
      <c r="E227" s="138" t="s">
        <v>627</v>
      </c>
      <c r="F227" s="139" t="s">
        <v>628</v>
      </c>
      <c r="G227" s="140" t="s">
        <v>373</v>
      </c>
      <c r="H227" s="141">
        <v>12.6</v>
      </c>
      <c r="I227" s="142"/>
      <c r="J227" s="143">
        <f>ROUND(I227*H227,2)</f>
        <v>0</v>
      </c>
      <c r="K227" s="139" t="s">
        <v>346</v>
      </c>
      <c r="L227" s="32"/>
      <c r="M227" s="144" t="s">
        <v>1</v>
      </c>
      <c r="N227" s="145" t="s">
        <v>42</v>
      </c>
      <c r="P227" s="146">
        <f>O227*H227</f>
        <v>0</v>
      </c>
      <c r="Q227" s="146">
        <v>0</v>
      </c>
      <c r="R227" s="146">
        <f>Q227*H227</f>
        <v>0</v>
      </c>
      <c r="S227" s="146">
        <v>0</v>
      </c>
      <c r="T227" s="147">
        <f>S227*H227</f>
        <v>0</v>
      </c>
      <c r="AR227" s="148" t="s">
        <v>249</v>
      </c>
      <c r="AT227" s="148" t="s">
        <v>342</v>
      </c>
      <c r="AU227" s="148" t="s">
        <v>86</v>
      </c>
      <c r="AY227" s="17" t="s">
        <v>339</v>
      </c>
      <c r="BE227" s="149">
        <f>IF(N227="základní",J227,0)</f>
        <v>0</v>
      </c>
      <c r="BF227" s="149">
        <f>IF(N227="snížená",J227,0)</f>
        <v>0</v>
      </c>
      <c r="BG227" s="149">
        <f>IF(N227="zákl. přenesená",J227,0)</f>
        <v>0</v>
      </c>
      <c r="BH227" s="149">
        <f>IF(N227="sníž. přenesená",J227,0)</f>
        <v>0</v>
      </c>
      <c r="BI227" s="149">
        <f>IF(N227="nulová",J227,0)</f>
        <v>0</v>
      </c>
      <c r="BJ227" s="17" t="s">
        <v>84</v>
      </c>
      <c r="BK227" s="149">
        <f>ROUND(I227*H227,2)</f>
        <v>0</v>
      </c>
      <c r="BL227" s="17" t="s">
        <v>249</v>
      </c>
      <c r="BM227" s="148" t="s">
        <v>748</v>
      </c>
    </row>
    <row r="228" spans="2:65" s="1" customFormat="1" ht="19.2" x14ac:dyDescent="0.2">
      <c r="B228" s="32"/>
      <c r="D228" s="150" t="s">
        <v>348</v>
      </c>
      <c r="F228" s="151" t="s">
        <v>630</v>
      </c>
      <c r="I228" s="152"/>
      <c r="L228" s="32"/>
      <c r="M228" s="153"/>
      <c r="T228" s="56"/>
      <c r="AT228" s="17" t="s">
        <v>348</v>
      </c>
      <c r="AU228" s="17" t="s">
        <v>86</v>
      </c>
    </row>
    <row r="229" spans="2:65" s="12" customFormat="1" x14ac:dyDescent="0.2">
      <c r="B229" s="155"/>
      <c r="D229" s="150" t="s">
        <v>376</v>
      </c>
      <c r="E229" s="156" t="s">
        <v>1</v>
      </c>
      <c r="F229" s="157" t="s">
        <v>749</v>
      </c>
      <c r="H229" s="158">
        <v>12.6</v>
      </c>
      <c r="I229" s="159"/>
      <c r="L229" s="155"/>
      <c r="M229" s="160"/>
      <c r="T229" s="161"/>
      <c r="AT229" s="156" t="s">
        <v>376</v>
      </c>
      <c r="AU229" s="156" t="s">
        <v>86</v>
      </c>
      <c r="AV229" s="12" t="s">
        <v>86</v>
      </c>
      <c r="AW229" s="12" t="s">
        <v>34</v>
      </c>
      <c r="AX229" s="12" t="s">
        <v>84</v>
      </c>
      <c r="AY229" s="156" t="s">
        <v>339</v>
      </c>
    </row>
    <row r="230" spans="2:65" s="1" customFormat="1" ht="16.5" customHeight="1" x14ac:dyDescent="0.2">
      <c r="B230" s="136"/>
      <c r="C230" s="169" t="s">
        <v>549</v>
      </c>
      <c r="D230" s="169" t="s">
        <v>490</v>
      </c>
      <c r="E230" s="170" t="s">
        <v>632</v>
      </c>
      <c r="F230" s="171" t="s">
        <v>633</v>
      </c>
      <c r="G230" s="172" t="s">
        <v>381</v>
      </c>
      <c r="H230" s="173">
        <v>72.45</v>
      </c>
      <c r="I230" s="174"/>
      <c r="J230" s="175">
        <f>ROUND(I230*H230,2)</f>
        <v>0</v>
      </c>
      <c r="K230" s="171" t="s">
        <v>346</v>
      </c>
      <c r="L230" s="176"/>
      <c r="M230" s="177" t="s">
        <v>1</v>
      </c>
      <c r="N230" s="178" t="s">
        <v>42</v>
      </c>
      <c r="P230" s="146">
        <f>O230*H230</f>
        <v>0</v>
      </c>
      <c r="Q230" s="146">
        <v>4.0000000000000002E-4</v>
      </c>
      <c r="R230" s="146">
        <f>Q230*H230</f>
        <v>2.8980000000000002E-2</v>
      </c>
      <c r="S230" s="146">
        <v>0</v>
      </c>
      <c r="T230" s="147">
        <f>S230*H230</f>
        <v>0</v>
      </c>
      <c r="AR230" s="148" t="s">
        <v>494</v>
      </c>
      <c r="AT230" s="148" t="s">
        <v>490</v>
      </c>
      <c r="AU230" s="148" t="s">
        <v>86</v>
      </c>
      <c r="AY230" s="17" t="s">
        <v>339</v>
      </c>
      <c r="BE230" s="149">
        <f>IF(N230="základní",J230,0)</f>
        <v>0</v>
      </c>
      <c r="BF230" s="149">
        <f>IF(N230="snížená",J230,0)</f>
        <v>0</v>
      </c>
      <c r="BG230" s="149">
        <f>IF(N230="zákl. přenesená",J230,0)</f>
        <v>0</v>
      </c>
      <c r="BH230" s="149">
        <f>IF(N230="sníž. přenesená",J230,0)</f>
        <v>0</v>
      </c>
      <c r="BI230" s="149">
        <f>IF(N230="nulová",J230,0)</f>
        <v>0</v>
      </c>
      <c r="BJ230" s="17" t="s">
        <v>84</v>
      </c>
      <c r="BK230" s="149">
        <f>ROUND(I230*H230,2)</f>
        <v>0</v>
      </c>
      <c r="BL230" s="17" t="s">
        <v>494</v>
      </c>
      <c r="BM230" s="148" t="s">
        <v>750</v>
      </c>
    </row>
    <row r="231" spans="2:65" s="1" customFormat="1" x14ac:dyDescent="0.2">
      <c r="B231" s="32"/>
      <c r="D231" s="150" t="s">
        <v>348</v>
      </c>
      <c r="F231" s="151" t="s">
        <v>633</v>
      </c>
      <c r="I231" s="152"/>
      <c r="L231" s="32"/>
      <c r="M231" s="153"/>
      <c r="T231" s="56"/>
      <c r="AT231" s="17" t="s">
        <v>348</v>
      </c>
      <c r="AU231" s="17" t="s">
        <v>86</v>
      </c>
    </row>
    <row r="232" spans="2:65" s="12" customFormat="1" x14ac:dyDescent="0.2">
      <c r="B232" s="155"/>
      <c r="D232" s="150" t="s">
        <v>376</v>
      </c>
      <c r="E232" s="156" t="s">
        <v>1</v>
      </c>
      <c r="F232" s="157" t="s">
        <v>751</v>
      </c>
      <c r="H232" s="158">
        <v>72.45</v>
      </c>
      <c r="I232" s="159"/>
      <c r="L232" s="155"/>
      <c r="M232" s="160"/>
      <c r="T232" s="161"/>
      <c r="AT232" s="156" t="s">
        <v>376</v>
      </c>
      <c r="AU232" s="156" t="s">
        <v>86</v>
      </c>
      <c r="AV232" s="12" t="s">
        <v>86</v>
      </c>
      <c r="AW232" s="12" t="s">
        <v>34</v>
      </c>
      <c r="AX232" s="12" t="s">
        <v>84</v>
      </c>
      <c r="AY232" s="156" t="s">
        <v>339</v>
      </c>
    </row>
    <row r="233" spans="2:65" s="1" customFormat="1" ht="16.5" customHeight="1" x14ac:dyDescent="0.2">
      <c r="B233" s="136"/>
      <c r="C233" s="169" t="s">
        <v>551</v>
      </c>
      <c r="D233" s="169" t="s">
        <v>490</v>
      </c>
      <c r="E233" s="170" t="s">
        <v>636</v>
      </c>
      <c r="F233" s="171" t="s">
        <v>637</v>
      </c>
      <c r="G233" s="172" t="s">
        <v>493</v>
      </c>
      <c r="H233" s="173">
        <v>20.16</v>
      </c>
      <c r="I233" s="174"/>
      <c r="J233" s="175">
        <f>ROUND(I233*H233,2)</f>
        <v>0</v>
      </c>
      <c r="K233" s="171" t="s">
        <v>346</v>
      </c>
      <c r="L233" s="176"/>
      <c r="M233" s="177" t="s">
        <v>1</v>
      </c>
      <c r="N233" s="178" t="s">
        <v>42</v>
      </c>
      <c r="P233" s="146">
        <f>O233*H233</f>
        <v>0</v>
      </c>
      <c r="Q233" s="146">
        <v>1</v>
      </c>
      <c r="R233" s="146">
        <f>Q233*H233</f>
        <v>20.16</v>
      </c>
      <c r="S233" s="146">
        <v>0</v>
      </c>
      <c r="T233" s="147">
        <f>S233*H233</f>
        <v>0</v>
      </c>
      <c r="AR233" s="148" t="s">
        <v>494</v>
      </c>
      <c r="AT233" s="148" t="s">
        <v>490</v>
      </c>
      <c r="AU233" s="148" t="s">
        <v>86</v>
      </c>
      <c r="AY233" s="17" t="s">
        <v>339</v>
      </c>
      <c r="BE233" s="149">
        <f>IF(N233="základní",J233,0)</f>
        <v>0</v>
      </c>
      <c r="BF233" s="149">
        <f>IF(N233="snížená",J233,0)</f>
        <v>0</v>
      </c>
      <c r="BG233" s="149">
        <f>IF(N233="zákl. přenesená",J233,0)</f>
        <v>0</v>
      </c>
      <c r="BH233" s="149">
        <f>IF(N233="sníž. přenesená",J233,0)</f>
        <v>0</v>
      </c>
      <c r="BI233" s="149">
        <f>IF(N233="nulová",J233,0)</f>
        <v>0</v>
      </c>
      <c r="BJ233" s="17" t="s">
        <v>84</v>
      </c>
      <c r="BK233" s="149">
        <f>ROUND(I233*H233,2)</f>
        <v>0</v>
      </c>
      <c r="BL233" s="17" t="s">
        <v>494</v>
      </c>
      <c r="BM233" s="148" t="s">
        <v>752</v>
      </c>
    </row>
    <row r="234" spans="2:65" s="1" customFormat="1" x14ac:dyDescent="0.2">
      <c r="B234" s="32"/>
      <c r="D234" s="150" t="s">
        <v>348</v>
      </c>
      <c r="F234" s="151" t="s">
        <v>637</v>
      </c>
      <c r="I234" s="152"/>
      <c r="L234" s="32"/>
      <c r="M234" s="153"/>
      <c r="T234" s="56"/>
      <c r="AT234" s="17" t="s">
        <v>348</v>
      </c>
      <c r="AU234" s="17" t="s">
        <v>86</v>
      </c>
    </row>
    <row r="235" spans="2:65" s="12" customFormat="1" x14ac:dyDescent="0.2">
      <c r="B235" s="155"/>
      <c r="D235" s="150" t="s">
        <v>376</v>
      </c>
      <c r="E235" s="156" t="s">
        <v>1</v>
      </c>
      <c r="F235" s="157" t="s">
        <v>753</v>
      </c>
      <c r="H235" s="158">
        <v>20.16</v>
      </c>
      <c r="I235" s="159"/>
      <c r="L235" s="155"/>
      <c r="M235" s="160"/>
      <c r="T235" s="161"/>
      <c r="AT235" s="156" t="s">
        <v>376</v>
      </c>
      <c r="AU235" s="156" t="s">
        <v>86</v>
      </c>
      <c r="AV235" s="12" t="s">
        <v>86</v>
      </c>
      <c r="AW235" s="12" t="s">
        <v>34</v>
      </c>
      <c r="AX235" s="12" t="s">
        <v>84</v>
      </c>
      <c r="AY235" s="156" t="s">
        <v>339</v>
      </c>
    </row>
    <row r="236" spans="2:65" s="1" customFormat="1" ht="16.5" customHeight="1" x14ac:dyDescent="0.2">
      <c r="B236" s="136"/>
      <c r="C236" s="137" t="s">
        <v>555</v>
      </c>
      <c r="D236" s="137" t="s">
        <v>342</v>
      </c>
      <c r="E236" s="138" t="s">
        <v>640</v>
      </c>
      <c r="F236" s="139" t="s">
        <v>641</v>
      </c>
      <c r="G236" s="140" t="s">
        <v>358</v>
      </c>
      <c r="H236" s="141">
        <v>30</v>
      </c>
      <c r="I236" s="142"/>
      <c r="J236" s="143">
        <f>ROUND(I236*H236,2)</f>
        <v>0</v>
      </c>
      <c r="K236" s="139" t="s">
        <v>346</v>
      </c>
      <c r="L236" s="32"/>
      <c r="M236" s="144" t="s">
        <v>1</v>
      </c>
      <c r="N236" s="145" t="s">
        <v>42</v>
      </c>
      <c r="P236" s="146">
        <f>O236*H236</f>
        <v>0</v>
      </c>
      <c r="Q236" s="146">
        <v>0</v>
      </c>
      <c r="R236" s="146">
        <f>Q236*H236</f>
        <v>0</v>
      </c>
      <c r="S236" s="146">
        <v>0</v>
      </c>
      <c r="T236" s="147">
        <f>S236*H236</f>
        <v>0</v>
      </c>
      <c r="AR236" s="148" t="s">
        <v>249</v>
      </c>
      <c r="AT236" s="148" t="s">
        <v>342</v>
      </c>
      <c r="AU236" s="148" t="s">
        <v>86</v>
      </c>
      <c r="AY236" s="17" t="s">
        <v>339</v>
      </c>
      <c r="BE236" s="149">
        <f>IF(N236="základní",J236,0)</f>
        <v>0</v>
      </c>
      <c r="BF236" s="149">
        <f>IF(N236="snížená",J236,0)</f>
        <v>0</v>
      </c>
      <c r="BG236" s="149">
        <f>IF(N236="zákl. přenesená",J236,0)</f>
        <v>0</v>
      </c>
      <c r="BH236" s="149">
        <f>IF(N236="sníž. přenesená",J236,0)</f>
        <v>0</v>
      </c>
      <c r="BI236" s="149">
        <f>IF(N236="nulová",J236,0)</f>
        <v>0</v>
      </c>
      <c r="BJ236" s="17" t="s">
        <v>84</v>
      </c>
      <c r="BK236" s="149">
        <f>ROUND(I236*H236,2)</f>
        <v>0</v>
      </c>
      <c r="BL236" s="17" t="s">
        <v>249</v>
      </c>
      <c r="BM236" s="148" t="s">
        <v>754</v>
      </c>
    </row>
    <row r="237" spans="2:65" s="1" customFormat="1" ht="28.8" x14ac:dyDescent="0.2">
      <c r="B237" s="32"/>
      <c r="D237" s="150" t="s">
        <v>348</v>
      </c>
      <c r="F237" s="151" t="s">
        <v>643</v>
      </c>
      <c r="I237" s="152"/>
      <c r="L237" s="32"/>
      <c r="M237" s="153"/>
      <c r="T237" s="56"/>
      <c r="AT237" s="17" t="s">
        <v>348</v>
      </c>
      <c r="AU237" s="17" t="s">
        <v>86</v>
      </c>
    </row>
    <row r="238" spans="2:65" s="1" customFormat="1" ht="16.5" customHeight="1" x14ac:dyDescent="0.2">
      <c r="B238" s="136"/>
      <c r="C238" s="169" t="s">
        <v>561</v>
      </c>
      <c r="D238" s="169" t="s">
        <v>490</v>
      </c>
      <c r="E238" s="170" t="s">
        <v>755</v>
      </c>
      <c r="F238" s="171" t="s">
        <v>756</v>
      </c>
      <c r="G238" s="172" t="s">
        <v>358</v>
      </c>
      <c r="H238" s="173">
        <v>30</v>
      </c>
      <c r="I238" s="174"/>
      <c r="J238" s="175">
        <f>ROUND(I238*H238,2)</f>
        <v>0</v>
      </c>
      <c r="K238" s="171" t="s">
        <v>346</v>
      </c>
      <c r="L238" s="176"/>
      <c r="M238" s="177" t="s">
        <v>1</v>
      </c>
      <c r="N238" s="178" t="s">
        <v>42</v>
      </c>
      <c r="P238" s="146">
        <f>O238*H238</f>
        <v>0</v>
      </c>
      <c r="Q238" s="146">
        <v>1.7999999999999999E-2</v>
      </c>
      <c r="R238" s="146">
        <f>Q238*H238</f>
        <v>0.53999999999999992</v>
      </c>
      <c r="S238" s="146">
        <v>0</v>
      </c>
      <c r="T238" s="147">
        <f>S238*H238</f>
        <v>0</v>
      </c>
      <c r="AR238" s="148" t="s">
        <v>494</v>
      </c>
      <c r="AT238" s="148" t="s">
        <v>490</v>
      </c>
      <c r="AU238" s="148" t="s">
        <v>86</v>
      </c>
      <c r="AY238" s="17" t="s">
        <v>339</v>
      </c>
      <c r="BE238" s="149">
        <f>IF(N238="základní",J238,0)</f>
        <v>0</v>
      </c>
      <c r="BF238" s="149">
        <f>IF(N238="snížená",J238,0)</f>
        <v>0</v>
      </c>
      <c r="BG238" s="149">
        <f>IF(N238="zákl. přenesená",J238,0)</f>
        <v>0</v>
      </c>
      <c r="BH238" s="149">
        <f>IF(N238="sníž. přenesená",J238,0)</f>
        <v>0</v>
      </c>
      <c r="BI238" s="149">
        <f>IF(N238="nulová",J238,0)</f>
        <v>0</v>
      </c>
      <c r="BJ238" s="17" t="s">
        <v>84</v>
      </c>
      <c r="BK238" s="149">
        <f>ROUND(I238*H238,2)</f>
        <v>0</v>
      </c>
      <c r="BL238" s="17" t="s">
        <v>494</v>
      </c>
      <c r="BM238" s="148" t="s">
        <v>757</v>
      </c>
    </row>
    <row r="239" spans="2:65" s="1" customFormat="1" x14ac:dyDescent="0.2">
      <c r="B239" s="32"/>
      <c r="D239" s="150" t="s">
        <v>348</v>
      </c>
      <c r="F239" s="151" t="s">
        <v>756</v>
      </c>
      <c r="I239" s="152"/>
      <c r="L239" s="32"/>
      <c r="M239" s="153"/>
      <c r="T239" s="56"/>
      <c r="AT239" s="17" t="s">
        <v>348</v>
      </c>
      <c r="AU239" s="17" t="s">
        <v>86</v>
      </c>
    </row>
    <row r="240" spans="2:65" s="1" customFormat="1" ht="16.5" customHeight="1" x14ac:dyDescent="0.2">
      <c r="B240" s="136"/>
      <c r="C240" s="169" t="s">
        <v>567</v>
      </c>
      <c r="D240" s="169" t="s">
        <v>490</v>
      </c>
      <c r="E240" s="170" t="s">
        <v>758</v>
      </c>
      <c r="F240" s="171" t="s">
        <v>759</v>
      </c>
      <c r="G240" s="172" t="s">
        <v>345</v>
      </c>
      <c r="H240" s="173">
        <v>5</v>
      </c>
      <c r="I240" s="174"/>
      <c r="J240" s="175">
        <f>ROUND(I240*H240,2)</f>
        <v>0</v>
      </c>
      <c r="K240" s="171" t="s">
        <v>346</v>
      </c>
      <c r="L240" s="176"/>
      <c r="M240" s="177" t="s">
        <v>1</v>
      </c>
      <c r="N240" s="178" t="s">
        <v>42</v>
      </c>
      <c r="P240" s="146">
        <f>O240*H240</f>
        <v>0</v>
      </c>
      <c r="Q240" s="146">
        <v>4.0000000000000001E-3</v>
      </c>
      <c r="R240" s="146">
        <f>Q240*H240</f>
        <v>0.02</v>
      </c>
      <c r="S240" s="146">
        <v>0</v>
      </c>
      <c r="T240" s="147">
        <f>S240*H240</f>
        <v>0</v>
      </c>
      <c r="AR240" s="148" t="s">
        <v>494</v>
      </c>
      <c r="AT240" s="148" t="s">
        <v>490</v>
      </c>
      <c r="AU240" s="148" t="s">
        <v>86</v>
      </c>
      <c r="AY240" s="17" t="s">
        <v>339</v>
      </c>
      <c r="BE240" s="149">
        <f>IF(N240="základní",J240,0)</f>
        <v>0</v>
      </c>
      <c r="BF240" s="149">
        <f>IF(N240="snížená",J240,0)</f>
        <v>0</v>
      </c>
      <c r="BG240" s="149">
        <f>IF(N240="zákl. přenesená",J240,0)</f>
        <v>0</v>
      </c>
      <c r="BH240" s="149">
        <f>IF(N240="sníž. přenesená",J240,0)</f>
        <v>0</v>
      </c>
      <c r="BI240" s="149">
        <f>IF(N240="nulová",J240,0)</f>
        <v>0</v>
      </c>
      <c r="BJ240" s="17" t="s">
        <v>84</v>
      </c>
      <c r="BK240" s="149">
        <f>ROUND(I240*H240,2)</f>
        <v>0</v>
      </c>
      <c r="BL240" s="17" t="s">
        <v>494</v>
      </c>
      <c r="BM240" s="148" t="s">
        <v>760</v>
      </c>
    </row>
    <row r="241" spans="2:65" s="1" customFormat="1" x14ac:dyDescent="0.2">
      <c r="B241" s="32"/>
      <c r="D241" s="150" t="s">
        <v>348</v>
      </c>
      <c r="F241" s="151" t="s">
        <v>759</v>
      </c>
      <c r="I241" s="152"/>
      <c r="L241" s="32"/>
      <c r="M241" s="153"/>
      <c r="T241" s="56"/>
      <c r="AT241" s="17" t="s">
        <v>348</v>
      </c>
      <c r="AU241" s="17" t="s">
        <v>86</v>
      </c>
    </row>
    <row r="242" spans="2:65" s="1" customFormat="1" ht="16.5" customHeight="1" x14ac:dyDescent="0.2">
      <c r="B242" s="136"/>
      <c r="C242" s="137" t="s">
        <v>573</v>
      </c>
      <c r="D242" s="137" t="s">
        <v>342</v>
      </c>
      <c r="E242" s="138" t="s">
        <v>627</v>
      </c>
      <c r="F242" s="139" t="s">
        <v>628</v>
      </c>
      <c r="G242" s="140" t="s">
        <v>373</v>
      </c>
      <c r="H242" s="141">
        <v>7.2</v>
      </c>
      <c r="I242" s="142"/>
      <c r="J242" s="143">
        <f>ROUND(I242*H242,2)</f>
        <v>0</v>
      </c>
      <c r="K242" s="139" t="s">
        <v>346</v>
      </c>
      <c r="L242" s="32"/>
      <c r="M242" s="144" t="s">
        <v>1</v>
      </c>
      <c r="N242" s="145" t="s">
        <v>42</v>
      </c>
      <c r="P242" s="146">
        <f>O242*H242</f>
        <v>0</v>
      </c>
      <c r="Q242" s="146">
        <v>0</v>
      </c>
      <c r="R242" s="146">
        <f>Q242*H242</f>
        <v>0</v>
      </c>
      <c r="S242" s="146">
        <v>0</v>
      </c>
      <c r="T242" s="147">
        <f>S242*H242</f>
        <v>0</v>
      </c>
      <c r="AR242" s="148" t="s">
        <v>249</v>
      </c>
      <c r="AT242" s="148" t="s">
        <v>342</v>
      </c>
      <c r="AU242" s="148" t="s">
        <v>86</v>
      </c>
      <c r="AY242" s="17" t="s">
        <v>339</v>
      </c>
      <c r="BE242" s="149">
        <f>IF(N242="základní",J242,0)</f>
        <v>0</v>
      </c>
      <c r="BF242" s="149">
        <f>IF(N242="snížená",J242,0)</f>
        <v>0</v>
      </c>
      <c r="BG242" s="149">
        <f>IF(N242="zákl. přenesená",J242,0)</f>
        <v>0</v>
      </c>
      <c r="BH242" s="149">
        <f>IF(N242="sníž. přenesená",J242,0)</f>
        <v>0</v>
      </c>
      <c r="BI242" s="149">
        <f>IF(N242="nulová",J242,0)</f>
        <v>0</v>
      </c>
      <c r="BJ242" s="17" t="s">
        <v>84</v>
      </c>
      <c r="BK242" s="149">
        <f>ROUND(I242*H242,2)</f>
        <v>0</v>
      </c>
      <c r="BL242" s="17" t="s">
        <v>249</v>
      </c>
      <c r="BM242" s="148" t="s">
        <v>761</v>
      </c>
    </row>
    <row r="243" spans="2:65" s="1" customFormat="1" ht="19.2" x14ac:dyDescent="0.2">
      <c r="B243" s="32"/>
      <c r="D243" s="150" t="s">
        <v>348</v>
      </c>
      <c r="F243" s="151" t="s">
        <v>630</v>
      </c>
      <c r="I243" s="152"/>
      <c r="L243" s="32"/>
      <c r="M243" s="153"/>
      <c r="T243" s="56"/>
      <c r="AT243" s="17" t="s">
        <v>348</v>
      </c>
      <c r="AU243" s="17" t="s">
        <v>86</v>
      </c>
    </row>
    <row r="244" spans="2:65" s="12" customFormat="1" x14ac:dyDescent="0.2">
      <c r="B244" s="155"/>
      <c r="D244" s="150" t="s">
        <v>376</v>
      </c>
      <c r="E244" s="156" t="s">
        <v>1</v>
      </c>
      <c r="F244" s="157" t="s">
        <v>762</v>
      </c>
      <c r="H244" s="158">
        <v>7.2</v>
      </c>
      <c r="I244" s="159"/>
      <c r="L244" s="155"/>
      <c r="M244" s="160"/>
      <c r="T244" s="161"/>
      <c r="AT244" s="156" t="s">
        <v>376</v>
      </c>
      <c r="AU244" s="156" t="s">
        <v>86</v>
      </c>
      <c r="AV244" s="12" t="s">
        <v>86</v>
      </c>
      <c r="AW244" s="12" t="s">
        <v>34</v>
      </c>
      <c r="AX244" s="12" t="s">
        <v>84</v>
      </c>
      <c r="AY244" s="156" t="s">
        <v>339</v>
      </c>
    </row>
    <row r="245" spans="2:65" s="1" customFormat="1" ht="16.5" customHeight="1" x14ac:dyDescent="0.2">
      <c r="B245" s="136"/>
      <c r="C245" s="137" t="s">
        <v>579</v>
      </c>
      <c r="D245" s="137" t="s">
        <v>342</v>
      </c>
      <c r="E245" s="138" t="s">
        <v>740</v>
      </c>
      <c r="F245" s="139" t="s">
        <v>741</v>
      </c>
      <c r="G245" s="140" t="s">
        <v>358</v>
      </c>
      <c r="H245" s="141">
        <v>12</v>
      </c>
      <c r="I245" s="142"/>
      <c r="J245" s="143">
        <f>ROUND(I245*H245,2)</f>
        <v>0</v>
      </c>
      <c r="K245" s="139" t="s">
        <v>346</v>
      </c>
      <c r="L245" s="32"/>
      <c r="M245" s="144" t="s">
        <v>1</v>
      </c>
      <c r="N245" s="145" t="s">
        <v>42</v>
      </c>
      <c r="P245" s="146">
        <f>O245*H245</f>
        <v>0</v>
      </c>
      <c r="Q245" s="146">
        <v>0</v>
      </c>
      <c r="R245" s="146">
        <f>Q245*H245</f>
        <v>0</v>
      </c>
      <c r="S245" s="146">
        <v>0</v>
      </c>
      <c r="T245" s="147">
        <f>S245*H245</f>
        <v>0</v>
      </c>
      <c r="AR245" s="148" t="s">
        <v>249</v>
      </c>
      <c r="AT245" s="148" t="s">
        <v>342</v>
      </c>
      <c r="AU245" s="148" t="s">
        <v>86</v>
      </c>
      <c r="AY245" s="17" t="s">
        <v>339</v>
      </c>
      <c r="BE245" s="149">
        <f>IF(N245="základní",J245,0)</f>
        <v>0</v>
      </c>
      <c r="BF245" s="149">
        <f>IF(N245="snížená",J245,0)</f>
        <v>0</v>
      </c>
      <c r="BG245" s="149">
        <f>IF(N245="zákl. přenesená",J245,0)</f>
        <v>0</v>
      </c>
      <c r="BH245" s="149">
        <f>IF(N245="sníž. přenesená",J245,0)</f>
        <v>0</v>
      </c>
      <c r="BI245" s="149">
        <f>IF(N245="nulová",J245,0)</f>
        <v>0</v>
      </c>
      <c r="BJ245" s="17" t="s">
        <v>84</v>
      </c>
      <c r="BK245" s="149">
        <f>ROUND(I245*H245,2)</f>
        <v>0</v>
      </c>
      <c r="BL245" s="17" t="s">
        <v>249</v>
      </c>
      <c r="BM245" s="148" t="s">
        <v>763</v>
      </c>
    </row>
    <row r="246" spans="2:65" s="1" customFormat="1" ht="28.8" x14ac:dyDescent="0.2">
      <c r="B246" s="32"/>
      <c r="D246" s="150" t="s">
        <v>348</v>
      </c>
      <c r="F246" s="151" t="s">
        <v>743</v>
      </c>
      <c r="I246" s="152"/>
      <c r="L246" s="32"/>
      <c r="M246" s="153"/>
      <c r="T246" s="56"/>
      <c r="AT246" s="17" t="s">
        <v>348</v>
      </c>
      <c r="AU246" s="17" t="s">
        <v>86</v>
      </c>
    </row>
    <row r="247" spans="2:65" s="1" customFormat="1" ht="16.5" customHeight="1" x14ac:dyDescent="0.2">
      <c r="B247" s="136"/>
      <c r="C247" s="169" t="s">
        <v>582</v>
      </c>
      <c r="D247" s="169" t="s">
        <v>490</v>
      </c>
      <c r="E247" s="170" t="s">
        <v>764</v>
      </c>
      <c r="F247" s="171" t="s">
        <v>765</v>
      </c>
      <c r="G247" s="172" t="s">
        <v>358</v>
      </c>
      <c r="H247" s="173">
        <v>12</v>
      </c>
      <c r="I247" s="174"/>
      <c r="J247" s="175">
        <f>ROUND(I247*H247,2)</f>
        <v>0</v>
      </c>
      <c r="K247" s="171" t="s">
        <v>346</v>
      </c>
      <c r="L247" s="176"/>
      <c r="M247" s="177" t="s">
        <v>1</v>
      </c>
      <c r="N247" s="178" t="s">
        <v>42</v>
      </c>
      <c r="P247" s="146">
        <f>O247*H247</f>
        <v>0</v>
      </c>
      <c r="Q247" s="146">
        <v>2.213E-2</v>
      </c>
      <c r="R247" s="146">
        <f>Q247*H247</f>
        <v>0.26556000000000002</v>
      </c>
      <c r="S247" s="146">
        <v>0</v>
      </c>
      <c r="T247" s="147">
        <f>S247*H247</f>
        <v>0</v>
      </c>
      <c r="AR247" s="148" t="s">
        <v>494</v>
      </c>
      <c r="AT247" s="148" t="s">
        <v>490</v>
      </c>
      <c r="AU247" s="148" t="s">
        <v>86</v>
      </c>
      <c r="AY247" s="17" t="s">
        <v>339</v>
      </c>
      <c r="BE247" s="149">
        <f>IF(N247="základní",J247,0)</f>
        <v>0</v>
      </c>
      <c r="BF247" s="149">
        <f>IF(N247="snížená",J247,0)</f>
        <v>0</v>
      </c>
      <c r="BG247" s="149">
        <f>IF(N247="zákl. přenesená",J247,0)</f>
        <v>0</v>
      </c>
      <c r="BH247" s="149">
        <f>IF(N247="sníž. přenesená",J247,0)</f>
        <v>0</v>
      </c>
      <c r="BI247" s="149">
        <f>IF(N247="nulová",J247,0)</f>
        <v>0</v>
      </c>
      <c r="BJ247" s="17" t="s">
        <v>84</v>
      </c>
      <c r="BK247" s="149">
        <f>ROUND(I247*H247,2)</f>
        <v>0</v>
      </c>
      <c r="BL247" s="17" t="s">
        <v>494</v>
      </c>
      <c r="BM247" s="148" t="s">
        <v>766</v>
      </c>
    </row>
    <row r="248" spans="2:65" s="1" customFormat="1" x14ac:dyDescent="0.2">
      <c r="B248" s="32"/>
      <c r="D248" s="150" t="s">
        <v>348</v>
      </c>
      <c r="F248" s="151" t="s">
        <v>765</v>
      </c>
      <c r="I248" s="152"/>
      <c r="L248" s="32"/>
      <c r="M248" s="153"/>
      <c r="T248" s="56"/>
      <c r="AT248" s="17" t="s">
        <v>348</v>
      </c>
      <c r="AU248" s="17" t="s">
        <v>86</v>
      </c>
    </row>
    <row r="249" spans="2:65" s="1" customFormat="1" ht="16.5" customHeight="1" x14ac:dyDescent="0.2">
      <c r="B249" s="136"/>
      <c r="C249" s="137" t="s">
        <v>587</v>
      </c>
      <c r="D249" s="137" t="s">
        <v>342</v>
      </c>
      <c r="E249" s="138" t="s">
        <v>665</v>
      </c>
      <c r="F249" s="139" t="s">
        <v>666</v>
      </c>
      <c r="G249" s="140" t="s">
        <v>358</v>
      </c>
      <c r="H249" s="141">
        <v>3</v>
      </c>
      <c r="I249" s="142"/>
      <c r="J249" s="143">
        <f>ROUND(I249*H249,2)</f>
        <v>0</v>
      </c>
      <c r="K249" s="139" t="s">
        <v>346</v>
      </c>
      <c r="L249" s="32"/>
      <c r="M249" s="144" t="s">
        <v>1</v>
      </c>
      <c r="N249" s="145" t="s">
        <v>42</v>
      </c>
      <c r="P249" s="146">
        <f>O249*H249</f>
        <v>0</v>
      </c>
      <c r="Q249" s="146">
        <v>0</v>
      </c>
      <c r="R249" s="146">
        <f>Q249*H249</f>
        <v>0</v>
      </c>
      <c r="S249" s="146">
        <v>0</v>
      </c>
      <c r="T249" s="147">
        <f>S249*H249</f>
        <v>0</v>
      </c>
      <c r="AR249" s="148" t="s">
        <v>249</v>
      </c>
      <c r="AT249" s="148" t="s">
        <v>342</v>
      </c>
      <c r="AU249" s="148" t="s">
        <v>86</v>
      </c>
      <c r="AY249" s="17" t="s">
        <v>339</v>
      </c>
      <c r="BE249" s="149">
        <f>IF(N249="základní",J249,0)</f>
        <v>0</v>
      </c>
      <c r="BF249" s="149">
        <f>IF(N249="snížená",J249,0)</f>
        <v>0</v>
      </c>
      <c r="BG249" s="149">
        <f>IF(N249="zákl. přenesená",J249,0)</f>
        <v>0</v>
      </c>
      <c r="BH249" s="149">
        <f>IF(N249="sníž. přenesená",J249,0)</f>
        <v>0</v>
      </c>
      <c r="BI249" s="149">
        <f>IF(N249="nulová",J249,0)</f>
        <v>0</v>
      </c>
      <c r="BJ249" s="17" t="s">
        <v>84</v>
      </c>
      <c r="BK249" s="149">
        <f>ROUND(I249*H249,2)</f>
        <v>0</v>
      </c>
      <c r="BL249" s="17" t="s">
        <v>249</v>
      </c>
      <c r="BM249" s="148" t="s">
        <v>767</v>
      </c>
    </row>
    <row r="250" spans="2:65" s="1" customFormat="1" ht="28.8" x14ac:dyDescent="0.2">
      <c r="B250" s="32"/>
      <c r="D250" s="150" t="s">
        <v>348</v>
      </c>
      <c r="F250" s="151" t="s">
        <v>668</v>
      </c>
      <c r="I250" s="152"/>
      <c r="L250" s="32"/>
      <c r="M250" s="153"/>
      <c r="T250" s="56"/>
      <c r="AT250" s="17" t="s">
        <v>348</v>
      </c>
      <c r="AU250" s="17" t="s">
        <v>86</v>
      </c>
    </row>
    <row r="251" spans="2:65" s="1" customFormat="1" ht="16.5" customHeight="1" x14ac:dyDescent="0.2">
      <c r="B251" s="136"/>
      <c r="C251" s="169" t="s">
        <v>592</v>
      </c>
      <c r="D251" s="169" t="s">
        <v>490</v>
      </c>
      <c r="E251" s="170" t="s">
        <v>669</v>
      </c>
      <c r="F251" s="171" t="s">
        <v>670</v>
      </c>
      <c r="G251" s="172" t="s">
        <v>493</v>
      </c>
      <c r="H251" s="173">
        <v>3</v>
      </c>
      <c r="I251" s="174"/>
      <c r="J251" s="175">
        <f>ROUND(I251*H251,2)</f>
        <v>0</v>
      </c>
      <c r="K251" s="171" t="s">
        <v>346</v>
      </c>
      <c r="L251" s="176"/>
      <c r="M251" s="177" t="s">
        <v>1</v>
      </c>
      <c r="N251" s="178" t="s">
        <v>42</v>
      </c>
      <c r="P251" s="146">
        <f>O251*H251</f>
        <v>0</v>
      </c>
      <c r="Q251" s="146">
        <v>1</v>
      </c>
      <c r="R251" s="146">
        <f>Q251*H251</f>
        <v>3</v>
      </c>
      <c r="S251" s="146">
        <v>0</v>
      </c>
      <c r="T251" s="147">
        <f>S251*H251</f>
        <v>0</v>
      </c>
      <c r="AR251" s="148" t="s">
        <v>494</v>
      </c>
      <c r="AT251" s="148" t="s">
        <v>490</v>
      </c>
      <c r="AU251" s="148" t="s">
        <v>86</v>
      </c>
      <c r="AY251" s="17" t="s">
        <v>339</v>
      </c>
      <c r="BE251" s="149">
        <f>IF(N251="základní",J251,0)</f>
        <v>0</v>
      </c>
      <c r="BF251" s="149">
        <f>IF(N251="snížená",J251,0)</f>
        <v>0</v>
      </c>
      <c r="BG251" s="149">
        <f>IF(N251="zákl. přenesená",J251,0)</f>
        <v>0</v>
      </c>
      <c r="BH251" s="149">
        <f>IF(N251="sníž. přenesená",J251,0)</f>
        <v>0</v>
      </c>
      <c r="BI251" s="149">
        <f>IF(N251="nulová",J251,0)</f>
        <v>0</v>
      </c>
      <c r="BJ251" s="17" t="s">
        <v>84</v>
      </c>
      <c r="BK251" s="149">
        <f>ROUND(I251*H251,2)</f>
        <v>0</v>
      </c>
      <c r="BL251" s="17" t="s">
        <v>494</v>
      </c>
      <c r="BM251" s="148" t="s">
        <v>768</v>
      </c>
    </row>
    <row r="252" spans="2:65" s="1" customFormat="1" x14ac:dyDescent="0.2">
      <c r="B252" s="32"/>
      <c r="D252" s="150" t="s">
        <v>348</v>
      </c>
      <c r="F252" s="151" t="s">
        <v>670</v>
      </c>
      <c r="I252" s="152"/>
      <c r="L252" s="32"/>
      <c r="M252" s="153"/>
      <c r="T252" s="56"/>
      <c r="AT252" s="17" t="s">
        <v>348</v>
      </c>
      <c r="AU252" s="17" t="s">
        <v>86</v>
      </c>
    </row>
    <row r="253" spans="2:65" s="1" customFormat="1" ht="16.5" customHeight="1" x14ac:dyDescent="0.2">
      <c r="B253" s="136"/>
      <c r="C253" s="169" t="s">
        <v>595</v>
      </c>
      <c r="D253" s="169" t="s">
        <v>490</v>
      </c>
      <c r="E253" s="170" t="s">
        <v>672</v>
      </c>
      <c r="F253" s="171" t="s">
        <v>673</v>
      </c>
      <c r="G253" s="172" t="s">
        <v>373</v>
      </c>
      <c r="H253" s="173">
        <v>0.9</v>
      </c>
      <c r="I253" s="174"/>
      <c r="J253" s="175">
        <f>ROUND(I253*H253,2)</f>
        <v>0</v>
      </c>
      <c r="K253" s="171" t="s">
        <v>346</v>
      </c>
      <c r="L253" s="176"/>
      <c r="M253" s="177" t="s">
        <v>1</v>
      </c>
      <c r="N253" s="178" t="s">
        <v>42</v>
      </c>
      <c r="P253" s="146">
        <f>O253*H253</f>
        <v>0</v>
      </c>
      <c r="Q253" s="146">
        <v>2.234</v>
      </c>
      <c r="R253" s="146">
        <f>Q253*H253</f>
        <v>2.0106000000000002</v>
      </c>
      <c r="S253" s="146">
        <v>0</v>
      </c>
      <c r="T253" s="147">
        <f>S253*H253</f>
        <v>0</v>
      </c>
      <c r="AR253" s="148" t="s">
        <v>494</v>
      </c>
      <c r="AT253" s="148" t="s">
        <v>490</v>
      </c>
      <c r="AU253" s="148" t="s">
        <v>86</v>
      </c>
      <c r="AY253" s="17" t="s">
        <v>339</v>
      </c>
      <c r="BE253" s="149">
        <f>IF(N253="základní",J253,0)</f>
        <v>0</v>
      </c>
      <c r="BF253" s="149">
        <f>IF(N253="snížená",J253,0)</f>
        <v>0</v>
      </c>
      <c r="BG253" s="149">
        <f>IF(N253="zákl. přenesená",J253,0)</f>
        <v>0</v>
      </c>
      <c r="BH253" s="149">
        <f>IF(N253="sníž. přenesená",J253,0)</f>
        <v>0</v>
      </c>
      <c r="BI253" s="149">
        <f>IF(N253="nulová",J253,0)</f>
        <v>0</v>
      </c>
      <c r="BJ253" s="17" t="s">
        <v>84</v>
      </c>
      <c r="BK253" s="149">
        <f>ROUND(I253*H253,2)</f>
        <v>0</v>
      </c>
      <c r="BL253" s="17" t="s">
        <v>494</v>
      </c>
      <c r="BM253" s="148" t="s">
        <v>769</v>
      </c>
    </row>
    <row r="254" spans="2:65" s="1" customFormat="1" x14ac:dyDescent="0.2">
      <c r="B254" s="32"/>
      <c r="D254" s="150" t="s">
        <v>348</v>
      </c>
      <c r="F254" s="151" t="s">
        <v>673</v>
      </c>
      <c r="I254" s="152"/>
      <c r="L254" s="32"/>
      <c r="M254" s="153"/>
      <c r="T254" s="56"/>
      <c r="AT254" s="17" t="s">
        <v>348</v>
      </c>
      <c r="AU254" s="17" t="s">
        <v>86</v>
      </c>
    </row>
    <row r="255" spans="2:65" s="1" customFormat="1" ht="16.5" customHeight="1" x14ac:dyDescent="0.2">
      <c r="B255" s="136"/>
      <c r="C255" s="137" t="s">
        <v>600</v>
      </c>
      <c r="D255" s="137" t="s">
        <v>342</v>
      </c>
      <c r="E255" s="138" t="s">
        <v>691</v>
      </c>
      <c r="F255" s="139" t="s">
        <v>692</v>
      </c>
      <c r="G255" s="140" t="s">
        <v>373</v>
      </c>
      <c r="H255" s="141">
        <v>49.5</v>
      </c>
      <c r="I255" s="142"/>
      <c r="J255" s="143">
        <f>ROUND(I255*H255,2)</f>
        <v>0</v>
      </c>
      <c r="K255" s="139" t="s">
        <v>346</v>
      </c>
      <c r="L255" s="32"/>
      <c r="M255" s="144" t="s">
        <v>1</v>
      </c>
      <c r="N255" s="145" t="s">
        <v>42</v>
      </c>
      <c r="P255" s="146">
        <f>O255*H255</f>
        <v>0</v>
      </c>
      <c r="Q255" s="146">
        <v>0</v>
      </c>
      <c r="R255" s="146">
        <f>Q255*H255</f>
        <v>0</v>
      </c>
      <c r="S255" s="146">
        <v>0</v>
      </c>
      <c r="T255" s="147">
        <f>S255*H255</f>
        <v>0</v>
      </c>
      <c r="AR255" s="148" t="s">
        <v>249</v>
      </c>
      <c r="AT255" s="148" t="s">
        <v>342</v>
      </c>
      <c r="AU255" s="148" t="s">
        <v>86</v>
      </c>
      <c r="AY255" s="17" t="s">
        <v>339</v>
      </c>
      <c r="BE255" s="149">
        <f>IF(N255="základní",J255,0)</f>
        <v>0</v>
      </c>
      <c r="BF255" s="149">
        <f>IF(N255="snížená",J255,0)</f>
        <v>0</v>
      </c>
      <c r="BG255" s="149">
        <f>IF(N255="zákl. přenesená",J255,0)</f>
        <v>0</v>
      </c>
      <c r="BH255" s="149">
        <f>IF(N255="sníž. přenesená",J255,0)</f>
        <v>0</v>
      </c>
      <c r="BI255" s="149">
        <f>IF(N255="nulová",J255,0)</f>
        <v>0</v>
      </c>
      <c r="BJ255" s="17" t="s">
        <v>84</v>
      </c>
      <c r="BK255" s="149">
        <f>ROUND(I255*H255,2)</f>
        <v>0</v>
      </c>
      <c r="BL255" s="17" t="s">
        <v>249</v>
      </c>
      <c r="BM255" s="148" t="s">
        <v>770</v>
      </c>
    </row>
    <row r="256" spans="2:65" s="1" customFormat="1" ht="19.2" x14ac:dyDescent="0.2">
      <c r="B256" s="32"/>
      <c r="D256" s="150" t="s">
        <v>348</v>
      </c>
      <c r="F256" s="151" t="s">
        <v>694</v>
      </c>
      <c r="I256" s="152"/>
      <c r="L256" s="32"/>
      <c r="M256" s="153"/>
      <c r="T256" s="56"/>
      <c r="AT256" s="17" t="s">
        <v>348</v>
      </c>
      <c r="AU256" s="17" t="s">
        <v>86</v>
      </c>
    </row>
    <row r="257" spans="2:65" s="12" customFormat="1" x14ac:dyDescent="0.2">
      <c r="B257" s="155"/>
      <c r="D257" s="150" t="s">
        <v>376</v>
      </c>
      <c r="E257" s="156" t="s">
        <v>1</v>
      </c>
      <c r="F257" s="157" t="s">
        <v>771</v>
      </c>
      <c r="H257" s="158">
        <v>17.600000000000001</v>
      </c>
      <c r="I257" s="159"/>
      <c r="L257" s="155"/>
      <c r="M257" s="160"/>
      <c r="T257" s="161"/>
      <c r="AT257" s="156" t="s">
        <v>376</v>
      </c>
      <c r="AU257" s="156" t="s">
        <v>86</v>
      </c>
      <c r="AV257" s="12" t="s">
        <v>86</v>
      </c>
      <c r="AW257" s="12" t="s">
        <v>34</v>
      </c>
      <c r="AX257" s="12" t="s">
        <v>77</v>
      </c>
      <c r="AY257" s="156" t="s">
        <v>339</v>
      </c>
    </row>
    <row r="258" spans="2:65" s="12" customFormat="1" x14ac:dyDescent="0.2">
      <c r="B258" s="155"/>
      <c r="D258" s="150" t="s">
        <v>376</v>
      </c>
      <c r="E258" s="156" t="s">
        <v>1</v>
      </c>
      <c r="F258" s="157" t="s">
        <v>772</v>
      </c>
      <c r="H258" s="158">
        <v>31.9</v>
      </c>
      <c r="I258" s="159"/>
      <c r="L258" s="155"/>
      <c r="M258" s="160"/>
      <c r="T258" s="161"/>
      <c r="AT258" s="156" t="s">
        <v>376</v>
      </c>
      <c r="AU258" s="156" t="s">
        <v>86</v>
      </c>
      <c r="AV258" s="12" t="s">
        <v>86</v>
      </c>
      <c r="AW258" s="12" t="s">
        <v>34</v>
      </c>
      <c r="AX258" s="12" t="s">
        <v>77</v>
      </c>
      <c r="AY258" s="156" t="s">
        <v>339</v>
      </c>
    </row>
    <row r="259" spans="2:65" s="13" customFormat="1" x14ac:dyDescent="0.2">
      <c r="B259" s="162"/>
      <c r="D259" s="150" t="s">
        <v>376</v>
      </c>
      <c r="E259" s="163" t="s">
        <v>1</v>
      </c>
      <c r="F259" s="164" t="s">
        <v>398</v>
      </c>
      <c r="H259" s="165">
        <v>49.5</v>
      </c>
      <c r="I259" s="166"/>
      <c r="L259" s="162"/>
      <c r="M259" s="167"/>
      <c r="T259" s="168"/>
      <c r="AT259" s="163" t="s">
        <v>376</v>
      </c>
      <c r="AU259" s="163" t="s">
        <v>86</v>
      </c>
      <c r="AV259" s="13" t="s">
        <v>249</v>
      </c>
      <c r="AW259" s="13" t="s">
        <v>34</v>
      </c>
      <c r="AX259" s="13" t="s">
        <v>84</v>
      </c>
      <c r="AY259" s="163" t="s">
        <v>339</v>
      </c>
    </row>
    <row r="260" spans="2:65" s="1" customFormat="1" ht="16.5" customHeight="1" x14ac:dyDescent="0.2">
      <c r="B260" s="136"/>
      <c r="C260" s="137" t="s">
        <v>603</v>
      </c>
      <c r="D260" s="137" t="s">
        <v>342</v>
      </c>
      <c r="E260" s="138" t="s">
        <v>700</v>
      </c>
      <c r="F260" s="139" t="s">
        <v>701</v>
      </c>
      <c r="G260" s="140" t="s">
        <v>381</v>
      </c>
      <c r="H260" s="141">
        <v>73.2</v>
      </c>
      <c r="I260" s="142"/>
      <c r="J260" s="143">
        <f>ROUND(I260*H260,2)</f>
        <v>0</v>
      </c>
      <c r="K260" s="139" t="s">
        <v>1</v>
      </c>
      <c r="L260" s="32"/>
      <c r="M260" s="144" t="s">
        <v>1</v>
      </c>
      <c r="N260" s="145" t="s">
        <v>42</v>
      </c>
      <c r="P260" s="146">
        <f>O260*H260</f>
        <v>0</v>
      </c>
      <c r="Q260" s="146">
        <v>0</v>
      </c>
      <c r="R260" s="146">
        <f>Q260*H260</f>
        <v>0</v>
      </c>
      <c r="S260" s="146">
        <v>0</v>
      </c>
      <c r="T260" s="147">
        <f>S260*H260</f>
        <v>0</v>
      </c>
      <c r="AR260" s="148" t="s">
        <v>249</v>
      </c>
      <c r="AT260" s="148" t="s">
        <v>342</v>
      </c>
      <c r="AU260" s="148" t="s">
        <v>86</v>
      </c>
      <c r="AY260" s="17" t="s">
        <v>339</v>
      </c>
      <c r="BE260" s="149">
        <f>IF(N260="základní",J260,0)</f>
        <v>0</v>
      </c>
      <c r="BF260" s="149">
        <f>IF(N260="snížená",J260,0)</f>
        <v>0</v>
      </c>
      <c r="BG260" s="149">
        <f>IF(N260="zákl. přenesená",J260,0)</f>
        <v>0</v>
      </c>
      <c r="BH260" s="149">
        <f>IF(N260="sníž. přenesená",J260,0)</f>
        <v>0</v>
      </c>
      <c r="BI260" s="149">
        <f>IF(N260="nulová",J260,0)</f>
        <v>0</v>
      </c>
      <c r="BJ260" s="17" t="s">
        <v>84</v>
      </c>
      <c r="BK260" s="149">
        <f>ROUND(I260*H260,2)</f>
        <v>0</v>
      </c>
      <c r="BL260" s="17" t="s">
        <v>249</v>
      </c>
      <c r="BM260" s="148" t="s">
        <v>773</v>
      </c>
    </row>
    <row r="261" spans="2:65" s="1" customFormat="1" x14ac:dyDescent="0.2">
      <c r="B261" s="32"/>
      <c r="D261" s="150" t="s">
        <v>348</v>
      </c>
      <c r="F261" s="151" t="s">
        <v>701</v>
      </c>
      <c r="I261" s="152"/>
      <c r="L261" s="32"/>
      <c r="M261" s="153"/>
      <c r="T261" s="56"/>
      <c r="AT261" s="17" t="s">
        <v>348</v>
      </c>
      <c r="AU261" s="17" t="s">
        <v>86</v>
      </c>
    </row>
    <row r="262" spans="2:65" s="12" customFormat="1" x14ac:dyDescent="0.2">
      <c r="B262" s="155"/>
      <c r="D262" s="150" t="s">
        <v>376</v>
      </c>
      <c r="E262" s="156" t="s">
        <v>1</v>
      </c>
      <c r="F262" s="157" t="s">
        <v>774</v>
      </c>
      <c r="H262" s="158">
        <v>73.2</v>
      </c>
      <c r="I262" s="159"/>
      <c r="L262" s="155"/>
      <c r="M262" s="160"/>
      <c r="T262" s="161"/>
      <c r="AT262" s="156" t="s">
        <v>376</v>
      </c>
      <c r="AU262" s="156" t="s">
        <v>86</v>
      </c>
      <c r="AV262" s="12" t="s">
        <v>86</v>
      </c>
      <c r="AW262" s="12" t="s">
        <v>34</v>
      </c>
      <c r="AX262" s="12" t="s">
        <v>84</v>
      </c>
      <c r="AY262" s="156" t="s">
        <v>339</v>
      </c>
    </row>
    <row r="263" spans="2:65" s="1" customFormat="1" ht="16.5" customHeight="1" x14ac:dyDescent="0.2">
      <c r="B263" s="136"/>
      <c r="C263" s="169" t="s">
        <v>606</v>
      </c>
      <c r="D263" s="169" t="s">
        <v>490</v>
      </c>
      <c r="E263" s="170" t="s">
        <v>672</v>
      </c>
      <c r="F263" s="171" t="s">
        <v>673</v>
      </c>
      <c r="G263" s="172" t="s">
        <v>373</v>
      </c>
      <c r="H263" s="173">
        <v>7.32</v>
      </c>
      <c r="I263" s="174"/>
      <c r="J263" s="175">
        <f>ROUND(I263*H263,2)</f>
        <v>0</v>
      </c>
      <c r="K263" s="171" t="s">
        <v>346</v>
      </c>
      <c r="L263" s="176"/>
      <c r="M263" s="177" t="s">
        <v>1</v>
      </c>
      <c r="N263" s="178" t="s">
        <v>42</v>
      </c>
      <c r="P263" s="146">
        <f>O263*H263</f>
        <v>0</v>
      </c>
      <c r="Q263" s="146">
        <v>2.234</v>
      </c>
      <c r="R263" s="146">
        <f>Q263*H263</f>
        <v>16.352879999999999</v>
      </c>
      <c r="S263" s="146">
        <v>0</v>
      </c>
      <c r="T263" s="147">
        <f>S263*H263</f>
        <v>0</v>
      </c>
      <c r="AR263" s="148" t="s">
        <v>494</v>
      </c>
      <c r="AT263" s="148" t="s">
        <v>490</v>
      </c>
      <c r="AU263" s="148" t="s">
        <v>86</v>
      </c>
      <c r="AY263" s="17" t="s">
        <v>339</v>
      </c>
      <c r="BE263" s="149">
        <f>IF(N263="základní",J263,0)</f>
        <v>0</v>
      </c>
      <c r="BF263" s="149">
        <f>IF(N263="snížená",J263,0)</f>
        <v>0</v>
      </c>
      <c r="BG263" s="149">
        <f>IF(N263="zákl. přenesená",J263,0)</f>
        <v>0</v>
      </c>
      <c r="BH263" s="149">
        <f>IF(N263="sníž. přenesená",J263,0)</f>
        <v>0</v>
      </c>
      <c r="BI263" s="149">
        <f>IF(N263="nulová",J263,0)</f>
        <v>0</v>
      </c>
      <c r="BJ263" s="17" t="s">
        <v>84</v>
      </c>
      <c r="BK263" s="149">
        <f>ROUND(I263*H263,2)</f>
        <v>0</v>
      </c>
      <c r="BL263" s="17" t="s">
        <v>494</v>
      </c>
      <c r="BM263" s="148" t="s">
        <v>775</v>
      </c>
    </row>
    <row r="264" spans="2:65" s="1" customFormat="1" x14ac:dyDescent="0.2">
      <c r="B264" s="32"/>
      <c r="D264" s="150" t="s">
        <v>348</v>
      </c>
      <c r="F264" s="151" t="s">
        <v>673</v>
      </c>
      <c r="I264" s="152"/>
      <c r="L264" s="32"/>
      <c r="M264" s="153"/>
      <c r="T264" s="56"/>
      <c r="AT264" s="17" t="s">
        <v>348</v>
      </c>
      <c r="AU264" s="17" t="s">
        <v>86</v>
      </c>
    </row>
    <row r="265" spans="2:65" s="12" customFormat="1" x14ac:dyDescent="0.2">
      <c r="B265" s="155"/>
      <c r="D265" s="150" t="s">
        <v>376</v>
      </c>
      <c r="E265" s="156" t="s">
        <v>1</v>
      </c>
      <c r="F265" s="157" t="s">
        <v>776</v>
      </c>
      <c r="H265" s="158">
        <v>7.32</v>
      </c>
      <c r="I265" s="159"/>
      <c r="L265" s="155"/>
      <c r="M265" s="160"/>
      <c r="T265" s="161"/>
      <c r="AT265" s="156" t="s">
        <v>376</v>
      </c>
      <c r="AU265" s="156" t="s">
        <v>86</v>
      </c>
      <c r="AV265" s="12" t="s">
        <v>86</v>
      </c>
      <c r="AW265" s="12" t="s">
        <v>34</v>
      </c>
      <c r="AX265" s="12" t="s">
        <v>84</v>
      </c>
      <c r="AY265" s="156" t="s">
        <v>339</v>
      </c>
    </row>
    <row r="266" spans="2:65" s="1" customFormat="1" ht="16.5" customHeight="1" x14ac:dyDescent="0.2">
      <c r="B266" s="136"/>
      <c r="C266" s="137" t="s">
        <v>609</v>
      </c>
      <c r="D266" s="137" t="s">
        <v>342</v>
      </c>
      <c r="E266" s="138" t="s">
        <v>777</v>
      </c>
      <c r="F266" s="139" t="s">
        <v>778</v>
      </c>
      <c r="G266" s="140" t="s">
        <v>345</v>
      </c>
      <c r="H266" s="141">
        <v>29</v>
      </c>
      <c r="I266" s="142"/>
      <c r="J266" s="143">
        <f>ROUND(I266*H266,2)</f>
        <v>0</v>
      </c>
      <c r="K266" s="139" t="s">
        <v>346</v>
      </c>
      <c r="L266" s="32"/>
      <c r="M266" s="144" t="s">
        <v>1</v>
      </c>
      <c r="N266" s="145" t="s">
        <v>42</v>
      </c>
      <c r="P266" s="146">
        <f>O266*H266</f>
        <v>0</v>
      </c>
      <c r="Q266" s="146">
        <v>0</v>
      </c>
      <c r="R266" s="146">
        <f>Q266*H266</f>
        <v>0</v>
      </c>
      <c r="S266" s="146">
        <v>0</v>
      </c>
      <c r="T266" s="147">
        <f>S266*H266</f>
        <v>0</v>
      </c>
      <c r="AR266" s="148" t="s">
        <v>249</v>
      </c>
      <c r="AT266" s="148" t="s">
        <v>342</v>
      </c>
      <c r="AU266" s="148" t="s">
        <v>86</v>
      </c>
      <c r="AY266" s="17" t="s">
        <v>339</v>
      </c>
      <c r="BE266" s="149">
        <f>IF(N266="základní",J266,0)</f>
        <v>0</v>
      </c>
      <c r="BF266" s="149">
        <f>IF(N266="snížená",J266,0)</f>
        <v>0</v>
      </c>
      <c r="BG266" s="149">
        <f>IF(N266="zákl. přenesená",J266,0)</f>
        <v>0</v>
      </c>
      <c r="BH266" s="149">
        <f>IF(N266="sníž. přenesená",J266,0)</f>
        <v>0</v>
      </c>
      <c r="BI266" s="149">
        <f>IF(N266="nulová",J266,0)</f>
        <v>0</v>
      </c>
      <c r="BJ266" s="17" t="s">
        <v>84</v>
      </c>
      <c r="BK266" s="149">
        <f>ROUND(I266*H266,2)</f>
        <v>0</v>
      </c>
      <c r="BL266" s="17" t="s">
        <v>249</v>
      </c>
      <c r="BM266" s="148" t="s">
        <v>779</v>
      </c>
    </row>
    <row r="267" spans="2:65" s="1" customFormat="1" ht="28.8" x14ac:dyDescent="0.2">
      <c r="B267" s="32"/>
      <c r="D267" s="150" t="s">
        <v>348</v>
      </c>
      <c r="F267" s="151" t="s">
        <v>780</v>
      </c>
      <c r="I267" s="152"/>
      <c r="L267" s="32"/>
      <c r="M267" s="153"/>
      <c r="T267" s="56"/>
      <c r="AT267" s="17" t="s">
        <v>348</v>
      </c>
      <c r="AU267" s="17" t="s">
        <v>86</v>
      </c>
    </row>
    <row r="268" spans="2:65" s="1" customFormat="1" ht="16.5" customHeight="1" x14ac:dyDescent="0.2">
      <c r="B268" s="136"/>
      <c r="C268" s="169" t="s">
        <v>612</v>
      </c>
      <c r="D268" s="169" t="s">
        <v>490</v>
      </c>
      <c r="E268" s="170" t="s">
        <v>781</v>
      </c>
      <c r="F268" s="171" t="s">
        <v>782</v>
      </c>
      <c r="G268" s="172" t="s">
        <v>345</v>
      </c>
      <c r="H268" s="173">
        <v>29</v>
      </c>
      <c r="I268" s="174"/>
      <c r="J268" s="175">
        <f>ROUND(I268*H268,2)</f>
        <v>0</v>
      </c>
      <c r="K268" s="171" t="s">
        <v>346</v>
      </c>
      <c r="L268" s="176"/>
      <c r="M268" s="177" t="s">
        <v>1</v>
      </c>
      <c r="N268" s="178" t="s">
        <v>42</v>
      </c>
      <c r="P268" s="146">
        <f>O268*H268</f>
        <v>0</v>
      </c>
      <c r="Q268" s="146">
        <v>5.4999999999999997E-3</v>
      </c>
      <c r="R268" s="146">
        <f>Q268*H268</f>
        <v>0.1595</v>
      </c>
      <c r="S268" s="146">
        <v>0</v>
      </c>
      <c r="T268" s="147">
        <f>S268*H268</f>
        <v>0</v>
      </c>
      <c r="AR268" s="148" t="s">
        <v>494</v>
      </c>
      <c r="AT268" s="148" t="s">
        <v>490</v>
      </c>
      <c r="AU268" s="148" t="s">
        <v>86</v>
      </c>
      <c r="AY268" s="17" t="s">
        <v>339</v>
      </c>
      <c r="BE268" s="149">
        <f>IF(N268="základní",J268,0)</f>
        <v>0</v>
      </c>
      <c r="BF268" s="149">
        <f>IF(N268="snížená",J268,0)</f>
        <v>0</v>
      </c>
      <c r="BG268" s="149">
        <f>IF(N268="zákl. přenesená",J268,0)</f>
        <v>0</v>
      </c>
      <c r="BH268" s="149">
        <f>IF(N268="sníž. přenesená",J268,0)</f>
        <v>0</v>
      </c>
      <c r="BI268" s="149">
        <f>IF(N268="nulová",J268,0)</f>
        <v>0</v>
      </c>
      <c r="BJ268" s="17" t="s">
        <v>84</v>
      </c>
      <c r="BK268" s="149">
        <f>ROUND(I268*H268,2)</f>
        <v>0</v>
      </c>
      <c r="BL268" s="17" t="s">
        <v>494</v>
      </c>
      <c r="BM268" s="148" t="s">
        <v>783</v>
      </c>
    </row>
    <row r="269" spans="2:65" s="1" customFormat="1" x14ac:dyDescent="0.2">
      <c r="B269" s="32"/>
      <c r="D269" s="150" t="s">
        <v>348</v>
      </c>
      <c r="F269" s="151" t="s">
        <v>782</v>
      </c>
      <c r="I269" s="152"/>
      <c r="L269" s="32"/>
      <c r="M269" s="153"/>
      <c r="T269" s="56"/>
      <c r="AT269" s="17" t="s">
        <v>348</v>
      </c>
      <c r="AU269" s="17" t="s">
        <v>86</v>
      </c>
    </row>
    <row r="270" spans="2:65" s="1" customFormat="1" ht="16.5" customHeight="1" x14ac:dyDescent="0.2">
      <c r="B270" s="136"/>
      <c r="C270" s="137" t="s">
        <v>618</v>
      </c>
      <c r="D270" s="137" t="s">
        <v>342</v>
      </c>
      <c r="E270" s="138" t="s">
        <v>784</v>
      </c>
      <c r="F270" s="139" t="s">
        <v>785</v>
      </c>
      <c r="G270" s="140" t="s">
        <v>345</v>
      </c>
      <c r="H270" s="141">
        <v>32</v>
      </c>
      <c r="I270" s="142"/>
      <c r="J270" s="143">
        <f>ROUND(I270*H270,2)</f>
        <v>0</v>
      </c>
      <c r="K270" s="139" t="s">
        <v>346</v>
      </c>
      <c r="L270" s="32"/>
      <c r="M270" s="144" t="s">
        <v>1</v>
      </c>
      <c r="N270" s="145" t="s">
        <v>42</v>
      </c>
      <c r="P270" s="146">
        <f>O270*H270</f>
        <v>0</v>
      </c>
      <c r="Q270" s="146">
        <v>0</v>
      </c>
      <c r="R270" s="146">
        <f>Q270*H270</f>
        <v>0</v>
      </c>
      <c r="S270" s="146">
        <v>0</v>
      </c>
      <c r="T270" s="147">
        <f>S270*H270</f>
        <v>0</v>
      </c>
      <c r="AR270" s="148" t="s">
        <v>249</v>
      </c>
      <c r="AT270" s="148" t="s">
        <v>342</v>
      </c>
      <c r="AU270" s="148" t="s">
        <v>86</v>
      </c>
      <c r="AY270" s="17" t="s">
        <v>339</v>
      </c>
      <c r="BE270" s="149">
        <f>IF(N270="základní",J270,0)</f>
        <v>0</v>
      </c>
      <c r="BF270" s="149">
        <f>IF(N270="snížená",J270,0)</f>
        <v>0</v>
      </c>
      <c r="BG270" s="149">
        <f>IF(N270="zákl. přenesená",J270,0)</f>
        <v>0</v>
      </c>
      <c r="BH270" s="149">
        <f>IF(N270="sníž. přenesená",J270,0)</f>
        <v>0</v>
      </c>
      <c r="BI270" s="149">
        <f>IF(N270="nulová",J270,0)</f>
        <v>0</v>
      </c>
      <c r="BJ270" s="17" t="s">
        <v>84</v>
      </c>
      <c r="BK270" s="149">
        <f>ROUND(I270*H270,2)</f>
        <v>0</v>
      </c>
      <c r="BL270" s="17" t="s">
        <v>249</v>
      </c>
      <c r="BM270" s="148" t="s">
        <v>786</v>
      </c>
    </row>
    <row r="271" spans="2:65" s="1" customFormat="1" ht="28.8" x14ac:dyDescent="0.2">
      <c r="B271" s="32"/>
      <c r="D271" s="150" t="s">
        <v>348</v>
      </c>
      <c r="F271" s="151" t="s">
        <v>787</v>
      </c>
      <c r="I271" s="152"/>
      <c r="L271" s="32"/>
      <c r="M271" s="153"/>
      <c r="T271" s="56"/>
      <c r="AT271" s="17" t="s">
        <v>348</v>
      </c>
      <c r="AU271" s="17" t="s">
        <v>86</v>
      </c>
    </row>
    <row r="272" spans="2:65" s="1" customFormat="1" ht="16.5" customHeight="1" x14ac:dyDescent="0.2">
      <c r="B272" s="136"/>
      <c r="C272" s="169" t="s">
        <v>788</v>
      </c>
      <c r="D272" s="169" t="s">
        <v>490</v>
      </c>
      <c r="E272" s="170" t="s">
        <v>789</v>
      </c>
      <c r="F272" s="171" t="s">
        <v>790</v>
      </c>
      <c r="G272" s="172" t="s">
        <v>345</v>
      </c>
      <c r="H272" s="173">
        <v>32</v>
      </c>
      <c r="I272" s="174"/>
      <c r="J272" s="175">
        <f>ROUND(I272*H272,2)</f>
        <v>0</v>
      </c>
      <c r="K272" s="171" t="s">
        <v>346</v>
      </c>
      <c r="L272" s="176"/>
      <c r="M272" s="177" t="s">
        <v>1</v>
      </c>
      <c r="N272" s="178" t="s">
        <v>42</v>
      </c>
      <c r="P272" s="146">
        <f>O272*H272</f>
        <v>0</v>
      </c>
      <c r="Q272" s="146">
        <v>3.5000000000000001E-3</v>
      </c>
      <c r="R272" s="146">
        <f>Q272*H272</f>
        <v>0.112</v>
      </c>
      <c r="S272" s="146">
        <v>0</v>
      </c>
      <c r="T272" s="147">
        <f>S272*H272</f>
        <v>0</v>
      </c>
      <c r="AR272" s="148" t="s">
        <v>494</v>
      </c>
      <c r="AT272" s="148" t="s">
        <v>490</v>
      </c>
      <c r="AU272" s="148" t="s">
        <v>86</v>
      </c>
      <c r="AY272" s="17" t="s">
        <v>339</v>
      </c>
      <c r="BE272" s="149">
        <f>IF(N272="základní",J272,0)</f>
        <v>0</v>
      </c>
      <c r="BF272" s="149">
        <f>IF(N272="snížená",J272,0)</f>
        <v>0</v>
      </c>
      <c r="BG272" s="149">
        <f>IF(N272="zákl. přenesená",J272,0)</f>
        <v>0</v>
      </c>
      <c r="BH272" s="149">
        <f>IF(N272="sníž. přenesená",J272,0)</f>
        <v>0</v>
      </c>
      <c r="BI272" s="149">
        <f>IF(N272="nulová",J272,0)</f>
        <v>0</v>
      </c>
      <c r="BJ272" s="17" t="s">
        <v>84</v>
      </c>
      <c r="BK272" s="149">
        <f>ROUND(I272*H272,2)</f>
        <v>0</v>
      </c>
      <c r="BL272" s="17" t="s">
        <v>494</v>
      </c>
      <c r="BM272" s="148" t="s">
        <v>791</v>
      </c>
    </row>
    <row r="273" spans="2:65" s="1" customFormat="1" x14ac:dyDescent="0.2">
      <c r="B273" s="32"/>
      <c r="D273" s="150" t="s">
        <v>348</v>
      </c>
      <c r="F273" s="151" t="s">
        <v>790</v>
      </c>
      <c r="I273" s="152"/>
      <c r="L273" s="32"/>
      <c r="M273" s="153"/>
      <c r="T273" s="56"/>
      <c r="AT273" s="17" t="s">
        <v>348</v>
      </c>
      <c r="AU273" s="17" t="s">
        <v>86</v>
      </c>
    </row>
    <row r="274" spans="2:65" s="1" customFormat="1" ht="16.5" customHeight="1" x14ac:dyDescent="0.2">
      <c r="B274" s="136"/>
      <c r="C274" s="169" t="s">
        <v>792</v>
      </c>
      <c r="D274" s="169" t="s">
        <v>490</v>
      </c>
      <c r="E274" s="170" t="s">
        <v>669</v>
      </c>
      <c r="F274" s="171" t="s">
        <v>670</v>
      </c>
      <c r="G274" s="172" t="s">
        <v>493</v>
      </c>
      <c r="H274" s="173">
        <v>27.2</v>
      </c>
      <c r="I274" s="174"/>
      <c r="J274" s="175">
        <f>ROUND(I274*H274,2)</f>
        <v>0</v>
      </c>
      <c r="K274" s="171" t="s">
        <v>346</v>
      </c>
      <c r="L274" s="176"/>
      <c r="M274" s="177" t="s">
        <v>1</v>
      </c>
      <c r="N274" s="178" t="s">
        <v>42</v>
      </c>
      <c r="P274" s="146">
        <f>O274*H274</f>
        <v>0</v>
      </c>
      <c r="Q274" s="146">
        <v>1</v>
      </c>
      <c r="R274" s="146">
        <f>Q274*H274</f>
        <v>27.2</v>
      </c>
      <c r="S274" s="146">
        <v>0</v>
      </c>
      <c r="T274" s="147">
        <f>S274*H274</f>
        <v>0</v>
      </c>
      <c r="AR274" s="148" t="s">
        <v>494</v>
      </c>
      <c r="AT274" s="148" t="s">
        <v>490</v>
      </c>
      <c r="AU274" s="148" t="s">
        <v>86</v>
      </c>
      <c r="AY274" s="17" t="s">
        <v>339</v>
      </c>
      <c r="BE274" s="149">
        <f>IF(N274="základní",J274,0)</f>
        <v>0</v>
      </c>
      <c r="BF274" s="149">
        <f>IF(N274="snížená",J274,0)</f>
        <v>0</v>
      </c>
      <c r="BG274" s="149">
        <f>IF(N274="zákl. přenesená",J274,0)</f>
        <v>0</v>
      </c>
      <c r="BH274" s="149">
        <f>IF(N274="sníž. přenesená",J274,0)</f>
        <v>0</v>
      </c>
      <c r="BI274" s="149">
        <f>IF(N274="nulová",J274,0)</f>
        <v>0</v>
      </c>
      <c r="BJ274" s="17" t="s">
        <v>84</v>
      </c>
      <c r="BK274" s="149">
        <f>ROUND(I274*H274,2)</f>
        <v>0</v>
      </c>
      <c r="BL274" s="17" t="s">
        <v>494</v>
      </c>
      <c r="BM274" s="148" t="s">
        <v>793</v>
      </c>
    </row>
    <row r="275" spans="2:65" s="1" customFormat="1" x14ac:dyDescent="0.2">
      <c r="B275" s="32"/>
      <c r="D275" s="150" t="s">
        <v>348</v>
      </c>
      <c r="F275" s="151" t="s">
        <v>670</v>
      </c>
      <c r="I275" s="152"/>
      <c r="L275" s="32"/>
      <c r="M275" s="153"/>
      <c r="T275" s="56"/>
      <c r="AT275" s="17" t="s">
        <v>348</v>
      </c>
      <c r="AU275" s="17" t="s">
        <v>86</v>
      </c>
    </row>
    <row r="276" spans="2:65" s="12" customFormat="1" x14ac:dyDescent="0.2">
      <c r="B276" s="155"/>
      <c r="D276" s="150" t="s">
        <v>376</v>
      </c>
      <c r="E276" s="156" t="s">
        <v>1</v>
      </c>
      <c r="F276" s="157" t="s">
        <v>794</v>
      </c>
      <c r="H276" s="158">
        <v>17</v>
      </c>
      <c r="I276" s="159"/>
      <c r="L276" s="155"/>
      <c r="M276" s="160"/>
      <c r="T276" s="161"/>
      <c r="AT276" s="156" t="s">
        <v>376</v>
      </c>
      <c r="AU276" s="156" t="s">
        <v>86</v>
      </c>
      <c r="AV276" s="12" t="s">
        <v>86</v>
      </c>
      <c r="AW276" s="12" t="s">
        <v>34</v>
      </c>
      <c r="AX276" s="12" t="s">
        <v>77</v>
      </c>
      <c r="AY276" s="156" t="s">
        <v>339</v>
      </c>
    </row>
    <row r="277" spans="2:65" s="12" customFormat="1" x14ac:dyDescent="0.2">
      <c r="B277" s="155"/>
      <c r="D277" s="150" t="s">
        <v>376</v>
      </c>
      <c r="E277" s="156" t="s">
        <v>1</v>
      </c>
      <c r="F277" s="157" t="s">
        <v>795</v>
      </c>
      <c r="H277" s="158">
        <v>10.199999999999999</v>
      </c>
      <c r="I277" s="159"/>
      <c r="L277" s="155"/>
      <c r="M277" s="160"/>
      <c r="T277" s="161"/>
      <c r="AT277" s="156" t="s">
        <v>376</v>
      </c>
      <c r="AU277" s="156" t="s">
        <v>86</v>
      </c>
      <c r="AV277" s="12" t="s">
        <v>86</v>
      </c>
      <c r="AW277" s="12" t="s">
        <v>34</v>
      </c>
      <c r="AX277" s="12" t="s">
        <v>77</v>
      </c>
      <c r="AY277" s="156" t="s">
        <v>339</v>
      </c>
    </row>
    <row r="278" spans="2:65" s="13" customFormat="1" x14ac:dyDescent="0.2">
      <c r="B278" s="162"/>
      <c r="D278" s="150" t="s">
        <v>376</v>
      </c>
      <c r="E278" s="163" t="s">
        <v>1</v>
      </c>
      <c r="F278" s="164" t="s">
        <v>398</v>
      </c>
      <c r="H278" s="165">
        <v>27.2</v>
      </c>
      <c r="I278" s="166"/>
      <c r="L278" s="162"/>
      <c r="M278" s="167"/>
      <c r="T278" s="168"/>
      <c r="AT278" s="163" t="s">
        <v>376</v>
      </c>
      <c r="AU278" s="163" t="s">
        <v>86</v>
      </c>
      <c r="AV278" s="13" t="s">
        <v>249</v>
      </c>
      <c r="AW278" s="13" t="s">
        <v>34</v>
      </c>
      <c r="AX278" s="13" t="s">
        <v>84</v>
      </c>
      <c r="AY278" s="163" t="s">
        <v>339</v>
      </c>
    </row>
    <row r="279" spans="2:65" s="1" customFormat="1" ht="16.5" customHeight="1" x14ac:dyDescent="0.2">
      <c r="B279" s="136"/>
      <c r="C279" s="169" t="s">
        <v>796</v>
      </c>
      <c r="D279" s="169" t="s">
        <v>490</v>
      </c>
      <c r="E279" s="170" t="s">
        <v>797</v>
      </c>
      <c r="F279" s="171" t="s">
        <v>798</v>
      </c>
      <c r="G279" s="172" t="s">
        <v>493</v>
      </c>
      <c r="H279" s="173">
        <v>52.2</v>
      </c>
      <c r="I279" s="174"/>
      <c r="J279" s="175">
        <f>ROUND(I279*H279,2)</f>
        <v>0</v>
      </c>
      <c r="K279" s="171" t="s">
        <v>346</v>
      </c>
      <c r="L279" s="176"/>
      <c r="M279" s="177" t="s">
        <v>1</v>
      </c>
      <c r="N279" s="178" t="s">
        <v>42</v>
      </c>
      <c r="P279" s="146">
        <f>O279*H279</f>
        <v>0</v>
      </c>
      <c r="Q279" s="146">
        <v>1</v>
      </c>
      <c r="R279" s="146">
        <f>Q279*H279</f>
        <v>52.2</v>
      </c>
      <c r="S279" s="146">
        <v>0</v>
      </c>
      <c r="T279" s="147">
        <f>S279*H279</f>
        <v>0</v>
      </c>
      <c r="AR279" s="148" t="s">
        <v>494</v>
      </c>
      <c r="AT279" s="148" t="s">
        <v>490</v>
      </c>
      <c r="AU279" s="148" t="s">
        <v>86</v>
      </c>
      <c r="AY279" s="17" t="s">
        <v>339</v>
      </c>
      <c r="BE279" s="149">
        <f>IF(N279="základní",J279,0)</f>
        <v>0</v>
      </c>
      <c r="BF279" s="149">
        <f>IF(N279="snížená",J279,0)</f>
        <v>0</v>
      </c>
      <c r="BG279" s="149">
        <f>IF(N279="zákl. přenesená",J279,0)</f>
        <v>0</v>
      </c>
      <c r="BH279" s="149">
        <f>IF(N279="sníž. přenesená",J279,0)</f>
        <v>0</v>
      </c>
      <c r="BI279" s="149">
        <f>IF(N279="nulová",J279,0)</f>
        <v>0</v>
      </c>
      <c r="BJ279" s="17" t="s">
        <v>84</v>
      </c>
      <c r="BK279" s="149">
        <f>ROUND(I279*H279,2)</f>
        <v>0</v>
      </c>
      <c r="BL279" s="17" t="s">
        <v>494</v>
      </c>
      <c r="BM279" s="148" t="s">
        <v>799</v>
      </c>
    </row>
    <row r="280" spans="2:65" s="1" customFormat="1" x14ac:dyDescent="0.2">
      <c r="B280" s="32"/>
      <c r="D280" s="150" t="s">
        <v>348</v>
      </c>
      <c r="F280" s="151" t="s">
        <v>798</v>
      </c>
      <c r="I280" s="152"/>
      <c r="L280" s="32"/>
      <c r="M280" s="153"/>
      <c r="T280" s="56"/>
      <c r="AT280" s="17" t="s">
        <v>348</v>
      </c>
      <c r="AU280" s="17" t="s">
        <v>86</v>
      </c>
    </row>
    <row r="281" spans="2:65" s="12" customFormat="1" x14ac:dyDescent="0.2">
      <c r="B281" s="155"/>
      <c r="D281" s="150" t="s">
        <v>376</v>
      </c>
      <c r="E281" s="156" t="s">
        <v>1</v>
      </c>
      <c r="F281" s="157" t="s">
        <v>800</v>
      </c>
      <c r="H281" s="158">
        <v>34.200000000000003</v>
      </c>
      <c r="I281" s="159"/>
      <c r="L281" s="155"/>
      <c r="M281" s="160"/>
      <c r="T281" s="161"/>
      <c r="AT281" s="156" t="s">
        <v>376</v>
      </c>
      <c r="AU281" s="156" t="s">
        <v>86</v>
      </c>
      <c r="AV281" s="12" t="s">
        <v>86</v>
      </c>
      <c r="AW281" s="12" t="s">
        <v>34</v>
      </c>
      <c r="AX281" s="12" t="s">
        <v>77</v>
      </c>
      <c r="AY281" s="156" t="s">
        <v>339</v>
      </c>
    </row>
    <row r="282" spans="2:65" s="12" customFormat="1" x14ac:dyDescent="0.2">
      <c r="B282" s="155"/>
      <c r="D282" s="150" t="s">
        <v>376</v>
      </c>
      <c r="E282" s="156" t="s">
        <v>1</v>
      </c>
      <c r="F282" s="157" t="s">
        <v>801</v>
      </c>
      <c r="H282" s="158">
        <v>18</v>
      </c>
      <c r="I282" s="159"/>
      <c r="L282" s="155"/>
      <c r="M282" s="160"/>
      <c r="T282" s="161"/>
      <c r="AT282" s="156" t="s">
        <v>376</v>
      </c>
      <c r="AU282" s="156" t="s">
        <v>86</v>
      </c>
      <c r="AV282" s="12" t="s">
        <v>86</v>
      </c>
      <c r="AW282" s="12" t="s">
        <v>34</v>
      </c>
      <c r="AX282" s="12" t="s">
        <v>77</v>
      </c>
      <c r="AY282" s="156" t="s">
        <v>339</v>
      </c>
    </row>
    <row r="283" spans="2:65" s="13" customFormat="1" x14ac:dyDescent="0.2">
      <c r="B283" s="162"/>
      <c r="D283" s="150" t="s">
        <v>376</v>
      </c>
      <c r="E283" s="163" t="s">
        <v>1</v>
      </c>
      <c r="F283" s="164" t="s">
        <v>398</v>
      </c>
      <c r="H283" s="165">
        <v>52.2</v>
      </c>
      <c r="I283" s="166"/>
      <c r="L283" s="162"/>
      <c r="M283" s="167"/>
      <c r="T283" s="168"/>
      <c r="AT283" s="163" t="s">
        <v>376</v>
      </c>
      <c r="AU283" s="163" t="s">
        <v>86</v>
      </c>
      <c r="AV283" s="13" t="s">
        <v>249</v>
      </c>
      <c r="AW283" s="13" t="s">
        <v>34</v>
      </c>
      <c r="AX283" s="13" t="s">
        <v>84</v>
      </c>
      <c r="AY283" s="163" t="s">
        <v>339</v>
      </c>
    </row>
    <row r="284" spans="2:65" s="1" customFormat="1" ht="16.5" customHeight="1" x14ac:dyDescent="0.2">
      <c r="B284" s="136"/>
      <c r="C284" s="169" t="s">
        <v>802</v>
      </c>
      <c r="D284" s="169" t="s">
        <v>490</v>
      </c>
      <c r="E284" s="170" t="s">
        <v>632</v>
      </c>
      <c r="F284" s="171" t="s">
        <v>633</v>
      </c>
      <c r="G284" s="172" t="s">
        <v>381</v>
      </c>
      <c r="H284" s="173">
        <v>130.51499999999999</v>
      </c>
      <c r="I284" s="174"/>
      <c r="J284" s="175">
        <f>ROUND(I284*H284,2)</f>
        <v>0</v>
      </c>
      <c r="K284" s="171" t="s">
        <v>346</v>
      </c>
      <c r="L284" s="176"/>
      <c r="M284" s="177" t="s">
        <v>1</v>
      </c>
      <c r="N284" s="178" t="s">
        <v>42</v>
      </c>
      <c r="P284" s="146">
        <f>O284*H284</f>
        <v>0</v>
      </c>
      <c r="Q284" s="146">
        <v>4.0000000000000002E-4</v>
      </c>
      <c r="R284" s="146">
        <f>Q284*H284</f>
        <v>5.2205999999999995E-2</v>
      </c>
      <c r="S284" s="146">
        <v>0</v>
      </c>
      <c r="T284" s="147">
        <f>S284*H284</f>
        <v>0</v>
      </c>
      <c r="AR284" s="148" t="s">
        <v>494</v>
      </c>
      <c r="AT284" s="148" t="s">
        <v>490</v>
      </c>
      <c r="AU284" s="148" t="s">
        <v>86</v>
      </c>
      <c r="AY284" s="17" t="s">
        <v>339</v>
      </c>
      <c r="BE284" s="149">
        <f>IF(N284="základní",J284,0)</f>
        <v>0</v>
      </c>
      <c r="BF284" s="149">
        <f>IF(N284="snížená",J284,0)</f>
        <v>0</v>
      </c>
      <c r="BG284" s="149">
        <f>IF(N284="zákl. přenesená",J284,0)</f>
        <v>0</v>
      </c>
      <c r="BH284" s="149">
        <f>IF(N284="sníž. přenesená",J284,0)</f>
        <v>0</v>
      </c>
      <c r="BI284" s="149">
        <f>IF(N284="nulová",J284,0)</f>
        <v>0</v>
      </c>
      <c r="BJ284" s="17" t="s">
        <v>84</v>
      </c>
      <c r="BK284" s="149">
        <f>ROUND(I284*H284,2)</f>
        <v>0</v>
      </c>
      <c r="BL284" s="17" t="s">
        <v>494</v>
      </c>
      <c r="BM284" s="148" t="s">
        <v>803</v>
      </c>
    </row>
    <row r="285" spans="2:65" s="1" customFormat="1" x14ac:dyDescent="0.2">
      <c r="B285" s="32"/>
      <c r="D285" s="150" t="s">
        <v>348</v>
      </c>
      <c r="F285" s="151" t="s">
        <v>633</v>
      </c>
      <c r="I285" s="152"/>
      <c r="L285" s="32"/>
      <c r="M285" s="153"/>
      <c r="T285" s="56"/>
      <c r="AT285" s="17" t="s">
        <v>348</v>
      </c>
      <c r="AU285" s="17" t="s">
        <v>86</v>
      </c>
    </row>
    <row r="286" spans="2:65" s="12" customFormat="1" x14ac:dyDescent="0.2">
      <c r="B286" s="155"/>
      <c r="D286" s="150" t="s">
        <v>376</v>
      </c>
      <c r="E286" s="156" t="s">
        <v>1</v>
      </c>
      <c r="F286" s="157" t="s">
        <v>804</v>
      </c>
      <c r="H286" s="158">
        <v>130.51499999999999</v>
      </c>
      <c r="I286" s="159"/>
      <c r="L286" s="155"/>
      <c r="M286" s="160"/>
      <c r="T286" s="161"/>
      <c r="AT286" s="156" t="s">
        <v>376</v>
      </c>
      <c r="AU286" s="156" t="s">
        <v>86</v>
      </c>
      <c r="AV286" s="12" t="s">
        <v>86</v>
      </c>
      <c r="AW286" s="12" t="s">
        <v>34</v>
      </c>
      <c r="AX286" s="12" t="s">
        <v>84</v>
      </c>
      <c r="AY286" s="156" t="s">
        <v>339</v>
      </c>
    </row>
    <row r="287" spans="2:65" s="1" customFormat="1" ht="16.5" customHeight="1" x14ac:dyDescent="0.2">
      <c r="B287" s="136"/>
      <c r="C287" s="137" t="s">
        <v>805</v>
      </c>
      <c r="D287" s="137" t="s">
        <v>342</v>
      </c>
      <c r="E287" s="138" t="s">
        <v>720</v>
      </c>
      <c r="F287" s="139" t="s">
        <v>721</v>
      </c>
      <c r="G287" s="140" t="s">
        <v>373</v>
      </c>
      <c r="H287" s="141">
        <v>13.5</v>
      </c>
      <c r="I287" s="142"/>
      <c r="J287" s="143">
        <f>ROUND(I287*H287,2)</f>
        <v>0</v>
      </c>
      <c r="K287" s="139" t="s">
        <v>346</v>
      </c>
      <c r="L287" s="32"/>
      <c r="M287" s="144" t="s">
        <v>1</v>
      </c>
      <c r="N287" s="145" t="s">
        <v>42</v>
      </c>
      <c r="P287" s="146">
        <f>O287*H287</f>
        <v>0</v>
      </c>
      <c r="Q287" s="146">
        <v>0</v>
      </c>
      <c r="R287" s="146">
        <f>Q287*H287</f>
        <v>0</v>
      </c>
      <c r="S287" s="146">
        <v>0</v>
      </c>
      <c r="T287" s="147">
        <f>S287*H287</f>
        <v>0</v>
      </c>
      <c r="AR287" s="148" t="s">
        <v>249</v>
      </c>
      <c r="AT287" s="148" t="s">
        <v>342</v>
      </c>
      <c r="AU287" s="148" t="s">
        <v>86</v>
      </c>
      <c r="AY287" s="17" t="s">
        <v>339</v>
      </c>
      <c r="BE287" s="149">
        <f>IF(N287="základní",J287,0)</f>
        <v>0</v>
      </c>
      <c r="BF287" s="149">
        <f>IF(N287="snížená",J287,0)</f>
        <v>0</v>
      </c>
      <c r="BG287" s="149">
        <f>IF(N287="zákl. přenesená",J287,0)</f>
        <v>0</v>
      </c>
      <c r="BH287" s="149">
        <f>IF(N287="sníž. přenesená",J287,0)</f>
        <v>0</v>
      </c>
      <c r="BI287" s="149">
        <f>IF(N287="nulová",J287,0)</f>
        <v>0</v>
      </c>
      <c r="BJ287" s="17" t="s">
        <v>84</v>
      </c>
      <c r="BK287" s="149">
        <f>ROUND(I287*H287,2)</f>
        <v>0</v>
      </c>
      <c r="BL287" s="17" t="s">
        <v>249</v>
      </c>
      <c r="BM287" s="148" t="s">
        <v>806</v>
      </c>
    </row>
    <row r="288" spans="2:65" s="1" customFormat="1" ht="19.2" x14ac:dyDescent="0.2">
      <c r="B288" s="32"/>
      <c r="D288" s="150" t="s">
        <v>348</v>
      </c>
      <c r="F288" s="151" t="s">
        <v>723</v>
      </c>
      <c r="I288" s="152"/>
      <c r="L288" s="32"/>
      <c r="M288" s="153"/>
      <c r="T288" s="56"/>
      <c r="AT288" s="17" t="s">
        <v>348</v>
      </c>
      <c r="AU288" s="17" t="s">
        <v>86</v>
      </c>
    </row>
    <row r="289" spans="2:65" s="12" customFormat="1" x14ac:dyDescent="0.2">
      <c r="B289" s="155"/>
      <c r="D289" s="150" t="s">
        <v>376</v>
      </c>
      <c r="E289" s="156" t="s">
        <v>1</v>
      </c>
      <c r="F289" s="157" t="s">
        <v>807</v>
      </c>
      <c r="H289" s="158">
        <v>8.6999999999999993</v>
      </c>
      <c r="I289" s="159"/>
      <c r="L289" s="155"/>
      <c r="M289" s="160"/>
      <c r="T289" s="161"/>
      <c r="AT289" s="156" t="s">
        <v>376</v>
      </c>
      <c r="AU289" s="156" t="s">
        <v>86</v>
      </c>
      <c r="AV289" s="12" t="s">
        <v>86</v>
      </c>
      <c r="AW289" s="12" t="s">
        <v>34</v>
      </c>
      <c r="AX289" s="12" t="s">
        <v>77</v>
      </c>
      <c r="AY289" s="156" t="s">
        <v>339</v>
      </c>
    </row>
    <row r="290" spans="2:65" s="12" customFormat="1" x14ac:dyDescent="0.2">
      <c r="B290" s="155"/>
      <c r="D290" s="150" t="s">
        <v>376</v>
      </c>
      <c r="E290" s="156" t="s">
        <v>1</v>
      </c>
      <c r="F290" s="157" t="s">
        <v>808</v>
      </c>
      <c r="H290" s="158">
        <v>4.8</v>
      </c>
      <c r="I290" s="159"/>
      <c r="L290" s="155"/>
      <c r="M290" s="160"/>
      <c r="T290" s="161"/>
      <c r="AT290" s="156" t="s">
        <v>376</v>
      </c>
      <c r="AU290" s="156" t="s">
        <v>86</v>
      </c>
      <c r="AV290" s="12" t="s">
        <v>86</v>
      </c>
      <c r="AW290" s="12" t="s">
        <v>34</v>
      </c>
      <c r="AX290" s="12" t="s">
        <v>77</v>
      </c>
      <c r="AY290" s="156" t="s">
        <v>339</v>
      </c>
    </row>
    <row r="291" spans="2:65" s="13" customFormat="1" x14ac:dyDescent="0.2">
      <c r="B291" s="162"/>
      <c r="D291" s="150" t="s">
        <v>376</v>
      </c>
      <c r="E291" s="163" t="s">
        <v>1</v>
      </c>
      <c r="F291" s="164" t="s">
        <v>398</v>
      </c>
      <c r="H291" s="165">
        <v>13.5</v>
      </c>
      <c r="I291" s="166"/>
      <c r="L291" s="162"/>
      <c r="M291" s="167"/>
      <c r="T291" s="168"/>
      <c r="AT291" s="163" t="s">
        <v>376</v>
      </c>
      <c r="AU291" s="163" t="s">
        <v>86</v>
      </c>
      <c r="AV291" s="13" t="s">
        <v>249</v>
      </c>
      <c r="AW291" s="13" t="s">
        <v>34</v>
      </c>
      <c r="AX291" s="13" t="s">
        <v>84</v>
      </c>
      <c r="AY291" s="163" t="s">
        <v>339</v>
      </c>
    </row>
    <row r="292" spans="2:65" s="1" customFormat="1" ht="16.5" customHeight="1" x14ac:dyDescent="0.2">
      <c r="B292" s="136"/>
      <c r="C292" s="169" t="s">
        <v>809</v>
      </c>
      <c r="D292" s="169" t="s">
        <v>490</v>
      </c>
      <c r="E292" s="170" t="s">
        <v>632</v>
      </c>
      <c r="F292" s="171" t="s">
        <v>633</v>
      </c>
      <c r="G292" s="172" t="s">
        <v>381</v>
      </c>
      <c r="H292" s="173">
        <v>80.849999999999994</v>
      </c>
      <c r="I292" s="174"/>
      <c r="J292" s="175">
        <f>ROUND(I292*H292,2)</f>
        <v>0</v>
      </c>
      <c r="K292" s="171" t="s">
        <v>346</v>
      </c>
      <c r="L292" s="176"/>
      <c r="M292" s="177" t="s">
        <v>1</v>
      </c>
      <c r="N292" s="178" t="s">
        <v>42</v>
      </c>
      <c r="P292" s="146">
        <f>O292*H292</f>
        <v>0</v>
      </c>
      <c r="Q292" s="146">
        <v>4.0000000000000002E-4</v>
      </c>
      <c r="R292" s="146">
        <f>Q292*H292</f>
        <v>3.2340000000000001E-2</v>
      </c>
      <c r="S292" s="146">
        <v>0</v>
      </c>
      <c r="T292" s="147">
        <f>S292*H292</f>
        <v>0</v>
      </c>
      <c r="AR292" s="148" t="s">
        <v>494</v>
      </c>
      <c r="AT292" s="148" t="s">
        <v>490</v>
      </c>
      <c r="AU292" s="148" t="s">
        <v>86</v>
      </c>
      <c r="AY292" s="17" t="s">
        <v>339</v>
      </c>
      <c r="BE292" s="149">
        <f>IF(N292="základní",J292,0)</f>
        <v>0</v>
      </c>
      <c r="BF292" s="149">
        <f>IF(N292="snížená",J292,0)</f>
        <v>0</v>
      </c>
      <c r="BG292" s="149">
        <f>IF(N292="zákl. přenesená",J292,0)</f>
        <v>0</v>
      </c>
      <c r="BH292" s="149">
        <f>IF(N292="sníž. přenesená",J292,0)</f>
        <v>0</v>
      </c>
      <c r="BI292" s="149">
        <f>IF(N292="nulová",J292,0)</f>
        <v>0</v>
      </c>
      <c r="BJ292" s="17" t="s">
        <v>84</v>
      </c>
      <c r="BK292" s="149">
        <f>ROUND(I292*H292,2)</f>
        <v>0</v>
      </c>
      <c r="BL292" s="17" t="s">
        <v>494</v>
      </c>
      <c r="BM292" s="148" t="s">
        <v>810</v>
      </c>
    </row>
    <row r="293" spans="2:65" s="1" customFormat="1" x14ac:dyDescent="0.2">
      <c r="B293" s="32"/>
      <c r="D293" s="150" t="s">
        <v>348</v>
      </c>
      <c r="F293" s="151" t="s">
        <v>633</v>
      </c>
      <c r="I293" s="152"/>
      <c r="L293" s="32"/>
      <c r="M293" s="153"/>
      <c r="T293" s="56"/>
      <c r="AT293" s="17" t="s">
        <v>348</v>
      </c>
      <c r="AU293" s="17" t="s">
        <v>86</v>
      </c>
    </row>
    <row r="294" spans="2:65" s="12" customFormat="1" x14ac:dyDescent="0.2">
      <c r="B294" s="155"/>
      <c r="D294" s="150" t="s">
        <v>376</v>
      </c>
      <c r="E294" s="156" t="s">
        <v>1</v>
      </c>
      <c r="F294" s="157" t="s">
        <v>811</v>
      </c>
      <c r="H294" s="158">
        <v>80.849999999999994</v>
      </c>
      <c r="I294" s="159"/>
      <c r="L294" s="155"/>
      <c r="M294" s="160"/>
      <c r="T294" s="161"/>
      <c r="AT294" s="156" t="s">
        <v>376</v>
      </c>
      <c r="AU294" s="156" t="s">
        <v>86</v>
      </c>
      <c r="AV294" s="12" t="s">
        <v>86</v>
      </c>
      <c r="AW294" s="12" t="s">
        <v>34</v>
      </c>
      <c r="AX294" s="12" t="s">
        <v>84</v>
      </c>
      <c r="AY294" s="156" t="s">
        <v>339</v>
      </c>
    </row>
    <row r="295" spans="2:65" s="1" customFormat="1" ht="16.5" customHeight="1" x14ac:dyDescent="0.2">
      <c r="B295" s="136"/>
      <c r="C295" s="137" t="s">
        <v>812</v>
      </c>
      <c r="D295" s="137" t="s">
        <v>342</v>
      </c>
      <c r="E295" s="138" t="s">
        <v>691</v>
      </c>
      <c r="F295" s="139" t="s">
        <v>692</v>
      </c>
      <c r="G295" s="140" t="s">
        <v>373</v>
      </c>
      <c r="H295" s="141">
        <v>184.8</v>
      </c>
      <c r="I295" s="142"/>
      <c r="J295" s="143">
        <f>ROUND(I295*H295,2)</f>
        <v>0</v>
      </c>
      <c r="K295" s="139" t="s">
        <v>346</v>
      </c>
      <c r="L295" s="32"/>
      <c r="M295" s="144" t="s">
        <v>1</v>
      </c>
      <c r="N295" s="145" t="s">
        <v>42</v>
      </c>
      <c r="P295" s="146">
        <f>O295*H295</f>
        <v>0</v>
      </c>
      <c r="Q295" s="146">
        <v>0</v>
      </c>
      <c r="R295" s="146">
        <f>Q295*H295</f>
        <v>0</v>
      </c>
      <c r="S295" s="146">
        <v>0</v>
      </c>
      <c r="T295" s="147">
        <f>S295*H295</f>
        <v>0</v>
      </c>
      <c r="AR295" s="148" t="s">
        <v>249</v>
      </c>
      <c r="AT295" s="148" t="s">
        <v>342</v>
      </c>
      <c r="AU295" s="148" t="s">
        <v>86</v>
      </c>
      <c r="AY295" s="17" t="s">
        <v>339</v>
      </c>
      <c r="BE295" s="149">
        <f>IF(N295="základní",J295,0)</f>
        <v>0</v>
      </c>
      <c r="BF295" s="149">
        <f>IF(N295="snížená",J295,0)</f>
        <v>0</v>
      </c>
      <c r="BG295" s="149">
        <f>IF(N295="zákl. přenesená",J295,0)</f>
        <v>0</v>
      </c>
      <c r="BH295" s="149">
        <f>IF(N295="sníž. přenesená",J295,0)</f>
        <v>0</v>
      </c>
      <c r="BI295" s="149">
        <f>IF(N295="nulová",J295,0)</f>
        <v>0</v>
      </c>
      <c r="BJ295" s="17" t="s">
        <v>84</v>
      </c>
      <c r="BK295" s="149">
        <f>ROUND(I295*H295,2)</f>
        <v>0</v>
      </c>
      <c r="BL295" s="17" t="s">
        <v>249</v>
      </c>
      <c r="BM295" s="148" t="s">
        <v>813</v>
      </c>
    </row>
    <row r="296" spans="2:65" s="1" customFormat="1" ht="19.2" x14ac:dyDescent="0.2">
      <c r="B296" s="32"/>
      <c r="D296" s="150" t="s">
        <v>348</v>
      </c>
      <c r="F296" s="151" t="s">
        <v>694</v>
      </c>
      <c r="I296" s="152"/>
      <c r="L296" s="32"/>
      <c r="M296" s="153"/>
      <c r="T296" s="56"/>
      <c r="AT296" s="17" t="s">
        <v>348</v>
      </c>
      <c r="AU296" s="17" t="s">
        <v>86</v>
      </c>
    </row>
    <row r="297" spans="2:65" s="12" customFormat="1" x14ac:dyDescent="0.2">
      <c r="B297" s="155"/>
      <c r="D297" s="150" t="s">
        <v>376</v>
      </c>
      <c r="E297" s="156" t="s">
        <v>1</v>
      </c>
      <c r="F297" s="157" t="s">
        <v>814</v>
      </c>
      <c r="H297" s="158">
        <v>184.8</v>
      </c>
      <c r="I297" s="159"/>
      <c r="L297" s="155"/>
      <c r="M297" s="160"/>
      <c r="T297" s="161"/>
      <c r="AT297" s="156" t="s">
        <v>376</v>
      </c>
      <c r="AU297" s="156" t="s">
        <v>86</v>
      </c>
      <c r="AV297" s="12" t="s">
        <v>86</v>
      </c>
      <c r="AW297" s="12" t="s">
        <v>34</v>
      </c>
      <c r="AX297" s="12" t="s">
        <v>84</v>
      </c>
      <c r="AY297" s="156" t="s">
        <v>339</v>
      </c>
    </row>
    <row r="298" spans="2:65" s="1" customFormat="1" ht="16.5" customHeight="1" x14ac:dyDescent="0.2">
      <c r="B298" s="136"/>
      <c r="C298" s="137" t="s">
        <v>815</v>
      </c>
      <c r="D298" s="137" t="s">
        <v>342</v>
      </c>
      <c r="E298" s="138" t="s">
        <v>816</v>
      </c>
      <c r="F298" s="139" t="s">
        <v>817</v>
      </c>
      <c r="G298" s="140" t="s">
        <v>381</v>
      </c>
      <c r="H298" s="141">
        <v>924</v>
      </c>
      <c r="I298" s="142"/>
      <c r="J298" s="143">
        <f>ROUND(I298*H298,2)</f>
        <v>0</v>
      </c>
      <c r="K298" s="139" t="s">
        <v>346</v>
      </c>
      <c r="L298" s="32"/>
      <c r="M298" s="144" t="s">
        <v>1</v>
      </c>
      <c r="N298" s="145" t="s">
        <v>42</v>
      </c>
      <c r="P298" s="146">
        <f>O298*H298</f>
        <v>0</v>
      </c>
      <c r="Q298" s="146">
        <v>0</v>
      </c>
      <c r="R298" s="146">
        <f>Q298*H298</f>
        <v>0</v>
      </c>
      <c r="S298" s="146">
        <v>0</v>
      </c>
      <c r="T298" s="147">
        <f>S298*H298</f>
        <v>0</v>
      </c>
      <c r="AR298" s="148" t="s">
        <v>249</v>
      </c>
      <c r="AT298" s="148" t="s">
        <v>342</v>
      </c>
      <c r="AU298" s="148" t="s">
        <v>86</v>
      </c>
      <c r="AY298" s="17" t="s">
        <v>339</v>
      </c>
      <c r="BE298" s="149">
        <f>IF(N298="základní",J298,0)</f>
        <v>0</v>
      </c>
      <c r="BF298" s="149">
        <f>IF(N298="snížená",J298,0)</f>
        <v>0</v>
      </c>
      <c r="BG298" s="149">
        <f>IF(N298="zákl. přenesená",J298,0)</f>
        <v>0</v>
      </c>
      <c r="BH298" s="149">
        <f>IF(N298="sníž. přenesená",J298,0)</f>
        <v>0</v>
      </c>
      <c r="BI298" s="149">
        <f>IF(N298="nulová",J298,0)</f>
        <v>0</v>
      </c>
      <c r="BJ298" s="17" t="s">
        <v>84</v>
      </c>
      <c r="BK298" s="149">
        <f>ROUND(I298*H298,2)</f>
        <v>0</v>
      </c>
      <c r="BL298" s="17" t="s">
        <v>249</v>
      </c>
      <c r="BM298" s="148" t="s">
        <v>818</v>
      </c>
    </row>
    <row r="299" spans="2:65" s="1" customFormat="1" ht="19.2" x14ac:dyDescent="0.2">
      <c r="B299" s="32"/>
      <c r="D299" s="150" t="s">
        <v>348</v>
      </c>
      <c r="F299" s="151" t="s">
        <v>819</v>
      </c>
      <c r="I299" s="152"/>
      <c r="L299" s="32"/>
      <c r="M299" s="153"/>
      <c r="T299" s="56"/>
      <c r="AT299" s="17" t="s">
        <v>348</v>
      </c>
      <c r="AU299" s="17" t="s">
        <v>86</v>
      </c>
    </row>
    <row r="300" spans="2:65" s="12" customFormat="1" x14ac:dyDescent="0.2">
      <c r="B300" s="155"/>
      <c r="D300" s="150" t="s">
        <v>376</v>
      </c>
      <c r="E300" s="156" t="s">
        <v>1</v>
      </c>
      <c r="F300" s="157" t="s">
        <v>820</v>
      </c>
      <c r="H300" s="158">
        <v>924</v>
      </c>
      <c r="I300" s="159"/>
      <c r="L300" s="155"/>
      <c r="M300" s="160"/>
      <c r="T300" s="161"/>
      <c r="AT300" s="156" t="s">
        <v>376</v>
      </c>
      <c r="AU300" s="156" t="s">
        <v>86</v>
      </c>
      <c r="AV300" s="12" t="s">
        <v>86</v>
      </c>
      <c r="AW300" s="12" t="s">
        <v>34</v>
      </c>
      <c r="AX300" s="12" t="s">
        <v>84</v>
      </c>
      <c r="AY300" s="156" t="s">
        <v>339</v>
      </c>
    </row>
    <row r="301" spans="2:65" s="1" customFormat="1" ht="16.5" customHeight="1" x14ac:dyDescent="0.2">
      <c r="B301" s="136"/>
      <c r="C301" s="169" t="s">
        <v>821</v>
      </c>
      <c r="D301" s="169" t="s">
        <v>490</v>
      </c>
      <c r="E301" s="170" t="s">
        <v>822</v>
      </c>
      <c r="F301" s="171" t="s">
        <v>823</v>
      </c>
      <c r="G301" s="172" t="s">
        <v>493</v>
      </c>
      <c r="H301" s="173">
        <v>665.28</v>
      </c>
      <c r="I301" s="174"/>
      <c r="J301" s="175">
        <f>ROUND(I301*H301,2)</f>
        <v>0</v>
      </c>
      <c r="K301" s="171" t="s">
        <v>346</v>
      </c>
      <c r="L301" s="176"/>
      <c r="M301" s="177" t="s">
        <v>1</v>
      </c>
      <c r="N301" s="178" t="s">
        <v>42</v>
      </c>
      <c r="P301" s="146">
        <f>O301*H301</f>
        <v>0</v>
      </c>
      <c r="Q301" s="146">
        <v>1</v>
      </c>
      <c r="R301" s="146">
        <f>Q301*H301</f>
        <v>665.28</v>
      </c>
      <c r="S301" s="146">
        <v>0</v>
      </c>
      <c r="T301" s="147">
        <f>S301*H301</f>
        <v>0</v>
      </c>
      <c r="AR301" s="148" t="s">
        <v>494</v>
      </c>
      <c r="AT301" s="148" t="s">
        <v>490</v>
      </c>
      <c r="AU301" s="148" t="s">
        <v>86</v>
      </c>
      <c r="AY301" s="17" t="s">
        <v>339</v>
      </c>
      <c r="BE301" s="149">
        <f>IF(N301="základní",J301,0)</f>
        <v>0</v>
      </c>
      <c r="BF301" s="149">
        <f>IF(N301="snížená",J301,0)</f>
        <v>0</v>
      </c>
      <c r="BG301" s="149">
        <f>IF(N301="zákl. přenesená",J301,0)</f>
        <v>0</v>
      </c>
      <c r="BH301" s="149">
        <f>IF(N301="sníž. přenesená",J301,0)</f>
        <v>0</v>
      </c>
      <c r="BI301" s="149">
        <f>IF(N301="nulová",J301,0)</f>
        <v>0</v>
      </c>
      <c r="BJ301" s="17" t="s">
        <v>84</v>
      </c>
      <c r="BK301" s="149">
        <f>ROUND(I301*H301,2)</f>
        <v>0</v>
      </c>
      <c r="BL301" s="17" t="s">
        <v>494</v>
      </c>
      <c r="BM301" s="148" t="s">
        <v>824</v>
      </c>
    </row>
    <row r="302" spans="2:65" s="1" customFormat="1" x14ac:dyDescent="0.2">
      <c r="B302" s="32"/>
      <c r="D302" s="150" t="s">
        <v>348</v>
      </c>
      <c r="F302" s="151" t="s">
        <v>823</v>
      </c>
      <c r="I302" s="152"/>
      <c r="L302" s="32"/>
      <c r="M302" s="153"/>
      <c r="T302" s="56"/>
      <c r="AT302" s="17" t="s">
        <v>348</v>
      </c>
      <c r="AU302" s="17" t="s">
        <v>86</v>
      </c>
    </row>
    <row r="303" spans="2:65" s="12" customFormat="1" x14ac:dyDescent="0.2">
      <c r="B303" s="155"/>
      <c r="D303" s="150" t="s">
        <v>376</v>
      </c>
      <c r="E303" s="156" t="s">
        <v>1</v>
      </c>
      <c r="F303" s="157" t="s">
        <v>825</v>
      </c>
      <c r="H303" s="158">
        <v>665.28</v>
      </c>
      <c r="I303" s="159"/>
      <c r="L303" s="155"/>
      <c r="M303" s="160"/>
      <c r="T303" s="161"/>
      <c r="AT303" s="156" t="s">
        <v>376</v>
      </c>
      <c r="AU303" s="156" t="s">
        <v>86</v>
      </c>
      <c r="AV303" s="12" t="s">
        <v>86</v>
      </c>
      <c r="AW303" s="12" t="s">
        <v>34</v>
      </c>
      <c r="AX303" s="12" t="s">
        <v>84</v>
      </c>
      <c r="AY303" s="156" t="s">
        <v>339</v>
      </c>
    </row>
    <row r="304" spans="2:65" s="1" customFormat="1" ht="16.5" customHeight="1" x14ac:dyDescent="0.2">
      <c r="B304" s="136"/>
      <c r="C304" s="137" t="s">
        <v>826</v>
      </c>
      <c r="D304" s="137" t="s">
        <v>342</v>
      </c>
      <c r="E304" s="138" t="s">
        <v>725</v>
      </c>
      <c r="F304" s="139" t="s">
        <v>726</v>
      </c>
      <c r="G304" s="140" t="s">
        <v>381</v>
      </c>
      <c r="H304" s="141">
        <v>231</v>
      </c>
      <c r="I304" s="142"/>
      <c r="J304" s="143">
        <f>ROUND(I304*H304,2)</f>
        <v>0</v>
      </c>
      <c r="K304" s="139" t="s">
        <v>346</v>
      </c>
      <c r="L304" s="32"/>
      <c r="M304" s="144" t="s">
        <v>1</v>
      </c>
      <c r="N304" s="145" t="s">
        <v>42</v>
      </c>
      <c r="P304" s="146">
        <f>O304*H304</f>
        <v>0</v>
      </c>
      <c r="Q304" s="146">
        <v>0</v>
      </c>
      <c r="R304" s="146">
        <f>Q304*H304</f>
        <v>0</v>
      </c>
      <c r="S304" s="146">
        <v>0</v>
      </c>
      <c r="T304" s="147">
        <f>S304*H304</f>
        <v>0</v>
      </c>
      <c r="AR304" s="148" t="s">
        <v>249</v>
      </c>
      <c r="AT304" s="148" t="s">
        <v>342</v>
      </c>
      <c r="AU304" s="148" t="s">
        <v>86</v>
      </c>
      <c r="AY304" s="17" t="s">
        <v>339</v>
      </c>
      <c r="BE304" s="149">
        <f>IF(N304="základní",J304,0)</f>
        <v>0</v>
      </c>
      <c r="BF304" s="149">
        <f>IF(N304="snížená",J304,0)</f>
        <v>0</v>
      </c>
      <c r="BG304" s="149">
        <f>IF(N304="zákl. přenesená",J304,0)</f>
        <v>0</v>
      </c>
      <c r="BH304" s="149">
        <f>IF(N304="sníž. přenesená",J304,0)</f>
        <v>0</v>
      </c>
      <c r="BI304" s="149">
        <f>IF(N304="nulová",J304,0)</f>
        <v>0</v>
      </c>
      <c r="BJ304" s="17" t="s">
        <v>84</v>
      </c>
      <c r="BK304" s="149">
        <f>ROUND(I304*H304,2)</f>
        <v>0</v>
      </c>
      <c r="BL304" s="17" t="s">
        <v>249</v>
      </c>
      <c r="BM304" s="148" t="s">
        <v>827</v>
      </c>
    </row>
    <row r="305" spans="2:65" s="1" customFormat="1" ht="19.2" x14ac:dyDescent="0.2">
      <c r="B305" s="32"/>
      <c r="D305" s="150" t="s">
        <v>348</v>
      </c>
      <c r="F305" s="151" t="s">
        <v>728</v>
      </c>
      <c r="I305" s="152"/>
      <c r="L305" s="32"/>
      <c r="M305" s="153"/>
      <c r="T305" s="56"/>
      <c r="AT305" s="17" t="s">
        <v>348</v>
      </c>
      <c r="AU305" s="17" t="s">
        <v>86</v>
      </c>
    </row>
    <row r="306" spans="2:65" s="12" customFormat="1" x14ac:dyDescent="0.2">
      <c r="B306" s="155"/>
      <c r="D306" s="150" t="s">
        <v>376</v>
      </c>
      <c r="E306" s="156" t="s">
        <v>1</v>
      </c>
      <c r="F306" s="157" t="s">
        <v>828</v>
      </c>
      <c r="H306" s="158">
        <v>231</v>
      </c>
      <c r="I306" s="159"/>
      <c r="L306" s="155"/>
      <c r="M306" s="160"/>
      <c r="T306" s="161"/>
      <c r="AT306" s="156" t="s">
        <v>376</v>
      </c>
      <c r="AU306" s="156" t="s">
        <v>86</v>
      </c>
      <c r="AV306" s="12" t="s">
        <v>86</v>
      </c>
      <c r="AW306" s="12" t="s">
        <v>34</v>
      </c>
      <c r="AX306" s="12" t="s">
        <v>84</v>
      </c>
      <c r="AY306" s="156" t="s">
        <v>339</v>
      </c>
    </row>
    <row r="307" spans="2:65" s="1" customFormat="1" ht="16.5" customHeight="1" x14ac:dyDescent="0.2">
      <c r="B307" s="136"/>
      <c r="C307" s="137" t="s">
        <v>829</v>
      </c>
      <c r="D307" s="137" t="s">
        <v>342</v>
      </c>
      <c r="E307" s="138" t="s">
        <v>691</v>
      </c>
      <c r="F307" s="139" t="s">
        <v>692</v>
      </c>
      <c r="G307" s="140" t="s">
        <v>373</v>
      </c>
      <c r="H307" s="141">
        <v>34.65</v>
      </c>
      <c r="I307" s="142"/>
      <c r="J307" s="143">
        <f>ROUND(I307*H307,2)</f>
        <v>0</v>
      </c>
      <c r="K307" s="139" t="s">
        <v>346</v>
      </c>
      <c r="L307" s="32"/>
      <c r="M307" s="144" t="s">
        <v>1</v>
      </c>
      <c r="N307" s="145" t="s">
        <v>42</v>
      </c>
      <c r="P307" s="146">
        <f>O307*H307</f>
        <v>0</v>
      </c>
      <c r="Q307" s="146">
        <v>0</v>
      </c>
      <c r="R307" s="146">
        <f>Q307*H307</f>
        <v>0</v>
      </c>
      <c r="S307" s="146">
        <v>0</v>
      </c>
      <c r="T307" s="147">
        <f>S307*H307</f>
        <v>0</v>
      </c>
      <c r="AR307" s="148" t="s">
        <v>249</v>
      </c>
      <c r="AT307" s="148" t="s">
        <v>342</v>
      </c>
      <c r="AU307" s="148" t="s">
        <v>86</v>
      </c>
      <c r="AY307" s="17" t="s">
        <v>339</v>
      </c>
      <c r="BE307" s="149">
        <f>IF(N307="základní",J307,0)</f>
        <v>0</v>
      </c>
      <c r="BF307" s="149">
        <f>IF(N307="snížená",J307,0)</f>
        <v>0</v>
      </c>
      <c r="BG307" s="149">
        <f>IF(N307="zákl. přenesená",J307,0)</f>
        <v>0</v>
      </c>
      <c r="BH307" s="149">
        <f>IF(N307="sníž. přenesená",J307,0)</f>
        <v>0</v>
      </c>
      <c r="BI307" s="149">
        <f>IF(N307="nulová",J307,0)</f>
        <v>0</v>
      </c>
      <c r="BJ307" s="17" t="s">
        <v>84</v>
      </c>
      <c r="BK307" s="149">
        <f>ROUND(I307*H307,2)</f>
        <v>0</v>
      </c>
      <c r="BL307" s="17" t="s">
        <v>249</v>
      </c>
      <c r="BM307" s="148" t="s">
        <v>830</v>
      </c>
    </row>
    <row r="308" spans="2:65" s="1" customFormat="1" ht="19.2" x14ac:dyDescent="0.2">
      <c r="B308" s="32"/>
      <c r="D308" s="150" t="s">
        <v>348</v>
      </c>
      <c r="F308" s="151" t="s">
        <v>694</v>
      </c>
      <c r="I308" s="152"/>
      <c r="L308" s="32"/>
      <c r="M308" s="153"/>
      <c r="T308" s="56"/>
      <c r="AT308" s="17" t="s">
        <v>348</v>
      </c>
      <c r="AU308" s="17" t="s">
        <v>86</v>
      </c>
    </row>
    <row r="309" spans="2:65" s="12" customFormat="1" x14ac:dyDescent="0.2">
      <c r="B309" s="155"/>
      <c r="D309" s="150" t="s">
        <v>376</v>
      </c>
      <c r="E309" s="156" t="s">
        <v>1</v>
      </c>
      <c r="F309" s="157" t="s">
        <v>831</v>
      </c>
      <c r="H309" s="158">
        <v>34.65</v>
      </c>
      <c r="I309" s="159"/>
      <c r="L309" s="155"/>
      <c r="M309" s="160"/>
      <c r="T309" s="161"/>
      <c r="AT309" s="156" t="s">
        <v>376</v>
      </c>
      <c r="AU309" s="156" t="s">
        <v>86</v>
      </c>
      <c r="AV309" s="12" t="s">
        <v>86</v>
      </c>
      <c r="AW309" s="12" t="s">
        <v>34</v>
      </c>
      <c r="AX309" s="12" t="s">
        <v>84</v>
      </c>
      <c r="AY309" s="156" t="s">
        <v>339</v>
      </c>
    </row>
    <row r="310" spans="2:65" s="1" customFormat="1" ht="16.5" customHeight="1" x14ac:dyDescent="0.2">
      <c r="B310" s="136"/>
      <c r="C310" s="137" t="s">
        <v>832</v>
      </c>
      <c r="D310" s="137" t="s">
        <v>342</v>
      </c>
      <c r="E310" s="138" t="s">
        <v>833</v>
      </c>
      <c r="F310" s="139" t="s">
        <v>834</v>
      </c>
      <c r="G310" s="140" t="s">
        <v>381</v>
      </c>
      <c r="H310" s="141">
        <v>231</v>
      </c>
      <c r="I310" s="142"/>
      <c r="J310" s="143">
        <f>ROUND(I310*H310,2)</f>
        <v>0</v>
      </c>
      <c r="K310" s="139" t="s">
        <v>346</v>
      </c>
      <c r="L310" s="32"/>
      <c r="M310" s="144" t="s">
        <v>1</v>
      </c>
      <c r="N310" s="145" t="s">
        <v>42</v>
      </c>
      <c r="P310" s="146">
        <f>O310*H310</f>
        <v>0</v>
      </c>
      <c r="Q310" s="146">
        <v>0</v>
      </c>
      <c r="R310" s="146">
        <f>Q310*H310</f>
        <v>0</v>
      </c>
      <c r="S310" s="146">
        <v>0</v>
      </c>
      <c r="T310" s="147">
        <f>S310*H310</f>
        <v>0</v>
      </c>
      <c r="AR310" s="148" t="s">
        <v>249</v>
      </c>
      <c r="AT310" s="148" t="s">
        <v>342</v>
      </c>
      <c r="AU310" s="148" t="s">
        <v>86</v>
      </c>
      <c r="AY310" s="17" t="s">
        <v>339</v>
      </c>
      <c r="BE310" s="149">
        <f>IF(N310="základní",J310,0)</f>
        <v>0</v>
      </c>
      <c r="BF310" s="149">
        <f>IF(N310="snížená",J310,0)</f>
        <v>0</v>
      </c>
      <c r="BG310" s="149">
        <f>IF(N310="zákl. přenesená",J310,0)</f>
        <v>0</v>
      </c>
      <c r="BH310" s="149">
        <f>IF(N310="sníž. přenesená",J310,0)</f>
        <v>0</v>
      </c>
      <c r="BI310" s="149">
        <f>IF(N310="nulová",J310,0)</f>
        <v>0</v>
      </c>
      <c r="BJ310" s="17" t="s">
        <v>84</v>
      </c>
      <c r="BK310" s="149">
        <f>ROUND(I310*H310,2)</f>
        <v>0</v>
      </c>
      <c r="BL310" s="17" t="s">
        <v>249</v>
      </c>
      <c r="BM310" s="148" t="s">
        <v>835</v>
      </c>
    </row>
    <row r="311" spans="2:65" s="1" customFormat="1" ht="19.2" x14ac:dyDescent="0.2">
      <c r="B311" s="32"/>
      <c r="D311" s="150" t="s">
        <v>348</v>
      </c>
      <c r="F311" s="151" t="s">
        <v>836</v>
      </c>
      <c r="I311" s="152"/>
      <c r="L311" s="32"/>
      <c r="M311" s="153"/>
      <c r="T311" s="56"/>
      <c r="AT311" s="17" t="s">
        <v>348</v>
      </c>
      <c r="AU311" s="17" t="s">
        <v>86</v>
      </c>
    </row>
    <row r="312" spans="2:65" s="12" customFormat="1" x14ac:dyDescent="0.2">
      <c r="B312" s="155"/>
      <c r="D312" s="150" t="s">
        <v>376</v>
      </c>
      <c r="E312" s="156" t="s">
        <v>1</v>
      </c>
      <c r="F312" s="157" t="s">
        <v>828</v>
      </c>
      <c r="H312" s="158">
        <v>231</v>
      </c>
      <c r="I312" s="159"/>
      <c r="L312" s="155"/>
      <c r="M312" s="160"/>
      <c r="T312" s="161"/>
      <c r="AT312" s="156" t="s">
        <v>376</v>
      </c>
      <c r="AU312" s="156" t="s">
        <v>86</v>
      </c>
      <c r="AV312" s="12" t="s">
        <v>86</v>
      </c>
      <c r="AW312" s="12" t="s">
        <v>34</v>
      </c>
      <c r="AX312" s="12" t="s">
        <v>84</v>
      </c>
      <c r="AY312" s="156" t="s">
        <v>339</v>
      </c>
    </row>
    <row r="313" spans="2:65" s="1" customFormat="1" ht="16.5" customHeight="1" x14ac:dyDescent="0.2">
      <c r="B313" s="136"/>
      <c r="C313" s="137" t="s">
        <v>837</v>
      </c>
      <c r="D313" s="137" t="s">
        <v>342</v>
      </c>
      <c r="E313" s="138" t="s">
        <v>838</v>
      </c>
      <c r="F313" s="139" t="s">
        <v>839</v>
      </c>
      <c r="G313" s="140" t="s">
        <v>345</v>
      </c>
      <c r="H313" s="141">
        <v>14</v>
      </c>
      <c r="I313" s="142"/>
      <c r="J313" s="143">
        <f>ROUND(I313*H313,2)</f>
        <v>0</v>
      </c>
      <c r="K313" s="139" t="s">
        <v>1</v>
      </c>
      <c r="L313" s="32"/>
      <c r="M313" s="144" t="s">
        <v>1</v>
      </c>
      <c r="N313" s="145" t="s">
        <v>42</v>
      </c>
      <c r="P313" s="146">
        <f>O313*H313</f>
        <v>0</v>
      </c>
      <c r="Q313" s="146">
        <v>0</v>
      </c>
      <c r="R313" s="146">
        <f>Q313*H313</f>
        <v>0</v>
      </c>
      <c r="S313" s="146">
        <v>0</v>
      </c>
      <c r="T313" s="147">
        <f>S313*H313</f>
        <v>0</v>
      </c>
      <c r="AR313" s="148" t="s">
        <v>249</v>
      </c>
      <c r="AT313" s="148" t="s">
        <v>342</v>
      </c>
      <c r="AU313" s="148" t="s">
        <v>86</v>
      </c>
      <c r="AY313" s="17" t="s">
        <v>339</v>
      </c>
      <c r="BE313" s="149">
        <f>IF(N313="základní",J313,0)</f>
        <v>0</v>
      </c>
      <c r="BF313" s="149">
        <f>IF(N313="snížená",J313,0)</f>
        <v>0</v>
      </c>
      <c r="BG313" s="149">
        <f>IF(N313="zákl. přenesená",J313,0)</f>
        <v>0</v>
      </c>
      <c r="BH313" s="149">
        <f>IF(N313="sníž. přenesená",J313,0)</f>
        <v>0</v>
      </c>
      <c r="BI313" s="149">
        <f>IF(N313="nulová",J313,0)</f>
        <v>0</v>
      </c>
      <c r="BJ313" s="17" t="s">
        <v>84</v>
      </c>
      <c r="BK313" s="149">
        <f>ROUND(I313*H313,2)</f>
        <v>0</v>
      </c>
      <c r="BL313" s="17" t="s">
        <v>249</v>
      </c>
      <c r="BM313" s="148" t="s">
        <v>840</v>
      </c>
    </row>
    <row r="314" spans="2:65" s="1" customFormat="1" ht="19.2" x14ac:dyDescent="0.2">
      <c r="B314" s="32"/>
      <c r="D314" s="150" t="s">
        <v>348</v>
      </c>
      <c r="F314" s="151" t="s">
        <v>841</v>
      </c>
      <c r="I314" s="152"/>
      <c r="L314" s="32"/>
      <c r="M314" s="153"/>
      <c r="T314" s="56"/>
      <c r="AT314" s="17" t="s">
        <v>348</v>
      </c>
      <c r="AU314" s="17" t="s">
        <v>86</v>
      </c>
    </row>
    <row r="315" spans="2:65" s="1" customFormat="1" ht="16.5" customHeight="1" x14ac:dyDescent="0.2">
      <c r="B315" s="136"/>
      <c r="C315" s="137" t="s">
        <v>842</v>
      </c>
      <c r="D315" s="137" t="s">
        <v>342</v>
      </c>
      <c r="E315" s="138" t="s">
        <v>691</v>
      </c>
      <c r="F315" s="139" t="s">
        <v>692</v>
      </c>
      <c r="G315" s="140" t="s">
        <v>373</v>
      </c>
      <c r="H315" s="141">
        <v>30</v>
      </c>
      <c r="I315" s="142"/>
      <c r="J315" s="143">
        <f>ROUND(I315*H315,2)</f>
        <v>0</v>
      </c>
      <c r="K315" s="139" t="s">
        <v>346</v>
      </c>
      <c r="L315" s="32"/>
      <c r="M315" s="144" t="s">
        <v>1</v>
      </c>
      <c r="N315" s="145" t="s">
        <v>42</v>
      </c>
      <c r="P315" s="146">
        <f>O315*H315</f>
        <v>0</v>
      </c>
      <c r="Q315" s="146">
        <v>0</v>
      </c>
      <c r="R315" s="146">
        <f>Q315*H315</f>
        <v>0</v>
      </c>
      <c r="S315" s="146">
        <v>0</v>
      </c>
      <c r="T315" s="147">
        <f>S315*H315</f>
        <v>0</v>
      </c>
      <c r="AR315" s="148" t="s">
        <v>249</v>
      </c>
      <c r="AT315" s="148" t="s">
        <v>342</v>
      </c>
      <c r="AU315" s="148" t="s">
        <v>86</v>
      </c>
      <c r="AY315" s="17" t="s">
        <v>339</v>
      </c>
      <c r="BE315" s="149">
        <f>IF(N315="základní",J315,0)</f>
        <v>0</v>
      </c>
      <c r="BF315" s="149">
        <f>IF(N315="snížená",J315,0)</f>
        <v>0</v>
      </c>
      <c r="BG315" s="149">
        <f>IF(N315="zákl. přenesená",J315,0)</f>
        <v>0</v>
      </c>
      <c r="BH315" s="149">
        <f>IF(N315="sníž. přenesená",J315,0)</f>
        <v>0</v>
      </c>
      <c r="BI315" s="149">
        <f>IF(N315="nulová",J315,0)</f>
        <v>0</v>
      </c>
      <c r="BJ315" s="17" t="s">
        <v>84</v>
      </c>
      <c r="BK315" s="149">
        <f>ROUND(I315*H315,2)</f>
        <v>0</v>
      </c>
      <c r="BL315" s="17" t="s">
        <v>249</v>
      </c>
      <c r="BM315" s="148" t="s">
        <v>843</v>
      </c>
    </row>
    <row r="316" spans="2:65" s="1" customFormat="1" ht="19.2" x14ac:dyDescent="0.2">
      <c r="B316" s="32"/>
      <c r="D316" s="150" t="s">
        <v>348</v>
      </c>
      <c r="F316" s="151" t="s">
        <v>694</v>
      </c>
      <c r="I316" s="152"/>
      <c r="L316" s="32"/>
      <c r="M316" s="153"/>
      <c r="T316" s="56"/>
      <c r="AT316" s="17" t="s">
        <v>348</v>
      </c>
      <c r="AU316" s="17" t="s">
        <v>86</v>
      </c>
    </row>
    <row r="317" spans="2:65" s="12" customFormat="1" x14ac:dyDescent="0.2">
      <c r="B317" s="155"/>
      <c r="D317" s="150" t="s">
        <v>376</v>
      </c>
      <c r="E317" s="156" t="s">
        <v>1</v>
      </c>
      <c r="F317" s="157" t="s">
        <v>844</v>
      </c>
      <c r="H317" s="158">
        <v>30</v>
      </c>
      <c r="I317" s="159"/>
      <c r="L317" s="155"/>
      <c r="M317" s="160"/>
      <c r="T317" s="161"/>
      <c r="AT317" s="156" t="s">
        <v>376</v>
      </c>
      <c r="AU317" s="156" t="s">
        <v>86</v>
      </c>
      <c r="AV317" s="12" t="s">
        <v>86</v>
      </c>
      <c r="AW317" s="12" t="s">
        <v>34</v>
      </c>
      <c r="AX317" s="12" t="s">
        <v>84</v>
      </c>
      <c r="AY317" s="156" t="s">
        <v>339</v>
      </c>
    </row>
    <row r="318" spans="2:65" s="1" customFormat="1" ht="16.5" customHeight="1" x14ac:dyDescent="0.2">
      <c r="B318" s="136"/>
      <c r="C318" s="137" t="s">
        <v>845</v>
      </c>
      <c r="D318" s="137" t="s">
        <v>342</v>
      </c>
      <c r="E318" s="138" t="s">
        <v>846</v>
      </c>
      <c r="F318" s="139" t="s">
        <v>847</v>
      </c>
      <c r="G318" s="140" t="s">
        <v>381</v>
      </c>
      <c r="H318" s="141">
        <v>1770</v>
      </c>
      <c r="I318" s="142"/>
      <c r="J318" s="143">
        <f>ROUND(I318*H318,2)</f>
        <v>0</v>
      </c>
      <c r="K318" s="139" t="s">
        <v>346</v>
      </c>
      <c r="L318" s="32"/>
      <c r="M318" s="144" t="s">
        <v>1</v>
      </c>
      <c r="N318" s="145" t="s">
        <v>42</v>
      </c>
      <c r="P318" s="146">
        <f>O318*H318</f>
        <v>0</v>
      </c>
      <c r="Q318" s="146">
        <v>0</v>
      </c>
      <c r="R318" s="146">
        <f>Q318*H318</f>
        <v>0</v>
      </c>
      <c r="S318" s="146">
        <v>0</v>
      </c>
      <c r="T318" s="147">
        <f>S318*H318</f>
        <v>0</v>
      </c>
      <c r="AR318" s="148" t="s">
        <v>249</v>
      </c>
      <c r="AT318" s="148" t="s">
        <v>342</v>
      </c>
      <c r="AU318" s="148" t="s">
        <v>86</v>
      </c>
      <c r="AY318" s="17" t="s">
        <v>339</v>
      </c>
      <c r="BE318" s="149">
        <f>IF(N318="základní",J318,0)</f>
        <v>0</v>
      </c>
      <c r="BF318" s="149">
        <f>IF(N318="snížená",J318,0)</f>
        <v>0</v>
      </c>
      <c r="BG318" s="149">
        <f>IF(N318="zákl. přenesená",J318,0)</f>
        <v>0</v>
      </c>
      <c r="BH318" s="149">
        <f>IF(N318="sníž. přenesená",J318,0)</f>
        <v>0</v>
      </c>
      <c r="BI318" s="149">
        <f>IF(N318="nulová",J318,0)</f>
        <v>0</v>
      </c>
      <c r="BJ318" s="17" t="s">
        <v>84</v>
      </c>
      <c r="BK318" s="149">
        <f>ROUND(I318*H318,2)</f>
        <v>0</v>
      </c>
      <c r="BL318" s="17" t="s">
        <v>249</v>
      </c>
      <c r="BM318" s="148" t="s">
        <v>848</v>
      </c>
    </row>
    <row r="319" spans="2:65" s="1" customFormat="1" ht="19.2" x14ac:dyDescent="0.2">
      <c r="B319" s="32"/>
      <c r="D319" s="150" t="s">
        <v>348</v>
      </c>
      <c r="F319" s="151" t="s">
        <v>849</v>
      </c>
      <c r="I319" s="152"/>
      <c r="L319" s="32"/>
      <c r="M319" s="153"/>
      <c r="T319" s="56"/>
      <c r="AT319" s="17" t="s">
        <v>348</v>
      </c>
      <c r="AU319" s="17" t="s">
        <v>86</v>
      </c>
    </row>
    <row r="320" spans="2:65" s="12" customFormat="1" x14ac:dyDescent="0.2">
      <c r="B320" s="155"/>
      <c r="D320" s="150" t="s">
        <v>376</v>
      </c>
      <c r="E320" s="156" t="s">
        <v>1</v>
      </c>
      <c r="F320" s="157" t="s">
        <v>850</v>
      </c>
      <c r="H320" s="158">
        <v>1770</v>
      </c>
      <c r="I320" s="159"/>
      <c r="L320" s="155"/>
      <c r="M320" s="160"/>
      <c r="T320" s="161"/>
      <c r="AT320" s="156" t="s">
        <v>376</v>
      </c>
      <c r="AU320" s="156" t="s">
        <v>86</v>
      </c>
      <c r="AV320" s="12" t="s">
        <v>86</v>
      </c>
      <c r="AW320" s="12" t="s">
        <v>34</v>
      </c>
      <c r="AX320" s="12" t="s">
        <v>84</v>
      </c>
      <c r="AY320" s="156" t="s">
        <v>339</v>
      </c>
    </row>
    <row r="321" spans="2:65" s="1" customFormat="1" ht="16.5" customHeight="1" x14ac:dyDescent="0.2">
      <c r="B321" s="136"/>
      <c r="C321" s="169" t="s">
        <v>851</v>
      </c>
      <c r="D321" s="169" t="s">
        <v>490</v>
      </c>
      <c r="E321" s="170" t="s">
        <v>632</v>
      </c>
      <c r="F321" s="171" t="s">
        <v>633</v>
      </c>
      <c r="G321" s="172" t="s">
        <v>381</v>
      </c>
      <c r="H321" s="173">
        <v>1858.5</v>
      </c>
      <c r="I321" s="174"/>
      <c r="J321" s="175">
        <f>ROUND(I321*H321,2)</f>
        <v>0</v>
      </c>
      <c r="K321" s="171" t="s">
        <v>346</v>
      </c>
      <c r="L321" s="176"/>
      <c r="M321" s="177" t="s">
        <v>1</v>
      </c>
      <c r="N321" s="178" t="s">
        <v>42</v>
      </c>
      <c r="P321" s="146">
        <f>O321*H321</f>
        <v>0</v>
      </c>
      <c r="Q321" s="146">
        <v>4.0000000000000002E-4</v>
      </c>
      <c r="R321" s="146">
        <f>Q321*H321</f>
        <v>0.74340000000000006</v>
      </c>
      <c r="S321" s="146">
        <v>0</v>
      </c>
      <c r="T321" s="147">
        <f>S321*H321</f>
        <v>0</v>
      </c>
      <c r="AR321" s="148" t="s">
        <v>494</v>
      </c>
      <c r="AT321" s="148" t="s">
        <v>490</v>
      </c>
      <c r="AU321" s="148" t="s">
        <v>86</v>
      </c>
      <c r="AY321" s="17" t="s">
        <v>339</v>
      </c>
      <c r="BE321" s="149">
        <f>IF(N321="základní",J321,0)</f>
        <v>0</v>
      </c>
      <c r="BF321" s="149">
        <f>IF(N321="snížená",J321,0)</f>
        <v>0</v>
      </c>
      <c r="BG321" s="149">
        <f>IF(N321="zákl. přenesená",J321,0)</f>
        <v>0</v>
      </c>
      <c r="BH321" s="149">
        <f>IF(N321="sníž. přenesená",J321,0)</f>
        <v>0</v>
      </c>
      <c r="BI321" s="149">
        <f>IF(N321="nulová",J321,0)</f>
        <v>0</v>
      </c>
      <c r="BJ321" s="17" t="s">
        <v>84</v>
      </c>
      <c r="BK321" s="149">
        <f>ROUND(I321*H321,2)</f>
        <v>0</v>
      </c>
      <c r="BL321" s="17" t="s">
        <v>494</v>
      </c>
      <c r="BM321" s="148" t="s">
        <v>852</v>
      </c>
    </row>
    <row r="322" spans="2:65" s="1" customFormat="1" x14ac:dyDescent="0.2">
      <c r="B322" s="32"/>
      <c r="D322" s="150" t="s">
        <v>348</v>
      </c>
      <c r="F322" s="151" t="s">
        <v>633</v>
      </c>
      <c r="I322" s="152"/>
      <c r="L322" s="32"/>
      <c r="M322" s="153"/>
      <c r="T322" s="56"/>
      <c r="AT322" s="17" t="s">
        <v>348</v>
      </c>
      <c r="AU322" s="17" t="s">
        <v>86</v>
      </c>
    </row>
    <row r="323" spans="2:65" s="12" customFormat="1" x14ac:dyDescent="0.2">
      <c r="B323" s="155"/>
      <c r="D323" s="150" t="s">
        <v>376</v>
      </c>
      <c r="E323" s="156" t="s">
        <v>1</v>
      </c>
      <c r="F323" s="157" t="s">
        <v>853</v>
      </c>
      <c r="H323" s="158">
        <v>1858.5</v>
      </c>
      <c r="I323" s="159"/>
      <c r="L323" s="155"/>
      <c r="M323" s="160"/>
      <c r="T323" s="161"/>
      <c r="AT323" s="156" t="s">
        <v>376</v>
      </c>
      <c r="AU323" s="156" t="s">
        <v>86</v>
      </c>
      <c r="AV323" s="12" t="s">
        <v>86</v>
      </c>
      <c r="AW323" s="12" t="s">
        <v>34</v>
      </c>
      <c r="AX323" s="12" t="s">
        <v>84</v>
      </c>
      <c r="AY323" s="156" t="s">
        <v>339</v>
      </c>
    </row>
    <row r="324" spans="2:65" s="1" customFormat="1" ht="16.5" customHeight="1" x14ac:dyDescent="0.2">
      <c r="B324" s="136"/>
      <c r="C324" s="137" t="s">
        <v>854</v>
      </c>
      <c r="D324" s="137" t="s">
        <v>342</v>
      </c>
      <c r="E324" s="138" t="s">
        <v>833</v>
      </c>
      <c r="F324" s="139" t="s">
        <v>834</v>
      </c>
      <c r="G324" s="140" t="s">
        <v>381</v>
      </c>
      <c r="H324" s="141">
        <v>1770</v>
      </c>
      <c r="I324" s="142"/>
      <c r="J324" s="143">
        <f>ROUND(I324*H324,2)</f>
        <v>0</v>
      </c>
      <c r="K324" s="139" t="s">
        <v>346</v>
      </c>
      <c r="L324" s="32"/>
      <c r="M324" s="144" t="s">
        <v>1</v>
      </c>
      <c r="N324" s="145" t="s">
        <v>42</v>
      </c>
      <c r="P324" s="146">
        <f>O324*H324</f>
        <v>0</v>
      </c>
      <c r="Q324" s="146">
        <v>0</v>
      </c>
      <c r="R324" s="146">
        <f>Q324*H324</f>
        <v>0</v>
      </c>
      <c r="S324" s="146">
        <v>0</v>
      </c>
      <c r="T324" s="147">
        <f>S324*H324</f>
        <v>0</v>
      </c>
      <c r="AR324" s="148" t="s">
        <v>249</v>
      </c>
      <c r="AT324" s="148" t="s">
        <v>342</v>
      </c>
      <c r="AU324" s="148" t="s">
        <v>86</v>
      </c>
      <c r="AY324" s="17" t="s">
        <v>339</v>
      </c>
      <c r="BE324" s="149">
        <f>IF(N324="základní",J324,0)</f>
        <v>0</v>
      </c>
      <c r="BF324" s="149">
        <f>IF(N324="snížená",J324,0)</f>
        <v>0</v>
      </c>
      <c r="BG324" s="149">
        <f>IF(N324="zákl. přenesená",J324,0)</f>
        <v>0</v>
      </c>
      <c r="BH324" s="149">
        <f>IF(N324="sníž. přenesená",J324,0)</f>
        <v>0</v>
      </c>
      <c r="BI324" s="149">
        <f>IF(N324="nulová",J324,0)</f>
        <v>0</v>
      </c>
      <c r="BJ324" s="17" t="s">
        <v>84</v>
      </c>
      <c r="BK324" s="149">
        <f>ROUND(I324*H324,2)</f>
        <v>0</v>
      </c>
      <c r="BL324" s="17" t="s">
        <v>249</v>
      </c>
      <c r="BM324" s="148" t="s">
        <v>855</v>
      </c>
    </row>
    <row r="325" spans="2:65" s="1" customFormat="1" ht="19.2" x14ac:dyDescent="0.2">
      <c r="B325" s="32"/>
      <c r="D325" s="150" t="s">
        <v>348</v>
      </c>
      <c r="F325" s="151" t="s">
        <v>836</v>
      </c>
      <c r="I325" s="152"/>
      <c r="L325" s="32"/>
      <c r="M325" s="153"/>
      <c r="T325" s="56"/>
      <c r="AT325" s="17" t="s">
        <v>348</v>
      </c>
      <c r="AU325" s="17" t="s">
        <v>86</v>
      </c>
    </row>
    <row r="326" spans="2:65" s="12" customFormat="1" x14ac:dyDescent="0.2">
      <c r="B326" s="155"/>
      <c r="D326" s="150" t="s">
        <v>376</v>
      </c>
      <c r="E326" s="156" t="s">
        <v>1</v>
      </c>
      <c r="F326" s="157" t="s">
        <v>850</v>
      </c>
      <c r="H326" s="158">
        <v>1770</v>
      </c>
      <c r="I326" s="159"/>
      <c r="L326" s="155"/>
      <c r="M326" s="160"/>
      <c r="T326" s="161"/>
      <c r="AT326" s="156" t="s">
        <v>376</v>
      </c>
      <c r="AU326" s="156" t="s">
        <v>86</v>
      </c>
      <c r="AV326" s="12" t="s">
        <v>86</v>
      </c>
      <c r="AW326" s="12" t="s">
        <v>34</v>
      </c>
      <c r="AX326" s="12" t="s">
        <v>84</v>
      </c>
      <c r="AY326" s="156" t="s">
        <v>339</v>
      </c>
    </row>
    <row r="327" spans="2:65" s="1" customFormat="1" ht="16.5" customHeight="1" x14ac:dyDescent="0.2">
      <c r="B327" s="136"/>
      <c r="C327" s="169" t="s">
        <v>856</v>
      </c>
      <c r="D327" s="169" t="s">
        <v>490</v>
      </c>
      <c r="E327" s="170" t="s">
        <v>857</v>
      </c>
      <c r="F327" s="171" t="s">
        <v>858</v>
      </c>
      <c r="G327" s="172" t="s">
        <v>493</v>
      </c>
      <c r="H327" s="173">
        <v>477.9</v>
      </c>
      <c r="I327" s="174"/>
      <c r="J327" s="175">
        <f>ROUND(I327*H327,2)</f>
        <v>0</v>
      </c>
      <c r="K327" s="171" t="s">
        <v>346</v>
      </c>
      <c r="L327" s="176"/>
      <c r="M327" s="177" t="s">
        <v>1</v>
      </c>
      <c r="N327" s="178" t="s">
        <v>42</v>
      </c>
      <c r="P327" s="146">
        <f>O327*H327</f>
        <v>0</v>
      </c>
      <c r="Q327" s="146">
        <v>1</v>
      </c>
      <c r="R327" s="146">
        <f>Q327*H327</f>
        <v>477.9</v>
      </c>
      <c r="S327" s="146">
        <v>0</v>
      </c>
      <c r="T327" s="147">
        <f>S327*H327</f>
        <v>0</v>
      </c>
      <c r="AR327" s="148" t="s">
        <v>494</v>
      </c>
      <c r="AT327" s="148" t="s">
        <v>490</v>
      </c>
      <c r="AU327" s="148" t="s">
        <v>86</v>
      </c>
      <c r="AY327" s="17" t="s">
        <v>339</v>
      </c>
      <c r="BE327" s="149">
        <f>IF(N327="základní",J327,0)</f>
        <v>0</v>
      </c>
      <c r="BF327" s="149">
        <f>IF(N327="snížená",J327,0)</f>
        <v>0</v>
      </c>
      <c r="BG327" s="149">
        <f>IF(N327="zákl. přenesená",J327,0)</f>
        <v>0</v>
      </c>
      <c r="BH327" s="149">
        <f>IF(N327="sníž. přenesená",J327,0)</f>
        <v>0</v>
      </c>
      <c r="BI327" s="149">
        <f>IF(N327="nulová",J327,0)</f>
        <v>0</v>
      </c>
      <c r="BJ327" s="17" t="s">
        <v>84</v>
      </c>
      <c r="BK327" s="149">
        <f>ROUND(I327*H327,2)</f>
        <v>0</v>
      </c>
      <c r="BL327" s="17" t="s">
        <v>494</v>
      </c>
      <c r="BM327" s="148" t="s">
        <v>859</v>
      </c>
    </row>
    <row r="328" spans="2:65" s="1" customFormat="1" x14ac:dyDescent="0.2">
      <c r="B328" s="32"/>
      <c r="D328" s="150" t="s">
        <v>348</v>
      </c>
      <c r="F328" s="151" t="s">
        <v>858</v>
      </c>
      <c r="I328" s="152"/>
      <c r="L328" s="32"/>
      <c r="M328" s="153"/>
      <c r="T328" s="56"/>
      <c r="AT328" s="17" t="s">
        <v>348</v>
      </c>
      <c r="AU328" s="17" t="s">
        <v>86</v>
      </c>
    </row>
    <row r="329" spans="2:65" s="12" customFormat="1" x14ac:dyDescent="0.2">
      <c r="B329" s="155"/>
      <c r="D329" s="150" t="s">
        <v>376</v>
      </c>
      <c r="E329" s="156" t="s">
        <v>1</v>
      </c>
      <c r="F329" s="157" t="s">
        <v>860</v>
      </c>
      <c r="H329" s="158">
        <v>477.9</v>
      </c>
      <c r="I329" s="159"/>
      <c r="L329" s="155"/>
      <c r="M329" s="160"/>
      <c r="T329" s="161"/>
      <c r="AT329" s="156" t="s">
        <v>376</v>
      </c>
      <c r="AU329" s="156" t="s">
        <v>86</v>
      </c>
      <c r="AV329" s="12" t="s">
        <v>86</v>
      </c>
      <c r="AW329" s="12" t="s">
        <v>34</v>
      </c>
      <c r="AX329" s="12" t="s">
        <v>84</v>
      </c>
      <c r="AY329" s="156" t="s">
        <v>339</v>
      </c>
    </row>
    <row r="330" spans="2:65" s="1" customFormat="1" ht="16.5" customHeight="1" x14ac:dyDescent="0.2">
      <c r="B330" s="136"/>
      <c r="C330" s="137" t="s">
        <v>861</v>
      </c>
      <c r="D330" s="137" t="s">
        <v>342</v>
      </c>
      <c r="E330" s="138" t="s">
        <v>846</v>
      </c>
      <c r="F330" s="139" t="s">
        <v>847</v>
      </c>
      <c r="G330" s="140" t="s">
        <v>381</v>
      </c>
      <c r="H330" s="141">
        <v>420</v>
      </c>
      <c r="I330" s="142"/>
      <c r="J330" s="143">
        <f>ROUND(I330*H330,2)</f>
        <v>0</v>
      </c>
      <c r="K330" s="139" t="s">
        <v>346</v>
      </c>
      <c r="L330" s="32"/>
      <c r="M330" s="144" t="s">
        <v>1</v>
      </c>
      <c r="N330" s="145" t="s">
        <v>42</v>
      </c>
      <c r="P330" s="146">
        <f>O330*H330</f>
        <v>0</v>
      </c>
      <c r="Q330" s="146">
        <v>0</v>
      </c>
      <c r="R330" s="146">
        <f>Q330*H330</f>
        <v>0</v>
      </c>
      <c r="S330" s="146">
        <v>0</v>
      </c>
      <c r="T330" s="147">
        <f>S330*H330</f>
        <v>0</v>
      </c>
      <c r="AR330" s="148" t="s">
        <v>249</v>
      </c>
      <c r="AT330" s="148" t="s">
        <v>342</v>
      </c>
      <c r="AU330" s="148" t="s">
        <v>86</v>
      </c>
      <c r="AY330" s="17" t="s">
        <v>339</v>
      </c>
      <c r="BE330" s="149">
        <f>IF(N330="základní",J330,0)</f>
        <v>0</v>
      </c>
      <c r="BF330" s="149">
        <f>IF(N330="snížená",J330,0)</f>
        <v>0</v>
      </c>
      <c r="BG330" s="149">
        <f>IF(N330="zákl. přenesená",J330,0)</f>
        <v>0</v>
      </c>
      <c r="BH330" s="149">
        <f>IF(N330="sníž. přenesená",J330,0)</f>
        <v>0</v>
      </c>
      <c r="BI330" s="149">
        <f>IF(N330="nulová",J330,0)</f>
        <v>0</v>
      </c>
      <c r="BJ330" s="17" t="s">
        <v>84</v>
      </c>
      <c r="BK330" s="149">
        <f>ROUND(I330*H330,2)</f>
        <v>0</v>
      </c>
      <c r="BL330" s="17" t="s">
        <v>249</v>
      </c>
      <c r="BM330" s="148" t="s">
        <v>862</v>
      </c>
    </row>
    <row r="331" spans="2:65" s="1" customFormat="1" ht="19.2" x14ac:dyDescent="0.2">
      <c r="B331" s="32"/>
      <c r="D331" s="150" t="s">
        <v>348</v>
      </c>
      <c r="F331" s="151" t="s">
        <v>849</v>
      </c>
      <c r="I331" s="152"/>
      <c r="L331" s="32"/>
      <c r="M331" s="153"/>
      <c r="T331" s="56"/>
      <c r="AT331" s="17" t="s">
        <v>348</v>
      </c>
      <c r="AU331" s="17" t="s">
        <v>86</v>
      </c>
    </row>
    <row r="332" spans="2:65" s="12" customFormat="1" x14ac:dyDescent="0.2">
      <c r="B332" s="155"/>
      <c r="D332" s="150" t="s">
        <v>376</v>
      </c>
      <c r="E332" s="156" t="s">
        <v>1</v>
      </c>
      <c r="F332" s="157" t="s">
        <v>863</v>
      </c>
      <c r="H332" s="158">
        <v>420</v>
      </c>
      <c r="I332" s="159"/>
      <c r="L332" s="155"/>
      <c r="M332" s="160"/>
      <c r="T332" s="161"/>
      <c r="AT332" s="156" t="s">
        <v>376</v>
      </c>
      <c r="AU332" s="156" t="s">
        <v>86</v>
      </c>
      <c r="AV332" s="12" t="s">
        <v>86</v>
      </c>
      <c r="AW332" s="12" t="s">
        <v>34</v>
      </c>
      <c r="AX332" s="12" t="s">
        <v>84</v>
      </c>
      <c r="AY332" s="156" t="s">
        <v>339</v>
      </c>
    </row>
    <row r="333" spans="2:65" s="11" customFormat="1" ht="25.95" customHeight="1" x14ac:dyDescent="0.25">
      <c r="B333" s="124"/>
      <c r="D333" s="125" t="s">
        <v>76</v>
      </c>
      <c r="E333" s="126" t="s">
        <v>525</v>
      </c>
      <c r="F333" s="126" t="s">
        <v>526</v>
      </c>
      <c r="I333" s="127"/>
      <c r="J333" s="128">
        <f>BK333</f>
        <v>0</v>
      </c>
      <c r="L333" s="124"/>
      <c r="M333" s="129"/>
      <c r="P333" s="130">
        <f>SUM(P334:P366)</f>
        <v>0</v>
      </c>
      <c r="R333" s="130">
        <f>SUM(R334:R366)</f>
        <v>0</v>
      </c>
      <c r="T333" s="131">
        <f>SUM(T334:T366)</f>
        <v>0</v>
      </c>
      <c r="AR333" s="125" t="s">
        <v>249</v>
      </c>
      <c r="AT333" s="132" t="s">
        <v>76</v>
      </c>
      <c r="AU333" s="132" t="s">
        <v>77</v>
      </c>
      <c r="AY333" s="125" t="s">
        <v>339</v>
      </c>
      <c r="BK333" s="133">
        <f>SUM(BK334:BK366)</f>
        <v>0</v>
      </c>
    </row>
    <row r="334" spans="2:65" s="1" customFormat="1" ht="16.5" customHeight="1" x14ac:dyDescent="0.2">
      <c r="B334" s="136"/>
      <c r="C334" s="137" t="s">
        <v>864</v>
      </c>
      <c r="D334" s="137" t="s">
        <v>342</v>
      </c>
      <c r="E334" s="138" t="s">
        <v>865</v>
      </c>
      <c r="F334" s="139" t="s">
        <v>866</v>
      </c>
      <c r="G334" s="140" t="s">
        <v>493</v>
      </c>
      <c r="H334" s="141">
        <v>1265</v>
      </c>
      <c r="I334" s="142"/>
      <c r="J334" s="143">
        <f>ROUND(I334*H334,2)</f>
        <v>0</v>
      </c>
      <c r="K334" s="139" t="s">
        <v>346</v>
      </c>
      <c r="L334" s="32"/>
      <c r="M334" s="144" t="s">
        <v>1</v>
      </c>
      <c r="N334" s="145" t="s">
        <v>42</v>
      </c>
      <c r="P334" s="146">
        <f>O334*H334</f>
        <v>0</v>
      </c>
      <c r="Q334" s="146">
        <v>0</v>
      </c>
      <c r="R334" s="146">
        <f>Q334*H334</f>
        <v>0</v>
      </c>
      <c r="S334" s="146">
        <v>0</v>
      </c>
      <c r="T334" s="147">
        <f>S334*H334</f>
        <v>0</v>
      </c>
      <c r="AR334" s="148" t="s">
        <v>530</v>
      </c>
      <c r="AT334" s="148" t="s">
        <v>342</v>
      </c>
      <c r="AU334" s="148" t="s">
        <v>84</v>
      </c>
      <c r="AY334" s="17" t="s">
        <v>339</v>
      </c>
      <c r="BE334" s="149">
        <f>IF(N334="základní",J334,0)</f>
        <v>0</v>
      </c>
      <c r="BF334" s="149">
        <f>IF(N334="snížená",J334,0)</f>
        <v>0</v>
      </c>
      <c r="BG334" s="149">
        <f>IF(N334="zákl. přenesená",J334,0)</f>
        <v>0</v>
      </c>
      <c r="BH334" s="149">
        <f>IF(N334="sníž. přenesená",J334,0)</f>
        <v>0</v>
      </c>
      <c r="BI334" s="149">
        <f>IF(N334="nulová",J334,0)</f>
        <v>0</v>
      </c>
      <c r="BJ334" s="17" t="s">
        <v>84</v>
      </c>
      <c r="BK334" s="149">
        <f>ROUND(I334*H334,2)</f>
        <v>0</v>
      </c>
      <c r="BL334" s="17" t="s">
        <v>530</v>
      </c>
      <c r="BM334" s="148" t="s">
        <v>867</v>
      </c>
    </row>
    <row r="335" spans="2:65" s="1" customFormat="1" ht="67.2" x14ac:dyDescent="0.2">
      <c r="B335" s="32"/>
      <c r="D335" s="150" t="s">
        <v>348</v>
      </c>
      <c r="F335" s="151" t="s">
        <v>868</v>
      </c>
      <c r="I335" s="152"/>
      <c r="L335" s="32"/>
      <c r="M335" s="153"/>
      <c r="T335" s="56"/>
      <c r="AT335" s="17" t="s">
        <v>348</v>
      </c>
      <c r="AU335" s="17" t="s">
        <v>84</v>
      </c>
    </row>
    <row r="336" spans="2:65" s="12" customFormat="1" ht="20.399999999999999" x14ac:dyDescent="0.2">
      <c r="B336" s="155"/>
      <c r="D336" s="150" t="s">
        <v>376</v>
      </c>
      <c r="E336" s="156" t="s">
        <v>1</v>
      </c>
      <c r="F336" s="157" t="s">
        <v>869</v>
      </c>
      <c r="H336" s="158">
        <v>1265</v>
      </c>
      <c r="I336" s="159"/>
      <c r="L336" s="155"/>
      <c r="M336" s="160"/>
      <c r="T336" s="161"/>
      <c r="AT336" s="156" t="s">
        <v>376</v>
      </c>
      <c r="AU336" s="156" t="s">
        <v>84</v>
      </c>
      <c r="AV336" s="12" t="s">
        <v>86</v>
      </c>
      <c r="AW336" s="12" t="s">
        <v>34</v>
      </c>
      <c r="AX336" s="12" t="s">
        <v>84</v>
      </c>
      <c r="AY336" s="156" t="s">
        <v>339</v>
      </c>
    </row>
    <row r="337" spans="2:65" s="1" customFormat="1" ht="24.15" customHeight="1" x14ac:dyDescent="0.2">
      <c r="B337" s="136"/>
      <c r="C337" s="137" t="s">
        <v>870</v>
      </c>
      <c r="D337" s="137" t="s">
        <v>342</v>
      </c>
      <c r="E337" s="138" t="s">
        <v>568</v>
      </c>
      <c r="F337" s="139" t="s">
        <v>569</v>
      </c>
      <c r="G337" s="140" t="s">
        <v>493</v>
      </c>
      <c r="H337" s="141">
        <v>1172.5999999999999</v>
      </c>
      <c r="I337" s="142"/>
      <c r="J337" s="143">
        <f>ROUND(I337*H337,2)</f>
        <v>0</v>
      </c>
      <c r="K337" s="139" t="s">
        <v>346</v>
      </c>
      <c r="L337" s="32"/>
      <c r="M337" s="144" t="s">
        <v>1</v>
      </c>
      <c r="N337" s="145" t="s">
        <v>42</v>
      </c>
      <c r="P337" s="146">
        <f>O337*H337</f>
        <v>0</v>
      </c>
      <c r="Q337" s="146">
        <v>0</v>
      </c>
      <c r="R337" s="146">
        <f>Q337*H337</f>
        <v>0</v>
      </c>
      <c r="S337" s="146">
        <v>0</v>
      </c>
      <c r="T337" s="147">
        <f>S337*H337</f>
        <v>0</v>
      </c>
      <c r="AR337" s="148" t="s">
        <v>530</v>
      </c>
      <c r="AT337" s="148" t="s">
        <v>342</v>
      </c>
      <c r="AU337" s="148" t="s">
        <v>84</v>
      </c>
      <c r="AY337" s="17" t="s">
        <v>339</v>
      </c>
      <c r="BE337" s="149">
        <f>IF(N337="základní",J337,0)</f>
        <v>0</v>
      </c>
      <c r="BF337" s="149">
        <f>IF(N337="snížená",J337,0)</f>
        <v>0</v>
      </c>
      <c r="BG337" s="149">
        <f>IF(N337="zákl. přenesená",J337,0)</f>
        <v>0</v>
      </c>
      <c r="BH337" s="149">
        <f>IF(N337="sníž. přenesená",J337,0)</f>
        <v>0</v>
      </c>
      <c r="BI337" s="149">
        <f>IF(N337="nulová",J337,0)</f>
        <v>0</v>
      </c>
      <c r="BJ337" s="17" t="s">
        <v>84</v>
      </c>
      <c r="BK337" s="149">
        <f>ROUND(I337*H337,2)</f>
        <v>0</v>
      </c>
      <c r="BL337" s="17" t="s">
        <v>530</v>
      </c>
      <c r="BM337" s="148" t="s">
        <v>871</v>
      </c>
    </row>
    <row r="338" spans="2:65" s="1" customFormat="1" ht="38.4" x14ac:dyDescent="0.2">
      <c r="B338" s="32"/>
      <c r="D338" s="150" t="s">
        <v>348</v>
      </c>
      <c r="F338" s="151" t="s">
        <v>571</v>
      </c>
      <c r="I338" s="152"/>
      <c r="L338" s="32"/>
      <c r="M338" s="153"/>
      <c r="T338" s="56"/>
      <c r="AT338" s="17" t="s">
        <v>348</v>
      </c>
      <c r="AU338" s="17" t="s">
        <v>84</v>
      </c>
    </row>
    <row r="339" spans="2:65" s="12" customFormat="1" x14ac:dyDescent="0.2">
      <c r="B339" s="155"/>
      <c r="D339" s="150" t="s">
        <v>376</v>
      </c>
      <c r="E339" s="156" t="s">
        <v>1</v>
      </c>
      <c r="F339" s="157" t="s">
        <v>872</v>
      </c>
      <c r="H339" s="158">
        <v>1172.5999999999999</v>
      </c>
      <c r="I339" s="159"/>
      <c r="L339" s="155"/>
      <c r="M339" s="160"/>
      <c r="T339" s="161"/>
      <c r="AT339" s="156" t="s">
        <v>376</v>
      </c>
      <c r="AU339" s="156" t="s">
        <v>84</v>
      </c>
      <c r="AV339" s="12" t="s">
        <v>86</v>
      </c>
      <c r="AW339" s="12" t="s">
        <v>34</v>
      </c>
      <c r="AX339" s="12" t="s">
        <v>84</v>
      </c>
      <c r="AY339" s="156" t="s">
        <v>339</v>
      </c>
    </row>
    <row r="340" spans="2:65" s="1" customFormat="1" ht="24.15" customHeight="1" x14ac:dyDescent="0.2">
      <c r="B340" s="136"/>
      <c r="C340" s="137" t="s">
        <v>873</v>
      </c>
      <c r="D340" s="137" t="s">
        <v>342</v>
      </c>
      <c r="E340" s="138" t="s">
        <v>583</v>
      </c>
      <c r="F340" s="139" t="s">
        <v>584</v>
      </c>
      <c r="G340" s="140" t="s">
        <v>493</v>
      </c>
      <c r="H340" s="141">
        <v>1172.5999999999999</v>
      </c>
      <c r="I340" s="142"/>
      <c r="J340" s="143">
        <f>ROUND(I340*H340,2)</f>
        <v>0</v>
      </c>
      <c r="K340" s="139" t="s">
        <v>346</v>
      </c>
      <c r="L340" s="32"/>
      <c r="M340" s="144" t="s">
        <v>1</v>
      </c>
      <c r="N340" s="145" t="s">
        <v>42</v>
      </c>
      <c r="P340" s="146">
        <f>O340*H340</f>
        <v>0</v>
      </c>
      <c r="Q340" s="146">
        <v>0</v>
      </c>
      <c r="R340" s="146">
        <f>Q340*H340</f>
        <v>0</v>
      </c>
      <c r="S340" s="146">
        <v>0</v>
      </c>
      <c r="T340" s="147">
        <f>S340*H340</f>
        <v>0</v>
      </c>
      <c r="AR340" s="148" t="s">
        <v>530</v>
      </c>
      <c r="AT340" s="148" t="s">
        <v>342</v>
      </c>
      <c r="AU340" s="148" t="s">
        <v>84</v>
      </c>
      <c r="AY340" s="17" t="s">
        <v>339</v>
      </c>
      <c r="BE340" s="149">
        <f>IF(N340="základní",J340,0)</f>
        <v>0</v>
      </c>
      <c r="BF340" s="149">
        <f>IF(N340="snížená",J340,0)</f>
        <v>0</v>
      </c>
      <c r="BG340" s="149">
        <f>IF(N340="zákl. přenesená",J340,0)</f>
        <v>0</v>
      </c>
      <c r="BH340" s="149">
        <f>IF(N340="sníž. přenesená",J340,0)</f>
        <v>0</v>
      </c>
      <c r="BI340" s="149">
        <f>IF(N340="nulová",J340,0)</f>
        <v>0</v>
      </c>
      <c r="BJ340" s="17" t="s">
        <v>84</v>
      </c>
      <c r="BK340" s="149">
        <f>ROUND(I340*H340,2)</f>
        <v>0</v>
      </c>
      <c r="BL340" s="17" t="s">
        <v>530</v>
      </c>
      <c r="BM340" s="148" t="s">
        <v>874</v>
      </c>
    </row>
    <row r="341" spans="2:65" s="1" customFormat="1" ht="38.4" x14ac:dyDescent="0.2">
      <c r="B341" s="32"/>
      <c r="D341" s="150" t="s">
        <v>348</v>
      </c>
      <c r="F341" s="151" t="s">
        <v>586</v>
      </c>
      <c r="I341" s="152"/>
      <c r="L341" s="32"/>
      <c r="M341" s="153"/>
      <c r="T341" s="56"/>
      <c r="AT341" s="17" t="s">
        <v>348</v>
      </c>
      <c r="AU341" s="17" t="s">
        <v>84</v>
      </c>
    </row>
    <row r="342" spans="2:65" s="12" customFormat="1" x14ac:dyDescent="0.2">
      <c r="B342" s="155"/>
      <c r="D342" s="150" t="s">
        <v>376</v>
      </c>
      <c r="E342" s="156" t="s">
        <v>1</v>
      </c>
      <c r="F342" s="157" t="s">
        <v>872</v>
      </c>
      <c r="H342" s="158">
        <v>1172.5999999999999</v>
      </c>
      <c r="I342" s="159"/>
      <c r="L342" s="155"/>
      <c r="M342" s="160"/>
      <c r="T342" s="161"/>
      <c r="AT342" s="156" t="s">
        <v>376</v>
      </c>
      <c r="AU342" s="156" t="s">
        <v>84</v>
      </c>
      <c r="AV342" s="12" t="s">
        <v>86</v>
      </c>
      <c r="AW342" s="12" t="s">
        <v>34</v>
      </c>
      <c r="AX342" s="12" t="s">
        <v>84</v>
      </c>
      <c r="AY342" s="156" t="s">
        <v>339</v>
      </c>
    </row>
    <row r="343" spans="2:65" s="1" customFormat="1" ht="24.15" customHeight="1" x14ac:dyDescent="0.2">
      <c r="B343" s="136"/>
      <c r="C343" s="137" t="s">
        <v>875</v>
      </c>
      <c r="D343" s="137" t="s">
        <v>342</v>
      </c>
      <c r="E343" s="138" t="s">
        <v>568</v>
      </c>
      <c r="F343" s="139" t="s">
        <v>569</v>
      </c>
      <c r="G343" s="140" t="s">
        <v>493</v>
      </c>
      <c r="H343" s="141">
        <v>1335.3989999999999</v>
      </c>
      <c r="I343" s="142"/>
      <c r="J343" s="143">
        <f>ROUND(I343*H343,2)</f>
        <v>0</v>
      </c>
      <c r="K343" s="139" t="s">
        <v>346</v>
      </c>
      <c r="L343" s="32"/>
      <c r="M343" s="144" t="s">
        <v>1</v>
      </c>
      <c r="N343" s="145" t="s">
        <v>42</v>
      </c>
      <c r="P343" s="146">
        <f>O343*H343</f>
        <v>0</v>
      </c>
      <c r="Q343" s="146">
        <v>0</v>
      </c>
      <c r="R343" s="146">
        <f>Q343*H343</f>
        <v>0</v>
      </c>
      <c r="S343" s="146">
        <v>0</v>
      </c>
      <c r="T343" s="147">
        <f>S343*H343</f>
        <v>0</v>
      </c>
      <c r="AR343" s="148" t="s">
        <v>530</v>
      </c>
      <c r="AT343" s="148" t="s">
        <v>342</v>
      </c>
      <c r="AU343" s="148" t="s">
        <v>84</v>
      </c>
      <c r="AY343" s="17" t="s">
        <v>339</v>
      </c>
      <c r="BE343" s="149">
        <f>IF(N343="základní",J343,0)</f>
        <v>0</v>
      </c>
      <c r="BF343" s="149">
        <f>IF(N343="snížená",J343,0)</f>
        <v>0</v>
      </c>
      <c r="BG343" s="149">
        <f>IF(N343="zákl. přenesená",J343,0)</f>
        <v>0</v>
      </c>
      <c r="BH343" s="149">
        <f>IF(N343="sníž. přenesená",J343,0)</f>
        <v>0</v>
      </c>
      <c r="BI343" s="149">
        <f>IF(N343="nulová",J343,0)</f>
        <v>0</v>
      </c>
      <c r="BJ343" s="17" t="s">
        <v>84</v>
      </c>
      <c r="BK343" s="149">
        <f>ROUND(I343*H343,2)</f>
        <v>0</v>
      </c>
      <c r="BL343" s="17" t="s">
        <v>530</v>
      </c>
      <c r="BM343" s="148" t="s">
        <v>876</v>
      </c>
    </row>
    <row r="344" spans="2:65" s="1" customFormat="1" ht="38.4" x14ac:dyDescent="0.2">
      <c r="B344" s="32"/>
      <c r="D344" s="150" t="s">
        <v>348</v>
      </c>
      <c r="F344" s="151" t="s">
        <v>571</v>
      </c>
      <c r="I344" s="152"/>
      <c r="L344" s="32"/>
      <c r="M344" s="153"/>
      <c r="T344" s="56"/>
      <c r="AT344" s="17" t="s">
        <v>348</v>
      </c>
      <c r="AU344" s="17" t="s">
        <v>84</v>
      </c>
    </row>
    <row r="345" spans="2:65" s="12" customFormat="1" x14ac:dyDescent="0.2">
      <c r="B345" s="155"/>
      <c r="D345" s="150" t="s">
        <v>376</v>
      </c>
      <c r="E345" s="156" t="s">
        <v>1</v>
      </c>
      <c r="F345" s="157" t="s">
        <v>877</v>
      </c>
      <c r="H345" s="158">
        <v>1335.3989999999999</v>
      </c>
      <c r="I345" s="159"/>
      <c r="L345" s="155"/>
      <c r="M345" s="160"/>
      <c r="T345" s="161"/>
      <c r="AT345" s="156" t="s">
        <v>376</v>
      </c>
      <c r="AU345" s="156" t="s">
        <v>84</v>
      </c>
      <c r="AV345" s="12" t="s">
        <v>86</v>
      </c>
      <c r="AW345" s="12" t="s">
        <v>34</v>
      </c>
      <c r="AX345" s="12" t="s">
        <v>84</v>
      </c>
      <c r="AY345" s="156" t="s">
        <v>339</v>
      </c>
    </row>
    <row r="346" spans="2:65" s="1" customFormat="1" ht="24.15" customHeight="1" x14ac:dyDescent="0.2">
      <c r="B346" s="136"/>
      <c r="C346" s="137" t="s">
        <v>878</v>
      </c>
      <c r="D346" s="137" t="s">
        <v>342</v>
      </c>
      <c r="E346" s="138" t="s">
        <v>583</v>
      </c>
      <c r="F346" s="139" t="s">
        <v>584</v>
      </c>
      <c r="G346" s="140" t="s">
        <v>493</v>
      </c>
      <c r="H346" s="141">
        <v>2670.7979999999998</v>
      </c>
      <c r="I346" s="142"/>
      <c r="J346" s="143">
        <f>ROUND(I346*H346,2)</f>
        <v>0</v>
      </c>
      <c r="K346" s="139" t="s">
        <v>346</v>
      </c>
      <c r="L346" s="32"/>
      <c r="M346" s="144" t="s">
        <v>1</v>
      </c>
      <c r="N346" s="145" t="s">
        <v>42</v>
      </c>
      <c r="P346" s="146">
        <f>O346*H346</f>
        <v>0</v>
      </c>
      <c r="Q346" s="146">
        <v>0</v>
      </c>
      <c r="R346" s="146">
        <f>Q346*H346</f>
        <v>0</v>
      </c>
      <c r="S346" s="146">
        <v>0</v>
      </c>
      <c r="T346" s="147">
        <f>S346*H346</f>
        <v>0</v>
      </c>
      <c r="AR346" s="148" t="s">
        <v>530</v>
      </c>
      <c r="AT346" s="148" t="s">
        <v>342</v>
      </c>
      <c r="AU346" s="148" t="s">
        <v>84</v>
      </c>
      <c r="AY346" s="17" t="s">
        <v>339</v>
      </c>
      <c r="BE346" s="149">
        <f>IF(N346="základní",J346,0)</f>
        <v>0</v>
      </c>
      <c r="BF346" s="149">
        <f>IF(N346="snížená",J346,0)</f>
        <v>0</v>
      </c>
      <c r="BG346" s="149">
        <f>IF(N346="zákl. přenesená",J346,0)</f>
        <v>0</v>
      </c>
      <c r="BH346" s="149">
        <f>IF(N346="sníž. přenesená",J346,0)</f>
        <v>0</v>
      </c>
      <c r="BI346" s="149">
        <f>IF(N346="nulová",J346,0)</f>
        <v>0</v>
      </c>
      <c r="BJ346" s="17" t="s">
        <v>84</v>
      </c>
      <c r="BK346" s="149">
        <f>ROUND(I346*H346,2)</f>
        <v>0</v>
      </c>
      <c r="BL346" s="17" t="s">
        <v>530</v>
      </c>
      <c r="BM346" s="148" t="s">
        <v>879</v>
      </c>
    </row>
    <row r="347" spans="2:65" s="1" customFormat="1" ht="38.4" x14ac:dyDescent="0.2">
      <c r="B347" s="32"/>
      <c r="D347" s="150" t="s">
        <v>348</v>
      </c>
      <c r="F347" s="151" t="s">
        <v>586</v>
      </c>
      <c r="I347" s="152"/>
      <c r="L347" s="32"/>
      <c r="M347" s="153"/>
      <c r="T347" s="56"/>
      <c r="AT347" s="17" t="s">
        <v>348</v>
      </c>
      <c r="AU347" s="17" t="s">
        <v>84</v>
      </c>
    </row>
    <row r="348" spans="2:65" s="12" customFormat="1" x14ac:dyDescent="0.2">
      <c r="B348" s="155"/>
      <c r="D348" s="150" t="s">
        <v>376</v>
      </c>
      <c r="E348" s="156" t="s">
        <v>1</v>
      </c>
      <c r="F348" s="157" t="s">
        <v>880</v>
      </c>
      <c r="H348" s="158">
        <v>2670.7979999999998</v>
      </c>
      <c r="I348" s="159"/>
      <c r="L348" s="155"/>
      <c r="M348" s="160"/>
      <c r="T348" s="161"/>
      <c r="AT348" s="156" t="s">
        <v>376</v>
      </c>
      <c r="AU348" s="156" t="s">
        <v>84</v>
      </c>
      <c r="AV348" s="12" t="s">
        <v>86</v>
      </c>
      <c r="AW348" s="12" t="s">
        <v>34</v>
      </c>
      <c r="AX348" s="12" t="s">
        <v>84</v>
      </c>
      <c r="AY348" s="156" t="s">
        <v>339</v>
      </c>
    </row>
    <row r="349" spans="2:65" s="1" customFormat="1" ht="24.15" customHeight="1" x14ac:dyDescent="0.2">
      <c r="B349" s="136"/>
      <c r="C349" s="137" t="s">
        <v>881</v>
      </c>
      <c r="D349" s="137" t="s">
        <v>342</v>
      </c>
      <c r="E349" s="138" t="s">
        <v>538</v>
      </c>
      <c r="F349" s="139" t="s">
        <v>539</v>
      </c>
      <c r="G349" s="140" t="s">
        <v>493</v>
      </c>
      <c r="H349" s="141">
        <v>97.8</v>
      </c>
      <c r="I349" s="142"/>
      <c r="J349" s="143">
        <f>ROUND(I349*H349,2)</f>
        <v>0</v>
      </c>
      <c r="K349" s="139" t="s">
        <v>346</v>
      </c>
      <c r="L349" s="32"/>
      <c r="M349" s="144" t="s">
        <v>1</v>
      </c>
      <c r="N349" s="145" t="s">
        <v>42</v>
      </c>
      <c r="P349" s="146">
        <f>O349*H349</f>
        <v>0</v>
      </c>
      <c r="Q349" s="146">
        <v>0</v>
      </c>
      <c r="R349" s="146">
        <f>Q349*H349</f>
        <v>0</v>
      </c>
      <c r="S349" s="146">
        <v>0</v>
      </c>
      <c r="T349" s="147">
        <f>S349*H349</f>
        <v>0</v>
      </c>
      <c r="AR349" s="148" t="s">
        <v>530</v>
      </c>
      <c r="AT349" s="148" t="s">
        <v>342</v>
      </c>
      <c r="AU349" s="148" t="s">
        <v>84</v>
      </c>
      <c r="AY349" s="17" t="s">
        <v>339</v>
      </c>
      <c r="BE349" s="149">
        <f>IF(N349="základní",J349,0)</f>
        <v>0</v>
      </c>
      <c r="BF349" s="149">
        <f>IF(N349="snížená",J349,0)</f>
        <v>0</v>
      </c>
      <c r="BG349" s="149">
        <f>IF(N349="zákl. přenesená",J349,0)</f>
        <v>0</v>
      </c>
      <c r="BH349" s="149">
        <f>IF(N349="sníž. přenesená",J349,0)</f>
        <v>0</v>
      </c>
      <c r="BI349" s="149">
        <f>IF(N349="nulová",J349,0)</f>
        <v>0</v>
      </c>
      <c r="BJ349" s="17" t="s">
        <v>84</v>
      </c>
      <c r="BK349" s="149">
        <f>ROUND(I349*H349,2)</f>
        <v>0</v>
      </c>
      <c r="BL349" s="17" t="s">
        <v>530</v>
      </c>
      <c r="BM349" s="148" t="s">
        <v>882</v>
      </c>
    </row>
    <row r="350" spans="2:65" s="1" customFormat="1" ht="38.4" x14ac:dyDescent="0.2">
      <c r="B350" s="32"/>
      <c r="D350" s="150" t="s">
        <v>348</v>
      </c>
      <c r="F350" s="151" t="s">
        <v>541</v>
      </c>
      <c r="I350" s="152"/>
      <c r="L350" s="32"/>
      <c r="M350" s="153"/>
      <c r="T350" s="56"/>
      <c r="AT350" s="17" t="s">
        <v>348</v>
      </c>
      <c r="AU350" s="17" t="s">
        <v>84</v>
      </c>
    </row>
    <row r="351" spans="2:65" s="12" customFormat="1" x14ac:dyDescent="0.2">
      <c r="B351" s="155"/>
      <c r="D351" s="150" t="s">
        <v>376</v>
      </c>
      <c r="E351" s="156" t="s">
        <v>1</v>
      </c>
      <c r="F351" s="157" t="s">
        <v>883</v>
      </c>
      <c r="H351" s="158">
        <v>97.8</v>
      </c>
      <c r="I351" s="159"/>
      <c r="L351" s="155"/>
      <c r="M351" s="160"/>
      <c r="T351" s="161"/>
      <c r="AT351" s="156" t="s">
        <v>376</v>
      </c>
      <c r="AU351" s="156" t="s">
        <v>84</v>
      </c>
      <c r="AV351" s="12" t="s">
        <v>86</v>
      </c>
      <c r="AW351" s="12" t="s">
        <v>34</v>
      </c>
      <c r="AX351" s="12" t="s">
        <v>84</v>
      </c>
      <c r="AY351" s="156" t="s">
        <v>339</v>
      </c>
    </row>
    <row r="352" spans="2:65" s="1" customFormat="1" ht="33" customHeight="1" x14ac:dyDescent="0.2">
      <c r="B352" s="136"/>
      <c r="C352" s="137" t="s">
        <v>884</v>
      </c>
      <c r="D352" s="137" t="s">
        <v>342</v>
      </c>
      <c r="E352" s="138" t="s">
        <v>543</v>
      </c>
      <c r="F352" s="139" t="s">
        <v>544</v>
      </c>
      <c r="G352" s="140" t="s">
        <v>493</v>
      </c>
      <c r="H352" s="141">
        <v>1467</v>
      </c>
      <c r="I352" s="142"/>
      <c r="J352" s="143">
        <f>ROUND(I352*H352,2)</f>
        <v>0</v>
      </c>
      <c r="K352" s="139" t="s">
        <v>346</v>
      </c>
      <c r="L352" s="32"/>
      <c r="M352" s="144" t="s">
        <v>1</v>
      </c>
      <c r="N352" s="145" t="s">
        <v>42</v>
      </c>
      <c r="P352" s="146">
        <f>O352*H352</f>
        <v>0</v>
      </c>
      <c r="Q352" s="146">
        <v>0</v>
      </c>
      <c r="R352" s="146">
        <f>Q352*H352</f>
        <v>0</v>
      </c>
      <c r="S352" s="146">
        <v>0</v>
      </c>
      <c r="T352" s="147">
        <f>S352*H352</f>
        <v>0</v>
      </c>
      <c r="AR352" s="148" t="s">
        <v>530</v>
      </c>
      <c r="AT352" s="148" t="s">
        <v>342</v>
      </c>
      <c r="AU352" s="148" t="s">
        <v>84</v>
      </c>
      <c r="AY352" s="17" t="s">
        <v>339</v>
      </c>
      <c r="BE352" s="149">
        <f>IF(N352="základní",J352,0)</f>
        <v>0</v>
      </c>
      <c r="BF352" s="149">
        <f>IF(N352="snížená",J352,0)</f>
        <v>0</v>
      </c>
      <c r="BG352" s="149">
        <f>IF(N352="zákl. přenesená",J352,0)</f>
        <v>0</v>
      </c>
      <c r="BH352" s="149">
        <f>IF(N352="sníž. přenesená",J352,0)</f>
        <v>0</v>
      </c>
      <c r="BI352" s="149">
        <f>IF(N352="nulová",J352,0)</f>
        <v>0</v>
      </c>
      <c r="BJ352" s="17" t="s">
        <v>84</v>
      </c>
      <c r="BK352" s="149">
        <f>ROUND(I352*H352,2)</f>
        <v>0</v>
      </c>
      <c r="BL352" s="17" t="s">
        <v>530</v>
      </c>
      <c r="BM352" s="148" t="s">
        <v>885</v>
      </c>
    </row>
    <row r="353" spans="2:65" s="1" customFormat="1" ht="38.4" x14ac:dyDescent="0.2">
      <c r="B353" s="32"/>
      <c r="D353" s="150" t="s">
        <v>348</v>
      </c>
      <c r="F353" s="151" t="s">
        <v>546</v>
      </c>
      <c r="I353" s="152"/>
      <c r="L353" s="32"/>
      <c r="M353" s="153"/>
      <c r="T353" s="56"/>
      <c r="AT353" s="17" t="s">
        <v>348</v>
      </c>
      <c r="AU353" s="17" t="s">
        <v>84</v>
      </c>
    </row>
    <row r="354" spans="2:65" s="12" customFormat="1" x14ac:dyDescent="0.2">
      <c r="B354" s="155"/>
      <c r="D354" s="150" t="s">
        <v>376</v>
      </c>
      <c r="E354" s="156" t="s">
        <v>1</v>
      </c>
      <c r="F354" s="157" t="s">
        <v>886</v>
      </c>
      <c r="H354" s="158">
        <v>1467</v>
      </c>
      <c r="I354" s="159"/>
      <c r="L354" s="155"/>
      <c r="M354" s="160"/>
      <c r="T354" s="161"/>
      <c r="AT354" s="156" t="s">
        <v>376</v>
      </c>
      <c r="AU354" s="156" t="s">
        <v>84</v>
      </c>
      <c r="AV354" s="12" t="s">
        <v>86</v>
      </c>
      <c r="AW354" s="12" t="s">
        <v>34</v>
      </c>
      <c r="AX354" s="12" t="s">
        <v>84</v>
      </c>
      <c r="AY354" s="156" t="s">
        <v>339</v>
      </c>
    </row>
    <row r="355" spans="2:65" s="1" customFormat="1" ht="24.15" customHeight="1" x14ac:dyDescent="0.2">
      <c r="B355" s="136"/>
      <c r="C355" s="137" t="s">
        <v>887</v>
      </c>
      <c r="D355" s="137" t="s">
        <v>342</v>
      </c>
      <c r="E355" s="138" t="s">
        <v>568</v>
      </c>
      <c r="F355" s="139" t="s">
        <v>569</v>
      </c>
      <c r="G355" s="140" t="s">
        <v>493</v>
      </c>
      <c r="H355" s="141">
        <v>65.548000000000002</v>
      </c>
      <c r="I355" s="142"/>
      <c r="J355" s="143">
        <f>ROUND(I355*H355,2)</f>
        <v>0</v>
      </c>
      <c r="K355" s="139" t="s">
        <v>346</v>
      </c>
      <c r="L355" s="32"/>
      <c r="M355" s="144" t="s">
        <v>1</v>
      </c>
      <c r="N355" s="145" t="s">
        <v>42</v>
      </c>
      <c r="P355" s="146">
        <f>O355*H355</f>
        <v>0</v>
      </c>
      <c r="Q355" s="146">
        <v>0</v>
      </c>
      <c r="R355" s="146">
        <f>Q355*H355</f>
        <v>0</v>
      </c>
      <c r="S355" s="146">
        <v>0</v>
      </c>
      <c r="T355" s="147">
        <f>S355*H355</f>
        <v>0</v>
      </c>
      <c r="AR355" s="148" t="s">
        <v>530</v>
      </c>
      <c r="AT355" s="148" t="s">
        <v>342</v>
      </c>
      <c r="AU355" s="148" t="s">
        <v>84</v>
      </c>
      <c r="AY355" s="17" t="s">
        <v>339</v>
      </c>
      <c r="BE355" s="149">
        <f>IF(N355="základní",J355,0)</f>
        <v>0</v>
      </c>
      <c r="BF355" s="149">
        <f>IF(N355="snížená",J355,0)</f>
        <v>0</v>
      </c>
      <c r="BG355" s="149">
        <f>IF(N355="zákl. přenesená",J355,0)</f>
        <v>0</v>
      </c>
      <c r="BH355" s="149">
        <f>IF(N355="sníž. přenesená",J355,0)</f>
        <v>0</v>
      </c>
      <c r="BI355" s="149">
        <f>IF(N355="nulová",J355,0)</f>
        <v>0</v>
      </c>
      <c r="BJ355" s="17" t="s">
        <v>84</v>
      </c>
      <c r="BK355" s="149">
        <f>ROUND(I355*H355,2)</f>
        <v>0</v>
      </c>
      <c r="BL355" s="17" t="s">
        <v>530</v>
      </c>
      <c r="BM355" s="148" t="s">
        <v>888</v>
      </c>
    </row>
    <row r="356" spans="2:65" s="1" customFormat="1" ht="38.4" x14ac:dyDescent="0.2">
      <c r="B356" s="32"/>
      <c r="D356" s="150" t="s">
        <v>348</v>
      </c>
      <c r="F356" s="151" t="s">
        <v>571</v>
      </c>
      <c r="I356" s="152"/>
      <c r="L356" s="32"/>
      <c r="M356" s="153"/>
      <c r="T356" s="56"/>
      <c r="AT356" s="17" t="s">
        <v>348</v>
      </c>
      <c r="AU356" s="17" t="s">
        <v>84</v>
      </c>
    </row>
    <row r="357" spans="2:65" s="12" customFormat="1" x14ac:dyDescent="0.2">
      <c r="B357" s="155"/>
      <c r="D357" s="150" t="s">
        <v>376</v>
      </c>
      <c r="E357" s="156" t="s">
        <v>1</v>
      </c>
      <c r="F357" s="157" t="s">
        <v>889</v>
      </c>
      <c r="H357" s="158">
        <v>65.548000000000002</v>
      </c>
      <c r="I357" s="159"/>
      <c r="L357" s="155"/>
      <c r="M357" s="160"/>
      <c r="T357" s="161"/>
      <c r="AT357" s="156" t="s">
        <v>376</v>
      </c>
      <c r="AU357" s="156" t="s">
        <v>84</v>
      </c>
      <c r="AV357" s="12" t="s">
        <v>86</v>
      </c>
      <c r="AW357" s="12" t="s">
        <v>34</v>
      </c>
      <c r="AX357" s="12" t="s">
        <v>84</v>
      </c>
      <c r="AY357" s="156" t="s">
        <v>339</v>
      </c>
    </row>
    <row r="358" spans="2:65" s="1" customFormat="1" ht="24.15" customHeight="1" x14ac:dyDescent="0.2">
      <c r="B358" s="136"/>
      <c r="C358" s="137" t="s">
        <v>890</v>
      </c>
      <c r="D358" s="137" t="s">
        <v>342</v>
      </c>
      <c r="E358" s="138" t="s">
        <v>583</v>
      </c>
      <c r="F358" s="139" t="s">
        <v>584</v>
      </c>
      <c r="G358" s="140" t="s">
        <v>493</v>
      </c>
      <c r="H358" s="141">
        <v>65.548000000000002</v>
      </c>
      <c r="I358" s="142"/>
      <c r="J358" s="143">
        <f>ROUND(I358*H358,2)</f>
        <v>0</v>
      </c>
      <c r="K358" s="139" t="s">
        <v>346</v>
      </c>
      <c r="L358" s="32"/>
      <c r="M358" s="144" t="s">
        <v>1</v>
      </c>
      <c r="N358" s="145" t="s">
        <v>42</v>
      </c>
      <c r="P358" s="146">
        <f>O358*H358</f>
        <v>0</v>
      </c>
      <c r="Q358" s="146">
        <v>0</v>
      </c>
      <c r="R358" s="146">
        <f>Q358*H358</f>
        <v>0</v>
      </c>
      <c r="S358" s="146">
        <v>0</v>
      </c>
      <c r="T358" s="147">
        <f>S358*H358</f>
        <v>0</v>
      </c>
      <c r="AR358" s="148" t="s">
        <v>530</v>
      </c>
      <c r="AT358" s="148" t="s">
        <v>342</v>
      </c>
      <c r="AU358" s="148" t="s">
        <v>84</v>
      </c>
      <c r="AY358" s="17" t="s">
        <v>339</v>
      </c>
      <c r="BE358" s="149">
        <f>IF(N358="základní",J358,0)</f>
        <v>0</v>
      </c>
      <c r="BF358" s="149">
        <f>IF(N358="snížená",J358,0)</f>
        <v>0</v>
      </c>
      <c r="BG358" s="149">
        <f>IF(N358="zákl. přenesená",J358,0)</f>
        <v>0</v>
      </c>
      <c r="BH358" s="149">
        <f>IF(N358="sníž. přenesená",J358,0)</f>
        <v>0</v>
      </c>
      <c r="BI358" s="149">
        <f>IF(N358="nulová",J358,0)</f>
        <v>0</v>
      </c>
      <c r="BJ358" s="17" t="s">
        <v>84</v>
      </c>
      <c r="BK358" s="149">
        <f>ROUND(I358*H358,2)</f>
        <v>0</v>
      </c>
      <c r="BL358" s="17" t="s">
        <v>530</v>
      </c>
      <c r="BM358" s="148" t="s">
        <v>891</v>
      </c>
    </row>
    <row r="359" spans="2:65" s="1" customFormat="1" ht="38.4" x14ac:dyDescent="0.2">
      <c r="B359" s="32"/>
      <c r="D359" s="150" t="s">
        <v>348</v>
      </c>
      <c r="F359" s="151" t="s">
        <v>586</v>
      </c>
      <c r="I359" s="152"/>
      <c r="L359" s="32"/>
      <c r="M359" s="153"/>
      <c r="T359" s="56"/>
      <c r="AT359" s="17" t="s">
        <v>348</v>
      </c>
      <c r="AU359" s="17" t="s">
        <v>84</v>
      </c>
    </row>
    <row r="360" spans="2:65" s="12" customFormat="1" x14ac:dyDescent="0.2">
      <c r="B360" s="155"/>
      <c r="D360" s="150" t="s">
        <v>376</v>
      </c>
      <c r="E360" s="156" t="s">
        <v>1</v>
      </c>
      <c r="F360" s="157" t="s">
        <v>892</v>
      </c>
      <c r="H360" s="158">
        <v>65.548000000000002</v>
      </c>
      <c r="I360" s="159"/>
      <c r="L360" s="155"/>
      <c r="M360" s="160"/>
      <c r="T360" s="161"/>
      <c r="AT360" s="156" t="s">
        <v>376</v>
      </c>
      <c r="AU360" s="156" t="s">
        <v>84</v>
      </c>
      <c r="AV360" s="12" t="s">
        <v>86</v>
      </c>
      <c r="AW360" s="12" t="s">
        <v>34</v>
      </c>
      <c r="AX360" s="12" t="s">
        <v>84</v>
      </c>
      <c r="AY360" s="156" t="s">
        <v>339</v>
      </c>
    </row>
    <row r="361" spans="2:65" s="1" customFormat="1" ht="24.15" customHeight="1" x14ac:dyDescent="0.2">
      <c r="B361" s="136"/>
      <c r="C361" s="137" t="s">
        <v>893</v>
      </c>
      <c r="D361" s="137" t="s">
        <v>342</v>
      </c>
      <c r="E361" s="138" t="s">
        <v>568</v>
      </c>
      <c r="F361" s="139" t="s">
        <v>569</v>
      </c>
      <c r="G361" s="140" t="s">
        <v>493</v>
      </c>
      <c r="H361" s="141">
        <v>124.95</v>
      </c>
      <c r="I361" s="142"/>
      <c r="J361" s="143">
        <f>ROUND(I361*H361,2)</f>
        <v>0</v>
      </c>
      <c r="K361" s="139" t="s">
        <v>346</v>
      </c>
      <c r="L361" s="32"/>
      <c r="M361" s="144" t="s">
        <v>1</v>
      </c>
      <c r="N361" s="145" t="s">
        <v>42</v>
      </c>
      <c r="P361" s="146">
        <f>O361*H361</f>
        <v>0</v>
      </c>
      <c r="Q361" s="146">
        <v>0</v>
      </c>
      <c r="R361" s="146">
        <f>Q361*H361</f>
        <v>0</v>
      </c>
      <c r="S361" s="146">
        <v>0</v>
      </c>
      <c r="T361" s="147">
        <f>S361*H361</f>
        <v>0</v>
      </c>
      <c r="AR361" s="148" t="s">
        <v>530</v>
      </c>
      <c r="AT361" s="148" t="s">
        <v>342</v>
      </c>
      <c r="AU361" s="148" t="s">
        <v>84</v>
      </c>
      <c r="AY361" s="17" t="s">
        <v>339</v>
      </c>
      <c r="BE361" s="149">
        <f>IF(N361="základní",J361,0)</f>
        <v>0</v>
      </c>
      <c r="BF361" s="149">
        <f>IF(N361="snížená",J361,0)</f>
        <v>0</v>
      </c>
      <c r="BG361" s="149">
        <f>IF(N361="zákl. přenesená",J361,0)</f>
        <v>0</v>
      </c>
      <c r="BH361" s="149">
        <f>IF(N361="sníž. přenesená",J361,0)</f>
        <v>0</v>
      </c>
      <c r="BI361" s="149">
        <f>IF(N361="nulová",J361,0)</f>
        <v>0</v>
      </c>
      <c r="BJ361" s="17" t="s">
        <v>84</v>
      </c>
      <c r="BK361" s="149">
        <f>ROUND(I361*H361,2)</f>
        <v>0</v>
      </c>
      <c r="BL361" s="17" t="s">
        <v>530</v>
      </c>
      <c r="BM361" s="148" t="s">
        <v>894</v>
      </c>
    </row>
    <row r="362" spans="2:65" s="1" customFormat="1" ht="38.4" x14ac:dyDescent="0.2">
      <c r="B362" s="32"/>
      <c r="D362" s="150" t="s">
        <v>348</v>
      </c>
      <c r="F362" s="151" t="s">
        <v>571</v>
      </c>
      <c r="I362" s="152"/>
      <c r="L362" s="32"/>
      <c r="M362" s="153"/>
      <c r="T362" s="56"/>
      <c r="AT362" s="17" t="s">
        <v>348</v>
      </c>
      <c r="AU362" s="17" t="s">
        <v>84</v>
      </c>
    </row>
    <row r="363" spans="2:65" s="12" customFormat="1" x14ac:dyDescent="0.2">
      <c r="B363" s="155"/>
      <c r="D363" s="150" t="s">
        <v>376</v>
      </c>
      <c r="E363" s="156" t="s">
        <v>1</v>
      </c>
      <c r="F363" s="157" t="s">
        <v>895</v>
      </c>
      <c r="H363" s="158">
        <v>124.95</v>
      </c>
      <c r="I363" s="159"/>
      <c r="L363" s="155"/>
      <c r="M363" s="160"/>
      <c r="T363" s="161"/>
      <c r="AT363" s="156" t="s">
        <v>376</v>
      </c>
      <c r="AU363" s="156" t="s">
        <v>84</v>
      </c>
      <c r="AV363" s="12" t="s">
        <v>86</v>
      </c>
      <c r="AW363" s="12" t="s">
        <v>34</v>
      </c>
      <c r="AX363" s="12" t="s">
        <v>84</v>
      </c>
      <c r="AY363" s="156" t="s">
        <v>339</v>
      </c>
    </row>
    <row r="364" spans="2:65" s="1" customFormat="1" ht="16.5" customHeight="1" x14ac:dyDescent="0.2">
      <c r="B364" s="136"/>
      <c r="C364" s="137" t="s">
        <v>896</v>
      </c>
      <c r="D364" s="137" t="s">
        <v>342</v>
      </c>
      <c r="E364" s="138" t="s">
        <v>613</v>
      </c>
      <c r="F364" s="139" t="s">
        <v>614</v>
      </c>
      <c r="G364" s="140" t="s">
        <v>493</v>
      </c>
      <c r="H364" s="141">
        <v>465.416</v>
      </c>
      <c r="I364" s="142"/>
      <c r="J364" s="143">
        <f>ROUND(I364*H364,2)</f>
        <v>0</v>
      </c>
      <c r="K364" s="139" t="s">
        <v>346</v>
      </c>
      <c r="L364" s="32"/>
      <c r="M364" s="144" t="s">
        <v>1</v>
      </c>
      <c r="N364" s="145" t="s">
        <v>42</v>
      </c>
      <c r="P364" s="146">
        <f>O364*H364</f>
        <v>0</v>
      </c>
      <c r="Q364" s="146">
        <v>0</v>
      </c>
      <c r="R364" s="146">
        <f>Q364*H364</f>
        <v>0</v>
      </c>
      <c r="S364" s="146">
        <v>0</v>
      </c>
      <c r="T364" s="147">
        <f>S364*H364</f>
        <v>0</v>
      </c>
      <c r="AR364" s="148" t="s">
        <v>530</v>
      </c>
      <c r="AT364" s="148" t="s">
        <v>342</v>
      </c>
      <c r="AU364" s="148" t="s">
        <v>84</v>
      </c>
      <c r="AY364" s="17" t="s">
        <v>339</v>
      </c>
      <c r="BE364" s="149">
        <f>IF(N364="základní",J364,0)</f>
        <v>0</v>
      </c>
      <c r="BF364" s="149">
        <f>IF(N364="snížená",J364,0)</f>
        <v>0</v>
      </c>
      <c r="BG364" s="149">
        <f>IF(N364="zákl. přenesená",J364,0)</f>
        <v>0</v>
      </c>
      <c r="BH364" s="149">
        <f>IF(N364="sníž. přenesená",J364,0)</f>
        <v>0</v>
      </c>
      <c r="BI364" s="149">
        <f>IF(N364="nulová",J364,0)</f>
        <v>0</v>
      </c>
      <c r="BJ364" s="17" t="s">
        <v>84</v>
      </c>
      <c r="BK364" s="149">
        <f>ROUND(I364*H364,2)</f>
        <v>0</v>
      </c>
      <c r="BL364" s="17" t="s">
        <v>530</v>
      </c>
      <c r="BM364" s="148" t="s">
        <v>897</v>
      </c>
    </row>
    <row r="365" spans="2:65" s="1" customFormat="1" ht="28.8" x14ac:dyDescent="0.2">
      <c r="B365" s="32"/>
      <c r="D365" s="150" t="s">
        <v>348</v>
      </c>
      <c r="F365" s="151" t="s">
        <v>616</v>
      </c>
      <c r="I365" s="152"/>
      <c r="L365" s="32"/>
      <c r="M365" s="153"/>
      <c r="T365" s="56"/>
      <c r="AT365" s="17" t="s">
        <v>348</v>
      </c>
      <c r="AU365" s="17" t="s">
        <v>84</v>
      </c>
    </row>
    <row r="366" spans="2:65" s="12" customFormat="1" x14ac:dyDescent="0.2">
      <c r="B366" s="155"/>
      <c r="D366" s="150" t="s">
        <v>376</v>
      </c>
      <c r="E366" s="156" t="s">
        <v>1</v>
      </c>
      <c r="F366" s="157" t="s">
        <v>898</v>
      </c>
      <c r="H366" s="158">
        <v>465.416</v>
      </c>
      <c r="I366" s="159"/>
      <c r="L366" s="155"/>
      <c r="M366" s="179"/>
      <c r="N366" s="180"/>
      <c r="O366" s="180"/>
      <c r="P366" s="180"/>
      <c r="Q366" s="180"/>
      <c r="R366" s="180"/>
      <c r="S366" s="180"/>
      <c r="T366" s="181"/>
      <c r="AT366" s="156" t="s">
        <v>376</v>
      </c>
      <c r="AU366" s="156" t="s">
        <v>84</v>
      </c>
      <c r="AV366" s="12" t="s">
        <v>86</v>
      </c>
      <c r="AW366" s="12" t="s">
        <v>34</v>
      </c>
      <c r="AX366" s="12" t="s">
        <v>84</v>
      </c>
      <c r="AY366" s="156" t="s">
        <v>339</v>
      </c>
    </row>
    <row r="367" spans="2:65" s="1" customFormat="1" ht="6.9" customHeight="1" x14ac:dyDescent="0.2">
      <c r="B367" s="44"/>
      <c r="C367" s="45"/>
      <c r="D367" s="45"/>
      <c r="E367" s="45"/>
      <c r="F367" s="45"/>
      <c r="G367" s="45"/>
      <c r="H367" s="45"/>
      <c r="I367" s="45"/>
      <c r="J367" s="45"/>
      <c r="K367" s="45"/>
      <c r="L367" s="32"/>
    </row>
  </sheetData>
  <autoFilter ref="C126:K366" xr:uid="{00000000-0009-0000-0000-000002000000}"/>
  <mergeCells count="15">
    <mergeCell ref="E113:H113"/>
    <mergeCell ref="E117:H117"/>
    <mergeCell ref="E115:H115"/>
    <mergeCell ref="E119:H119"/>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2:BM202"/>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214</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3.2" x14ac:dyDescent="0.2">
      <c r="B8" s="20"/>
      <c r="D8" s="27" t="s">
        <v>312</v>
      </c>
      <c r="L8" s="20"/>
    </row>
    <row r="9" spans="2:46" ht="16.5" customHeight="1" x14ac:dyDescent="0.2">
      <c r="B9" s="20"/>
      <c r="E9" s="278" t="s">
        <v>1953</v>
      </c>
      <c r="F9" s="256"/>
      <c r="G9" s="256"/>
      <c r="H9" s="256"/>
      <c r="L9" s="20"/>
    </row>
    <row r="10" spans="2:46" ht="12" customHeight="1" x14ac:dyDescent="0.2">
      <c r="B10" s="20"/>
      <c r="D10" s="27" t="s">
        <v>314</v>
      </c>
      <c r="L10" s="20"/>
    </row>
    <row r="11" spans="2:46" s="1" customFormat="1" ht="16.5" customHeight="1" x14ac:dyDescent="0.2">
      <c r="B11" s="32"/>
      <c r="E11" s="260" t="s">
        <v>5935</v>
      </c>
      <c r="F11" s="277"/>
      <c r="G11" s="277"/>
      <c r="H11" s="277"/>
      <c r="L11" s="32"/>
    </row>
    <row r="12" spans="2:46" s="1" customFormat="1" ht="12" customHeight="1" x14ac:dyDescent="0.2">
      <c r="B12" s="32"/>
      <c r="D12" s="27" t="s">
        <v>625</v>
      </c>
      <c r="L12" s="32"/>
    </row>
    <row r="13" spans="2:46" s="1" customFormat="1" ht="16.5" customHeight="1" x14ac:dyDescent="0.2">
      <c r="B13" s="32"/>
      <c r="E13" s="248" t="s">
        <v>5972</v>
      </c>
      <c r="F13" s="277"/>
      <c r="G13" s="277"/>
      <c r="H13" s="277"/>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8"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80" t="str">
        <f>'Rekapitulace stavby'!E14</f>
        <v>Vyplň údaj</v>
      </c>
      <c r="F22" s="266"/>
      <c r="G22" s="266"/>
      <c r="H22" s="266"/>
      <c r="I22" s="27" t="s">
        <v>28</v>
      </c>
      <c r="J22" s="28" t="str">
        <f>'Rekapitulace stavby'!AN14</f>
        <v>Vyplň údaj</v>
      </c>
      <c r="L22" s="32"/>
    </row>
    <row r="23" spans="2:12" s="1" customFormat="1" ht="6.9"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 customHeight="1" x14ac:dyDescent="0.2">
      <c r="B29" s="32"/>
      <c r="L29" s="32"/>
    </row>
    <row r="30" spans="2:12" s="1" customFormat="1" ht="12" customHeight="1" x14ac:dyDescent="0.2">
      <c r="B30" s="32"/>
      <c r="D30" s="27" t="s">
        <v>36</v>
      </c>
      <c r="L30" s="32"/>
    </row>
    <row r="31" spans="2:12" s="7" customFormat="1" ht="16.5" customHeight="1" x14ac:dyDescent="0.2">
      <c r="B31" s="94"/>
      <c r="E31" s="270" t="s">
        <v>1</v>
      </c>
      <c r="F31" s="270"/>
      <c r="G31" s="270"/>
      <c r="H31" s="270"/>
      <c r="L31" s="94"/>
    </row>
    <row r="32" spans="2:12" s="1" customFormat="1" ht="6.9" customHeight="1" x14ac:dyDescent="0.2">
      <c r="B32" s="32"/>
      <c r="L32" s="32"/>
    </row>
    <row r="33" spans="2:12" s="1" customFormat="1" ht="6.9" customHeight="1" x14ac:dyDescent="0.2">
      <c r="B33" s="32"/>
      <c r="D33" s="53"/>
      <c r="E33" s="53"/>
      <c r="F33" s="53"/>
      <c r="G33" s="53"/>
      <c r="H33" s="53"/>
      <c r="I33" s="53"/>
      <c r="J33" s="53"/>
      <c r="K33" s="53"/>
      <c r="L33" s="32"/>
    </row>
    <row r="34" spans="2:12" s="1" customFormat="1" ht="25.35" customHeight="1" x14ac:dyDescent="0.2">
      <c r="B34" s="32"/>
      <c r="D34" s="95" t="s">
        <v>37</v>
      </c>
      <c r="J34" s="66">
        <f>ROUND(J129, 2)</f>
        <v>0</v>
      </c>
      <c r="L34" s="32"/>
    </row>
    <row r="35" spans="2:12" s="1" customFormat="1" ht="6.9" customHeight="1" x14ac:dyDescent="0.2">
      <c r="B35" s="32"/>
      <c r="D35" s="53"/>
      <c r="E35" s="53"/>
      <c r="F35" s="53"/>
      <c r="G35" s="53"/>
      <c r="H35" s="53"/>
      <c r="I35" s="53"/>
      <c r="J35" s="53"/>
      <c r="K35" s="53"/>
      <c r="L35" s="32"/>
    </row>
    <row r="36" spans="2:12" s="1" customFormat="1" ht="14.4" customHeight="1" x14ac:dyDescent="0.2">
      <c r="B36" s="32"/>
      <c r="F36" s="35" t="s">
        <v>39</v>
      </c>
      <c r="I36" s="35" t="s">
        <v>38</v>
      </c>
      <c r="J36" s="35" t="s">
        <v>40</v>
      </c>
      <c r="L36" s="32"/>
    </row>
    <row r="37" spans="2:12" s="1" customFormat="1" ht="14.4" customHeight="1" x14ac:dyDescent="0.2">
      <c r="B37" s="32"/>
      <c r="D37" s="55" t="s">
        <v>41</v>
      </c>
      <c r="E37" s="27" t="s">
        <v>42</v>
      </c>
      <c r="F37" s="86">
        <f>ROUND((SUM(BE129:BE201)),  2)</f>
        <v>0</v>
      </c>
      <c r="I37" s="96">
        <v>0.21</v>
      </c>
      <c r="J37" s="86">
        <f>ROUND(((SUM(BE129:BE201))*I37),  2)</f>
        <v>0</v>
      </c>
      <c r="L37" s="32"/>
    </row>
    <row r="38" spans="2:12" s="1" customFormat="1" ht="14.4" customHeight="1" x14ac:dyDescent="0.2">
      <c r="B38" s="32"/>
      <c r="E38" s="27" t="s">
        <v>43</v>
      </c>
      <c r="F38" s="86">
        <f>ROUND((SUM(BF129:BF201)),  2)</f>
        <v>0</v>
      </c>
      <c r="I38" s="96">
        <v>0.12</v>
      </c>
      <c r="J38" s="86">
        <f>ROUND(((SUM(BF129:BF201))*I38),  2)</f>
        <v>0</v>
      </c>
      <c r="L38" s="32"/>
    </row>
    <row r="39" spans="2:12" s="1" customFormat="1" ht="14.4" hidden="1" customHeight="1" x14ac:dyDescent="0.2">
      <c r="B39" s="32"/>
      <c r="E39" s="27" t="s">
        <v>44</v>
      </c>
      <c r="F39" s="86">
        <f>ROUND((SUM(BG129:BG201)),  2)</f>
        <v>0</v>
      </c>
      <c r="I39" s="96">
        <v>0.21</v>
      </c>
      <c r="J39" s="86">
        <f>0</f>
        <v>0</v>
      </c>
      <c r="L39" s="32"/>
    </row>
    <row r="40" spans="2:12" s="1" customFormat="1" ht="14.4" hidden="1" customHeight="1" x14ac:dyDescent="0.2">
      <c r="B40" s="32"/>
      <c r="E40" s="27" t="s">
        <v>45</v>
      </c>
      <c r="F40" s="86">
        <f>ROUND((SUM(BH129:BH201)),  2)</f>
        <v>0</v>
      </c>
      <c r="I40" s="96">
        <v>0.12</v>
      </c>
      <c r="J40" s="86">
        <f>0</f>
        <v>0</v>
      </c>
      <c r="L40" s="32"/>
    </row>
    <row r="41" spans="2:12" s="1" customFormat="1" ht="14.4" hidden="1" customHeight="1" x14ac:dyDescent="0.2">
      <c r="B41" s="32"/>
      <c r="E41" s="27" t="s">
        <v>46</v>
      </c>
      <c r="F41" s="86">
        <f>ROUND((SUM(BI129:BI201)),  2)</f>
        <v>0</v>
      </c>
      <c r="I41" s="96">
        <v>0</v>
      </c>
      <c r="J41" s="86">
        <f>0</f>
        <v>0</v>
      </c>
      <c r="L41" s="32"/>
    </row>
    <row r="42" spans="2:12" s="1" customFormat="1" ht="6.9"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 customHeight="1" x14ac:dyDescent="0.2">
      <c r="B44" s="32"/>
      <c r="L44" s="32"/>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ht="16.5" customHeight="1" x14ac:dyDescent="0.2">
      <c r="B87" s="20"/>
      <c r="E87" s="278" t="s">
        <v>1953</v>
      </c>
      <c r="F87" s="256"/>
      <c r="G87" s="256"/>
      <c r="H87" s="256"/>
      <c r="L87" s="20"/>
    </row>
    <row r="88" spans="2:12" ht="12" customHeight="1" x14ac:dyDescent="0.2">
      <c r="B88" s="20"/>
      <c r="C88" s="27" t="s">
        <v>314</v>
      </c>
      <c r="L88" s="20"/>
    </row>
    <row r="89" spans="2:12" s="1" customFormat="1" ht="16.5" customHeight="1" x14ac:dyDescent="0.2">
      <c r="B89" s="32"/>
      <c r="E89" s="260" t="s">
        <v>5935</v>
      </c>
      <c r="F89" s="277"/>
      <c r="G89" s="277"/>
      <c r="H89" s="277"/>
      <c r="L89" s="32"/>
    </row>
    <row r="90" spans="2:12" s="1" customFormat="1" ht="12" customHeight="1" x14ac:dyDescent="0.2">
      <c r="B90" s="32"/>
      <c r="C90" s="27" t="s">
        <v>625</v>
      </c>
      <c r="L90" s="32"/>
    </row>
    <row r="91" spans="2:12" s="1" customFormat="1" ht="16.5" customHeight="1" x14ac:dyDescent="0.2">
      <c r="B91" s="32"/>
      <c r="E91" s="248" t="str">
        <f>E13</f>
        <v>SO 02.14.2 - železniční spodek</v>
      </c>
      <c r="F91" s="277"/>
      <c r="G91" s="277"/>
      <c r="H91" s="277"/>
      <c r="L91" s="32"/>
    </row>
    <row r="92" spans="2:12" s="1" customFormat="1" ht="6.9"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 customHeight="1" x14ac:dyDescent="0.2">
      <c r="B94" s="32"/>
      <c r="L94" s="32"/>
    </row>
    <row r="95" spans="2:12" s="1" customFormat="1" ht="15.15" customHeight="1" x14ac:dyDescent="0.2">
      <c r="B95" s="32"/>
      <c r="C95" s="27" t="s">
        <v>24</v>
      </c>
      <c r="F95" s="25" t="str">
        <f>E19</f>
        <v>Správa železnic, státní organizace, OŘ Ostrava</v>
      </c>
      <c r="I95" s="27" t="s">
        <v>32</v>
      </c>
      <c r="J95" s="30" t="str">
        <f>E25</f>
        <v xml:space="preserve"> </v>
      </c>
      <c r="L95" s="32"/>
    </row>
    <row r="96" spans="2:12" s="1" customFormat="1" ht="15.15"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8" customHeight="1" x14ac:dyDescent="0.2">
      <c r="B100" s="32"/>
      <c r="C100" s="107" t="s">
        <v>319</v>
      </c>
      <c r="J100" s="66">
        <f>J129</f>
        <v>0</v>
      </c>
      <c r="L100" s="32"/>
      <c r="AU100" s="17" t="s">
        <v>320</v>
      </c>
    </row>
    <row r="101" spans="2:47" s="8" customFormat="1" ht="24.9" customHeight="1" x14ac:dyDescent="0.2">
      <c r="B101" s="108"/>
      <c r="D101" s="109" t="s">
        <v>321</v>
      </c>
      <c r="E101" s="110"/>
      <c r="F101" s="110"/>
      <c r="G101" s="110"/>
      <c r="H101" s="110"/>
      <c r="I101" s="110"/>
      <c r="J101" s="111">
        <f>J130</f>
        <v>0</v>
      </c>
      <c r="L101" s="108"/>
    </row>
    <row r="102" spans="2:47" s="9" customFormat="1" ht="19.95" customHeight="1" x14ac:dyDescent="0.2">
      <c r="B102" s="112"/>
      <c r="D102" s="113" t="s">
        <v>2006</v>
      </c>
      <c r="E102" s="114"/>
      <c r="F102" s="114"/>
      <c r="G102" s="114"/>
      <c r="H102" s="114"/>
      <c r="I102" s="114"/>
      <c r="J102" s="115">
        <f>J131</f>
        <v>0</v>
      </c>
      <c r="L102" s="112"/>
    </row>
    <row r="103" spans="2:47" s="9" customFormat="1" ht="19.95" customHeight="1" x14ac:dyDescent="0.2">
      <c r="B103" s="112"/>
      <c r="D103" s="113" t="s">
        <v>2011</v>
      </c>
      <c r="E103" s="114"/>
      <c r="F103" s="114"/>
      <c r="G103" s="114"/>
      <c r="H103" s="114"/>
      <c r="I103" s="114"/>
      <c r="J103" s="115">
        <f>J158</f>
        <v>0</v>
      </c>
      <c r="L103" s="112"/>
    </row>
    <row r="104" spans="2:47" s="9" customFormat="1" ht="19.95" customHeight="1" x14ac:dyDescent="0.2">
      <c r="B104" s="112"/>
      <c r="D104" s="113" t="s">
        <v>3031</v>
      </c>
      <c r="E104" s="114"/>
      <c r="F104" s="114"/>
      <c r="G104" s="114"/>
      <c r="H104" s="114"/>
      <c r="I104" s="114"/>
      <c r="J104" s="115">
        <f>J170</f>
        <v>0</v>
      </c>
      <c r="L104" s="112"/>
    </row>
    <row r="105" spans="2:47" s="9" customFormat="1" ht="19.95" customHeight="1" x14ac:dyDescent="0.2">
      <c r="B105" s="112"/>
      <c r="D105" s="113" t="s">
        <v>2013</v>
      </c>
      <c r="E105" s="114"/>
      <c r="F105" s="114"/>
      <c r="G105" s="114"/>
      <c r="H105" s="114"/>
      <c r="I105" s="114"/>
      <c r="J105" s="115">
        <f>J199</f>
        <v>0</v>
      </c>
      <c r="L105" s="112"/>
    </row>
    <row r="106" spans="2:47" s="1" customFormat="1" ht="21.75" customHeight="1" x14ac:dyDescent="0.2">
      <c r="B106" s="32"/>
      <c r="L106" s="32"/>
    </row>
    <row r="107" spans="2:47" s="1" customFormat="1" ht="6.9" customHeight="1" x14ac:dyDescent="0.2">
      <c r="B107" s="44"/>
      <c r="C107" s="45"/>
      <c r="D107" s="45"/>
      <c r="E107" s="45"/>
      <c r="F107" s="45"/>
      <c r="G107" s="45"/>
      <c r="H107" s="45"/>
      <c r="I107" s="45"/>
      <c r="J107" s="45"/>
      <c r="K107" s="45"/>
      <c r="L107" s="32"/>
    </row>
    <row r="111" spans="2:47" s="1" customFormat="1" ht="6.9" customHeight="1" x14ac:dyDescent="0.2">
      <c r="B111" s="46"/>
      <c r="C111" s="47"/>
      <c r="D111" s="47"/>
      <c r="E111" s="47"/>
      <c r="F111" s="47"/>
      <c r="G111" s="47"/>
      <c r="H111" s="47"/>
      <c r="I111" s="47"/>
      <c r="J111" s="47"/>
      <c r="K111" s="47"/>
      <c r="L111" s="32"/>
    </row>
    <row r="112" spans="2:47" s="1" customFormat="1" ht="24.9" customHeight="1" x14ac:dyDescent="0.2">
      <c r="B112" s="32"/>
      <c r="C112" s="21" t="s">
        <v>324</v>
      </c>
      <c r="L112" s="32"/>
    </row>
    <row r="113" spans="2:20" s="1" customFormat="1" ht="6.9" customHeight="1" x14ac:dyDescent="0.2">
      <c r="B113" s="32"/>
      <c r="L113" s="32"/>
    </row>
    <row r="114" spans="2:20" s="1" customFormat="1" ht="12" customHeight="1" x14ac:dyDescent="0.2">
      <c r="B114" s="32"/>
      <c r="C114" s="27" t="s">
        <v>16</v>
      </c>
      <c r="L114" s="32"/>
    </row>
    <row r="115" spans="2:20" s="1" customFormat="1" ht="16.5" customHeight="1" x14ac:dyDescent="0.2">
      <c r="B115" s="32"/>
      <c r="E115" s="278" t="str">
        <f>E7</f>
        <v>Prostá rekonstrukce trati v úseku Milotice nad Opavou – Brantice – 2.etapa</v>
      </c>
      <c r="F115" s="279"/>
      <c r="G115" s="279"/>
      <c r="H115" s="279"/>
      <c r="L115" s="32"/>
    </row>
    <row r="116" spans="2:20" ht="12" customHeight="1" x14ac:dyDescent="0.2">
      <c r="B116" s="20"/>
      <c r="C116" s="27" t="s">
        <v>312</v>
      </c>
      <c r="L116" s="20"/>
    </row>
    <row r="117" spans="2:20" ht="16.5" customHeight="1" x14ac:dyDescent="0.2">
      <c r="B117" s="20"/>
      <c r="E117" s="278" t="s">
        <v>1953</v>
      </c>
      <c r="F117" s="256"/>
      <c r="G117" s="256"/>
      <c r="H117" s="256"/>
      <c r="L117" s="20"/>
    </row>
    <row r="118" spans="2:20" ht="12" customHeight="1" x14ac:dyDescent="0.2">
      <c r="B118" s="20"/>
      <c r="C118" s="27" t="s">
        <v>314</v>
      </c>
      <c r="L118" s="20"/>
    </row>
    <row r="119" spans="2:20" s="1" customFormat="1" ht="16.5" customHeight="1" x14ac:dyDescent="0.2">
      <c r="B119" s="32"/>
      <c r="E119" s="260" t="s">
        <v>5935</v>
      </c>
      <c r="F119" s="277"/>
      <c r="G119" s="277"/>
      <c r="H119" s="277"/>
      <c r="L119" s="32"/>
    </row>
    <row r="120" spans="2:20" s="1" customFormat="1" ht="12" customHeight="1" x14ac:dyDescent="0.2">
      <c r="B120" s="32"/>
      <c r="C120" s="27" t="s">
        <v>625</v>
      </c>
      <c r="L120" s="32"/>
    </row>
    <row r="121" spans="2:20" s="1" customFormat="1" ht="16.5" customHeight="1" x14ac:dyDescent="0.2">
      <c r="B121" s="32"/>
      <c r="E121" s="248" t="str">
        <f>E13</f>
        <v>SO 02.14.2 - železniční spodek</v>
      </c>
      <c r="F121" s="277"/>
      <c r="G121" s="277"/>
      <c r="H121" s="277"/>
      <c r="L121" s="32"/>
    </row>
    <row r="122" spans="2:20" s="1" customFormat="1" ht="6.9" customHeight="1" x14ac:dyDescent="0.2">
      <c r="B122" s="32"/>
      <c r="L122" s="32"/>
    </row>
    <row r="123" spans="2:20" s="1" customFormat="1" ht="12" customHeight="1" x14ac:dyDescent="0.2">
      <c r="B123" s="32"/>
      <c r="C123" s="27" t="s">
        <v>20</v>
      </c>
      <c r="F123" s="25" t="str">
        <f>F16</f>
        <v>PS Krnov</v>
      </c>
      <c r="I123" s="27" t="s">
        <v>22</v>
      </c>
      <c r="J123" s="52" t="str">
        <f>IF(J16="","",J16)</f>
        <v>22. 5. 2025</v>
      </c>
      <c r="L123" s="32"/>
    </row>
    <row r="124" spans="2:20" s="1" customFormat="1" ht="6.9" customHeight="1" x14ac:dyDescent="0.2">
      <c r="B124" s="32"/>
      <c r="L124" s="32"/>
    </row>
    <row r="125" spans="2:20" s="1" customFormat="1" ht="15.15" customHeight="1" x14ac:dyDescent="0.2">
      <c r="B125" s="32"/>
      <c r="C125" s="27" t="s">
        <v>24</v>
      </c>
      <c r="F125" s="25" t="str">
        <f>E19</f>
        <v>Správa železnic, státní organizace, OŘ Ostrava</v>
      </c>
      <c r="I125" s="27" t="s">
        <v>32</v>
      </c>
      <c r="J125" s="30" t="str">
        <f>E25</f>
        <v xml:space="preserve"> </v>
      </c>
      <c r="L125" s="32"/>
    </row>
    <row r="126" spans="2:20" s="1" customFormat="1" ht="15.15" customHeight="1" x14ac:dyDescent="0.2">
      <c r="B126" s="32"/>
      <c r="C126" s="27" t="s">
        <v>30</v>
      </c>
      <c r="F126" s="25" t="str">
        <f>IF(E22="","",E22)</f>
        <v>Vyplň údaj</v>
      </c>
      <c r="I126" s="27" t="s">
        <v>35</v>
      </c>
      <c r="J126" s="30" t="str">
        <f>E28</f>
        <v xml:space="preserve"> </v>
      </c>
      <c r="L126" s="32"/>
    </row>
    <row r="127" spans="2:20" s="1" customFormat="1" ht="10.35" customHeight="1" x14ac:dyDescent="0.2">
      <c r="B127" s="32"/>
      <c r="L127" s="32"/>
    </row>
    <row r="128" spans="2:20" s="10" customFormat="1" ht="29.25" customHeight="1" x14ac:dyDescent="0.2">
      <c r="B128" s="116"/>
      <c r="C128" s="117" t="s">
        <v>325</v>
      </c>
      <c r="D128" s="118" t="s">
        <v>62</v>
      </c>
      <c r="E128" s="118" t="s">
        <v>58</v>
      </c>
      <c r="F128" s="118" t="s">
        <v>59</v>
      </c>
      <c r="G128" s="118" t="s">
        <v>326</v>
      </c>
      <c r="H128" s="118" t="s">
        <v>327</v>
      </c>
      <c r="I128" s="118" t="s">
        <v>328</v>
      </c>
      <c r="J128" s="118" t="s">
        <v>318</v>
      </c>
      <c r="K128" s="119" t="s">
        <v>329</v>
      </c>
      <c r="L128" s="116"/>
      <c r="M128" s="59" t="s">
        <v>1</v>
      </c>
      <c r="N128" s="60" t="s">
        <v>41</v>
      </c>
      <c r="O128" s="60" t="s">
        <v>330</v>
      </c>
      <c r="P128" s="60" t="s">
        <v>331</v>
      </c>
      <c r="Q128" s="60" t="s">
        <v>332</v>
      </c>
      <c r="R128" s="60" t="s">
        <v>333</v>
      </c>
      <c r="S128" s="60" t="s">
        <v>334</v>
      </c>
      <c r="T128" s="61" t="s">
        <v>335</v>
      </c>
    </row>
    <row r="129" spans="2:65" s="1" customFormat="1" ht="22.8" customHeight="1" x14ac:dyDescent="0.3">
      <c r="B129" s="32"/>
      <c r="C129" s="64" t="s">
        <v>336</v>
      </c>
      <c r="J129" s="120">
        <f>BK129</f>
        <v>0</v>
      </c>
      <c r="L129" s="32"/>
      <c r="M129" s="62"/>
      <c r="N129" s="53"/>
      <c r="O129" s="53"/>
      <c r="P129" s="121">
        <f>P130</f>
        <v>0</v>
      </c>
      <c r="Q129" s="53"/>
      <c r="R129" s="121">
        <f>R130</f>
        <v>29.20433075</v>
      </c>
      <c r="S129" s="53"/>
      <c r="T129" s="122">
        <f>T130</f>
        <v>25.005200000000002</v>
      </c>
      <c r="AT129" s="17" t="s">
        <v>76</v>
      </c>
      <c r="AU129" s="17" t="s">
        <v>320</v>
      </c>
      <c r="BK129" s="123">
        <f>BK130</f>
        <v>0</v>
      </c>
    </row>
    <row r="130" spans="2:65" s="11" customFormat="1" ht="25.95" customHeight="1" x14ac:dyDescent="0.25">
      <c r="B130" s="124"/>
      <c r="D130" s="125" t="s">
        <v>76</v>
      </c>
      <c r="E130" s="126" t="s">
        <v>337</v>
      </c>
      <c r="F130" s="126" t="s">
        <v>338</v>
      </c>
      <c r="I130" s="127"/>
      <c r="J130" s="128">
        <f>BK130</f>
        <v>0</v>
      </c>
      <c r="L130" s="124"/>
      <c r="M130" s="129"/>
      <c r="P130" s="130">
        <f>P131+P158+P170+P199</f>
        <v>0</v>
      </c>
      <c r="R130" s="130">
        <f>R131+R158+R170+R199</f>
        <v>29.20433075</v>
      </c>
      <c r="T130" s="131">
        <f>T131+T158+T170+T199</f>
        <v>25.005200000000002</v>
      </c>
      <c r="AR130" s="125" t="s">
        <v>84</v>
      </c>
      <c r="AT130" s="132" t="s">
        <v>76</v>
      </c>
      <c r="AU130" s="132" t="s">
        <v>77</v>
      </c>
      <c r="AY130" s="125" t="s">
        <v>339</v>
      </c>
      <c r="BK130" s="133">
        <f>BK131+BK158+BK170+BK199</f>
        <v>0</v>
      </c>
    </row>
    <row r="131" spans="2:65" s="11" customFormat="1" ht="22.8" customHeight="1" x14ac:dyDescent="0.25">
      <c r="B131" s="124"/>
      <c r="D131" s="125" t="s">
        <v>76</v>
      </c>
      <c r="E131" s="134" t="s">
        <v>84</v>
      </c>
      <c r="F131" s="134" t="s">
        <v>252</v>
      </c>
      <c r="I131" s="127"/>
      <c r="J131" s="135">
        <f>BK131</f>
        <v>0</v>
      </c>
      <c r="L131" s="124"/>
      <c r="M131" s="129"/>
      <c r="P131" s="130">
        <f>SUM(P132:P157)</f>
        <v>0</v>
      </c>
      <c r="R131" s="130">
        <f>SUM(R132:R157)</f>
        <v>27.847999999999999</v>
      </c>
      <c r="T131" s="131">
        <f>SUM(T132:T157)</f>
        <v>0</v>
      </c>
      <c r="AR131" s="125" t="s">
        <v>84</v>
      </c>
      <c r="AT131" s="132" t="s">
        <v>76</v>
      </c>
      <c r="AU131" s="132" t="s">
        <v>84</v>
      </c>
      <c r="AY131" s="125" t="s">
        <v>339</v>
      </c>
      <c r="BK131" s="133">
        <f>SUM(BK132:BK157)</f>
        <v>0</v>
      </c>
    </row>
    <row r="132" spans="2:65" s="1" customFormat="1" ht="16.5" customHeight="1" x14ac:dyDescent="0.2">
      <c r="B132" s="136"/>
      <c r="C132" s="137" t="s">
        <v>84</v>
      </c>
      <c r="D132" s="137" t="s">
        <v>342</v>
      </c>
      <c r="E132" s="138" t="s">
        <v>4927</v>
      </c>
      <c r="F132" s="139" t="s">
        <v>4928</v>
      </c>
      <c r="G132" s="140" t="s">
        <v>373</v>
      </c>
      <c r="H132" s="141">
        <v>6.2309999999999999</v>
      </c>
      <c r="I132" s="142"/>
      <c r="J132" s="143">
        <f>ROUND(I132*H132,2)</f>
        <v>0</v>
      </c>
      <c r="K132" s="139" t="s">
        <v>902</v>
      </c>
      <c r="L132" s="32"/>
      <c r="M132" s="144" t="s">
        <v>1</v>
      </c>
      <c r="N132" s="145" t="s">
        <v>42</v>
      </c>
      <c r="P132" s="146">
        <f>O132*H132</f>
        <v>0</v>
      </c>
      <c r="Q132" s="146">
        <v>0</v>
      </c>
      <c r="R132" s="146">
        <f>Q132*H132</f>
        <v>0</v>
      </c>
      <c r="S132" s="146">
        <v>0</v>
      </c>
      <c r="T132" s="147">
        <f>S132*H132</f>
        <v>0</v>
      </c>
      <c r="AR132" s="148" t="s">
        <v>249</v>
      </c>
      <c r="AT132" s="148" t="s">
        <v>342</v>
      </c>
      <c r="AU132" s="148" t="s">
        <v>86</v>
      </c>
      <c r="AY132" s="17" t="s">
        <v>339</v>
      </c>
      <c r="BE132" s="149">
        <f>IF(N132="základní",J132,0)</f>
        <v>0</v>
      </c>
      <c r="BF132" s="149">
        <f>IF(N132="snížená",J132,0)</f>
        <v>0</v>
      </c>
      <c r="BG132" s="149">
        <f>IF(N132="zákl. přenesená",J132,0)</f>
        <v>0</v>
      </c>
      <c r="BH132" s="149">
        <f>IF(N132="sníž. přenesená",J132,0)</f>
        <v>0</v>
      </c>
      <c r="BI132" s="149">
        <f>IF(N132="nulová",J132,0)</f>
        <v>0</v>
      </c>
      <c r="BJ132" s="17" t="s">
        <v>84</v>
      </c>
      <c r="BK132" s="149">
        <f>ROUND(I132*H132,2)</f>
        <v>0</v>
      </c>
      <c r="BL132" s="17" t="s">
        <v>249</v>
      </c>
      <c r="BM132" s="148" t="s">
        <v>5973</v>
      </c>
    </row>
    <row r="133" spans="2:65" s="1" customFormat="1" ht="19.2" x14ac:dyDescent="0.2">
      <c r="B133" s="32"/>
      <c r="D133" s="150" t="s">
        <v>348</v>
      </c>
      <c r="F133" s="151" t="s">
        <v>4930</v>
      </c>
      <c r="I133" s="152"/>
      <c r="L133" s="32"/>
      <c r="M133" s="153"/>
      <c r="T133" s="56"/>
      <c r="AT133" s="17" t="s">
        <v>348</v>
      </c>
      <c r="AU133" s="17" t="s">
        <v>86</v>
      </c>
    </row>
    <row r="134" spans="2:65" s="1" customFormat="1" ht="19.2" x14ac:dyDescent="0.2">
      <c r="B134" s="32"/>
      <c r="D134" s="150" t="s">
        <v>350</v>
      </c>
      <c r="F134" s="154" t="s">
        <v>5974</v>
      </c>
      <c r="I134" s="152"/>
      <c r="L134" s="32"/>
      <c r="M134" s="153"/>
      <c r="T134" s="56"/>
      <c r="AT134" s="17" t="s">
        <v>350</v>
      </c>
      <c r="AU134" s="17" t="s">
        <v>86</v>
      </c>
    </row>
    <row r="135" spans="2:65" s="12" customFormat="1" x14ac:dyDescent="0.2">
      <c r="B135" s="155"/>
      <c r="D135" s="150" t="s">
        <v>376</v>
      </c>
      <c r="E135" s="156" t="s">
        <v>1</v>
      </c>
      <c r="F135" s="157" t="s">
        <v>5975</v>
      </c>
      <c r="H135" s="158">
        <v>4.8810000000000002</v>
      </c>
      <c r="I135" s="159"/>
      <c r="L135" s="155"/>
      <c r="M135" s="160"/>
      <c r="T135" s="161"/>
      <c r="AT135" s="156" t="s">
        <v>376</v>
      </c>
      <c r="AU135" s="156" t="s">
        <v>86</v>
      </c>
      <c r="AV135" s="12" t="s">
        <v>86</v>
      </c>
      <c r="AW135" s="12" t="s">
        <v>34</v>
      </c>
      <c r="AX135" s="12" t="s">
        <v>77</v>
      </c>
      <c r="AY135" s="156" t="s">
        <v>339</v>
      </c>
    </row>
    <row r="136" spans="2:65" s="12" customFormat="1" x14ac:dyDescent="0.2">
      <c r="B136" s="155"/>
      <c r="D136" s="150" t="s">
        <v>376</v>
      </c>
      <c r="E136" s="156" t="s">
        <v>1</v>
      </c>
      <c r="F136" s="157" t="s">
        <v>5976</v>
      </c>
      <c r="H136" s="158">
        <v>1.35</v>
      </c>
      <c r="I136" s="159"/>
      <c r="L136" s="155"/>
      <c r="M136" s="160"/>
      <c r="T136" s="161"/>
      <c r="AT136" s="156" t="s">
        <v>376</v>
      </c>
      <c r="AU136" s="156" t="s">
        <v>86</v>
      </c>
      <c r="AV136" s="12" t="s">
        <v>86</v>
      </c>
      <c r="AW136" s="12" t="s">
        <v>34</v>
      </c>
      <c r="AX136" s="12" t="s">
        <v>77</v>
      </c>
      <c r="AY136" s="156" t="s">
        <v>339</v>
      </c>
    </row>
    <row r="137" spans="2:65" s="13" customFormat="1" x14ac:dyDescent="0.2">
      <c r="B137" s="162"/>
      <c r="D137" s="150" t="s">
        <v>376</v>
      </c>
      <c r="E137" s="163" t="s">
        <v>1</v>
      </c>
      <c r="F137" s="164" t="s">
        <v>398</v>
      </c>
      <c r="H137" s="165">
        <v>6.2309999999999999</v>
      </c>
      <c r="I137" s="166"/>
      <c r="L137" s="162"/>
      <c r="M137" s="167"/>
      <c r="T137" s="168"/>
      <c r="AT137" s="163" t="s">
        <v>376</v>
      </c>
      <c r="AU137" s="163" t="s">
        <v>86</v>
      </c>
      <c r="AV137" s="13" t="s">
        <v>249</v>
      </c>
      <c r="AW137" s="13" t="s">
        <v>34</v>
      </c>
      <c r="AX137" s="13" t="s">
        <v>84</v>
      </c>
      <c r="AY137" s="163" t="s">
        <v>339</v>
      </c>
    </row>
    <row r="138" spans="2:65" s="1" customFormat="1" ht="21.75" customHeight="1" x14ac:dyDescent="0.2">
      <c r="B138" s="136"/>
      <c r="C138" s="137" t="s">
        <v>86</v>
      </c>
      <c r="D138" s="137" t="s">
        <v>342</v>
      </c>
      <c r="E138" s="138" t="s">
        <v>5287</v>
      </c>
      <c r="F138" s="139" t="s">
        <v>5288</v>
      </c>
      <c r="G138" s="140" t="s">
        <v>373</v>
      </c>
      <c r="H138" s="141">
        <v>12.462</v>
      </c>
      <c r="I138" s="142"/>
      <c r="J138" s="143">
        <f>ROUND(I138*H138,2)</f>
        <v>0</v>
      </c>
      <c r="K138" s="139" t="s">
        <v>902</v>
      </c>
      <c r="L138" s="32"/>
      <c r="M138" s="144" t="s">
        <v>1</v>
      </c>
      <c r="N138" s="145" t="s">
        <v>42</v>
      </c>
      <c r="P138" s="146">
        <f>O138*H138</f>
        <v>0</v>
      </c>
      <c r="Q138" s="146">
        <v>0</v>
      </c>
      <c r="R138" s="146">
        <f>Q138*H138</f>
        <v>0</v>
      </c>
      <c r="S138" s="146">
        <v>0</v>
      </c>
      <c r="T138" s="147">
        <f>S138*H138</f>
        <v>0</v>
      </c>
      <c r="AR138" s="148" t="s">
        <v>249</v>
      </c>
      <c r="AT138" s="148" t="s">
        <v>342</v>
      </c>
      <c r="AU138" s="148" t="s">
        <v>86</v>
      </c>
      <c r="AY138" s="17" t="s">
        <v>339</v>
      </c>
      <c r="BE138" s="149">
        <f>IF(N138="základní",J138,0)</f>
        <v>0</v>
      </c>
      <c r="BF138" s="149">
        <f>IF(N138="snížená",J138,0)</f>
        <v>0</v>
      </c>
      <c r="BG138" s="149">
        <f>IF(N138="zákl. přenesená",J138,0)</f>
        <v>0</v>
      </c>
      <c r="BH138" s="149">
        <f>IF(N138="sníž. přenesená",J138,0)</f>
        <v>0</v>
      </c>
      <c r="BI138" s="149">
        <f>IF(N138="nulová",J138,0)</f>
        <v>0</v>
      </c>
      <c r="BJ138" s="17" t="s">
        <v>84</v>
      </c>
      <c r="BK138" s="149">
        <f>ROUND(I138*H138,2)</f>
        <v>0</v>
      </c>
      <c r="BL138" s="17" t="s">
        <v>249</v>
      </c>
      <c r="BM138" s="148" t="s">
        <v>5977</v>
      </c>
    </row>
    <row r="139" spans="2:65" s="1" customFormat="1" ht="19.2" x14ac:dyDescent="0.2">
      <c r="B139" s="32"/>
      <c r="D139" s="150" t="s">
        <v>348</v>
      </c>
      <c r="F139" s="151" t="s">
        <v>5290</v>
      </c>
      <c r="I139" s="152"/>
      <c r="L139" s="32"/>
      <c r="M139" s="153"/>
      <c r="T139" s="56"/>
      <c r="AT139" s="17" t="s">
        <v>348</v>
      </c>
      <c r="AU139" s="17" t="s">
        <v>86</v>
      </c>
    </row>
    <row r="140" spans="2:65" s="15" customFormat="1" x14ac:dyDescent="0.2">
      <c r="B140" s="189"/>
      <c r="D140" s="150" t="s">
        <v>376</v>
      </c>
      <c r="E140" s="190" t="s">
        <v>1</v>
      </c>
      <c r="F140" s="191" t="s">
        <v>5291</v>
      </c>
      <c r="H140" s="190" t="s">
        <v>1</v>
      </c>
      <c r="I140" s="192"/>
      <c r="L140" s="189"/>
      <c r="M140" s="193"/>
      <c r="T140" s="194"/>
      <c r="AT140" s="190" t="s">
        <v>376</v>
      </c>
      <c r="AU140" s="190" t="s">
        <v>86</v>
      </c>
      <c r="AV140" s="15" t="s">
        <v>84</v>
      </c>
      <c r="AW140" s="15" t="s">
        <v>34</v>
      </c>
      <c r="AX140" s="15" t="s">
        <v>77</v>
      </c>
      <c r="AY140" s="190" t="s">
        <v>339</v>
      </c>
    </row>
    <row r="141" spans="2:65" s="12" customFormat="1" x14ac:dyDescent="0.2">
      <c r="B141" s="155"/>
      <c r="D141" s="150" t="s">
        <v>376</v>
      </c>
      <c r="E141" s="156" t="s">
        <v>1</v>
      </c>
      <c r="F141" s="157" t="s">
        <v>5978</v>
      </c>
      <c r="H141" s="158">
        <v>12.462</v>
      </c>
      <c r="I141" s="159"/>
      <c r="L141" s="155"/>
      <c r="M141" s="160"/>
      <c r="T141" s="161"/>
      <c r="AT141" s="156" t="s">
        <v>376</v>
      </c>
      <c r="AU141" s="156" t="s">
        <v>86</v>
      </c>
      <c r="AV141" s="12" t="s">
        <v>86</v>
      </c>
      <c r="AW141" s="12" t="s">
        <v>34</v>
      </c>
      <c r="AX141" s="12" t="s">
        <v>77</v>
      </c>
      <c r="AY141" s="156" t="s">
        <v>339</v>
      </c>
    </row>
    <row r="142" spans="2:65" s="13" customFormat="1" x14ac:dyDescent="0.2">
      <c r="B142" s="162"/>
      <c r="D142" s="150" t="s">
        <v>376</v>
      </c>
      <c r="E142" s="163" t="s">
        <v>1</v>
      </c>
      <c r="F142" s="164" t="s">
        <v>398</v>
      </c>
      <c r="H142" s="165">
        <v>12.462</v>
      </c>
      <c r="I142" s="166"/>
      <c r="L142" s="162"/>
      <c r="M142" s="167"/>
      <c r="T142" s="168"/>
      <c r="AT142" s="163" t="s">
        <v>376</v>
      </c>
      <c r="AU142" s="163" t="s">
        <v>86</v>
      </c>
      <c r="AV142" s="13" t="s">
        <v>249</v>
      </c>
      <c r="AW142" s="13" t="s">
        <v>34</v>
      </c>
      <c r="AX142" s="13" t="s">
        <v>84</v>
      </c>
      <c r="AY142" s="163" t="s">
        <v>339</v>
      </c>
    </row>
    <row r="143" spans="2:65" s="1" customFormat="1" ht="16.5" customHeight="1" x14ac:dyDescent="0.2">
      <c r="B143" s="136"/>
      <c r="C143" s="137" t="s">
        <v>97</v>
      </c>
      <c r="D143" s="137" t="s">
        <v>342</v>
      </c>
      <c r="E143" s="138" t="s">
        <v>5299</v>
      </c>
      <c r="F143" s="139" t="s">
        <v>5300</v>
      </c>
      <c r="G143" s="140" t="s">
        <v>373</v>
      </c>
      <c r="H143" s="141">
        <v>20.905999999999999</v>
      </c>
      <c r="I143" s="142"/>
      <c r="J143" s="143">
        <f>ROUND(I143*H143,2)</f>
        <v>0</v>
      </c>
      <c r="K143" s="139" t="s">
        <v>902</v>
      </c>
      <c r="L143" s="32"/>
      <c r="M143" s="144" t="s">
        <v>1</v>
      </c>
      <c r="N143" s="145" t="s">
        <v>42</v>
      </c>
      <c r="P143" s="146">
        <f>O143*H143</f>
        <v>0</v>
      </c>
      <c r="Q143" s="146">
        <v>0</v>
      </c>
      <c r="R143" s="146">
        <f>Q143*H143</f>
        <v>0</v>
      </c>
      <c r="S143" s="146">
        <v>0</v>
      </c>
      <c r="T143" s="147">
        <f>S143*H143</f>
        <v>0</v>
      </c>
      <c r="AR143" s="148" t="s">
        <v>249</v>
      </c>
      <c r="AT143" s="148" t="s">
        <v>342</v>
      </c>
      <c r="AU143" s="148" t="s">
        <v>86</v>
      </c>
      <c r="AY143" s="17" t="s">
        <v>339</v>
      </c>
      <c r="BE143" s="149">
        <f>IF(N143="základní",J143,0)</f>
        <v>0</v>
      </c>
      <c r="BF143" s="149">
        <f>IF(N143="snížená",J143,0)</f>
        <v>0</v>
      </c>
      <c r="BG143" s="149">
        <f>IF(N143="zákl. přenesená",J143,0)</f>
        <v>0</v>
      </c>
      <c r="BH143" s="149">
        <f>IF(N143="sníž. přenesená",J143,0)</f>
        <v>0</v>
      </c>
      <c r="BI143" s="149">
        <f>IF(N143="nulová",J143,0)</f>
        <v>0</v>
      </c>
      <c r="BJ143" s="17" t="s">
        <v>84</v>
      </c>
      <c r="BK143" s="149">
        <f>ROUND(I143*H143,2)</f>
        <v>0</v>
      </c>
      <c r="BL143" s="17" t="s">
        <v>249</v>
      </c>
      <c r="BM143" s="148" t="s">
        <v>5979</v>
      </c>
    </row>
    <row r="144" spans="2:65" s="1" customFormat="1" x14ac:dyDescent="0.2">
      <c r="B144" s="32"/>
      <c r="D144" s="150" t="s">
        <v>348</v>
      </c>
      <c r="F144" s="151" t="s">
        <v>5302</v>
      </c>
      <c r="I144" s="152"/>
      <c r="L144" s="32"/>
      <c r="M144" s="153"/>
      <c r="T144" s="56"/>
      <c r="AT144" s="17" t="s">
        <v>348</v>
      </c>
      <c r="AU144" s="17" t="s">
        <v>86</v>
      </c>
    </row>
    <row r="145" spans="2:65" s="1" customFormat="1" ht="38.4" x14ac:dyDescent="0.2">
      <c r="B145" s="32"/>
      <c r="D145" s="150" t="s">
        <v>350</v>
      </c>
      <c r="F145" s="154" t="s">
        <v>5980</v>
      </c>
      <c r="I145" s="152"/>
      <c r="L145" s="32"/>
      <c r="M145" s="153"/>
      <c r="T145" s="56"/>
      <c r="AT145" s="17" t="s">
        <v>350</v>
      </c>
      <c r="AU145" s="17" t="s">
        <v>86</v>
      </c>
    </row>
    <row r="146" spans="2:65" s="12" customFormat="1" x14ac:dyDescent="0.2">
      <c r="B146" s="155"/>
      <c r="D146" s="150" t="s">
        <v>376</v>
      </c>
      <c r="E146" s="156" t="s">
        <v>1</v>
      </c>
      <c r="F146" s="157" t="s">
        <v>5981</v>
      </c>
      <c r="H146" s="158">
        <v>15.471</v>
      </c>
      <c r="I146" s="159"/>
      <c r="L146" s="155"/>
      <c r="M146" s="160"/>
      <c r="T146" s="161"/>
      <c r="AT146" s="156" t="s">
        <v>376</v>
      </c>
      <c r="AU146" s="156" t="s">
        <v>86</v>
      </c>
      <c r="AV146" s="12" t="s">
        <v>86</v>
      </c>
      <c r="AW146" s="12" t="s">
        <v>34</v>
      </c>
      <c r="AX146" s="12" t="s">
        <v>77</v>
      </c>
      <c r="AY146" s="156" t="s">
        <v>339</v>
      </c>
    </row>
    <row r="147" spans="2:65" s="12" customFormat="1" x14ac:dyDescent="0.2">
      <c r="B147" s="155"/>
      <c r="D147" s="150" t="s">
        <v>376</v>
      </c>
      <c r="E147" s="156" t="s">
        <v>1</v>
      </c>
      <c r="F147" s="157" t="s">
        <v>5982</v>
      </c>
      <c r="H147" s="158">
        <v>2.76</v>
      </c>
      <c r="I147" s="159"/>
      <c r="L147" s="155"/>
      <c r="M147" s="160"/>
      <c r="T147" s="161"/>
      <c r="AT147" s="156" t="s">
        <v>376</v>
      </c>
      <c r="AU147" s="156" t="s">
        <v>86</v>
      </c>
      <c r="AV147" s="12" t="s">
        <v>86</v>
      </c>
      <c r="AW147" s="12" t="s">
        <v>34</v>
      </c>
      <c r="AX147" s="12" t="s">
        <v>77</v>
      </c>
      <c r="AY147" s="156" t="s">
        <v>339</v>
      </c>
    </row>
    <row r="148" spans="2:65" s="12" customFormat="1" x14ac:dyDescent="0.2">
      <c r="B148" s="155"/>
      <c r="D148" s="150" t="s">
        <v>376</v>
      </c>
      <c r="E148" s="156" t="s">
        <v>1</v>
      </c>
      <c r="F148" s="157" t="s">
        <v>5983</v>
      </c>
      <c r="H148" s="158">
        <v>2.6749999999999998</v>
      </c>
      <c r="I148" s="159"/>
      <c r="L148" s="155"/>
      <c r="M148" s="160"/>
      <c r="T148" s="161"/>
      <c r="AT148" s="156" t="s">
        <v>376</v>
      </c>
      <c r="AU148" s="156" t="s">
        <v>86</v>
      </c>
      <c r="AV148" s="12" t="s">
        <v>86</v>
      </c>
      <c r="AW148" s="12" t="s">
        <v>34</v>
      </c>
      <c r="AX148" s="12" t="s">
        <v>77</v>
      </c>
      <c r="AY148" s="156" t="s">
        <v>339</v>
      </c>
    </row>
    <row r="149" spans="2:65" s="13" customFormat="1" x14ac:dyDescent="0.2">
      <c r="B149" s="162"/>
      <c r="D149" s="150" t="s">
        <v>376</v>
      </c>
      <c r="E149" s="163" t="s">
        <v>1</v>
      </c>
      <c r="F149" s="164" t="s">
        <v>398</v>
      </c>
      <c r="H149" s="165">
        <v>20.906000000000002</v>
      </c>
      <c r="I149" s="166"/>
      <c r="L149" s="162"/>
      <c r="M149" s="167"/>
      <c r="T149" s="168"/>
      <c r="AT149" s="163" t="s">
        <v>376</v>
      </c>
      <c r="AU149" s="163" t="s">
        <v>86</v>
      </c>
      <c r="AV149" s="13" t="s">
        <v>249</v>
      </c>
      <c r="AW149" s="13" t="s">
        <v>34</v>
      </c>
      <c r="AX149" s="13" t="s">
        <v>84</v>
      </c>
      <c r="AY149" s="163" t="s">
        <v>339</v>
      </c>
    </row>
    <row r="150" spans="2:65" s="1" customFormat="1" ht="16.5" customHeight="1" x14ac:dyDescent="0.2">
      <c r="B150" s="136"/>
      <c r="C150" s="169" t="s">
        <v>249</v>
      </c>
      <c r="D150" s="169" t="s">
        <v>490</v>
      </c>
      <c r="E150" s="170" t="s">
        <v>5305</v>
      </c>
      <c r="F150" s="171" t="s">
        <v>5306</v>
      </c>
      <c r="G150" s="172" t="s">
        <v>493</v>
      </c>
      <c r="H150" s="173">
        <v>27.847999999999999</v>
      </c>
      <c r="I150" s="174"/>
      <c r="J150" s="175">
        <f>ROUND(I150*H150,2)</f>
        <v>0</v>
      </c>
      <c r="K150" s="171" t="s">
        <v>902</v>
      </c>
      <c r="L150" s="176"/>
      <c r="M150" s="177" t="s">
        <v>1</v>
      </c>
      <c r="N150" s="178" t="s">
        <v>42</v>
      </c>
      <c r="P150" s="146">
        <f>O150*H150</f>
        <v>0</v>
      </c>
      <c r="Q150" s="146">
        <v>1</v>
      </c>
      <c r="R150" s="146">
        <f>Q150*H150</f>
        <v>27.847999999999999</v>
      </c>
      <c r="S150" s="146">
        <v>0</v>
      </c>
      <c r="T150" s="147">
        <f>S150*H150</f>
        <v>0</v>
      </c>
      <c r="AR150" s="148" t="s">
        <v>385</v>
      </c>
      <c r="AT150" s="148" t="s">
        <v>490</v>
      </c>
      <c r="AU150" s="148" t="s">
        <v>86</v>
      </c>
      <c r="AY150" s="17" t="s">
        <v>339</v>
      </c>
      <c r="BE150" s="149">
        <f>IF(N150="základní",J150,0)</f>
        <v>0</v>
      </c>
      <c r="BF150" s="149">
        <f>IF(N150="snížená",J150,0)</f>
        <v>0</v>
      </c>
      <c r="BG150" s="149">
        <f>IF(N150="zákl. přenesená",J150,0)</f>
        <v>0</v>
      </c>
      <c r="BH150" s="149">
        <f>IF(N150="sníž. přenesená",J150,0)</f>
        <v>0</v>
      </c>
      <c r="BI150" s="149">
        <f>IF(N150="nulová",J150,0)</f>
        <v>0</v>
      </c>
      <c r="BJ150" s="17" t="s">
        <v>84</v>
      </c>
      <c r="BK150" s="149">
        <f>ROUND(I150*H150,2)</f>
        <v>0</v>
      </c>
      <c r="BL150" s="17" t="s">
        <v>249</v>
      </c>
      <c r="BM150" s="148" t="s">
        <v>5984</v>
      </c>
    </row>
    <row r="151" spans="2:65" s="1" customFormat="1" x14ac:dyDescent="0.2">
      <c r="B151" s="32"/>
      <c r="D151" s="150" t="s">
        <v>348</v>
      </c>
      <c r="F151" s="151" t="s">
        <v>5306</v>
      </c>
      <c r="I151" s="152"/>
      <c r="L151" s="32"/>
      <c r="M151" s="153"/>
      <c r="T151" s="56"/>
      <c r="AT151" s="17" t="s">
        <v>348</v>
      </c>
      <c r="AU151" s="17" t="s">
        <v>86</v>
      </c>
    </row>
    <row r="152" spans="2:65" s="12" customFormat="1" x14ac:dyDescent="0.2">
      <c r="B152" s="155"/>
      <c r="D152" s="150" t="s">
        <v>376</v>
      </c>
      <c r="E152" s="156" t="s">
        <v>1</v>
      </c>
      <c r="F152" s="157" t="s">
        <v>5985</v>
      </c>
      <c r="H152" s="158">
        <v>27.847999999999999</v>
      </c>
      <c r="I152" s="159"/>
      <c r="L152" s="155"/>
      <c r="M152" s="160"/>
      <c r="T152" s="161"/>
      <c r="AT152" s="156" t="s">
        <v>376</v>
      </c>
      <c r="AU152" s="156" t="s">
        <v>86</v>
      </c>
      <c r="AV152" s="12" t="s">
        <v>86</v>
      </c>
      <c r="AW152" s="12" t="s">
        <v>34</v>
      </c>
      <c r="AX152" s="12" t="s">
        <v>77</v>
      </c>
      <c r="AY152" s="156" t="s">
        <v>339</v>
      </c>
    </row>
    <row r="153" spans="2:65" s="13" customFormat="1" x14ac:dyDescent="0.2">
      <c r="B153" s="162"/>
      <c r="D153" s="150" t="s">
        <v>376</v>
      </c>
      <c r="E153" s="163" t="s">
        <v>1</v>
      </c>
      <c r="F153" s="164" t="s">
        <v>398</v>
      </c>
      <c r="H153" s="165">
        <v>27.847999999999999</v>
      </c>
      <c r="I153" s="166"/>
      <c r="L153" s="162"/>
      <c r="M153" s="167"/>
      <c r="T153" s="168"/>
      <c r="AT153" s="163" t="s">
        <v>376</v>
      </c>
      <c r="AU153" s="163" t="s">
        <v>86</v>
      </c>
      <c r="AV153" s="13" t="s">
        <v>249</v>
      </c>
      <c r="AW153" s="13" t="s">
        <v>34</v>
      </c>
      <c r="AX153" s="13" t="s">
        <v>84</v>
      </c>
      <c r="AY153" s="163" t="s">
        <v>339</v>
      </c>
    </row>
    <row r="154" spans="2:65" s="1" customFormat="1" ht="16.5" customHeight="1" x14ac:dyDescent="0.2">
      <c r="B154" s="136"/>
      <c r="C154" s="137" t="s">
        <v>340</v>
      </c>
      <c r="D154" s="137" t="s">
        <v>342</v>
      </c>
      <c r="E154" s="138" t="s">
        <v>5986</v>
      </c>
      <c r="F154" s="139" t="s">
        <v>5987</v>
      </c>
      <c r="G154" s="140" t="s">
        <v>381</v>
      </c>
      <c r="H154" s="141">
        <v>18.09</v>
      </c>
      <c r="I154" s="142"/>
      <c r="J154" s="143">
        <f>ROUND(I154*H154,2)</f>
        <v>0</v>
      </c>
      <c r="K154" s="139" t="s">
        <v>902</v>
      </c>
      <c r="L154" s="32"/>
      <c r="M154" s="144" t="s">
        <v>1</v>
      </c>
      <c r="N154" s="145" t="s">
        <v>42</v>
      </c>
      <c r="P154" s="146">
        <f>O154*H154</f>
        <v>0</v>
      </c>
      <c r="Q154" s="146">
        <v>0</v>
      </c>
      <c r="R154" s="146">
        <f>Q154*H154</f>
        <v>0</v>
      </c>
      <c r="S154" s="146">
        <v>0</v>
      </c>
      <c r="T154" s="147">
        <f>S154*H154</f>
        <v>0</v>
      </c>
      <c r="AR154" s="148" t="s">
        <v>249</v>
      </c>
      <c r="AT154" s="148" t="s">
        <v>342</v>
      </c>
      <c r="AU154" s="148" t="s">
        <v>86</v>
      </c>
      <c r="AY154" s="17" t="s">
        <v>339</v>
      </c>
      <c r="BE154" s="149">
        <f>IF(N154="základní",J154,0)</f>
        <v>0</v>
      </c>
      <c r="BF154" s="149">
        <f>IF(N154="snížená",J154,0)</f>
        <v>0</v>
      </c>
      <c r="BG154" s="149">
        <f>IF(N154="zákl. přenesená",J154,0)</f>
        <v>0</v>
      </c>
      <c r="BH154" s="149">
        <f>IF(N154="sníž. přenesená",J154,0)</f>
        <v>0</v>
      </c>
      <c r="BI154" s="149">
        <f>IF(N154="nulová",J154,0)</f>
        <v>0</v>
      </c>
      <c r="BJ154" s="17" t="s">
        <v>84</v>
      </c>
      <c r="BK154" s="149">
        <f>ROUND(I154*H154,2)</f>
        <v>0</v>
      </c>
      <c r="BL154" s="17" t="s">
        <v>249</v>
      </c>
      <c r="BM154" s="148" t="s">
        <v>5988</v>
      </c>
    </row>
    <row r="155" spans="2:65" s="1" customFormat="1" ht="19.2" x14ac:dyDescent="0.2">
      <c r="B155" s="32"/>
      <c r="D155" s="150" t="s">
        <v>348</v>
      </c>
      <c r="F155" s="151" t="s">
        <v>5989</v>
      </c>
      <c r="I155" s="152"/>
      <c r="L155" s="32"/>
      <c r="M155" s="153"/>
      <c r="T155" s="56"/>
      <c r="AT155" s="17" t="s">
        <v>348</v>
      </c>
      <c r="AU155" s="17" t="s">
        <v>86</v>
      </c>
    </row>
    <row r="156" spans="2:65" s="12" customFormat="1" x14ac:dyDescent="0.2">
      <c r="B156" s="155"/>
      <c r="D156" s="150" t="s">
        <v>376</v>
      </c>
      <c r="E156" s="156" t="s">
        <v>1</v>
      </c>
      <c r="F156" s="157" t="s">
        <v>5990</v>
      </c>
      <c r="H156" s="158">
        <v>18.09</v>
      </c>
      <c r="I156" s="159"/>
      <c r="L156" s="155"/>
      <c r="M156" s="160"/>
      <c r="T156" s="161"/>
      <c r="AT156" s="156" t="s">
        <v>376</v>
      </c>
      <c r="AU156" s="156" t="s">
        <v>86</v>
      </c>
      <c r="AV156" s="12" t="s">
        <v>86</v>
      </c>
      <c r="AW156" s="12" t="s">
        <v>34</v>
      </c>
      <c r="AX156" s="12" t="s">
        <v>77</v>
      </c>
      <c r="AY156" s="156" t="s">
        <v>339</v>
      </c>
    </row>
    <row r="157" spans="2:65" s="13" customFormat="1" x14ac:dyDescent="0.2">
      <c r="B157" s="162"/>
      <c r="D157" s="150" t="s">
        <v>376</v>
      </c>
      <c r="E157" s="163" t="s">
        <v>1</v>
      </c>
      <c r="F157" s="164" t="s">
        <v>398</v>
      </c>
      <c r="H157" s="165">
        <v>18.09</v>
      </c>
      <c r="I157" s="166"/>
      <c r="L157" s="162"/>
      <c r="M157" s="167"/>
      <c r="T157" s="168"/>
      <c r="AT157" s="163" t="s">
        <v>376</v>
      </c>
      <c r="AU157" s="163" t="s">
        <v>86</v>
      </c>
      <c r="AV157" s="13" t="s">
        <v>249</v>
      </c>
      <c r="AW157" s="13" t="s">
        <v>34</v>
      </c>
      <c r="AX157" s="13" t="s">
        <v>84</v>
      </c>
      <c r="AY157" s="163" t="s">
        <v>339</v>
      </c>
    </row>
    <row r="158" spans="2:65" s="11" customFormat="1" ht="22.8" customHeight="1" x14ac:dyDescent="0.25">
      <c r="B158" s="124"/>
      <c r="D158" s="125" t="s">
        <v>76</v>
      </c>
      <c r="E158" s="134" t="s">
        <v>391</v>
      </c>
      <c r="F158" s="134" t="s">
        <v>2387</v>
      </c>
      <c r="I158" s="127"/>
      <c r="J158" s="135">
        <f>BK158</f>
        <v>0</v>
      </c>
      <c r="L158" s="124"/>
      <c r="M158" s="129"/>
      <c r="P158" s="130">
        <f>SUM(P159:P169)</f>
        <v>0</v>
      </c>
      <c r="R158" s="130">
        <f>SUM(R159:R169)</f>
        <v>1.3563307499999999</v>
      </c>
      <c r="T158" s="131">
        <f>SUM(T159:T169)</f>
        <v>25.005200000000002</v>
      </c>
      <c r="AR158" s="125" t="s">
        <v>84</v>
      </c>
      <c r="AT158" s="132" t="s">
        <v>76</v>
      </c>
      <c r="AU158" s="132" t="s">
        <v>84</v>
      </c>
      <c r="AY158" s="125" t="s">
        <v>339</v>
      </c>
      <c r="BK158" s="133">
        <f>SUM(BK159:BK169)</f>
        <v>0</v>
      </c>
    </row>
    <row r="159" spans="2:65" s="1" customFormat="1" ht="16.5" customHeight="1" x14ac:dyDescent="0.2">
      <c r="B159" s="136"/>
      <c r="C159" s="137" t="s">
        <v>370</v>
      </c>
      <c r="D159" s="137" t="s">
        <v>342</v>
      </c>
      <c r="E159" s="138" t="s">
        <v>5482</v>
      </c>
      <c r="F159" s="139" t="s">
        <v>5483</v>
      </c>
      <c r="G159" s="140" t="s">
        <v>373</v>
      </c>
      <c r="H159" s="141">
        <v>10.465999999999999</v>
      </c>
      <c r="I159" s="142"/>
      <c r="J159" s="143">
        <f>ROUND(I159*H159,2)</f>
        <v>0</v>
      </c>
      <c r="K159" s="139" t="s">
        <v>902</v>
      </c>
      <c r="L159" s="32"/>
      <c r="M159" s="144" t="s">
        <v>1</v>
      </c>
      <c r="N159" s="145" t="s">
        <v>42</v>
      </c>
      <c r="P159" s="146">
        <f>O159*H159</f>
        <v>0</v>
      </c>
      <c r="Q159" s="146">
        <v>0.12</v>
      </c>
      <c r="R159" s="146">
        <f>Q159*H159</f>
        <v>1.2559199999999999</v>
      </c>
      <c r="S159" s="146">
        <v>2.2000000000000002</v>
      </c>
      <c r="T159" s="147">
        <f>S159*H159</f>
        <v>23.025200000000002</v>
      </c>
      <c r="AR159" s="148" t="s">
        <v>249</v>
      </c>
      <c r="AT159" s="148" t="s">
        <v>342</v>
      </c>
      <c r="AU159" s="148" t="s">
        <v>86</v>
      </c>
      <c r="AY159" s="17" t="s">
        <v>339</v>
      </c>
      <c r="BE159" s="149">
        <f>IF(N159="základní",J159,0)</f>
        <v>0</v>
      </c>
      <c r="BF159" s="149">
        <f>IF(N159="snížená",J159,0)</f>
        <v>0</v>
      </c>
      <c r="BG159" s="149">
        <f>IF(N159="zákl. přenesená",J159,0)</f>
        <v>0</v>
      </c>
      <c r="BH159" s="149">
        <f>IF(N159="sníž. přenesená",J159,0)</f>
        <v>0</v>
      </c>
      <c r="BI159" s="149">
        <f>IF(N159="nulová",J159,0)</f>
        <v>0</v>
      </c>
      <c r="BJ159" s="17" t="s">
        <v>84</v>
      </c>
      <c r="BK159" s="149">
        <f>ROUND(I159*H159,2)</f>
        <v>0</v>
      </c>
      <c r="BL159" s="17" t="s">
        <v>249</v>
      </c>
      <c r="BM159" s="148" t="s">
        <v>5991</v>
      </c>
    </row>
    <row r="160" spans="2:65" s="1" customFormat="1" x14ac:dyDescent="0.2">
      <c r="B160" s="32"/>
      <c r="D160" s="150" t="s">
        <v>348</v>
      </c>
      <c r="F160" s="151" t="s">
        <v>5485</v>
      </c>
      <c r="I160" s="152"/>
      <c r="L160" s="32"/>
      <c r="M160" s="153"/>
      <c r="T160" s="56"/>
      <c r="AT160" s="17" t="s">
        <v>348</v>
      </c>
      <c r="AU160" s="17" t="s">
        <v>86</v>
      </c>
    </row>
    <row r="161" spans="2:65" s="1" customFormat="1" ht="48" x14ac:dyDescent="0.2">
      <c r="B161" s="32"/>
      <c r="D161" s="150" t="s">
        <v>350</v>
      </c>
      <c r="F161" s="154" t="s">
        <v>5992</v>
      </c>
      <c r="I161" s="152"/>
      <c r="L161" s="32"/>
      <c r="M161" s="153"/>
      <c r="T161" s="56"/>
      <c r="AT161" s="17" t="s">
        <v>350</v>
      </c>
      <c r="AU161" s="17" t="s">
        <v>86</v>
      </c>
    </row>
    <row r="162" spans="2:65" s="12" customFormat="1" x14ac:dyDescent="0.2">
      <c r="B162" s="155"/>
      <c r="D162" s="150" t="s">
        <v>376</v>
      </c>
      <c r="E162" s="156" t="s">
        <v>1</v>
      </c>
      <c r="F162" s="157" t="s">
        <v>5993</v>
      </c>
      <c r="H162" s="158">
        <v>6.6</v>
      </c>
      <c r="I162" s="159"/>
      <c r="L162" s="155"/>
      <c r="M162" s="160"/>
      <c r="T162" s="161"/>
      <c r="AT162" s="156" t="s">
        <v>376</v>
      </c>
      <c r="AU162" s="156" t="s">
        <v>86</v>
      </c>
      <c r="AV162" s="12" t="s">
        <v>86</v>
      </c>
      <c r="AW162" s="12" t="s">
        <v>34</v>
      </c>
      <c r="AX162" s="12" t="s">
        <v>77</v>
      </c>
      <c r="AY162" s="156" t="s">
        <v>339</v>
      </c>
    </row>
    <row r="163" spans="2:65" s="12" customFormat="1" x14ac:dyDescent="0.2">
      <c r="B163" s="155"/>
      <c r="D163" s="150" t="s">
        <v>376</v>
      </c>
      <c r="E163" s="156" t="s">
        <v>1</v>
      </c>
      <c r="F163" s="157" t="s">
        <v>5994</v>
      </c>
      <c r="H163" s="158">
        <v>2.76</v>
      </c>
      <c r="I163" s="159"/>
      <c r="L163" s="155"/>
      <c r="M163" s="160"/>
      <c r="T163" s="161"/>
      <c r="AT163" s="156" t="s">
        <v>376</v>
      </c>
      <c r="AU163" s="156" t="s">
        <v>86</v>
      </c>
      <c r="AV163" s="12" t="s">
        <v>86</v>
      </c>
      <c r="AW163" s="12" t="s">
        <v>34</v>
      </c>
      <c r="AX163" s="12" t="s">
        <v>77</v>
      </c>
      <c r="AY163" s="156" t="s">
        <v>339</v>
      </c>
    </row>
    <row r="164" spans="2:65" s="12" customFormat="1" x14ac:dyDescent="0.2">
      <c r="B164" s="155"/>
      <c r="D164" s="150" t="s">
        <v>376</v>
      </c>
      <c r="E164" s="156" t="s">
        <v>1</v>
      </c>
      <c r="F164" s="157" t="s">
        <v>5995</v>
      </c>
      <c r="H164" s="158">
        <v>1.1060000000000001</v>
      </c>
      <c r="I164" s="159"/>
      <c r="L164" s="155"/>
      <c r="M164" s="160"/>
      <c r="T164" s="161"/>
      <c r="AT164" s="156" t="s">
        <v>376</v>
      </c>
      <c r="AU164" s="156" t="s">
        <v>86</v>
      </c>
      <c r="AV164" s="12" t="s">
        <v>86</v>
      </c>
      <c r="AW164" s="12" t="s">
        <v>34</v>
      </c>
      <c r="AX164" s="12" t="s">
        <v>77</v>
      </c>
      <c r="AY164" s="156" t="s">
        <v>339</v>
      </c>
    </row>
    <row r="165" spans="2:65" s="13" customFormat="1" x14ac:dyDescent="0.2">
      <c r="B165" s="162"/>
      <c r="D165" s="150" t="s">
        <v>376</v>
      </c>
      <c r="E165" s="163" t="s">
        <v>1</v>
      </c>
      <c r="F165" s="164" t="s">
        <v>398</v>
      </c>
      <c r="H165" s="165">
        <v>10.465999999999999</v>
      </c>
      <c r="I165" s="166"/>
      <c r="L165" s="162"/>
      <c r="M165" s="167"/>
      <c r="T165" s="168"/>
      <c r="AT165" s="163" t="s">
        <v>376</v>
      </c>
      <c r="AU165" s="163" t="s">
        <v>86</v>
      </c>
      <c r="AV165" s="13" t="s">
        <v>249</v>
      </c>
      <c r="AW165" s="13" t="s">
        <v>34</v>
      </c>
      <c r="AX165" s="13" t="s">
        <v>84</v>
      </c>
      <c r="AY165" s="163" t="s">
        <v>339</v>
      </c>
    </row>
    <row r="166" spans="2:65" s="1" customFormat="1" ht="16.5" customHeight="1" x14ac:dyDescent="0.2">
      <c r="B166" s="136"/>
      <c r="C166" s="137" t="s">
        <v>378</v>
      </c>
      <c r="D166" s="137" t="s">
        <v>342</v>
      </c>
      <c r="E166" s="138" t="s">
        <v>4033</v>
      </c>
      <c r="F166" s="139" t="s">
        <v>4034</v>
      </c>
      <c r="G166" s="140" t="s">
        <v>373</v>
      </c>
      <c r="H166" s="141">
        <v>0.82499999999999996</v>
      </c>
      <c r="I166" s="142"/>
      <c r="J166" s="143">
        <f>ROUND(I166*H166,2)</f>
        <v>0</v>
      </c>
      <c r="K166" s="139" t="s">
        <v>902</v>
      </c>
      <c r="L166" s="32"/>
      <c r="M166" s="144" t="s">
        <v>1</v>
      </c>
      <c r="N166" s="145" t="s">
        <v>42</v>
      </c>
      <c r="P166" s="146">
        <f>O166*H166</f>
        <v>0</v>
      </c>
      <c r="Q166" s="146">
        <v>0.12171</v>
      </c>
      <c r="R166" s="146">
        <f>Q166*H166</f>
        <v>0.10041074999999999</v>
      </c>
      <c r="S166" s="146">
        <v>2.4</v>
      </c>
      <c r="T166" s="147">
        <f>S166*H166</f>
        <v>1.9799999999999998</v>
      </c>
      <c r="AR166" s="148" t="s">
        <v>249</v>
      </c>
      <c r="AT166" s="148" t="s">
        <v>342</v>
      </c>
      <c r="AU166" s="148" t="s">
        <v>86</v>
      </c>
      <c r="AY166" s="17" t="s">
        <v>339</v>
      </c>
      <c r="BE166" s="149">
        <f>IF(N166="základní",J166,0)</f>
        <v>0</v>
      </c>
      <c r="BF166" s="149">
        <f>IF(N166="snížená",J166,0)</f>
        <v>0</v>
      </c>
      <c r="BG166" s="149">
        <f>IF(N166="zákl. přenesená",J166,0)</f>
        <v>0</v>
      </c>
      <c r="BH166" s="149">
        <f>IF(N166="sníž. přenesená",J166,0)</f>
        <v>0</v>
      </c>
      <c r="BI166" s="149">
        <f>IF(N166="nulová",J166,0)</f>
        <v>0</v>
      </c>
      <c r="BJ166" s="17" t="s">
        <v>84</v>
      </c>
      <c r="BK166" s="149">
        <f>ROUND(I166*H166,2)</f>
        <v>0</v>
      </c>
      <c r="BL166" s="17" t="s">
        <v>249</v>
      </c>
      <c r="BM166" s="148" t="s">
        <v>5996</v>
      </c>
    </row>
    <row r="167" spans="2:65" s="1" customFormat="1" x14ac:dyDescent="0.2">
      <c r="B167" s="32"/>
      <c r="D167" s="150" t="s">
        <v>348</v>
      </c>
      <c r="F167" s="151" t="s">
        <v>4036</v>
      </c>
      <c r="I167" s="152"/>
      <c r="L167" s="32"/>
      <c r="M167" s="153"/>
      <c r="T167" s="56"/>
      <c r="AT167" s="17" t="s">
        <v>348</v>
      </c>
      <c r="AU167" s="17" t="s">
        <v>86</v>
      </c>
    </row>
    <row r="168" spans="2:65" s="12" customFormat="1" x14ac:dyDescent="0.2">
      <c r="B168" s="155"/>
      <c r="D168" s="150" t="s">
        <v>376</v>
      </c>
      <c r="E168" s="156" t="s">
        <v>1</v>
      </c>
      <c r="F168" s="157" t="s">
        <v>5997</v>
      </c>
      <c r="H168" s="158">
        <v>0.82499999999999996</v>
      </c>
      <c r="I168" s="159"/>
      <c r="L168" s="155"/>
      <c r="M168" s="160"/>
      <c r="T168" s="161"/>
      <c r="AT168" s="156" t="s">
        <v>376</v>
      </c>
      <c r="AU168" s="156" t="s">
        <v>86</v>
      </c>
      <c r="AV168" s="12" t="s">
        <v>86</v>
      </c>
      <c r="AW168" s="12" t="s">
        <v>34</v>
      </c>
      <c r="AX168" s="12" t="s">
        <v>77</v>
      </c>
      <c r="AY168" s="156" t="s">
        <v>339</v>
      </c>
    </row>
    <row r="169" spans="2:65" s="13" customFormat="1" x14ac:dyDescent="0.2">
      <c r="B169" s="162"/>
      <c r="D169" s="150" t="s">
        <v>376</v>
      </c>
      <c r="E169" s="163" t="s">
        <v>1</v>
      </c>
      <c r="F169" s="164" t="s">
        <v>398</v>
      </c>
      <c r="H169" s="165">
        <v>0.82499999999999996</v>
      </c>
      <c r="I169" s="166"/>
      <c r="L169" s="162"/>
      <c r="M169" s="167"/>
      <c r="T169" s="168"/>
      <c r="AT169" s="163" t="s">
        <v>376</v>
      </c>
      <c r="AU169" s="163" t="s">
        <v>86</v>
      </c>
      <c r="AV169" s="13" t="s">
        <v>249</v>
      </c>
      <c r="AW169" s="13" t="s">
        <v>34</v>
      </c>
      <c r="AX169" s="13" t="s">
        <v>84</v>
      </c>
      <c r="AY169" s="163" t="s">
        <v>339</v>
      </c>
    </row>
    <row r="170" spans="2:65" s="11" customFormat="1" ht="22.8" customHeight="1" x14ac:dyDescent="0.25">
      <c r="B170" s="124"/>
      <c r="D170" s="125" t="s">
        <v>76</v>
      </c>
      <c r="E170" s="134" t="s">
        <v>2614</v>
      </c>
      <c r="F170" s="134" t="s">
        <v>3443</v>
      </c>
      <c r="I170" s="127"/>
      <c r="J170" s="135">
        <f>BK170</f>
        <v>0</v>
      </c>
      <c r="L170" s="124"/>
      <c r="M170" s="129"/>
      <c r="P170" s="130">
        <f>SUM(P171:P198)</f>
        <v>0</v>
      </c>
      <c r="R170" s="130">
        <f>SUM(R171:R198)</f>
        <v>0</v>
      </c>
      <c r="T170" s="131">
        <f>SUM(T171:T198)</f>
        <v>0</v>
      </c>
      <c r="AR170" s="125" t="s">
        <v>84</v>
      </c>
      <c r="AT170" s="132" t="s">
        <v>76</v>
      </c>
      <c r="AU170" s="132" t="s">
        <v>84</v>
      </c>
      <c r="AY170" s="125" t="s">
        <v>339</v>
      </c>
      <c r="BK170" s="133">
        <f>SUM(BK171:BK198)</f>
        <v>0</v>
      </c>
    </row>
    <row r="171" spans="2:65" s="1" customFormat="1" ht="24.15" customHeight="1" x14ac:dyDescent="0.2">
      <c r="B171" s="136"/>
      <c r="C171" s="137" t="s">
        <v>385</v>
      </c>
      <c r="D171" s="137" t="s">
        <v>342</v>
      </c>
      <c r="E171" s="138" t="s">
        <v>5500</v>
      </c>
      <c r="F171" s="139" t="s">
        <v>5501</v>
      </c>
      <c r="G171" s="140" t="s">
        <v>493</v>
      </c>
      <c r="H171" s="141">
        <v>23.024999999999999</v>
      </c>
      <c r="I171" s="142"/>
      <c r="J171" s="143">
        <f>ROUND(I171*H171,2)</f>
        <v>0</v>
      </c>
      <c r="K171" s="139" t="s">
        <v>902</v>
      </c>
      <c r="L171" s="32"/>
      <c r="M171" s="144" t="s">
        <v>1</v>
      </c>
      <c r="N171" s="145" t="s">
        <v>42</v>
      </c>
      <c r="P171" s="146">
        <f>O171*H171</f>
        <v>0</v>
      </c>
      <c r="Q171" s="146">
        <v>0</v>
      </c>
      <c r="R171" s="146">
        <f>Q171*H171</f>
        <v>0</v>
      </c>
      <c r="S171" s="146">
        <v>0</v>
      </c>
      <c r="T171" s="147">
        <f>S171*H171</f>
        <v>0</v>
      </c>
      <c r="AR171" s="148" t="s">
        <v>249</v>
      </c>
      <c r="AT171" s="148" t="s">
        <v>342</v>
      </c>
      <c r="AU171" s="148" t="s">
        <v>86</v>
      </c>
      <c r="AY171" s="17" t="s">
        <v>339</v>
      </c>
      <c r="BE171" s="149">
        <f>IF(N171="základní",J171,0)</f>
        <v>0</v>
      </c>
      <c r="BF171" s="149">
        <f>IF(N171="snížená",J171,0)</f>
        <v>0</v>
      </c>
      <c r="BG171" s="149">
        <f>IF(N171="zákl. přenesená",J171,0)</f>
        <v>0</v>
      </c>
      <c r="BH171" s="149">
        <f>IF(N171="sníž. přenesená",J171,0)</f>
        <v>0</v>
      </c>
      <c r="BI171" s="149">
        <f>IF(N171="nulová",J171,0)</f>
        <v>0</v>
      </c>
      <c r="BJ171" s="17" t="s">
        <v>84</v>
      </c>
      <c r="BK171" s="149">
        <f>ROUND(I171*H171,2)</f>
        <v>0</v>
      </c>
      <c r="BL171" s="17" t="s">
        <v>249</v>
      </c>
      <c r="BM171" s="148" t="s">
        <v>5998</v>
      </c>
    </row>
    <row r="172" spans="2:65" s="1" customFormat="1" ht="19.2" x14ac:dyDescent="0.2">
      <c r="B172" s="32"/>
      <c r="D172" s="150" t="s">
        <v>348</v>
      </c>
      <c r="F172" s="151" t="s">
        <v>5503</v>
      </c>
      <c r="I172" s="152"/>
      <c r="L172" s="32"/>
      <c r="M172" s="153"/>
      <c r="T172" s="56"/>
      <c r="AT172" s="17" t="s">
        <v>348</v>
      </c>
      <c r="AU172" s="17" t="s">
        <v>86</v>
      </c>
    </row>
    <row r="173" spans="2:65" s="12" customFormat="1" x14ac:dyDescent="0.2">
      <c r="B173" s="155"/>
      <c r="D173" s="150" t="s">
        <v>376</v>
      </c>
      <c r="E173" s="156" t="s">
        <v>1</v>
      </c>
      <c r="F173" s="157" t="s">
        <v>5999</v>
      </c>
      <c r="H173" s="158">
        <v>23.024999999999999</v>
      </c>
      <c r="I173" s="159"/>
      <c r="L173" s="155"/>
      <c r="M173" s="160"/>
      <c r="T173" s="161"/>
      <c r="AT173" s="156" t="s">
        <v>376</v>
      </c>
      <c r="AU173" s="156" t="s">
        <v>86</v>
      </c>
      <c r="AV173" s="12" t="s">
        <v>86</v>
      </c>
      <c r="AW173" s="12" t="s">
        <v>34</v>
      </c>
      <c r="AX173" s="12" t="s">
        <v>77</v>
      </c>
      <c r="AY173" s="156" t="s">
        <v>339</v>
      </c>
    </row>
    <row r="174" spans="2:65" s="13" customFormat="1" x14ac:dyDescent="0.2">
      <c r="B174" s="162"/>
      <c r="D174" s="150" t="s">
        <v>376</v>
      </c>
      <c r="E174" s="163" t="s">
        <v>1</v>
      </c>
      <c r="F174" s="164" t="s">
        <v>398</v>
      </c>
      <c r="H174" s="165">
        <v>23.024999999999999</v>
      </c>
      <c r="I174" s="166"/>
      <c r="L174" s="162"/>
      <c r="M174" s="167"/>
      <c r="T174" s="168"/>
      <c r="AT174" s="163" t="s">
        <v>376</v>
      </c>
      <c r="AU174" s="163" t="s">
        <v>86</v>
      </c>
      <c r="AV174" s="13" t="s">
        <v>249</v>
      </c>
      <c r="AW174" s="13" t="s">
        <v>34</v>
      </c>
      <c r="AX174" s="13" t="s">
        <v>84</v>
      </c>
      <c r="AY174" s="163" t="s">
        <v>339</v>
      </c>
    </row>
    <row r="175" spans="2:65" s="1" customFormat="1" ht="24.15" customHeight="1" x14ac:dyDescent="0.2">
      <c r="B175" s="136"/>
      <c r="C175" s="137" t="s">
        <v>391</v>
      </c>
      <c r="D175" s="137" t="s">
        <v>342</v>
      </c>
      <c r="E175" s="138" t="s">
        <v>2626</v>
      </c>
      <c r="F175" s="139" t="s">
        <v>2627</v>
      </c>
      <c r="G175" s="140" t="s">
        <v>493</v>
      </c>
      <c r="H175" s="141">
        <v>1.98</v>
      </c>
      <c r="I175" s="142"/>
      <c r="J175" s="143">
        <f>ROUND(I175*H175,2)</f>
        <v>0</v>
      </c>
      <c r="K175" s="139" t="s">
        <v>902</v>
      </c>
      <c r="L175" s="32"/>
      <c r="M175" s="144" t="s">
        <v>1</v>
      </c>
      <c r="N175" s="145" t="s">
        <v>42</v>
      </c>
      <c r="P175" s="146">
        <f>O175*H175</f>
        <v>0</v>
      </c>
      <c r="Q175" s="146">
        <v>0</v>
      </c>
      <c r="R175" s="146">
        <f>Q175*H175</f>
        <v>0</v>
      </c>
      <c r="S175" s="146">
        <v>0</v>
      </c>
      <c r="T175" s="147">
        <f>S175*H175</f>
        <v>0</v>
      </c>
      <c r="AR175" s="148" t="s">
        <v>249</v>
      </c>
      <c r="AT175" s="148" t="s">
        <v>342</v>
      </c>
      <c r="AU175" s="148" t="s">
        <v>86</v>
      </c>
      <c r="AY175" s="17" t="s">
        <v>339</v>
      </c>
      <c r="BE175" s="149">
        <f>IF(N175="základní",J175,0)</f>
        <v>0</v>
      </c>
      <c r="BF175" s="149">
        <f>IF(N175="snížená",J175,0)</f>
        <v>0</v>
      </c>
      <c r="BG175" s="149">
        <f>IF(N175="zákl. přenesená",J175,0)</f>
        <v>0</v>
      </c>
      <c r="BH175" s="149">
        <f>IF(N175="sníž. přenesená",J175,0)</f>
        <v>0</v>
      </c>
      <c r="BI175" s="149">
        <f>IF(N175="nulová",J175,0)</f>
        <v>0</v>
      </c>
      <c r="BJ175" s="17" t="s">
        <v>84</v>
      </c>
      <c r="BK175" s="149">
        <f>ROUND(I175*H175,2)</f>
        <v>0</v>
      </c>
      <c r="BL175" s="17" t="s">
        <v>249</v>
      </c>
      <c r="BM175" s="148" t="s">
        <v>6000</v>
      </c>
    </row>
    <row r="176" spans="2:65" s="1" customFormat="1" ht="19.2" x14ac:dyDescent="0.2">
      <c r="B176" s="32"/>
      <c r="D176" s="150" t="s">
        <v>348</v>
      </c>
      <c r="F176" s="151" t="s">
        <v>2629</v>
      </c>
      <c r="I176" s="152"/>
      <c r="L176" s="32"/>
      <c r="M176" s="153"/>
      <c r="T176" s="56"/>
      <c r="AT176" s="17" t="s">
        <v>348</v>
      </c>
      <c r="AU176" s="17" t="s">
        <v>86</v>
      </c>
    </row>
    <row r="177" spans="2:65" s="12" customFormat="1" x14ac:dyDescent="0.2">
      <c r="B177" s="155"/>
      <c r="D177" s="150" t="s">
        <v>376</v>
      </c>
      <c r="E177" s="156" t="s">
        <v>1</v>
      </c>
      <c r="F177" s="157" t="s">
        <v>6001</v>
      </c>
      <c r="H177" s="158">
        <v>1.98</v>
      </c>
      <c r="I177" s="159"/>
      <c r="L177" s="155"/>
      <c r="M177" s="160"/>
      <c r="T177" s="161"/>
      <c r="AT177" s="156" t="s">
        <v>376</v>
      </c>
      <c r="AU177" s="156" t="s">
        <v>86</v>
      </c>
      <c r="AV177" s="12" t="s">
        <v>86</v>
      </c>
      <c r="AW177" s="12" t="s">
        <v>34</v>
      </c>
      <c r="AX177" s="12" t="s">
        <v>77</v>
      </c>
      <c r="AY177" s="156" t="s">
        <v>339</v>
      </c>
    </row>
    <row r="178" spans="2:65" s="13" customFormat="1" x14ac:dyDescent="0.2">
      <c r="B178" s="162"/>
      <c r="D178" s="150" t="s">
        <v>376</v>
      </c>
      <c r="E178" s="163" t="s">
        <v>1</v>
      </c>
      <c r="F178" s="164" t="s">
        <v>398</v>
      </c>
      <c r="H178" s="165">
        <v>1.98</v>
      </c>
      <c r="I178" s="166"/>
      <c r="L178" s="162"/>
      <c r="M178" s="167"/>
      <c r="T178" s="168"/>
      <c r="AT178" s="163" t="s">
        <v>376</v>
      </c>
      <c r="AU178" s="163" t="s">
        <v>86</v>
      </c>
      <c r="AV178" s="13" t="s">
        <v>249</v>
      </c>
      <c r="AW178" s="13" t="s">
        <v>34</v>
      </c>
      <c r="AX178" s="13" t="s">
        <v>84</v>
      </c>
      <c r="AY178" s="163" t="s">
        <v>339</v>
      </c>
    </row>
    <row r="179" spans="2:65" s="1" customFormat="1" ht="16.5" customHeight="1" x14ac:dyDescent="0.2">
      <c r="B179" s="136"/>
      <c r="C179" s="137" t="s">
        <v>399</v>
      </c>
      <c r="D179" s="137" t="s">
        <v>342</v>
      </c>
      <c r="E179" s="138" t="s">
        <v>2642</v>
      </c>
      <c r="F179" s="139" t="s">
        <v>2643</v>
      </c>
      <c r="G179" s="140" t="s">
        <v>493</v>
      </c>
      <c r="H179" s="141">
        <v>25.004999999999999</v>
      </c>
      <c r="I179" s="142"/>
      <c r="J179" s="143">
        <f>ROUND(I179*H179,2)</f>
        <v>0</v>
      </c>
      <c r="K179" s="139" t="s">
        <v>902</v>
      </c>
      <c r="L179" s="32"/>
      <c r="M179" s="144" t="s">
        <v>1</v>
      </c>
      <c r="N179" s="145" t="s">
        <v>42</v>
      </c>
      <c r="P179" s="146">
        <f>O179*H179</f>
        <v>0</v>
      </c>
      <c r="Q179" s="146">
        <v>0</v>
      </c>
      <c r="R179" s="146">
        <f>Q179*H179</f>
        <v>0</v>
      </c>
      <c r="S179" s="146">
        <v>0</v>
      </c>
      <c r="T179" s="147">
        <f>S179*H179</f>
        <v>0</v>
      </c>
      <c r="AR179" s="148" t="s">
        <v>249</v>
      </c>
      <c r="AT179" s="148" t="s">
        <v>342</v>
      </c>
      <c r="AU179" s="148" t="s">
        <v>86</v>
      </c>
      <c r="AY179" s="17" t="s">
        <v>339</v>
      </c>
      <c r="BE179" s="149">
        <f>IF(N179="základní",J179,0)</f>
        <v>0</v>
      </c>
      <c r="BF179" s="149">
        <f>IF(N179="snížená",J179,0)</f>
        <v>0</v>
      </c>
      <c r="BG179" s="149">
        <f>IF(N179="zákl. přenesená",J179,0)</f>
        <v>0</v>
      </c>
      <c r="BH179" s="149">
        <f>IF(N179="sníž. přenesená",J179,0)</f>
        <v>0</v>
      </c>
      <c r="BI179" s="149">
        <f>IF(N179="nulová",J179,0)</f>
        <v>0</v>
      </c>
      <c r="BJ179" s="17" t="s">
        <v>84</v>
      </c>
      <c r="BK179" s="149">
        <f>ROUND(I179*H179,2)</f>
        <v>0</v>
      </c>
      <c r="BL179" s="17" t="s">
        <v>249</v>
      </c>
      <c r="BM179" s="148" t="s">
        <v>6002</v>
      </c>
    </row>
    <row r="180" spans="2:65" s="1" customFormat="1" x14ac:dyDescent="0.2">
      <c r="B180" s="32"/>
      <c r="D180" s="150" t="s">
        <v>348</v>
      </c>
      <c r="F180" s="151" t="s">
        <v>2645</v>
      </c>
      <c r="I180" s="152"/>
      <c r="L180" s="32"/>
      <c r="M180" s="153"/>
      <c r="T180" s="56"/>
      <c r="AT180" s="17" t="s">
        <v>348</v>
      </c>
      <c r="AU180" s="17" t="s">
        <v>86</v>
      </c>
    </row>
    <row r="181" spans="2:65" s="12" customFormat="1" x14ac:dyDescent="0.2">
      <c r="B181" s="155"/>
      <c r="D181" s="150" t="s">
        <v>376</v>
      </c>
      <c r="E181" s="156" t="s">
        <v>1</v>
      </c>
      <c r="F181" s="157" t="s">
        <v>6003</v>
      </c>
      <c r="H181" s="158">
        <v>25.004999999999999</v>
      </c>
      <c r="I181" s="159"/>
      <c r="L181" s="155"/>
      <c r="M181" s="160"/>
      <c r="T181" s="161"/>
      <c r="AT181" s="156" t="s">
        <v>376</v>
      </c>
      <c r="AU181" s="156" t="s">
        <v>86</v>
      </c>
      <c r="AV181" s="12" t="s">
        <v>86</v>
      </c>
      <c r="AW181" s="12" t="s">
        <v>34</v>
      </c>
      <c r="AX181" s="12" t="s">
        <v>77</v>
      </c>
      <c r="AY181" s="156" t="s">
        <v>339</v>
      </c>
    </row>
    <row r="182" spans="2:65" s="13" customFormat="1" x14ac:dyDescent="0.2">
      <c r="B182" s="162"/>
      <c r="D182" s="150" t="s">
        <v>376</v>
      </c>
      <c r="E182" s="163" t="s">
        <v>1</v>
      </c>
      <c r="F182" s="164" t="s">
        <v>398</v>
      </c>
      <c r="H182" s="165">
        <v>25.004999999999999</v>
      </c>
      <c r="I182" s="166"/>
      <c r="L182" s="162"/>
      <c r="M182" s="167"/>
      <c r="T182" s="168"/>
      <c r="AT182" s="163" t="s">
        <v>376</v>
      </c>
      <c r="AU182" s="163" t="s">
        <v>86</v>
      </c>
      <c r="AV182" s="13" t="s">
        <v>249</v>
      </c>
      <c r="AW182" s="13" t="s">
        <v>34</v>
      </c>
      <c r="AX182" s="13" t="s">
        <v>84</v>
      </c>
      <c r="AY182" s="163" t="s">
        <v>339</v>
      </c>
    </row>
    <row r="183" spans="2:65" s="1" customFormat="1" ht="16.5" customHeight="1" x14ac:dyDescent="0.2">
      <c r="B183" s="136"/>
      <c r="C183" s="137" t="s">
        <v>405</v>
      </c>
      <c r="D183" s="137" t="s">
        <v>342</v>
      </c>
      <c r="E183" s="138" t="s">
        <v>2646</v>
      </c>
      <c r="F183" s="139" t="s">
        <v>2647</v>
      </c>
      <c r="G183" s="140" t="s">
        <v>493</v>
      </c>
      <c r="H183" s="141">
        <v>475.09500000000003</v>
      </c>
      <c r="I183" s="142"/>
      <c r="J183" s="143">
        <f>ROUND(I183*H183,2)</f>
        <v>0</v>
      </c>
      <c r="K183" s="139" t="s">
        <v>902</v>
      </c>
      <c r="L183" s="32"/>
      <c r="M183" s="144" t="s">
        <v>1</v>
      </c>
      <c r="N183" s="145" t="s">
        <v>42</v>
      </c>
      <c r="P183" s="146">
        <f>O183*H183</f>
        <v>0</v>
      </c>
      <c r="Q183" s="146">
        <v>0</v>
      </c>
      <c r="R183" s="146">
        <f>Q183*H183</f>
        <v>0</v>
      </c>
      <c r="S183" s="146">
        <v>0</v>
      </c>
      <c r="T183" s="147">
        <f>S183*H183</f>
        <v>0</v>
      </c>
      <c r="AR183" s="148" t="s">
        <v>249</v>
      </c>
      <c r="AT183" s="148" t="s">
        <v>342</v>
      </c>
      <c r="AU183" s="148" t="s">
        <v>86</v>
      </c>
      <c r="AY183" s="17" t="s">
        <v>339</v>
      </c>
      <c r="BE183" s="149">
        <f>IF(N183="základní",J183,0)</f>
        <v>0</v>
      </c>
      <c r="BF183" s="149">
        <f>IF(N183="snížená",J183,0)</f>
        <v>0</v>
      </c>
      <c r="BG183" s="149">
        <f>IF(N183="zákl. přenesená",J183,0)</f>
        <v>0</v>
      </c>
      <c r="BH183" s="149">
        <f>IF(N183="sníž. přenesená",J183,0)</f>
        <v>0</v>
      </c>
      <c r="BI183" s="149">
        <f>IF(N183="nulová",J183,0)</f>
        <v>0</v>
      </c>
      <c r="BJ183" s="17" t="s">
        <v>84</v>
      </c>
      <c r="BK183" s="149">
        <f>ROUND(I183*H183,2)</f>
        <v>0</v>
      </c>
      <c r="BL183" s="17" t="s">
        <v>249</v>
      </c>
      <c r="BM183" s="148" t="s">
        <v>6004</v>
      </c>
    </row>
    <row r="184" spans="2:65" s="1" customFormat="1" ht="19.2" x14ac:dyDescent="0.2">
      <c r="B184" s="32"/>
      <c r="D184" s="150" t="s">
        <v>348</v>
      </c>
      <c r="F184" s="151" t="s">
        <v>2649</v>
      </c>
      <c r="I184" s="152"/>
      <c r="L184" s="32"/>
      <c r="M184" s="153"/>
      <c r="T184" s="56"/>
      <c r="AT184" s="17" t="s">
        <v>348</v>
      </c>
      <c r="AU184" s="17" t="s">
        <v>86</v>
      </c>
    </row>
    <row r="185" spans="2:65" s="1" customFormat="1" ht="19.2" x14ac:dyDescent="0.2">
      <c r="B185" s="32"/>
      <c r="D185" s="150" t="s">
        <v>350</v>
      </c>
      <c r="F185" s="154" t="s">
        <v>6005</v>
      </c>
      <c r="I185" s="152"/>
      <c r="L185" s="32"/>
      <c r="M185" s="153"/>
      <c r="T185" s="56"/>
      <c r="AT185" s="17" t="s">
        <v>350</v>
      </c>
      <c r="AU185" s="17" t="s">
        <v>86</v>
      </c>
    </row>
    <row r="186" spans="2:65" s="15" customFormat="1" x14ac:dyDescent="0.2">
      <c r="B186" s="189"/>
      <c r="D186" s="150" t="s">
        <v>376</v>
      </c>
      <c r="E186" s="190" t="s">
        <v>1</v>
      </c>
      <c r="F186" s="191" t="s">
        <v>5333</v>
      </c>
      <c r="H186" s="190" t="s">
        <v>1</v>
      </c>
      <c r="I186" s="192"/>
      <c r="L186" s="189"/>
      <c r="M186" s="193"/>
      <c r="T186" s="194"/>
      <c r="AT186" s="190" t="s">
        <v>376</v>
      </c>
      <c r="AU186" s="190" t="s">
        <v>86</v>
      </c>
      <c r="AV186" s="15" t="s">
        <v>84</v>
      </c>
      <c r="AW186" s="15" t="s">
        <v>34</v>
      </c>
      <c r="AX186" s="15" t="s">
        <v>77</v>
      </c>
      <c r="AY186" s="190" t="s">
        <v>339</v>
      </c>
    </row>
    <row r="187" spans="2:65" s="12" customFormat="1" x14ac:dyDescent="0.2">
      <c r="B187" s="155"/>
      <c r="D187" s="150" t="s">
        <v>376</v>
      </c>
      <c r="E187" s="156" t="s">
        <v>1</v>
      </c>
      <c r="F187" s="157" t="s">
        <v>6006</v>
      </c>
      <c r="H187" s="158">
        <v>25.004999999999999</v>
      </c>
      <c r="I187" s="159"/>
      <c r="L187" s="155"/>
      <c r="M187" s="160"/>
      <c r="T187" s="161"/>
      <c r="AT187" s="156" t="s">
        <v>376</v>
      </c>
      <c r="AU187" s="156" t="s">
        <v>86</v>
      </c>
      <c r="AV187" s="12" t="s">
        <v>86</v>
      </c>
      <c r="AW187" s="12" t="s">
        <v>34</v>
      </c>
      <c r="AX187" s="12" t="s">
        <v>77</v>
      </c>
      <c r="AY187" s="156" t="s">
        <v>339</v>
      </c>
    </row>
    <row r="188" spans="2:65" s="13" customFormat="1" x14ac:dyDescent="0.2">
      <c r="B188" s="162"/>
      <c r="D188" s="150" t="s">
        <v>376</v>
      </c>
      <c r="E188" s="163" t="s">
        <v>1</v>
      </c>
      <c r="F188" s="164" t="s">
        <v>398</v>
      </c>
      <c r="H188" s="165">
        <v>25.004999999999999</v>
      </c>
      <c r="I188" s="166"/>
      <c r="L188" s="162"/>
      <c r="M188" s="167"/>
      <c r="T188" s="168"/>
      <c r="AT188" s="163" t="s">
        <v>376</v>
      </c>
      <c r="AU188" s="163" t="s">
        <v>86</v>
      </c>
      <c r="AV188" s="13" t="s">
        <v>249</v>
      </c>
      <c r="AW188" s="13" t="s">
        <v>34</v>
      </c>
      <c r="AX188" s="13" t="s">
        <v>84</v>
      </c>
      <c r="AY188" s="163" t="s">
        <v>339</v>
      </c>
    </row>
    <row r="189" spans="2:65" s="12" customFormat="1" x14ac:dyDescent="0.2">
      <c r="B189" s="155"/>
      <c r="D189" s="150" t="s">
        <v>376</v>
      </c>
      <c r="F189" s="157" t="s">
        <v>6007</v>
      </c>
      <c r="H189" s="158">
        <v>475.09500000000003</v>
      </c>
      <c r="I189" s="159"/>
      <c r="L189" s="155"/>
      <c r="M189" s="160"/>
      <c r="T189" s="161"/>
      <c r="AT189" s="156" t="s">
        <v>376</v>
      </c>
      <c r="AU189" s="156" t="s">
        <v>86</v>
      </c>
      <c r="AV189" s="12" t="s">
        <v>86</v>
      </c>
      <c r="AW189" s="12" t="s">
        <v>3</v>
      </c>
      <c r="AX189" s="12" t="s">
        <v>84</v>
      </c>
      <c r="AY189" s="156" t="s">
        <v>339</v>
      </c>
    </row>
    <row r="190" spans="2:65" s="1" customFormat="1" ht="16.5" customHeight="1" x14ac:dyDescent="0.2">
      <c r="B190" s="136"/>
      <c r="C190" s="137" t="s">
        <v>8</v>
      </c>
      <c r="D190" s="137" t="s">
        <v>342</v>
      </c>
      <c r="E190" s="138" t="s">
        <v>2651</v>
      </c>
      <c r="F190" s="139" t="s">
        <v>2652</v>
      </c>
      <c r="G190" s="140" t="s">
        <v>493</v>
      </c>
      <c r="H190" s="141">
        <v>6.2309999999999999</v>
      </c>
      <c r="I190" s="142"/>
      <c r="J190" s="143">
        <f>ROUND(I190*H190,2)</f>
        <v>0</v>
      </c>
      <c r="K190" s="139" t="s">
        <v>902</v>
      </c>
      <c r="L190" s="32"/>
      <c r="M190" s="144" t="s">
        <v>1</v>
      </c>
      <c r="N190" s="145" t="s">
        <v>42</v>
      </c>
      <c r="P190" s="146">
        <f>O190*H190</f>
        <v>0</v>
      </c>
      <c r="Q190" s="146">
        <v>0</v>
      </c>
      <c r="R190" s="146">
        <f>Q190*H190</f>
        <v>0</v>
      </c>
      <c r="S190" s="146">
        <v>0</v>
      </c>
      <c r="T190" s="147">
        <f>S190*H190</f>
        <v>0</v>
      </c>
      <c r="AR190" s="148" t="s">
        <v>249</v>
      </c>
      <c r="AT190" s="148" t="s">
        <v>342</v>
      </c>
      <c r="AU190" s="148" t="s">
        <v>86</v>
      </c>
      <c r="AY190" s="17" t="s">
        <v>339</v>
      </c>
      <c r="BE190" s="149">
        <f>IF(N190="základní",J190,0)</f>
        <v>0</v>
      </c>
      <c r="BF190" s="149">
        <f>IF(N190="snížená",J190,0)</f>
        <v>0</v>
      </c>
      <c r="BG190" s="149">
        <f>IF(N190="zákl. přenesená",J190,0)</f>
        <v>0</v>
      </c>
      <c r="BH190" s="149">
        <f>IF(N190="sníž. přenesená",J190,0)</f>
        <v>0</v>
      </c>
      <c r="BI190" s="149">
        <f>IF(N190="nulová",J190,0)</f>
        <v>0</v>
      </c>
      <c r="BJ190" s="17" t="s">
        <v>84</v>
      </c>
      <c r="BK190" s="149">
        <f>ROUND(I190*H190,2)</f>
        <v>0</v>
      </c>
      <c r="BL190" s="17" t="s">
        <v>249</v>
      </c>
      <c r="BM190" s="148" t="s">
        <v>6008</v>
      </c>
    </row>
    <row r="191" spans="2:65" s="1" customFormat="1" x14ac:dyDescent="0.2">
      <c r="B191" s="32"/>
      <c r="D191" s="150" t="s">
        <v>348</v>
      </c>
      <c r="F191" s="151" t="s">
        <v>2654</v>
      </c>
      <c r="I191" s="152"/>
      <c r="L191" s="32"/>
      <c r="M191" s="153"/>
      <c r="T191" s="56"/>
      <c r="AT191" s="17" t="s">
        <v>348</v>
      </c>
      <c r="AU191" s="17" t="s">
        <v>86</v>
      </c>
    </row>
    <row r="192" spans="2:65" s="15" customFormat="1" x14ac:dyDescent="0.2">
      <c r="B192" s="189"/>
      <c r="D192" s="150" t="s">
        <v>376</v>
      </c>
      <c r="E192" s="190" t="s">
        <v>1</v>
      </c>
      <c r="F192" s="191" t="s">
        <v>6009</v>
      </c>
      <c r="H192" s="190" t="s">
        <v>1</v>
      </c>
      <c r="I192" s="192"/>
      <c r="L192" s="189"/>
      <c r="M192" s="193"/>
      <c r="T192" s="194"/>
      <c r="AT192" s="190" t="s">
        <v>376</v>
      </c>
      <c r="AU192" s="190" t="s">
        <v>86</v>
      </c>
      <c r="AV192" s="15" t="s">
        <v>84</v>
      </c>
      <c r="AW192" s="15" t="s">
        <v>34</v>
      </c>
      <c r="AX192" s="15" t="s">
        <v>77</v>
      </c>
      <c r="AY192" s="190" t="s">
        <v>339</v>
      </c>
    </row>
    <row r="193" spans="2:65" s="12" customFormat="1" x14ac:dyDescent="0.2">
      <c r="B193" s="155"/>
      <c r="D193" s="150" t="s">
        <v>376</v>
      </c>
      <c r="E193" s="156" t="s">
        <v>1</v>
      </c>
      <c r="F193" s="157" t="s">
        <v>6010</v>
      </c>
      <c r="H193" s="158">
        <v>6.2309999999999999</v>
      </c>
      <c r="I193" s="159"/>
      <c r="L193" s="155"/>
      <c r="M193" s="160"/>
      <c r="T193" s="161"/>
      <c r="AT193" s="156" t="s">
        <v>376</v>
      </c>
      <c r="AU193" s="156" t="s">
        <v>86</v>
      </c>
      <c r="AV193" s="12" t="s">
        <v>86</v>
      </c>
      <c r="AW193" s="12" t="s">
        <v>34</v>
      </c>
      <c r="AX193" s="12" t="s">
        <v>77</v>
      </c>
      <c r="AY193" s="156" t="s">
        <v>339</v>
      </c>
    </row>
    <row r="194" spans="2:65" s="13" customFormat="1" x14ac:dyDescent="0.2">
      <c r="B194" s="162"/>
      <c r="D194" s="150" t="s">
        <v>376</v>
      </c>
      <c r="E194" s="163" t="s">
        <v>1</v>
      </c>
      <c r="F194" s="164" t="s">
        <v>398</v>
      </c>
      <c r="H194" s="165">
        <v>6.2309999999999999</v>
      </c>
      <c r="I194" s="166"/>
      <c r="L194" s="162"/>
      <c r="M194" s="167"/>
      <c r="T194" s="168"/>
      <c r="AT194" s="163" t="s">
        <v>376</v>
      </c>
      <c r="AU194" s="163" t="s">
        <v>86</v>
      </c>
      <c r="AV194" s="13" t="s">
        <v>249</v>
      </c>
      <c r="AW194" s="13" t="s">
        <v>34</v>
      </c>
      <c r="AX194" s="13" t="s">
        <v>84</v>
      </c>
      <c r="AY194" s="163" t="s">
        <v>339</v>
      </c>
    </row>
    <row r="195" spans="2:65" s="1" customFormat="1" ht="16.5" customHeight="1" x14ac:dyDescent="0.2">
      <c r="B195" s="136"/>
      <c r="C195" s="137" t="s">
        <v>415</v>
      </c>
      <c r="D195" s="137" t="s">
        <v>342</v>
      </c>
      <c r="E195" s="138" t="s">
        <v>5335</v>
      </c>
      <c r="F195" s="139" t="s">
        <v>5336</v>
      </c>
      <c r="G195" s="140" t="s">
        <v>493</v>
      </c>
      <c r="H195" s="141">
        <v>25.004999999999999</v>
      </c>
      <c r="I195" s="142"/>
      <c r="J195" s="143">
        <f>ROUND(I195*H195,2)</f>
        <v>0</v>
      </c>
      <c r="K195" s="139" t="s">
        <v>902</v>
      </c>
      <c r="L195" s="32"/>
      <c r="M195" s="144" t="s">
        <v>1</v>
      </c>
      <c r="N195" s="145" t="s">
        <v>42</v>
      </c>
      <c r="P195" s="146">
        <f>O195*H195</f>
        <v>0</v>
      </c>
      <c r="Q195" s="146">
        <v>0</v>
      </c>
      <c r="R195" s="146">
        <f>Q195*H195</f>
        <v>0</v>
      </c>
      <c r="S195" s="146">
        <v>0</v>
      </c>
      <c r="T195" s="147">
        <f>S195*H195</f>
        <v>0</v>
      </c>
      <c r="AR195" s="148" t="s">
        <v>249</v>
      </c>
      <c r="AT195" s="148" t="s">
        <v>342</v>
      </c>
      <c r="AU195" s="148" t="s">
        <v>86</v>
      </c>
      <c r="AY195" s="17" t="s">
        <v>339</v>
      </c>
      <c r="BE195" s="149">
        <f>IF(N195="základní",J195,0)</f>
        <v>0</v>
      </c>
      <c r="BF195" s="149">
        <f>IF(N195="snížená",J195,0)</f>
        <v>0</v>
      </c>
      <c r="BG195" s="149">
        <f>IF(N195="zákl. přenesená",J195,0)</f>
        <v>0</v>
      </c>
      <c r="BH195" s="149">
        <f>IF(N195="sníž. přenesená",J195,0)</f>
        <v>0</v>
      </c>
      <c r="BI195" s="149">
        <f>IF(N195="nulová",J195,0)</f>
        <v>0</v>
      </c>
      <c r="BJ195" s="17" t="s">
        <v>84</v>
      </c>
      <c r="BK195" s="149">
        <f>ROUND(I195*H195,2)</f>
        <v>0</v>
      </c>
      <c r="BL195" s="17" t="s">
        <v>249</v>
      </c>
      <c r="BM195" s="148" t="s">
        <v>6011</v>
      </c>
    </row>
    <row r="196" spans="2:65" s="1" customFormat="1" x14ac:dyDescent="0.2">
      <c r="B196" s="32"/>
      <c r="D196" s="150" t="s">
        <v>348</v>
      </c>
      <c r="F196" s="151" t="s">
        <v>5338</v>
      </c>
      <c r="I196" s="152"/>
      <c r="L196" s="32"/>
      <c r="M196" s="153"/>
      <c r="T196" s="56"/>
      <c r="AT196" s="17" t="s">
        <v>348</v>
      </c>
      <c r="AU196" s="17" t="s">
        <v>86</v>
      </c>
    </row>
    <row r="197" spans="2:65" s="12" customFormat="1" x14ac:dyDescent="0.2">
      <c r="B197" s="155"/>
      <c r="D197" s="150" t="s">
        <v>376</v>
      </c>
      <c r="E197" s="156" t="s">
        <v>1</v>
      </c>
      <c r="F197" s="157" t="s">
        <v>6003</v>
      </c>
      <c r="H197" s="158">
        <v>25.004999999999999</v>
      </c>
      <c r="I197" s="159"/>
      <c r="L197" s="155"/>
      <c r="M197" s="160"/>
      <c r="T197" s="161"/>
      <c r="AT197" s="156" t="s">
        <v>376</v>
      </c>
      <c r="AU197" s="156" t="s">
        <v>86</v>
      </c>
      <c r="AV197" s="12" t="s">
        <v>86</v>
      </c>
      <c r="AW197" s="12" t="s">
        <v>34</v>
      </c>
      <c r="AX197" s="12" t="s">
        <v>77</v>
      </c>
      <c r="AY197" s="156" t="s">
        <v>339</v>
      </c>
    </row>
    <row r="198" spans="2:65" s="13" customFormat="1" x14ac:dyDescent="0.2">
      <c r="B198" s="162"/>
      <c r="D198" s="150" t="s">
        <v>376</v>
      </c>
      <c r="E198" s="163" t="s">
        <v>1</v>
      </c>
      <c r="F198" s="164" t="s">
        <v>398</v>
      </c>
      <c r="H198" s="165">
        <v>25.004999999999999</v>
      </c>
      <c r="I198" s="166"/>
      <c r="L198" s="162"/>
      <c r="M198" s="167"/>
      <c r="T198" s="168"/>
      <c r="AT198" s="163" t="s">
        <v>376</v>
      </c>
      <c r="AU198" s="163" t="s">
        <v>86</v>
      </c>
      <c r="AV198" s="13" t="s">
        <v>249</v>
      </c>
      <c r="AW198" s="13" t="s">
        <v>34</v>
      </c>
      <c r="AX198" s="13" t="s">
        <v>84</v>
      </c>
      <c r="AY198" s="163" t="s">
        <v>339</v>
      </c>
    </row>
    <row r="199" spans="2:65" s="11" customFormat="1" ht="22.8" customHeight="1" x14ac:dyDescent="0.25">
      <c r="B199" s="124"/>
      <c r="D199" s="125" t="s">
        <v>76</v>
      </c>
      <c r="E199" s="134" t="s">
        <v>2661</v>
      </c>
      <c r="F199" s="134" t="s">
        <v>2662</v>
      </c>
      <c r="I199" s="127"/>
      <c r="J199" s="135">
        <f>BK199</f>
        <v>0</v>
      </c>
      <c r="L199" s="124"/>
      <c r="M199" s="129"/>
      <c r="P199" s="130">
        <f>SUM(P200:P201)</f>
        <v>0</v>
      </c>
      <c r="R199" s="130">
        <f>SUM(R200:R201)</f>
        <v>0</v>
      </c>
      <c r="T199" s="131">
        <f>SUM(T200:T201)</f>
        <v>0</v>
      </c>
      <c r="AR199" s="125" t="s">
        <v>84</v>
      </c>
      <c r="AT199" s="132" t="s">
        <v>76</v>
      </c>
      <c r="AU199" s="132" t="s">
        <v>84</v>
      </c>
      <c r="AY199" s="125" t="s">
        <v>339</v>
      </c>
      <c r="BK199" s="133">
        <f>SUM(BK200:BK201)</f>
        <v>0</v>
      </c>
    </row>
    <row r="200" spans="2:65" s="1" customFormat="1" ht="16.5" customHeight="1" x14ac:dyDescent="0.2">
      <c r="B200" s="136"/>
      <c r="C200" s="137" t="s">
        <v>421</v>
      </c>
      <c r="D200" s="137" t="s">
        <v>342</v>
      </c>
      <c r="E200" s="138" t="s">
        <v>2663</v>
      </c>
      <c r="F200" s="139" t="s">
        <v>2664</v>
      </c>
      <c r="G200" s="140" t="s">
        <v>493</v>
      </c>
      <c r="H200" s="141">
        <v>29.204000000000001</v>
      </c>
      <c r="I200" s="142"/>
      <c r="J200" s="143">
        <f>ROUND(I200*H200,2)</f>
        <v>0</v>
      </c>
      <c r="K200" s="139" t="s">
        <v>902</v>
      </c>
      <c r="L200" s="32"/>
      <c r="M200" s="144" t="s">
        <v>1</v>
      </c>
      <c r="N200" s="145" t="s">
        <v>42</v>
      </c>
      <c r="P200" s="146">
        <f>O200*H200</f>
        <v>0</v>
      </c>
      <c r="Q200" s="146">
        <v>0</v>
      </c>
      <c r="R200" s="146">
        <f>Q200*H200</f>
        <v>0</v>
      </c>
      <c r="S200" s="146">
        <v>0</v>
      </c>
      <c r="T200" s="147">
        <f>S200*H200</f>
        <v>0</v>
      </c>
      <c r="AR200" s="148" t="s">
        <v>249</v>
      </c>
      <c r="AT200" s="148" t="s">
        <v>342</v>
      </c>
      <c r="AU200" s="148" t="s">
        <v>86</v>
      </c>
      <c r="AY200" s="17" t="s">
        <v>339</v>
      </c>
      <c r="BE200" s="149">
        <f>IF(N200="základní",J200,0)</f>
        <v>0</v>
      </c>
      <c r="BF200" s="149">
        <f>IF(N200="snížená",J200,0)</f>
        <v>0</v>
      </c>
      <c r="BG200" s="149">
        <f>IF(N200="zákl. přenesená",J200,0)</f>
        <v>0</v>
      </c>
      <c r="BH200" s="149">
        <f>IF(N200="sníž. přenesená",J200,0)</f>
        <v>0</v>
      </c>
      <c r="BI200" s="149">
        <f>IF(N200="nulová",J200,0)</f>
        <v>0</v>
      </c>
      <c r="BJ200" s="17" t="s">
        <v>84</v>
      </c>
      <c r="BK200" s="149">
        <f>ROUND(I200*H200,2)</f>
        <v>0</v>
      </c>
      <c r="BL200" s="17" t="s">
        <v>249</v>
      </c>
      <c r="BM200" s="148" t="s">
        <v>6012</v>
      </c>
    </row>
    <row r="201" spans="2:65" s="1" customFormat="1" ht="19.2" x14ac:dyDescent="0.2">
      <c r="B201" s="32"/>
      <c r="D201" s="150" t="s">
        <v>348</v>
      </c>
      <c r="F201" s="151" t="s">
        <v>2666</v>
      </c>
      <c r="I201" s="152"/>
      <c r="L201" s="32"/>
      <c r="M201" s="202"/>
      <c r="N201" s="203"/>
      <c r="O201" s="203"/>
      <c r="P201" s="203"/>
      <c r="Q201" s="203"/>
      <c r="R201" s="203"/>
      <c r="S201" s="203"/>
      <c r="T201" s="204"/>
      <c r="AT201" s="17" t="s">
        <v>348</v>
      </c>
      <c r="AU201" s="17" t="s">
        <v>86</v>
      </c>
    </row>
    <row r="202" spans="2:65" s="1" customFormat="1" ht="6.9" customHeight="1" x14ac:dyDescent="0.2">
      <c r="B202" s="44"/>
      <c r="C202" s="45"/>
      <c r="D202" s="45"/>
      <c r="E202" s="45"/>
      <c r="F202" s="45"/>
      <c r="G202" s="45"/>
      <c r="H202" s="45"/>
      <c r="I202" s="45"/>
      <c r="J202" s="45"/>
      <c r="K202" s="45"/>
      <c r="L202" s="32"/>
    </row>
  </sheetData>
  <autoFilter ref="C128:K201" xr:uid="{00000000-0009-0000-0000-00001D000000}"/>
  <mergeCells count="15">
    <mergeCell ref="E115:H115"/>
    <mergeCell ref="E119:H119"/>
    <mergeCell ref="E117:H117"/>
    <mergeCell ref="E121:H121"/>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2:BM299"/>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219</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3.2" x14ac:dyDescent="0.2">
      <c r="B8" s="20"/>
      <c r="D8" s="27" t="s">
        <v>312</v>
      </c>
      <c r="L8" s="20"/>
    </row>
    <row r="9" spans="2:46" ht="16.5" customHeight="1" x14ac:dyDescent="0.2">
      <c r="B9" s="20"/>
      <c r="E9" s="278" t="s">
        <v>1953</v>
      </c>
      <c r="F9" s="256"/>
      <c r="G9" s="256"/>
      <c r="H9" s="256"/>
      <c r="L9" s="20"/>
    </row>
    <row r="10" spans="2:46" ht="12" customHeight="1" x14ac:dyDescent="0.2">
      <c r="B10" s="20"/>
      <c r="D10" s="27" t="s">
        <v>314</v>
      </c>
      <c r="L10" s="20"/>
    </row>
    <row r="11" spans="2:46" s="1" customFormat="1" ht="16.5" customHeight="1" x14ac:dyDescent="0.2">
      <c r="B11" s="32"/>
      <c r="E11" s="260" t="s">
        <v>6013</v>
      </c>
      <c r="F11" s="277"/>
      <c r="G11" s="277"/>
      <c r="H11" s="277"/>
      <c r="L11" s="32"/>
    </row>
    <row r="12" spans="2:46" s="1" customFormat="1" ht="12" customHeight="1" x14ac:dyDescent="0.2">
      <c r="B12" s="32"/>
      <c r="D12" s="27" t="s">
        <v>625</v>
      </c>
      <c r="L12" s="32"/>
    </row>
    <row r="13" spans="2:46" s="1" customFormat="1" ht="16.5" customHeight="1" x14ac:dyDescent="0.2">
      <c r="B13" s="32"/>
      <c r="E13" s="248" t="s">
        <v>6014</v>
      </c>
      <c r="F13" s="277"/>
      <c r="G13" s="277"/>
      <c r="H13" s="277"/>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8"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80" t="str">
        <f>'Rekapitulace stavby'!E14</f>
        <v>Vyplň údaj</v>
      </c>
      <c r="F22" s="266"/>
      <c r="G22" s="266"/>
      <c r="H22" s="266"/>
      <c r="I22" s="27" t="s">
        <v>28</v>
      </c>
      <c r="J22" s="28" t="str">
        <f>'Rekapitulace stavby'!AN14</f>
        <v>Vyplň údaj</v>
      </c>
      <c r="L22" s="32"/>
    </row>
    <row r="23" spans="2:12" s="1" customFormat="1" ht="6.9"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 customHeight="1" x14ac:dyDescent="0.2">
      <c r="B29" s="32"/>
      <c r="L29" s="32"/>
    </row>
    <row r="30" spans="2:12" s="1" customFormat="1" ht="12" customHeight="1" x14ac:dyDescent="0.2">
      <c r="B30" s="32"/>
      <c r="D30" s="27" t="s">
        <v>36</v>
      </c>
      <c r="L30" s="32"/>
    </row>
    <row r="31" spans="2:12" s="7" customFormat="1" ht="16.5" customHeight="1" x14ac:dyDescent="0.2">
      <c r="B31" s="94"/>
      <c r="E31" s="270" t="s">
        <v>1</v>
      </c>
      <c r="F31" s="270"/>
      <c r="G31" s="270"/>
      <c r="H31" s="270"/>
      <c r="L31" s="94"/>
    </row>
    <row r="32" spans="2:12" s="1" customFormat="1" ht="6.9" customHeight="1" x14ac:dyDescent="0.2">
      <c r="B32" s="32"/>
      <c r="L32" s="32"/>
    </row>
    <row r="33" spans="2:12" s="1" customFormat="1" ht="6.9" customHeight="1" x14ac:dyDescent="0.2">
      <c r="B33" s="32"/>
      <c r="D33" s="53"/>
      <c r="E33" s="53"/>
      <c r="F33" s="53"/>
      <c r="G33" s="53"/>
      <c r="H33" s="53"/>
      <c r="I33" s="53"/>
      <c r="J33" s="53"/>
      <c r="K33" s="53"/>
      <c r="L33" s="32"/>
    </row>
    <row r="34" spans="2:12" s="1" customFormat="1" ht="25.35" customHeight="1" x14ac:dyDescent="0.2">
      <c r="B34" s="32"/>
      <c r="D34" s="95" t="s">
        <v>37</v>
      </c>
      <c r="J34" s="66">
        <f>ROUND(J133, 2)</f>
        <v>0</v>
      </c>
      <c r="L34" s="32"/>
    </row>
    <row r="35" spans="2:12" s="1" customFormat="1" ht="6.9" customHeight="1" x14ac:dyDescent="0.2">
      <c r="B35" s="32"/>
      <c r="D35" s="53"/>
      <c r="E35" s="53"/>
      <c r="F35" s="53"/>
      <c r="G35" s="53"/>
      <c r="H35" s="53"/>
      <c r="I35" s="53"/>
      <c r="J35" s="53"/>
      <c r="K35" s="53"/>
      <c r="L35" s="32"/>
    </row>
    <row r="36" spans="2:12" s="1" customFormat="1" ht="14.4" customHeight="1" x14ac:dyDescent="0.2">
      <c r="B36" s="32"/>
      <c r="F36" s="35" t="s">
        <v>39</v>
      </c>
      <c r="I36" s="35" t="s">
        <v>38</v>
      </c>
      <c r="J36" s="35" t="s">
        <v>40</v>
      </c>
      <c r="L36" s="32"/>
    </row>
    <row r="37" spans="2:12" s="1" customFormat="1" ht="14.4" customHeight="1" x14ac:dyDescent="0.2">
      <c r="B37" s="32"/>
      <c r="D37" s="55" t="s">
        <v>41</v>
      </c>
      <c r="E37" s="27" t="s">
        <v>42</v>
      </c>
      <c r="F37" s="86">
        <f>ROUND((SUM(BE133:BE298)),  2)</f>
        <v>0</v>
      </c>
      <c r="I37" s="96">
        <v>0.21</v>
      </c>
      <c r="J37" s="86">
        <f>ROUND(((SUM(BE133:BE298))*I37),  2)</f>
        <v>0</v>
      </c>
      <c r="L37" s="32"/>
    </row>
    <row r="38" spans="2:12" s="1" customFormat="1" ht="14.4" customHeight="1" x14ac:dyDescent="0.2">
      <c r="B38" s="32"/>
      <c r="E38" s="27" t="s">
        <v>43</v>
      </c>
      <c r="F38" s="86">
        <f>ROUND((SUM(BF133:BF298)),  2)</f>
        <v>0</v>
      </c>
      <c r="I38" s="96">
        <v>0.12</v>
      </c>
      <c r="J38" s="86">
        <f>ROUND(((SUM(BF133:BF298))*I38),  2)</f>
        <v>0</v>
      </c>
      <c r="L38" s="32"/>
    </row>
    <row r="39" spans="2:12" s="1" customFormat="1" ht="14.4" hidden="1" customHeight="1" x14ac:dyDescent="0.2">
      <c r="B39" s="32"/>
      <c r="E39" s="27" t="s">
        <v>44</v>
      </c>
      <c r="F39" s="86">
        <f>ROUND((SUM(BG133:BG298)),  2)</f>
        <v>0</v>
      </c>
      <c r="I39" s="96">
        <v>0.21</v>
      </c>
      <c r="J39" s="86">
        <f>0</f>
        <v>0</v>
      </c>
      <c r="L39" s="32"/>
    </row>
    <row r="40" spans="2:12" s="1" customFormat="1" ht="14.4" hidden="1" customHeight="1" x14ac:dyDescent="0.2">
      <c r="B40" s="32"/>
      <c r="E40" s="27" t="s">
        <v>45</v>
      </c>
      <c r="F40" s="86">
        <f>ROUND((SUM(BH133:BH298)),  2)</f>
        <v>0</v>
      </c>
      <c r="I40" s="96">
        <v>0.12</v>
      </c>
      <c r="J40" s="86">
        <f>0</f>
        <v>0</v>
      </c>
      <c r="L40" s="32"/>
    </row>
    <row r="41" spans="2:12" s="1" customFormat="1" ht="14.4" hidden="1" customHeight="1" x14ac:dyDescent="0.2">
      <c r="B41" s="32"/>
      <c r="E41" s="27" t="s">
        <v>46</v>
      </c>
      <c r="F41" s="86">
        <f>ROUND((SUM(BI133:BI298)),  2)</f>
        <v>0</v>
      </c>
      <c r="I41" s="96">
        <v>0</v>
      </c>
      <c r="J41" s="86">
        <f>0</f>
        <v>0</v>
      </c>
      <c r="L41" s="32"/>
    </row>
    <row r="42" spans="2:12" s="1" customFormat="1" ht="6.9"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 customHeight="1" x14ac:dyDescent="0.2">
      <c r="B44" s="32"/>
      <c r="L44" s="32"/>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ht="16.5" customHeight="1" x14ac:dyDescent="0.2">
      <c r="B87" s="20"/>
      <c r="E87" s="278" t="s">
        <v>1953</v>
      </c>
      <c r="F87" s="256"/>
      <c r="G87" s="256"/>
      <c r="H87" s="256"/>
      <c r="L87" s="20"/>
    </row>
    <row r="88" spans="2:12" ht="12" customHeight="1" x14ac:dyDescent="0.2">
      <c r="B88" s="20"/>
      <c r="C88" s="27" t="s">
        <v>314</v>
      </c>
      <c r="L88" s="20"/>
    </row>
    <row r="89" spans="2:12" s="1" customFormat="1" ht="16.5" customHeight="1" x14ac:dyDescent="0.2">
      <c r="B89" s="32"/>
      <c r="E89" s="260" t="s">
        <v>6013</v>
      </c>
      <c r="F89" s="277"/>
      <c r="G89" s="277"/>
      <c r="H89" s="277"/>
      <c r="L89" s="32"/>
    </row>
    <row r="90" spans="2:12" s="1" customFormat="1" ht="12" customHeight="1" x14ac:dyDescent="0.2">
      <c r="B90" s="32"/>
      <c r="C90" s="27" t="s">
        <v>625</v>
      </c>
      <c r="L90" s="32"/>
    </row>
    <row r="91" spans="2:12" s="1" customFormat="1" ht="16.5" customHeight="1" x14ac:dyDescent="0.2">
      <c r="B91" s="32"/>
      <c r="E91" s="248" t="str">
        <f>E13</f>
        <v>SO 02.15.1 - propustek</v>
      </c>
      <c r="F91" s="277"/>
      <c r="G91" s="277"/>
      <c r="H91" s="277"/>
      <c r="L91" s="32"/>
    </row>
    <row r="92" spans="2:12" s="1" customFormat="1" ht="6.9"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 customHeight="1" x14ac:dyDescent="0.2">
      <c r="B94" s="32"/>
      <c r="L94" s="32"/>
    </row>
    <row r="95" spans="2:12" s="1" customFormat="1" ht="15.15" customHeight="1" x14ac:dyDescent="0.2">
      <c r="B95" s="32"/>
      <c r="C95" s="27" t="s">
        <v>24</v>
      </c>
      <c r="F95" s="25" t="str">
        <f>E19</f>
        <v>Správa železnic, státní organizace, OŘ Ostrava</v>
      </c>
      <c r="I95" s="27" t="s">
        <v>32</v>
      </c>
      <c r="J95" s="30" t="str">
        <f>E25</f>
        <v xml:space="preserve"> </v>
      </c>
      <c r="L95" s="32"/>
    </row>
    <row r="96" spans="2:12" s="1" customFormat="1" ht="15.15"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8" customHeight="1" x14ac:dyDescent="0.2">
      <c r="B100" s="32"/>
      <c r="C100" s="107" t="s">
        <v>319</v>
      </c>
      <c r="J100" s="66">
        <f>J133</f>
        <v>0</v>
      </c>
      <c r="L100" s="32"/>
      <c r="AU100" s="17" t="s">
        <v>320</v>
      </c>
    </row>
    <row r="101" spans="2:47" s="8" customFormat="1" ht="24.9" customHeight="1" x14ac:dyDescent="0.2">
      <c r="B101" s="108"/>
      <c r="D101" s="109" t="s">
        <v>321</v>
      </c>
      <c r="E101" s="110"/>
      <c r="F101" s="110"/>
      <c r="G101" s="110"/>
      <c r="H101" s="110"/>
      <c r="I101" s="110"/>
      <c r="J101" s="111">
        <f>J134</f>
        <v>0</v>
      </c>
      <c r="L101" s="108"/>
    </row>
    <row r="102" spans="2:47" s="9" customFormat="1" ht="19.95" customHeight="1" x14ac:dyDescent="0.2">
      <c r="B102" s="112"/>
      <c r="D102" s="113" t="s">
        <v>2006</v>
      </c>
      <c r="E102" s="114"/>
      <c r="F102" s="114"/>
      <c r="G102" s="114"/>
      <c r="H102" s="114"/>
      <c r="I102" s="114"/>
      <c r="J102" s="115">
        <f>J135</f>
        <v>0</v>
      </c>
      <c r="L102" s="112"/>
    </row>
    <row r="103" spans="2:47" s="9" customFormat="1" ht="19.95" customHeight="1" x14ac:dyDescent="0.2">
      <c r="B103" s="112"/>
      <c r="D103" s="113" t="s">
        <v>2007</v>
      </c>
      <c r="E103" s="114"/>
      <c r="F103" s="114"/>
      <c r="G103" s="114"/>
      <c r="H103" s="114"/>
      <c r="I103" s="114"/>
      <c r="J103" s="115">
        <f>J198</f>
        <v>0</v>
      </c>
      <c r="L103" s="112"/>
    </row>
    <row r="104" spans="2:47" s="9" customFormat="1" ht="19.95" customHeight="1" x14ac:dyDescent="0.2">
      <c r="B104" s="112"/>
      <c r="D104" s="113" t="s">
        <v>2009</v>
      </c>
      <c r="E104" s="114"/>
      <c r="F104" s="114"/>
      <c r="G104" s="114"/>
      <c r="H104" s="114"/>
      <c r="I104" s="114"/>
      <c r="J104" s="115">
        <f>J210</f>
        <v>0</v>
      </c>
      <c r="L104" s="112"/>
    </row>
    <row r="105" spans="2:47" s="9" customFormat="1" ht="19.95" customHeight="1" x14ac:dyDescent="0.2">
      <c r="B105" s="112"/>
      <c r="D105" s="113" t="s">
        <v>322</v>
      </c>
      <c r="E105" s="114"/>
      <c r="F105" s="114"/>
      <c r="G105" s="114"/>
      <c r="H105" s="114"/>
      <c r="I105" s="114"/>
      <c r="J105" s="115">
        <f>J220</f>
        <v>0</v>
      </c>
      <c r="L105" s="112"/>
    </row>
    <row r="106" spans="2:47" s="9" customFormat="1" ht="19.95" customHeight="1" x14ac:dyDescent="0.2">
      <c r="B106" s="112"/>
      <c r="D106" s="113" t="s">
        <v>6015</v>
      </c>
      <c r="E106" s="114"/>
      <c r="F106" s="114"/>
      <c r="G106" s="114"/>
      <c r="H106" s="114"/>
      <c r="I106" s="114"/>
      <c r="J106" s="115">
        <f>J227</f>
        <v>0</v>
      </c>
      <c r="L106" s="112"/>
    </row>
    <row r="107" spans="2:47" s="9" customFormat="1" ht="19.95" customHeight="1" x14ac:dyDescent="0.2">
      <c r="B107" s="112"/>
      <c r="D107" s="113" t="s">
        <v>2011</v>
      </c>
      <c r="E107" s="114"/>
      <c r="F107" s="114"/>
      <c r="G107" s="114"/>
      <c r="H107" s="114"/>
      <c r="I107" s="114"/>
      <c r="J107" s="115">
        <f>J233</f>
        <v>0</v>
      </c>
      <c r="L107" s="112"/>
    </row>
    <row r="108" spans="2:47" s="9" customFormat="1" ht="19.95" customHeight="1" x14ac:dyDescent="0.2">
      <c r="B108" s="112"/>
      <c r="D108" s="113" t="s">
        <v>2012</v>
      </c>
      <c r="E108" s="114"/>
      <c r="F108" s="114"/>
      <c r="G108" s="114"/>
      <c r="H108" s="114"/>
      <c r="I108" s="114"/>
      <c r="J108" s="115">
        <f>J250</f>
        <v>0</v>
      </c>
      <c r="L108" s="112"/>
    </row>
    <row r="109" spans="2:47" s="9" customFormat="1" ht="19.95" customHeight="1" x14ac:dyDescent="0.2">
      <c r="B109" s="112"/>
      <c r="D109" s="113" t="s">
        <v>2013</v>
      </c>
      <c r="E109" s="114"/>
      <c r="F109" s="114"/>
      <c r="G109" s="114"/>
      <c r="H109" s="114"/>
      <c r="I109" s="114"/>
      <c r="J109" s="115">
        <f>J296</f>
        <v>0</v>
      </c>
      <c r="L109" s="112"/>
    </row>
    <row r="110" spans="2:47" s="1" customFormat="1" ht="21.75" customHeight="1" x14ac:dyDescent="0.2">
      <c r="B110" s="32"/>
      <c r="L110" s="32"/>
    </row>
    <row r="111" spans="2:47" s="1" customFormat="1" ht="6.9" customHeight="1" x14ac:dyDescent="0.2">
      <c r="B111" s="44"/>
      <c r="C111" s="45"/>
      <c r="D111" s="45"/>
      <c r="E111" s="45"/>
      <c r="F111" s="45"/>
      <c r="G111" s="45"/>
      <c r="H111" s="45"/>
      <c r="I111" s="45"/>
      <c r="J111" s="45"/>
      <c r="K111" s="45"/>
      <c r="L111" s="32"/>
    </row>
    <row r="115" spans="2:12" s="1" customFormat="1" ht="6.9" customHeight="1" x14ac:dyDescent="0.2">
      <c r="B115" s="46"/>
      <c r="C115" s="47"/>
      <c r="D115" s="47"/>
      <c r="E115" s="47"/>
      <c r="F115" s="47"/>
      <c r="G115" s="47"/>
      <c r="H115" s="47"/>
      <c r="I115" s="47"/>
      <c r="J115" s="47"/>
      <c r="K115" s="47"/>
      <c r="L115" s="32"/>
    </row>
    <row r="116" spans="2:12" s="1" customFormat="1" ht="24.9" customHeight="1" x14ac:dyDescent="0.2">
      <c r="B116" s="32"/>
      <c r="C116" s="21" t="s">
        <v>324</v>
      </c>
      <c r="L116" s="32"/>
    </row>
    <row r="117" spans="2:12" s="1" customFormat="1" ht="6.9" customHeight="1" x14ac:dyDescent="0.2">
      <c r="B117" s="32"/>
      <c r="L117" s="32"/>
    </row>
    <row r="118" spans="2:12" s="1" customFormat="1" ht="12" customHeight="1" x14ac:dyDescent="0.2">
      <c r="B118" s="32"/>
      <c r="C118" s="27" t="s">
        <v>16</v>
      </c>
      <c r="L118" s="32"/>
    </row>
    <row r="119" spans="2:12" s="1" customFormat="1" ht="16.5" customHeight="1" x14ac:dyDescent="0.2">
      <c r="B119" s="32"/>
      <c r="E119" s="278" t="str">
        <f>E7</f>
        <v>Prostá rekonstrukce trati v úseku Milotice nad Opavou – Brantice – 2.etapa</v>
      </c>
      <c r="F119" s="279"/>
      <c r="G119" s="279"/>
      <c r="H119" s="279"/>
      <c r="L119" s="32"/>
    </row>
    <row r="120" spans="2:12" ht="12" customHeight="1" x14ac:dyDescent="0.2">
      <c r="B120" s="20"/>
      <c r="C120" s="27" t="s">
        <v>312</v>
      </c>
      <c r="L120" s="20"/>
    </row>
    <row r="121" spans="2:12" ht="16.5" customHeight="1" x14ac:dyDescent="0.2">
      <c r="B121" s="20"/>
      <c r="E121" s="278" t="s">
        <v>1953</v>
      </c>
      <c r="F121" s="256"/>
      <c r="G121" s="256"/>
      <c r="H121" s="256"/>
      <c r="L121" s="20"/>
    </row>
    <row r="122" spans="2:12" ht="12" customHeight="1" x14ac:dyDescent="0.2">
      <c r="B122" s="20"/>
      <c r="C122" s="27" t="s">
        <v>314</v>
      </c>
      <c r="L122" s="20"/>
    </row>
    <row r="123" spans="2:12" s="1" customFormat="1" ht="16.5" customHeight="1" x14ac:dyDescent="0.2">
      <c r="B123" s="32"/>
      <c r="E123" s="260" t="s">
        <v>6013</v>
      </c>
      <c r="F123" s="277"/>
      <c r="G123" s="277"/>
      <c r="H123" s="277"/>
      <c r="L123" s="32"/>
    </row>
    <row r="124" spans="2:12" s="1" customFormat="1" ht="12" customHeight="1" x14ac:dyDescent="0.2">
      <c r="B124" s="32"/>
      <c r="C124" s="27" t="s">
        <v>625</v>
      </c>
      <c r="L124" s="32"/>
    </row>
    <row r="125" spans="2:12" s="1" customFormat="1" ht="16.5" customHeight="1" x14ac:dyDescent="0.2">
      <c r="B125" s="32"/>
      <c r="E125" s="248" t="str">
        <f>E13</f>
        <v>SO 02.15.1 - propustek</v>
      </c>
      <c r="F125" s="277"/>
      <c r="G125" s="277"/>
      <c r="H125" s="277"/>
      <c r="L125" s="32"/>
    </row>
    <row r="126" spans="2:12" s="1" customFormat="1" ht="6.9" customHeight="1" x14ac:dyDescent="0.2">
      <c r="B126" s="32"/>
      <c r="L126" s="32"/>
    </row>
    <row r="127" spans="2:12" s="1" customFormat="1" ht="12" customHeight="1" x14ac:dyDescent="0.2">
      <c r="B127" s="32"/>
      <c r="C127" s="27" t="s">
        <v>20</v>
      </c>
      <c r="F127" s="25" t="str">
        <f>F16</f>
        <v>PS Krnov</v>
      </c>
      <c r="I127" s="27" t="s">
        <v>22</v>
      </c>
      <c r="J127" s="52" t="str">
        <f>IF(J16="","",J16)</f>
        <v>22. 5. 2025</v>
      </c>
      <c r="L127" s="32"/>
    </row>
    <row r="128" spans="2:12" s="1" customFormat="1" ht="6.9" customHeight="1" x14ac:dyDescent="0.2">
      <c r="B128" s="32"/>
      <c r="L128" s="32"/>
    </row>
    <row r="129" spans="2:65" s="1" customFormat="1" ht="15.15" customHeight="1" x14ac:dyDescent="0.2">
      <c r="B129" s="32"/>
      <c r="C129" s="27" t="s">
        <v>24</v>
      </c>
      <c r="F129" s="25" t="str">
        <f>E19</f>
        <v>Správa železnic, státní organizace, OŘ Ostrava</v>
      </c>
      <c r="I129" s="27" t="s">
        <v>32</v>
      </c>
      <c r="J129" s="30" t="str">
        <f>E25</f>
        <v xml:space="preserve"> </v>
      </c>
      <c r="L129" s="32"/>
    </row>
    <row r="130" spans="2:65" s="1" customFormat="1" ht="15.15" customHeight="1" x14ac:dyDescent="0.2">
      <c r="B130" s="32"/>
      <c r="C130" s="27" t="s">
        <v>30</v>
      </c>
      <c r="F130" s="25" t="str">
        <f>IF(E22="","",E22)</f>
        <v>Vyplň údaj</v>
      </c>
      <c r="I130" s="27" t="s">
        <v>35</v>
      </c>
      <c r="J130" s="30" t="str">
        <f>E28</f>
        <v xml:space="preserve"> </v>
      </c>
      <c r="L130" s="32"/>
    </row>
    <row r="131" spans="2:65" s="1" customFormat="1" ht="10.35" customHeight="1" x14ac:dyDescent="0.2">
      <c r="B131" s="32"/>
      <c r="L131" s="32"/>
    </row>
    <row r="132" spans="2:65" s="10" customFormat="1" ht="29.25" customHeight="1" x14ac:dyDescent="0.2">
      <c r="B132" s="116"/>
      <c r="C132" s="117" t="s">
        <v>325</v>
      </c>
      <c r="D132" s="118" t="s">
        <v>62</v>
      </c>
      <c r="E132" s="118" t="s">
        <v>58</v>
      </c>
      <c r="F132" s="118" t="s">
        <v>59</v>
      </c>
      <c r="G132" s="118" t="s">
        <v>326</v>
      </c>
      <c r="H132" s="118" t="s">
        <v>327</v>
      </c>
      <c r="I132" s="118" t="s">
        <v>328</v>
      </c>
      <c r="J132" s="118" t="s">
        <v>318</v>
      </c>
      <c r="K132" s="119" t="s">
        <v>329</v>
      </c>
      <c r="L132" s="116"/>
      <c r="M132" s="59" t="s">
        <v>1</v>
      </c>
      <c r="N132" s="60" t="s">
        <v>41</v>
      </c>
      <c r="O132" s="60" t="s">
        <v>330</v>
      </c>
      <c r="P132" s="60" t="s">
        <v>331</v>
      </c>
      <c r="Q132" s="60" t="s">
        <v>332</v>
      </c>
      <c r="R132" s="60" t="s">
        <v>333</v>
      </c>
      <c r="S132" s="60" t="s">
        <v>334</v>
      </c>
      <c r="T132" s="61" t="s">
        <v>335</v>
      </c>
    </row>
    <row r="133" spans="2:65" s="1" customFormat="1" ht="22.8" customHeight="1" x14ac:dyDescent="0.3">
      <c r="B133" s="32"/>
      <c r="C133" s="64" t="s">
        <v>336</v>
      </c>
      <c r="J133" s="120">
        <f>BK133</f>
        <v>0</v>
      </c>
      <c r="L133" s="32"/>
      <c r="M133" s="62"/>
      <c r="N133" s="53"/>
      <c r="O133" s="53"/>
      <c r="P133" s="121">
        <f>P134</f>
        <v>0</v>
      </c>
      <c r="Q133" s="53"/>
      <c r="R133" s="121">
        <f>R134</f>
        <v>201.03307065999999</v>
      </c>
      <c r="S133" s="53"/>
      <c r="T133" s="122">
        <f>T134</f>
        <v>46.524500000000003</v>
      </c>
      <c r="AT133" s="17" t="s">
        <v>76</v>
      </c>
      <c r="AU133" s="17" t="s">
        <v>320</v>
      </c>
      <c r="BK133" s="123">
        <f>BK134</f>
        <v>0</v>
      </c>
    </row>
    <row r="134" spans="2:65" s="11" customFormat="1" ht="25.95" customHeight="1" x14ac:dyDescent="0.25">
      <c r="B134" s="124"/>
      <c r="D134" s="125" t="s">
        <v>76</v>
      </c>
      <c r="E134" s="126" t="s">
        <v>337</v>
      </c>
      <c r="F134" s="126" t="s">
        <v>338</v>
      </c>
      <c r="I134" s="127"/>
      <c r="J134" s="128">
        <f>BK134</f>
        <v>0</v>
      </c>
      <c r="L134" s="124"/>
      <c r="M134" s="129"/>
      <c r="P134" s="130">
        <f>P135+P198+P210+P220+P227+P233+P250+P296</f>
        <v>0</v>
      </c>
      <c r="R134" s="130">
        <f>R135+R198+R210+R220+R227+R233+R250+R296</f>
        <v>201.03307065999999</v>
      </c>
      <c r="T134" s="131">
        <f>T135+T198+T210+T220+T227+T233+T250+T296</f>
        <v>46.524500000000003</v>
      </c>
      <c r="AR134" s="125" t="s">
        <v>84</v>
      </c>
      <c r="AT134" s="132" t="s">
        <v>76</v>
      </c>
      <c r="AU134" s="132" t="s">
        <v>77</v>
      </c>
      <c r="AY134" s="125" t="s">
        <v>339</v>
      </c>
      <c r="BK134" s="133">
        <f>BK135+BK198+BK210+BK220+BK227+BK233+BK250+BK296</f>
        <v>0</v>
      </c>
    </row>
    <row r="135" spans="2:65" s="11" customFormat="1" ht="22.8" customHeight="1" x14ac:dyDescent="0.25">
      <c r="B135" s="124"/>
      <c r="D135" s="125" t="s">
        <v>76</v>
      </c>
      <c r="E135" s="134" t="s">
        <v>84</v>
      </c>
      <c r="F135" s="134" t="s">
        <v>252</v>
      </c>
      <c r="I135" s="127"/>
      <c r="J135" s="135">
        <f>BK135</f>
        <v>0</v>
      </c>
      <c r="L135" s="124"/>
      <c r="M135" s="129"/>
      <c r="P135" s="130">
        <f>SUM(P136:P197)</f>
        <v>0</v>
      </c>
      <c r="R135" s="130">
        <f>SUM(R136:R197)</f>
        <v>133.38381440000001</v>
      </c>
      <c r="T135" s="131">
        <f>SUM(T136:T197)</f>
        <v>24.020000000000003</v>
      </c>
      <c r="AR135" s="125" t="s">
        <v>84</v>
      </c>
      <c r="AT135" s="132" t="s">
        <v>76</v>
      </c>
      <c r="AU135" s="132" t="s">
        <v>84</v>
      </c>
      <c r="AY135" s="125" t="s">
        <v>339</v>
      </c>
      <c r="BK135" s="133">
        <f>SUM(BK136:BK197)</f>
        <v>0</v>
      </c>
    </row>
    <row r="136" spans="2:65" s="1" customFormat="1" ht="21.75" customHeight="1" x14ac:dyDescent="0.2">
      <c r="B136" s="136"/>
      <c r="C136" s="137" t="s">
        <v>84</v>
      </c>
      <c r="D136" s="137" t="s">
        <v>342</v>
      </c>
      <c r="E136" s="138" t="s">
        <v>6016</v>
      </c>
      <c r="F136" s="139" t="s">
        <v>6017</v>
      </c>
      <c r="G136" s="140" t="s">
        <v>381</v>
      </c>
      <c r="H136" s="141">
        <v>50</v>
      </c>
      <c r="I136" s="142"/>
      <c r="J136" s="143">
        <f>ROUND(I136*H136,2)</f>
        <v>0</v>
      </c>
      <c r="K136" s="139" t="s">
        <v>902</v>
      </c>
      <c r="L136" s="32"/>
      <c r="M136" s="144" t="s">
        <v>1</v>
      </c>
      <c r="N136" s="145" t="s">
        <v>42</v>
      </c>
      <c r="P136" s="146">
        <f>O136*H136</f>
        <v>0</v>
      </c>
      <c r="Q136" s="146">
        <v>0</v>
      </c>
      <c r="R136" s="146">
        <f>Q136*H136</f>
        <v>0</v>
      </c>
      <c r="S136" s="146">
        <v>0</v>
      </c>
      <c r="T136" s="147">
        <f>S136*H136</f>
        <v>0</v>
      </c>
      <c r="AR136" s="148" t="s">
        <v>249</v>
      </c>
      <c r="AT136" s="148" t="s">
        <v>342</v>
      </c>
      <c r="AU136" s="148" t="s">
        <v>86</v>
      </c>
      <c r="AY136" s="17" t="s">
        <v>339</v>
      </c>
      <c r="BE136" s="149">
        <f>IF(N136="základní",J136,0)</f>
        <v>0</v>
      </c>
      <c r="BF136" s="149">
        <f>IF(N136="snížená",J136,0)</f>
        <v>0</v>
      </c>
      <c r="BG136" s="149">
        <f>IF(N136="zákl. přenesená",J136,0)</f>
        <v>0</v>
      </c>
      <c r="BH136" s="149">
        <f>IF(N136="sníž. přenesená",J136,0)</f>
        <v>0</v>
      </c>
      <c r="BI136" s="149">
        <f>IF(N136="nulová",J136,0)</f>
        <v>0</v>
      </c>
      <c r="BJ136" s="17" t="s">
        <v>84</v>
      </c>
      <c r="BK136" s="149">
        <f>ROUND(I136*H136,2)</f>
        <v>0</v>
      </c>
      <c r="BL136" s="17" t="s">
        <v>249</v>
      </c>
      <c r="BM136" s="148" t="s">
        <v>6018</v>
      </c>
    </row>
    <row r="137" spans="2:65" s="1" customFormat="1" ht="19.2" x14ac:dyDescent="0.2">
      <c r="B137" s="32"/>
      <c r="D137" s="150" t="s">
        <v>348</v>
      </c>
      <c r="F137" s="151" t="s">
        <v>6019</v>
      </c>
      <c r="I137" s="152"/>
      <c r="L137" s="32"/>
      <c r="M137" s="153"/>
      <c r="T137" s="56"/>
      <c r="AT137" s="17" t="s">
        <v>348</v>
      </c>
      <c r="AU137" s="17" t="s">
        <v>86</v>
      </c>
    </row>
    <row r="138" spans="2:65" s="1" customFormat="1" ht="16.5" customHeight="1" x14ac:dyDescent="0.2">
      <c r="B138" s="136"/>
      <c r="C138" s="137" t="s">
        <v>86</v>
      </c>
      <c r="D138" s="137" t="s">
        <v>342</v>
      </c>
      <c r="E138" s="138" t="s">
        <v>5589</v>
      </c>
      <c r="F138" s="139" t="s">
        <v>5590</v>
      </c>
      <c r="G138" s="140" t="s">
        <v>381</v>
      </c>
      <c r="H138" s="141">
        <v>2</v>
      </c>
      <c r="I138" s="142"/>
      <c r="J138" s="143">
        <f>ROUND(I138*H138,2)</f>
        <v>0</v>
      </c>
      <c r="K138" s="139" t="s">
        <v>902</v>
      </c>
      <c r="L138" s="32"/>
      <c r="M138" s="144" t="s">
        <v>1</v>
      </c>
      <c r="N138" s="145" t="s">
        <v>42</v>
      </c>
      <c r="P138" s="146">
        <f>O138*H138</f>
        <v>0</v>
      </c>
      <c r="Q138" s="146">
        <v>0</v>
      </c>
      <c r="R138" s="146">
        <f>Q138*H138</f>
        <v>0</v>
      </c>
      <c r="S138" s="146">
        <v>0.58599999999999997</v>
      </c>
      <c r="T138" s="147">
        <f>S138*H138</f>
        <v>1.1719999999999999</v>
      </c>
      <c r="AR138" s="148" t="s">
        <v>249</v>
      </c>
      <c r="AT138" s="148" t="s">
        <v>342</v>
      </c>
      <c r="AU138" s="148" t="s">
        <v>86</v>
      </c>
      <c r="AY138" s="17" t="s">
        <v>339</v>
      </c>
      <c r="BE138" s="149">
        <f>IF(N138="základní",J138,0)</f>
        <v>0</v>
      </c>
      <c r="BF138" s="149">
        <f>IF(N138="snížená",J138,0)</f>
        <v>0</v>
      </c>
      <c r="BG138" s="149">
        <f>IF(N138="zákl. přenesená",J138,0)</f>
        <v>0</v>
      </c>
      <c r="BH138" s="149">
        <f>IF(N138="sníž. přenesená",J138,0)</f>
        <v>0</v>
      </c>
      <c r="BI138" s="149">
        <f>IF(N138="nulová",J138,0)</f>
        <v>0</v>
      </c>
      <c r="BJ138" s="17" t="s">
        <v>84</v>
      </c>
      <c r="BK138" s="149">
        <f>ROUND(I138*H138,2)</f>
        <v>0</v>
      </c>
      <c r="BL138" s="17" t="s">
        <v>249</v>
      </c>
      <c r="BM138" s="148" t="s">
        <v>6020</v>
      </c>
    </row>
    <row r="139" spans="2:65" s="1" customFormat="1" ht="19.2" x14ac:dyDescent="0.2">
      <c r="B139" s="32"/>
      <c r="D139" s="150" t="s">
        <v>348</v>
      </c>
      <c r="F139" s="151" t="s">
        <v>5592</v>
      </c>
      <c r="I139" s="152"/>
      <c r="L139" s="32"/>
      <c r="M139" s="153"/>
      <c r="T139" s="56"/>
      <c r="AT139" s="17" t="s">
        <v>348</v>
      </c>
      <c r="AU139" s="17" t="s">
        <v>86</v>
      </c>
    </row>
    <row r="140" spans="2:65" s="1" customFormat="1" ht="16.5" customHeight="1" x14ac:dyDescent="0.2">
      <c r="B140" s="136"/>
      <c r="C140" s="137" t="s">
        <v>97</v>
      </c>
      <c r="D140" s="137" t="s">
        <v>342</v>
      </c>
      <c r="E140" s="138" t="s">
        <v>5342</v>
      </c>
      <c r="F140" s="139" t="s">
        <v>5343</v>
      </c>
      <c r="G140" s="140" t="s">
        <v>381</v>
      </c>
      <c r="H140" s="141">
        <v>48</v>
      </c>
      <c r="I140" s="142"/>
      <c r="J140" s="143">
        <f>ROUND(I140*H140,2)</f>
        <v>0</v>
      </c>
      <c r="K140" s="139" t="s">
        <v>902</v>
      </c>
      <c r="L140" s="32"/>
      <c r="M140" s="144" t="s">
        <v>1</v>
      </c>
      <c r="N140" s="145" t="s">
        <v>42</v>
      </c>
      <c r="P140" s="146">
        <f>O140*H140</f>
        <v>0</v>
      </c>
      <c r="Q140" s="146">
        <v>0</v>
      </c>
      <c r="R140" s="146">
        <f>Q140*H140</f>
        <v>0</v>
      </c>
      <c r="S140" s="146">
        <v>0.22</v>
      </c>
      <c r="T140" s="147">
        <f>S140*H140</f>
        <v>10.56</v>
      </c>
      <c r="AR140" s="148" t="s">
        <v>249</v>
      </c>
      <c r="AT140" s="148" t="s">
        <v>342</v>
      </c>
      <c r="AU140" s="148" t="s">
        <v>86</v>
      </c>
      <c r="AY140" s="17" t="s">
        <v>339</v>
      </c>
      <c r="BE140" s="149">
        <f>IF(N140="základní",J140,0)</f>
        <v>0</v>
      </c>
      <c r="BF140" s="149">
        <f>IF(N140="snížená",J140,0)</f>
        <v>0</v>
      </c>
      <c r="BG140" s="149">
        <f>IF(N140="zákl. přenesená",J140,0)</f>
        <v>0</v>
      </c>
      <c r="BH140" s="149">
        <f>IF(N140="sníž. přenesená",J140,0)</f>
        <v>0</v>
      </c>
      <c r="BI140" s="149">
        <f>IF(N140="nulová",J140,0)</f>
        <v>0</v>
      </c>
      <c r="BJ140" s="17" t="s">
        <v>84</v>
      </c>
      <c r="BK140" s="149">
        <f>ROUND(I140*H140,2)</f>
        <v>0</v>
      </c>
      <c r="BL140" s="17" t="s">
        <v>249</v>
      </c>
      <c r="BM140" s="148" t="s">
        <v>6021</v>
      </c>
    </row>
    <row r="141" spans="2:65" s="1" customFormat="1" ht="19.2" x14ac:dyDescent="0.2">
      <c r="B141" s="32"/>
      <c r="D141" s="150" t="s">
        <v>348</v>
      </c>
      <c r="F141" s="151" t="s">
        <v>5345</v>
      </c>
      <c r="I141" s="152"/>
      <c r="L141" s="32"/>
      <c r="M141" s="153"/>
      <c r="T141" s="56"/>
      <c r="AT141" s="17" t="s">
        <v>348</v>
      </c>
      <c r="AU141" s="17" t="s">
        <v>86</v>
      </c>
    </row>
    <row r="142" spans="2:65" s="12" customFormat="1" x14ac:dyDescent="0.2">
      <c r="B142" s="155"/>
      <c r="D142" s="150" t="s">
        <v>376</v>
      </c>
      <c r="E142" s="156" t="s">
        <v>1</v>
      </c>
      <c r="F142" s="157" t="s">
        <v>6022</v>
      </c>
      <c r="H142" s="158">
        <v>48</v>
      </c>
      <c r="I142" s="159"/>
      <c r="L142" s="155"/>
      <c r="M142" s="160"/>
      <c r="T142" s="161"/>
      <c r="AT142" s="156" t="s">
        <v>376</v>
      </c>
      <c r="AU142" s="156" t="s">
        <v>86</v>
      </c>
      <c r="AV142" s="12" t="s">
        <v>86</v>
      </c>
      <c r="AW142" s="12" t="s">
        <v>34</v>
      </c>
      <c r="AX142" s="12" t="s">
        <v>77</v>
      </c>
      <c r="AY142" s="156" t="s">
        <v>339</v>
      </c>
    </row>
    <row r="143" spans="2:65" s="13" customFormat="1" x14ac:dyDescent="0.2">
      <c r="B143" s="162"/>
      <c r="D143" s="150" t="s">
        <v>376</v>
      </c>
      <c r="E143" s="163" t="s">
        <v>1</v>
      </c>
      <c r="F143" s="164" t="s">
        <v>398</v>
      </c>
      <c r="H143" s="165">
        <v>48</v>
      </c>
      <c r="I143" s="166"/>
      <c r="L143" s="162"/>
      <c r="M143" s="167"/>
      <c r="T143" s="168"/>
      <c r="AT143" s="163" t="s">
        <v>376</v>
      </c>
      <c r="AU143" s="163" t="s">
        <v>86</v>
      </c>
      <c r="AV143" s="13" t="s">
        <v>249</v>
      </c>
      <c r="AW143" s="13" t="s">
        <v>34</v>
      </c>
      <c r="AX143" s="13" t="s">
        <v>84</v>
      </c>
      <c r="AY143" s="163" t="s">
        <v>339</v>
      </c>
    </row>
    <row r="144" spans="2:65" s="1" customFormat="1" ht="16.5" customHeight="1" x14ac:dyDescent="0.2">
      <c r="B144" s="136"/>
      <c r="C144" s="137" t="s">
        <v>249</v>
      </c>
      <c r="D144" s="137" t="s">
        <v>342</v>
      </c>
      <c r="E144" s="138" t="s">
        <v>5347</v>
      </c>
      <c r="F144" s="139" t="s">
        <v>5348</v>
      </c>
      <c r="G144" s="140" t="s">
        <v>381</v>
      </c>
      <c r="H144" s="141">
        <v>48</v>
      </c>
      <c r="I144" s="142"/>
      <c r="J144" s="143">
        <f>ROUND(I144*H144,2)</f>
        <v>0</v>
      </c>
      <c r="K144" s="139" t="s">
        <v>902</v>
      </c>
      <c r="L144" s="32"/>
      <c r="M144" s="144" t="s">
        <v>1</v>
      </c>
      <c r="N144" s="145" t="s">
        <v>42</v>
      </c>
      <c r="P144" s="146">
        <f>O144*H144</f>
        <v>0</v>
      </c>
      <c r="Q144" s="146">
        <v>3.0000000000000001E-5</v>
      </c>
      <c r="R144" s="146">
        <f>Q144*H144</f>
        <v>1.4400000000000001E-3</v>
      </c>
      <c r="S144" s="146">
        <v>0.25600000000000001</v>
      </c>
      <c r="T144" s="147">
        <f>S144*H144</f>
        <v>12.288</v>
      </c>
      <c r="AR144" s="148" t="s">
        <v>249</v>
      </c>
      <c r="AT144" s="148" t="s">
        <v>342</v>
      </c>
      <c r="AU144" s="148" t="s">
        <v>86</v>
      </c>
      <c r="AY144" s="17" t="s">
        <v>339</v>
      </c>
      <c r="BE144" s="149">
        <f>IF(N144="základní",J144,0)</f>
        <v>0</v>
      </c>
      <c r="BF144" s="149">
        <f>IF(N144="snížená",J144,0)</f>
        <v>0</v>
      </c>
      <c r="BG144" s="149">
        <f>IF(N144="zákl. přenesená",J144,0)</f>
        <v>0</v>
      </c>
      <c r="BH144" s="149">
        <f>IF(N144="sníž. přenesená",J144,0)</f>
        <v>0</v>
      </c>
      <c r="BI144" s="149">
        <f>IF(N144="nulová",J144,0)</f>
        <v>0</v>
      </c>
      <c r="BJ144" s="17" t="s">
        <v>84</v>
      </c>
      <c r="BK144" s="149">
        <f>ROUND(I144*H144,2)</f>
        <v>0</v>
      </c>
      <c r="BL144" s="17" t="s">
        <v>249</v>
      </c>
      <c r="BM144" s="148" t="s">
        <v>6023</v>
      </c>
    </row>
    <row r="145" spans="2:65" s="1" customFormat="1" ht="19.2" x14ac:dyDescent="0.2">
      <c r="B145" s="32"/>
      <c r="D145" s="150" t="s">
        <v>348</v>
      </c>
      <c r="F145" s="151" t="s">
        <v>5350</v>
      </c>
      <c r="I145" s="152"/>
      <c r="L145" s="32"/>
      <c r="M145" s="153"/>
      <c r="T145" s="56"/>
      <c r="AT145" s="17" t="s">
        <v>348</v>
      </c>
      <c r="AU145" s="17" t="s">
        <v>86</v>
      </c>
    </row>
    <row r="146" spans="2:65" s="12" customFormat="1" x14ac:dyDescent="0.2">
      <c r="B146" s="155"/>
      <c r="D146" s="150" t="s">
        <v>376</v>
      </c>
      <c r="E146" s="156" t="s">
        <v>1</v>
      </c>
      <c r="F146" s="157" t="s">
        <v>6022</v>
      </c>
      <c r="H146" s="158">
        <v>48</v>
      </c>
      <c r="I146" s="159"/>
      <c r="L146" s="155"/>
      <c r="M146" s="160"/>
      <c r="T146" s="161"/>
      <c r="AT146" s="156" t="s">
        <v>376</v>
      </c>
      <c r="AU146" s="156" t="s">
        <v>86</v>
      </c>
      <c r="AV146" s="12" t="s">
        <v>86</v>
      </c>
      <c r="AW146" s="12" t="s">
        <v>34</v>
      </c>
      <c r="AX146" s="12" t="s">
        <v>77</v>
      </c>
      <c r="AY146" s="156" t="s">
        <v>339</v>
      </c>
    </row>
    <row r="147" spans="2:65" s="13" customFormat="1" x14ac:dyDescent="0.2">
      <c r="B147" s="162"/>
      <c r="D147" s="150" t="s">
        <v>376</v>
      </c>
      <c r="E147" s="163" t="s">
        <v>1</v>
      </c>
      <c r="F147" s="164" t="s">
        <v>398</v>
      </c>
      <c r="H147" s="165">
        <v>48</v>
      </c>
      <c r="I147" s="166"/>
      <c r="L147" s="162"/>
      <c r="M147" s="167"/>
      <c r="T147" s="168"/>
      <c r="AT147" s="163" t="s">
        <v>376</v>
      </c>
      <c r="AU147" s="163" t="s">
        <v>86</v>
      </c>
      <c r="AV147" s="13" t="s">
        <v>249</v>
      </c>
      <c r="AW147" s="13" t="s">
        <v>34</v>
      </c>
      <c r="AX147" s="13" t="s">
        <v>84</v>
      </c>
      <c r="AY147" s="163" t="s">
        <v>339</v>
      </c>
    </row>
    <row r="148" spans="2:65" s="1" customFormat="1" ht="16.5" customHeight="1" x14ac:dyDescent="0.2">
      <c r="B148" s="136"/>
      <c r="C148" s="137" t="s">
        <v>340</v>
      </c>
      <c r="D148" s="137" t="s">
        <v>342</v>
      </c>
      <c r="E148" s="138" t="s">
        <v>5351</v>
      </c>
      <c r="F148" s="139" t="s">
        <v>5352</v>
      </c>
      <c r="G148" s="140" t="s">
        <v>2968</v>
      </c>
      <c r="H148" s="141">
        <v>120</v>
      </c>
      <c r="I148" s="142"/>
      <c r="J148" s="143">
        <f>ROUND(I148*H148,2)</f>
        <v>0</v>
      </c>
      <c r="K148" s="139" t="s">
        <v>902</v>
      </c>
      <c r="L148" s="32"/>
      <c r="M148" s="144" t="s">
        <v>1</v>
      </c>
      <c r="N148" s="145" t="s">
        <v>42</v>
      </c>
      <c r="P148" s="146">
        <f>O148*H148</f>
        <v>0</v>
      </c>
      <c r="Q148" s="146">
        <v>3.0000000000000001E-5</v>
      </c>
      <c r="R148" s="146">
        <f>Q148*H148</f>
        <v>3.5999999999999999E-3</v>
      </c>
      <c r="S148" s="146">
        <v>0</v>
      </c>
      <c r="T148" s="147">
        <f>S148*H148</f>
        <v>0</v>
      </c>
      <c r="AR148" s="148" t="s">
        <v>249</v>
      </c>
      <c r="AT148" s="148" t="s">
        <v>342</v>
      </c>
      <c r="AU148" s="148" t="s">
        <v>86</v>
      </c>
      <c r="AY148" s="17" t="s">
        <v>339</v>
      </c>
      <c r="BE148" s="149">
        <f>IF(N148="základní",J148,0)</f>
        <v>0</v>
      </c>
      <c r="BF148" s="149">
        <f>IF(N148="snížená",J148,0)</f>
        <v>0</v>
      </c>
      <c r="BG148" s="149">
        <f>IF(N148="zákl. přenesená",J148,0)</f>
        <v>0</v>
      </c>
      <c r="BH148" s="149">
        <f>IF(N148="sníž. přenesená",J148,0)</f>
        <v>0</v>
      </c>
      <c r="BI148" s="149">
        <f>IF(N148="nulová",J148,0)</f>
        <v>0</v>
      </c>
      <c r="BJ148" s="17" t="s">
        <v>84</v>
      </c>
      <c r="BK148" s="149">
        <f>ROUND(I148*H148,2)</f>
        <v>0</v>
      </c>
      <c r="BL148" s="17" t="s">
        <v>249</v>
      </c>
      <c r="BM148" s="148" t="s">
        <v>6024</v>
      </c>
    </row>
    <row r="149" spans="2:65" s="1" customFormat="1" x14ac:dyDescent="0.2">
      <c r="B149" s="32"/>
      <c r="D149" s="150" t="s">
        <v>348</v>
      </c>
      <c r="F149" s="151" t="s">
        <v>5354</v>
      </c>
      <c r="I149" s="152"/>
      <c r="L149" s="32"/>
      <c r="M149" s="153"/>
      <c r="T149" s="56"/>
      <c r="AT149" s="17" t="s">
        <v>348</v>
      </c>
      <c r="AU149" s="17" t="s">
        <v>86</v>
      </c>
    </row>
    <row r="150" spans="2:65" s="12" customFormat="1" x14ac:dyDescent="0.2">
      <c r="B150" s="155"/>
      <c r="D150" s="150" t="s">
        <v>376</v>
      </c>
      <c r="E150" s="156" t="s">
        <v>1</v>
      </c>
      <c r="F150" s="157" t="s">
        <v>6025</v>
      </c>
      <c r="H150" s="158">
        <v>120</v>
      </c>
      <c r="I150" s="159"/>
      <c r="L150" s="155"/>
      <c r="M150" s="160"/>
      <c r="T150" s="161"/>
      <c r="AT150" s="156" t="s">
        <v>376</v>
      </c>
      <c r="AU150" s="156" t="s">
        <v>86</v>
      </c>
      <c r="AV150" s="12" t="s">
        <v>86</v>
      </c>
      <c r="AW150" s="12" t="s">
        <v>34</v>
      </c>
      <c r="AX150" s="12" t="s">
        <v>84</v>
      </c>
      <c r="AY150" s="156" t="s">
        <v>339</v>
      </c>
    </row>
    <row r="151" spans="2:65" s="1" customFormat="1" ht="16.5" customHeight="1" x14ac:dyDescent="0.2">
      <c r="B151" s="136"/>
      <c r="C151" s="137" t="s">
        <v>370</v>
      </c>
      <c r="D151" s="137" t="s">
        <v>342</v>
      </c>
      <c r="E151" s="138" t="s">
        <v>5355</v>
      </c>
      <c r="F151" s="139" t="s">
        <v>5356</v>
      </c>
      <c r="G151" s="140" t="s">
        <v>5357</v>
      </c>
      <c r="H151" s="141">
        <v>10</v>
      </c>
      <c r="I151" s="142"/>
      <c r="J151" s="143">
        <f>ROUND(I151*H151,2)</f>
        <v>0</v>
      </c>
      <c r="K151" s="139" t="s">
        <v>902</v>
      </c>
      <c r="L151" s="32"/>
      <c r="M151" s="144" t="s">
        <v>1</v>
      </c>
      <c r="N151" s="145" t="s">
        <v>42</v>
      </c>
      <c r="P151" s="146">
        <f>O151*H151</f>
        <v>0</v>
      </c>
      <c r="Q151" s="146">
        <v>0</v>
      </c>
      <c r="R151" s="146">
        <f>Q151*H151</f>
        <v>0</v>
      </c>
      <c r="S151" s="146">
        <v>0</v>
      </c>
      <c r="T151" s="147">
        <f>S151*H151</f>
        <v>0</v>
      </c>
      <c r="AR151" s="148" t="s">
        <v>249</v>
      </c>
      <c r="AT151" s="148" t="s">
        <v>342</v>
      </c>
      <c r="AU151" s="148" t="s">
        <v>86</v>
      </c>
      <c r="AY151" s="17" t="s">
        <v>339</v>
      </c>
      <c r="BE151" s="149">
        <f>IF(N151="základní",J151,0)</f>
        <v>0</v>
      </c>
      <c r="BF151" s="149">
        <f>IF(N151="snížená",J151,0)</f>
        <v>0</v>
      </c>
      <c r="BG151" s="149">
        <f>IF(N151="zákl. přenesená",J151,0)</f>
        <v>0</v>
      </c>
      <c r="BH151" s="149">
        <f>IF(N151="sníž. přenesená",J151,0)</f>
        <v>0</v>
      </c>
      <c r="BI151" s="149">
        <f>IF(N151="nulová",J151,0)</f>
        <v>0</v>
      </c>
      <c r="BJ151" s="17" t="s">
        <v>84</v>
      </c>
      <c r="BK151" s="149">
        <f>ROUND(I151*H151,2)</f>
        <v>0</v>
      </c>
      <c r="BL151" s="17" t="s">
        <v>249</v>
      </c>
      <c r="BM151" s="148" t="s">
        <v>6026</v>
      </c>
    </row>
    <row r="152" spans="2:65" s="1" customFormat="1" x14ac:dyDescent="0.2">
      <c r="B152" s="32"/>
      <c r="D152" s="150" t="s">
        <v>348</v>
      </c>
      <c r="F152" s="151" t="s">
        <v>5359</v>
      </c>
      <c r="I152" s="152"/>
      <c r="L152" s="32"/>
      <c r="M152" s="153"/>
      <c r="T152" s="56"/>
      <c r="AT152" s="17" t="s">
        <v>348</v>
      </c>
      <c r="AU152" s="17" t="s">
        <v>86</v>
      </c>
    </row>
    <row r="153" spans="2:65" s="1" customFormat="1" ht="21.75" customHeight="1" x14ac:dyDescent="0.2">
      <c r="B153" s="136"/>
      <c r="C153" s="137" t="s">
        <v>378</v>
      </c>
      <c r="D153" s="137" t="s">
        <v>342</v>
      </c>
      <c r="E153" s="138" t="s">
        <v>3683</v>
      </c>
      <c r="F153" s="139" t="s">
        <v>3684</v>
      </c>
      <c r="G153" s="140" t="s">
        <v>373</v>
      </c>
      <c r="H153" s="141">
        <v>174.57</v>
      </c>
      <c r="I153" s="142"/>
      <c r="J153" s="143">
        <f>ROUND(I153*H153,2)</f>
        <v>0</v>
      </c>
      <c r="K153" s="139" t="s">
        <v>902</v>
      </c>
      <c r="L153" s="32"/>
      <c r="M153" s="144" t="s">
        <v>1</v>
      </c>
      <c r="N153" s="145" t="s">
        <v>42</v>
      </c>
      <c r="P153" s="146">
        <f>O153*H153</f>
        <v>0</v>
      </c>
      <c r="Q153" s="146">
        <v>0</v>
      </c>
      <c r="R153" s="146">
        <f>Q153*H153</f>
        <v>0</v>
      </c>
      <c r="S153" s="146">
        <v>0</v>
      </c>
      <c r="T153" s="147">
        <f>S153*H153</f>
        <v>0</v>
      </c>
      <c r="AR153" s="148" t="s">
        <v>249</v>
      </c>
      <c r="AT153" s="148" t="s">
        <v>342</v>
      </c>
      <c r="AU153" s="148" t="s">
        <v>86</v>
      </c>
      <c r="AY153" s="17" t="s">
        <v>339</v>
      </c>
      <c r="BE153" s="149">
        <f>IF(N153="základní",J153,0)</f>
        <v>0</v>
      </c>
      <c r="BF153" s="149">
        <f>IF(N153="snížená",J153,0)</f>
        <v>0</v>
      </c>
      <c r="BG153" s="149">
        <f>IF(N153="zákl. přenesená",J153,0)</f>
        <v>0</v>
      </c>
      <c r="BH153" s="149">
        <f>IF(N153="sníž. přenesená",J153,0)</f>
        <v>0</v>
      </c>
      <c r="BI153" s="149">
        <f>IF(N153="nulová",J153,0)</f>
        <v>0</v>
      </c>
      <c r="BJ153" s="17" t="s">
        <v>84</v>
      </c>
      <c r="BK153" s="149">
        <f>ROUND(I153*H153,2)</f>
        <v>0</v>
      </c>
      <c r="BL153" s="17" t="s">
        <v>249</v>
      </c>
      <c r="BM153" s="148" t="s">
        <v>6027</v>
      </c>
    </row>
    <row r="154" spans="2:65" s="1" customFormat="1" ht="19.2" x14ac:dyDescent="0.2">
      <c r="B154" s="32"/>
      <c r="D154" s="150" t="s">
        <v>348</v>
      </c>
      <c r="F154" s="151" t="s">
        <v>3686</v>
      </c>
      <c r="I154" s="152"/>
      <c r="L154" s="32"/>
      <c r="M154" s="153"/>
      <c r="T154" s="56"/>
      <c r="AT154" s="17" t="s">
        <v>348</v>
      </c>
      <c r="AU154" s="17" t="s">
        <v>86</v>
      </c>
    </row>
    <row r="155" spans="2:65" s="12" customFormat="1" x14ac:dyDescent="0.2">
      <c r="B155" s="155"/>
      <c r="D155" s="150" t="s">
        <v>376</v>
      </c>
      <c r="E155" s="156" t="s">
        <v>1</v>
      </c>
      <c r="F155" s="157" t="s">
        <v>6028</v>
      </c>
      <c r="H155" s="158">
        <v>174.57</v>
      </c>
      <c r="I155" s="159"/>
      <c r="L155" s="155"/>
      <c r="M155" s="160"/>
      <c r="T155" s="161"/>
      <c r="AT155" s="156" t="s">
        <v>376</v>
      </c>
      <c r="AU155" s="156" t="s">
        <v>86</v>
      </c>
      <c r="AV155" s="12" t="s">
        <v>86</v>
      </c>
      <c r="AW155" s="12" t="s">
        <v>34</v>
      </c>
      <c r="AX155" s="12" t="s">
        <v>77</v>
      </c>
      <c r="AY155" s="156" t="s">
        <v>339</v>
      </c>
    </row>
    <row r="156" spans="2:65" s="13" customFormat="1" x14ac:dyDescent="0.2">
      <c r="B156" s="162"/>
      <c r="D156" s="150" t="s">
        <v>376</v>
      </c>
      <c r="E156" s="163" t="s">
        <v>1</v>
      </c>
      <c r="F156" s="164" t="s">
        <v>398</v>
      </c>
      <c r="H156" s="165">
        <v>174.57</v>
      </c>
      <c r="I156" s="166"/>
      <c r="L156" s="162"/>
      <c r="M156" s="167"/>
      <c r="T156" s="168"/>
      <c r="AT156" s="163" t="s">
        <v>376</v>
      </c>
      <c r="AU156" s="163" t="s">
        <v>86</v>
      </c>
      <c r="AV156" s="13" t="s">
        <v>249</v>
      </c>
      <c r="AW156" s="13" t="s">
        <v>34</v>
      </c>
      <c r="AX156" s="13" t="s">
        <v>84</v>
      </c>
      <c r="AY156" s="163" t="s">
        <v>339</v>
      </c>
    </row>
    <row r="157" spans="2:65" s="1" customFormat="1" ht="16.5" customHeight="1" x14ac:dyDescent="0.2">
      <c r="B157" s="136"/>
      <c r="C157" s="137" t="s">
        <v>385</v>
      </c>
      <c r="D157" s="137" t="s">
        <v>342</v>
      </c>
      <c r="E157" s="138" t="s">
        <v>5370</v>
      </c>
      <c r="F157" s="139" t="s">
        <v>5371</v>
      </c>
      <c r="G157" s="140" t="s">
        <v>381</v>
      </c>
      <c r="H157" s="141">
        <v>35.76</v>
      </c>
      <c r="I157" s="142"/>
      <c r="J157" s="143">
        <f>ROUND(I157*H157,2)</f>
        <v>0</v>
      </c>
      <c r="K157" s="139" t="s">
        <v>902</v>
      </c>
      <c r="L157" s="32"/>
      <c r="M157" s="144" t="s">
        <v>1</v>
      </c>
      <c r="N157" s="145" t="s">
        <v>42</v>
      </c>
      <c r="P157" s="146">
        <f>O157*H157</f>
        <v>0</v>
      </c>
      <c r="Q157" s="146">
        <v>4.4400000000000004E-3</v>
      </c>
      <c r="R157" s="146">
        <f>Q157*H157</f>
        <v>0.15877440000000001</v>
      </c>
      <c r="S157" s="146">
        <v>0</v>
      </c>
      <c r="T157" s="147">
        <f>S157*H157</f>
        <v>0</v>
      </c>
      <c r="AR157" s="148" t="s">
        <v>249</v>
      </c>
      <c r="AT157" s="148" t="s">
        <v>342</v>
      </c>
      <c r="AU157" s="148" t="s">
        <v>86</v>
      </c>
      <c r="AY157" s="17" t="s">
        <v>339</v>
      </c>
      <c r="BE157" s="149">
        <f>IF(N157="základní",J157,0)</f>
        <v>0</v>
      </c>
      <c r="BF157" s="149">
        <f>IF(N157="snížená",J157,0)</f>
        <v>0</v>
      </c>
      <c r="BG157" s="149">
        <f>IF(N157="zákl. přenesená",J157,0)</f>
        <v>0</v>
      </c>
      <c r="BH157" s="149">
        <f>IF(N157="sníž. přenesená",J157,0)</f>
        <v>0</v>
      </c>
      <c r="BI157" s="149">
        <f>IF(N157="nulová",J157,0)</f>
        <v>0</v>
      </c>
      <c r="BJ157" s="17" t="s">
        <v>84</v>
      </c>
      <c r="BK157" s="149">
        <f>ROUND(I157*H157,2)</f>
        <v>0</v>
      </c>
      <c r="BL157" s="17" t="s">
        <v>249</v>
      </c>
      <c r="BM157" s="148" t="s">
        <v>6029</v>
      </c>
    </row>
    <row r="158" spans="2:65" s="1" customFormat="1" x14ac:dyDescent="0.2">
      <c r="B158" s="32"/>
      <c r="D158" s="150" t="s">
        <v>348</v>
      </c>
      <c r="F158" s="151" t="s">
        <v>5373</v>
      </c>
      <c r="I158" s="152"/>
      <c r="L158" s="32"/>
      <c r="M158" s="153"/>
      <c r="T158" s="56"/>
      <c r="AT158" s="17" t="s">
        <v>348</v>
      </c>
      <c r="AU158" s="17" t="s">
        <v>86</v>
      </c>
    </row>
    <row r="159" spans="2:65" s="12" customFormat="1" x14ac:dyDescent="0.2">
      <c r="B159" s="155"/>
      <c r="D159" s="150" t="s">
        <v>376</v>
      </c>
      <c r="E159" s="156" t="s">
        <v>1</v>
      </c>
      <c r="F159" s="157" t="s">
        <v>6030</v>
      </c>
      <c r="H159" s="158">
        <v>35.76</v>
      </c>
      <c r="I159" s="159"/>
      <c r="L159" s="155"/>
      <c r="M159" s="160"/>
      <c r="T159" s="161"/>
      <c r="AT159" s="156" t="s">
        <v>376</v>
      </c>
      <c r="AU159" s="156" t="s">
        <v>86</v>
      </c>
      <c r="AV159" s="12" t="s">
        <v>86</v>
      </c>
      <c r="AW159" s="12" t="s">
        <v>34</v>
      </c>
      <c r="AX159" s="12" t="s">
        <v>84</v>
      </c>
      <c r="AY159" s="156" t="s">
        <v>339</v>
      </c>
    </row>
    <row r="160" spans="2:65" s="1" customFormat="1" ht="16.5" customHeight="1" x14ac:dyDescent="0.2">
      <c r="B160" s="136"/>
      <c r="C160" s="137" t="s">
        <v>391</v>
      </c>
      <c r="D160" s="137" t="s">
        <v>342</v>
      </c>
      <c r="E160" s="138" t="s">
        <v>5376</v>
      </c>
      <c r="F160" s="139" t="s">
        <v>5377</v>
      </c>
      <c r="G160" s="140" t="s">
        <v>381</v>
      </c>
      <c r="H160" s="141">
        <v>35.76</v>
      </c>
      <c r="I160" s="142"/>
      <c r="J160" s="143">
        <f>ROUND(I160*H160,2)</f>
        <v>0</v>
      </c>
      <c r="K160" s="139" t="s">
        <v>902</v>
      </c>
      <c r="L160" s="32"/>
      <c r="M160" s="144" t="s">
        <v>1</v>
      </c>
      <c r="N160" s="145" t="s">
        <v>42</v>
      </c>
      <c r="P160" s="146">
        <f>O160*H160</f>
        <v>0</v>
      </c>
      <c r="Q160" s="146">
        <v>0</v>
      </c>
      <c r="R160" s="146">
        <f>Q160*H160</f>
        <v>0</v>
      </c>
      <c r="S160" s="146">
        <v>0</v>
      </c>
      <c r="T160" s="147">
        <f>S160*H160</f>
        <v>0</v>
      </c>
      <c r="AR160" s="148" t="s">
        <v>249</v>
      </c>
      <c r="AT160" s="148" t="s">
        <v>342</v>
      </c>
      <c r="AU160" s="148" t="s">
        <v>86</v>
      </c>
      <c r="AY160" s="17" t="s">
        <v>339</v>
      </c>
      <c r="BE160" s="149">
        <f>IF(N160="základní",J160,0)</f>
        <v>0</v>
      </c>
      <c r="BF160" s="149">
        <f>IF(N160="snížená",J160,0)</f>
        <v>0</v>
      </c>
      <c r="BG160" s="149">
        <f>IF(N160="zákl. přenesená",J160,0)</f>
        <v>0</v>
      </c>
      <c r="BH160" s="149">
        <f>IF(N160="sníž. přenesená",J160,0)</f>
        <v>0</v>
      </c>
      <c r="BI160" s="149">
        <f>IF(N160="nulová",J160,0)</f>
        <v>0</v>
      </c>
      <c r="BJ160" s="17" t="s">
        <v>84</v>
      </c>
      <c r="BK160" s="149">
        <f>ROUND(I160*H160,2)</f>
        <v>0</v>
      </c>
      <c r="BL160" s="17" t="s">
        <v>249</v>
      </c>
      <c r="BM160" s="148" t="s">
        <v>6031</v>
      </c>
    </row>
    <row r="161" spans="2:65" s="1" customFormat="1" ht="19.2" x14ac:dyDescent="0.2">
      <c r="B161" s="32"/>
      <c r="D161" s="150" t="s">
        <v>348</v>
      </c>
      <c r="F161" s="151" t="s">
        <v>5379</v>
      </c>
      <c r="I161" s="152"/>
      <c r="L161" s="32"/>
      <c r="M161" s="153"/>
      <c r="T161" s="56"/>
      <c r="AT161" s="17" t="s">
        <v>348</v>
      </c>
      <c r="AU161" s="17" t="s">
        <v>86</v>
      </c>
    </row>
    <row r="162" spans="2:65" s="1" customFormat="1" ht="21.75" customHeight="1" x14ac:dyDescent="0.2">
      <c r="B162" s="136"/>
      <c r="C162" s="137" t="s">
        <v>399</v>
      </c>
      <c r="D162" s="137" t="s">
        <v>342</v>
      </c>
      <c r="E162" s="138" t="s">
        <v>5287</v>
      </c>
      <c r="F162" s="139" t="s">
        <v>5288</v>
      </c>
      <c r="G162" s="140" t="s">
        <v>373</v>
      </c>
      <c r="H162" s="141">
        <v>112.83</v>
      </c>
      <c r="I162" s="142"/>
      <c r="J162" s="143">
        <f>ROUND(I162*H162,2)</f>
        <v>0</v>
      </c>
      <c r="K162" s="139" t="s">
        <v>902</v>
      </c>
      <c r="L162" s="32"/>
      <c r="M162" s="144" t="s">
        <v>1</v>
      </c>
      <c r="N162" s="145" t="s">
        <v>42</v>
      </c>
      <c r="P162" s="146">
        <f>O162*H162</f>
        <v>0</v>
      </c>
      <c r="Q162" s="146">
        <v>0</v>
      </c>
      <c r="R162" s="146">
        <f>Q162*H162</f>
        <v>0</v>
      </c>
      <c r="S162" s="146">
        <v>0</v>
      </c>
      <c r="T162" s="147">
        <f>S162*H162</f>
        <v>0</v>
      </c>
      <c r="AR162" s="148" t="s">
        <v>249</v>
      </c>
      <c r="AT162" s="148" t="s">
        <v>342</v>
      </c>
      <c r="AU162" s="148" t="s">
        <v>86</v>
      </c>
      <c r="AY162" s="17" t="s">
        <v>339</v>
      </c>
      <c r="BE162" s="149">
        <f>IF(N162="základní",J162,0)</f>
        <v>0</v>
      </c>
      <c r="BF162" s="149">
        <f>IF(N162="snížená",J162,0)</f>
        <v>0</v>
      </c>
      <c r="BG162" s="149">
        <f>IF(N162="zákl. přenesená",J162,0)</f>
        <v>0</v>
      </c>
      <c r="BH162" s="149">
        <f>IF(N162="sníž. přenesená",J162,0)</f>
        <v>0</v>
      </c>
      <c r="BI162" s="149">
        <f>IF(N162="nulová",J162,0)</f>
        <v>0</v>
      </c>
      <c r="BJ162" s="17" t="s">
        <v>84</v>
      </c>
      <c r="BK162" s="149">
        <f>ROUND(I162*H162,2)</f>
        <v>0</v>
      </c>
      <c r="BL162" s="17" t="s">
        <v>249</v>
      </c>
      <c r="BM162" s="148" t="s">
        <v>6032</v>
      </c>
    </row>
    <row r="163" spans="2:65" s="1" customFormat="1" ht="19.2" x14ac:dyDescent="0.2">
      <c r="B163" s="32"/>
      <c r="D163" s="150" t="s">
        <v>348</v>
      </c>
      <c r="F163" s="151" t="s">
        <v>5290</v>
      </c>
      <c r="I163" s="152"/>
      <c r="L163" s="32"/>
      <c r="M163" s="153"/>
      <c r="T163" s="56"/>
      <c r="AT163" s="17" t="s">
        <v>348</v>
      </c>
      <c r="AU163" s="17" t="s">
        <v>86</v>
      </c>
    </row>
    <row r="164" spans="2:65" s="1" customFormat="1" ht="19.2" x14ac:dyDescent="0.2">
      <c r="B164" s="32"/>
      <c r="D164" s="150" t="s">
        <v>350</v>
      </c>
      <c r="F164" s="154" t="s">
        <v>6033</v>
      </c>
      <c r="I164" s="152"/>
      <c r="L164" s="32"/>
      <c r="M164" s="153"/>
      <c r="T164" s="56"/>
      <c r="AT164" s="17" t="s">
        <v>350</v>
      </c>
      <c r="AU164" s="17" t="s">
        <v>86</v>
      </c>
    </row>
    <row r="165" spans="2:65" s="12" customFormat="1" x14ac:dyDescent="0.2">
      <c r="B165" s="155"/>
      <c r="D165" s="150" t="s">
        <v>376</v>
      </c>
      <c r="E165" s="156" t="s">
        <v>1</v>
      </c>
      <c r="F165" s="157" t="s">
        <v>6034</v>
      </c>
      <c r="H165" s="158">
        <v>112.83</v>
      </c>
      <c r="I165" s="159"/>
      <c r="L165" s="155"/>
      <c r="M165" s="160"/>
      <c r="T165" s="161"/>
      <c r="AT165" s="156" t="s">
        <v>376</v>
      </c>
      <c r="AU165" s="156" t="s">
        <v>86</v>
      </c>
      <c r="AV165" s="12" t="s">
        <v>86</v>
      </c>
      <c r="AW165" s="12" t="s">
        <v>34</v>
      </c>
      <c r="AX165" s="12" t="s">
        <v>77</v>
      </c>
      <c r="AY165" s="156" t="s">
        <v>339</v>
      </c>
    </row>
    <row r="166" spans="2:65" s="13" customFormat="1" x14ac:dyDescent="0.2">
      <c r="B166" s="162"/>
      <c r="D166" s="150" t="s">
        <v>376</v>
      </c>
      <c r="E166" s="163" t="s">
        <v>1</v>
      </c>
      <c r="F166" s="164" t="s">
        <v>398</v>
      </c>
      <c r="H166" s="165">
        <v>112.83</v>
      </c>
      <c r="I166" s="166"/>
      <c r="L166" s="162"/>
      <c r="M166" s="167"/>
      <c r="T166" s="168"/>
      <c r="AT166" s="163" t="s">
        <v>376</v>
      </c>
      <c r="AU166" s="163" t="s">
        <v>86</v>
      </c>
      <c r="AV166" s="13" t="s">
        <v>249</v>
      </c>
      <c r="AW166" s="13" t="s">
        <v>34</v>
      </c>
      <c r="AX166" s="13" t="s">
        <v>84</v>
      </c>
      <c r="AY166" s="163" t="s">
        <v>339</v>
      </c>
    </row>
    <row r="167" spans="2:65" s="1" customFormat="1" ht="16.5" customHeight="1" x14ac:dyDescent="0.2">
      <c r="B167" s="136"/>
      <c r="C167" s="137" t="s">
        <v>405</v>
      </c>
      <c r="D167" s="137" t="s">
        <v>342</v>
      </c>
      <c r="E167" s="138" t="s">
        <v>5299</v>
      </c>
      <c r="F167" s="139" t="s">
        <v>5300</v>
      </c>
      <c r="G167" s="140" t="s">
        <v>373</v>
      </c>
      <c r="H167" s="141">
        <v>77.471999999999994</v>
      </c>
      <c r="I167" s="142"/>
      <c r="J167" s="143">
        <f>ROUND(I167*H167,2)</f>
        <v>0</v>
      </c>
      <c r="K167" s="139" t="s">
        <v>902</v>
      </c>
      <c r="L167" s="32"/>
      <c r="M167" s="144" t="s">
        <v>1</v>
      </c>
      <c r="N167" s="145" t="s">
        <v>42</v>
      </c>
      <c r="P167" s="146">
        <f>O167*H167</f>
        <v>0</v>
      </c>
      <c r="Q167" s="146">
        <v>0</v>
      </c>
      <c r="R167" s="146">
        <f>Q167*H167</f>
        <v>0</v>
      </c>
      <c r="S167" s="146">
        <v>0</v>
      </c>
      <c r="T167" s="147">
        <f>S167*H167</f>
        <v>0</v>
      </c>
      <c r="AR167" s="148" t="s">
        <v>249</v>
      </c>
      <c r="AT167" s="148" t="s">
        <v>342</v>
      </c>
      <c r="AU167" s="148" t="s">
        <v>86</v>
      </c>
      <c r="AY167" s="17" t="s">
        <v>339</v>
      </c>
      <c r="BE167" s="149">
        <f>IF(N167="základní",J167,0)</f>
        <v>0</v>
      </c>
      <c r="BF167" s="149">
        <f>IF(N167="snížená",J167,0)</f>
        <v>0</v>
      </c>
      <c r="BG167" s="149">
        <f>IF(N167="zákl. přenesená",J167,0)</f>
        <v>0</v>
      </c>
      <c r="BH167" s="149">
        <f>IF(N167="sníž. přenesená",J167,0)</f>
        <v>0</v>
      </c>
      <c r="BI167" s="149">
        <f>IF(N167="nulová",J167,0)</f>
        <v>0</v>
      </c>
      <c r="BJ167" s="17" t="s">
        <v>84</v>
      </c>
      <c r="BK167" s="149">
        <f>ROUND(I167*H167,2)</f>
        <v>0</v>
      </c>
      <c r="BL167" s="17" t="s">
        <v>249</v>
      </c>
      <c r="BM167" s="148" t="s">
        <v>6035</v>
      </c>
    </row>
    <row r="168" spans="2:65" s="1" customFormat="1" x14ac:dyDescent="0.2">
      <c r="B168" s="32"/>
      <c r="D168" s="150" t="s">
        <v>348</v>
      </c>
      <c r="F168" s="151" t="s">
        <v>5302</v>
      </c>
      <c r="I168" s="152"/>
      <c r="L168" s="32"/>
      <c r="M168" s="153"/>
      <c r="T168" s="56"/>
      <c r="AT168" s="17" t="s">
        <v>348</v>
      </c>
      <c r="AU168" s="17" t="s">
        <v>86</v>
      </c>
    </row>
    <row r="169" spans="2:65" s="12" customFormat="1" x14ac:dyDescent="0.2">
      <c r="B169" s="155"/>
      <c r="D169" s="150" t="s">
        <v>376</v>
      </c>
      <c r="E169" s="156" t="s">
        <v>1</v>
      </c>
      <c r="F169" s="157" t="s">
        <v>6036</v>
      </c>
      <c r="H169" s="158">
        <v>15.731999999999999</v>
      </c>
      <c r="I169" s="159"/>
      <c r="L169" s="155"/>
      <c r="M169" s="160"/>
      <c r="T169" s="161"/>
      <c r="AT169" s="156" t="s">
        <v>376</v>
      </c>
      <c r="AU169" s="156" t="s">
        <v>86</v>
      </c>
      <c r="AV169" s="12" t="s">
        <v>86</v>
      </c>
      <c r="AW169" s="12" t="s">
        <v>34</v>
      </c>
      <c r="AX169" s="12" t="s">
        <v>77</v>
      </c>
      <c r="AY169" s="156" t="s">
        <v>339</v>
      </c>
    </row>
    <row r="170" spans="2:65" s="12" customFormat="1" x14ac:dyDescent="0.2">
      <c r="B170" s="155"/>
      <c r="D170" s="150" t="s">
        <v>376</v>
      </c>
      <c r="E170" s="156" t="s">
        <v>1</v>
      </c>
      <c r="F170" s="157" t="s">
        <v>6037</v>
      </c>
      <c r="H170" s="158">
        <v>61.74</v>
      </c>
      <c r="I170" s="159"/>
      <c r="L170" s="155"/>
      <c r="M170" s="160"/>
      <c r="T170" s="161"/>
      <c r="AT170" s="156" t="s">
        <v>376</v>
      </c>
      <c r="AU170" s="156" t="s">
        <v>86</v>
      </c>
      <c r="AV170" s="12" t="s">
        <v>86</v>
      </c>
      <c r="AW170" s="12" t="s">
        <v>34</v>
      </c>
      <c r="AX170" s="12" t="s">
        <v>77</v>
      </c>
      <c r="AY170" s="156" t="s">
        <v>339</v>
      </c>
    </row>
    <row r="171" spans="2:65" s="13" customFormat="1" x14ac:dyDescent="0.2">
      <c r="B171" s="162"/>
      <c r="D171" s="150" t="s">
        <v>376</v>
      </c>
      <c r="E171" s="163" t="s">
        <v>1</v>
      </c>
      <c r="F171" s="164" t="s">
        <v>398</v>
      </c>
      <c r="H171" s="165">
        <v>77.472000000000008</v>
      </c>
      <c r="I171" s="166"/>
      <c r="L171" s="162"/>
      <c r="M171" s="167"/>
      <c r="T171" s="168"/>
      <c r="AT171" s="163" t="s">
        <v>376</v>
      </c>
      <c r="AU171" s="163" t="s">
        <v>86</v>
      </c>
      <c r="AV171" s="13" t="s">
        <v>249</v>
      </c>
      <c r="AW171" s="13" t="s">
        <v>34</v>
      </c>
      <c r="AX171" s="13" t="s">
        <v>84</v>
      </c>
      <c r="AY171" s="163" t="s">
        <v>339</v>
      </c>
    </row>
    <row r="172" spans="2:65" s="1" customFormat="1" ht="16.5" customHeight="1" x14ac:dyDescent="0.2">
      <c r="B172" s="136"/>
      <c r="C172" s="169" t="s">
        <v>8</v>
      </c>
      <c r="D172" s="169" t="s">
        <v>490</v>
      </c>
      <c r="E172" s="170" t="s">
        <v>5305</v>
      </c>
      <c r="F172" s="171" t="s">
        <v>5306</v>
      </c>
      <c r="G172" s="172" t="s">
        <v>493</v>
      </c>
      <c r="H172" s="173">
        <v>28.318000000000001</v>
      </c>
      <c r="I172" s="174"/>
      <c r="J172" s="175">
        <f>ROUND(I172*H172,2)</f>
        <v>0</v>
      </c>
      <c r="K172" s="171" t="s">
        <v>902</v>
      </c>
      <c r="L172" s="176"/>
      <c r="M172" s="177" t="s">
        <v>1</v>
      </c>
      <c r="N172" s="178" t="s">
        <v>42</v>
      </c>
      <c r="P172" s="146">
        <f>O172*H172</f>
        <v>0</v>
      </c>
      <c r="Q172" s="146">
        <v>1</v>
      </c>
      <c r="R172" s="146">
        <f>Q172*H172</f>
        <v>28.318000000000001</v>
      </c>
      <c r="S172" s="146">
        <v>0</v>
      </c>
      <c r="T172" s="147">
        <f>S172*H172</f>
        <v>0</v>
      </c>
      <c r="AR172" s="148" t="s">
        <v>385</v>
      </c>
      <c r="AT172" s="148" t="s">
        <v>490</v>
      </c>
      <c r="AU172" s="148" t="s">
        <v>86</v>
      </c>
      <c r="AY172" s="17" t="s">
        <v>339</v>
      </c>
      <c r="BE172" s="149">
        <f>IF(N172="základní",J172,0)</f>
        <v>0</v>
      </c>
      <c r="BF172" s="149">
        <f>IF(N172="snížená",J172,0)</f>
        <v>0</v>
      </c>
      <c r="BG172" s="149">
        <f>IF(N172="zákl. přenesená",J172,0)</f>
        <v>0</v>
      </c>
      <c r="BH172" s="149">
        <f>IF(N172="sníž. přenesená",J172,0)</f>
        <v>0</v>
      </c>
      <c r="BI172" s="149">
        <f>IF(N172="nulová",J172,0)</f>
        <v>0</v>
      </c>
      <c r="BJ172" s="17" t="s">
        <v>84</v>
      </c>
      <c r="BK172" s="149">
        <f>ROUND(I172*H172,2)</f>
        <v>0</v>
      </c>
      <c r="BL172" s="17" t="s">
        <v>249</v>
      </c>
      <c r="BM172" s="148" t="s">
        <v>6038</v>
      </c>
    </row>
    <row r="173" spans="2:65" s="1" customFormat="1" x14ac:dyDescent="0.2">
      <c r="B173" s="32"/>
      <c r="D173" s="150" t="s">
        <v>348</v>
      </c>
      <c r="F173" s="151" t="s">
        <v>5306</v>
      </c>
      <c r="I173" s="152"/>
      <c r="L173" s="32"/>
      <c r="M173" s="153"/>
      <c r="T173" s="56"/>
      <c r="AT173" s="17" t="s">
        <v>348</v>
      </c>
      <c r="AU173" s="17" t="s">
        <v>86</v>
      </c>
    </row>
    <row r="174" spans="2:65" s="12" customFormat="1" x14ac:dyDescent="0.2">
      <c r="B174" s="155"/>
      <c r="D174" s="150" t="s">
        <v>376</v>
      </c>
      <c r="E174" s="156" t="s">
        <v>1</v>
      </c>
      <c r="F174" s="157" t="s">
        <v>6039</v>
      </c>
      <c r="H174" s="158">
        <v>28.318000000000001</v>
      </c>
      <c r="I174" s="159"/>
      <c r="L174" s="155"/>
      <c r="M174" s="160"/>
      <c r="T174" s="161"/>
      <c r="AT174" s="156" t="s">
        <v>376</v>
      </c>
      <c r="AU174" s="156" t="s">
        <v>86</v>
      </c>
      <c r="AV174" s="12" t="s">
        <v>86</v>
      </c>
      <c r="AW174" s="12" t="s">
        <v>34</v>
      </c>
      <c r="AX174" s="12" t="s">
        <v>77</v>
      </c>
      <c r="AY174" s="156" t="s">
        <v>339</v>
      </c>
    </row>
    <row r="175" spans="2:65" s="13" customFormat="1" x14ac:dyDescent="0.2">
      <c r="B175" s="162"/>
      <c r="D175" s="150" t="s">
        <v>376</v>
      </c>
      <c r="E175" s="163" t="s">
        <v>1</v>
      </c>
      <c r="F175" s="164" t="s">
        <v>398</v>
      </c>
      <c r="H175" s="165">
        <v>28.318000000000001</v>
      </c>
      <c r="I175" s="166"/>
      <c r="L175" s="162"/>
      <c r="M175" s="167"/>
      <c r="T175" s="168"/>
      <c r="AT175" s="163" t="s">
        <v>376</v>
      </c>
      <c r="AU175" s="163" t="s">
        <v>86</v>
      </c>
      <c r="AV175" s="13" t="s">
        <v>249</v>
      </c>
      <c r="AW175" s="13" t="s">
        <v>34</v>
      </c>
      <c r="AX175" s="13" t="s">
        <v>84</v>
      </c>
      <c r="AY175" s="163" t="s">
        <v>339</v>
      </c>
    </row>
    <row r="176" spans="2:65" s="1" customFormat="1" ht="16.5" customHeight="1" x14ac:dyDescent="0.2">
      <c r="B176" s="136"/>
      <c r="C176" s="137" t="s">
        <v>415</v>
      </c>
      <c r="D176" s="137" t="s">
        <v>342</v>
      </c>
      <c r="E176" s="138" t="s">
        <v>3052</v>
      </c>
      <c r="F176" s="139" t="s">
        <v>3053</v>
      </c>
      <c r="G176" s="140" t="s">
        <v>373</v>
      </c>
      <c r="H176" s="141">
        <v>4.42</v>
      </c>
      <c r="I176" s="142"/>
      <c r="J176" s="143">
        <f>ROUND(I176*H176,2)</f>
        <v>0</v>
      </c>
      <c r="K176" s="139" t="s">
        <v>902</v>
      </c>
      <c r="L176" s="32"/>
      <c r="M176" s="144" t="s">
        <v>1</v>
      </c>
      <c r="N176" s="145" t="s">
        <v>42</v>
      </c>
      <c r="P176" s="146">
        <f>O176*H176</f>
        <v>0</v>
      </c>
      <c r="Q176" s="146">
        <v>0</v>
      </c>
      <c r="R176" s="146">
        <f>Q176*H176</f>
        <v>0</v>
      </c>
      <c r="S176" s="146">
        <v>0</v>
      </c>
      <c r="T176" s="147">
        <f>S176*H176</f>
        <v>0</v>
      </c>
      <c r="AR176" s="148" t="s">
        <v>249</v>
      </c>
      <c r="AT176" s="148" t="s">
        <v>342</v>
      </c>
      <c r="AU176" s="148" t="s">
        <v>86</v>
      </c>
      <c r="AY176" s="17" t="s">
        <v>339</v>
      </c>
      <c r="BE176" s="149">
        <f>IF(N176="základní",J176,0)</f>
        <v>0</v>
      </c>
      <c r="BF176" s="149">
        <f>IF(N176="snížená",J176,0)</f>
        <v>0</v>
      </c>
      <c r="BG176" s="149">
        <f>IF(N176="zákl. přenesená",J176,0)</f>
        <v>0</v>
      </c>
      <c r="BH176" s="149">
        <f>IF(N176="sníž. přenesená",J176,0)</f>
        <v>0</v>
      </c>
      <c r="BI176" s="149">
        <f>IF(N176="nulová",J176,0)</f>
        <v>0</v>
      </c>
      <c r="BJ176" s="17" t="s">
        <v>84</v>
      </c>
      <c r="BK176" s="149">
        <f>ROUND(I176*H176,2)</f>
        <v>0</v>
      </c>
      <c r="BL176" s="17" t="s">
        <v>249</v>
      </c>
      <c r="BM176" s="148" t="s">
        <v>6040</v>
      </c>
    </row>
    <row r="177" spans="2:65" s="1" customFormat="1" x14ac:dyDescent="0.2">
      <c r="B177" s="32"/>
      <c r="D177" s="150" t="s">
        <v>348</v>
      </c>
      <c r="F177" s="151" t="s">
        <v>3055</v>
      </c>
      <c r="I177" s="152"/>
      <c r="L177" s="32"/>
      <c r="M177" s="153"/>
      <c r="T177" s="56"/>
      <c r="AT177" s="17" t="s">
        <v>348</v>
      </c>
      <c r="AU177" s="17" t="s">
        <v>86</v>
      </c>
    </row>
    <row r="178" spans="2:65" s="12" customFormat="1" x14ac:dyDescent="0.2">
      <c r="B178" s="155"/>
      <c r="D178" s="150" t="s">
        <v>376</v>
      </c>
      <c r="E178" s="156" t="s">
        <v>1</v>
      </c>
      <c r="F178" s="157" t="s">
        <v>6041</v>
      </c>
      <c r="H178" s="158">
        <v>4.42</v>
      </c>
      <c r="I178" s="159"/>
      <c r="L178" s="155"/>
      <c r="M178" s="160"/>
      <c r="T178" s="161"/>
      <c r="AT178" s="156" t="s">
        <v>376</v>
      </c>
      <c r="AU178" s="156" t="s">
        <v>86</v>
      </c>
      <c r="AV178" s="12" t="s">
        <v>86</v>
      </c>
      <c r="AW178" s="12" t="s">
        <v>34</v>
      </c>
      <c r="AX178" s="12" t="s">
        <v>77</v>
      </c>
      <c r="AY178" s="156" t="s">
        <v>339</v>
      </c>
    </row>
    <row r="179" spans="2:65" s="13" customFormat="1" x14ac:dyDescent="0.2">
      <c r="B179" s="162"/>
      <c r="D179" s="150" t="s">
        <v>376</v>
      </c>
      <c r="E179" s="163" t="s">
        <v>1</v>
      </c>
      <c r="F179" s="164" t="s">
        <v>398</v>
      </c>
      <c r="H179" s="165">
        <v>4.42</v>
      </c>
      <c r="I179" s="166"/>
      <c r="L179" s="162"/>
      <c r="M179" s="167"/>
      <c r="T179" s="168"/>
      <c r="AT179" s="163" t="s">
        <v>376</v>
      </c>
      <c r="AU179" s="163" t="s">
        <v>86</v>
      </c>
      <c r="AV179" s="13" t="s">
        <v>249</v>
      </c>
      <c r="AW179" s="13" t="s">
        <v>34</v>
      </c>
      <c r="AX179" s="13" t="s">
        <v>84</v>
      </c>
      <c r="AY179" s="163" t="s">
        <v>339</v>
      </c>
    </row>
    <row r="180" spans="2:65" s="1" customFormat="1" ht="16.5" customHeight="1" x14ac:dyDescent="0.2">
      <c r="B180" s="136"/>
      <c r="C180" s="169" t="s">
        <v>421</v>
      </c>
      <c r="D180" s="169" t="s">
        <v>490</v>
      </c>
      <c r="E180" s="170" t="s">
        <v>6042</v>
      </c>
      <c r="F180" s="171" t="s">
        <v>6043</v>
      </c>
      <c r="G180" s="172" t="s">
        <v>493</v>
      </c>
      <c r="H180" s="173">
        <v>7.2930000000000001</v>
      </c>
      <c r="I180" s="174"/>
      <c r="J180" s="175">
        <f>ROUND(I180*H180,2)</f>
        <v>0</v>
      </c>
      <c r="K180" s="171" t="s">
        <v>902</v>
      </c>
      <c r="L180" s="176"/>
      <c r="M180" s="177" t="s">
        <v>1</v>
      </c>
      <c r="N180" s="178" t="s">
        <v>42</v>
      </c>
      <c r="P180" s="146">
        <f>O180*H180</f>
        <v>0</v>
      </c>
      <c r="Q180" s="146">
        <v>1</v>
      </c>
      <c r="R180" s="146">
        <f>Q180*H180</f>
        <v>7.2930000000000001</v>
      </c>
      <c r="S180" s="146">
        <v>0</v>
      </c>
      <c r="T180" s="147">
        <f>S180*H180</f>
        <v>0</v>
      </c>
      <c r="AR180" s="148" t="s">
        <v>385</v>
      </c>
      <c r="AT180" s="148" t="s">
        <v>490</v>
      </c>
      <c r="AU180" s="148" t="s">
        <v>86</v>
      </c>
      <c r="AY180" s="17" t="s">
        <v>339</v>
      </c>
      <c r="BE180" s="149">
        <f>IF(N180="základní",J180,0)</f>
        <v>0</v>
      </c>
      <c r="BF180" s="149">
        <f>IF(N180="snížená",J180,0)</f>
        <v>0</v>
      </c>
      <c r="BG180" s="149">
        <f>IF(N180="zákl. přenesená",J180,0)</f>
        <v>0</v>
      </c>
      <c r="BH180" s="149">
        <f>IF(N180="sníž. přenesená",J180,0)</f>
        <v>0</v>
      </c>
      <c r="BI180" s="149">
        <f>IF(N180="nulová",J180,0)</f>
        <v>0</v>
      </c>
      <c r="BJ180" s="17" t="s">
        <v>84</v>
      </c>
      <c r="BK180" s="149">
        <f>ROUND(I180*H180,2)</f>
        <v>0</v>
      </c>
      <c r="BL180" s="17" t="s">
        <v>249</v>
      </c>
      <c r="BM180" s="148" t="s">
        <v>6044</v>
      </c>
    </row>
    <row r="181" spans="2:65" s="1" customFormat="1" x14ac:dyDescent="0.2">
      <c r="B181" s="32"/>
      <c r="D181" s="150" t="s">
        <v>348</v>
      </c>
      <c r="F181" s="151" t="s">
        <v>6043</v>
      </c>
      <c r="I181" s="152"/>
      <c r="L181" s="32"/>
      <c r="M181" s="153"/>
      <c r="T181" s="56"/>
      <c r="AT181" s="17" t="s">
        <v>348</v>
      </c>
      <c r="AU181" s="17" t="s">
        <v>86</v>
      </c>
    </row>
    <row r="182" spans="2:65" s="12" customFormat="1" x14ac:dyDescent="0.2">
      <c r="B182" s="155"/>
      <c r="D182" s="150" t="s">
        <v>376</v>
      </c>
      <c r="E182" s="156" t="s">
        <v>1</v>
      </c>
      <c r="F182" s="157" t="s">
        <v>6045</v>
      </c>
      <c r="H182" s="158">
        <v>7.2930000000000001</v>
      </c>
      <c r="I182" s="159"/>
      <c r="L182" s="155"/>
      <c r="M182" s="160"/>
      <c r="T182" s="161"/>
      <c r="AT182" s="156" t="s">
        <v>376</v>
      </c>
      <c r="AU182" s="156" t="s">
        <v>86</v>
      </c>
      <c r="AV182" s="12" t="s">
        <v>86</v>
      </c>
      <c r="AW182" s="12" t="s">
        <v>34</v>
      </c>
      <c r="AX182" s="12" t="s">
        <v>77</v>
      </c>
      <c r="AY182" s="156" t="s">
        <v>339</v>
      </c>
    </row>
    <row r="183" spans="2:65" s="13" customFormat="1" x14ac:dyDescent="0.2">
      <c r="B183" s="162"/>
      <c r="D183" s="150" t="s">
        <v>376</v>
      </c>
      <c r="E183" s="163" t="s">
        <v>1</v>
      </c>
      <c r="F183" s="164" t="s">
        <v>398</v>
      </c>
      <c r="H183" s="165">
        <v>7.2930000000000001</v>
      </c>
      <c r="I183" s="166"/>
      <c r="L183" s="162"/>
      <c r="M183" s="167"/>
      <c r="T183" s="168"/>
      <c r="AT183" s="163" t="s">
        <v>376</v>
      </c>
      <c r="AU183" s="163" t="s">
        <v>86</v>
      </c>
      <c r="AV183" s="13" t="s">
        <v>249</v>
      </c>
      <c r="AW183" s="13" t="s">
        <v>34</v>
      </c>
      <c r="AX183" s="13" t="s">
        <v>84</v>
      </c>
      <c r="AY183" s="163" t="s">
        <v>339</v>
      </c>
    </row>
    <row r="184" spans="2:65" s="1" customFormat="1" ht="16.5" customHeight="1" x14ac:dyDescent="0.2">
      <c r="B184" s="136"/>
      <c r="C184" s="137" t="s">
        <v>423</v>
      </c>
      <c r="D184" s="137" t="s">
        <v>342</v>
      </c>
      <c r="E184" s="138" t="s">
        <v>3720</v>
      </c>
      <c r="F184" s="139" t="s">
        <v>3721</v>
      </c>
      <c r="G184" s="140" t="s">
        <v>373</v>
      </c>
      <c r="H184" s="141">
        <v>57.417000000000002</v>
      </c>
      <c r="I184" s="142"/>
      <c r="J184" s="143">
        <f>ROUND(I184*H184,2)</f>
        <v>0</v>
      </c>
      <c r="K184" s="139" t="s">
        <v>902</v>
      </c>
      <c r="L184" s="32"/>
      <c r="M184" s="144" t="s">
        <v>1</v>
      </c>
      <c r="N184" s="145" t="s">
        <v>42</v>
      </c>
      <c r="P184" s="146">
        <f>O184*H184</f>
        <v>0</v>
      </c>
      <c r="Q184" s="146">
        <v>0</v>
      </c>
      <c r="R184" s="146">
        <f>Q184*H184</f>
        <v>0</v>
      </c>
      <c r="S184" s="146">
        <v>0</v>
      </c>
      <c r="T184" s="147">
        <f>S184*H184</f>
        <v>0</v>
      </c>
      <c r="AR184" s="148" t="s">
        <v>249</v>
      </c>
      <c r="AT184" s="148" t="s">
        <v>342</v>
      </c>
      <c r="AU184" s="148" t="s">
        <v>86</v>
      </c>
      <c r="AY184" s="17" t="s">
        <v>339</v>
      </c>
      <c r="BE184" s="149">
        <f>IF(N184="základní",J184,0)</f>
        <v>0</v>
      </c>
      <c r="BF184" s="149">
        <f>IF(N184="snížená",J184,0)</f>
        <v>0</v>
      </c>
      <c r="BG184" s="149">
        <f>IF(N184="zákl. přenesená",J184,0)</f>
        <v>0</v>
      </c>
      <c r="BH184" s="149">
        <f>IF(N184="sníž. přenesená",J184,0)</f>
        <v>0</v>
      </c>
      <c r="BI184" s="149">
        <f>IF(N184="nulová",J184,0)</f>
        <v>0</v>
      </c>
      <c r="BJ184" s="17" t="s">
        <v>84</v>
      </c>
      <c r="BK184" s="149">
        <f>ROUND(I184*H184,2)</f>
        <v>0</v>
      </c>
      <c r="BL184" s="17" t="s">
        <v>249</v>
      </c>
      <c r="BM184" s="148" t="s">
        <v>6046</v>
      </c>
    </row>
    <row r="185" spans="2:65" s="1" customFormat="1" ht="19.2" x14ac:dyDescent="0.2">
      <c r="B185" s="32"/>
      <c r="D185" s="150" t="s">
        <v>348</v>
      </c>
      <c r="F185" s="151" t="s">
        <v>3723</v>
      </c>
      <c r="I185" s="152"/>
      <c r="L185" s="32"/>
      <c r="M185" s="153"/>
      <c r="T185" s="56"/>
      <c r="AT185" s="17" t="s">
        <v>348</v>
      </c>
      <c r="AU185" s="17" t="s">
        <v>86</v>
      </c>
    </row>
    <row r="186" spans="2:65" s="12" customFormat="1" x14ac:dyDescent="0.2">
      <c r="B186" s="155"/>
      <c r="D186" s="150" t="s">
        <v>376</v>
      </c>
      <c r="E186" s="156" t="s">
        <v>1</v>
      </c>
      <c r="F186" s="157" t="s">
        <v>6047</v>
      </c>
      <c r="H186" s="158">
        <v>57.417000000000002</v>
      </c>
      <c r="I186" s="159"/>
      <c r="L186" s="155"/>
      <c r="M186" s="160"/>
      <c r="T186" s="161"/>
      <c r="AT186" s="156" t="s">
        <v>376</v>
      </c>
      <c r="AU186" s="156" t="s">
        <v>86</v>
      </c>
      <c r="AV186" s="12" t="s">
        <v>86</v>
      </c>
      <c r="AW186" s="12" t="s">
        <v>34</v>
      </c>
      <c r="AX186" s="12" t="s">
        <v>77</v>
      </c>
      <c r="AY186" s="156" t="s">
        <v>339</v>
      </c>
    </row>
    <row r="187" spans="2:65" s="13" customFormat="1" x14ac:dyDescent="0.2">
      <c r="B187" s="162"/>
      <c r="D187" s="150" t="s">
        <v>376</v>
      </c>
      <c r="E187" s="163" t="s">
        <v>1</v>
      </c>
      <c r="F187" s="164" t="s">
        <v>398</v>
      </c>
      <c r="H187" s="165">
        <v>57.417000000000002</v>
      </c>
      <c r="I187" s="166"/>
      <c r="L187" s="162"/>
      <c r="M187" s="167"/>
      <c r="T187" s="168"/>
      <c r="AT187" s="163" t="s">
        <v>376</v>
      </c>
      <c r="AU187" s="163" t="s">
        <v>86</v>
      </c>
      <c r="AV187" s="13" t="s">
        <v>249</v>
      </c>
      <c r="AW187" s="13" t="s">
        <v>34</v>
      </c>
      <c r="AX187" s="13" t="s">
        <v>84</v>
      </c>
      <c r="AY187" s="163" t="s">
        <v>339</v>
      </c>
    </row>
    <row r="188" spans="2:65" s="1" customFormat="1" ht="16.5" customHeight="1" x14ac:dyDescent="0.2">
      <c r="B188" s="136"/>
      <c r="C188" s="169" t="s">
        <v>428</v>
      </c>
      <c r="D188" s="169" t="s">
        <v>490</v>
      </c>
      <c r="E188" s="170" t="s">
        <v>6048</v>
      </c>
      <c r="F188" s="171" t="s">
        <v>6049</v>
      </c>
      <c r="G188" s="172" t="s">
        <v>493</v>
      </c>
      <c r="H188" s="173">
        <v>97.608999999999995</v>
      </c>
      <c r="I188" s="174"/>
      <c r="J188" s="175">
        <f>ROUND(I188*H188,2)</f>
        <v>0</v>
      </c>
      <c r="K188" s="171" t="s">
        <v>902</v>
      </c>
      <c r="L188" s="176"/>
      <c r="M188" s="177" t="s">
        <v>1</v>
      </c>
      <c r="N188" s="178" t="s">
        <v>42</v>
      </c>
      <c r="P188" s="146">
        <f>O188*H188</f>
        <v>0</v>
      </c>
      <c r="Q188" s="146">
        <v>1</v>
      </c>
      <c r="R188" s="146">
        <f>Q188*H188</f>
        <v>97.608999999999995</v>
      </c>
      <c r="S188" s="146">
        <v>0</v>
      </c>
      <c r="T188" s="147">
        <f>S188*H188</f>
        <v>0</v>
      </c>
      <c r="AR188" s="148" t="s">
        <v>385</v>
      </c>
      <c r="AT188" s="148" t="s">
        <v>490</v>
      </c>
      <c r="AU188" s="148" t="s">
        <v>86</v>
      </c>
      <c r="AY188" s="17" t="s">
        <v>339</v>
      </c>
      <c r="BE188" s="149">
        <f>IF(N188="základní",J188,0)</f>
        <v>0</v>
      </c>
      <c r="BF188" s="149">
        <f>IF(N188="snížená",J188,0)</f>
        <v>0</v>
      </c>
      <c r="BG188" s="149">
        <f>IF(N188="zákl. přenesená",J188,0)</f>
        <v>0</v>
      </c>
      <c r="BH188" s="149">
        <f>IF(N188="sníž. přenesená",J188,0)</f>
        <v>0</v>
      </c>
      <c r="BI188" s="149">
        <f>IF(N188="nulová",J188,0)</f>
        <v>0</v>
      </c>
      <c r="BJ188" s="17" t="s">
        <v>84</v>
      </c>
      <c r="BK188" s="149">
        <f>ROUND(I188*H188,2)</f>
        <v>0</v>
      </c>
      <c r="BL188" s="17" t="s">
        <v>249</v>
      </c>
      <c r="BM188" s="148" t="s">
        <v>6050</v>
      </c>
    </row>
    <row r="189" spans="2:65" s="1" customFormat="1" x14ac:dyDescent="0.2">
      <c r="B189" s="32"/>
      <c r="D189" s="150" t="s">
        <v>348</v>
      </c>
      <c r="F189" s="151" t="s">
        <v>6049</v>
      </c>
      <c r="I189" s="152"/>
      <c r="L189" s="32"/>
      <c r="M189" s="153"/>
      <c r="T189" s="56"/>
      <c r="AT189" s="17" t="s">
        <v>348</v>
      </c>
      <c r="AU189" s="17" t="s">
        <v>86</v>
      </c>
    </row>
    <row r="190" spans="2:65" s="12" customFormat="1" x14ac:dyDescent="0.2">
      <c r="B190" s="155"/>
      <c r="D190" s="150" t="s">
        <v>376</v>
      </c>
      <c r="E190" s="156" t="s">
        <v>1</v>
      </c>
      <c r="F190" s="157" t="s">
        <v>6051</v>
      </c>
      <c r="H190" s="158">
        <v>97.608999999999995</v>
      </c>
      <c r="I190" s="159"/>
      <c r="L190" s="155"/>
      <c r="M190" s="160"/>
      <c r="T190" s="161"/>
      <c r="AT190" s="156" t="s">
        <v>376</v>
      </c>
      <c r="AU190" s="156" t="s">
        <v>86</v>
      </c>
      <c r="AV190" s="12" t="s">
        <v>86</v>
      </c>
      <c r="AW190" s="12" t="s">
        <v>34</v>
      </c>
      <c r="AX190" s="12" t="s">
        <v>77</v>
      </c>
      <c r="AY190" s="156" t="s">
        <v>339</v>
      </c>
    </row>
    <row r="191" spans="2:65" s="13" customFormat="1" x14ac:dyDescent="0.2">
      <c r="B191" s="162"/>
      <c r="D191" s="150" t="s">
        <v>376</v>
      </c>
      <c r="E191" s="163" t="s">
        <v>1</v>
      </c>
      <c r="F191" s="164" t="s">
        <v>398</v>
      </c>
      <c r="H191" s="165">
        <v>97.608999999999995</v>
      </c>
      <c r="I191" s="166"/>
      <c r="L191" s="162"/>
      <c r="M191" s="167"/>
      <c r="T191" s="168"/>
      <c r="AT191" s="163" t="s">
        <v>376</v>
      </c>
      <c r="AU191" s="163" t="s">
        <v>86</v>
      </c>
      <c r="AV191" s="13" t="s">
        <v>249</v>
      </c>
      <c r="AW191" s="13" t="s">
        <v>34</v>
      </c>
      <c r="AX191" s="13" t="s">
        <v>84</v>
      </c>
      <c r="AY191" s="163" t="s">
        <v>339</v>
      </c>
    </row>
    <row r="192" spans="2:65" s="1" customFormat="1" ht="16.5" customHeight="1" x14ac:dyDescent="0.2">
      <c r="B192" s="136"/>
      <c r="C192" s="137" t="s">
        <v>433</v>
      </c>
      <c r="D192" s="137" t="s">
        <v>342</v>
      </c>
      <c r="E192" s="138" t="s">
        <v>6052</v>
      </c>
      <c r="F192" s="139" t="s">
        <v>6053</v>
      </c>
      <c r="G192" s="140" t="s">
        <v>381</v>
      </c>
      <c r="H192" s="141">
        <v>85.75</v>
      </c>
      <c r="I192" s="142"/>
      <c r="J192" s="143">
        <f>ROUND(I192*H192,2)</f>
        <v>0</v>
      </c>
      <c r="K192" s="139" t="s">
        <v>902</v>
      </c>
      <c r="L192" s="32"/>
      <c r="M192" s="144" t="s">
        <v>1</v>
      </c>
      <c r="N192" s="145" t="s">
        <v>42</v>
      </c>
      <c r="P192" s="146">
        <f>O192*H192</f>
        <v>0</v>
      </c>
      <c r="Q192" s="146">
        <v>0</v>
      </c>
      <c r="R192" s="146">
        <f>Q192*H192</f>
        <v>0</v>
      </c>
      <c r="S192" s="146">
        <v>0</v>
      </c>
      <c r="T192" s="147">
        <f>S192*H192</f>
        <v>0</v>
      </c>
      <c r="AR192" s="148" t="s">
        <v>249</v>
      </c>
      <c r="AT192" s="148" t="s">
        <v>342</v>
      </c>
      <c r="AU192" s="148" t="s">
        <v>86</v>
      </c>
      <c r="AY192" s="17" t="s">
        <v>339</v>
      </c>
      <c r="BE192" s="149">
        <f>IF(N192="základní",J192,0)</f>
        <v>0</v>
      </c>
      <c r="BF192" s="149">
        <f>IF(N192="snížená",J192,0)</f>
        <v>0</v>
      </c>
      <c r="BG192" s="149">
        <f>IF(N192="zákl. přenesená",J192,0)</f>
        <v>0</v>
      </c>
      <c r="BH192" s="149">
        <f>IF(N192="sníž. přenesená",J192,0)</f>
        <v>0</v>
      </c>
      <c r="BI192" s="149">
        <f>IF(N192="nulová",J192,0)</f>
        <v>0</v>
      </c>
      <c r="BJ192" s="17" t="s">
        <v>84</v>
      </c>
      <c r="BK192" s="149">
        <f>ROUND(I192*H192,2)</f>
        <v>0</v>
      </c>
      <c r="BL192" s="17" t="s">
        <v>249</v>
      </c>
      <c r="BM192" s="148" t="s">
        <v>6054</v>
      </c>
    </row>
    <row r="193" spans="2:65" s="1" customFormat="1" x14ac:dyDescent="0.2">
      <c r="B193" s="32"/>
      <c r="D193" s="150" t="s">
        <v>348</v>
      </c>
      <c r="F193" s="151" t="s">
        <v>6055</v>
      </c>
      <c r="I193" s="152"/>
      <c r="L193" s="32"/>
      <c r="M193" s="153"/>
      <c r="T193" s="56"/>
      <c r="AT193" s="17" t="s">
        <v>348</v>
      </c>
      <c r="AU193" s="17" t="s">
        <v>86</v>
      </c>
    </row>
    <row r="194" spans="2:65" s="12" customFormat="1" x14ac:dyDescent="0.2">
      <c r="B194" s="155"/>
      <c r="D194" s="150" t="s">
        <v>376</v>
      </c>
      <c r="E194" s="156" t="s">
        <v>1</v>
      </c>
      <c r="F194" s="157" t="s">
        <v>6056</v>
      </c>
      <c r="H194" s="158">
        <v>85.75</v>
      </c>
      <c r="I194" s="159"/>
      <c r="L194" s="155"/>
      <c r="M194" s="160"/>
      <c r="T194" s="161"/>
      <c r="AT194" s="156" t="s">
        <v>376</v>
      </c>
      <c r="AU194" s="156" t="s">
        <v>86</v>
      </c>
      <c r="AV194" s="12" t="s">
        <v>86</v>
      </c>
      <c r="AW194" s="12" t="s">
        <v>34</v>
      </c>
      <c r="AX194" s="12" t="s">
        <v>84</v>
      </c>
      <c r="AY194" s="156" t="s">
        <v>339</v>
      </c>
    </row>
    <row r="195" spans="2:65" s="1" customFormat="1" ht="16.5" customHeight="1" x14ac:dyDescent="0.2">
      <c r="B195" s="136"/>
      <c r="C195" s="137" t="s">
        <v>439</v>
      </c>
      <c r="D195" s="137" t="s">
        <v>342</v>
      </c>
      <c r="E195" s="138" t="s">
        <v>5986</v>
      </c>
      <c r="F195" s="139" t="s">
        <v>5987</v>
      </c>
      <c r="G195" s="140" t="s">
        <v>381</v>
      </c>
      <c r="H195" s="141">
        <v>80</v>
      </c>
      <c r="I195" s="142"/>
      <c r="J195" s="143">
        <f>ROUND(I195*H195,2)</f>
        <v>0</v>
      </c>
      <c r="K195" s="139" t="s">
        <v>902</v>
      </c>
      <c r="L195" s="32"/>
      <c r="M195" s="144" t="s">
        <v>1</v>
      </c>
      <c r="N195" s="145" t="s">
        <v>42</v>
      </c>
      <c r="P195" s="146">
        <f>O195*H195</f>
        <v>0</v>
      </c>
      <c r="Q195" s="146">
        <v>0</v>
      </c>
      <c r="R195" s="146">
        <f>Q195*H195</f>
        <v>0</v>
      </c>
      <c r="S195" s="146">
        <v>0</v>
      </c>
      <c r="T195" s="147">
        <f>S195*H195</f>
        <v>0</v>
      </c>
      <c r="AR195" s="148" t="s">
        <v>249</v>
      </c>
      <c r="AT195" s="148" t="s">
        <v>342</v>
      </c>
      <c r="AU195" s="148" t="s">
        <v>86</v>
      </c>
      <c r="AY195" s="17" t="s">
        <v>339</v>
      </c>
      <c r="BE195" s="149">
        <f>IF(N195="základní",J195,0)</f>
        <v>0</v>
      </c>
      <c r="BF195" s="149">
        <f>IF(N195="snížená",J195,0)</f>
        <v>0</v>
      </c>
      <c r="BG195" s="149">
        <f>IF(N195="zákl. přenesená",J195,0)</f>
        <v>0</v>
      </c>
      <c r="BH195" s="149">
        <f>IF(N195="sníž. přenesená",J195,0)</f>
        <v>0</v>
      </c>
      <c r="BI195" s="149">
        <f>IF(N195="nulová",J195,0)</f>
        <v>0</v>
      </c>
      <c r="BJ195" s="17" t="s">
        <v>84</v>
      </c>
      <c r="BK195" s="149">
        <f>ROUND(I195*H195,2)</f>
        <v>0</v>
      </c>
      <c r="BL195" s="17" t="s">
        <v>249</v>
      </c>
      <c r="BM195" s="148" t="s">
        <v>6057</v>
      </c>
    </row>
    <row r="196" spans="2:65" s="1" customFormat="1" ht="19.2" x14ac:dyDescent="0.2">
      <c r="B196" s="32"/>
      <c r="D196" s="150" t="s">
        <v>348</v>
      </c>
      <c r="F196" s="151" t="s">
        <v>5989</v>
      </c>
      <c r="I196" s="152"/>
      <c r="L196" s="32"/>
      <c r="M196" s="153"/>
      <c r="T196" s="56"/>
      <c r="AT196" s="17" t="s">
        <v>348</v>
      </c>
      <c r="AU196" s="17" t="s">
        <v>86</v>
      </c>
    </row>
    <row r="197" spans="2:65" s="12" customFormat="1" x14ac:dyDescent="0.2">
      <c r="B197" s="155"/>
      <c r="D197" s="150" t="s">
        <v>376</v>
      </c>
      <c r="E197" s="156" t="s">
        <v>1</v>
      </c>
      <c r="F197" s="157" t="s">
        <v>6058</v>
      </c>
      <c r="H197" s="158">
        <v>80</v>
      </c>
      <c r="I197" s="159"/>
      <c r="L197" s="155"/>
      <c r="M197" s="160"/>
      <c r="T197" s="161"/>
      <c r="AT197" s="156" t="s">
        <v>376</v>
      </c>
      <c r="AU197" s="156" t="s">
        <v>86</v>
      </c>
      <c r="AV197" s="12" t="s">
        <v>86</v>
      </c>
      <c r="AW197" s="12" t="s">
        <v>34</v>
      </c>
      <c r="AX197" s="12" t="s">
        <v>84</v>
      </c>
      <c r="AY197" s="156" t="s">
        <v>339</v>
      </c>
    </row>
    <row r="198" spans="2:65" s="11" customFormat="1" ht="22.8" customHeight="1" x14ac:dyDescent="0.25">
      <c r="B198" s="124"/>
      <c r="D198" s="125" t="s">
        <v>76</v>
      </c>
      <c r="E198" s="134" t="s">
        <v>86</v>
      </c>
      <c r="F198" s="134" t="s">
        <v>2074</v>
      </c>
      <c r="I198" s="127"/>
      <c r="J198" s="135">
        <f>BK198</f>
        <v>0</v>
      </c>
      <c r="L198" s="124"/>
      <c r="M198" s="129"/>
      <c r="P198" s="130">
        <f>SUM(P199:P209)</f>
        <v>0</v>
      </c>
      <c r="R198" s="130">
        <f>SUM(R199:R209)</f>
        <v>8.0400000000000003E-3</v>
      </c>
      <c r="T198" s="131">
        <f>SUM(T199:T209)</f>
        <v>0</v>
      </c>
      <c r="AR198" s="125" t="s">
        <v>84</v>
      </c>
      <c r="AT198" s="132" t="s">
        <v>76</v>
      </c>
      <c r="AU198" s="132" t="s">
        <v>84</v>
      </c>
      <c r="AY198" s="125" t="s">
        <v>339</v>
      </c>
      <c r="BK198" s="133">
        <f>SUM(BK199:BK209)</f>
        <v>0</v>
      </c>
    </row>
    <row r="199" spans="2:65" s="1" customFormat="1" ht="16.5" customHeight="1" x14ac:dyDescent="0.2">
      <c r="B199" s="136"/>
      <c r="C199" s="137" t="s">
        <v>445</v>
      </c>
      <c r="D199" s="137" t="s">
        <v>342</v>
      </c>
      <c r="E199" s="138" t="s">
        <v>2080</v>
      </c>
      <c r="F199" s="139" t="s">
        <v>2081</v>
      </c>
      <c r="G199" s="140" t="s">
        <v>373</v>
      </c>
      <c r="H199" s="141">
        <v>1</v>
      </c>
      <c r="I199" s="142"/>
      <c r="J199" s="143">
        <f>ROUND(I199*H199,2)</f>
        <v>0</v>
      </c>
      <c r="K199" s="139" t="s">
        <v>902</v>
      </c>
      <c r="L199" s="32"/>
      <c r="M199" s="144" t="s">
        <v>1</v>
      </c>
      <c r="N199" s="145" t="s">
        <v>42</v>
      </c>
      <c r="P199" s="146">
        <f>O199*H199</f>
        <v>0</v>
      </c>
      <c r="Q199" s="146">
        <v>0</v>
      </c>
      <c r="R199" s="146">
        <f>Q199*H199</f>
        <v>0</v>
      </c>
      <c r="S199" s="146">
        <v>0</v>
      </c>
      <c r="T199" s="147">
        <f>S199*H199</f>
        <v>0</v>
      </c>
      <c r="AR199" s="148" t="s">
        <v>249</v>
      </c>
      <c r="AT199" s="148" t="s">
        <v>342</v>
      </c>
      <c r="AU199" s="148" t="s">
        <v>86</v>
      </c>
      <c r="AY199" s="17" t="s">
        <v>339</v>
      </c>
      <c r="BE199" s="149">
        <f>IF(N199="základní",J199,0)</f>
        <v>0</v>
      </c>
      <c r="BF199" s="149">
        <f>IF(N199="snížená",J199,0)</f>
        <v>0</v>
      </c>
      <c r="BG199" s="149">
        <f>IF(N199="zákl. přenesená",J199,0)</f>
        <v>0</v>
      </c>
      <c r="BH199" s="149">
        <f>IF(N199="sníž. přenesená",J199,0)</f>
        <v>0</v>
      </c>
      <c r="BI199" s="149">
        <f>IF(N199="nulová",J199,0)</f>
        <v>0</v>
      </c>
      <c r="BJ199" s="17" t="s">
        <v>84</v>
      </c>
      <c r="BK199" s="149">
        <f>ROUND(I199*H199,2)</f>
        <v>0</v>
      </c>
      <c r="BL199" s="17" t="s">
        <v>249</v>
      </c>
      <c r="BM199" s="148" t="s">
        <v>6059</v>
      </c>
    </row>
    <row r="200" spans="2:65" s="1" customFormat="1" x14ac:dyDescent="0.2">
      <c r="B200" s="32"/>
      <c r="D200" s="150" t="s">
        <v>348</v>
      </c>
      <c r="F200" s="151" t="s">
        <v>2083</v>
      </c>
      <c r="I200" s="152"/>
      <c r="L200" s="32"/>
      <c r="M200" s="153"/>
      <c r="T200" s="56"/>
      <c r="AT200" s="17" t="s">
        <v>348</v>
      </c>
      <c r="AU200" s="17" t="s">
        <v>86</v>
      </c>
    </row>
    <row r="201" spans="2:65" s="12" customFormat="1" x14ac:dyDescent="0.2">
      <c r="B201" s="155"/>
      <c r="D201" s="150" t="s">
        <v>376</v>
      </c>
      <c r="E201" s="156" t="s">
        <v>1</v>
      </c>
      <c r="F201" s="157" t="s">
        <v>6060</v>
      </c>
      <c r="H201" s="158">
        <v>1</v>
      </c>
      <c r="I201" s="159"/>
      <c r="L201" s="155"/>
      <c r="M201" s="160"/>
      <c r="T201" s="161"/>
      <c r="AT201" s="156" t="s">
        <v>376</v>
      </c>
      <c r="AU201" s="156" t="s">
        <v>86</v>
      </c>
      <c r="AV201" s="12" t="s">
        <v>86</v>
      </c>
      <c r="AW201" s="12" t="s">
        <v>34</v>
      </c>
      <c r="AX201" s="12" t="s">
        <v>77</v>
      </c>
      <c r="AY201" s="156" t="s">
        <v>339</v>
      </c>
    </row>
    <row r="202" spans="2:65" s="13" customFormat="1" x14ac:dyDescent="0.2">
      <c r="B202" s="162"/>
      <c r="D202" s="150" t="s">
        <v>376</v>
      </c>
      <c r="E202" s="163" t="s">
        <v>1</v>
      </c>
      <c r="F202" s="164" t="s">
        <v>398</v>
      </c>
      <c r="H202" s="165">
        <v>1</v>
      </c>
      <c r="I202" s="166"/>
      <c r="L202" s="162"/>
      <c r="M202" s="167"/>
      <c r="T202" s="168"/>
      <c r="AT202" s="163" t="s">
        <v>376</v>
      </c>
      <c r="AU202" s="163" t="s">
        <v>86</v>
      </c>
      <c r="AV202" s="13" t="s">
        <v>249</v>
      </c>
      <c r="AW202" s="13" t="s">
        <v>34</v>
      </c>
      <c r="AX202" s="13" t="s">
        <v>84</v>
      </c>
      <c r="AY202" s="163" t="s">
        <v>339</v>
      </c>
    </row>
    <row r="203" spans="2:65" s="1" customFormat="1" ht="16.5" customHeight="1" x14ac:dyDescent="0.2">
      <c r="B203" s="136"/>
      <c r="C203" s="137" t="s">
        <v>451</v>
      </c>
      <c r="D203" s="137" t="s">
        <v>342</v>
      </c>
      <c r="E203" s="138" t="s">
        <v>2086</v>
      </c>
      <c r="F203" s="139" t="s">
        <v>2087</v>
      </c>
      <c r="G203" s="140" t="s">
        <v>373</v>
      </c>
      <c r="H203" s="141">
        <v>1</v>
      </c>
      <c r="I203" s="142"/>
      <c r="J203" s="143">
        <f>ROUND(I203*H203,2)</f>
        <v>0</v>
      </c>
      <c r="K203" s="139" t="s">
        <v>902</v>
      </c>
      <c r="L203" s="32"/>
      <c r="M203" s="144" t="s">
        <v>1</v>
      </c>
      <c r="N203" s="145" t="s">
        <v>42</v>
      </c>
      <c r="P203" s="146">
        <f>O203*H203</f>
        <v>0</v>
      </c>
      <c r="Q203" s="146">
        <v>0</v>
      </c>
      <c r="R203" s="146">
        <f>Q203*H203</f>
        <v>0</v>
      </c>
      <c r="S203" s="146">
        <v>0</v>
      </c>
      <c r="T203" s="147">
        <f>S203*H203</f>
        <v>0</v>
      </c>
      <c r="AR203" s="148" t="s">
        <v>249</v>
      </c>
      <c r="AT203" s="148" t="s">
        <v>342</v>
      </c>
      <c r="AU203" s="148" t="s">
        <v>86</v>
      </c>
      <c r="AY203" s="17" t="s">
        <v>339</v>
      </c>
      <c r="BE203" s="149">
        <f>IF(N203="základní",J203,0)</f>
        <v>0</v>
      </c>
      <c r="BF203" s="149">
        <f>IF(N203="snížená",J203,0)</f>
        <v>0</v>
      </c>
      <c r="BG203" s="149">
        <f>IF(N203="zákl. přenesená",J203,0)</f>
        <v>0</v>
      </c>
      <c r="BH203" s="149">
        <f>IF(N203="sníž. přenesená",J203,0)</f>
        <v>0</v>
      </c>
      <c r="BI203" s="149">
        <f>IF(N203="nulová",J203,0)</f>
        <v>0</v>
      </c>
      <c r="BJ203" s="17" t="s">
        <v>84</v>
      </c>
      <c r="BK203" s="149">
        <f>ROUND(I203*H203,2)</f>
        <v>0</v>
      </c>
      <c r="BL203" s="17" t="s">
        <v>249</v>
      </c>
      <c r="BM203" s="148" t="s">
        <v>6061</v>
      </c>
    </row>
    <row r="204" spans="2:65" s="1" customFormat="1" x14ac:dyDescent="0.2">
      <c r="B204" s="32"/>
      <c r="D204" s="150" t="s">
        <v>348</v>
      </c>
      <c r="F204" s="151" t="s">
        <v>2089</v>
      </c>
      <c r="I204" s="152"/>
      <c r="L204" s="32"/>
      <c r="M204" s="153"/>
      <c r="T204" s="56"/>
      <c r="AT204" s="17" t="s">
        <v>348</v>
      </c>
      <c r="AU204" s="17" t="s">
        <v>86</v>
      </c>
    </row>
    <row r="205" spans="2:65" s="1" customFormat="1" ht="16.5" customHeight="1" x14ac:dyDescent="0.2">
      <c r="B205" s="136"/>
      <c r="C205" s="137" t="s">
        <v>7</v>
      </c>
      <c r="D205" s="137" t="s">
        <v>342</v>
      </c>
      <c r="E205" s="138" t="s">
        <v>2091</v>
      </c>
      <c r="F205" s="139" t="s">
        <v>2092</v>
      </c>
      <c r="G205" s="140" t="s">
        <v>381</v>
      </c>
      <c r="H205" s="141">
        <v>6</v>
      </c>
      <c r="I205" s="142"/>
      <c r="J205" s="143">
        <f>ROUND(I205*H205,2)</f>
        <v>0</v>
      </c>
      <c r="K205" s="139" t="s">
        <v>902</v>
      </c>
      <c r="L205" s="32"/>
      <c r="M205" s="144" t="s">
        <v>1</v>
      </c>
      <c r="N205" s="145" t="s">
        <v>42</v>
      </c>
      <c r="P205" s="146">
        <f>O205*H205</f>
        <v>0</v>
      </c>
      <c r="Q205" s="146">
        <v>1.2999999999999999E-3</v>
      </c>
      <c r="R205" s="146">
        <f>Q205*H205</f>
        <v>7.7999999999999996E-3</v>
      </c>
      <c r="S205" s="146">
        <v>0</v>
      </c>
      <c r="T205" s="147">
        <f>S205*H205</f>
        <v>0</v>
      </c>
      <c r="AR205" s="148" t="s">
        <v>249</v>
      </c>
      <c r="AT205" s="148" t="s">
        <v>342</v>
      </c>
      <c r="AU205" s="148" t="s">
        <v>86</v>
      </c>
      <c r="AY205" s="17" t="s">
        <v>339</v>
      </c>
      <c r="BE205" s="149">
        <f>IF(N205="základní",J205,0)</f>
        <v>0</v>
      </c>
      <c r="BF205" s="149">
        <f>IF(N205="snížená",J205,0)</f>
        <v>0</v>
      </c>
      <c r="BG205" s="149">
        <f>IF(N205="zákl. přenesená",J205,0)</f>
        <v>0</v>
      </c>
      <c r="BH205" s="149">
        <f>IF(N205="sníž. přenesená",J205,0)</f>
        <v>0</v>
      </c>
      <c r="BI205" s="149">
        <f>IF(N205="nulová",J205,0)</f>
        <v>0</v>
      </c>
      <c r="BJ205" s="17" t="s">
        <v>84</v>
      </c>
      <c r="BK205" s="149">
        <f>ROUND(I205*H205,2)</f>
        <v>0</v>
      </c>
      <c r="BL205" s="17" t="s">
        <v>249</v>
      </c>
      <c r="BM205" s="148" t="s">
        <v>6062</v>
      </c>
    </row>
    <row r="206" spans="2:65" s="1" customFormat="1" x14ac:dyDescent="0.2">
      <c r="B206" s="32"/>
      <c r="D206" s="150" t="s">
        <v>348</v>
      </c>
      <c r="F206" s="151" t="s">
        <v>2094</v>
      </c>
      <c r="I206" s="152"/>
      <c r="L206" s="32"/>
      <c r="M206" s="153"/>
      <c r="T206" s="56"/>
      <c r="AT206" s="17" t="s">
        <v>348</v>
      </c>
      <c r="AU206" s="17" t="s">
        <v>86</v>
      </c>
    </row>
    <row r="207" spans="2:65" s="12" customFormat="1" x14ac:dyDescent="0.2">
      <c r="B207" s="155"/>
      <c r="D207" s="150" t="s">
        <v>376</v>
      </c>
      <c r="E207" s="156" t="s">
        <v>1</v>
      </c>
      <c r="F207" s="157" t="s">
        <v>6063</v>
      </c>
      <c r="H207" s="158">
        <v>6</v>
      </c>
      <c r="I207" s="159"/>
      <c r="L207" s="155"/>
      <c r="M207" s="160"/>
      <c r="T207" s="161"/>
      <c r="AT207" s="156" t="s">
        <v>376</v>
      </c>
      <c r="AU207" s="156" t="s">
        <v>86</v>
      </c>
      <c r="AV207" s="12" t="s">
        <v>86</v>
      </c>
      <c r="AW207" s="12" t="s">
        <v>34</v>
      </c>
      <c r="AX207" s="12" t="s">
        <v>84</v>
      </c>
      <c r="AY207" s="156" t="s">
        <v>339</v>
      </c>
    </row>
    <row r="208" spans="2:65" s="1" customFormat="1" ht="16.5" customHeight="1" x14ac:dyDescent="0.2">
      <c r="B208" s="136"/>
      <c r="C208" s="137" t="s">
        <v>460</v>
      </c>
      <c r="D208" s="137" t="s">
        <v>342</v>
      </c>
      <c r="E208" s="138" t="s">
        <v>2096</v>
      </c>
      <c r="F208" s="139" t="s">
        <v>2097</v>
      </c>
      <c r="G208" s="140" t="s">
        <v>381</v>
      </c>
      <c r="H208" s="141">
        <v>6</v>
      </c>
      <c r="I208" s="142"/>
      <c r="J208" s="143">
        <f>ROUND(I208*H208,2)</f>
        <v>0</v>
      </c>
      <c r="K208" s="139" t="s">
        <v>902</v>
      </c>
      <c r="L208" s="32"/>
      <c r="M208" s="144" t="s">
        <v>1</v>
      </c>
      <c r="N208" s="145" t="s">
        <v>42</v>
      </c>
      <c r="P208" s="146">
        <f>O208*H208</f>
        <v>0</v>
      </c>
      <c r="Q208" s="146">
        <v>4.0000000000000003E-5</v>
      </c>
      <c r="R208" s="146">
        <f>Q208*H208</f>
        <v>2.4000000000000003E-4</v>
      </c>
      <c r="S208" s="146">
        <v>0</v>
      </c>
      <c r="T208" s="147">
        <f>S208*H208</f>
        <v>0</v>
      </c>
      <c r="AR208" s="148" t="s">
        <v>249</v>
      </c>
      <c r="AT208" s="148" t="s">
        <v>342</v>
      </c>
      <c r="AU208" s="148" t="s">
        <v>86</v>
      </c>
      <c r="AY208" s="17" t="s">
        <v>339</v>
      </c>
      <c r="BE208" s="149">
        <f>IF(N208="základní",J208,0)</f>
        <v>0</v>
      </c>
      <c r="BF208" s="149">
        <f>IF(N208="snížená",J208,0)</f>
        <v>0</v>
      </c>
      <c r="BG208" s="149">
        <f>IF(N208="zákl. přenesená",J208,0)</f>
        <v>0</v>
      </c>
      <c r="BH208" s="149">
        <f>IF(N208="sníž. přenesená",J208,0)</f>
        <v>0</v>
      </c>
      <c r="BI208" s="149">
        <f>IF(N208="nulová",J208,0)</f>
        <v>0</v>
      </c>
      <c r="BJ208" s="17" t="s">
        <v>84</v>
      </c>
      <c r="BK208" s="149">
        <f>ROUND(I208*H208,2)</f>
        <v>0</v>
      </c>
      <c r="BL208" s="17" t="s">
        <v>249</v>
      </c>
      <c r="BM208" s="148" t="s">
        <v>6064</v>
      </c>
    </row>
    <row r="209" spans="2:65" s="1" customFormat="1" x14ac:dyDescent="0.2">
      <c r="B209" s="32"/>
      <c r="D209" s="150" t="s">
        <v>348</v>
      </c>
      <c r="F209" s="151" t="s">
        <v>2099</v>
      </c>
      <c r="I209" s="152"/>
      <c r="L209" s="32"/>
      <c r="M209" s="153"/>
      <c r="T209" s="56"/>
      <c r="AT209" s="17" t="s">
        <v>348</v>
      </c>
      <c r="AU209" s="17" t="s">
        <v>86</v>
      </c>
    </row>
    <row r="210" spans="2:65" s="11" customFormat="1" ht="22.8" customHeight="1" x14ac:dyDescent="0.25">
      <c r="B210" s="124"/>
      <c r="D210" s="125" t="s">
        <v>76</v>
      </c>
      <c r="E210" s="134" t="s">
        <v>249</v>
      </c>
      <c r="F210" s="134" t="s">
        <v>2233</v>
      </c>
      <c r="I210" s="127"/>
      <c r="J210" s="135">
        <f>BK210</f>
        <v>0</v>
      </c>
      <c r="L210" s="124"/>
      <c r="M210" s="129"/>
      <c r="P210" s="130">
        <f>SUM(P211:P219)</f>
        <v>0</v>
      </c>
      <c r="R210" s="130">
        <f>SUM(R211:R219)</f>
        <v>29.292526259999995</v>
      </c>
      <c r="T210" s="131">
        <f>SUM(T211:T219)</f>
        <v>0</v>
      </c>
      <c r="AR210" s="125" t="s">
        <v>84</v>
      </c>
      <c r="AT210" s="132" t="s">
        <v>76</v>
      </c>
      <c r="AU210" s="132" t="s">
        <v>84</v>
      </c>
      <c r="AY210" s="125" t="s">
        <v>339</v>
      </c>
      <c r="BK210" s="133">
        <f>SUM(BK211:BK219)</f>
        <v>0</v>
      </c>
    </row>
    <row r="211" spans="2:65" s="1" customFormat="1" ht="16.5" customHeight="1" x14ac:dyDescent="0.2">
      <c r="B211" s="136"/>
      <c r="C211" s="137" t="s">
        <v>467</v>
      </c>
      <c r="D211" s="137" t="s">
        <v>342</v>
      </c>
      <c r="E211" s="138" t="s">
        <v>6065</v>
      </c>
      <c r="F211" s="139" t="s">
        <v>6066</v>
      </c>
      <c r="G211" s="140" t="s">
        <v>381</v>
      </c>
      <c r="H211" s="141">
        <v>0.40799999999999997</v>
      </c>
      <c r="I211" s="142"/>
      <c r="J211" s="143">
        <f>ROUND(I211*H211,2)</f>
        <v>0</v>
      </c>
      <c r="K211" s="139" t="s">
        <v>902</v>
      </c>
      <c r="L211" s="32"/>
      <c r="M211" s="144" t="s">
        <v>1</v>
      </c>
      <c r="N211" s="145" t="s">
        <v>42</v>
      </c>
      <c r="P211" s="146">
        <f>O211*H211</f>
        <v>0</v>
      </c>
      <c r="Q211" s="146">
        <v>0</v>
      </c>
      <c r="R211" s="146">
        <f>Q211*H211</f>
        <v>0</v>
      </c>
      <c r="S211" s="146">
        <v>0</v>
      </c>
      <c r="T211" s="147">
        <f>S211*H211</f>
        <v>0</v>
      </c>
      <c r="AR211" s="148" t="s">
        <v>249</v>
      </c>
      <c r="AT211" s="148" t="s">
        <v>342</v>
      </c>
      <c r="AU211" s="148" t="s">
        <v>86</v>
      </c>
      <c r="AY211" s="17" t="s">
        <v>339</v>
      </c>
      <c r="BE211" s="149">
        <f>IF(N211="základní",J211,0)</f>
        <v>0</v>
      </c>
      <c r="BF211" s="149">
        <f>IF(N211="snížená",J211,0)</f>
        <v>0</v>
      </c>
      <c r="BG211" s="149">
        <f>IF(N211="zákl. přenesená",J211,0)</f>
        <v>0</v>
      </c>
      <c r="BH211" s="149">
        <f>IF(N211="sníž. přenesená",J211,0)</f>
        <v>0</v>
      </c>
      <c r="BI211" s="149">
        <f>IF(N211="nulová",J211,0)</f>
        <v>0</v>
      </c>
      <c r="BJ211" s="17" t="s">
        <v>84</v>
      </c>
      <c r="BK211" s="149">
        <f>ROUND(I211*H211,2)</f>
        <v>0</v>
      </c>
      <c r="BL211" s="17" t="s">
        <v>249</v>
      </c>
      <c r="BM211" s="148" t="s">
        <v>6067</v>
      </c>
    </row>
    <row r="212" spans="2:65" s="1" customFormat="1" x14ac:dyDescent="0.2">
      <c r="B212" s="32"/>
      <c r="D212" s="150" t="s">
        <v>348</v>
      </c>
      <c r="F212" s="151" t="s">
        <v>6068</v>
      </c>
      <c r="I212" s="152"/>
      <c r="L212" s="32"/>
      <c r="M212" s="153"/>
      <c r="T212" s="56"/>
      <c r="AT212" s="17" t="s">
        <v>348</v>
      </c>
      <c r="AU212" s="17" t="s">
        <v>86</v>
      </c>
    </row>
    <row r="213" spans="2:65" s="12" customFormat="1" x14ac:dyDescent="0.2">
      <c r="B213" s="155"/>
      <c r="D213" s="150" t="s">
        <v>376</v>
      </c>
      <c r="E213" s="156" t="s">
        <v>1</v>
      </c>
      <c r="F213" s="157" t="s">
        <v>6069</v>
      </c>
      <c r="H213" s="158">
        <v>0.16800000000000001</v>
      </c>
      <c r="I213" s="159"/>
      <c r="L213" s="155"/>
      <c r="M213" s="160"/>
      <c r="T213" s="161"/>
      <c r="AT213" s="156" t="s">
        <v>376</v>
      </c>
      <c r="AU213" s="156" t="s">
        <v>86</v>
      </c>
      <c r="AV213" s="12" t="s">
        <v>86</v>
      </c>
      <c r="AW213" s="12" t="s">
        <v>34</v>
      </c>
      <c r="AX213" s="12" t="s">
        <v>77</v>
      </c>
      <c r="AY213" s="156" t="s">
        <v>339</v>
      </c>
    </row>
    <row r="214" spans="2:65" s="12" customFormat="1" x14ac:dyDescent="0.2">
      <c r="B214" s="155"/>
      <c r="D214" s="150" t="s">
        <v>376</v>
      </c>
      <c r="E214" s="156" t="s">
        <v>1</v>
      </c>
      <c r="F214" s="157" t="s">
        <v>6070</v>
      </c>
      <c r="H214" s="158">
        <v>0.24</v>
      </c>
      <c r="I214" s="159"/>
      <c r="L214" s="155"/>
      <c r="M214" s="160"/>
      <c r="T214" s="161"/>
      <c r="AT214" s="156" t="s">
        <v>376</v>
      </c>
      <c r="AU214" s="156" t="s">
        <v>86</v>
      </c>
      <c r="AV214" s="12" t="s">
        <v>86</v>
      </c>
      <c r="AW214" s="12" t="s">
        <v>34</v>
      </c>
      <c r="AX214" s="12" t="s">
        <v>77</v>
      </c>
      <c r="AY214" s="156" t="s">
        <v>339</v>
      </c>
    </row>
    <row r="215" spans="2:65" s="13" customFormat="1" x14ac:dyDescent="0.2">
      <c r="B215" s="162"/>
      <c r="D215" s="150" t="s">
        <v>376</v>
      </c>
      <c r="E215" s="163" t="s">
        <v>1</v>
      </c>
      <c r="F215" s="164" t="s">
        <v>398</v>
      </c>
      <c r="H215" s="165">
        <v>0.40800000000000003</v>
      </c>
      <c r="I215" s="166"/>
      <c r="L215" s="162"/>
      <c r="M215" s="167"/>
      <c r="T215" s="168"/>
      <c r="AT215" s="163" t="s">
        <v>376</v>
      </c>
      <c r="AU215" s="163" t="s">
        <v>86</v>
      </c>
      <c r="AV215" s="13" t="s">
        <v>249</v>
      </c>
      <c r="AW215" s="13" t="s">
        <v>34</v>
      </c>
      <c r="AX215" s="13" t="s">
        <v>84</v>
      </c>
      <c r="AY215" s="163" t="s">
        <v>339</v>
      </c>
    </row>
    <row r="216" spans="2:65" s="1" customFormat="1" ht="21.75" customHeight="1" x14ac:dyDescent="0.2">
      <c r="B216" s="136"/>
      <c r="C216" s="137" t="s">
        <v>472</v>
      </c>
      <c r="D216" s="137" t="s">
        <v>342</v>
      </c>
      <c r="E216" s="138" t="s">
        <v>5454</v>
      </c>
      <c r="F216" s="139" t="s">
        <v>5455</v>
      </c>
      <c r="G216" s="140" t="s">
        <v>381</v>
      </c>
      <c r="H216" s="141">
        <v>22.745999999999999</v>
      </c>
      <c r="I216" s="142"/>
      <c r="J216" s="143">
        <f>ROUND(I216*H216,2)</f>
        <v>0</v>
      </c>
      <c r="K216" s="139" t="s">
        <v>902</v>
      </c>
      <c r="L216" s="32"/>
      <c r="M216" s="144" t="s">
        <v>1</v>
      </c>
      <c r="N216" s="145" t="s">
        <v>42</v>
      </c>
      <c r="P216" s="146">
        <f>O216*H216</f>
        <v>0</v>
      </c>
      <c r="Q216" s="146">
        <v>1.2878099999999999</v>
      </c>
      <c r="R216" s="146">
        <f>Q216*H216</f>
        <v>29.292526259999995</v>
      </c>
      <c r="S216" s="146">
        <v>0</v>
      </c>
      <c r="T216" s="147">
        <f>S216*H216</f>
        <v>0</v>
      </c>
      <c r="AR216" s="148" t="s">
        <v>249</v>
      </c>
      <c r="AT216" s="148" t="s">
        <v>342</v>
      </c>
      <c r="AU216" s="148" t="s">
        <v>86</v>
      </c>
      <c r="AY216" s="17" t="s">
        <v>339</v>
      </c>
      <c r="BE216" s="149">
        <f>IF(N216="základní",J216,0)</f>
        <v>0</v>
      </c>
      <c r="BF216" s="149">
        <f>IF(N216="snížená",J216,0)</f>
        <v>0</v>
      </c>
      <c r="BG216" s="149">
        <f>IF(N216="zákl. přenesená",J216,0)</f>
        <v>0</v>
      </c>
      <c r="BH216" s="149">
        <f>IF(N216="sníž. přenesená",J216,0)</f>
        <v>0</v>
      </c>
      <c r="BI216" s="149">
        <f>IF(N216="nulová",J216,0)</f>
        <v>0</v>
      </c>
      <c r="BJ216" s="17" t="s">
        <v>84</v>
      </c>
      <c r="BK216" s="149">
        <f>ROUND(I216*H216,2)</f>
        <v>0</v>
      </c>
      <c r="BL216" s="17" t="s">
        <v>249</v>
      </c>
      <c r="BM216" s="148" t="s">
        <v>6071</v>
      </c>
    </row>
    <row r="217" spans="2:65" s="1" customFormat="1" ht="19.2" x14ac:dyDescent="0.2">
      <c r="B217" s="32"/>
      <c r="D217" s="150" t="s">
        <v>348</v>
      </c>
      <c r="F217" s="151" t="s">
        <v>5457</v>
      </c>
      <c r="I217" s="152"/>
      <c r="L217" s="32"/>
      <c r="M217" s="153"/>
      <c r="T217" s="56"/>
      <c r="AT217" s="17" t="s">
        <v>348</v>
      </c>
      <c r="AU217" s="17" t="s">
        <v>86</v>
      </c>
    </row>
    <row r="218" spans="2:65" s="12" customFormat="1" x14ac:dyDescent="0.2">
      <c r="B218" s="155"/>
      <c r="D218" s="150" t="s">
        <v>376</v>
      </c>
      <c r="E218" s="156" t="s">
        <v>1</v>
      </c>
      <c r="F218" s="157" t="s">
        <v>6072</v>
      </c>
      <c r="H218" s="158">
        <v>22.745999999999999</v>
      </c>
      <c r="I218" s="159"/>
      <c r="L218" s="155"/>
      <c r="M218" s="160"/>
      <c r="T218" s="161"/>
      <c r="AT218" s="156" t="s">
        <v>376</v>
      </c>
      <c r="AU218" s="156" t="s">
        <v>86</v>
      </c>
      <c r="AV218" s="12" t="s">
        <v>86</v>
      </c>
      <c r="AW218" s="12" t="s">
        <v>34</v>
      </c>
      <c r="AX218" s="12" t="s">
        <v>77</v>
      </c>
      <c r="AY218" s="156" t="s">
        <v>339</v>
      </c>
    </row>
    <row r="219" spans="2:65" s="13" customFormat="1" x14ac:dyDescent="0.2">
      <c r="B219" s="162"/>
      <c r="D219" s="150" t="s">
        <v>376</v>
      </c>
      <c r="E219" s="163" t="s">
        <v>1</v>
      </c>
      <c r="F219" s="164" t="s">
        <v>398</v>
      </c>
      <c r="H219" s="165">
        <v>22.745999999999999</v>
      </c>
      <c r="I219" s="166"/>
      <c r="L219" s="162"/>
      <c r="M219" s="167"/>
      <c r="T219" s="168"/>
      <c r="AT219" s="163" t="s">
        <v>376</v>
      </c>
      <c r="AU219" s="163" t="s">
        <v>86</v>
      </c>
      <c r="AV219" s="13" t="s">
        <v>249</v>
      </c>
      <c r="AW219" s="13" t="s">
        <v>34</v>
      </c>
      <c r="AX219" s="13" t="s">
        <v>84</v>
      </c>
      <c r="AY219" s="163" t="s">
        <v>339</v>
      </c>
    </row>
    <row r="220" spans="2:65" s="11" customFormat="1" ht="22.8" customHeight="1" x14ac:dyDescent="0.25">
      <c r="B220" s="124"/>
      <c r="D220" s="125" t="s">
        <v>76</v>
      </c>
      <c r="E220" s="134" t="s">
        <v>340</v>
      </c>
      <c r="F220" s="134" t="s">
        <v>341</v>
      </c>
      <c r="I220" s="127"/>
      <c r="J220" s="135">
        <f>BK220</f>
        <v>0</v>
      </c>
      <c r="L220" s="124"/>
      <c r="M220" s="129"/>
      <c r="P220" s="130">
        <f>SUM(P221:P226)</f>
        <v>0</v>
      </c>
      <c r="R220" s="130">
        <f>SUM(R221:R226)</f>
        <v>0</v>
      </c>
      <c r="T220" s="131">
        <f>SUM(T221:T226)</f>
        <v>0</v>
      </c>
      <c r="AR220" s="125" t="s">
        <v>84</v>
      </c>
      <c r="AT220" s="132" t="s">
        <v>76</v>
      </c>
      <c r="AU220" s="132" t="s">
        <v>84</v>
      </c>
      <c r="AY220" s="125" t="s">
        <v>339</v>
      </c>
      <c r="BK220" s="133">
        <f>SUM(BK221:BK226)</f>
        <v>0</v>
      </c>
    </row>
    <row r="221" spans="2:65" s="1" customFormat="1" ht="16.5" customHeight="1" x14ac:dyDescent="0.2">
      <c r="B221" s="136"/>
      <c r="C221" s="137" t="s">
        <v>478</v>
      </c>
      <c r="D221" s="137" t="s">
        <v>342</v>
      </c>
      <c r="E221" s="138" t="s">
        <v>5459</v>
      </c>
      <c r="F221" s="139" t="s">
        <v>5460</v>
      </c>
      <c r="G221" s="140" t="s">
        <v>381</v>
      </c>
      <c r="H221" s="141">
        <v>48</v>
      </c>
      <c r="I221" s="142"/>
      <c r="J221" s="143">
        <f>ROUND(I221*H221,2)</f>
        <v>0</v>
      </c>
      <c r="K221" s="139" t="s">
        <v>902</v>
      </c>
      <c r="L221" s="32"/>
      <c r="M221" s="144" t="s">
        <v>1</v>
      </c>
      <c r="N221" s="145" t="s">
        <v>42</v>
      </c>
      <c r="P221" s="146">
        <f>O221*H221</f>
        <v>0</v>
      </c>
      <c r="Q221" s="146">
        <v>0</v>
      </c>
      <c r="R221" s="146">
        <f>Q221*H221</f>
        <v>0</v>
      </c>
      <c r="S221" s="146">
        <v>0</v>
      </c>
      <c r="T221" s="147">
        <f>S221*H221</f>
        <v>0</v>
      </c>
      <c r="AR221" s="148" t="s">
        <v>249</v>
      </c>
      <c r="AT221" s="148" t="s">
        <v>342</v>
      </c>
      <c r="AU221" s="148" t="s">
        <v>86</v>
      </c>
      <c r="AY221" s="17" t="s">
        <v>339</v>
      </c>
      <c r="BE221" s="149">
        <f>IF(N221="základní",J221,0)</f>
        <v>0</v>
      </c>
      <c r="BF221" s="149">
        <f>IF(N221="snížená",J221,0)</f>
        <v>0</v>
      </c>
      <c r="BG221" s="149">
        <f>IF(N221="zákl. přenesená",J221,0)</f>
        <v>0</v>
      </c>
      <c r="BH221" s="149">
        <f>IF(N221="sníž. přenesená",J221,0)</f>
        <v>0</v>
      </c>
      <c r="BI221" s="149">
        <f>IF(N221="nulová",J221,0)</f>
        <v>0</v>
      </c>
      <c r="BJ221" s="17" t="s">
        <v>84</v>
      </c>
      <c r="BK221" s="149">
        <f>ROUND(I221*H221,2)</f>
        <v>0</v>
      </c>
      <c r="BL221" s="17" t="s">
        <v>249</v>
      </c>
      <c r="BM221" s="148" t="s">
        <v>6073</v>
      </c>
    </row>
    <row r="222" spans="2:65" s="1" customFormat="1" x14ac:dyDescent="0.2">
      <c r="B222" s="32"/>
      <c r="D222" s="150" t="s">
        <v>348</v>
      </c>
      <c r="F222" s="151" t="s">
        <v>5462</v>
      </c>
      <c r="I222" s="152"/>
      <c r="L222" s="32"/>
      <c r="M222" s="153"/>
      <c r="T222" s="56"/>
      <c r="AT222" s="17" t="s">
        <v>348</v>
      </c>
      <c r="AU222" s="17" t="s">
        <v>86</v>
      </c>
    </row>
    <row r="223" spans="2:65" s="1" customFormat="1" ht="16.5" customHeight="1" x14ac:dyDescent="0.2">
      <c r="B223" s="136"/>
      <c r="C223" s="137" t="s">
        <v>483</v>
      </c>
      <c r="D223" s="137" t="s">
        <v>342</v>
      </c>
      <c r="E223" s="138" t="s">
        <v>5463</v>
      </c>
      <c r="F223" s="139" t="s">
        <v>5464</v>
      </c>
      <c r="G223" s="140" t="s">
        <v>381</v>
      </c>
      <c r="H223" s="141">
        <v>48</v>
      </c>
      <c r="I223" s="142"/>
      <c r="J223" s="143">
        <f>ROUND(I223*H223,2)</f>
        <v>0</v>
      </c>
      <c r="K223" s="139" t="s">
        <v>902</v>
      </c>
      <c r="L223" s="32"/>
      <c r="M223" s="144" t="s">
        <v>1</v>
      </c>
      <c r="N223" s="145" t="s">
        <v>42</v>
      </c>
      <c r="P223" s="146">
        <f>O223*H223</f>
        <v>0</v>
      </c>
      <c r="Q223" s="146">
        <v>0</v>
      </c>
      <c r="R223" s="146">
        <f>Q223*H223</f>
        <v>0</v>
      </c>
      <c r="S223" s="146">
        <v>0</v>
      </c>
      <c r="T223" s="147">
        <f>S223*H223</f>
        <v>0</v>
      </c>
      <c r="AR223" s="148" t="s">
        <v>249</v>
      </c>
      <c r="AT223" s="148" t="s">
        <v>342</v>
      </c>
      <c r="AU223" s="148" t="s">
        <v>86</v>
      </c>
      <c r="AY223" s="17" t="s">
        <v>339</v>
      </c>
      <c r="BE223" s="149">
        <f>IF(N223="základní",J223,0)</f>
        <v>0</v>
      </c>
      <c r="BF223" s="149">
        <f>IF(N223="snížená",J223,0)</f>
        <v>0</v>
      </c>
      <c r="BG223" s="149">
        <f>IF(N223="zákl. přenesená",J223,0)</f>
        <v>0</v>
      </c>
      <c r="BH223" s="149">
        <f>IF(N223="sníž. přenesená",J223,0)</f>
        <v>0</v>
      </c>
      <c r="BI223" s="149">
        <f>IF(N223="nulová",J223,0)</f>
        <v>0</v>
      </c>
      <c r="BJ223" s="17" t="s">
        <v>84</v>
      </c>
      <c r="BK223" s="149">
        <f>ROUND(I223*H223,2)</f>
        <v>0</v>
      </c>
      <c r="BL223" s="17" t="s">
        <v>249</v>
      </c>
      <c r="BM223" s="148" t="s">
        <v>6074</v>
      </c>
    </row>
    <row r="224" spans="2:65" s="1" customFormat="1" x14ac:dyDescent="0.2">
      <c r="B224" s="32"/>
      <c r="D224" s="150" t="s">
        <v>348</v>
      </c>
      <c r="F224" s="151" t="s">
        <v>5466</v>
      </c>
      <c r="I224" s="152"/>
      <c r="L224" s="32"/>
      <c r="M224" s="153"/>
      <c r="T224" s="56"/>
      <c r="AT224" s="17" t="s">
        <v>348</v>
      </c>
      <c r="AU224" s="17" t="s">
        <v>86</v>
      </c>
    </row>
    <row r="225" spans="2:65" s="1" customFormat="1" ht="16.5" customHeight="1" x14ac:dyDescent="0.2">
      <c r="B225" s="136"/>
      <c r="C225" s="137" t="s">
        <v>489</v>
      </c>
      <c r="D225" s="137" t="s">
        <v>342</v>
      </c>
      <c r="E225" s="138" t="s">
        <v>5467</v>
      </c>
      <c r="F225" s="139" t="s">
        <v>5468</v>
      </c>
      <c r="G225" s="140" t="s">
        <v>381</v>
      </c>
      <c r="H225" s="141">
        <v>48</v>
      </c>
      <c r="I225" s="142"/>
      <c r="J225" s="143">
        <f>ROUND(I225*H225,2)</f>
        <v>0</v>
      </c>
      <c r="K225" s="139" t="s">
        <v>902</v>
      </c>
      <c r="L225" s="32"/>
      <c r="M225" s="144" t="s">
        <v>1</v>
      </c>
      <c r="N225" s="145" t="s">
        <v>42</v>
      </c>
      <c r="P225" s="146">
        <f>O225*H225</f>
        <v>0</v>
      </c>
      <c r="Q225" s="146">
        <v>0</v>
      </c>
      <c r="R225" s="146">
        <f>Q225*H225</f>
        <v>0</v>
      </c>
      <c r="S225" s="146">
        <v>0</v>
      </c>
      <c r="T225" s="147">
        <f>S225*H225</f>
        <v>0</v>
      </c>
      <c r="AR225" s="148" t="s">
        <v>249</v>
      </c>
      <c r="AT225" s="148" t="s">
        <v>342</v>
      </c>
      <c r="AU225" s="148" t="s">
        <v>86</v>
      </c>
      <c r="AY225" s="17" t="s">
        <v>339</v>
      </c>
      <c r="BE225" s="149">
        <f>IF(N225="základní",J225,0)</f>
        <v>0</v>
      </c>
      <c r="BF225" s="149">
        <f>IF(N225="snížená",J225,0)</f>
        <v>0</v>
      </c>
      <c r="BG225" s="149">
        <f>IF(N225="zákl. přenesená",J225,0)</f>
        <v>0</v>
      </c>
      <c r="BH225" s="149">
        <f>IF(N225="sníž. přenesená",J225,0)</f>
        <v>0</v>
      </c>
      <c r="BI225" s="149">
        <f>IF(N225="nulová",J225,0)</f>
        <v>0</v>
      </c>
      <c r="BJ225" s="17" t="s">
        <v>84</v>
      </c>
      <c r="BK225" s="149">
        <f>ROUND(I225*H225,2)</f>
        <v>0</v>
      </c>
      <c r="BL225" s="17" t="s">
        <v>249</v>
      </c>
      <c r="BM225" s="148" t="s">
        <v>6075</v>
      </c>
    </row>
    <row r="226" spans="2:65" s="1" customFormat="1" ht="19.2" x14ac:dyDescent="0.2">
      <c r="B226" s="32"/>
      <c r="D226" s="150" t="s">
        <v>348</v>
      </c>
      <c r="F226" s="151" t="s">
        <v>5470</v>
      </c>
      <c r="I226" s="152"/>
      <c r="L226" s="32"/>
      <c r="M226" s="153"/>
      <c r="T226" s="56"/>
      <c r="AT226" s="17" t="s">
        <v>348</v>
      </c>
      <c r="AU226" s="17" t="s">
        <v>86</v>
      </c>
    </row>
    <row r="227" spans="2:65" s="11" customFormat="1" ht="22.8" customHeight="1" x14ac:dyDescent="0.25">
      <c r="B227" s="124"/>
      <c r="D227" s="125" t="s">
        <v>76</v>
      </c>
      <c r="E227" s="134" t="s">
        <v>385</v>
      </c>
      <c r="F227" s="134" t="s">
        <v>6076</v>
      </c>
      <c r="I227" s="127"/>
      <c r="J227" s="135">
        <f>BK227</f>
        <v>0</v>
      </c>
      <c r="L227" s="124"/>
      <c r="M227" s="129"/>
      <c r="P227" s="130">
        <f>SUM(P228:P232)</f>
        <v>0</v>
      </c>
      <c r="R227" s="130">
        <f>SUM(R228:R232)</f>
        <v>0</v>
      </c>
      <c r="T227" s="131">
        <f>SUM(T228:T232)</f>
        <v>0.84000000000000008</v>
      </c>
      <c r="AR227" s="125" t="s">
        <v>84</v>
      </c>
      <c r="AT227" s="132" t="s">
        <v>76</v>
      </c>
      <c r="AU227" s="132" t="s">
        <v>84</v>
      </c>
      <c r="AY227" s="125" t="s">
        <v>339</v>
      </c>
      <c r="BK227" s="133">
        <f>SUM(BK228:BK232)</f>
        <v>0</v>
      </c>
    </row>
    <row r="228" spans="2:65" s="1" customFormat="1" ht="16.5" customHeight="1" x14ac:dyDescent="0.2">
      <c r="B228" s="136"/>
      <c r="C228" s="137" t="s">
        <v>497</v>
      </c>
      <c r="D228" s="137" t="s">
        <v>342</v>
      </c>
      <c r="E228" s="138" t="s">
        <v>6077</v>
      </c>
      <c r="F228" s="139" t="s">
        <v>6078</v>
      </c>
      <c r="G228" s="140" t="s">
        <v>358</v>
      </c>
      <c r="H228" s="141">
        <v>12</v>
      </c>
      <c r="I228" s="142"/>
      <c r="J228" s="143">
        <f>ROUND(I228*H228,2)</f>
        <v>0</v>
      </c>
      <c r="K228" s="139" t="s">
        <v>902</v>
      </c>
      <c r="L228" s="32"/>
      <c r="M228" s="144" t="s">
        <v>1</v>
      </c>
      <c r="N228" s="145" t="s">
        <v>42</v>
      </c>
      <c r="P228" s="146">
        <f>O228*H228</f>
        <v>0</v>
      </c>
      <c r="Q228" s="146">
        <v>0</v>
      </c>
      <c r="R228" s="146">
        <f>Q228*H228</f>
        <v>0</v>
      </c>
      <c r="S228" s="146">
        <v>7.0000000000000007E-2</v>
      </c>
      <c r="T228" s="147">
        <f>S228*H228</f>
        <v>0.84000000000000008</v>
      </c>
      <c r="AR228" s="148" t="s">
        <v>249</v>
      </c>
      <c r="AT228" s="148" t="s">
        <v>342</v>
      </c>
      <c r="AU228" s="148" t="s">
        <v>86</v>
      </c>
      <c r="AY228" s="17" t="s">
        <v>339</v>
      </c>
      <c r="BE228" s="149">
        <f>IF(N228="základní",J228,0)</f>
        <v>0</v>
      </c>
      <c r="BF228" s="149">
        <f>IF(N228="snížená",J228,0)</f>
        <v>0</v>
      </c>
      <c r="BG228" s="149">
        <f>IF(N228="zákl. přenesená",J228,0)</f>
        <v>0</v>
      </c>
      <c r="BH228" s="149">
        <f>IF(N228="sníž. přenesená",J228,0)</f>
        <v>0</v>
      </c>
      <c r="BI228" s="149">
        <f>IF(N228="nulová",J228,0)</f>
        <v>0</v>
      </c>
      <c r="BJ228" s="17" t="s">
        <v>84</v>
      </c>
      <c r="BK228" s="149">
        <f>ROUND(I228*H228,2)</f>
        <v>0</v>
      </c>
      <c r="BL228" s="17" t="s">
        <v>249</v>
      </c>
      <c r="BM228" s="148" t="s">
        <v>6079</v>
      </c>
    </row>
    <row r="229" spans="2:65" s="1" customFormat="1" x14ac:dyDescent="0.2">
      <c r="B229" s="32"/>
      <c r="D229" s="150" t="s">
        <v>348</v>
      </c>
      <c r="F229" s="151" t="s">
        <v>6080</v>
      </c>
      <c r="I229" s="152"/>
      <c r="L229" s="32"/>
      <c r="M229" s="153"/>
      <c r="T229" s="56"/>
      <c r="AT229" s="17" t="s">
        <v>348</v>
      </c>
      <c r="AU229" s="17" t="s">
        <v>86</v>
      </c>
    </row>
    <row r="230" spans="2:65" s="15" customFormat="1" x14ac:dyDescent="0.2">
      <c r="B230" s="189"/>
      <c r="D230" s="150" t="s">
        <v>376</v>
      </c>
      <c r="E230" s="190" t="s">
        <v>1</v>
      </c>
      <c r="F230" s="191" t="s">
        <v>6081</v>
      </c>
      <c r="H230" s="190" t="s">
        <v>1</v>
      </c>
      <c r="I230" s="192"/>
      <c r="L230" s="189"/>
      <c r="M230" s="193"/>
      <c r="T230" s="194"/>
      <c r="AT230" s="190" t="s">
        <v>376</v>
      </c>
      <c r="AU230" s="190" t="s">
        <v>86</v>
      </c>
      <c r="AV230" s="15" t="s">
        <v>84</v>
      </c>
      <c r="AW230" s="15" t="s">
        <v>34</v>
      </c>
      <c r="AX230" s="15" t="s">
        <v>77</v>
      </c>
      <c r="AY230" s="190" t="s">
        <v>339</v>
      </c>
    </row>
    <row r="231" spans="2:65" s="12" customFormat="1" x14ac:dyDescent="0.2">
      <c r="B231" s="155"/>
      <c r="D231" s="150" t="s">
        <v>376</v>
      </c>
      <c r="E231" s="156" t="s">
        <v>1</v>
      </c>
      <c r="F231" s="157" t="s">
        <v>6082</v>
      </c>
      <c r="H231" s="158">
        <v>12</v>
      </c>
      <c r="I231" s="159"/>
      <c r="L231" s="155"/>
      <c r="M231" s="160"/>
      <c r="T231" s="161"/>
      <c r="AT231" s="156" t="s">
        <v>376</v>
      </c>
      <c r="AU231" s="156" t="s">
        <v>86</v>
      </c>
      <c r="AV231" s="12" t="s">
        <v>86</v>
      </c>
      <c r="AW231" s="12" t="s">
        <v>34</v>
      </c>
      <c r="AX231" s="12" t="s">
        <v>77</v>
      </c>
      <c r="AY231" s="156" t="s">
        <v>339</v>
      </c>
    </row>
    <row r="232" spans="2:65" s="13" customFormat="1" x14ac:dyDescent="0.2">
      <c r="B232" s="162"/>
      <c r="D232" s="150" t="s">
        <v>376</v>
      </c>
      <c r="E232" s="163" t="s">
        <v>1</v>
      </c>
      <c r="F232" s="164" t="s">
        <v>398</v>
      </c>
      <c r="H232" s="165">
        <v>12</v>
      </c>
      <c r="I232" s="166"/>
      <c r="L232" s="162"/>
      <c r="M232" s="167"/>
      <c r="T232" s="168"/>
      <c r="AT232" s="163" t="s">
        <v>376</v>
      </c>
      <c r="AU232" s="163" t="s">
        <v>86</v>
      </c>
      <c r="AV232" s="13" t="s">
        <v>249</v>
      </c>
      <c r="AW232" s="13" t="s">
        <v>34</v>
      </c>
      <c r="AX232" s="13" t="s">
        <v>84</v>
      </c>
      <c r="AY232" s="163" t="s">
        <v>339</v>
      </c>
    </row>
    <row r="233" spans="2:65" s="11" customFormat="1" ht="22.8" customHeight="1" x14ac:dyDescent="0.25">
      <c r="B233" s="124"/>
      <c r="D233" s="125" t="s">
        <v>76</v>
      </c>
      <c r="E233" s="134" t="s">
        <v>391</v>
      </c>
      <c r="F233" s="134" t="s">
        <v>2387</v>
      </c>
      <c r="I233" s="127"/>
      <c r="J233" s="135">
        <f>BK233</f>
        <v>0</v>
      </c>
      <c r="L233" s="124"/>
      <c r="M233" s="129"/>
      <c r="P233" s="130">
        <f>SUM(P234:P249)</f>
        <v>0</v>
      </c>
      <c r="R233" s="130">
        <f>SUM(R234:R249)</f>
        <v>38.348690000000005</v>
      </c>
      <c r="T233" s="131">
        <f>SUM(T234:T249)</f>
        <v>21.664500000000004</v>
      </c>
      <c r="AR233" s="125" t="s">
        <v>84</v>
      </c>
      <c r="AT233" s="132" t="s">
        <v>76</v>
      </c>
      <c r="AU233" s="132" t="s">
        <v>84</v>
      </c>
      <c r="AY233" s="125" t="s">
        <v>339</v>
      </c>
      <c r="BK233" s="133">
        <f>SUM(BK234:BK249)</f>
        <v>0</v>
      </c>
    </row>
    <row r="234" spans="2:65" s="1" customFormat="1" ht="16.5" customHeight="1" x14ac:dyDescent="0.2">
      <c r="B234" s="136"/>
      <c r="C234" s="137" t="s">
        <v>501</v>
      </c>
      <c r="D234" s="137" t="s">
        <v>342</v>
      </c>
      <c r="E234" s="138" t="s">
        <v>6083</v>
      </c>
      <c r="F234" s="139" t="s">
        <v>6084</v>
      </c>
      <c r="G234" s="140" t="s">
        <v>358</v>
      </c>
      <c r="H234" s="141">
        <v>23.1</v>
      </c>
      <c r="I234" s="142"/>
      <c r="J234" s="143">
        <f>ROUND(I234*H234,2)</f>
        <v>0</v>
      </c>
      <c r="K234" s="139" t="s">
        <v>902</v>
      </c>
      <c r="L234" s="32"/>
      <c r="M234" s="144" t="s">
        <v>1</v>
      </c>
      <c r="N234" s="145" t="s">
        <v>42</v>
      </c>
      <c r="P234" s="146">
        <f>O234*H234</f>
        <v>0</v>
      </c>
      <c r="Q234" s="146">
        <v>1.6254200000000001</v>
      </c>
      <c r="R234" s="146">
        <f>Q234*H234</f>
        <v>37.547202000000006</v>
      </c>
      <c r="S234" s="146">
        <v>0</v>
      </c>
      <c r="T234" s="147">
        <f>S234*H234</f>
        <v>0</v>
      </c>
      <c r="AR234" s="148" t="s">
        <v>249</v>
      </c>
      <c r="AT234" s="148" t="s">
        <v>342</v>
      </c>
      <c r="AU234" s="148" t="s">
        <v>86</v>
      </c>
      <c r="AY234" s="17" t="s">
        <v>339</v>
      </c>
      <c r="BE234" s="149">
        <f>IF(N234="základní",J234,0)</f>
        <v>0</v>
      </c>
      <c r="BF234" s="149">
        <f>IF(N234="snížená",J234,0)</f>
        <v>0</v>
      </c>
      <c r="BG234" s="149">
        <f>IF(N234="zákl. přenesená",J234,0)</f>
        <v>0</v>
      </c>
      <c r="BH234" s="149">
        <f>IF(N234="sníž. přenesená",J234,0)</f>
        <v>0</v>
      </c>
      <c r="BI234" s="149">
        <f>IF(N234="nulová",J234,0)</f>
        <v>0</v>
      </c>
      <c r="BJ234" s="17" t="s">
        <v>84</v>
      </c>
      <c r="BK234" s="149">
        <f>ROUND(I234*H234,2)</f>
        <v>0</v>
      </c>
      <c r="BL234" s="17" t="s">
        <v>249</v>
      </c>
      <c r="BM234" s="148" t="s">
        <v>6085</v>
      </c>
    </row>
    <row r="235" spans="2:65" s="1" customFormat="1" x14ac:dyDescent="0.2">
      <c r="B235" s="32"/>
      <c r="D235" s="150" t="s">
        <v>348</v>
      </c>
      <c r="F235" s="151" t="s">
        <v>6086</v>
      </c>
      <c r="I235" s="152"/>
      <c r="L235" s="32"/>
      <c r="M235" s="153"/>
      <c r="T235" s="56"/>
      <c r="AT235" s="17" t="s">
        <v>348</v>
      </c>
      <c r="AU235" s="17" t="s">
        <v>86</v>
      </c>
    </row>
    <row r="236" spans="2:65" s="1" customFormat="1" ht="16.5" customHeight="1" x14ac:dyDescent="0.2">
      <c r="B236" s="136"/>
      <c r="C236" s="169" t="s">
        <v>505</v>
      </c>
      <c r="D236" s="169" t="s">
        <v>490</v>
      </c>
      <c r="E236" s="170" t="s">
        <v>6087</v>
      </c>
      <c r="F236" s="171" t="s">
        <v>6088</v>
      </c>
      <c r="G236" s="172" t="s">
        <v>358</v>
      </c>
      <c r="H236" s="173">
        <v>23.562000000000001</v>
      </c>
      <c r="I236" s="174"/>
      <c r="J236" s="175">
        <f>ROUND(I236*H236,2)</f>
        <v>0</v>
      </c>
      <c r="K236" s="171" t="s">
        <v>902</v>
      </c>
      <c r="L236" s="176"/>
      <c r="M236" s="177" t="s">
        <v>1</v>
      </c>
      <c r="N236" s="178" t="s">
        <v>42</v>
      </c>
      <c r="P236" s="146">
        <f>O236*H236</f>
        <v>0</v>
      </c>
      <c r="Q236" s="146">
        <v>3.4000000000000002E-2</v>
      </c>
      <c r="R236" s="146">
        <f>Q236*H236</f>
        <v>0.80110800000000004</v>
      </c>
      <c r="S236" s="146">
        <v>0</v>
      </c>
      <c r="T236" s="147">
        <f>S236*H236</f>
        <v>0</v>
      </c>
      <c r="AR236" s="148" t="s">
        <v>385</v>
      </c>
      <c r="AT236" s="148" t="s">
        <v>490</v>
      </c>
      <c r="AU236" s="148" t="s">
        <v>86</v>
      </c>
      <c r="AY236" s="17" t="s">
        <v>339</v>
      </c>
      <c r="BE236" s="149">
        <f>IF(N236="základní",J236,0)</f>
        <v>0</v>
      </c>
      <c r="BF236" s="149">
        <f>IF(N236="snížená",J236,0)</f>
        <v>0</v>
      </c>
      <c r="BG236" s="149">
        <f>IF(N236="zákl. přenesená",J236,0)</f>
        <v>0</v>
      </c>
      <c r="BH236" s="149">
        <f>IF(N236="sníž. přenesená",J236,0)</f>
        <v>0</v>
      </c>
      <c r="BI236" s="149">
        <f>IF(N236="nulová",J236,0)</f>
        <v>0</v>
      </c>
      <c r="BJ236" s="17" t="s">
        <v>84</v>
      </c>
      <c r="BK236" s="149">
        <f>ROUND(I236*H236,2)</f>
        <v>0</v>
      </c>
      <c r="BL236" s="17" t="s">
        <v>249</v>
      </c>
      <c r="BM236" s="148" t="s">
        <v>6089</v>
      </c>
    </row>
    <row r="237" spans="2:65" s="1" customFormat="1" x14ac:dyDescent="0.2">
      <c r="B237" s="32"/>
      <c r="D237" s="150" t="s">
        <v>348</v>
      </c>
      <c r="F237" s="151" t="s">
        <v>6088</v>
      </c>
      <c r="I237" s="152"/>
      <c r="L237" s="32"/>
      <c r="M237" s="153"/>
      <c r="T237" s="56"/>
      <c r="AT237" s="17" t="s">
        <v>348</v>
      </c>
      <c r="AU237" s="17" t="s">
        <v>86</v>
      </c>
    </row>
    <row r="238" spans="2:65" s="1" customFormat="1" ht="19.2" x14ac:dyDescent="0.2">
      <c r="B238" s="32"/>
      <c r="D238" s="150" t="s">
        <v>350</v>
      </c>
      <c r="F238" s="154" t="s">
        <v>6090</v>
      </c>
      <c r="I238" s="152"/>
      <c r="L238" s="32"/>
      <c r="M238" s="153"/>
      <c r="T238" s="56"/>
      <c r="AT238" s="17" t="s">
        <v>350</v>
      </c>
      <c r="AU238" s="17" t="s">
        <v>86</v>
      </c>
    </row>
    <row r="239" spans="2:65" s="12" customFormat="1" x14ac:dyDescent="0.2">
      <c r="B239" s="155"/>
      <c r="D239" s="150" t="s">
        <v>376</v>
      </c>
      <c r="F239" s="157" t="s">
        <v>6091</v>
      </c>
      <c r="H239" s="158">
        <v>23.562000000000001</v>
      </c>
      <c r="I239" s="159"/>
      <c r="L239" s="155"/>
      <c r="M239" s="160"/>
      <c r="T239" s="161"/>
      <c r="AT239" s="156" t="s">
        <v>376</v>
      </c>
      <c r="AU239" s="156" t="s">
        <v>86</v>
      </c>
      <c r="AV239" s="12" t="s">
        <v>86</v>
      </c>
      <c r="AW239" s="12" t="s">
        <v>3</v>
      </c>
      <c r="AX239" s="12" t="s">
        <v>84</v>
      </c>
      <c r="AY239" s="156" t="s">
        <v>339</v>
      </c>
    </row>
    <row r="240" spans="2:65" s="1" customFormat="1" ht="16.5" customHeight="1" x14ac:dyDescent="0.2">
      <c r="B240" s="136"/>
      <c r="C240" s="137" t="s">
        <v>509</v>
      </c>
      <c r="D240" s="137" t="s">
        <v>342</v>
      </c>
      <c r="E240" s="138" t="s">
        <v>6092</v>
      </c>
      <c r="F240" s="139" t="s">
        <v>6093</v>
      </c>
      <c r="G240" s="140" t="s">
        <v>358</v>
      </c>
      <c r="H240" s="141">
        <v>6</v>
      </c>
      <c r="I240" s="142"/>
      <c r="J240" s="143">
        <f>ROUND(I240*H240,2)</f>
        <v>0</v>
      </c>
      <c r="K240" s="139" t="s">
        <v>902</v>
      </c>
      <c r="L240" s="32"/>
      <c r="M240" s="144" t="s">
        <v>1</v>
      </c>
      <c r="N240" s="145" t="s">
        <v>42</v>
      </c>
      <c r="P240" s="146">
        <f>O240*H240</f>
        <v>0</v>
      </c>
      <c r="Q240" s="146">
        <v>0</v>
      </c>
      <c r="R240" s="146">
        <f>Q240*H240</f>
        <v>0</v>
      </c>
      <c r="S240" s="146">
        <v>0</v>
      </c>
      <c r="T240" s="147">
        <f>S240*H240</f>
        <v>0</v>
      </c>
      <c r="AR240" s="148" t="s">
        <v>249</v>
      </c>
      <c r="AT240" s="148" t="s">
        <v>342</v>
      </c>
      <c r="AU240" s="148" t="s">
        <v>86</v>
      </c>
      <c r="AY240" s="17" t="s">
        <v>339</v>
      </c>
      <c r="BE240" s="149">
        <f>IF(N240="základní",J240,0)</f>
        <v>0</v>
      </c>
      <c r="BF240" s="149">
        <f>IF(N240="snížená",J240,0)</f>
        <v>0</v>
      </c>
      <c r="BG240" s="149">
        <f>IF(N240="zákl. přenesená",J240,0)</f>
        <v>0</v>
      </c>
      <c r="BH240" s="149">
        <f>IF(N240="sníž. přenesená",J240,0)</f>
        <v>0</v>
      </c>
      <c r="BI240" s="149">
        <f>IF(N240="nulová",J240,0)</f>
        <v>0</v>
      </c>
      <c r="BJ240" s="17" t="s">
        <v>84</v>
      </c>
      <c r="BK240" s="149">
        <f>ROUND(I240*H240,2)</f>
        <v>0</v>
      </c>
      <c r="BL240" s="17" t="s">
        <v>249</v>
      </c>
      <c r="BM240" s="148" t="s">
        <v>6094</v>
      </c>
    </row>
    <row r="241" spans="2:65" s="1" customFormat="1" ht="19.2" x14ac:dyDescent="0.2">
      <c r="B241" s="32"/>
      <c r="D241" s="150" t="s">
        <v>348</v>
      </c>
      <c r="F241" s="151" t="s">
        <v>6095</v>
      </c>
      <c r="I241" s="152"/>
      <c r="L241" s="32"/>
      <c r="M241" s="153"/>
      <c r="T241" s="56"/>
      <c r="AT241" s="17" t="s">
        <v>348</v>
      </c>
      <c r="AU241" s="17" t="s">
        <v>86</v>
      </c>
    </row>
    <row r="242" spans="2:65" s="1" customFormat="1" ht="16.5" customHeight="1" x14ac:dyDescent="0.2">
      <c r="B242" s="136"/>
      <c r="C242" s="137" t="s">
        <v>513</v>
      </c>
      <c r="D242" s="137" t="s">
        <v>342</v>
      </c>
      <c r="E242" s="138" t="s">
        <v>5621</v>
      </c>
      <c r="F242" s="139" t="s">
        <v>5622</v>
      </c>
      <c r="G242" s="140" t="s">
        <v>358</v>
      </c>
      <c r="H242" s="141">
        <v>8.3000000000000007</v>
      </c>
      <c r="I242" s="142"/>
      <c r="J242" s="143">
        <f>ROUND(I242*H242,2)</f>
        <v>0</v>
      </c>
      <c r="K242" s="139" t="s">
        <v>902</v>
      </c>
      <c r="L242" s="32"/>
      <c r="M242" s="144" t="s">
        <v>1</v>
      </c>
      <c r="N242" s="145" t="s">
        <v>42</v>
      </c>
      <c r="P242" s="146">
        <f>O242*H242</f>
        <v>0</v>
      </c>
      <c r="Q242" s="146">
        <v>0</v>
      </c>
      <c r="R242" s="146">
        <f>Q242*H242</f>
        <v>0</v>
      </c>
      <c r="S242" s="146">
        <v>2.0550000000000002</v>
      </c>
      <c r="T242" s="147">
        <f>S242*H242</f>
        <v>17.056500000000003</v>
      </c>
      <c r="AR242" s="148" t="s">
        <v>249</v>
      </c>
      <c r="AT242" s="148" t="s">
        <v>342</v>
      </c>
      <c r="AU242" s="148" t="s">
        <v>86</v>
      </c>
      <c r="AY242" s="17" t="s">
        <v>339</v>
      </c>
      <c r="BE242" s="149">
        <f>IF(N242="základní",J242,0)</f>
        <v>0</v>
      </c>
      <c r="BF242" s="149">
        <f>IF(N242="snížená",J242,0)</f>
        <v>0</v>
      </c>
      <c r="BG242" s="149">
        <f>IF(N242="zákl. přenesená",J242,0)</f>
        <v>0</v>
      </c>
      <c r="BH242" s="149">
        <f>IF(N242="sníž. přenesená",J242,0)</f>
        <v>0</v>
      </c>
      <c r="BI242" s="149">
        <f>IF(N242="nulová",J242,0)</f>
        <v>0</v>
      </c>
      <c r="BJ242" s="17" t="s">
        <v>84</v>
      </c>
      <c r="BK242" s="149">
        <f>ROUND(I242*H242,2)</f>
        <v>0</v>
      </c>
      <c r="BL242" s="17" t="s">
        <v>249</v>
      </c>
      <c r="BM242" s="148" t="s">
        <v>6096</v>
      </c>
    </row>
    <row r="243" spans="2:65" s="1" customFormat="1" ht="19.2" x14ac:dyDescent="0.2">
      <c r="B243" s="32"/>
      <c r="D243" s="150" t="s">
        <v>348</v>
      </c>
      <c r="F243" s="151" t="s">
        <v>5624</v>
      </c>
      <c r="I243" s="152"/>
      <c r="L243" s="32"/>
      <c r="M243" s="153"/>
      <c r="T243" s="56"/>
      <c r="AT243" s="17" t="s">
        <v>348</v>
      </c>
      <c r="AU243" s="17" t="s">
        <v>86</v>
      </c>
    </row>
    <row r="244" spans="2:65" s="1" customFormat="1" ht="16.5" customHeight="1" x14ac:dyDescent="0.2">
      <c r="B244" s="136"/>
      <c r="C244" s="137" t="s">
        <v>517</v>
      </c>
      <c r="D244" s="137" t="s">
        <v>342</v>
      </c>
      <c r="E244" s="138" t="s">
        <v>6097</v>
      </c>
      <c r="F244" s="139" t="s">
        <v>6098</v>
      </c>
      <c r="G244" s="140" t="s">
        <v>373</v>
      </c>
      <c r="H244" s="141">
        <v>1.92</v>
      </c>
      <c r="I244" s="142"/>
      <c r="J244" s="143">
        <f>ROUND(I244*H244,2)</f>
        <v>0</v>
      </c>
      <c r="K244" s="139" t="s">
        <v>902</v>
      </c>
      <c r="L244" s="32"/>
      <c r="M244" s="144" t="s">
        <v>1</v>
      </c>
      <c r="N244" s="145" t="s">
        <v>42</v>
      </c>
      <c r="P244" s="146">
        <f>O244*H244</f>
        <v>0</v>
      </c>
      <c r="Q244" s="146">
        <v>0</v>
      </c>
      <c r="R244" s="146">
        <f>Q244*H244</f>
        <v>0</v>
      </c>
      <c r="S244" s="146">
        <v>2.4</v>
      </c>
      <c r="T244" s="147">
        <f>S244*H244</f>
        <v>4.6079999999999997</v>
      </c>
      <c r="AR244" s="148" t="s">
        <v>249</v>
      </c>
      <c r="AT244" s="148" t="s">
        <v>342</v>
      </c>
      <c r="AU244" s="148" t="s">
        <v>86</v>
      </c>
      <c r="AY244" s="17" t="s">
        <v>339</v>
      </c>
      <c r="BE244" s="149">
        <f>IF(N244="základní",J244,0)</f>
        <v>0</v>
      </c>
      <c r="BF244" s="149">
        <f>IF(N244="snížená",J244,0)</f>
        <v>0</v>
      </c>
      <c r="BG244" s="149">
        <f>IF(N244="zákl. přenesená",J244,0)</f>
        <v>0</v>
      </c>
      <c r="BH244" s="149">
        <f>IF(N244="sníž. přenesená",J244,0)</f>
        <v>0</v>
      </c>
      <c r="BI244" s="149">
        <f>IF(N244="nulová",J244,0)</f>
        <v>0</v>
      </c>
      <c r="BJ244" s="17" t="s">
        <v>84</v>
      </c>
      <c r="BK244" s="149">
        <f>ROUND(I244*H244,2)</f>
        <v>0</v>
      </c>
      <c r="BL244" s="17" t="s">
        <v>249</v>
      </c>
      <c r="BM244" s="148" t="s">
        <v>6099</v>
      </c>
    </row>
    <row r="245" spans="2:65" s="1" customFormat="1" ht="19.2" x14ac:dyDescent="0.2">
      <c r="B245" s="32"/>
      <c r="D245" s="150" t="s">
        <v>348</v>
      </c>
      <c r="F245" s="151" t="s">
        <v>6100</v>
      </c>
      <c r="I245" s="152"/>
      <c r="L245" s="32"/>
      <c r="M245" s="153"/>
      <c r="T245" s="56"/>
      <c r="AT245" s="17" t="s">
        <v>348</v>
      </c>
      <c r="AU245" s="17" t="s">
        <v>86</v>
      </c>
    </row>
    <row r="246" spans="2:65" s="12" customFormat="1" x14ac:dyDescent="0.2">
      <c r="B246" s="155"/>
      <c r="D246" s="150" t="s">
        <v>376</v>
      </c>
      <c r="E246" s="156" t="s">
        <v>1</v>
      </c>
      <c r="F246" s="157" t="s">
        <v>6101</v>
      </c>
      <c r="H246" s="158">
        <v>1.92</v>
      </c>
      <c r="I246" s="159"/>
      <c r="L246" s="155"/>
      <c r="M246" s="160"/>
      <c r="T246" s="161"/>
      <c r="AT246" s="156" t="s">
        <v>376</v>
      </c>
      <c r="AU246" s="156" t="s">
        <v>86</v>
      </c>
      <c r="AV246" s="12" t="s">
        <v>86</v>
      </c>
      <c r="AW246" s="12" t="s">
        <v>34</v>
      </c>
      <c r="AX246" s="12" t="s">
        <v>77</v>
      </c>
      <c r="AY246" s="156" t="s">
        <v>339</v>
      </c>
    </row>
    <row r="247" spans="2:65" s="13" customFormat="1" x14ac:dyDescent="0.2">
      <c r="B247" s="162"/>
      <c r="D247" s="150" t="s">
        <v>376</v>
      </c>
      <c r="E247" s="163" t="s">
        <v>1</v>
      </c>
      <c r="F247" s="164" t="s">
        <v>398</v>
      </c>
      <c r="H247" s="165">
        <v>1.92</v>
      </c>
      <c r="I247" s="166"/>
      <c r="L247" s="162"/>
      <c r="M247" s="167"/>
      <c r="T247" s="168"/>
      <c r="AT247" s="163" t="s">
        <v>376</v>
      </c>
      <c r="AU247" s="163" t="s">
        <v>86</v>
      </c>
      <c r="AV247" s="13" t="s">
        <v>249</v>
      </c>
      <c r="AW247" s="13" t="s">
        <v>34</v>
      </c>
      <c r="AX247" s="13" t="s">
        <v>84</v>
      </c>
      <c r="AY247" s="163" t="s">
        <v>339</v>
      </c>
    </row>
    <row r="248" spans="2:65" s="1" customFormat="1" ht="16.5" customHeight="1" x14ac:dyDescent="0.2">
      <c r="B248" s="136"/>
      <c r="C248" s="137" t="s">
        <v>521</v>
      </c>
      <c r="D248" s="137" t="s">
        <v>342</v>
      </c>
      <c r="E248" s="138" t="s">
        <v>6102</v>
      </c>
      <c r="F248" s="139" t="s">
        <v>6103</v>
      </c>
      <c r="G248" s="140" t="s">
        <v>345</v>
      </c>
      <c r="H248" s="141">
        <v>2</v>
      </c>
      <c r="I248" s="142"/>
      <c r="J248" s="143">
        <f>ROUND(I248*H248,2)</f>
        <v>0</v>
      </c>
      <c r="K248" s="139" t="s">
        <v>1</v>
      </c>
      <c r="L248" s="32"/>
      <c r="M248" s="144" t="s">
        <v>1</v>
      </c>
      <c r="N248" s="145" t="s">
        <v>42</v>
      </c>
      <c r="P248" s="146">
        <f>O248*H248</f>
        <v>0</v>
      </c>
      <c r="Q248" s="146">
        <v>1.9000000000000001E-4</v>
      </c>
      <c r="R248" s="146">
        <f>Q248*H248</f>
        <v>3.8000000000000002E-4</v>
      </c>
      <c r="S248" s="146">
        <v>0</v>
      </c>
      <c r="T248" s="147">
        <f>S248*H248</f>
        <v>0</v>
      </c>
      <c r="AR248" s="148" t="s">
        <v>249</v>
      </c>
      <c r="AT248" s="148" t="s">
        <v>342</v>
      </c>
      <c r="AU248" s="148" t="s">
        <v>86</v>
      </c>
      <c r="AY248" s="17" t="s">
        <v>339</v>
      </c>
      <c r="BE248" s="149">
        <f>IF(N248="základní",J248,0)</f>
        <v>0</v>
      </c>
      <c r="BF248" s="149">
        <f>IF(N248="snížená",J248,0)</f>
        <v>0</v>
      </c>
      <c r="BG248" s="149">
        <f>IF(N248="zákl. přenesená",J248,0)</f>
        <v>0</v>
      </c>
      <c r="BH248" s="149">
        <f>IF(N248="sníž. přenesená",J248,0)</f>
        <v>0</v>
      </c>
      <c r="BI248" s="149">
        <f>IF(N248="nulová",J248,0)</f>
        <v>0</v>
      </c>
      <c r="BJ248" s="17" t="s">
        <v>84</v>
      </c>
      <c r="BK248" s="149">
        <f>ROUND(I248*H248,2)</f>
        <v>0</v>
      </c>
      <c r="BL248" s="17" t="s">
        <v>249</v>
      </c>
      <c r="BM248" s="148" t="s">
        <v>6104</v>
      </c>
    </row>
    <row r="249" spans="2:65" s="1" customFormat="1" x14ac:dyDescent="0.2">
      <c r="B249" s="32"/>
      <c r="D249" s="150" t="s">
        <v>348</v>
      </c>
      <c r="F249" s="151" t="s">
        <v>6105</v>
      </c>
      <c r="I249" s="152"/>
      <c r="L249" s="32"/>
      <c r="M249" s="153"/>
      <c r="T249" s="56"/>
      <c r="AT249" s="17" t="s">
        <v>348</v>
      </c>
      <c r="AU249" s="17" t="s">
        <v>86</v>
      </c>
    </row>
    <row r="250" spans="2:65" s="11" customFormat="1" ht="22.8" customHeight="1" x14ac:dyDescent="0.25">
      <c r="B250" s="124"/>
      <c r="D250" s="125" t="s">
        <v>76</v>
      </c>
      <c r="E250" s="134" t="s">
        <v>2614</v>
      </c>
      <c r="F250" s="134" t="s">
        <v>2615</v>
      </c>
      <c r="I250" s="127"/>
      <c r="J250" s="135">
        <f>BK250</f>
        <v>0</v>
      </c>
      <c r="L250" s="124"/>
      <c r="M250" s="129"/>
      <c r="P250" s="130">
        <f>SUM(P251:P295)</f>
        <v>0</v>
      </c>
      <c r="R250" s="130">
        <f>SUM(R251:R295)</f>
        <v>0</v>
      </c>
      <c r="T250" s="131">
        <f>SUM(T251:T295)</f>
        <v>0</v>
      </c>
      <c r="AR250" s="125" t="s">
        <v>84</v>
      </c>
      <c r="AT250" s="132" t="s">
        <v>76</v>
      </c>
      <c r="AU250" s="132" t="s">
        <v>84</v>
      </c>
      <c r="AY250" s="125" t="s">
        <v>339</v>
      </c>
      <c r="BK250" s="133">
        <f>SUM(BK251:BK295)</f>
        <v>0</v>
      </c>
    </row>
    <row r="251" spans="2:65" s="1" customFormat="1" ht="21.75" customHeight="1" x14ac:dyDescent="0.2">
      <c r="B251" s="136"/>
      <c r="C251" s="137" t="s">
        <v>527</v>
      </c>
      <c r="D251" s="137" t="s">
        <v>342</v>
      </c>
      <c r="E251" s="138" t="s">
        <v>5493</v>
      </c>
      <c r="F251" s="139" t="s">
        <v>4064</v>
      </c>
      <c r="G251" s="140" t="s">
        <v>493</v>
      </c>
      <c r="H251" s="141">
        <v>18.047999999999998</v>
      </c>
      <c r="I251" s="142"/>
      <c r="J251" s="143">
        <f>ROUND(I251*H251,2)</f>
        <v>0</v>
      </c>
      <c r="K251" s="139" t="s">
        <v>902</v>
      </c>
      <c r="L251" s="32"/>
      <c r="M251" s="144" t="s">
        <v>1</v>
      </c>
      <c r="N251" s="145" t="s">
        <v>42</v>
      </c>
      <c r="P251" s="146">
        <f>O251*H251</f>
        <v>0</v>
      </c>
      <c r="Q251" s="146">
        <v>0</v>
      </c>
      <c r="R251" s="146">
        <f>Q251*H251</f>
        <v>0</v>
      </c>
      <c r="S251" s="146">
        <v>0</v>
      </c>
      <c r="T251" s="147">
        <f>S251*H251</f>
        <v>0</v>
      </c>
      <c r="AR251" s="148" t="s">
        <v>249</v>
      </c>
      <c r="AT251" s="148" t="s">
        <v>342</v>
      </c>
      <c r="AU251" s="148" t="s">
        <v>86</v>
      </c>
      <c r="AY251" s="17" t="s">
        <v>339</v>
      </c>
      <c r="BE251" s="149">
        <f>IF(N251="základní",J251,0)</f>
        <v>0</v>
      </c>
      <c r="BF251" s="149">
        <f>IF(N251="snížená",J251,0)</f>
        <v>0</v>
      </c>
      <c r="BG251" s="149">
        <f>IF(N251="zákl. přenesená",J251,0)</f>
        <v>0</v>
      </c>
      <c r="BH251" s="149">
        <f>IF(N251="sníž. přenesená",J251,0)</f>
        <v>0</v>
      </c>
      <c r="BI251" s="149">
        <f>IF(N251="nulová",J251,0)</f>
        <v>0</v>
      </c>
      <c r="BJ251" s="17" t="s">
        <v>84</v>
      </c>
      <c r="BK251" s="149">
        <f>ROUND(I251*H251,2)</f>
        <v>0</v>
      </c>
      <c r="BL251" s="17" t="s">
        <v>249</v>
      </c>
      <c r="BM251" s="148" t="s">
        <v>6106</v>
      </c>
    </row>
    <row r="252" spans="2:65" s="1" customFormat="1" ht="19.2" x14ac:dyDescent="0.2">
      <c r="B252" s="32"/>
      <c r="D252" s="150" t="s">
        <v>348</v>
      </c>
      <c r="F252" s="151" t="s">
        <v>5495</v>
      </c>
      <c r="I252" s="152"/>
      <c r="L252" s="32"/>
      <c r="M252" s="153"/>
      <c r="T252" s="56"/>
      <c r="AT252" s="17" t="s">
        <v>348</v>
      </c>
      <c r="AU252" s="17" t="s">
        <v>86</v>
      </c>
    </row>
    <row r="253" spans="2:65" s="15" customFormat="1" x14ac:dyDescent="0.2">
      <c r="B253" s="189"/>
      <c r="D253" s="150" t="s">
        <v>376</v>
      </c>
      <c r="E253" s="190" t="s">
        <v>1</v>
      </c>
      <c r="F253" s="191" t="s">
        <v>5496</v>
      </c>
      <c r="H253" s="190" t="s">
        <v>1</v>
      </c>
      <c r="I253" s="192"/>
      <c r="L253" s="189"/>
      <c r="M253" s="193"/>
      <c r="T253" s="194"/>
      <c r="AT253" s="190" t="s">
        <v>376</v>
      </c>
      <c r="AU253" s="190" t="s">
        <v>86</v>
      </c>
      <c r="AV253" s="15" t="s">
        <v>84</v>
      </c>
      <c r="AW253" s="15" t="s">
        <v>34</v>
      </c>
      <c r="AX253" s="15" t="s">
        <v>77</v>
      </c>
      <c r="AY253" s="190" t="s">
        <v>339</v>
      </c>
    </row>
    <row r="254" spans="2:65" s="12" customFormat="1" x14ac:dyDescent="0.2">
      <c r="B254" s="155"/>
      <c r="D254" s="150" t="s">
        <v>376</v>
      </c>
      <c r="E254" s="156" t="s">
        <v>1</v>
      </c>
      <c r="F254" s="157" t="s">
        <v>6107</v>
      </c>
      <c r="H254" s="158">
        <v>5.76</v>
      </c>
      <c r="I254" s="159"/>
      <c r="L254" s="155"/>
      <c r="M254" s="160"/>
      <c r="T254" s="161"/>
      <c r="AT254" s="156" t="s">
        <v>376</v>
      </c>
      <c r="AU254" s="156" t="s">
        <v>86</v>
      </c>
      <c r="AV254" s="12" t="s">
        <v>86</v>
      </c>
      <c r="AW254" s="12" t="s">
        <v>34</v>
      </c>
      <c r="AX254" s="12" t="s">
        <v>77</v>
      </c>
      <c r="AY254" s="156" t="s">
        <v>339</v>
      </c>
    </row>
    <row r="255" spans="2:65" s="15" customFormat="1" x14ac:dyDescent="0.2">
      <c r="B255" s="189"/>
      <c r="D255" s="150" t="s">
        <v>376</v>
      </c>
      <c r="E255" s="190" t="s">
        <v>1</v>
      </c>
      <c r="F255" s="191" t="s">
        <v>6108</v>
      </c>
      <c r="H255" s="190" t="s">
        <v>1</v>
      </c>
      <c r="I255" s="192"/>
      <c r="L255" s="189"/>
      <c r="M255" s="193"/>
      <c r="T255" s="194"/>
      <c r="AT255" s="190" t="s">
        <v>376</v>
      </c>
      <c r="AU255" s="190" t="s">
        <v>86</v>
      </c>
      <c r="AV255" s="15" t="s">
        <v>84</v>
      </c>
      <c r="AW255" s="15" t="s">
        <v>34</v>
      </c>
      <c r="AX255" s="15" t="s">
        <v>77</v>
      </c>
      <c r="AY255" s="190" t="s">
        <v>339</v>
      </c>
    </row>
    <row r="256" spans="2:65" s="12" customFormat="1" x14ac:dyDescent="0.2">
      <c r="B256" s="155"/>
      <c r="D256" s="150" t="s">
        <v>376</v>
      </c>
      <c r="E256" s="156" t="s">
        <v>1</v>
      </c>
      <c r="F256" s="157" t="s">
        <v>6109</v>
      </c>
      <c r="H256" s="158">
        <v>12.288</v>
      </c>
      <c r="I256" s="159"/>
      <c r="L256" s="155"/>
      <c r="M256" s="160"/>
      <c r="T256" s="161"/>
      <c r="AT256" s="156" t="s">
        <v>376</v>
      </c>
      <c r="AU256" s="156" t="s">
        <v>86</v>
      </c>
      <c r="AV256" s="12" t="s">
        <v>86</v>
      </c>
      <c r="AW256" s="12" t="s">
        <v>34</v>
      </c>
      <c r="AX256" s="12" t="s">
        <v>77</v>
      </c>
      <c r="AY256" s="156" t="s">
        <v>339</v>
      </c>
    </row>
    <row r="257" spans="2:65" s="13" customFormat="1" x14ac:dyDescent="0.2">
      <c r="B257" s="162"/>
      <c r="D257" s="150" t="s">
        <v>376</v>
      </c>
      <c r="E257" s="163" t="s">
        <v>1</v>
      </c>
      <c r="F257" s="164" t="s">
        <v>398</v>
      </c>
      <c r="H257" s="165">
        <v>18.048000000000002</v>
      </c>
      <c r="I257" s="166"/>
      <c r="L257" s="162"/>
      <c r="M257" s="167"/>
      <c r="T257" s="168"/>
      <c r="AT257" s="163" t="s">
        <v>376</v>
      </c>
      <c r="AU257" s="163" t="s">
        <v>86</v>
      </c>
      <c r="AV257" s="13" t="s">
        <v>249</v>
      </c>
      <c r="AW257" s="13" t="s">
        <v>34</v>
      </c>
      <c r="AX257" s="13" t="s">
        <v>84</v>
      </c>
      <c r="AY257" s="163" t="s">
        <v>339</v>
      </c>
    </row>
    <row r="258" spans="2:65" s="1" customFormat="1" ht="24.15" customHeight="1" x14ac:dyDescent="0.2">
      <c r="B258" s="136"/>
      <c r="C258" s="137" t="s">
        <v>537</v>
      </c>
      <c r="D258" s="137" t="s">
        <v>342</v>
      </c>
      <c r="E258" s="138" t="s">
        <v>5500</v>
      </c>
      <c r="F258" s="139" t="s">
        <v>5501</v>
      </c>
      <c r="G258" s="140" t="s">
        <v>493</v>
      </c>
      <c r="H258" s="141">
        <v>17.056999999999999</v>
      </c>
      <c r="I258" s="142"/>
      <c r="J258" s="143">
        <f>ROUND(I258*H258,2)</f>
        <v>0</v>
      </c>
      <c r="K258" s="139" t="s">
        <v>902</v>
      </c>
      <c r="L258" s="32"/>
      <c r="M258" s="144" t="s">
        <v>1</v>
      </c>
      <c r="N258" s="145" t="s">
        <v>42</v>
      </c>
      <c r="P258" s="146">
        <f>O258*H258</f>
        <v>0</v>
      </c>
      <c r="Q258" s="146">
        <v>0</v>
      </c>
      <c r="R258" s="146">
        <f>Q258*H258</f>
        <v>0</v>
      </c>
      <c r="S258" s="146">
        <v>0</v>
      </c>
      <c r="T258" s="147">
        <f>S258*H258</f>
        <v>0</v>
      </c>
      <c r="AR258" s="148" t="s">
        <v>249</v>
      </c>
      <c r="AT258" s="148" t="s">
        <v>342</v>
      </c>
      <c r="AU258" s="148" t="s">
        <v>86</v>
      </c>
      <c r="AY258" s="17" t="s">
        <v>339</v>
      </c>
      <c r="BE258" s="149">
        <f>IF(N258="základní",J258,0)</f>
        <v>0</v>
      </c>
      <c r="BF258" s="149">
        <f>IF(N258="snížená",J258,0)</f>
        <v>0</v>
      </c>
      <c r="BG258" s="149">
        <f>IF(N258="zákl. přenesená",J258,0)</f>
        <v>0</v>
      </c>
      <c r="BH258" s="149">
        <f>IF(N258="sníž. přenesená",J258,0)</f>
        <v>0</v>
      </c>
      <c r="BI258" s="149">
        <f>IF(N258="nulová",J258,0)</f>
        <v>0</v>
      </c>
      <c r="BJ258" s="17" t="s">
        <v>84</v>
      </c>
      <c r="BK258" s="149">
        <f>ROUND(I258*H258,2)</f>
        <v>0</v>
      </c>
      <c r="BL258" s="17" t="s">
        <v>249</v>
      </c>
      <c r="BM258" s="148" t="s">
        <v>6110</v>
      </c>
    </row>
    <row r="259" spans="2:65" s="1" customFormat="1" ht="19.2" x14ac:dyDescent="0.2">
      <c r="B259" s="32"/>
      <c r="D259" s="150" t="s">
        <v>348</v>
      </c>
      <c r="F259" s="151" t="s">
        <v>5503</v>
      </c>
      <c r="I259" s="152"/>
      <c r="L259" s="32"/>
      <c r="M259" s="153"/>
      <c r="T259" s="56"/>
      <c r="AT259" s="17" t="s">
        <v>348</v>
      </c>
      <c r="AU259" s="17" t="s">
        <v>86</v>
      </c>
    </row>
    <row r="260" spans="2:65" s="12" customFormat="1" x14ac:dyDescent="0.2">
      <c r="B260" s="155"/>
      <c r="D260" s="150" t="s">
        <v>376</v>
      </c>
      <c r="E260" s="156" t="s">
        <v>1</v>
      </c>
      <c r="F260" s="157" t="s">
        <v>6111</v>
      </c>
      <c r="H260" s="158">
        <v>17.056999999999999</v>
      </c>
      <c r="I260" s="159"/>
      <c r="L260" s="155"/>
      <c r="M260" s="160"/>
      <c r="T260" s="161"/>
      <c r="AT260" s="156" t="s">
        <v>376</v>
      </c>
      <c r="AU260" s="156" t="s">
        <v>86</v>
      </c>
      <c r="AV260" s="12" t="s">
        <v>86</v>
      </c>
      <c r="AW260" s="12" t="s">
        <v>34</v>
      </c>
      <c r="AX260" s="12" t="s">
        <v>77</v>
      </c>
      <c r="AY260" s="156" t="s">
        <v>339</v>
      </c>
    </row>
    <row r="261" spans="2:65" s="13" customFormat="1" x14ac:dyDescent="0.2">
      <c r="B261" s="162"/>
      <c r="D261" s="150" t="s">
        <v>376</v>
      </c>
      <c r="E261" s="163" t="s">
        <v>1</v>
      </c>
      <c r="F261" s="164" t="s">
        <v>398</v>
      </c>
      <c r="H261" s="165">
        <v>17.056999999999999</v>
      </c>
      <c r="I261" s="166"/>
      <c r="L261" s="162"/>
      <c r="M261" s="167"/>
      <c r="T261" s="168"/>
      <c r="AT261" s="163" t="s">
        <v>376</v>
      </c>
      <c r="AU261" s="163" t="s">
        <v>86</v>
      </c>
      <c r="AV261" s="13" t="s">
        <v>249</v>
      </c>
      <c r="AW261" s="13" t="s">
        <v>34</v>
      </c>
      <c r="AX261" s="13" t="s">
        <v>84</v>
      </c>
      <c r="AY261" s="163" t="s">
        <v>339</v>
      </c>
    </row>
    <row r="262" spans="2:65" s="1" customFormat="1" ht="24.15" customHeight="1" x14ac:dyDescent="0.2">
      <c r="B262" s="136"/>
      <c r="C262" s="137" t="s">
        <v>542</v>
      </c>
      <c r="D262" s="137" t="s">
        <v>342</v>
      </c>
      <c r="E262" s="138" t="s">
        <v>2626</v>
      </c>
      <c r="F262" s="139" t="s">
        <v>2627</v>
      </c>
      <c r="G262" s="140" t="s">
        <v>493</v>
      </c>
      <c r="H262" s="141">
        <v>4.6079999999999997</v>
      </c>
      <c r="I262" s="142"/>
      <c r="J262" s="143">
        <f>ROUND(I262*H262,2)</f>
        <v>0</v>
      </c>
      <c r="K262" s="139" t="s">
        <v>902</v>
      </c>
      <c r="L262" s="32"/>
      <c r="M262" s="144" t="s">
        <v>1</v>
      </c>
      <c r="N262" s="145" t="s">
        <v>42</v>
      </c>
      <c r="P262" s="146">
        <f>O262*H262</f>
        <v>0</v>
      </c>
      <c r="Q262" s="146">
        <v>0</v>
      </c>
      <c r="R262" s="146">
        <f>Q262*H262</f>
        <v>0</v>
      </c>
      <c r="S262" s="146">
        <v>0</v>
      </c>
      <c r="T262" s="147">
        <f>S262*H262</f>
        <v>0</v>
      </c>
      <c r="AR262" s="148" t="s">
        <v>249</v>
      </c>
      <c r="AT262" s="148" t="s">
        <v>342</v>
      </c>
      <c r="AU262" s="148" t="s">
        <v>86</v>
      </c>
      <c r="AY262" s="17" t="s">
        <v>339</v>
      </c>
      <c r="BE262" s="149">
        <f>IF(N262="základní",J262,0)</f>
        <v>0</v>
      </c>
      <c r="BF262" s="149">
        <f>IF(N262="snížená",J262,0)</f>
        <v>0</v>
      </c>
      <c r="BG262" s="149">
        <f>IF(N262="zákl. přenesená",J262,0)</f>
        <v>0</v>
      </c>
      <c r="BH262" s="149">
        <f>IF(N262="sníž. přenesená",J262,0)</f>
        <v>0</v>
      </c>
      <c r="BI262" s="149">
        <f>IF(N262="nulová",J262,0)</f>
        <v>0</v>
      </c>
      <c r="BJ262" s="17" t="s">
        <v>84</v>
      </c>
      <c r="BK262" s="149">
        <f>ROUND(I262*H262,2)</f>
        <v>0</v>
      </c>
      <c r="BL262" s="17" t="s">
        <v>249</v>
      </c>
      <c r="BM262" s="148" t="s">
        <v>6112</v>
      </c>
    </row>
    <row r="263" spans="2:65" s="1" customFormat="1" ht="19.2" x14ac:dyDescent="0.2">
      <c r="B263" s="32"/>
      <c r="D263" s="150" t="s">
        <v>348</v>
      </c>
      <c r="F263" s="151" t="s">
        <v>2629</v>
      </c>
      <c r="I263" s="152"/>
      <c r="L263" s="32"/>
      <c r="M263" s="153"/>
      <c r="T263" s="56"/>
      <c r="AT263" s="17" t="s">
        <v>348</v>
      </c>
      <c r="AU263" s="17" t="s">
        <v>86</v>
      </c>
    </row>
    <row r="264" spans="2:65" s="12" customFormat="1" x14ac:dyDescent="0.2">
      <c r="B264" s="155"/>
      <c r="D264" s="150" t="s">
        <v>376</v>
      </c>
      <c r="E264" s="156" t="s">
        <v>1</v>
      </c>
      <c r="F264" s="157" t="s">
        <v>6113</v>
      </c>
      <c r="H264" s="158">
        <v>4.6079999999999997</v>
      </c>
      <c r="I264" s="159"/>
      <c r="L264" s="155"/>
      <c r="M264" s="160"/>
      <c r="T264" s="161"/>
      <c r="AT264" s="156" t="s">
        <v>376</v>
      </c>
      <c r="AU264" s="156" t="s">
        <v>86</v>
      </c>
      <c r="AV264" s="12" t="s">
        <v>86</v>
      </c>
      <c r="AW264" s="12" t="s">
        <v>34</v>
      </c>
      <c r="AX264" s="12" t="s">
        <v>77</v>
      </c>
      <c r="AY264" s="156" t="s">
        <v>339</v>
      </c>
    </row>
    <row r="265" spans="2:65" s="13" customFormat="1" x14ac:dyDescent="0.2">
      <c r="B265" s="162"/>
      <c r="D265" s="150" t="s">
        <v>376</v>
      </c>
      <c r="E265" s="163" t="s">
        <v>1</v>
      </c>
      <c r="F265" s="164" t="s">
        <v>398</v>
      </c>
      <c r="H265" s="165">
        <v>4.6079999999999997</v>
      </c>
      <c r="I265" s="166"/>
      <c r="L265" s="162"/>
      <c r="M265" s="167"/>
      <c r="T265" s="168"/>
      <c r="AT265" s="163" t="s">
        <v>376</v>
      </c>
      <c r="AU265" s="163" t="s">
        <v>86</v>
      </c>
      <c r="AV265" s="13" t="s">
        <v>249</v>
      </c>
      <c r="AW265" s="13" t="s">
        <v>34</v>
      </c>
      <c r="AX265" s="13" t="s">
        <v>84</v>
      </c>
      <c r="AY265" s="163" t="s">
        <v>339</v>
      </c>
    </row>
    <row r="266" spans="2:65" s="1" customFormat="1" ht="24.15" customHeight="1" x14ac:dyDescent="0.2">
      <c r="B266" s="136"/>
      <c r="C266" s="137" t="s">
        <v>549</v>
      </c>
      <c r="D266" s="137" t="s">
        <v>342</v>
      </c>
      <c r="E266" s="138" t="s">
        <v>6114</v>
      </c>
      <c r="F266" s="139" t="s">
        <v>6115</v>
      </c>
      <c r="G266" s="140" t="s">
        <v>493</v>
      </c>
      <c r="H266" s="141">
        <v>1.1399999999999999</v>
      </c>
      <c r="I266" s="142"/>
      <c r="J266" s="143">
        <f>ROUND(I266*H266,2)</f>
        <v>0</v>
      </c>
      <c r="K266" s="139" t="s">
        <v>902</v>
      </c>
      <c r="L266" s="32"/>
      <c r="M266" s="144" t="s">
        <v>1</v>
      </c>
      <c r="N266" s="145" t="s">
        <v>42</v>
      </c>
      <c r="P266" s="146">
        <f>O266*H266</f>
        <v>0</v>
      </c>
      <c r="Q266" s="146">
        <v>0</v>
      </c>
      <c r="R266" s="146">
        <f>Q266*H266</f>
        <v>0</v>
      </c>
      <c r="S266" s="146">
        <v>0</v>
      </c>
      <c r="T266" s="147">
        <f>S266*H266</f>
        <v>0</v>
      </c>
      <c r="AR266" s="148" t="s">
        <v>249</v>
      </c>
      <c r="AT266" s="148" t="s">
        <v>342</v>
      </c>
      <c r="AU266" s="148" t="s">
        <v>86</v>
      </c>
      <c r="AY266" s="17" t="s">
        <v>339</v>
      </c>
      <c r="BE266" s="149">
        <f>IF(N266="základní",J266,0)</f>
        <v>0</v>
      </c>
      <c r="BF266" s="149">
        <f>IF(N266="snížená",J266,0)</f>
        <v>0</v>
      </c>
      <c r="BG266" s="149">
        <f>IF(N266="zákl. přenesená",J266,0)</f>
        <v>0</v>
      </c>
      <c r="BH266" s="149">
        <f>IF(N266="sníž. přenesená",J266,0)</f>
        <v>0</v>
      </c>
      <c r="BI266" s="149">
        <f>IF(N266="nulová",J266,0)</f>
        <v>0</v>
      </c>
      <c r="BJ266" s="17" t="s">
        <v>84</v>
      </c>
      <c r="BK266" s="149">
        <f>ROUND(I266*H266,2)</f>
        <v>0</v>
      </c>
      <c r="BL266" s="17" t="s">
        <v>249</v>
      </c>
      <c r="BM266" s="148" t="s">
        <v>6116</v>
      </c>
    </row>
    <row r="267" spans="2:65" s="1" customFormat="1" ht="19.2" x14ac:dyDescent="0.2">
      <c r="B267" s="32"/>
      <c r="D267" s="150" t="s">
        <v>348</v>
      </c>
      <c r="F267" s="151" t="s">
        <v>6117</v>
      </c>
      <c r="I267" s="152"/>
      <c r="L267" s="32"/>
      <c r="M267" s="153"/>
      <c r="T267" s="56"/>
      <c r="AT267" s="17" t="s">
        <v>348</v>
      </c>
      <c r="AU267" s="17" t="s">
        <v>86</v>
      </c>
    </row>
    <row r="268" spans="2:65" s="15" customFormat="1" x14ac:dyDescent="0.2">
      <c r="B268" s="189"/>
      <c r="D268" s="150" t="s">
        <v>376</v>
      </c>
      <c r="E268" s="190" t="s">
        <v>1</v>
      </c>
      <c r="F268" s="191" t="s">
        <v>6081</v>
      </c>
      <c r="H268" s="190" t="s">
        <v>1</v>
      </c>
      <c r="I268" s="192"/>
      <c r="L268" s="189"/>
      <c r="M268" s="193"/>
      <c r="T268" s="194"/>
      <c r="AT268" s="190" t="s">
        <v>376</v>
      </c>
      <c r="AU268" s="190" t="s">
        <v>86</v>
      </c>
      <c r="AV268" s="15" t="s">
        <v>84</v>
      </c>
      <c r="AW268" s="15" t="s">
        <v>34</v>
      </c>
      <c r="AX268" s="15" t="s">
        <v>77</v>
      </c>
      <c r="AY268" s="190" t="s">
        <v>339</v>
      </c>
    </row>
    <row r="269" spans="2:65" s="12" customFormat="1" x14ac:dyDescent="0.2">
      <c r="B269" s="155"/>
      <c r="D269" s="150" t="s">
        <v>376</v>
      </c>
      <c r="E269" s="156" t="s">
        <v>1</v>
      </c>
      <c r="F269" s="157" t="s">
        <v>6118</v>
      </c>
      <c r="H269" s="158">
        <v>0.84</v>
      </c>
      <c r="I269" s="159"/>
      <c r="L269" s="155"/>
      <c r="M269" s="160"/>
      <c r="T269" s="161"/>
      <c r="AT269" s="156" t="s">
        <v>376</v>
      </c>
      <c r="AU269" s="156" t="s">
        <v>86</v>
      </c>
      <c r="AV269" s="12" t="s">
        <v>86</v>
      </c>
      <c r="AW269" s="12" t="s">
        <v>34</v>
      </c>
      <c r="AX269" s="12" t="s">
        <v>77</v>
      </c>
      <c r="AY269" s="156" t="s">
        <v>339</v>
      </c>
    </row>
    <row r="270" spans="2:65" s="15" customFormat="1" x14ac:dyDescent="0.2">
      <c r="B270" s="189"/>
      <c r="D270" s="150" t="s">
        <v>376</v>
      </c>
      <c r="E270" s="190" t="s">
        <v>1</v>
      </c>
      <c r="F270" s="191" t="s">
        <v>6119</v>
      </c>
      <c r="H270" s="190" t="s">
        <v>1</v>
      </c>
      <c r="I270" s="192"/>
      <c r="L270" s="189"/>
      <c r="M270" s="193"/>
      <c r="T270" s="194"/>
      <c r="AT270" s="190" t="s">
        <v>376</v>
      </c>
      <c r="AU270" s="190" t="s">
        <v>86</v>
      </c>
      <c r="AV270" s="15" t="s">
        <v>84</v>
      </c>
      <c r="AW270" s="15" t="s">
        <v>34</v>
      </c>
      <c r="AX270" s="15" t="s">
        <v>77</v>
      </c>
      <c r="AY270" s="190" t="s">
        <v>339</v>
      </c>
    </row>
    <row r="271" spans="2:65" s="12" customFormat="1" x14ac:dyDescent="0.2">
      <c r="B271" s="155"/>
      <c r="D271" s="150" t="s">
        <v>376</v>
      </c>
      <c r="E271" s="156" t="s">
        <v>1</v>
      </c>
      <c r="F271" s="157" t="s">
        <v>6120</v>
      </c>
      <c r="H271" s="158">
        <v>0.3</v>
      </c>
      <c r="I271" s="159"/>
      <c r="L271" s="155"/>
      <c r="M271" s="160"/>
      <c r="T271" s="161"/>
      <c r="AT271" s="156" t="s">
        <v>376</v>
      </c>
      <c r="AU271" s="156" t="s">
        <v>86</v>
      </c>
      <c r="AV271" s="12" t="s">
        <v>86</v>
      </c>
      <c r="AW271" s="12" t="s">
        <v>34</v>
      </c>
      <c r="AX271" s="12" t="s">
        <v>77</v>
      </c>
      <c r="AY271" s="156" t="s">
        <v>339</v>
      </c>
    </row>
    <row r="272" spans="2:65" s="13" customFormat="1" x14ac:dyDescent="0.2">
      <c r="B272" s="162"/>
      <c r="D272" s="150" t="s">
        <v>376</v>
      </c>
      <c r="E272" s="163" t="s">
        <v>1</v>
      </c>
      <c r="F272" s="164" t="s">
        <v>398</v>
      </c>
      <c r="H272" s="165">
        <v>1.1399999999999999</v>
      </c>
      <c r="I272" s="166"/>
      <c r="L272" s="162"/>
      <c r="M272" s="167"/>
      <c r="T272" s="168"/>
      <c r="AT272" s="163" t="s">
        <v>376</v>
      </c>
      <c r="AU272" s="163" t="s">
        <v>86</v>
      </c>
      <c r="AV272" s="13" t="s">
        <v>249</v>
      </c>
      <c r="AW272" s="13" t="s">
        <v>34</v>
      </c>
      <c r="AX272" s="13" t="s">
        <v>84</v>
      </c>
      <c r="AY272" s="163" t="s">
        <v>339</v>
      </c>
    </row>
    <row r="273" spans="2:65" s="1" customFormat="1" ht="24.15" customHeight="1" x14ac:dyDescent="0.2">
      <c r="B273" s="136"/>
      <c r="C273" s="137" t="s">
        <v>551</v>
      </c>
      <c r="D273" s="137" t="s">
        <v>342</v>
      </c>
      <c r="E273" s="138" t="s">
        <v>2632</v>
      </c>
      <c r="F273" s="139" t="s">
        <v>2633</v>
      </c>
      <c r="G273" s="140" t="s">
        <v>493</v>
      </c>
      <c r="H273" s="141">
        <v>203.09399999999999</v>
      </c>
      <c r="I273" s="142"/>
      <c r="J273" s="143">
        <f>ROUND(I273*H273,2)</f>
        <v>0</v>
      </c>
      <c r="K273" s="139" t="s">
        <v>902</v>
      </c>
      <c r="L273" s="32"/>
      <c r="M273" s="144" t="s">
        <v>1</v>
      </c>
      <c r="N273" s="145" t="s">
        <v>42</v>
      </c>
      <c r="P273" s="146">
        <f>O273*H273</f>
        <v>0</v>
      </c>
      <c r="Q273" s="146">
        <v>0</v>
      </c>
      <c r="R273" s="146">
        <f>Q273*H273</f>
        <v>0</v>
      </c>
      <c r="S273" s="146">
        <v>0</v>
      </c>
      <c r="T273" s="147">
        <f>S273*H273</f>
        <v>0</v>
      </c>
      <c r="AR273" s="148" t="s">
        <v>249</v>
      </c>
      <c r="AT273" s="148" t="s">
        <v>342</v>
      </c>
      <c r="AU273" s="148" t="s">
        <v>86</v>
      </c>
      <c r="AY273" s="17" t="s">
        <v>339</v>
      </c>
      <c r="BE273" s="149">
        <f>IF(N273="základní",J273,0)</f>
        <v>0</v>
      </c>
      <c r="BF273" s="149">
        <f>IF(N273="snížená",J273,0)</f>
        <v>0</v>
      </c>
      <c r="BG273" s="149">
        <f>IF(N273="zákl. přenesená",J273,0)</f>
        <v>0</v>
      </c>
      <c r="BH273" s="149">
        <f>IF(N273="sníž. přenesená",J273,0)</f>
        <v>0</v>
      </c>
      <c r="BI273" s="149">
        <f>IF(N273="nulová",J273,0)</f>
        <v>0</v>
      </c>
      <c r="BJ273" s="17" t="s">
        <v>84</v>
      </c>
      <c r="BK273" s="149">
        <f>ROUND(I273*H273,2)</f>
        <v>0</v>
      </c>
      <c r="BL273" s="17" t="s">
        <v>249</v>
      </c>
      <c r="BM273" s="148" t="s">
        <v>6121</v>
      </c>
    </row>
    <row r="274" spans="2:65" s="1" customFormat="1" ht="19.2" x14ac:dyDescent="0.2">
      <c r="B274" s="32"/>
      <c r="D274" s="150" t="s">
        <v>348</v>
      </c>
      <c r="F274" s="151" t="s">
        <v>2633</v>
      </c>
      <c r="I274" s="152"/>
      <c r="L274" s="32"/>
      <c r="M274" s="153"/>
      <c r="T274" s="56"/>
      <c r="AT274" s="17" t="s">
        <v>348</v>
      </c>
      <c r="AU274" s="17" t="s">
        <v>86</v>
      </c>
    </row>
    <row r="275" spans="2:65" s="12" customFormat="1" x14ac:dyDescent="0.2">
      <c r="B275" s="155"/>
      <c r="D275" s="150" t="s">
        <v>376</v>
      </c>
      <c r="E275" s="156" t="s">
        <v>1</v>
      </c>
      <c r="F275" s="157" t="s">
        <v>6122</v>
      </c>
      <c r="H275" s="158">
        <v>203.09399999999999</v>
      </c>
      <c r="I275" s="159"/>
      <c r="L275" s="155"/>
      <c r="M275" s="160"/>
      <c r="T275" s="161"/>
      <c r="AT275" s="156" t="s">
        <v>376</v>
      </c>
      <c r="AU275" s="156" t="s">
        <v>86</v>
      </c>
      <c r="AV275" s="12" t="s">
        <v>86</v>
      </c>
      <c r="AW275" s="12" t="s">
        <v>34</v>
      </c>
      <c r="AX275" s="12" t="s">
        <v>77</v>
      </c>
      <c r="AY275" s="156" t="s">
        <v>339</v>
      </c>
    </row>
    <row r="276" spans="2:65" s="13" customFormat="1" x14ac:dyDescent="0.2">
      <c r="B276" s="162"/>
      <c r="D276" s="150" t="s">
        <v>376</v>
      </c>
      <c r="E276" s="163" t="s">
        <v>1</v>
      </c>
      <c r="F276" s="164" t="s">
        <v>398</v>
      </c>
      <c r="H276" s="165">
        <v>203.09399999999999</v>
      </c>
      <c r="I276" s="166"/>
      <c r="L276" s="162"/>
      <c r="M276" s="167"/>
      <c r="T276" s="168"/>
      <c r="AT276" s="163" t="s">
        <v>376</v>
      </c>
      <c r="AU276" s="163" t="s">
        <v>86</v>
      </c>
      <c r="AV276" s="13" t="s">
        <v>249</v>
      </c>
      <c r="AW276" s="13" t="s">
        <v>34</v>
      </c>
      <c r="AX276" s="13" t="s">
        <v>84</v>
      </c>
      <c r="AY276" s="163" t="s">
        <v>339</v>
      </c>
    </row>
    <row r="277" spans="2:65" s="1" customFormat="1" ht="16.5" customHeight="1" x14ac:dyDescent="0.2">
      <c r="B277" s="136"/>
      <c r="C277" s="137" t="s">
        <v>555</v>
      </c>
      <c r="D277" s="137" t="s">
        <v>342</v>
      </c>
      <c r="E277" s="138" t="s">
        <v>2642</v>
      </c>
      <c r="F277" s="139" t="s">
        <v>2643</v>
      </c>
      <c r="G277" s="140" t="s">
        <v>493</v>
      </c>
      <c r="H277" s="141">
        <v>242.80699999999999</v>
      </c>
      <c r="I277" s="142"/>
      <c r="J277" s="143">
        <f>ROUND(I277*H277,2)</f>
        <v>0</v>
      </c>
      <c r="K277" s="139" t="s">
        <v>902</v>
      </c>
      <c r="L277" s="32"/>
      <c r="M277" s="144" t="s">
        <v>1</v>
      </c>
      <c r="N277" s="145" t="s">
        <v>42</v>
      </c>
      <c r="P277" s="146">
        <f>O277*H277</f>
        <v>0</v>
      </c>
      <c r="Q277" s="146">
        <v>0</v>
      </c>
      <c r="R277" s="146">
        <f>Q277*H277</f>
        <v>0</v>
      </c>
      <c r="S277" s="146">
        <v>0</v>
      </c>
      <c r="T277" s="147">
        <f>S277*H277</f>
        <v>0</v>
      </c>
      <c r="AR277" s="148" t="s">
        <v>249</v>
      </c>
      <c r="AT277" s="148" t="s">
        <v>342</v>
      </c>
      <c r="AU277" s="148" t="s">
        <v>86</v>
      </c>
      <c r="AY277" s="17" t="s">
        <v>339</v>
      </c>
      <c r="BE277" s="149">
        <f>IF(N277="základní",J277,0)</f>
        <v>0</v>
      </c>
      <c r="BF277" s="149">
        <f>IF(N277="snížená",J277,0)</f>
        <v>0</v>
      </c>
      <c r="BG277" s="149">
        <f>IF(N277="zákl. přenesená",J277,0)</f>
        <v>0</v>
      </c>
      <c r="BH277" s="149">
        <f>IF(N277="sníž. přenesená",J277,0)</f>
        <v>0</v>
      </c>
      <c r="BI277" s="149">
        <f>IF(N277="nulová",J277,0)</f>
        <v>0</v>
      </c>
      <c r="BJ277" s="17" t="s">
        <v>84</v>
      </c>
      <c r="BK277" s="149">
        <f>ROUND(I277*H277,2)</f>
        <v>0</v>
      </c>
      <c r="BL277" s="17" t="s">
        <v>249</v>
      </c>
      <c r="BM277" s="148" t="s">
        <v>6123</v>
      </c>
    </row>
    <row r="278" spans="2:65" s="1" customFormat="1" x14ac:dyDescent="0.2">
      <c r="B278" s="32"/>
      <c r="D278" s="150" t="s">
        <v>348</v>
      </c>
      <c r="F278" s="151" t="s">
        <v>2645</v>
      </c>
      <c r="I278" s="152"/>
      <c r="L278" s="32"/>
      <c r="M278" s="153"/>
      <c r="T278" s="56"/>
      <c r="AT278" s="17" t="s">
        <v>348</v>
      </c>
      <c r="AU278" s="17" t="s">
        <v>86</v>
      </c>
    </row>
    <row r="279" spans="2:65" s="15" customFormat="1" x14ac:dyDescent="0.2">
      <c r="B279" s="189"/>
      <c r="D279" s="150" t="s">
        <v>376</v>
      </c>
      <c r="E279" s="190" t="s">
        <v>1</v>
      </c>
      <c r="F279" s="191" t="s">
        <v>5513</v>
      </c>
      <c r="H279" s="190" t="s">
        <v>1</v>
      </c>
      <c r="I279" s="192"/>
      <c r="L279" s="189"/>
      <c r="M279" s="193"/>
      <c r="T279" s="194"/>
      <c r="AT279" s="190" t="s">
        <v>376</v>
      </c>
      <c r="AU279" s="190" t="s">
        <v>86</v>
      </c>
      <c r="AV279" s="15" t="s">
        <v>84</v>
      </c>
      <c r="AW279" s="15" t="s">
        <v>34</v>
      </c>
      <c r="AX279" s="15" t="s">
        <v>77</v>
      </c>
      <c r="AY279" s="190" t="s">
        <v>339</v>
      </c>
    </row>
    <row r="280" spans="2:65" s="12" customFormat="1" x14ac:dyDescent="0.2">
      <c r="B280" s="155"/>
      <c r="D280" s="150" t="s">
        <v>376</v>
      </c>
      <c r="E280" s="156" t="s">
        <v>1</v>
      </c>
      <c r="F280" s="157" t="s">
        <v>6124</v>
      </c>
      <c r="H280" s="158">
        <v>203.09399999999999</v>
      </c>
      <c r="I280" s="159"/>
      <c r="L280" s="155"/>
      <c r="M280" s="160"/>
      <c r="T280" s="161"/>
      <c r="AT280" s="156" t="s">
        <v>376</v>
      </c>
      <c r="AU280" s="156" t="s">
        <v>86</v>
      </c>
      <c r="AV280" s="12" t="s">
        <v>86</v>
      </c>
      <c r="AW280" s="12" t="s">
        <v>34</v>
      </c>
      <c r="AX280" s="12" t="s">
        <v>77</v>
      </c>
      <c r="AY280" s="156" t="s">
        <v>339</v>
      </c>
    </row>
    <row r="281" spans="2:65" s="12" customFormat="1" x14ac:dyDescent="0.2">
      <c r="B281" s="155"/>
      <c r="D281" s="150" t="s">
        <v>376</v>
      </c>
      <c r="E281" s="156" t="s">
        <v>1</v>
      </c>
      <c r="F281" s="157" t="s">
        <v>6125</v>
      </c>
      <c r="H281" s="158">
        <v>17.056999999999999</v>
      </c>
      <c r="I281" s="159"/>
      <c r="L281" s="155"/>
      <c r="M281" s="160"/>
      <c r="T281" s="161"/>
      <c r="AT281" s="156" t="s">
        <v>376</v>
      </c>
      <c r="AU281" s="156" t="s">
        <v>86</v>
      </c>
      <c r="AV281" s="12" t="s">
        <v>86</v>
      </c>
      <c r="AW281" s="12" t="s">
        <v>34</v>
      </c>
      <c r="AX281" s="12" t="s">
        <v>77</v>
      </c>
      <c r="AY281" s="156" t="s">
        <v>339</v>
      </c>
    </row>
    <row r="282" spans="2:65" s="12" customFormat="1" x14ac:dyDescent="0.2">
      <c r="B282" s="155"/>
      <c r="D282" s="150" t="s">
        <v>376</v>
      </c>
      <c r="E282" s="156" t="s">
        <v>1</v>
      </c>
      <c r="F282" s="157" t="s">
        <v>6126</v>
      </c>
      <c r="H282" s="158">
        <v>4.6079999999999997</v>
      </c>
      <c r="I282" s="159"/>
      <c r="L282" s="155"/>
      <c r="M282" s="160"/>
      <c r="T282" s="161"/>
      <c r="AT282" s="156" t="s">
        <v>376</v>
      </c>
      <c r="AU282" s="156" t="s">
        <v>86</v>
      </c>
      <c r="AV282" s="12" t="s">
        <v>86</v>
      </c>
      <c r="AW282" s="12" t="s">
        <v>34</v>
      </c>
      <c r="AX282" s="12" t="s">
        <v>77</v>
      </c>
      <c r="AY282" s="156" t="s">
        <v>339</v>
      </c>
    </row>
    <row r="283" spans="2:65" s="12" customFormat="1" x14ac:dyDescent="0.2">
      <c r="B283" s="155"/>
      <c r="D283" s="150" t="s">
        <v>376</v>
      </c>
      <c r="E283" s="156" t="s">
        <v>1</v>
      </c>
      <c r="F283" s="157" t="s">
        <v>6127</v>
      </c>
      <c r="H283" s="158">
        <v>5.76</v>
      </c>
      <c r="I283" s="159"/>
      <c r="L283" s="155"/>
      <c r="M283" s="160"/>
      <c r="T283" s="161"/>
      <c r="AT283" s="156" t="s">
        <v>376</v>
      </c>
      <c r="AU283" s="156" t="s">
        <v>86</v>
      </c>
      <c r="AV283" s="12" t="s">
        <v>86</v>
      </c>
      <c r="AW283" s="12" t="s">
        <v>34</v>
      </c>
      <c r="AX283" s="12" t="s">
        <v>77</v>
      </c>
      <c r="AY283" s="156" t="s">
        <v>339</v>
      </c>
    </row>
    <row r="284" spans="2:65" s="12" customFormat="1" x14ac:dyDescent="0.2">
      <c r="B284" s="155"/>
      <c r="D284" s="150" t="s">
        <v>376</v>
      </c>
      <c r="E284" s="156" t="s">
        <v>1</v>
      </c>
      <c r="F284" s="157" t="s">
        <v>6128</v>
      </c>
      <c r="H284" s="158">
        <v>12.288</v>
      </c>
      <c r="I284" s="159"/>
      <c r="L284" s="155"/>
      <c r="M284" s="160"/>
      <c r="T284" s="161"/>
      <c r="AT284" s="156" t="s">
        <v>376</v>
      </c>
      <c r="AU284" s="156" t="s">
        <v>86</v>
      </c>
      <c r="AV284" s="12" t="s">
        <v>86</v>
      </c>
      <c r="AW284" s="12" t="s">
        <v>34</v>
      </c>
      <c r="AX284" s="12" t="s">
        <v>77</v>
      </c>
      <c r="AY284" s="156" t="s">
        <v>339</v>
      </c>
    </row>
    <row r="285" spans="2:65" s="13" customFormat="1" x14ac:dyDescent="0.2">
      <c r="B285" s="162"/>
      <c r="D285" s="150" t="s">
        <v>376</v>
      </c>
      <c r="E285" s="163" t="s">
        <v>1</v>
      </c>
      <c r="F285" s="164" t="s">
        <v>398</v>
      </c>
      <c r="H285" s="165">
        <v>242.80699999999999</v>
      </c>
      <c r="I285" s="166"/>
      <c r="L285" s="162"/>
      <c r="M285" s="167"/>
      <c r="T285" s="168"/>
      <c r="AT285" s="163" t="s">
        <v>376</v>
      </c>
      <c r="AU285" s="163" t="s">
        <v>86</v>
      </c>
      <c r="AV285" s="13" t="s">
        <v>249</v>
      </c>
      <c r="AW285" s="13" t="s">
        <v>34</v>
      </c>
      <c r="AX285" s="13" t="s">
        <v>84</v>
      </c>
      <c r="AY285" s="163" t="s">
        <v>339</v>
      </c>
    </row>
    <row r="286" spans="2:65" s="1" customFormat="1" ht="16.5" customHeight="1" x14ac:dyDescent="0.2">
      <c r="B286" s="136"/>
      <c r="C286" s="137" t="s">
        <v>561</v>
      </c>
      <c r="D286" s="137" t="s">
        <v>342</v>
      </c>
      <c r="E286" s="138" t="s">
        <v>2646</v>
      </c>
      <c r="F286" s="139" t="s">
        <v>2647</v>
      </c>
      <c r="G286" s="140" t="s">
        <v>493</v>
      </c>
      <c r="H286" s="141">
        <v>4613.3329999999996</v>
      </c>
      <c r="I286" s="142"/>
      <c r="J286" s="143">
        <f>ROUND(I286*H286,2)</f>
        <v>0</v>
      </c>
      <c r="K286" s="139" t="s">
        <v>902</v>
      </c>
      <c r="L286" s="32"/>
      <c r="M286" s="144" t="s">
        <v>1</v>
      </c>
      <c r="N286" s="145" t="s">
        <v>42</v>
      </c>
      <c r="P286" s="146">
        <f>O286*H286</f>
        <v>0</v>
      </c>
      <c r="Q286" s="146">
        <v>0</v>
      </c>
      <c r="R286" s="146">
        <f>Q286*H286</f>
        <v>0</v>
      </c>
      <c r="S286" s="146">
        <v>0</v>
      </c>
      <c r="T286" s="147">
        <f>S286*H286</f>
        <v>0</v>
      </c>
      <c r="AR286" s="148" t="s">
        <v>249</v>
      </c>
      <c r="AT286" s="148" t="s">
        <v>342</v>
      </c>
      <c r="AU286" s="148" t="s">
        <v>86</v>
      </c>
      <c r="AY286" s="17" t="s">
        <v>339</v>
      </c>
      <c r="BE286" s="149">
        <f>IF(N286="základní",J286,0)</f>
        <v>0</v>
      </c>
      <c r="BF286" s="149">
        <f>IF(N286="snížená",J286,0)</f>
        <v>0</v>
      </c>
      <c r="BG286" s="149">
        <f>IF(N286="zákl. přenesená",J286,0)</f>
        <v>0</v>
      </c>
      <c r="BH286" s="149">
        <f>IF(N286="sníž. přenesená",J286,0)</f>
        <v>0</v>
      </c>
      <c r="BI286" s="149">
        <f>IF(N286="nulová",J286,0)</f>
        <v>0</v>
      </c>
      <c r="BJ286" s="17" t="s">
        <v>84</v>
      </c>
      <c r="BK286" s="149">
        <f>ROUND(I286*H286,2)</f>
        <v>0</v>
      </c>
      <c r="BL286" s="17" t="s">
        <v>249</v>
      </c>
      <c r="BM286" s="148" t="s">
        <v>6129</v>
      </c>
    </row>
    <row r="287" spans="2:65" s="1" customFormat="1" ht="19.2" x14ac:dyDescent="0.2">
      <c r="B287" s="32"/>
      <c r="D287" s="150" t="s">
        <v>348</v>
      </c>
      <c r="F287" s="151" t="s">
        <v>2649</v>
      </c>
      <c r="I287" s="152"/>
      <c r="L287" s="32"/>
      <c r="M287" s="153"/>
      <c r="T287" s="56"/>
      <c r="AT287" s="17" t="s">
        <v>348</v>
      </c>
      <c r="AU287" s="17" t="s">
        <v>86</v>
      </c>
    </row>
    <row r="288" spans="2:65" s="15" customFormat="1" x14ac:dyDescent="0.2">
      <c r="B288" s="189"/>
      <c r="D288" s="150" t="s">
        <v>376</v>
      </c>
      <c r="E288" s="190" t="s">
        <v>1</v>
      </c>
      <c r="F288" s="191" t="s">
        <v>5333</v>
      </c>
      <c r="H288" s="190" t="s">
        <v>1</v>
      </c>
      <c r="I288" s="192"/>
      <c r="L288" s="189"/>
      <c r="M288" s="193"/>
      <c r="T288" s="194"/>
      <c r="AT288" s="190" t="s">
        <v>376</v>
      </c>
      <c r="AU288" s="190" t="s">
        <v>86</v>
      </c>
      <c r="AV288" s="15" t="s">
        <v>84</v>
      </c>
      <c r="AW288" s="15" t="s">
        <v>34</v>
      </c>
      <c r="AX288" s="15" t="s">
        <v>77</v>
      </c>
      <c r="AY288" s="190" t="s">
        <v>339</v>
      </c>
    </row>
    <row r="289" spans="2:65" s="12" customFormat="1" x14ac:dyDescent="0.2">
      <c r="B289" s="155"/>
      <c r="D289" s="150" t="s">
        <v>376</v>
      </c>
      <c r="E289" s="156" t="s">
        <v>1</v>
      </c>
      <c r="F289" s="157" t="s">
        <v>6130</v>
      </c>
      <c r="H289" s="158">
        <v>4613.3329999999996</v>
      </c>
      <c r="I289" s="159"/>
      <c r="L289" s="155"/>
      <c r="M289" s="160"/>
      <c r="T289" s="161"/>
      <c r="AT289" s="156" t="s">
        <v>376</v>
      </c>
      <c r="AU289" s="156" t="s">
        <v>86</v>
      </c>
      <c r="AV289" s="12" t="s">
        <v>86</v>
      </c>
      <c r="AW289" s="12" t="s">
        <v>34</v>
      </c>
      <c r="AX289" s="12" t="s">
        <v>77</v>
      </c>
      <c r="AY289" s="156" t="s">
        <v>339</v>
      </c>
    </row>
    <row r="290" spans="2:65" s="13" customFormat="1" x14ac:dyDescent="0.2">
      <c r="B290" s="162"/>
      <c r="D290" s="150" t="s">
        <v>376</v>
      </c>
      <c r="E290" s="163" t="s">
        <v>1</v>
      </c>
      <c r="F290" s="164" t="s">
        <v>398</v>
      </c>
      <c r="H290" s="165">
        <v>4613.3329999999996</v>
      </c>
      <c r="I290" s="166"/>
      <c r="L290" s="162"/>
      <c r="M290" s="167"/>
      <c r="T290" s="168"/>
      <c r="AT290" s="163" t="s">
        <v>376</v>
      </c>
      <c r="AU290" s="163" t="s">
        <v>86</v>
      </c>
      <c r="AV290" s="13" t="s">
        <v>249</v>
      </c>
      <c r="AW290" s="13" t="s">
        <v>34</v>
      </c>
      <c r="AX290" s="13" t="s">
        <v>84</v>
      </c>
      <c r="AY290" s="163" t="s">
        <v>339</v>
      </c>
    </row>
    <row r="291" spans="2:65" s="1" customFormat="1" ht="16.5" customHeight="1" x14ac:dyDescent="0.2">
      <c r="B291" s="136"/>
      <c r="C291" s="137" t="s">
        <v>567</v>
      </c>
      <c r="D291" s="137" t="s">
        <v>342</v>
      </c>
      <c r="E291" s="138" t="s">
        <v>2651</v>
      </c>
      <c r="F291" s="139" t="s">
        <v>2652</v>
      </c>
      <c r="G291" s="140" t="s">
        <v>493</v>
      </c>
      <c r="H291" s="141">
        <v>242.80699999999999</v>
      </c>
      <c r="I291" s="142"/>
      <c r="J291" s="143">
        <f>ROUND(I291*H291,2)</f>
        <v>0</v>
      </c>
      <c r="K291" s="139" t="s">
        <v>902</v>
      </c>
      <c r="L291" s="32"/>
      <c r="M291" s="144" t="s">
        <v>1</v>
      </c>
      <c r="N291" s="145" t="s">
        <v>42</v>
      </c>
      <c r="P291" s="146">
        <f>O291*H291</f>
        <v>0</v>
      </c>
      <c r="Q291" s="146">
        <v>0</v>
      </c>
      <c r="R291" s="146">
        <f>Q291*H291</f>
        <v>0</v>
      </c>
      <c r="S291" s="146">
        <v>0</v>
      </c>
      <c r="T291" s="147">
        <f>S291*H291</f>
        <v>0</v>
      </c>
      <c r="AR291" s="148" t="s">
        <v>249</v>
      </c>
      <c r="AT291" s="148" t="s">
        <v>342</v>
      </c>
      <c r="AU291" s="148" t="s">
        <v>86</v>
      </c>
      <c r="AY291" s="17" t="s">
        <v>339</v>
      </c>
      <c r="BE291" s="149">
        <f>IF(N291="základní",J291,0)</f>
        <v>0</v>
      </c>
      <c r="BF291" s="149">
        <f>IF(N291="snížená",J291,0)</f>
        <v>0</v>
      </c>
      <c r="BG291" s="149">
        <f>IF(N291="zákl. přenesená",J291,0)</f>
        <v>0</v>
      </c>
      <c r="BH291" s="149">
        <f>IF(N291="sníž. přenesená",J291,0)</f>
        <v>0</v>
      </c>
      <c r="BI291" s="149">
        <f>IF(N291="nulová",J291,0)</f>
        <v>0</v>
      </c>
      <c r="BJ291" s="17" t="s">
        <v>84</v>
      </c>
      <c r="BK291" s="149">
        <f>ROUND(I291*H291,2)</f>
        <v>0</v>
      </c>
      <c r="BL291" s="17" t="s">
        <v>249</v>
      </c>
      <c r="BM291" s="148" t="s">
        <v>6131</v>
      </c>
    </row>
    <row r="292" spans="2:65" s="1" customFormat="1" x14ac:dyDescent="0.2">
      <c r="B292" s="32"/>
      <c r="D292" s="150" t="s">
        <v>348</v>
      </c>
      <c r="F292" s="151" t="s">
        <v>2654</v>
      </c>
      <c r="I292" s="152"/>
      <c r="L292" s="32"/>
      <c r="M292" s="153"/>
      <c r="T292" s="56"/>
      <c r="AT292" s="17" t="s">
        <v>348</v>
      </c>
      <c r="AU292" s="17" t="s">
        <v>86</v>
      </c>
    </row>
    <row r="293" spans="2:65" s="15" customFormat="1" x14ac:dyDescent="0.2">
      <c r="B293" s="189"/>
      <c r="D293" s="150" t="s">
        <v>376</v>
      </c>
      <c r="E293" s="190" t="s">
        <v>1</v>
      </c>
      <c r="F293" s="191" t="s">
        <v>6132</v>
      </c>
      <c r="H293" s="190" t="s">
        <v>1</v>
      </c>
      <c r="I293" s="192"/>
      <c r="L293" s="189"/>
      <c r="M293" s="193"/>
      <c r="T293" s="194"/>
      <c r="AT293" s="190" t="s">
        <v>376</v>
      </c>
      <c r="AU293" s="190" t="s">
        <v>86</v>
      </c>
      <c r="AV293" s="15" t="s">
        <v>84</v>
      </c>
      <c r="AW293" s="15" t="s">
        <v>34</v>
      </c>
      <c r="AX293" s="15" t="s">
        <v>77</v>
      </c>
      <c r="AY293" s="190" t="s">
        <v>339</v>
      </c>
    </row>
    <row r="294" spans="2:65" s="12" customFormat="1" x14ac:dyDescent="0.2">
      <c r="B294" s="155"/>
      <c r="D294" s="150" t="s">
        <v>376</v>
      </c>
      <c r="E294" s="156" t="s">
        <v>1</v>
      </c>
      <c r="F294" s="157" t="s">
        <v>6133</v>
      </c>
      <c r="H294" s="158">
        <v>242.80699999999999</v>
      </c>
      <c r="I294" s="159"/>
      <c r="L294" s="155"/>
      <c r="M294" s="160"/>
      <c r="T294" s="161"/>
      <c r="AT294" s="156" t="s">
        <v>376</v>
      </c>
      <c r="AU294" s="156" t="s">
        <v>86</v>
      </c>
      <c r="AV294" s="12" t="s">
        <v>86</v>
      </c>
      <c r="AW294" s="12" t="s">
        <v>34</v>
      </c>
      <c r="AX294" s="12" t="s">
        <v>77</v>
      </c>
      <c r="AY294" s="156" t="s">
        <v>339</v>
      </c>
    </row>
    <row r="295" spans="2:65" s="13" customFormat="1" x14ac:dyDescent="0.2">
      <c r="B295" s="162"/>
      <c r="D295" s="150" t="s">
        <v>376</v>
      </c>
      <c r="E295" s="163" t="s">
        <v>1</v>
      </c>
      <c r="F295" s="164" t="s">
        <v>398</v>
      </c>
      <c r="H295" s="165">
        <v>242.80699999999999</v>
      </c>
      <c r="I295" s="166"/>
      <c r="L295" s="162"/>
      <c r="M295" s="167"/>
      <c r="T295" s="168"/>
      <c r="AT295" s="163" t="s">
        <v>376</v>
      </c>
      <c r="AU295" s="163" t="s">
        <v>86</v>
      </c>
      <c r="AV295" s="13" t="s">
        <v>249</v>
      </c>
      <c r="AW295" s="13" t="s">
        <v>34</v>
      </c>
      <c r="AX295" s="13" t="s">
        <v>84</v>
      </c>
      <c r="AY295" s="163" t="s">
        <v>339</v>
      </c>
    </row>
    <row r="296" spans="2:65" s="11" customFormat="1" ht="22.8" customHeight="1" x14ac:dyDescent="0.25">
      <c r="B296" s="124"/>
      <c r="D296" s="125" t="s">
        <v>76</v>
      </c>
      <c r="E296" s="134" t="s">
        <v>2661</v>
      </c>
      <c r="F296" s="134" t="s">
        <v>2662</v>
      </c>
      <c r="I296" s="127"/>
      <c r="J296" s="135">
        <f>BK296</f>
        <v>0</v>
      </c>
      <c r="L296" s="124"/>
      <c r="M296" s="129"/>
      <c r="P296" s="130">
        <f>SUM(P297:P298)</f>
        <v>0</v>
      </c>
      <c r="R296" s="130">
        <f>SUM(R297:R298)</f>
        <v>0</v>
      </c>
      <c r="T296" s="131">
        <f>SUM(T297:T298)</f>
        <v>0</v>
      </c>
      <c r="AR296" s="125" t="s">
        <v>84</v>
      </c>
      <c r="AT296" s="132" t="s">
        <v>76</v>
      </c>
      <c r="AU296" s="132" t="s">
        <v>84</v>
      </c>
      <c r="AY296" s="125" t="s">
        <v>339</v>
      </c>
      <c r="BK296" s="133">
        <f>SUM(BK297:BK298)</f>
        <v>0</v>
      </c>
    </row>
    <row r="297" spans="2:65" s="1" customFormat="1" ht="16.5" customHeight="1" x14ac:dyDescent="0.2">
      <c r="B297" s="136"/>
      <c r="C297" s="137" t="s">
        <v>573</v>
      </c>
      <c r="D297" s="137" t="s">
        <v>342</v>
      </c>
      <c r="E297" s="138" t="s">
        <v>2663</v>
      </c>
      <c r="F297" s="139" t="s">
        <v>2664</v>
      </c>
      <c r="G297" s="140" t="s">
        <v>493</v>
      </c>
      <c r="H297" s="141">
        <v>201.03299999999999</v>
      </c>
      <c r="I297" s="142"/>
      <c r="J297" s="143">
        <f>ROUND(I297*H297,2)</f>
        <v>0</v>
      </c>
      <c r="K297" s="139" t="s">
        <v>902</v>
      </c>
      <c r="L297" s="32"/>
      <c r="M297" s="144" t="s">
        <v>1</v>
      </c>
      <c r="N297" s="145" t="s">
        <v>42</v>
      </c>
      <c r="P297" s="146">
        <f>O297*H297</f>
        <v>0</v>
      </c>
      <c r="Q297" s="146">
        <v>0</v>
      </c>
      <c r="R297" s="146">
        <f>Q297*H297</f>
        <v>0</v>
      </c>
      <c r="S297" s="146">
        <v>0</v>
      </c>
      <c r="T297" s="147">
        <f>S297*H297</f>
        <v>0</v>
      </c>
      <c r="AR297" s="148" t="s">
        <v>249</v>
      </c>
      <c r="AT297" s="148" t="s">
        <v>342</v>
      </c>
      <c r="AU297" s="148" t="s">
        <v>86</v>
      </c>
      <c r="AY297" s="17" t="s">
        <v>339</v>
      </c>
      <c r="BE297" s="149">
        <f>IF(N297="základní",J297,0)</f>
        <v>0</v>
      </c>
      <c r="BF297" s="149">
        <f>IF(N297="snížená",J297,0)</f>
        <v>0</v>
      </c>
      <c r="BG297" s="149">
        <f>IF(N297="zákl. přenesená",J297,0)</f>
        <v>0</v>
      </c>
      <c r="BH297" s="149">
        <f>IF(N297="sníž. přenesená",J297,0)</f>
        <v>0</v>
      </c>
      <c r="BI297" s="149">
        <f>IF(N297="nulová",J297,0)</f>
        <v>0</v>
      </c>
      <c r="BJ297" s="17" t="s">
        <v>84</v>
      </c>
      <c r="BK297" s="149">
        <f>ROUND(I297*H297,2)</f>
        <v>0</v>
      </c>
      <c r="BL297" s="17" t="s">
        <v>249</v>
      </c>
      <c r="BM297" s="148" t="s">
        <v>6134</v>
      </c>
    </row>
    <row r="298" spans="2:65" s="1" customFormat="1" ht="19.2" x14ac:dyDescent="0.2">
      <c r="B298" s="32"/>
      <c r="D298" s="150" t="s">
        <v>348</v>
      </c>
      <c r="F298" s="151" t="s">
        <v>2666</v>
      </c>
      <c r="I298" s="152"/>
      <c r="L298" s="32"/>
      <c r="M298" s="202"/>
      <c r="N298" s="203"/>
      <c r="O298" s="203"/>
      <c r="P298" s="203"/>
      <c r="Q298" s="203"/>
      <c r="R298" s="203"/>
      <c r="S298" s="203"/>
      <c r="T298" s="204"/>
      <c r="AT298" s="17" t="s">
        <v>348</v>
      </c>
      <c r="AU298" s="17" t="s">
        <v>86</v>
      </c>
    </row>
    <row r="299" spans="2:65" s="1" customFormat="1" ht="6.9" customHeight="1" x14ac:dyDescent="0.2">
      <c r="B299" s="44"/>
      <c r="C299" s="45"/>
      <c r="D299" s="45"/>
      <c r="E299" s="45"/>
      <c r="F299" s="45"/>
      <c r="G299" s="45"/>
      <c r="H299" s="45"/>
      <c r="I299" s="45"/>
      <c r="J299" s="45"/>
      <c r="K299" s="45"/>
      <c r="L299" s="32"/>
    </row>
  </sheetData>
  <autoFilter ref="C132:K298" xr:uid="{00000000-0009-0000-0000-00001E000000}"/>
  <mergeCells count="15">
    <mergeCell ref="E119:H119"/>
    <mergeCell ref="E123:H123"/>
    <mergeCell ref="E121:H121"/>
    <mergeCell ref="E125:H125"/>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2:BM481"/>
  <sheetViews>
    <sheetView showGridLines="0" topLeftCell="A162" workbookViewId="0">
      <selection activeCell="F168" sqref="F168"/>
    </sheetView>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225</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3.2" x14ac:dyDescent="0.2">
      <c r="B8" s="20"/>
      <c r="D8" s="27" t="s">
        <v>312</v>
      </c>
      <c r="L8" s="20"/>
    </row>
    <row r="9" spans="2:46" ht="16.5" customHeight="1" x14ac:dyDescent="0.2">
      <c r="B9" s="20"/>
      <c r="E9" s="278" t="s">
        <v>1953</v>
      </c>
      <c r="F9" s="256"/>
      <c r="G9" s="256"/>
      <c r="H9" s="256"/>
      <c r="L9" s="20"/>
    </row>
    <row r="10" spans="2:46" ht="12" customHeight="1" x14ac:dyDescent="0.2">
      <c r="B10" s="20"/>
      <c r="D10" s="27" t="s">
        <v>314</v>
      </c>
      <c r="L10" s="20"/>
    </row>
    <row r="11" spans="2:46" s="1" customFormat="1" ht="16.5" customHeight="1" x14ac:dyDescent="0.2">
      <c r="B11" s="32"/>
      <c r="E11" s="260" t="s">
        <v>6135</v>
      </c>
      <c r="F11" s="277"/>
      <c r="G11" s="277"/>
      <c r="H11" s="277"/>
      <c r="L11" s="32"/>
    </row>
    <row r="12" spans="2:46" s="1" customFormat="1" ht="12" customHeight="1" x14ac:dyDescent="0.2">
      <c r="B12" s="32"/>
      <c r="D12" s="27" t="s">
        <v>625</v>
      </c>
      <c r="L12" s="32"/>
    </row>
    <row r="13" spans="2:46" s="1" customFormat="1" ht="16.5" customHeight="1" x14ac:dyDescent="0.2">
      <c r="B13" s="32"/>
      <c r="E13" s="248" t="s">
        <v>6136</v>
      </c>
      <c r="F13" s="277"/>
      <c r="G13" s="277"/>
      <c r="H13" s="277"/>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8"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80" t="str">
        <f>'Rekapitulace stavby'!E14</f>
        <v>Vyplň údaj</v>
      </c>
      <c r="F22" s="266"/>
      <c r="G22" s="266"/>
      <c r="H22" s="266"/>
      <c r="I22" s="27" t="s">
        <v>28</v>
      </c>
      <c r="J22" s="28" t="str">
        <f>'Rekapitulace stavby'!AN14</f>
        <v>Vyplň údaj</v>
      </c>
      <c r="L22" s="32"/>
    </row>
    <row r="23" spans="2:12" s="1" customFormat="1" ht="6.9"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 customHeight="1" x14ac:dyDescent="0.2">
      <c r="B29" s="32"/>
      <c r="L29" s="32"/>
    </row>
    <row r="30" spans="2:12" s="1" customFormat="1" ht="12" customHeight="1" x14ac:dyDescent="0.2">
      <c r="B30" s="32"/>
      <c r="D30" s="27" t="s">
        <v>36</v>
      </c>
      <c r="L30" s="32"/>
    </row>
    <row r="31" spans="2:12" s="7" customFormat="1" ht="16.5" customHeight="1" x14ac:dyDescent="0.2">
      <c r="B31" s="94"/>
      <c r="E31" s="270" t="s">
        <v>1</v>
      </c>
      <c r="F31" s="270"/>
      <c r="G31" s="270"/>
      <c r="H31" s="270"/>
      <c r="L31" s="94"/>
    </row>
    <row r="32" spans="2:12" s="1" customFormat="1" ht="6.9" customHeight="1" x14ac:dyDescent="0.2">
      <c r="B32" s="32"/>
      <c r="L32" s="32"/>
    </row>
    <row r="33" spans="2:12" s="1" customFormat="1" ht="6.9" customHeight="1" x14ac:dyDescent="0.2">
      <c r="B33" s="32"/>
      <c r="D33" s="53"/>
      <c r="E33" s="53"/>
      <c r="F33" s="53"/>
      <c r="G33" s="53"/>
      <c r="H33" s="53"/>
      <c r="I33" s="53"/>
      <c r="J33" s="53"/>
      <c r="K33" s="53"/>
      <c r="L33" s="32"/>
    </row>
    <row r="34" spans="2:12" s="1" customFormat="1" ht="25.35" customHeight="1" x14ac:dyDescent="0.2">
      <c r="B34" s="32"/>
      <c r="D34" s="95" t="s">
        <v>37</v>
      </c>
      <c r="J34" s="66">
        <f>ROUND(J138, 2)</f>
        <v>0</v>
      </c>
      <c r="L34" s="32"/>
    </row>
    <row r="35" spans="2:12" s="1" customFormat="1" ht="6.9" customHeight="1" x14ac:dyDescent="0.2">
      <c r="B35" s="32"/>
      <c r="D35" s="53"/>
      <c r="E35" s="53"/>
      <c r="F35" s="53"/>
      <c r="G35" s="53"/>
      <c r="H35" s="53"/>
      <c r="I35" s="53"/>
      <c r="J35" s="53"/>
      <c r="K35" s="53"/>
      <c r="L35" s="32"/>
    </row>
    <row r="36" spans="2:12" s="1" customFormat="1" ht="14.4" customHeight="1" x14ac:dyDescent="0.2">
      <c r="B36" s="32"/>
      <c r="F36" s="35" t="s">
        <v>39</v>
      </c>
      <c r="I36" s="35" t="s">
        <v>38</v>
      </c>
      <c r="J36" s="35" t="s">
        <v>40</v>
      </c>
      <c r="L36" s="32"/>
    </row>
    <row r="37" spans="2:12" s="1" customFormat="1" ht="14.4" customHeight="1" x14ac:dyDescent="0.2">
      <c r="B37" s="32"/>
      <c r="D37" s="55" t="s">
        <v>41</v>
      </c>
      <c r="E37" s="27" t="s">
        <v>42</v>
      </c>
      <c r="F37" s="86">
        <f>ROUND((SUM(BE138:BE480)),  2)</f>
        <v>0</v>
      </c>
      <c r="I37" s="96">
        <v>0.21</v>
      </c>
      <c r="J37" s="86">
        <f>ROUND(((SUM(BE138:BE480))*I37),  2)</f>
        <v>0</v>
      </c>
      <c r="L37" s="32"/>
    </row>
    <row r="38" spans="2:12" s="1" customFormat="1" ht="14.4" customHeight="1" x14ac:dyDescent="0.2">
      <c r="B38" s="32"/>
      <c r="E38" s="27" t="s">
        <v>43</v>
      </c>
      <c r="F38" s="86">
        <f>ROUND((SUM(BF138:BF480)),  2)</f>
        <v>0</v>
      </c>
      <c r="I38" s="96">
        <v>0.12</v>
      </c>
      <c r="J38" s="86">
        <f>ROUND(((SUM(BF138:BF480))*I38),  2)</f>
        <v>0</v>
      </c>
      <c r="L38" s="32"/>
    </row>
    <row r="39" spans="2:12" s="1" customFormat="1" ht="14.4" hidden="1" customHeight="1" x14ac:dyDescent="0.2">
      <c r="B39" s="32"/>
      <c r="E39" s="27" t="s">
        <v>44</v>
      </c>
      <c r="F39" s="86">
        <f>ROUND((SUM(BG138:BG480)),  2)</f>
        <v>0</v>
      </c>
      <c r="I39" s="96">
        <v>0.21</v>
      </c>
      <c r="J39" s="86">
        <f>0</f>
        <v>0</v>
      </c>
      <c r="L39" s="32"/>
    </row>
    <row r="40" spans="2:12" s="1" customFormat="1" ht="14.4" hidden="1" customHeight="1" x14ac:dyDescent="0.2">
      <c r="B40" s="32"/>
      <c r="E40" s="27" t="s">
        <v>45</v>
      </c>
      <c r="F40" s="86">
        <f>ROUND((SUM(BH138:BH480)),  2)</f>
        <v>0</v>
      </c>
      <c r="I40" s="96">
        <v>0.12</v>
      </c>
      <c r="J40" s="86">
        <f>0</f>
        <v>0</v>
      </c>
      <c r="L40" s="32"/>
    </row>
    <row r="41" spans="2:12" s="1" customFormat="1" ht="14.4" hidden="1" customHeight="1" x14ac:dyDescent="0.2">
      <c r="B41" s="32"/>
      <c r="E41" s="27" t="s">
        <v>46</v>
      </c>
      <c r="F41" s="86">
        <f>ROUND((SUM(BI138:BI480)),  2)</f>
        <v>0</v>
      </c>
      <c r="I41" s="96">
        <v>0</v>
      </c>
      <c r="J41" s="86">
        <f>0</f>
        <v>0</v>
      </c>
      <c r="L41" s="32"/>
    </row>
    <row r="42" spans="2:12" s="1" customFormat="1" ht="6.9"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 customHeight="1" x14ac:dyDescent="0.2">
      <c r="B44" s="32"/>
      <c r="L44" s="32"/>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ht="16.5" customHeight="1" x14ac:dyDescent="0.2">
      <c r="B87" s="20"/>
      <c r="E87" s="278" t="s">
        <v>1953</v>
      </c>
      <c r="F87" s="256"/>
      <c r="G87" s="256"/>
      <c r="H87" s="256"/>
      <c r="L87" s="20"/>
    </row>
    <row r="88" spans="2:12" ht="12" customHeight="1" x14ac:dyDescent="0.2">
      <c r="B88" s="20"/>
      <c r="C88" s="27" t="s">
        <v>314</v>
      </c>
      <c r="L88" s="20"/>
    </row>
    <row r="89" spans="2:12" s="1" customFormat="1" ht="16.5" customHeight="1" x14ac:dyDescent="0.2">
      <c r="B89" s="32"/>
      <c r="E89" s="260" t="s">
        <v>6135</v>
      </c>
      <c r="F89" s="277"/>
      <c r="G89" s="277"/>
      <c r="H89" s="277"/>
      <c r="L89" s="32"/>
    </row>
    <row r="90" spans="2:12" s="1" customFormat="1" ht="12" customHeight="1" x14ac:dyDescent="0.2">
      <c r="B90" s="32"/>
      <c r="C90" s="27" t="s">
        <v>625</v>
      </c>
      <c r="L90" s="32"/>
    </row>
    <row r="91" spans="2:12" s="1" customFormat="1" ht="16.5" customHeight="1" x14ac:dyDescent="0.2">
      <c r="B91" s="32"/>
      <c r="E91" s="248" t="str">
        <f>E13</f>
        <v>SO 02.16.1 - příkop</v>
      </c>
      <c r="F91" s="277"/>
      <c r="G91" s="277"/>
      <c r="H91" s="277"/>
      <c r="L91" s="32"/>
    </row>
    <row r="92" spans="2:12" s="1" customFormat="1" ht="6.9"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 customHeight="1" x14ac:dyDescent="0.2">
      <c r="B94" s="32"/>
      <c r="L94" s="32"/>
    </row>
    <row r="95" spans="2:12" s="1" customFormat="1" ht="15.15" customHeight="1" x14ac:dyDescent="0.2">
      <c r="B95" s="32"/>
      <c r="C95" s="27" t="s">
        <v>24</v>
      </c>
      <c r="F95" s="25" t="str">
        <f>E19</f>
        <v>Správa železnic, státní organizace, OŘ Ostrava</v>
      </c>
      <c r="I95" s="27" t="s">
        <v>32</v>
      </c>
      <c r="J95" s="30" t="str">
        <f>E25</f>
        <v xml:space="preserve"> </v>
      </c>
      <c r="L95" s="32"/>
    </row>
    <row r="96" spans="2:12" s="1" customFormat="1" ht="15.15"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8" customHeight="1" x14ac:dyDescent="0.2">
      <c r="B100" s="32"/>
      <c r="C100" s="107" t="s">
        <v>319</v>
      </c>
      <c r="J100" s="66">
        <f>J138</f>
        <v>0</v>
      </c>
      <c r="L100" s="32"/>
      <c r="AU100" s="17" t="s">
        <v>320</v>
      </c>
    </row>
    <row r="101" spans="2:47" s="8" customFormat="1" ht="24.9" customHeight="1" x14ac:dyDescent="0.2">
      <c r="B101" s="108"/>
      <c r="D101" s="109" t="s">
        <v>321</v>
      </c>
      <c r="E101" s="110"/>
      <c r="F101" s="110"/>
      <c r="G101" s="110"/>
      <c r="H101" s="110"/>
      <c r="I101" s="110"/>
      <c r="J101" s="111">
        <f>J139</f>
        <v>0</v>
      </c>
      <c r="L101" s="108"/>
    </row>
    <row r="102" spans="2:47" s="9" customFormat="1" ht="19.95" customHeight="1" x14ac:dyDescent="0.2">
      <c r="B102" s="112"/>
      <c r="D102" s="113" t="s">
        <v>2006</v>
      </c>
      <c r="E102" s="114"/>
      <c r="F102" s="114"/>
      <c r="G102" s="114"/>
      <c r="H102" s="114"/>
      <c r="I102" s="114"/>
      <c r="J102" s="115">
        <f>J140</f>
        <v>0</v>
      </c>
      <c r="L102" s="112"/>
    </row>
    <row r="103" spans="2:47" s="9" customFormat="1" ht="19.95" customHeight="1" x14ac:dyDescent="0.2">
      <c r="B103" s="112"/>
      <c r="D103" s="113" t="s">
        <v>2007</v>
      </c>
      <c r="E103" s="114"/>
      <c r="F103" s="114"/>
      <c r="G103" s="114"/>
      <c r="H103" s="114"/>
      <c r="I103" s="114"/>
      <c r="J103" s="115">
        <f>J219</f>
        <v>0</v>
      </c>
      <c r="L103" s="112"/>
    </row>
    <row r="104" spans="2:47" s="9" customFormat="1" ht="19.95" customHeight="1" x14ac:dyDescent="0.2">
      <c r="B104" s="112"/>
      <c r="D104" s="113" t="s">
        <v>2008</v>
      </c>
      <c r="E104" s="114"/>
      <c r="F104" s="114"/>
      <c r="G104" s="114"/>
      <c r="H104" s="114"/>
      <c r="I104" s="114"/>
      <c r="J104" s="115">
        <f>J224</f>
        <v>0</v>
      </c>
      <c r="L104" s="112"/>
    </row>
    <row r="105" spans="2:47" s="9" customFormat="1" ht="19.95" customHeight="1" x14ac:dyDescent="0.2">
      <c r="B105" s="112"/>
      <c r="D105" s="113" t="s">
        <v>2009</v>
      </c>
      <c r="E105" s="114"/>
      <c r="F105" s="114"/>
      <c r="G105" s="114"/>
      <c r="H105" s="114"/>
      <c r="I105" s="114"/>
      <c r="J105" s="115">
        <f>J246</f>
        <v>0</v>
      </c>
      <c r="L105" s="112"/>
    </row>
    <row r="106" spans="2:47" s="9" customFormat="1" ht="19.95" customHeight="1" x14ac:dyDescent="0.2">
      <c r="B106" s="112"/>
      <c r="D106" s="113" t="s">
        <v>322</v>
      </c>
      <c r="E106" s="114"/>
      <c r="F106" s="114"/>
      <c r="G106" s="114"/>
      <c r="H106" s="114"/>
      <c r="I106" s="114"/>
      <c r="J106" s="115">
        <f>J280</f>
        <v>0</v>
      </c>
      <c r="L106" s="112"/>
    </row>
    <row r="107" spans="2:47" s="9" customFormat="1" ht="19.95" customHeight="1" x14ac:dyDescent="0.2">
      <c r="B107" s="112"/>
      <c r="D107" s="113" t="s">
        <v>2010</v>
      </c>
      <c r="E107" s="114"/>
      <c r="F107" s="114"/>
      <c r="G107" s="114"/>
      <c r="H107" s="114"/>
      <c r="I107" s="114"/>
      <c r="J107" s="115">
        <f>J330</f>
        <v>0</v>
      </c>
      <c r="L107" s="112"/>
    </row>
    <row r="108" spans="2:47" s="9" customFormat="1" ht="19.95" customHeight="1" x14ac:dyDescent="0.2">
      <c r="B108" s="112"/>
      <c r="D108" s="113" t="s">
        <v>2011</v>
      </c>
      <c r="E108" s="114"/>
      <c r="F108" s="114"/>
      <c r="G108" s="114"/>
      <c r="H108" s="114"/>
      <c r="I108" s="114"/>
      <c r="J108" s="115">
        <f>J335</f>
        <v>0</v>
      </c>
      <c r="L108" s="112"/>
    </row>
    <row r="109" spans="2:47" s="9" customFormat="1" ht="19.95" customHeight="1" x14ac:dyDescent="0.2">
      <c r="B109" s="112"/>
      <c r="D109" s="113" t="s">
        <v>2013</v>
      </c>
      <c r="E109" s="114"/>
      <c r="F109" s="114"/>
      <c r="G109" s="114"/>
      <c r="H109" s="114"/>
      <c r="I109" s="114"/>
      <c r="J109" s="115">
        <f>J379</f>
        <v>0</v>
      </c>
      <c r="L109" s="112"/>
    </row>
    <row r="110" spans="2:47" s="8" customFormat="1" ht="24.9" customHeight="1" x14ac:dyDescent="0.2">
      <c r="B110" s="108"/>
      <c r="D110" s="109" t="s">
        <v>2014</v>
      </c>
      <c r="E110" s="110"/>
      <c r="F110" s="110"/>
      <c r="G110" s="110"/>
      <c r="H110" s="110"/>
      <c r="I110" s="110"/>
      <c r="J110" s="111">
        <f>J382</f>
        <v>0</v>
      </c>
      <c r="L110" s="108"/>
    </row>
    <row r="111" spans="2:47" s="9" customFormat="1" ht="19.95" customHeight="1" x14ac:dyDescent="0.2">
      <c r="B111" s="112"/>
      <c r="D111" s="113" t="s">
        <v>2015</v>
      </c>
      <c r="E111" s="114"/>
      <c r="F111" s="114"/>
      <c r="G111" s="114"/>
      <c r="H111" s="114"/>
      <c r="I111" s="114"/>
      <c r="J111" s="115">
        <f>J383</f>
        <v>0</v>
      </c>
      <c r="L111" s="112"/>
    </row>
    <row r="112" spans="2:47" s="9" customFormat="1" ht="19.95" customHeight="1" x14ac:dyDescent="0.2">
      <c r="B112" s="112"/>
      <c r="D112" s="113" t="s">
        <v>2017</v>
      </c>
      <c r="E112" s="114"/>
      <c r="F112" s="114"/>
      <c r="G112" s="114"/>
      <c r="H112" s="114"/>
      <c r="I112" s="114"/>
      <c r="J112" s="115">
        <f>J403</f>
        <v>0</v>
      </c>
      <c r="L112" s="112"/>
    </row>
    <row r="113" spans="2:12" s="9" customFormat="1" ht="19.95" customHeight="1" x14ac:dyDescent="0.2">
      <c r="B113" s="112"/>
      <c r="D113" s="113" t="s">
        <v>2019</v>
      </c>
      <c r="E113" s="114"/>
      <c r="F113" s="114"/>
      <c r="G113" s="114"/>
      <c r="H113" s="114"/>
      <c r="I113" s="114"/>
      <c r="J113" s="115">
        <f>J416</f>
        <v>0</v>
      </c>
      <c r="L113" s="112"/>
    </row>
    <row r="114" spans="2:12" s="8" customFormat="1" ht="24.9" customHeight="1" x14ac:dyDescent="0.2">
      <c r="B114" s="108"/>
      <c r="D114" s="109" t="s">
        <v>323</v>
      </c>
      <c r="E114" s="110"/>
      <c r="F114" s="110"/>
      <c r="G114" s="110"/>
      <c r="H114" s="110"/>
      <c r="I114" s="110"/>
      <c r="J114" s="111">
        <f>J456</f>
        <v>0</v>
      </c>
      <c r="L114" s="108"/>
    </row>
    <row r="115" spans="2:12" s="1" customFormat="1" ht="21.75" customHeight="1" x14ac:dyDescent="0.2">
      <c r="B115" s="32"/>
      <c r="L115" s="32"/>
    </row>
    <row r="116" spans="2:12" s="1" customFormat="1" ht="6.9" customHeight="1" x14ac:dyDescent="0.2">
      <c r="B116" s="44"/>
      <c r="C116" s="45"/>
      <c r="D116" s="45"/>
      <c r="E116" s="45"/>
      <c r="F116" s="45"/>
      <c r="G116" s="45"/>
      <c r="H116" s="45"/>
      <c r="I116" s="45"/>
      <c r="J116" s="45"/>
      <c r="K116" s="45"/>
      <c r="L116" s="32"/>
    </row>
    <row r="120" spans="2:12" s="1" customFormat="1" ht="6.9" customHeight="1" x14ac:dyDescent="0.2">
      <c r="B120" s="46"/>
      <c r="C120" s="47"/>
      <c r="D120" s="47"/>
      <c r="E120" s="47"/>
      <c r="F120" s="47"/>
      <c r="G120" s="47"/>
      <c r="H120" s="47"/>
      <c r="I120" s="47"/>
      <c r="J120" s="47"/>
      <c r="K120" s="47"/>
      <c r="L120" s="32"/>
    </row>
    <row r="121" spans="2:12" s="1" customFormat="1" ht="24.9" customHeight="1" x14ac:dyDescent="0.2">
      <c r="B121" s="32"/>
      <c r="C121" s="21" t="s">
        <v>324</v>
      </c>
      <c r="L121" s="32"/>
    </row>
    <row r="122" spans="2:12" s="1" customFormat="1" ht="6.9" customHeight="1" x14ac:dyDescent="0.2">
      <c r="B122" s="32"/>
      <c r="L122" s="32"/>
    </row>
    <row r="123" spans="2:12" s="1" customFormat="1" ht="12" customHeight="1" x14ac:dyDescent="0.2">
      <c r="B123" s="32"/>
      <c r="C123" s="27" t="s">
        <v>16</v>
      </c>
      <c r="L123" s="32"/>
    </row>
    <row r="124" spans="2:12" s="1" customFormat="1" ht="16.5" customHeight="1" x14ac:dyDescent="0.2">
      <c r="B124" s="32"/>
      <c r="E124" s="278" t="str">
        <f>E7</f>
        <v>Prostá rekonstrukce trati v úseku Milotice nad Opavou – Brantice – 2.etapa</v>
      </c>
      <c r="F124" s="279"/>
      <c r="G124" s="279"/>
      <c r="H124" s="279"/>
      <c r="L124" s="32"/>
    </row>
    <row r="125" spans="2:12" ht="12" customHeight="1" x14ac:dyDescent="0.2">
      <c r="B125" s="20"/>
      <c r="C125" s="27" t="s">
        <v>312</v>
      </c>
      <c r="L125" s="20"/>
    </row>
    <row r="126" spans="2:12" ht="16.5" customHeight="1" x14ac:dyDescent="0.2">
      <c r="B126" s="20"/>
      <c r="E126" s="278" t="s">
        <v>1953</v>
      </c>
      <c r="F126" s="256"/>
      <c r="G126" s="256"/>
      <c r="H126" s="256"/>
      <c r="L126" s="20"/>
    </row>
    <row r="127" spans="2:12" ht="12" customHeight="1" x14ac:dyDescent="0.2">
      <c r="B127" s="20"/>
      <c r="C127" s="27" t="s">
        <v>314</v>
      </c>
      <c r="L127" s="20"/>
    </row>
    <row r="128" spans="2:12" s="1" customFormat="1" ht="16.5" customHeight="1" x14ac:dyDescent="0.2">
      <c r="B128" s="32"/>
      <c r="E128" s="260" t="s">
        <v>6135</v>
      </c>
      <c r="F128" s="277"/>
      <c r="G128" s="277"/>
      <c r="H128" s="277"/>
      <c r="L128" s="32"/>
    </row>
    <row r="129" spans="2:65" s="1" customFormat="1" ht="12" customHeight="1" x14ac:dyDescent="0.2">
      <c r="B129" s="32"/>
      <c r="C129" s="27" t="s">
        <v>625</v>
      </c>
      <c r="L129" s="32"/>
    </row>
    <row r="130" spans="2:65" s="1" customFormat="1" ht="16.5" customHeight="1" x14ac:dyDescent="0.2">
      <c r="B130" s="32"/>
      <c r="E130" s="248" t="str">
        <f>E13</f>
        <v>SO 02.16.1 - příkop</v>
      </c>
      <c r="F130" s="277"/>
      <c r="G130" s="277"/>
      <c r="H130" s="277"/>
      <c r="L130" s="32"/>
    </row>
    <row r="131" spans="2:65" s="1" customFormat="1" ht="6.9" customHeight="1" x14ac:dyDescent="0.2">
      <c r="B131" s="32"/>
      <c r="L131" s="32"/>
    </row>
    <row r="132" spans="2:65" s="1" customFormat="1" ht="12" customHeight="1" x14ac:dyDescent="0.2">
      <c r="B132" s="32"/>
      <c r="C132" s="27" t="s">
        <v>20</v>
      </c>
      <c r="F132" s="25" t="str">
        <f>F16</f>
        <v>PS Krnov</v>
      </c>
      <c r="I132" s="27" t="s">
        <v>22</v>
      </c>
      <c r="J132" s="52" t="str">
        <f>IF(J16="","",J16)</f>
        <v>22. 5. 2025</v>
      </c>
      <c r="L132" s="32"/>
    </row>
    <row r="133" spans="2:65" s="1" customFormat="1" ht="6.9" customHeight="1" x14ac:dyDescent="0.2">
      <c r="B133" s="32"/>
      <c r="L133" s="32"/>
    </row>
    <row r="134" spans="2:65" s="1" customFormat="1" ht="15.15" customHeight="1" x14ac:dyDescent="0.2">
      <c r="B134" s="32"/>
      <c r="C134" s="27" t="s">
        <v>24</v>
      </c>
      <c r="F134" s="25" t="str">
        <f>E19</f>
        <v>Správa železnic, státní organizace, OŘ Ostrava</v>
      </c>
      <c r="I134" s="27" t="s">
        <v>32</v>
      </c>
      <c r="J134" s="30" t="str">
        <f>E25</f>
        <v xml:space="preserve"> </v>
      </c>
      <c r="L134" s="32"/>
    </row>
    <row r="135" spans="2:65" s="1" customFormat="1" ht="15.15" customHeight="1" x14ac:dyDescent="0.2">
      <c r="B135" s="32"/>
      <c r="C135" s="27" t="s">
        <v>30</v>
      </c>
      <c r="F135" s="25" t="str">
        <f>IF(E22="","",E22)</f>
        <v>Vyplň údaj</v>
      </c>
      <c r="I135" s="27" t="s">
        <v>35</v>
      </c>
      <c r="J135" s="30" t="str">
        <f>E28</f>
        <v xml:space="preserve"> </v>
      </c>
      <c r="L135" s="32"/>
    </row>
    <row r="136" spans="2:65" s="1" customFormat="1" ht="10.35" customHeight="1" x14ac:dyDescent="0.2">
      <c r="B136" s="32"/>
      <c r="L136" s="32"/>
    </row>
    <row r="137" spans="2:65" s="10" customFormat="1" ht="29.25" customHeight="1" x14ac:dyDescent="0.2">
      <c r="B137" s="116"/>
      <c r="C137" s="117" t="s">
        <v>325</v>
      </c>
      <c r="D137" s="118" t="s">
        <v>62</v>
      </c>
      <c r="E137" s="118" t="s">
        <v>58</v>
      </c>
      <c r="F137" s="118" t="s">
        <v>59</v>
      </c>
      <c r="G137" s="118" t="s">
        <v>326</v>
      </c>
      <c r="H137" s="118" t="s">
        <v>327</v>
      </c>
      <c r="I137" s="118" t="s">
        <v>328</v>
      </c>
      <c r="J137" s="118" t="s">
        <v>318</v>
      </c>
      <c r="K137" s="119" t="s">
        <v>329</v>
      </c>
      <c r="L137" s="116"/>
      <c r="M137" s="59" t="s">
        <v>1</v>
      </c>
      <c r="N137" s="60" t="s">
        <v>41</v>
      </c>
      <c r="O137" s="60" t="s">
        <v>330</v>
      </c>
      <c r="P137" s="60" t="s">
        <v>331</v>
      </c>
      <c r="Q137" s="60" t="s">
        <v>332</v>
      </c>
      <c r="R137" s="60" t="s">
        <v>333</v>
      </c>
      <c r="S137" s="60" t="s">
        <v>334</v>
      </c>
      <c r="T137" s="61" t="s">
        <v>335</v>
      </c>
    </row>
    <row r="138" spans="2:65" s="1" customFormat="1" ht="22.8" customHeight="1" x14ac:dyDescent="0.3">
      <c r="B138" s="32"/>
      <c r="C138" s="64" t="s">
        <v>336</v>
      </c>
      <c r="J138" s="120">
        <f>BK138</f>
        <v>0</v>
      </c>
      <c r="L138" s="32"/>
      <c r="M138" s="62"/>
      <c r="N138" s="53"/>
      <c r="O138" s="53"/>
      <c r="P138" s="121">
        <f>P139+P382+P456</f>
        <v>0</v>
      </c>
      <c r="Q138" s="53"/>
      <c r="R138" s="121">
        <f>R139+R382+R456</f>
        <v>3092.9384689499998</v>
      </c>
      <c r="S138" s="53"/>
      <c r="T138" s="122">
        <f>T139+T382+T456</f>
        <v>0</v>
      </c>
      <c r="AT138" s="17" t="s">
        <v>76</v>
      </c>
      <c r="AU138" s="17" t="s">
        <v>320</v>
      </c>
      <c r="BK138" s="123">
        <f>BK139+BK382+BK456</f>
        <v>0</v>
      </c>
    </row>
    <row r="139" spans="2:65" s="11" customFormat="1" ht="25.95" customHeight="1" x14ac:dyDescent="0.25">
      <c r="B139" s="124"/>
      <c r="D139" s="125" t="s">
        <v>76</v>
      </c>
      <c r="E139" s="126" t="s">
        <v>337</v>
      </c>
      <c r="F139" s="126" t="s">
        <v>338</v>
      </c>
      <c r="I139" s="127"/>
      <c r="J139" s="128">
        <f>BK139</f>
        <v>0</v>
      </c>
      <c r="L139" s="124"/>
      <c r="M139" s="129"/>
      <c r="P139" s="130">
        <f>P140+P219+P224+P246+P280+P330+P335+P379</f>
        <v>0</v>
      </c>
      <c r="R139" s="130">
        <f>R140+R219+R224+R246+R280+R330+R335+R379</f>
        <v>3060.9422544499998</v>
      </c>
      <c r="T139" s="131">
        <f>T140+T219+T224+T246+T280+T330+T335+T379</f>
        <v>0</v>
      </c>
      <c r="AR139" s="125" t="s">
        <v>84</v>
      </c>
      <c r="AT139" s="132" t="s">
        <v>76</v>
      </c>
      <c r="AU139" s="132" t="s">
        <v>77</v>
      </c>
      <c r="AY139" s="125" t="s">
        <v>339</v>
      </c>
      <c r="BK139" s="133">
        <f>BK140+BK219+BK224+BK246+BK280+BK330+BK335+BK379</f>
        <v>0</v>
      </c>
    </row>
    <row r="140" spans="2:65" s="11" customFormat="1" ht="22.8" customHeight="1" x14ac:dyDescent="0.25">
      <c r="B140" s="124"/>
      <c r="D140" s="125" t="s">
        <v>76</v>
      </c>
      <c r="E140" s="134" t="s">
        <v>84</v>
      </c>
      <c r="F140" s="134" t="s">
        <v>252</v>
      </c>
      <c r="I140" s="127"/>
      <c r="J140" s="135">
        <f>BK140</f>
        <v>0</v>
      </c>
      <c r="L140" s="124"/>
      <c r="M140" s="129"/>
      <c r="P140" s="130">
        <f>SUM(P141:P218)</f>
        <v>0</v>
      </c>
      <c r="R140" s="130">
        <f>SUM(R141:R218)</f>
        <v>21.160349999999998</v>
      </c>
      <c r="T140" s="131">
        <f>SUM(T141:T218)</f>
        <v>0</v>
      </c>
      <c r="AR140" s="125" t="s">
        <v>84</v>
      </c>
      <c r="AT140" s="132" t="s">
        <v>76</v>
      </c>
      <c r="AU140" s="132" t="s">
        <v>84</v>
      </c>
      <c r="AY140" s="125" t="s">
        <v>339</v>
      </c>
      <c r="BK140" s="133">
        <f>SUM(BK141:BK218)</f>
        <v>0</v>
      </c>
    </row>
    <row r="141" spans="2:65" s="1" customFormat="1" ht="16.5" customHeight="1" x14ac:dyDescent="0.2">
      <c r="B141" s="136"/>
      <c r="C141" s="137" t="s">
        <v>84</v>
      </c>
      <c r="D141" s="137" t="s">
        <v>342</v>
      </c>
      <c r="E141" s="138" t="s">
        <v>6137</v>
      </c>
      <c r="F141" s="139" t="s">
        <v>6138</v>
      </c>
      <c r="G141" s="140" t="s">
        <v>381</v>
      </c>
      <c r="H141" s="141">
        <v>4500</v>
      </c>
      <c r="I141" s="142"/>
      <c r="J141" s="143">
        <f>ROUND(I141*H141,2)</f>
        <v>0</v>
      </c>
      <c r="K141" s="139" t="s">
        <v>902</v>
      </c>
      <c r="L141" s="32"/>
      <c r="M141" s="144" t="s">
        <v>1</v>
      </c>
      <c r="N141" s="145" t="s">
        <v>42</v>
      </c>
      <c r="P141" s="146">
        <f>O141*H141</f>
        <v>0</v>
      </c>
      <c r="Q141" s="146">
        <v>0</v>
      </c>
      <c r="R141" s="146">
        <f>Q141*H141</f>
        <v>0</v>
      </c>
      <c r="S141" s="146">
        <v>0</v>
      </c>
      <c r="T141" s="147">
        <f>S141*H141</f>
        <v>0</v>
      </c>
      <c r="AR141" s="148" t="s">
        <v>249</v>
      </c>
      <c r="AT141" s="148" t="s">
        <v>342</v>
      </c>
      <c r="AU141" s="148" t="s">
        <v>86</v>
      </c>
      <c r="AY141" s="17" t="s">
        <v>339</v>
      </c>
      <c r="BE141" s="149">
        <f>IF(N141="základní",J141,0)</f>
        <v>0</v>
      </c>
      <c r="BF141" s="149">
        <f>IF(N141="snížená",J141,0)</f>
        <v>0</v>
      </c>
      <c r="BG141" s="149">
        <f>IF(N141="zákl. přenesená",J141,0)</f>
        <v>0</v>
      </c>
      <c r="BH141" s="149">
        <f>IF(N141="sníž. přenesená",J141,0)</f>
        <v>0</v>
      </c>
      <c r="BI141" s="149">
        <f>IF(N141="nulová",J141,0)</f>
        <v>0</v>
      </c>
      <c r="BJ141" s="17" t="s">
        <v>84</v>
      </c>
      <c r="BK141" s="149">
        <f>ROUND(I141*H141,2)</f>
        <v>0</v>
      </c>
      <c r="BL141" s="17" t="s">
        <v>249</v>
      </c>
      <c r="BM141" s="148" t="s">
        <v>6139</v>
      </c>
    </row>
    <row r="142" spans="2:65" s="1" customFormat="1" x14ac:dyDescent="0.2">
      <c r="B142" s="32"/>
      <c r="D142" s="150" t="s">
        <v>348</v>
      </c>
      <c r="F142" s="151" t="s">
        <v>6140</v>
      </c>
      <c r="I142" s="152"/>
      <c r="L142" s="32"/>
      <c r="M142" s="153"/>
      <c r="T142" s="56"/>
      <c r="AT142" s="17" t="s">
        <v>348</v>
      </c>
      <c r="AU142" s="17" t="s">
        <v>86</v>
      </c>
    </row>
    <row r="143" spans="2:65" s="1" customFormat="1" ht="16.5" customHeight="1" x14ac:dyDescent="0.2">
      <c r="B143" s="136"/>
      <c r="C143" s="137" t="s">
        <v>86</v>
      </c>
      <c r="D143" s="137" t="s">
        <v>342</v>
      </c>
      <c r="E143" s="138" t="s">
        <v>6141</v>
      </c>
      <c r="F143" s="139" t="s">
        <v>6142</v>
      </c>
      <c r="G143" s="140" t="s">
        <v>381</v>
      </c>
      <c r="H143" s="141">
        <v>1500</v>
      </c>
      <c r="I143" s="142"/>
      <c r="J143" s="143">
        <f>ROUND(I143*H143,2)</f>
        <v>0</v>
      </c>
      <c r="K143" s="139" t="s">
        <v>902</v>
      </c>
      <c r="L143" s="32"/>
      <c r="M143" s="144" t="s">
        <v>1</v>
      </c>
      <c r="N143" s="145" t="s">
        <v>42</v>
      </c>
      <c r="P143" s="146">
        <f>O143*H143</f>
        <v>0</v>
      </c>
      <c r="Q143" s="146">
        <v>0</v>
      </c>
      <c r="R143" s="146">
        <f>Q143*H143</f>
        <v>0</v>
      </c>
      <c r="S143" s="146">
        <v>0</v>
      </c>
      <c r="T143" s="147">
        <f>S143*H143</f>
        <v>0</v>
      </c>
      <c r="AR143" s="148" t="s">
        <v>249</v>
      </c>
      <c r="AT143" s="148" t="s">
        <v>342</v>
      </c>
      <c r="AU143" s="148" t="s">
        <v>86</v>
      </c>
      <c r="AY143" s="17" t="s">
        <v>339</v>
      </c>
      <c r="BE143" s="149">
        <f>IF(N143="základní",J143,0)</f>
        <v>0</v>
      </c>
      <c r="BF143" s="149">
        <f>IF(N143="snížená",J143,0)</f>
        <v>0</v>
      </c>
      <c r="BG143" s="149">
        <f>IF(N143="zákl. přenesená",J143,0)</f>
        <v>0</v>
      </c>
      <c r="BH143" s="149">
        <f>IF(N143="sníž. přenesená",J143,0)</f>
        <v>0</v>
      </c>
      <c r="BI143" s="149">
        <f>IF(N143="nulová",J143,0)</f>
        <v>0</v>
      </c>
      <c r="BJ143" s="17" t="s">
        <v>84</v>
      </c>
      <c r="BK143" s="149">
        <f>ROUND(I143*H143,2)</f>
        <v>0</v>
      </c>
      <c r="BL143" s="17" t="s">
        <v>249</v>
      </c>
      <c r="BM143" s="148" t="s">
        <v>6143</v>
      </c>
    </row>
    <row r="144" spans="2:65" s="1" customFormat="1" x14ac:dyDescent="0.2">
      <c r="B144" s="32"/>
      <c r="D144" s="150" t="s">
        <v>348</v>
      </c>
      <c r="F144" s="151" t="s">
        <v>6144</v>
      </c>
      <c r="I144" s="152"/>
      <c r="L144" s="32"/>
      <c r="M144" s="153"/>
      <c r="T144" s="56"/>
      <c r="AT144" s="17" t="s">
        <v>348</v>
      </c>
      <c r="AU144" s="17" t="s">
        <v>86</v>
      </c>
    </row>
    <row r="145" spans="2:65" s="1" customFormat="1" ht="16.5" customHeight="1" x14ac:dyDescent="0.2">
      <c r="B145" s="136"/>
      <c r="C145" s="137" t="s">
        <v>97</v>
      </c>
      <c r="D145" s="137" t="s">
        <v>342</v>
      </c>
      <c r="E145" s="138" t="s">
        <v>6145</v>
      </c>
      <c r="F145" s="139" t="s">
        <v>6146</v>
      </c>
      <c r="G145" s="140" t="s">
        <v>345</v>
      </c>
      <c r="H145" s="141">
        <v>165</v>
      </c>
      <c r="I145" s="142"/>
      <c r="J145" s="143">
        <f>ROUND(I145*H145,2)</f>
        <v>0</v>
      </c>
      <c r="K145" s="139" t="s">
        <v>902</v>
      </c>
      <c r="L145" s="32"/>
      <c r="M145" s="144" t="s">
        <v>1</v>
      </c>
      <c r="N145" s="145" t="s">
        <v>42</v>
      </c>
      <c r="P145" s="146">
        <f>O145*H145</f>
        <v>0</v>
      </c>
      <c r="Q145" s="146">
        <v>0</v>
      </c>
      <c r="R145" s="146">
        <f>Q145*H145</f>
        <v>0</v>
      </c>
      <c r="S145" s="146">
        <v>0</v>
      </c>
      <c r="T145" s="147">
        <f>S145*H145</f>
        <v>0</v>
      </c>
      <c r="AR145" s="148" t="s">
        <v>249</v>
      </c>
      <c r="AT145" s="148" t="s">
        <v>342</v>
      </c>
      <c r="AU145" s="148" t="s">
        <v>86</v>
      </c>
      <c r="AY145" s="17" t="s">
        <v>339</v>
      </c>
      <c r="BE145" s="149">
        <f>IF(N145="základní",J145,0)</f>
        <v>0</v>
      </c>
      <c r="BF145" s="149">
        <f>IF(N145="snížená",J145,0)</f>
        <v>0</v>
      </c>
      <c r="BG145" s="149">
        <f>IF(N145="zákl. přenesená",J145,0)</f>
        <v>0</v>
      </c>
      <c r="BH145" s="149">
        <f>IF(N145="sníž. přenesená",J145,0)</f>
        <v>0</v>
      </c>
      <c r="BI145" s="149">
        <f>IF(N145="nulová",J145,0)</f>
        <v>0</v>
      </c>
      <c r="BJ145" s="17" t="s">
        <v>84</v>
      </c>
      <c r="BK145" s="149">
        <f>ROUND(I145*H145,2)</f>
        <v>0</v>
      </c>
      <c r="BL145" s="17" t="s">
        <v>249</v>
      </c>
      <c r="BM145" s="148" t="s">
        <v>6147</v>
      </c>
    </row>
    <row r="146" spans="2:65" s="1" customFormat="1" x14ac:dyDescent="0.2">
      <c r="B146" s="32"/>
      <c r="D146" s="150" t="s">
        <v>348</v>
      </c>
      <c r="F146" s="151" t="s">
        <v>6148</v>
      </c>
      <c r="I146" s="152"/>
      <c r="L146" s="32"/>
      <c r="M146" s="153"/>
      <c r="T146" s="56"/>
      <c r="AT146" s="17" t="s">
        <v>348</v>
      </c>
      <c r="AU146" s="17" t="s">
        <v>86</v>
      </c>
    </row>
    <row r="147" spans="2:65" s="1" customFormat="1" ht="16.5" customHeight="1" x14ac:dyDescent="0.2">
      <c r="B147" s="136"/>
      <c r="C147" s="137" t="s">
        <v>249</v>
      </c>
      <c r="D147" s="137" t="s">
        <v>342</v>
      </c>
      <c r="E147" s="138" t="s">
        <v>6149</v>
      </c>
      <c r="F147" s="139" t="s">
        <v>6150</v>
      </c>
      <c r="G147" s="140" t="s">
        <v>345</v>
      </c>
      <c r="H147" s="141">
        <v>15</v>
      </c>
      <c r="I147" s="142"/>
      <c r="J147" s="143">
        <f>ROUND(I147*H147,2)</f>
        <v>0</v>
      </c>
      <c r="K147" s="139" t="s">
        <v>902</v>
      </c>
      <c r="L147" s="32"/>
      <c r="M147" s="144" t="s">
        <v>1</v>
      </c>
      <c r="N147" s="145" t="s">
        <v>42</v>
      </c>
      <c r="P147" s="146">
        <f>O147*H147</f>
        <v>0</v>
      </c>
      <c r="Q147" s="146">
        <v>0</v>
      </c>
      <c r="R147" s="146">
        <f>Q147*H147</f>
        <v>0</v>
      </c>
      <c r="S147" s="146">
        <v>0</v>
      </c>
      <c r="T147" s="147">
        <f>S147*H147</f>
        <v>0</v>
      </c>
      <c r="AR147" s="148" t="s">
        <v>249</v>
      </c>
      <c r="AT147" s="148" t="s">
        <v>342</v>
      </c>
      <c r="AU147" s="148" t="s">
        <v>86</v>
      </c>
      <c r="AY147" s="17" t="s">
        <v>339</v>
      </c>
      <c r="BE147" s="149">
        <f>IF(N147="základní",J147,0)</f>
        <v>0</v>
      </c>
      <c r="BF147" s="149">
        <f>IF(N147="snížená",J147,0)</f>
        <v>0</v>
      </c>
      <c r="BG147" s="149">
        <f>IF(N147="zákl. přenesená",J147,0)</f>
        <v>0</v>
      </c>
      <c r="BH147" s="149">
        <f>IF(N147="sníž. přenesená",J147,0)</f>
        <v>0</v>
      </c>
      <c r="BI147" s="149">
        <f>IF(N147="nulová",J147,0)</f>
        <v>0</v>
      </c>
      <c r="BJ147" s="17" t="s">
        <v>84</v>
      </c>
      <c r="BK147" s="149">
        <f>ROUND(I147*H147,2)</f>
        <v>0</v>
      </c>
      <c r="BL147" s="17" t="s">
        <v>249</v>
      </c>
      <c r="BM147" s="148" t="s">
        <v>6151</v>
      </c>
    </row>
    <row r="148" spans="2:65" s="1" customFormat="1" x14ac:dyDescent="0.2">
      <c r="B148" s="32"/>
      <c r="D148" s="150" t="s">
        <v>348</v>
      </c>
      <c r="F148" s="151" t="s">
        <v>6152</v>
      </c>
      <c r="I148" s="152"/>
      <c r="L148" s="32"/>
      <c r="M148" s="153"/>
      <c r="T148" s="56"/>
      <c r="AT148" s="17" t="s">
        <v>348</v>
      </c>
      <c r="AU148" s="17" t="s">
        <v>86</v>
      </c>
    </row>
    <row r="149" spans="2:65" s="1" customFormat="1" ht="16.5" customHeight="1" x14ac:dyDescent="0.2">
      <c r="B149" s="136"/>
      <c r="C149" s="137" t="s">
        <v>340</v>
      </c>
      <c r="D149" s="137" t="s">
        <v>342</v>
      </c>
      <c r="E149" s="138" t="s">
        <v>6153</v>
      </c>
      <c r="F149" s="139" t="s">
        <v>6154</v>
      </c>
      <c r="G149" s="140" t="s">
        <v>345</v>
      </c>
      <c r="H149" s="141">
        <v>3</v>
      </c>
      <c r="I149" s="142"/>
      <c r="J149" s="143">
        <f>ROUND(I149*H149,2)</f>
        <v>0</v>
      </c>
      <c r="K149" s="139" t="s">
        <v>902</v>
      </c>
      <c r="L149" s="32"/>
      <c r="M149" s="144" t="s">
        <v>1</v>
      </c>
      <c r="N149" s="145" t="s">
        <v>42</v>
      </c>
      <c r="P149" s="146">
        <f>O149*H149</f>
        <v>0</v>
      </c>
      <c r="Q149" s="146">
        <v>0</v>
      </c>
      <c r="R149" s="146">
        <f>Q149*H149</f>
        <v>0</v>
      </c>
      <c r="S149" s="146">
        <v>0</v>
      </c>
      <c r="T149" s="147">
        <f>S149*H149</f>
        <v>0</v>
      </c>
      <c r="AR149" s="148" t="s">
        <v>249</v>
      </c>
      <c r="AT149" s="148" t="s">
        <v>342</v>
      </c>
      <c r="AU149" s="148" t="s">
        <v>86</v>
      </c>
      <c r="AY149" s="17" t="s">
        <v>339</v>
      </c>
      <c r="BE149" s="149">
        <f>IF(N149="základní",J149,0)</f>
        <v>0</v>
      </c>
      <c r="BF149" s="149">
        <f>IF(N149="snížená",J149,0)</f>
        <v>0</v>
      </c>
      <c r="BG149" s="149">
        <f>IF(N149="zákl. přenesená",J149,0)</f>
        <v>0</v>
      </c>
      <c r="BH149" s="149">
        <f>IF(N149="sníž. přenesená",J149,0)</f>
        <v>0</v>
      </c>
      <c r="BI149" s="149">
        <f>IF(N149="nulová",J149,0)</f>
        <v>0</v>
      </c>
      <c r="BJ149" s="17" t="s">
        <v>84</v>
      </c>
      <c r="BK149" s="149">
        <f>ROUND(I149*H149,2)</f>
        <v>0</v>
      </c>
      <c r="BL149" s="17" t="s">
        <v>249</v>
      </c>
      <c r="BM149" s="148" t="s">
        <v>6155</v>
      </c>
    </row>
    <row r="150" spans="2:65" s="1" customFormat="1" x14ac:dyDescent="0.2">
      <c r="B150" s="32"/>
      <c r="D150" s="150" t="s">
        <v>348</v>
      </c>
      <c r="F150" s="151" t="s">
        <v>6156</v>
      </c>
      <c r="I150" s="152"/>
      <c r="L150" s="32"/>
      <c r="M150" s="153"/>
      <c r="T150" s="56"/>
      <c r="AT150" s="17" t="s">
        <v>348</v>
      </c>
      <c r="AU150" s="17" t="s">
        <v>86</v>
      </c>
    </row>
    <row r="151" spans="2:65" s="1" customFormat="1" ht="16.5" customHeight="1" x14ac:dyDescent="0.2">
      <c r="B151" s="136"/>
      <c r="C151" s="137" t="s">
        <v>370</v>
      </c>
      <c r="D151" s="137" t="s">
        <v>342</v>
      </c>
      <c r="E151" s="138" t="s">
        <v>4252</v>
      </c>
      <c r="F151" s="139" t="s">
        <v>4253</v>
      </c>
      <c r="G151" s="140" t="s">
        <v>2968</v>
      </c>
      <c r="H151" s="141">
        <v>1440</v>
      </c>
      <c r="I151" s="142"/>
      <c r="J151" s="143">
        <f>ROUND(I151*H151,2)</f>
        <v>0</v>
      </c>
      <c r="K151" s="139" t="s">
        <v>902</v>
      </c>
      <c r="L151" s="32"/>
      <c r="M151" s="144" t="s">
        <v>1</v>
      </c>
      <c r="N151" s="145" t="s">
        <v>42</v>
      </c>
      <c r="P151" s="146">
        <f>O151*H151</f>
        <v>0</v>
      </c>
      <c r="Q151" s="146">
        <v>4.0000000000000003E-5</v>
      </c>
      <c r="R151" s="146">
        <f>Q151*H151</f>
        <v>5.7600000000000005E-2</v>
      </c>
      <c r="S151" s="146">
        <v>0</v>
      </c>
      <c r="T151" s="147">
        <f>S151*H151</f>
        <v>0</v>
      </c>
      <c r="AR151" s="148" t="s">
        <v>249</v>
      </c>
      <c r="AT151" s="148" t="s">
        <v>342</v>
      </c>
      <c r="AU151" s="148" t="s">
        <v>86</v>
      </c>
      <c r="AY151" s="17" t="s">
        <v>339</v>
      </c>
      <c r="BE151" s="149">
        <f>IF(N151="základní",J151,0)</f>
        <v>0</v>
      </c>
      <c r="BF151" s="149">
        <f>IF(N151="snížená",J151,0)</f>
        <v>0</v>
      </c>
      <c r="BG151" s="149">
        <f>IF(N151="zákl. přenesená",J151,0)</f>
        <v>0</v>
      </c>
      <c r="BH151" s="149">
        <f>IF(N151="sníž. přenesená",J151,0)</f>
        <v>0</v>
      </c>
      <c r="BI151" s="149">
        <f>IF(N151="nulová",J151,0)</f>
        <v>0</v>
      </c>
      <c r="BJ151" s="17" t="s">
        <v>84</v>
      </c>
      <c r="BK151" s="149">
        <f>ROUND(I151*H151,2)</f>
        <v>0</v>
      </c>
      <c r="BL151" s="17" t="s">
        <v>249</v>
      </c>
      <c r="BM151" s="148" t="s">
        <v>6157</v>
      </c>
    </row>
    <row r="152" spans="2:65" s="1" customFormat="1" x14ac:dyDescent="0.2">
      <c r="B152" s="32"/>
      <c r="D152" s="150" t="s">
        <v>348</v>
      </c>
      <c r="F152" s="151" t="s">
        <v>4255</v>
      </c>
      <c r="I152" s="152"/>
      <c r="L152" s="32"/>
      <c r="M152" s="153"/>
      <c r="T152" s="56"/>
      <c r="AT152" s="17" t="s">
        <v>348</v>
      </c>
      <c r="AU152" s="17" t="s">
        <v>86</v>
      </c>
    </row>
    <row r="153" spans="2:65" s="1" customFormat="1" ht="16.5" customHeight="1" x14ac:dyDescent="0.2">
      <c r="B153" s="136"/>
      <c r="C153" s="137" t="s">
        <v>378</v>
      </c>
      <c r="D153" s="137" t="s">
        <v>342</v>
      </c>
      <c r="E153" s="138" t="s">
        <v>6158</v>
      </c>
      <c r="F153" s="139" t="s">
        <v>6159</v>
      </c>
      <c r="G153" s="140" t="s">
        <v>5357</v>
      </c>
      <c r="H153" s="141">
        <v>60</v>
      </c>
      <c r="I153" s="142"/>
      <c r="J153" s="143">
        <f>ROUND(I153*H153,2)</f>
        <v>0</v>
      </c>
      <c r="K153" s="139" t="s">
        <v>902</v>
      </c>
      <c r="L153" s="32"/>
      <c r="M153" s="144" t="s">
        <v>1</v>
      </c>
      <c r="N153" s="145" t="s">
        <v>42</v>
      </c>
      <c r="P153" s="146">
        <f>O153*H153</f>
        <v>0</v>
      </c>
      <c r="Q153" s="146">
        <v>0</v>
      </c>
      <c r="R153" s="146">
        <f>Q153*H153</f>
        <v>0</v>
      </c>
      <c r="S153" s="146">
        <v>0</v>
      </c>
      <c r="T153" s="147">
        <f>S153*H153</f>
        <v>0</v>
      </c>
      <c r="AR153" s="148" t="s">
        <v>249</v>
      </c>
      <c r="AT153" s="148" t="s">
        <v>342</v>
      </c>
      <c r="AU153" s="148" t="s">
        <v>86</v>
      </c>
      <c r="AY153" s="17" t="s">
        <v>339</v>
      </c>
      <c r="BE153" s="149">
        <f>IF(N153="základní",J153,0)</f>
        <v>0</v>
      </c>
      <c r="BF153" s="149">
        <f>IF(N153="snížená",J153,0)</f>
        <v>0</v>
      </c>
      <c r="BG153" s="149">
        <f>IF(N153="zákl. přenesená",J153,0)</f>
        <v>0</v>
      </c>
      <c r="BH153" s="149">
        <f>IF(N153="sníž. přenesená",J153,0)</f>
        <v>0</v>
      </c>
      <c r="BI153" s="149">
        <f>IF(N153="nulová",J153,0)</f>
        <v>0</v>
      </c>
      <c r="BJ153" s="17" t="s">
        <v>84</v>
      </c>
      <c r="BK153" s="149">
        <f>ROUND(I153*H153,2)</f>
        <v>0</v>
      </c>
      <c r="BL153" s="17" t="s">
        <v>249</v>
      </c>
      <c r="BM153" s="148" t="s">
        <v>6160</v>
      </c>
    </row>
    <row r="154" spans="2:65" s="1" customFormat="1" x14ac:dyDescent="0.2">
      <c r="B154" s="32"/>
      <c r="D154" s="150" t="s">
        <v>348</v>
      </c>
      <c r="F154" s="151" t="s">
        <v>6161</v>
      </c>
      <c r="I154" s="152"/>
      <c r="L154" s="32"/>
      <c r="M154" s="153"/>
      <c r="T154" s="56"/>
      <c r="AT154" s="17" t="s">
        <v>348</v>
      </c>
      <c r="AU154" s="17" t="s">
        <v>86</v>
      </c>
    </row>
    <row r="155" spans="2:65" s="1" customFormat="1" ht="21.75" customHeight="1" x14ac:dyDescent="0.2">
      <c r="B155" s="136"/>
      <c r="C155" s="137" t="s">
        <v>385</v>
      </c>
      <c r="D155" s="137" t="s">
        <v>342</v>
      </c>
      <c r="E155" s="138" t="s">
        <v>6162</v>
      </c>
      <c r="F155" s="139" t="s">
        <v>6163</v>
      </c>
      <c r="G155" s="140" t="s">
        <v>373</v>
      </c>
      <c r="H155" s="141">
        <v>6047</v>
      </c>
      <c r="I155" s="142"/>
      <c r="J155" s="143">
        <f>ROUND(I155*H155,2)</f>
        <v>0</v>
      </c>
      <c r="K155" s="139" t="s">
        <v>902</v>
      </c>
      <c r="L155" s="32"/>
      <c r="M155" s="144" t="s">
        <v>1</v>
      </c>
      <c r="N155" s="145" t="s">
        <v>42</v>
      </c>
      <c r="P155" s="146">
        <f>O155*H155</f>
        <v>0</v>
      </c>
      <c r="Q155" s="146">
        <v>0</v>
      </c>
      <c r="R155" s="146">
        <f>Q155*H155</f>
        <v>0</v>
      </c>
      <c r="S155" s="146">
        <v>0</v>
      </c>
      <c r="T155" s="147">
        <f>S155*H155</f>
        <v>0</v>
      </c>
      <c r="AR155" s="148" t="s">
        <v>249</v>
      </c>
      <c r="AT155" s="148" t="s">
        <v>342</v>
      </c>
      <c r="AU155" s="148" t="s">
        <v>86</v>
      </c>
      <c r="AY155" s="17" t="s">
        <v>339</v>
      </c>
      <c r="BE155" s="149">
        <f>IF(N155="základní",J155,0)</f>
        <v>0</v>
      </c>
      <c r="BF155" s="149">
        <f>IF(N155="snížená",J155,0)</f>
        <v>0</v>
      </c>
      <c r="BG155" s="149">
        <f>IF(N155="zákl. přenesená",J155,0)</f>
        <v>0</v>
      </c>
      <c r="BH155" s="149">
        <f>IF(N155="sníž. přenesená",J155,0)</f>
        <v>0</v>
      </c>
      <c r="BI155" s="149">
        <f>IF(N155="nulová",J155,0)</f>
        <v>0</v>
      </c>
      <c r="BJ155" s="17" t="s">
        <v>84</v>
      </c>
      <c r="BK155" s="149">
        <f>ROUND(I155*H155,2)</f>
        <v>0</v>
      </c>
      <c r="BL155" s="17" t="s">
        <v>249</v>
      </c>
      <c r="BM155" s="148" t="s">
        <v>6164</v>
      </c>
    </row>
    <row r="156" spans="2:65" s="1" customFormat="1" ht="19.2" x14ac:dyDescent="0.2">
      <c r="B156" s="32"/>
      <c r="D156" s="150" t="s">
        <v>348</v>
      </c>
      <c r="F156" s="151" t="s">
        <v>6165</v>
      </c>
      <c r="I156" s="152"/>
      <c r="L156" s="32"/>
      <c r="M156" s="153"/>
      <c r="T156" s="56"/>
      <c r="AT156" s="17" t="s">
        <v>348</v>
      </c>
      <c r="AU156" s="17" t="s">
        <v>86</v>
      </c>
    </row>
    <row r="157" spans="2:65" s="12" customFormat="1" x14ac:dyDescent="0.2">
      <c r="B157" s="155"/>
      <c r="D157" s="150" t="s">
        <v>376</v>
      </c>
      <c r="E157" s="156" t="s">
        <v>1</v>
      </c>
      <c r="F157" s="157" t="s">
        <v>6166</v>
      </c>
      <c r="H157" s="158">
        <v>6047</v>
      </c>
      <c r="I157" s="159"/>
      <c r="L157" s="155"/>
      <c r="M157" s="160"/>
      <c r="T157" s="161"/>
      <c r="AT157" s="156" t="s">
        <v>376</v>
      </c>
      <c r="AU157" s="156" t="s">
        <v>86</v>
      </c>
      <c r="AV157" s="12" t="s">
        <v>86</v>
      </c>
      <c r="AW157" s="12" t="s">
        <v>34</v>
      </c>
      <c r="AX157" s="12" t="s">
        <v>77</v>
      </c>
      <c r="AY157" s="156" t="s">
        <v>339</v>
      </c>
    </row>
    <row r="158" spans="2:65" s="13" customFormat="1" x14ac:dyDescent="0.2">
      <c r="B158" s="162"/>
      <c r="D158" s="150" t="s">
        <v>376</v>
      </c>
      <c r="E158" s="163" t="s">
        <v>1</v>
      </c>
      <c r="F158" s="164" t="s">
        <v>398</v>
      </c>
      <c r="H158" s="165">
        <v>6047</v>
      </c>
      <c r="I158" s="166"/>
      <c r="L158" s="162"/>
      <c r="M158" s="167"/>
      <c r="T158" s="168"/>
      <c r="AT158" s="163" t="s">
        <v>376</v>
      </c>
      <c r="AU158" s="163" t="s">
        <v>86</v>
      </c>
      <c r="AV158" s="13" t="s">
        <v>249</v>
      </c>
      <c r="AW158" s="13" t="s">
        <v>34</v>
      </c>
      <c r="AX158" s="13" t="s">
        <v>84</v>
      </c>
      <c r="AY158" s="163" t="s">
        <v>339</v>
      </c>
    </row>
    <row r="159" spans="2:65" s="1" customFormat="1" ht="16.5" customHeight="1" x14ac:dyDescent="0.2">
      <c r="B159" s="136"/>
      <c r="C159" s="137" t="s">
        <v>391</v>
      </c>
      <c r="D159" s="137" t="s">
        <v>342</v>
      </c>
      <c r="E159" s="138" t="s">
        <v>6167</v>
      </c>
      <c r="F159" s="139" t="s">
        <v>6168</v>
      </c>
      <c r="G159" s="140" t="s">
        <v>381</v>
      </c>
      <c r="H159" s="141">
        <v>1925</v>
      </c>
      <c r="I159" s="142"/>
      <c r="J159" s="143">
        <f>ROUND(I159*H159,2)</f>
        <v>0</v>
      </c>
      <c r="K159" s="139" t="s">
        <v>902</v>
      </c>
      <c r="L159" s="32"/>
      <c r="M159" s="144" t="s">
        <v>1</v>
      </c>
      <c r="N159" s="145" t="s">
        <v>42</v>
      </c>
      <c r="P159" s="146">
        <f>O159*H159</f>
        <v>0</v>
      </c>
      <c r="Q159" s="146">
        <v>5.9000000000000003E-4</v>
      </c>
      <c r="R159" s="146">
        <f>Q159*H159</f>
        <v>1.13575</v>
      </c>
      <c r="S159" s="146">
        <v>0</v>
      </c>
      <c r="T159" s="147">
        <f>S159*H159</f>
        <v>0</v>
      </c>
      <c r="AR159" s="148" t="s">
        <v>249</v>
      </c>
      <c r="AT159" s="148" t="s">
        <v>342</v>
      </c>
      <c r="AU159" s="148" t="s">
        <v>86</v>
      </c>
      <c r="AY159" s="17" t="s">
        <v>339</v>
      </c>
      <c r="BE159" s="149">
        <f>IF(N159="základní",J159,0)</f>
        <v>0</v>
      </c>
      <c r="BF159" s="149">
        <f>IF(N159="snížená",J159,0)</f>
        <v>0</v>
      </c>
      <c r="BG159" s="149">
        <f>IF(N159="zákl. přenesená",J159,0)</f>
        <v>0</v>
      </c>
      <c r="BH159" s="149">
        <f>IF(N159="sníž. přenesená",J159,0)</f>
        <v>0</v>
      </c>
      <c r="BI159" s="149">
        <f>IF(N159="nulová",J159,0)</f>
        <v>0</v>
      </c>
      <c r="BJ159" s="17" t="s">
        <v>84</v>
      </c>
      <c r="BK159" s="149">
        <f>ROUND(I159*H159,2)</f>
        <v>0</v>
      </c>
      <c r="BL159" s="17" t="s">
        <v>249</v>
      </c>
      <c r="BM159" s="148" t="s">
        <v>6169</v>
      </c>
    </row>
    <row r="160" spans="2:65" s="1" customFormat="1" x14ac:dyDescent="0.2">
      <c r="B160" s="32"/>
      <c r="D160" s="150" t="s">
        <v>348</v>
      </c>
      <c r="F160" s="151" t="s">
        <v>6170</v>
      </c>
      <c r="I160" s="152"/>
      <c r="L160" s="32"/>
      <c r="M160" s="153"/>
      <c r="T160" s="56"/>
      <c r="AT160" s="17" t="s">
        <v>348</v>
      </c>
      <c r="AU160" s="17" t="s">
        <v>86</v>
      </c>
    </row>
    <row r="161" spans="2:65" s="1" customFormat="1" ht="24.15" customHeight="1" x14ac:dyDescent="0.2">
      <c r="B161" s="136"/>
      <c r="C161" s="169" t="s">
        <v>399</v>
      </c>
      <c r="D161" s="169" t="s">
        <v>490</v>
      </c>
      <c r="E161" s="170" t="s">
        <v>6171</v>
      </c>
      <c r="F161" s="171" t="s">
        <v>6172</v>
      </c>
      <c r="G161" s="172" t="s">
        <v>6173</v>
      </c>
      <c r="H161" s="173">
        <v>144</v>
      </c>
      <c r="I161" s="174"/>
      <c r="J161" s="175">
        <f>ROUND(I161*H161,2)</f>
        <v>0</v>
      </c>
      <c r="K161" s="171" t="s">
        <v>1</v>
      </c>
      <c r="L161" s="176"/>
      <c r="M161" s="177" t="s">
        <v>1</v>
      </c>
      <c r="N161" s="178" t="s">
        <v>42</v>
      </c>
      <c r="P161" s="146">
        <f>O161*H161</f>
        <v>0</v>
      </c>
      <c r="Q161" s="146">
        <v>0</v>
      </c>
      <c r="R161" s="146">
        <f>Q161*H161</f>
        <v>0</v>
      </c>
      <c r="S161" s="146">
        <v>0</v>
      </c>
      <c r="T161" s="147">
        <f>S161*H161</f>
        <v>0</v>
      </c>
      <c r="AR161" s="148" t="s">
        <v>385</v>
      </c>
      <c r="AT161" s="148" t="s">
        <v>490</v>
      </c>
      <c r="AU161" s="148" t="s">
        <v>86</v>
      </c>
      <c r="AY161" s="17" t="s">
        <v>339</v>
      </c>
      <c r="BE161" s="149">
        <f>IF(N161="základní",J161,0)</f>
        <v>0</v>
      </c>
      <c r="BF161" s="149">
        <f>IF(N161="snížená",J161,0)</f>
        <v>0</v>
      </c>
      <c r="BG161" s="149">
        <f>IF(N161="zákl. přenesená",J161,0)</f>
        <v>0</v>
      </c>
      <c r="BH161" s="149">
        <f>IF(N161="sníž. přenesená",J161,0)</f>
        <v>0</v>
      </c>
      <c r="BI161" s="149">
        <f>IF(N161="nulová",J161,0)</f>
        <v>0</v>
      </c>
      <c r="BJ161" s="17" t="s">
        <v>84</v>
      </c>
      <c r="BK161" s="149">
        <f>ROUND(I161*H161,2)</f>
        <v>0</v>
      </c>
      <c r="BL161" s="17" t="s">
        <v>249</v>
      </c>
      <c r="BM161" s="148" t="s">
        <v>6174</v>
      </c>
    </row>
    <row r="162" spans="2:65" s="1" customFormat="1" x14ac:dyDescent="0.2">
      <c r="B162" s="32"/>
      <c r="D162" s="150" t="s">
        <v>348</v>
      </c>
      <c r="F162" s="151" t="s">
        <v>6172</v>
      </c>
      <c r="I162" s="152"/>
      <c r="L162" s="32"/>
      <c r="M162" s="153"/>
      <c r="T162" s="56"/>
      <c r="AT162" s="17" t="s">
        <v>348</v>
      </c>
      <c r="AU162" s="17" t="s">
        <v>86</v>
      </c>
    </row>
    <row r="163" spans="2:65" s="15" customFormat="1" x14ac:dyDescent="0.2">
      <c r="B163" s="189"/>
      <c r="D163" s="150" t="s">
        <v>376</v>
      </c>
      <c r="E163" s="190" t="s">
        <v>1</v>
      </c>
      <c r="F163" s="191" t="s">
        <v>6175</v>
      </c>
      <c r="H163" s="190" t="s">
        <v>1</v>
      </c>
      <c r="I163" s="192"/>
      <c r="L163" s="189"/>
      <c r="M163" s="193"/>
      <c r="T163" s="194"/>
      <c r="AT163" s="190" t="s">
        <v>376</v>
      </c>
      <c r="AU163" s="190" t="s">
        <v>86</v>
      </c>
      <c r="AV163" s="15" t="s">
        <v>84</v>
      </c>
      <c r="AW163" s="15" t="s">
        <v>34</v>
      </c>
      <c r="AX163" s="15" t="s">
        <v>77</v>
      </c>
      <c r="AY163" s="190" t="s">
        <v>339</v>
      </c>
    </row>
    <row r="164" spans="2:65" s="12" customFormat="1" x14ac:dyDescent="0.2">
      <c r="B164" s="155"/>
      <c r="D164" s="150" t="s">
        <v>376</v>
      </c>
      <c r="E164" s="156" t="s">
        <v>1</v>
      </c>
      <c r="F164" s="157" t="s">
        <v>6176</v>
      </c>
      <c r="H164" s="158">
        <v>144</v>
      </c>
      <c r="I164" s="159"/>
      <c r="L164" s="155"/>
      <c r="M164" s="160"/>
      <c r="T164" s="161"/>
      <c r="AT164" s="156" t="s">
        <v>376</v>
      </c>
      <c r="AU164" s="156" t="s">
        <v>86</v>
      </c>
      <c r="AV164" s="12" t="s">
        <v>86</v>
      </c>
      <c r="AW164" s="12" t="s">
        <v>34</v>
      </c>
      <c r="AX164" s="12" t="s">
        <v>77</v>
      </c>
      <c r="AY164" s="156" t="s">
        <v>339</v>
      </c>
    </row>
    <row r="165" spans="2:65" s="13" customFormat="1" x14ac:dyDescent="0.2">
      <c r="B165" s="162"/>
      <c r="D165" s="150" t="s">
        <v>376</v>
      </c>
      <c r="E165" s="163" t="s">
        <v>1</v>
      </c>
      <c r="F165" s="164" t="s">
        <v>398</v>
      </c>
      <c r="H165" s="165">
        <v>144</v>
      </c>
      <c r="I165" s="166"/>
      <c r="L165" s="162"/>
      <c r="M165" s="167"/>
      <c r="T165" s="168"/>
      <c r="AT165" s="163" t="s">
        <v>376</v>
      </c>
      <c r="AU165" s="163" t="s">
        <v>86</v>
      </c>
      <c r="AV165" s="13" t="s">
        <v>249</v>
      </c>
      <c r="AW165" s="13" t="s">
        <v>34</v>
      </c>
      <c r="AX165" s="13" t="s">
        <v>84</v>
      </c>
      <c r="AY165" s="163" t="s">
        <v>339</v>
      </c>
    </row>
    <row r="166" spans="2:65" s="1" customFormat="1" ht="16.5" customHeight="1" x14ac:dyDescent="0.2">
      <c r="B166" s="136"/>
      <c r="C166" s="137" t="s">
        <v>405</v>
      </c>
      <c r="D166" s="137" t="s">
        <v>342</v>
      </c>
      <c r="E166" s="138" t="s">
        <v>6177</v>
      </c>
      <c r="F166" s="139" t="s">
        <v>6178</v>
      </c>
      <c r="G166" s="140" t="s">
        <v>381</v>
      </c>
      <c r="H166" s="141">
        <v>1925</v>
      </c>
      <c r="I166" s="142"/>
      <c r="J166" s="143">
        <f>ROUND(I166*H166,2)</f>
        <v>0</v>
      </c>
      <c r="K166" s="139" t="s">
        <v>902</v>
      </c>
      <c r="L166" s="32"/>
      <c r="M166" s="144" t="s">
        <v>1</v>
      </c>
      <c r="N166" s="145" t="s">
        <v>42</v>
      </c>
      <c r="P166" s="146">
        <f>O166*H166</f>
        <v>0</v>
      </c>
      <c r="Q166" s="146">
        <v>0</v>
      </c>
      <c r="R166" s="146">
        <f>Q166*H166</f>
        <v>0</v>
      </c>
      <c r="S166" s="146">
        <v>0</v>
      </c>
      <c r="T166" s="147">
        <f>S166*H166</f>
        <v>0</v>
      </c>
      <c r="AR166" s="148" t="s">
        <v>249</v>
      </c>
      <c r="AT166" s="148" t="s">
        <v>342</v>
      </c>
      <c r="AU166" s="148" t="s">
        <v>86</v>
      </c>
      <c r="AY166" s="17" t="s">
        <v>339</v>
      </c>
      <c r="BE166" s="149">
        <f>IF(N166="základní",J166,0)</f>
        <v>0</v>
      </c>
      <c r="BF166" s="149">
        <f>IF(N166="snížená",J166,0)</f>
        <v>0</v>
      </c>
      <c r="BG166" s="149">
        <f>IF(N166="zákl. přenesená",J166,0)</f>
        <v>0</v>
      </c>
      <c r="BH166" s="149">
        <f>IF(N166="sníž. přenesená",J166,0)</f>
        <v>0</v>
      </c>
      <c r="BI166" s="149">
        <f>IF(N166="nulová",J166,0)</f>
        <v>0</v>
      </c>
      <c r="BJ166" s="17" t="s">
        <v>84</v>
      </c>
      <c r="BK166" s="149">
        <f>ROUND(I166*H166,2)</f>
        <v>0</v>
      </c>
      <c r="BL166" s="17" t="s">
        <v>249</v>
      </c>
      <c r="BM166" s="148" t="s">
        <v>6179</v>
      </c>
    </row>
    <row r="167" spans="2:65" s="1" customFormat="1" x14ac:dyDescent="0.2">
      <c r="B167" s="32"/>
      <c r="D167" s="150" t="s">
        <v>348</v>
      </c>
      <c r="F167" s="151" t="s">
        <v>6180</v>
      </c>
      <c r="I167" s="152"/>
      <c r="L167" s="32"/>
      <c r="M167" s="153"/>
      <c r="T167" s="56"/>
      <c r="AT167" s="17" t="s">
        <v>348</v>
      </c>
      <c r="AU167" s="17" t="s">
        <v>86</v>
      </c>
    </row>
    <row r="168" spans="2:65" s="1" customFormat="1" ht="16.5" customHeight="1" x14ac:dyDescent="0.2">
      <c r="B168" s="136"/>
      <c r="C168" s="214" t="s">
        <v>8</v>
      </c>
      <c r="D168" s="214" t="s">
        <v>342</v>
      </c>
      <c r="E168" s="215" t="s">
        <v>6181</v>
      </c>
      <c r="F168" s="216" t="s">
        <v>6182</v>
      </c>
      <c r="G168" s="217" t="s">
        <v>381</v>
      </c>
      <c r="H168" s="218">
        <v>900</v>
      </c>
      <c r="I168" s="142"/>
      <c r="J168" s="143">
        <f>ROUND(I168*H168,2)</f>
        <v>0</v>
      </c>
      <c r="K168" s="139" t="s">
        <v>902</v>
      </c>
      <c r="L168" s="32"/>
      <c r="M168" s="144" t="s">
        <v>1</v>
      </c>
      <c r="N168" s="145" t="s">
        <v>42</v>
      </c>
      <c r="P168" s="146">
        <f>O168*H168</f>
        <v>0</v>
      </c>
      <c r="Q168" s="146">
        <v>1.4999999999999999E-4</v>
      </c>
      <c r="R168" s="146">
        <f>Q168*H168</f>
        <v>0.13499999999999998</v>
      </c>
      <c r="S168" s="146">
        <v>0</v>
      </c>
      <c r="T168" s="147">
        <f>S168*H168</f>
        <v>0</v>
      </c>
      <c r="AR168" s="148" t="s">
        <v>249</v>
      </c>
      <c r="AT168" s="148" t="s">
        <v>342</v>
      </c>
      <c r="AU168" s="148" t="s">
        <v>86</v>
      </c>
      <c r="AY168" s="17" t="s">
        <v>339</v>
      </c>
      <c r="BE168" s="149">
        <f>IF(N168="základní",J168,0)</f>
        <v>0</v>
      </c>
      <c r="BF168" s="149">
        <f>IF(N168="snížená",J168,0)</f>
        <v>0</v>
      </c>
      <c r="BG168" s="149">
        <f>IF(N168="zákl. přenesená",J168,0)</f>
        <v>0</v>
      </c>
      <c r="BH168" s="149">
        <f>IF(N168="sníž. přenesená",J168,0)</f>
        <v>0</v>
      </c>
      <c r="BI168" s="149">
        <f>IF(N168="nulová",J168,0)</f>
        <v>0</v>
      </c>
      <c r="BJ168" s="17" t="s">
        <v>84</v>
      </c>
      <c r="BK168" s="149">
        <f>ROUND(I168*H168,2)</f>
        <v>0</v>
      </c>
      <c r="BL168" s="17" t="s">
        <v>249</v>
      </c>
      <c r="BM168" s="148" t="s">
        <v>6183</v>
      </c>
    </row>
    <row r="169" spans="2:65" s="1" customFormat="1" x14ac:dyDescent="0.2">
      <c r="B169" s="32"/>
      <c r="C169" s="221"/>
      <c r="D169" s="222" t="s">
        <v>348</v>
      </c>
      <c r="E169" s="221"/>
      <c r="F169" s="223" t="s">
        <v>6184</v>
      </c>
      <c r="G169" s="221"/>
      <c r="H169" s="221"/>
      <c r="I169" s="152"/>
      <c r="L169" s="32"/>
      <c r="M169" s="153"/>
      <c r="T169" s="56"/>
      <c r="AT169" s="17" t="s">
        <v>348</v>
      </c>
      <c r="AU169" s="17" t="s">
        <v>86</v>
      </c>
    </row>
    <row r="170" spans="2:65" s="12" customFormat="1" x14ac:dyDescent="0.2">
      <c r="B170" s="155"/>
      <c r="C170" s="221"/>
      <c r="D170" s="222" t="s">
        <v>376</v>
      </c>
      <c r="E170" s="225" t="s">
        <v>1</v>
      </c>
      <c r="F170" s="226" t="s">
        <v>6185</v>
      </c>
      <c r="G170" s="221"/>
      <c r="H170" s="227">
        <v>900</v>
      </c>
      <c r="I170" s="159"/>
      <c r="L170" s="155"/>
      <c r="M170" s="160"/>
      <c r="T170" s="161"/>
      <c r="AT170" s="156" t="s">
        <v>376</v>
      </c>
      <c r="AU170" s="156" t="s">
        <v>86</v>
      </c>
      <c r="AV170" s="12" t="s">
        <v>86</v>
      </c>
      <c r="AW170" s="12" t="s">
        <v>34</v>
      </c>
      <c r="AX170" s="12" t="s">
        <v>77</v>
      </c>
      <c r="AY170" s="156" t="s">
        <v>339</v>
      </c>
    </row>
    <row r="171" spans="2:65" s="13" customFormat="1" x14ac:dyDescent="0.2">
      <c r="B171" s="162"/>
      <c r="D171" s="150" t="s">
        <v>376</v>
      </c>
      <c r="E171" s="163" t="s">
        <v>1</v>
      </c>
      <c r="F171" s="164" t="s">
        <v>398</v>
      </c>
      <c r="H171" s="165">
        <v>900</v>
      </c>
      <c r="I171" s="166"/>
      <c r="L171" s="162"/>
      <c r="M171" s="167"/>
      <c r="T171" s="168"/>
      <c r="AT171" s="163" t="s">
        <v>376</v>
      </c>
      <c r="AU171" s="163" t="s">
        <v>86</v>
      </c>
      <c r="AV171" s="13" t="s">
        <v>249</v>
      </c>
      <c r="AW171" s="13" t="s">
        <v>34</v>
      </c>
      <c r="AX171" s="13" t="s">
        <v>84</v>
      </c>
      <c r="AY171" s="163" t="s">
        <v>339</v>
      </c>
    </row>
    <row r="172" spans="2:65" s="1" customFormat="1" ht="16.5" customHeight="1" x14ac:dyDescent="0.2">
      <c r="B172" s="136"/>
      <c r="C172" s="214" t="s">
        <v>415</v>
      </c>
      <c r="D172" s="214" t="s">
        <v>342</v>
      </c>
      <c r="E172" s="215" t="s">
        <v>6186</v>
      </c>
      <c r="F172" s="216" t="s">
        <v>6187</v>
      </c>
      <c r="G172" s="217" t="s">
        <v>381</v>
      </c>
      <c r="H172" s="218">
        <v>900</v>
      </c>
      <c r="I172" s="142"/>
      <c r="J172" s="143">
        <f>ROUND(I172*H172,2)</f>
        <v>0</v>
      </c>
      <c r="K172" s="139" t="s">
        <v>902</v>
      </c>
      <c r="L172" s="32"/>
      <c r="M172" s="144" t="s">
        <v>1</v>
      </c>
      <c r="N172" s="145" t="s">
        <v>42</v>
      </c>
      <c r="P172" s="146">
        <f>O172*H172</f>
        <v>0</v>
      </c>
      <c r="Q172" s="146">
        <v>0</v>
      </c>
      <c r="R172" s="146">
        <f>Q172*H172</f>
        <v>0</v>
      </c>
      <c r="S172" s="146">
        <v>0</v>
      </c>
      <c r="T172" s="147">
        <f>S172*H172</f>
        <v>0</v>
      </c>
      <c r="AR172" s="148" t="s">
        <v>249</v>
      </c>
      <c r="AT172" s="148" t="s">
        <v>342</v>
      </c>
      <c r="AU172" s="148" t="s">
        <v>86</v>
      </c>
      <c r="AY172" s="17" t="s">
        <v>339</v>
      </c>
      <c r="BE172" s="149">
        <f>IF(N172="základní",J172,0)</f>
        <v>0</v>
      </c>
      <c r="BF172" s="149">
        <f>IF(N172="snížená",J172,0)</f>
        <v>0</v>
      </c>
      <c r="BG172" s="149">
        <f>IF(N172="zákl. přenesená",J172,0)</f>
        <v>0</v>
      </c>
      <c r="BH172" s="149">
        <f>IF(N172="sníž. přenesená",J172,0)</f>
        <v>0</v>
      </c>
      <c r="BI172" s="149">
        <f>IF(N172="nulová",J172,0)</f>
        <v>0</v>
      </c>
      <c r="BJ172" s="17" t="s">
        <v>84</v>
      </c>
      <c r="BK172" s="149">
        <f>ROUND(I172*H172,2)</f>
        <v>0</v>
      </c>
      <c r="BL172" s="17" t="s">
        <v>249</v>
      </c>
      <c r="BM172" s="148" t="s">
        <v>6188</v>
      </c>
    </row>
    <row r="173" spans="2:65" s="1" customFormat="1" x14ac:dyDescent="0.2">
      <c r="B173" s="32"/>
      <c r="C173" s="221"/>
      <c r="D173" s="222" t="s">
        <v>348</v>
      </c>
      <c r="E173" s="221"/>
      <c r="F173" s="223" t="s">
        <v>6189</v>
      </c>
      <c r="G173" s="221"/>
      <c r="H173" s="221"/>
      <c r="I173" s="152"/>
      <c r="L173" s="32"/>
      <c r="M173" s="153"/>
      <c r="T173" s="56"/>
      <c r="AT173" s="17" t="s">
        <v>348</v>
      </c>
      <c r="AU173" s="17" t="s">
        <v>86</v>
      </c>
    </row>
    <row r="174" spans="2:65" s="12" customFormat="1" x14ac:dyDescent="0.2">
      <c r="B174" s="155"/>
      <c r="C174" s="221"/>
      <c r="D174" s="222" t="s">
        <v>376</v>
      </c>
      <c r="E174" s="225" t="s">
        <v>1</v>
      </c>
      <c r="F174" s="226" t="s">
        <v>6185</v>
      </c>
      <c r="G174" s="221"/>
      <c r="H174" s="227">
        <v>900</v>
      </c>
      <c r="I174" s="159"/>
      <c r="L174" s="155"/>
      <c r="M174" s="160"/>
      <c r="T174" s="161"/>
      <c r="AT174" s="156" t="s">
        <v>376</v>
      </c>
      <c r="AU174" s="156" t="s">
        <v>86</v>
      </c>
      <c r="AV174" s="12" t="s">
        <v>86</v>
      </c>
      <c r="AW174" s="12" t="s">
        <v>34</v>
      </c>
      <c r="AX174" s="12" t="s">
        <v>77</v>
      </c>
      <c r="AY174" s="156" t="s">
        <v>339</v>
      </c>
    </row>
    <row r="175" spans="2:65" s="13" customFormat="1" x14ac:dyDescent="0.2">
      <c r="B175" s="162"/>
      <c r="D175" s="150" t="s">
        <v>376</v>
      </c>
      <c r="E175" s="163" t="s">
        <v>1</v>
      </c>
      <c r="F175" s="164" t="s">
        <v>398</v>
      </c>
      <c r="H175" s="165">
        <v>900</v>
      </c>
      <c r="I175" s="166"/>
      <c r="L175" s="162"/>
      <c r="M175" s="167"/>
      <c r="T175" s="168"/>
      <c r="AT175" s="163" t="s">
        <v>376</v>
      </c>
      <c r="AU175" s="163" t="s">
        <v>86</v>
      </c>
      <c r="AV175" s="13" t="s">
        <v>249</v>
      </c>
      <c r="AW175" s="13" t="s">
        <v>34</v>
      </c>
      <c r="AX175" s="13" t="s">
        <v>84</v>
      </c>
      <c r="AY175" s="163" t="s">
        <v>339</v>
      </c>
    </row>
    <row r="176" spans="2:65" s="1" customFormat="1" ht="21.75" customHeight="1" x14ac:dyDescent="0.2">
      <c r="B176" s="136"/>
      <c r="C176" s="214" t="s">
        <v>421</v>
      </c>
      <c r="D176" s="214" t="s">
        <v>342</v>
      </c>
      <c r="E176" s="215" t="s">
        <v>6190</v>
      </c>
      <c r="F176" s="216" t="s">
        <v>6191</v>
      </c>
      <c r="G176" s="217" t="s">
        <v>381</v>
      </c>
      <c r="H176" s="218">
        <v>900</v>
      </c>
      <c r="I176" s="142"/>
      <c r="J176" s="143">
        <f>ROUND(I176*H176,2)</f>
        <v>0</v>
      </c>
      <c r="K176" s="139" t="s">
        <v>902</v>
      </c>
      <c r="L176" s="32"/>
      <c r="M176" s="144" t="s">
        <v>1</v>
      </c>
      <c r="N176" s="145" t="s">
        <v>42</v>
      </c>
      <c r="P176" s="146">
        <f>O176*H176</f>
        <v>0</v>
      </c>
      <c r="Q176" s="146">
        <v>0</v>
      </c>
      <c r="R176" s="146">
        <f>Q176*H176</f>
        <v>0</v>
      </c>
      <c r="S176" s="146">
        <v>0</v>
      </c>
      <c r="T176" s="147">
        <f>S176*H176</f>
        <v>0</v>
      </c>
      <c r="AR176" s="148" t="s">
        <v>249</v>
      </c>
      <c r="AT176" s="148" t="s">
        <v>342</v>
      </c>
      <c r="AU176" s="148" t="s">
        <v>86</v>
      </c>
      <c r="AY176" s="17" t="s">
        <v>339</v>
      </c>
      <c r="BE176" s="149">
        <f>IF(N176="základní",J176,0)</f>
        <v>0</v>
      </c>
      <c r="BF176" s="149">
        <f>IF(N176="snížená",J176,0)</f>
        <v>0</v>
      </c>
      <c r="BG176" s="149">
        <f>IF(N176="zákl. přenesená",J176,0)</f>
        <v>0</v>
      </c>
      <c r="BH176" s="149">
        <f>IF(N176="sníž. přenesená",J176,0)</f>
        <v>0</v>
      </c>
      <c r="BI176" s="149">
        <f>IF(N176="nulová",J176,0)</f>
        <v>0</v>
      </c>
      <c r="BJ176" s="17" t="s">
        <v>84</v>
      </c>
      <c r="BK176" s="149">
        <f>ROUND(I176*H176,2)</f>
        <v>0</v>
      </c>
      <c r="BL176" s="17" t="s">
        <v>249</v>
      </c>
      <c r="BM176" s="148" t="s">
        <v>6192</v>
      </c>
    </row>
    <row r="177" spans="2:65" s="1" customFormat="1" ht="19.2" x14ac:dyDescent="0.2">
      <c r="B177" s="32"/>
      <c r="C177" s="221"/>
      <c r="D177" s="222" t="s">
        <v>348</v>
      </c>
      <c r="E177" s="221"/>
      <c r="F177" s="223" t="s">
        <v>6193</v>
      </c>
      <c r="G177" s="221"/>
      <c r="H177" s="221"/>
      <c r="I177" s="152"/>
      <c r="L177" s="32"/>
      <c r="M177" s="153"/>
      <c r="T177" s="56"/>
      <c r="AT177" s="17" t="s">
        <v>348</v>
      </c>
      <c r="AU177" s="17" t="s">
        <v>86</v>
      </c>
    </row>
    <row r="178" spans="2:65" s="12" customFormat="1" x14ac:dyDescent="0.2">
      <c r="B178" s="155"/>
      <c r="C178" s="221"/>
      <c r="D178" s="222" t="s">
        <v>376</v>
      </c>
      <c r="E178" s="225" t="s">
        <v>1</v>
      </c>
      <c r="F178" s="226" t="s">
        <v>6185</v>
      </c>
      <c r="G178" s="221"/>
      <c r="H178" s="227">
        <v>900</v>
      </c>
      <c r="I178" s="159"/>
      <c r="L178" s="155"/>
      <c r="M178" s="160"/>
      <c r="T178" s="161"/>
      <c r="AT178" s="156" t="s">
        <v>376</v>
      </c>
      <c r="AU178" s="156" t="s">
        <v>86</v>
      </c>
      <c r="AV178" s="12" t="s">
        <v>86</v>
      </c>
      <c r="AW178" s="12" t="s">
        <v>34</v>
      </c>
      <c r="AX178" s="12" t="s">
        <v>77</v>
      </c>
      <c r="AY178" s="156" t="s">
        <v>339</v>
      </c>
    </row>
    <row r="179" spans="2:65" s="13" customFormat="1" x14ac:dyDescent="0.2">
      <c r="B179" s="162"/>
      <c r="D179" s="150" t="s">
        <v>376</v>
      </c>
      <c r="E179" s="163" t="s">
        <v>1</v>
      </c>
      <c r="F179" s="164" t="s">
        <v>398</v>
      </c>
      <c r="H179" s="165">
        <v>900</v>
      </c>
      <c r="I179" s="166"/>
      <c r="L179" s="162"/>
      <c r="M179" s="167"/>
      <c r="T179" s="168"/>
      <c r="AT179" s="163" t="s">
        <v>376</v>
      </c>
      <c r="AU179" s="163" t="s">
        <v>86</v>
      </c>
      <c r="AV179" s="13" t="s">
        <v>249</v>
      </c>
      <c r="AW179" s="13" t="s">
        <v>34</v>
      </c>
      <c r="AX179" s="13" t="s">
        <v>84</v>
      </c>
      <c r="AY179" s="163" t="s">
        <v>339</v>
      </c>
    </row>
    <row r="180" spans="2:65" s="1" customFormat="1" ht="16.5" customHeight="1" x14ac:dyDescent="0.2">
      <c r="B180" s="136"/>
      <c r="C180" s="228" t="s">
        <v>423</v>
      </c>
      <c r="D180" s="228" t="s">
        <v>490</v>
      </c>
      <c r="E180" s="229" t="s">
        <v>6194</v>
      </c>
      <c r="F180" s="230" t="s">
        <v>6195</v>
      </c>
      <c r="G180" s="231" t="s">
        <v>493</v>
      </c>
      <c r="H180" s="232">
        <v>19.736999999999998</v>
      </c>
      <c r="I180" s="174"/>
      <c r="J180" s="175">
        <f>ROUND(I180*H180,2)</f>
        <v>0</v>
      </c>
      <c r="K180" s="171" t="s">
        <v>902</v>
      </c>
      <c r="L180" s="176"/>
      <c r="M180" s="177" t="s">
        <v>1</v>
      </c>
      <c r="N180" s="178" t="s">
        <v>42</v>
      </c>
      <c r="P180" s="146">
        <f>O180*H180</f>
        <v>0</v>
      </c>
      <c r="Q180" s="146">
        <v>1</v>
      </c>
      <c r="R180" s="146">
        <f>Q180*H180</f>
        <v>19.736999999999998</v>
      </c>
      <c r="S180" s="146">
        <v>0</v>
      </c>
      <c r="T180" s="147">
        <f>S180*H180</f>
        <v>0</v>
      </c>
      <c r="AR180" s="148" t="s">
        <v>385</v>
      </c>
      <c r="AT180" s="148" t="s">
        <v>490</v>
      </c>
      <c r="AU180" s="148" t="s">
        <v>86</v>
      </c>
      <c r="AY180" s="17" t="s">
        <v>339</v>
      </c>
      <c r="BE180" s="149">
        <f>IF(N180="základní",J180,0)</f>
        <v>0</v>
      </c>
      <c r="BF180" s="149">
        <f>IF(N180="snížená",J180,0)</f>
        <v>0</v>
      </c>
      <c r="BG180" s="149">
        <f>IF(N180="zákl. přenesená",J180,0)</f>
        <v>0</v>
      </c>
      <c r="BH180" s="149">
        <f>IF(N180="sníž. přenesená",J180,0)</f>
        <v>0</v>
      </c>
      <c r="BI180" s="149">
        <f>IF(N180="nulová",J180,0)</f>
        <v>0</v>
      </c>
      <c r="BJ180" s="17" t="s">
        <v>84</v>
      </c>
      <c r="BK180" s="149">
        <f>ROUND(I180*H180,2)</f>
        <v>0</v>
      </c>
      <c r="BL180" s="17" t="s">
        <v>249</v>
      </c>
      <c r="BM180" s="148" t="s">
        <v>6196</v>
      </c>
    </row>
    <row r="181" spans="2:65" s="1" customFormat="1" x14ac:dyDescent="0.2">
      <c r="B181" s="32"/>
      <c r="C181" s="221"/>
      <c r="D181" s="222" t="s">
        <v>348</v>
      </c>
      <c r="E181" s="221"/>
      <c r="F181" s="223" t="s">
        <v>6195</v>
      </c>
      <c r="G181" s="221"/>
      <c r="H181" s="221"/>
      <c r="I181" s="152"/>
      <c r="L181" s="32"/>
      <c r="M181" s="153"/>
      <c r="T181" s="56"/>
      <c r="AT181" s="17" t="s">
        <v>348</v>
      </c>
      <c r="AU181" s="17" t="s">
        <v>86</v>
      </c>
    </row>
    <row r="182" spans="2:65" s="15" customFormat="1" x14ac:dyDescent="0.2">
      <c r="B182" s="189"/>
      <c r="C182" s="221"/>
      <c r="D182" s="222" t="s">
        <v>376</v>
      </c>
      <c r="E182" s="225" t="s">
        <v>1</v>
      </c>
      <c r="F182" s="226" t="s">
        <v>6197</v>
      </c>
      <c r="G182" s="221"/>
      <c r="H182" s="225" t="s">
        <v>1</v>
      </c>
      <c r="I182" s="192"/>
      <c r="L182" s="189"/>
      <c r="M182" s="193"/>
      <c r="T182" s="194"/>
      <c r="AT182" s="190" t="s">
        <v>376</v>
      </c>
      <c r="AU182" s="190" t="s">
        <v>86</v>
      </c>
      <c r="AV182" s="15" t="s">
        <v>84</v>
      </c>
      <c r="AW182" s="15" t="s">
        <v>34</v>
      </c>
      <c r="AX182" s="15" t="s">
        <v>77</v>
      </c>
      <c r="AY182" s="190" t="s">
        <v>339</v>
      </c>
    </row>
    <row r="183" spans="2:65" s="12" customFormat="1" x14ac:dyDescent="0.2">
      <c r="B183" s="155"/>
      <c r="C183" s="221"/>
      <c r="D183" s="222" t="s">
        <v>376</v>
      </c>
      <c r="E183" s="225" t="s">
        <v>1</v>
      </c>
      <c r="F183" s="226" t="s">
        <v>6198</v>
      </c>
      <c r="G183" s="221"/>
      <c r="H183" s="227">
        <v>39.473999999999997</v>
      </c>
      <c r="I183" s="159"/>
      <c r="L183" s="155"/>
      <c r="M183" s="160"/>
      <c r="T183" s="161"/>
      <c r="AT183" s="156" t="s">
        <v>376</v>
      </c>
      <c r="AU183" s="156" t="s">
        <v>86</v>
      </c>
      <c r="AV183" s="12" t="s">
        <v>86</v>
      </c>
      <c r="AW183" s="12" t="s">
        <v>34</v>
      </c>
      <c r="AX183" s="12" t="s">
        <v>77</v>
      </c>
      <c r="AY183" s="156" t="s">
        <v>339</v>
      </c>
    </row>
    <row r="184" spans="2:65" s="14" customFormat="1" x14ac:dyDescent="0.2">
      <c r="B184" s="182"/>
      <c r="C184" s="221"/>
      <c r="D184" s="222" t="s">
        <v>376</v>
      </c>
      <c r="E184" s="225" t="s">
        <v>1</v>
      </c>
      <c r="F184" s="226" t="s">
        <v>1603</v>
      </c>
      <c r="G184" s="221"/>
      <c r="H184" s="227">
        <v>39.473999999999997</v>
      </c>
      <c r="I184" s="186"/>
      <c r="L184" s="182"/>
      <c r="M184" s="187"/>
      <c r="T184" s="188"/>
      <c r="AT184" s="183" t="s">
        <v>376</v>
      </c>
      <c r="AU184" s="183" t="s">
        <v>86</v>
      </c>
      <c r="AV184" s="14" t="s">
        <v>97</v>
      </c>
      <c r="AW184" s="14" t="s">
        <v>34</v>
      </c>
      <c r="AX184" s="14" t="s">
        <v>77</v>
      </c>
      <c r="AY184" s="183" t="s">
        <v>339</v>
      </c>
    </row>
    <row r="185" spans="2:65" s="15" customFormat="1" x14ac:dyDescent="0.2">
      <c r="B185" s="189"/>
      <c r="C185" s="221"/>
      <c r="D185" s="222" t="s">
        <v>376</v>
      </c>
      <c r="E185" s="225" t="s">
        <v>1</v>
      </c>
      <c r="F185" s="226" t="s">
        <v>6199</v>
      </c>
      <c r="G185" s="221"/>
      <c r="H185" s="225" t="s">
        <v>1</v>
      </c>
      <c r="I185" s="192"/>
      <c r="L185" s="189"/>
      <c r="M185" s="193"/>
      <c r="T185" s="194"/>
      <c r="AT185" s="190" t="s">
        <v>376</v>
      </c>
      <c r="AU185" s="190" t="s">
        <v>86</v>
      </c>
      <c r="AV185" s="15" t="s">
        <v>84</v>
      </c>
      <c r="AW185" s="15" t="s">
        <v>34</v>
      </c>
      <c r="AX185" s="15" t="s">
        <v>77</v>
      </c>
      <c r="AY185" s="190" t="s">
        <v>339</v>
      </c>
    </row>
    <row r="186" spans="2:65" s="12" customFormat="1" x14ac:dyDescent="0.2">
      <c r="B186" s="155"/>
      <c r="C186" s="221"/>
      <c r="D186" s="222" t="s">
        <v>376</v>
      </c>
      <c r="E186" s="225" t="s">
        <v>1</v>
      </c>
      <c r="F186" s="226" t="s">
        <v>6200</v>
      </c>
      <c r="G186" s="221"/>
      <c r="H186" s="227">
        <v>19.736999999999998</v>
      </c>
      <c r="I186" s="159"/>
      <c r="L186" s="155"/>
      <c r="M186" s="160"/>
      <c r="T186" s="161"/>
      <c r="AT186" s="156" t="s">
        <v>376</v>
      </c>
      <c r="AU186" s="156" t="s">
        <v>86</v>
      </c>
      <c r="AV186" s="12" t="s">
        <v>86</v>
      </c>
      <c r="AW186" s="12" t="s">
        <v>34</v>
      </c>
      <c r="AX186" s="12" t="s">
        <v>84</v>
      </c>
      <c r="AY186" s="156" t="s">
        <v>339</v>
      </c>
    </row>
    <row r="187" spans="2:65" s="1" customFormat="1" ht="21.75" customHeight="1" x14ac:dyDescent="0.2">
      <c r="B187" s="136"/>
      <c r="C187" s="137" t="s">
        <v>428</v>
      </c>
      <c r="D187" s="137" t="s">
        <v>342</v>
      </c>
      <c r="E187" s="138" t="s">
        <v>2039</v>
      </c>
      <c r="F187" s="139" t="s">
        <v>2040</v>
      </c>
      <c r="G187" s="140" t="s">
        <v>373</v>
      </c>
      <c r="H187" s="141">
        <v>6047</v>
      </c>
      <c r="I187" s="142"/>
      <c r="J187" s="143">
        <f>ROUND(I187*H187,2)</f>
        <v>0</v>
      </c>
      <c r="K187" s="139" t="s">
        <v>902</v>
      </c>
      <c r="L187" s="32"/>
      <c r="M187" s="144" t="s">
        <v>1</v>
      </c>
      <c r="N187" s="145" t="s">
        <v>42</v>
      </c>
      <c r="P187" s="146">
        <f>O187*H187</f>
        <v>0</v>
      </c>
      <c r="Q187" s="146">
        <v>0</v>
      </c>
      <c r="R187" s="146">
        <f>Q187*H187</f>
        <v>0</v>
      </c>
      <c r="S187" s="146">
        <v>0</v>
      </c>
      <c r="T187" s="147">
        <f>S187*H187</f>
        <v>0</v>
      </c>
      <c r="AR187" s="148" t="s">
        <v>249</v>
      </c>
      <c r="AT187" s="148" t="s">
        <v>342</v>
      </c>
      <c r="AU187" s="148" t="s">
        <v>86</v>
      </c>
      <c r="AY187" s="17" t="s">
        <v>339</v>
      </c>
      <c r="BE187" s="149">
        <f>IF(N187="základní",J187,0)</f>
        <v>0</v>
      </c>
      <c r="BF187" s="149">
        <f>IF(N187="snížená",J187,0)</f>
        <v>0</v>
      </c>
      <c r="BG187" s="149">
        <f>IF(N187="zákl. přenesená",J187,0)</f>
        <v>0</v>
      </c>
      <c r="BH187" s="149">
        <f>IF(N187="sníž. přenesená",J187,0)</f>
        <v>0</v>
      </c>
      <c r="BI187" s="149">
        <f>IF(N187="nulová",J187,0)</f>
        <v>0</v>
      </c>
      <c r="BJ187" s="17" t="s">
        <v>84</v>
      </c>
      <c r="BK187" s="149">
        <f>ROUND(I187*H187,2)</f>
        <v>0</v>
      </c>
      <c r="BL187" s="17" t="s">
        <v>249</v>
      </c>
      <c r="BM187" s="148" t="s">
        <v>6201</v>
      </c>
    </row>
    <row r="188" spans="2:65" s="1" customFormat="1" ht="19.2" x14ac:dyDescent="0.2">
      <c r="B188" s="32"/>
      <c r="D188" s="150" t="s">
        <v>348</v>
      </c>
      <c r="F188" s="151" t="s">
        <v>2042</v>
      </c>
      <c r="I188" s="152"/>
      <c r="L188" s="32"/>
      <c r="M188" s="153"/>
      <c r="T188" s="56"/>
      <c r="AT188" s="17" t="s">
        <v>348</v>
      </c>
      <c r="AU188" s="17" t="s">
        <v>86</v>
      </c>
    </row>
    <row r="189" spans="2:65" s="12" customFormat="1" x14ac:dyDescent="0.2">
      <c r="B189" s="155"/>
      <c r="D189" s="150" t="s">
        <v>376</v>
      </c>
      <c r="E189" s="156" t="s">
        <v>1</v>
      </c>
      <c r="F189" s="157" t="s">
        <v>6202</v>
      </c>
      <c r="H189" s="158">
        <v>6047</v>
      </c>
      <c r="I189" s="159"/>
      <c r="L189" s="155"/>
      <c r="M189" s="160"/>
      <c r="T189" s="161"/>
      <c r="AT189" s="156" t="s">
        <v>376</v>
      </c>
      <c r="AU189" s="156" t="s">
        <v>86</v>
      </c>
      <c r="AV189" s="12" t="s">
        <v>86</v>
      </c>
      <c r="AW189" s="12" t="s">
        <v>34</v>
      </c>
      <c r="AX189" s="12" t="s">
        <v>77</v>
      </c>
      <c r="AY189" s="156" t="s">
        <v>339</v>
      </c>
    </row>
    <row r="190" spans="2:65" s="13" customFormat="1" x14ac:dyDescent="0.2">
      <c r="B190" s="162"/>
      <c r="D190" s="150" t="s">
        <v>376</v>
      </c>
      <c r="E190" s="163" t="s">
        <v>1</v>
      </c>
      <c r="F190" s="164" t="s">
        <v>398</v>
      </c>
      <c r="H190" s="165">
        <v>6047</v>
      </c>
      <c r="I190" s="166"/>
      <c r="L190" s="162"/>
      <c r="M190" s="167"/>
      <c r="T190" s="168"/>
      <c r="AT190" s="163" t="s">
        <v>376</v>
      </c>
      <c r="AU190" s="163" t="s">
        <v>86</v>
      </c>
      <c r="AV190" s="13" t="s">
        <v>249</v>
      </c>
      <c r="AW190" s="13" t="s">
        <v>34</v>
      </c>
      <c r="AX190" s="13" t="s">
        <v>84</v>
      </c>
      <c r="AY190" s="163" t="s">
        <v>339</v>
      </c>
    </row>
    <row r="191" spans="2:65" s="1" customFormat="1" ht="24.15" customHeight="1" x14ac:dyDescent="0.2">
      <c r="B191" s="136"/>
      <c r="C191" s="137" t="s">
        <v>433</v>
      </c>
      <c r="D191" s="137" t="s">
        <v>342</v>
      </c>
      <c r="E191" s="138" t="s">
        <v>2044</v>
      </c>
      <c r="F191" s="139" t="s">
        <v>2045</v>
      </c>
      <c r="G191" s="140" t="s">
        <v>373</v>
      </c>
      <c r="H191" s="141">
        <v>43710</v>
      </c>
      <c r="I191" s="142"/>
      <c r="J191" s="143">
        <f>ROUND(I191*H191,2)</f>
        <v>0</v>
      </c>
      <c r="K191" s="139" t="s">
        <v>902</v>
      </c>
      <c r="L191" s="32"/>
      <c r="M191" s="144" t="s">
        <v>1</v>
      </c>
      <c r="N191" s="145" t="s">
        <v>42</v>
      </c>
      <c r="P191" s="146">
        <f>O191*H191</f>
        <v>0</v>
      </c>
      <c r="Q191" s="146">
        <v>0</v>
      </c>
      <c r="R191" s="146">
        <f>Q191*H191</f>
        <v>0</v>
      </c>
      <c r="S191" s="146">
        <v>0</v>
      </c>
      <c r="T191" s="147">
        <f>S191*H191</f>
        <v>0</v>
      </c>
      <c r="AR191" s="148" t="s">
        <v>249</v>
      </c>
      <c r="AT191" s="148" t="s">
        <v>342</v>
      </c>
      <c r="AU191" s="148" t="s">
        <v>86</v>
      </c>
      <c r="AY191" s="17" t="s">
        <v>339</v>
      </c>
      <c r="BE191" s="149">
        <f>IF(N191="základní",J191,0)</f>
        <v>0</v>
      </c>
      <c r="BF191" s="149">
        <f>IF(N191="snížená",J191,0)</f>
        <v>0</v>
      </c>
      <c r="BG191" s="149">
        <f>IF(N191="zákl. přenesená",J191,0)</f>
        <v>0</v>
      </c>
      <c r="BH191" s="149">
        <f>IF(N191="sníž. přenesená",J191,0)</f>
        <v>0</v>
      </c>
      <c r="BI191" s="149">
        <f>IF(N191="nulová",J191,0)</f>
        <v>0</v>
      </c>
      <c r="BJ191" s="17" t="s">
        <v>84</v>
      </c>
      <c r="BK191" s="149">
        <f>ROUND(I191*H191,2)</f>
        <v>0</v>
      </c>
      <c r="BL191" s="17" t="s">
        <v>249</v>
      </c>
      <c r="BM191" s="148" t="s">
        <v>6203</v>
      </c>
    </row>
    <row r="192" spans="2:65" s="1" customFormat="1" ht="28.8" x14ac:dyDescent="0.2">
      <c r="B192" s="32"/>
      <c r="D192" s="150" t="s">
        <v>348</v>
      </c>
      <c r="F192" s="151" t="s">
        <v>2047</v>
      </c>
      <c r="I192" s="152"/>
      <c r="L192" s="32"/>
      <c r="M192" s="153"/>
      <c r="T192" s="56"/>
      <c r="AT192" s="17" t="s">
        <v>348</v>
      </c>
      <c r="AU192" s="17" t="s">
        <v>86</v>
      </c>
    </row>
    <row r="193" spans="2:65" s="12" customFormat="1" x14ac:dyDescent="0.2">
      <c r="B193" s="155"/>
      <c r="D193" s="150" t="s">
        <v>376</v>
      </c>
      <c r="E193" s="156" t="s">
        <v>1</v>
      </c>
      <c r="F193" s="157" t="s">
        <v>6204</v>
      </c>
      <c r="H193" s="158">
        <v>43710</v>
      </c>
      <c r="I193" s="159"/>
      <c r="L193" s="155"/>
      <c r="M193" s="160"/>
      <c r="T193" s="161"/>
      <c r="AT193" s="156" t="s">
        <v>376</v>
      </c>
      <c r="AU193" s="156" t="s">
        <v>86</v>
      </c>
      <c r="AV193" s="12" t="s">
        <v>86</v>
      </c>
      <c r="AW193" s="12" t="s">
        <v>34</v>
      </c>
      <c r="AX193" s="12" t="s">
        <v>77</v>
      </c>
      <c r="AY193" s="156" t="s">
        <v>339</v>
      </c>
    </row>
    <row r="194" spans="2:65" s="13" customFormat="1" x14ac:dyDescent="0.2">
      <c r="B194" s="162"/>
      <c r="D194" s="150" t="s">
        <v>376</v>
      </c>
      <c r="E194" s="163" t="s">
        <v>1</v>
      </c>
      <c r="F194" s="164" t="s">
        <v>398</v>
      </c>
      <c r="H194" s="165">
        <v>43710</v>
      </c>
      <c r="I194" s="166"/>
      <c r="L194" s="162"/>
      <c r="M194" s="167"/>
      <c r="T194" s="168"/>
      <c r="AT194" s="163" t="s">
        <v>376</v>
      </c>
      <c r="AU194" s="163" t="s">
        <v>86</v>
      </c>
      <c r="AV194" s="13" t="s">
        <v>249</v>
      </c>
      <c r="AW194" s="13" t="s">
        <v>34</v>
      </c>
      <c r="AX194" s="13" t="s">
        <v>84</v>
      </c>
      <c r="AY194" s="163" t="s">
        <v>339</v>
      </c>
    </row>
    <row r="195" spans="2:65" s="1" customFormat="1" ht="16.5" customHeight="1" x14ac:dyDescent="0.2">
      <c r="B195" s="136"/>
      <c r="C195" s="137" t="s">
        <v>439</v>
      </c>
      <c r="D195" s="137" t="s">
        <v>342</v>
      </c>
      <c r="E195" s="138" t="s">
        <v>6205</v>
      </c>
      <c r="F195" s="139" t="s">
        <v>6206</v>
      </c>
      <c r="G195" s="140" t="s">
        <v>493</v>
      </c>
      <c r="H195" s="141">
        <v>7867.8</v>
      </c>
      <c r="I195" s="142"/>
      <c r="J195" s="143">
        <f>ROUND(I195*H195,2)</f>
        <v>0</v>
      </c>
      <c r="K195" s="139" t="s">
        <v>902</v>
      </c>
      <c r="L195" s="32"/>
      <c r="M195" s="144" t="s">
        <v>1</v>
      </c>
      <c r="N195" s="145" t="s">
        <v>42</v>
      </c>
      <c r="P195" s="146">
        <f>O195*H195</f>
        <v>0</v>
      </c>
      <c r="Q195" s="146">
        <v>0</v>
      </c>
      <c r="R195" s="146">
        <f>Q195*H195</f>
        <v>0</v>
      </c>
      <c r="S195" s="146">
        <v>0</v>
      </c>
      <c r="T195" s="147">
        <f>S195*H195</f>
        <v>0</v>
      </c>
      <c r="AR195" s="148" t="s">
        <v>249</v>
      </c>
      <c r="AT195" s="148" t="s">
        <v>342</v>
      </c>
      <c r="AU195" s="148" t="s">
        <v>86</v>
      </c>
      <c r="AY195" s="17" t="s">
        <v>339</v>
      </c>
      <c r="BE195" s="149">
        <f>IF(N195="základní",J195,0)</f>
        <v>0</v>
      </c>
      <c r="BF195" s="149">
        <f>IF(N195="snížená",J195,0)</f>
        <v>0</v>
      </c>
      <c r="BG195" s="149">
        <f>IF(N195="zákl. přenesená",J195,0)</f>
        <v>0</v>
      </c>
      <c r="BH195" s="149">
        <f>IF(N195="sníž. přenesená",J195,0)</f>
        <v>0</v>
      </c>
      <c r="BI195" s="149">
        <f>IF(N195="nulová",J195,0)</f>
        <v>0</v>
      </c>
      <c r="BJ195" s="17" t="s">
        <v>84</v>
      </c>
      <c r="BK195" s="149">
        <f>ROUND(I195*H195,2)</f>
        <v>0</v>
      </c>
      <c r="BL195" s="17" t="s">
        <v>249</v>
      </c>
      <c r="BM195" s="148" t="s">
        <v>6207</v>
      </c>
    </row>
    <row r="196" spans="2:65" s="1" customFormat="1" ht="19.2" x14ac:dyDescent="0.2">
      <c r="B196" s="32"/>
      <c r="D196" s="150" t="s">
        <v>348</v>
      </c>
      <c r="F196" s="151" t="s">
        <v>2633</v>
      </c>
      <c r="I196" s="152"/>
      <c r="L196" s="32"/>
      <c r="M196" s="153"/>
      <c r="T196" s="56"/>
      <c r="AT196" s="17" t="s">
        <v>348</v>
      </c>
      <c r="AU196" s="17" t="s">
        <v>86</v>
      </c>
    </row>
    <row r="197" spans="2:65" s="12" customFormat="1" x14ac:dyDescent="0.2">
      <c r="B197" s="155"/>
      <c r="D197" s="150" t="s">
        <v>376</v>
      </c>
      <c r="E197" s="156" t="s">
        <v>1</v>
      </c>
      <c r="F197" s="157" t="s">
        <v>6208</v>
      </c>
      <c r="H197" s="158">
        <v>7867.8</v>
      </c>
      <c r="I197" s="159"/>
      <c r="L197" s="155"/>
      <c r="M197" s="160"/>
      <c r="T197" s="161"/>
      <c r="AT197" s="156" t="s">
        <v>376</v>
      </c>
      <c r="AU197" s="156" t="s">
        <v>86</v>
      </c>
      <c r="AV197" s="12" t="s">
        <v>86</v>
      </c>
      <c r="AW197" s="12" t="s">
        <v>34</v>
      </c>
      <c r="AX197" s="12" t="s">
        <v>77</v>
      </c>
      <c r="AY197" s="156" t="s">
        <v>339</v>
      </c>
    </row>
    <row r="198" spans="2:65" s="13" customFormat="1" x14ac:dyDescent="0.2">
      <c r="B198" s="162"/>
      <c r="D198" s="150" t="s">
        <v>376</v>
      </c>
      <c r="E198" s="163" t="s">
        <v>1</v>
      </c>
      <c r="F198" s="164" t="s">
        <v>398</v>
      </c>
      <c r="H198" s="165">
        <v>7867.8</v>
      </c>
      <c r="I198" s="166"/>
      <c r="L198" s="162"/>
      <c r="M198" s="167"/>
      <c r="T198" s="168"/>
      <c r="AT198" s="163" t="s">
        <v>376</v>
      </c>
      <c r="AU198" s="163" t="s">
        <v>86</v>
      </c>
      <c r="AV198" s="13" t="s">
        <v>249</v>
      </c>
      <c r="AW198" s="13" t="s">
        <v>34</v>
      </c>
      <c r="AX198" s="13" t="s">
        <v>84</v>
      </c>
      <c r="AY198" s="163" t="s">
        <v>339</v>
      </c>
    </row>
    <row r="199" spans="2:65" s="1" customFormat="1" ht="24.15" customHeight="1" x14ac:dyDescent="0.2">
      <c r="B199" s="136"/>
      <c r="C199" s="137" t="s">
        <v>445</v>
      </c>
      <c r="D199" s="137" t="s">
        <v>342</v>
      </c>
      <c r="E199" s="138" t="s">
        <v>6209</v>
      </c>
      <c r="F199" s="139" t="s">
        <v>6210</v>
      </c>
      <c r="G199" s="140" t="s">
        <v>493</v>
      </c>
      <c r="H199" s="141">
        <v>30.45</v>
      </c>
      <c r="I199" s="142"/>
      <c r="J199" s="143">
        <f>ROUND(I199*H199,2)</f>
        <v>0</v>
      </c>
      <c r="K199" s="139" t="s">
        <v>1</v>
      </c>
      <c r="L199" s="32"/>
      <c r="M199" s="144" t="s">
        <v>1</v>
      </c>
      <c r="N199" s="145" t="s">
        <v>42</v>
      </c>
      <c r="P199" s="146">
        <f>O199*H199</f>
        <v>0</v>
      </c>
      <c r="Q199" s="146">
        <v>0</v>
      </c>
      <c r="R199" s="146">
        <f>Q199*H199</f>
        <v>0</v>
      </c>
      <c r="S199" s="146">
        <v>0</v>
      </c>
      <c r="T199" s="147">
        <f>S199*H199</f>
        <v>0</v>
      </c>
      <c r="AR199" s="148" t="s">
        <v>249</v>
      </c>
      <c r="AT199" s="148" t="s">
        <v>342</v>
      </c>
      <c r="AU199" s="148" t="s">
        <v>86</v>
      </c>
      <c r="AY199" s="17" t="s">
        <v>339</v>
      </c>
      <c r="BE199" s="149">
        <f>IF(N199="základní",J199,0)</f>
        <v>0</v>
      </c>
      <c r="BF199" s="149">
        <f>IF(N199="snížená",J199,0)</f>
        <v>0</v>
      </c>
      <c r="BG199" s="149">
        <f>IF(N199="zákl. přenesená",J199,0)</f>
        <v>0</v>
      </c>
      <c r="BH199" s="149">
        <f>IF(N199="sníž. přenesená",J199,0)</f>
        <v>0</v>
      </c>
      <c r="BI199" s="149">
        <f>IF(N199="nulová",J199,0)</f>
        <v>0</v>
      </c>
      <c r="BJ199" s="17" t="s">
        <v>84</v>
      </c>
      <c r="BK199" s="149">
        <f>ROUND(I199*H199,2)</f>
        <v>0</v>
      </c>
      <c r="BL199" s="17" t="s">
        <v>249</v>
      </c>
      <c r="BM199" s="148" t="s">
        <v>6211</v>
      </c>
    </row>
    <row r="200" spans="2:65" s="1" customFormat="1" ht="19.2" x14ac:dyDescent="0.2">
      <c r="B200" s="32"/>
      <c r="D200" s="150" t="s">
        <v>348</v>
      </c>
      <c r="F200" s="151" t="s">
        <v>6212</v>
      </c>
      <c r="I200" s="152"/>
      <c r="L200" s="32"/>
      <c r="M200" s="153"/>
      <c r="T200" s="56"/>
      <c r="AT200" s="17" t="s">
        <v>348</v>
      </c>
      <c r="AU200" s="17" t="s">
        <v>86</v>
      </c>
    </row>
    <row r="201" spans="2:65" s="1" customFormat="1" ht="115.2" x14ac:dyDescent="0.2">
      <c r="B201" s="32"/>
      <c r="D201" s="150" t="s">
        <v>350</v>
      </c>
      <c r="F201" s="154" t="s">
        <v>6213</v>
      </c>
      <c r="I201" s="152"/>
      <c r="L201" s="32"/>
      <c r="M201" s="153"/>
      <c r="T201" s="56"/>
      <c r="AT201" s="17" t="s">
        <v>350</v>
      </c>
      <c r="AU201" s="17" t="s">
        <v>86</v>
      </c>
    </row>
    <row r="202" spans="2:65" s="15" customFormat="1" x14ac:dyDescent="0.2">
      <c r="B202" s="189"/>
      <c r="D202" s="150" t="s">
        <v>376</v>
      </c>
      <c r="E202" s="190" t="s">
        <v>1</v>
      </c>
      <c r="F202" s="191" t="s">
        <v>6214</v>
      </c>
      <c r="H202" s="190" t="s">
        <v>1</v>
      </c>
      <c r="I202" s="192"/>
      <c r="L202" s="189"/>
      <c r="M202" s="193"/>
      <c r="T202" s="194"/>
      <c r="AT202" s="190" t="s">
        <v>376</v>
      </c>
      <c r="AU202" s="190" t="s">
        <v>86</v>
      </c>
      <c r="AV202" s="15" t="s">
        <v>84</v>
      </c>
      <c r="AW202" s="15" t="s">
        <v>34</v>
      </c>
      <c r="AX202" s="15" t="s">
        <v>77</v>
      </c>
      <c r="AY202" s="190" t="s">
        <v>339</v>
      </c>
    </row>
    <row r="203" spans="2:65" s="12" customFormat="1" x14ac:dyDescent="0.2">
      <c r="B203" s="155"/>
      <c r="D203" s="150" t="s">
        <v>376</v>
      </c>
      <c r="E203" s="156" t="s">
        <v>1</v>
      </c>
      <c r="F203" s="157" t="s">
        <v>6215</v>
      </c>
      <c r="H203" s="158">
        <v>30.45</v>
      </c>
      <c r="I203" s="159"/>
      <c r="L203" s="155"/>
      <c r="M203" s="160"/>
      <c r="T203" s="161"/>
      <c r="AT203" s="156" t="s">
        <v>376</v>
      </c>
      <c r="AU203" s="156" t="s">
        <v>86</v>
      </c>
      <c r="AV203" s="12" t="s">
        <v>86</v>
      </c>
      <c r="AW203" s="12" t="s">
        <v>34</v>
      </c>
      <c r="AX203" s="12" t="s">
        <v>77</v>
      </c>
      <c r="AY203" s="156" t="s">
        <v>339</v>
      </c>
    </row>
    <row r="204" spans="2:65" s="13" customFormat="1" x14ac:dyDescent="0.2">
      <c r="B204" s="162"/>
      <c r="D204" s="150" t="s">
        <v>376</v>
      </c>
      <c r="E204" s="163" t="s">
        <v>1</v>
      </c>
      <c r="F204" s="164" t="s">
        <v>398</v>
      </c>
      <c r="H204" s="165">
        <v>30.45</v>
      </c>
      <c r="I204" s="166"/>
      <c r="L204" s="162"/>
      <c r="M204" s="167"/>
      <c r="T204" s="168"/>
      <c r="AT204" s="163" t="s">
        <v>376</v>
      </c>
      <c r="AU204" s="163" t="s">
        <v>86</v>
      </c>
      <c r="AV204" s="13" t="s">
        <v>249</v>
      </c>
      <c r="AW204" s="13" t="s">
        <v>34</v>
      </c>
      <c r="AX204" s="13" t="s">
        <v>84</v>
      </c>
      <c r="AY204" s="163" t="s">
        <v>339</v>
      </c>
    </row>
    <row r="205" spans="2:65" s="1" customFormat="1" ht="16.5" customHeight="1" x14ac:dyDescent="0.2">
      <c r="B205" s="136"/>
      <c r="C205" s="137" t="s">
        <v>451</v>
      </c>
      <c r="D205" s="137" t="s">
        <v>342</v>
      </c>
      <c r="E205" s="138" t="s">
        <v>2049</v>
      </c>
      <c r="F205" s="139" t="s">
        <v>2050</v>
      </c>
      <c r="G205" s="140" t="s">
        <v>373</v>
      </c>
      <c r="H205" s="141">
        <v>1676</v>
      </c>
      <c r="I205" s="142"/>
      <c r="J205" s="143">
        <f>ROUND(I205*H205,2)</f>
        <v>0</v>
      </c>
      <c r="K205" s="139" t="s">
        <v>902</v>
      </c>
      <c r="L205" s="32"/>
      <c r="M205" s="144" t="s">
        <v>1</v>
      </c>
      <c r="N205" s="145" t="s">
        <v>42</v>
      </c>
      <c r="P205" s="146">
        <f>O205*H205</f>
        <v>0</v>
      </c>
      <c r="Q205" s="146">
        <v>0</v>
      </c>
      <c r="R205" s="146">
        <f>Q205*H205</f>
        <v>0</v>
      </c>
      <c r="S205" s="146">
        <v>0</v>
      </c>
      <c r="T205" s="147">
        <f>S205*H205</f>
        <v>0</v>
      </c>
      <c r="AR205" s="148" t="s">
        <v>249</v>
      </c>
      <c r="AT205" s="148" t="s">
        <v>342</v>
      </c>
      <c r="AU205" s="148" t="s">
        <v>86</v>
      </c>
      <c r="AY205" s="17" t="s">
        <v>339</v>
      </c>
      <c r="BE205" s="149">
        <f>IF(N205="základní",J205,0)</f>
        <v>0</v>
      </c>
      <c r="BF205" s="149">
        <f>IF(N205="snížená",J205,0)</f>
        <v>0</v>
      </c>
      <c r="BG205" s="149">
        <f>IF(N205="zákl. přenesená",J205,0)</f>
        <v>0</v>
      </c>
      <c r="BH205" s="149">
        <f>IF(N205="sníž. přenesená",J205,0)</f>
        <v>0</v>
      </c>
      <c r="BI205" s="149">
        <f>IF(N205="nulová",J205,0)</f>
        <v>0</v>
      </c>
      <c r="BJ205" s="17" t="s">
        <v>84</v>
      </c>
      <c r="BK205" s="149">
        <f>ROUND(I205*H205,2)</f>
        <v>0</v>
      </c>
      <c r="BL205" s="17" t="s">
        <v>249</v>
      </c>
      <c r="BM205" s="148" t="s">
        <v>6216</v>
      </c>
    </row>
    <row r="206" spans="2:65" s="1" customFormat="1" x14ac:dyDescent="0.2">
      <c r="B206" s="32"/>
      <c r="D206" s="150" t="s">
        <v>348</v>
      </c>
      <c r="F206" s="151" t="s">
        <v>2052</v>
      </c>
      <c r="I206" s="152"/>
      <c r="L206" s="32"/>
      <c r="M206" s="153"/>
      <c r="T206" s="56"/>
      <c r="AT206" s="17" t="s">
        <v>348</v>
      </c>
      <c r="AU206" s="17" t="s">
        <v>86</v>
      </c>
    </row>
    <row r="207" spans="2:65" s="12" customFormat="1" x14ac:dyDescent="0.2">
      <c r="B207" s="155"/>
      <c r="D207" s="150" t="s">
        <v>376</v>
      </c>
      <c r="E207" s="156" t="s">
        <v>1</v>
      </c>
      <c r="F207" s="157" t="s">
        <v>6217</v>
      </c>
      <c r="H207" s="158">
        <v>1676</v>
      </c>
      <c r="I207" s="159"/>
      <c r="L207" s="155"/>
      <c r="M207" s="160"/>
      <c r="T207" s="161"/>
      <c r="AT207" s="156" t="s">
        <v>376</v>
      </c>
      <c r="AU207" s="156" t="s">
        <v>86</v>
      </c>
      <c r="AV207" s="12" t="s">
        <v>86</v>
      </c>
      <c r="AW207" s="12" t="s">
        <v>34</v>
      </c>
      <c r="AX207" s="12" t="s">
        <v>77</v>
      </c>
      <c r="AY207" s="156" t="s">
        <v>339</v>
      </c>
    </row>
    <row r="208" spans="2:65" s="13" customFormat="1" x14ac:dyDescent="0.2">
      <c r="B208" s="162"/>
      <c r="D208" s="150" t="s">
        <v>376</v>
      </c>
      <c r="E208" s="163" t="s">
        <v>1</v>
      </c>
      <c r="F208" s="164" t="s">
        <v>398</v>
      </c>
      <c r="H208" s="165">
        <v>1676</v>
      </c>
      <c r="I208" s="166"/>
      <c r="L208" s="162"/>
      <c r="M208" s="167"/>
      <c r="T208" s="168"/>
      <c r="AT208" s="163" t="s">
        <v>376</v>
      </c>
      <c r="AU208" s="163" t="s">
        <v>86</v>
      </c>
      <c r="AV208" s="13" t="s">
        <v>249</v>
      </c>
      <c r="AW208" s="13" t="s">
        <v>34</v>
      </c>
      <c r="AX208" s="13" t="s">
        <v>84</v>
      </c>
      <c r="AY208" s="163" t="s">
        <v>339</v>
      </c>
    </row>
    <row r="209" spans="2:65" s="1" customFormat="1" ht="16.5" customHeight="1" x14ac:dyDescent="0.2">
      <c r="B209" s="136"/>
      <c r="C209" s="137" t="s">
        <v>7</v>
      </c>
      <c r="D209" s="137" t="s">
        <v>342</v>
      </c>
      <c r="E209" s="138" t="s">
        <v>3720</v>
      </c>
      <c r="F209" s="139" t="s">
        <v>3721</v>
      </c>
      <c r="G209" s="140" t="s">
        <v>373</v>
      </c>
      <c r="H209" s="141">
        <v>1676</v>
      </c>
      <c r="I209" s="142"/>
      <c r="J209" s="143">
        <f>ROUND(I209*H209,2)</f>
        <v>0</v>
      </c>
      <c r="K209" s="139" t="s">
        <v>902</v>
      </c>
      <c r="L209" s="32"/>
      <c r="M209" s="144" t="s">
        <v>1</v>
      </c>
      <c r="N209" s="145" t="s">
        <v>42</v>
      </c>
      <c r="P209" s="146">
        <f>O209*H209</f>
        <v>0</v>
      </c>
      <c r="Q209" s="146">
        <v>0</v>
      </c>
      <c r="R209" s="146">
        <f>Q209*H209</f>
        <v>0</v>
      </c>
      <c r="S209" s="146">
        <v>0</v>
      </c>
      <c r="T209" s="147">
        <f>S209*H209</f>
        <v>0</v>
      </c>
      <c r="AR209" s="148" t="s">
        <v>249</v>
      </c>
      <c r="AT209" s="148" t="s">
        <v>342</v>
      </c>
      <c r="AU209" s="148" t="s">
        <v>86</v>
      </c>
      <c r="AY209" s="17" t="s">
        <v>339</v>
      </c>
      <c r="BE209" s="149">
        <f>IF(N209="základní",J209,0)</f>
        <v>0</v>
      </c>
      <c r="BF209" s="149">
        <f>IF(N209="snížená",J209,0)</f>
        <v>0</v>
      </c>
      <c r="BG209" s="149">
        <f>IF(N209="zákl. přenesená",J209,0)</f>
        <v>0</v>
      </c>
      <c r="BH209" s="149">
        <f>IF(N209="sníž. přenesená",J209,0)</f>
        <v>0</v>
      </c>
      <c r="BI209" s="149">
        <f>IF(N209="nulová",J209,0)</f>
        <v>0</v>
      </c>
      <c r="BJ209" s="17" t="s">
        <v>84</v>
      </c>
      <c r="BK209" s="149">
        <f>ROUND(I209*H209,2)</f>
        <v>0</v>
      </c>
      <c r="BL209" s="17" t="s">
        <v>249</v>
      </c>
      <c r="BM209" s="148" t="s">
        <v>6218</v>
      </c>
    </row>
    <row r="210" spans="2:65" s="1" customFormat="1" ht="19.2" x14ac:dyDescent="0.2">
      <c r="B210" s="32"/>
      <c r="D210" s="150" t="s">
        <v>348</v>
      </c>
      <c r="F210" s="151" t="s">
        <v>3723</v>
      </c>
      <c r="I210" s="152"/>
      <c r="L210" s="32"/>
      <c r="M210" s="153"/>
      <c r="T210" s="56"/>
      <c r="AT210" s="17" t="s">
        <v>348</v>
      </c>
      <c r="AU210" s="17" t="s">
        <v>86</v>
      </c>
    </row>
    <row r="211" spans="2:65" s="12" customFormat="1" x14ac:dyDescent="0.2">
      <c r="B211" s="155"/>
      <c r="D211" s="150" t="s">
        <v>376</v>
      </c>
      <c r="E211" s="156" t="s">
        <v>1</v>
      </c>
      <c r="F211" s="157" t="s">
        <v>6219</v>
      </c>
      <c r="H211" s="158">
        <v>1676</v>
      </c>
      <c r="I211" s="159"/>
      <c r="L211" s="155"/>
      <c r="M211" s="160"/>
      <c r="T211" s="161"/>
      <c r="AT211" s="156" t="s">
        <v>376</v>
      </c>
      <c r="AU211" s="156" t="s">
        <v>86</v>
      </c>
      <c r="AV211" s="12" t="s">
        <v>86</v>
      </c>
      <c r="AW211" s="12" t="s">
        <v>34</v>
      </c>
      <c r="AX211" s="12" t="s">
        <v>77</v>
      </c>
      <c r="AY211" s="156" t="s">
        <v>339</v>
      </c>
    </row>
    <row r="212" spans="2:65" s="13" customFormat="1" x14ac:dyDescent="0.2">
      <c r="B212" s="162"/>
      <c r="D212" s="150" t="s">
        <v>376</v>
      </c>
      <c r="E212" s="163" t="s">
        <v>1</v>
      </c>
      <c r="F212" s="164" t="s">
        <v>398</v>
      </c>
      <c r="H212" s="165">
        <v>1676</v>
      </c>
      <c r="I212" s="166"/>
      <c r="L212" s="162"/>
      <c r="M212" s="167"/>
      <c r="T212" s="168"/>
      <c r="AT212" s="163" t="s">
        <v>376</v>
      </c>
      <c r="AU212" s="163" t="s">
        <v>86</v>
      </c>
      <c r="AV212" s="13" t="s">
        <v>249</v>
      </c>
      <c r="AW212" s="13" t="s">
        <v>34</v>
      </c>
      <c r="AX212" s="13" t="s">
        <v>84</v>
      </c>
      <c r="AY212" s="163" t="s">
        <v>339</v>
      </c>
    </row>
    <row r="213" spans="2:65" s="1" customFormat="1" ht="21.75" customHeight="1" x14ac:dyDescent="0.2">
      <c r="B213" s="136"/>
      <c r="C213" s="137" t="s">
        <v>460</v>
      </c>
      <c r="D213" s="137" t="s">
        <v>342</v>
      </c>
      <c r="E213" s="138" t="s">
        <v>6220</v>
      </c>
      <c r="F213" s="139" t="s">
        <v>6221</v>
      </c>
      <c r="G213" s="140" t="s">
        <v>381</v>
      </c>
      <c r="H213" s="141">
        <v>4660</v>
      </c>
      <c r="I213" s="142"/>
      <c r="J213" s="143">
        <f>ROUND(I213*H213,2)</f>
        <v>0</v>
      </c>
      <c r="K213" s="139" t="s">
        <v>902</v>
      </c>
      <c r="L213" s="32"/>
      <c r="M213" s="144" t="s">
        <v>1</v>
      </c>
      <c r="N213" s="145" t="s">
        <v>42</v>
      </c>
      <c r="P213" s="146">
        <f>O213*H213</f>
        <v>0</v>
      </c>
      <c r="Q213" s="146">
        <v>0</v>
      </c>
      <c r="R213" s="146">
        <f>Q213*H213</f>
        <v>0</v>
      </c>
      <c r="S213" s="146">
        <v>0</v>
      </c>
      <c r="T213" s="147">
        <f>S213*H213</f>
        <v>0</v>
      </c>
      <c r="AR213" s="148" t="s">
        <v>249</v>
      </c>
      <c r="AT213" s="148" t="s">
        <v>342</v>
      </c>
      <c r="AU213" s="148" t="s">
        <v>86</v>
      </c>
      <c r="AY213" s="17" t="s">
        <v>339</v>
      </c>
      <c r="BE213" s="149">
        <f>IF(N213="základní",J213,0)</f>
        <v>0</v>
      </c>
      <c r="BF213" s="149">
        <f>IF(N213="snížená",J213,0)</f>
        <v>0</v>
      </c>
      <c r="BG213" s="149">
        <f>IF(N213="zákl. přenesená",J213,0)</f>
        <v>0</v>
      </c>
      <c r="BH213" s="149">
        <f>IF(N213="sníž. přenesená",J213,0)</f>
        <v>0</v>
      </c>
      <c r="BI213" s="149">
        <f>IF(N213="nulová",J213,0)</f>
        <v>0</v>
      </c>
      <c r="BJ213" s="17" t="s">
        <v>84</v>
      </c>
      <c r="BK213" s="149">
        <f>ROUND(I213*H213,2)</f>
        <v>0</v>
      </c>
      <c r="BL213" s="17" t="s">
        <v>249</v>
      </c>
      <c r="BM213" s="148" t="s">
        <v>6222</v>
      </c>
    </row>
    <row r="214" spans="2:65" s="1" customFormat="1" ht="19.2" x14ac:dyDescent="0.2">
      <c r="B214" s="32"/>
      <c r="D214" s="150" t="s">
        <v>348</v>
      </c>
      <c r="F214" s="151" t="s">
        <v>6223</v>
      </c>
      <c r="I214" s="152"/>
      <c r="L214" s="32"/>
      <c r="M214" s="153"/>
      <c r="T214" s="56"/>
      <c r="AT214" s="17" t="s">
        <v>348</v>
      </c>
      <c r="AU214" s="17" t="s">
        <v>86</v>
      </c>
    </row>
    <row r="215" spans="2:65" s="1" customFormat="1" ht="16.5" customHeight="1" x14ac:dyDescent="0.2">
      <c r="B215" s="136"/>
      <c r="C215" s="137" t="s">
        <v>467</v>
      </c>
      <c r="D215" s="137" t="s">
        <v>342</v>
      </c>
      <c r="E215" s="138" t="s">
        <v>6224</v>
      </c>
      <c r="F215" s="139" t="s">
        <v>6225</v>
      </c>
      <c r="G215" s="140" t="s">
        <v>381</v>
      </c>
      <c r="H215" s="141">
        <v>4660</v>
      </c>
      <c r="I215" s="142"/>
      <c r="J215" s="143">
        <f>ROUND(I215*H215,2)</f>
        <v>0</v>
      </c>
      <c r="K215" s="139" t="s">
        <v>902</v>
      </c>
      <c r="L215" s="32"/>
      <c r="M215" s="144" t="s">
        <v>1</v>
      </c>
      <c r="N215" s="145" t="s">
        <v>42</v>
      </c>
      <c r="P215" s="146">
        <f>O215*H215</f>
        <v>0</v>
      </c>
      <c r="Q215" s="146">
        <v>0</v>
      </c>
      <c r="R215" s="146">
        <f>Q215*H215</f>
        <v>0</v>
      </c>
      <c r="S215" s="146">
        <v>0</v>
      </c>
      <c r="T215" s="147">
        <f>S215*H215</f>
        <v>0</v>
      </c>
      <c r="AR215" s="148" t="s">
        <v>249</v>
      </c>
      <c r="AT215" s="148" t="s">
        <v>342</v>
      </c>
      <c r="AU215" s="148" t="s">
        <v>86</v>
      </c>
      <c r="AY215" s="17" t="s">
        <v>339</v>
      </c>
      <c r="BE215" s="149">
        <f>IF(N215="základní",J215,0)</f>
        <v>0</v>
      </c>
      <c r="BF215" s="149">
        <f>IF(N215="snížená",J215,0)</f>
        <v>0</v>
      </c>
      <c r="BG215" s="149">
        <f>IF(N215="zákl. přenesená",J215,0)</f>
        <v>0</v>
      </c>
      <c r="BH215" s="149">
        <f>IF(N215="sníž. přenesená",J215,0)</f>
        <v>0</v>
      </c>
      <c r="BI215" s="149">
        <f>IF(N215="nulová",J215,0)</f>
        <v>0</v>
      </c>
      <c r="BJ215" s="17" t="s">
        <v>84</v>
      </c>
      <c r="BK215" s="149">
        <f>ROUND(I215*H215,2)</f>
        <v>0</v>
      </c>
      <c r="BL215" s="17" t="s">
        <v>249</v>
      </c>
      <c r="BM215" s="148" t="s">
        <v>6226</v>
      </c>
    </row>
    <row r="216" spans="2:65" s="1" customFormat="1" x14ac:dyDescent="0.2">
      <c r="B216" s="32"/>
      <c r="D216" s="150" t="s">
        <v>348</v>
      </c>
      <c r="F216" s="151" t="s">
        <v>6227</v>
      </c>
      <c r="I216" s="152"/>
      <c r="L216" s="32"/>
      <c r="M216" s="153"/>
      <c r="T216" s="56"/>
      <c r="AT216" s="17" t="s">
        <v>348</v>
      </c>
      <c r="AU216" s="17" t="s">
        <v>86</v>
      </c>
    </row>
    <row r="217" spans="2:65" s="1" customFormat="1" ht="16.5" customHeight="1" x14ac:dyDescent="0.2">
      <c r="B217" s="136"/>
      <c r="C217" s="169" t="s">
        <v>472</v>
      </c>
      <c r="D217" s="169" t="s">
        <v>490</v>
      </c>
      <c r="E217" s="170" t="s">
        <v>2055</v>
      </c>
      <c r="F217" s="171" t="s">
        <v>2056</v>
      </c>
      <c r="G217" s="172" t="s">
        <v>970</v>
      </c>
      <c r="H217" s="173">
        <v>95</v>
      </c>
      <c r="I217" s="174"/>
      <c r="J217" s="175">
        <f>ROUND(I217*H217,2)</f>
        <v>0</v>
      </c>
      <c r="K217" s="171" t="s">
        <v>902</v>
      </c>
      <c r="L217" s="176"/>
      <c r="M217" s="177" t="s">
        <v>1</v>
      </c>
      <c r="N217" s="178" t="s">
        <v>42</v>
      </c>
      <c r="P217" s="146">
        <f>O217*H217</f>
        <v>0</v>
      </c>
      <c r="Q217" s="146">
        <v>1E-3</v>
      </c>
      <c r="R217" s="146">
        <f>Q217*H217</f>
        <v>9.5000000000000001E-2</v>
      </c>
      <c r="S217" s="146">
        <v>0</v>
      </c>
      <c r="T217" s="147">
        <f>S217*H217</f>
        <v>0</v>
      </c>
      <c r="AR217" s="148" t="s">
        <v>385</v>
      </c>
      <c r="AT217" s="148" t="s">
        <v>490</v>
      </c>
      <c r="AU217" s="148" t="s">
        <v>86</v>
      </c>
      <c r="AY217" s="17" t="s">
        <v>339</v>
      </c>
      <c r="BE217" s="149">
        <f>IF(N217="základní",J217,0)</f>
        <v>0</v>
      </c>
      <c r="BF217" s="149">
        <f>IF(N217="snížená",J217,0)</f>
        <v>0</v>
      </c>
      <c r="BG217" s="149">
        <f>IF(N217="zákl. přenesená",J217,0)</f>
        <v>0</v>
      </c>
      <c r="BH217" s="149">
        <f>IF(N217="sníž. přenesená",J217,0)</f>
        <v>0</v>
      </c>
      <c r="BI217" s="149">
        <f>IF(N217="nulová",J217,0)</f>
        <v>0</v>
      </c>
      <c r="BJ217" s="17" t="s">
        <v>84</v>
      </c>
      <c r="BK217" s="149">
        <f>ROUND(I217*H217,2)</f>
        <v>0</v>
      </c>
      <c r="BL217" s="17" t="s">
        <v>249</v>
      </c>
      <c r="BM217" s="148" t="s">
        <v>6228</v>
      </c>
    </row>
    <row r="218" spans="2:65" s="1" customFormat="1" x14ac:dyDescent="0.2">
      <c r="B218" s="32"/>
      <c r="D218" s="150" t="s">
        <v>348</v>
      </c>
      <c r="F218" s="151" t="s">
        <v>2056</v>
      </c>
      <c r="I218" s="152"/>
      <c r="L218" s="32"/>
      <c r="M218" s="153"/>
      <c r="T218" s="56"/>
      <c r="AT218" s="17" t="s">
        <v>348</v>
      </c>
      <c r="AU218" s="17" t="s">
        <v>86</v>
      </c>
    </row>
    <row r="219" spans="2:65" s="11" customFormat="1" ht="22.8" customHeight="1" x14ac:dyDescent="0.25">
      <c r="B219" s="124"/>
      <c r="D219" s="125" t="s">
        <v>76</v>
      </c>
      <c r="E219" s="134" t="s">
        <v>86</v>
      </c>
      <c r="F219" s="134" t="s">
        <v>2074</v>
      </c>
      <c r="I219" s="127"/>
      <c r="J219" s="135">
        <f>BK219</f>
        <v>0</v>
      </c>
      <c r="L219" s="124"/>
      <c r="M219" s="129"/>
      <c r="P219" s="130">
        <f>SUM(P220:P223)</f>
        <v>0</v>
      </c>
      <c r="R219" s="130">
        <f>SUM(R220:R223)</f>
        <v>41.868427999999994</v>
      </c>
      <c r="T219" s="131">
        <f>SUM(T220:T223)</f>
        <v>0</v>
      </c>
      <c r="AR219" s="125" t="s">
        <v>84</v>
      </c>
      <c r="AT219" s="132" t="s">
        <v>76</v>
      </c>
      <c r="AU219" s="132" t="s">
        <v>84</v>
      </c>
      <c r="AY219" s="125" t="s">
        <v>339</v>
      </c>
      <c r="BK219" s="133">
        <f>SUM(BK220:BK223)</f>
        <v>0</v>
      </c>
    </row>
    <row r="220" spans="2:65" s="1" customFormat="1" ht="16.5" customHeight="1" x14ac:dyDescent="0.2">
      <c r="B220" s="136"/>
      <c r="C220" s="137" t="s">
        <v>478</v>
      </c>
      <c r="D220" s="137" t="s">
        <v>342</v>
      </c>
      <c r="E220" s="138" t="s">
        <v>3769</v>
      </c>
      <c r="F220" s="139" t="s">
        <v>3770</v>
      </c>
      <c r="G220" s="140" t="s">
        <v>493</v>
      </c>
      <c r="H220" s="141">
        <v>2.56</v>
      </c>
      <c r="I220" s="142"/>
      <c r="J220" s="143">
        <f>ROUND(I220*H220,2)</f>
        <v>0</v>
      </c>
      <c r="K220" s="139" t="s">
        <v>902</v>
      </c>
      <c r="L220" s="32"/>
      <c r="M220" s="144" t="s">
        <v>1</v>
      </c>
      <c r="N220" s="145" t="s">
        <v>42</v>
      </c>
      <c r="P220" s="146">
        <f>O220*H220</f>
        <v>0</v>
      </c>
      <c r="Q220" s="146">
        <v>1.0383</v>
      </c>
      <c r="R220" s="146">
        <f>Q220*H220</f>
        <v>2.658048</v>
      </c>
      <c r="S220" s="146">
        <v>0</v>
      </c>
      <c r="T220" s="147">
        <f>S220*H220</f>
        <v>0</v>
      </c>
      <c r="AR220" s="148" t="s">
        <v>249</v>
      </c>
      <c r="AT220" s="148" t="s">
        <v>342</v>
      </c>
      <c r="AU220" s="148" t="s">
        <v>86</v>
      </c>
      <c r="AY220" s="17" t="s">
        <v>339</v>
      </c>
      <c r="BE220" s="149">
        <f>IF(N220="základní",J220,0)</f>
        <v>0</v>
      </c>
      <c r="BF220" s="149">
        <f>IF(N220="snížená",J220,0)</f>
        <v>0</v>
      </c>
      <c r="BG220" s="149">
        <f>IF(N220="zákl. přenesená",J220,0)</f>
        <v>0</v>
      </c>
      <c r="BH220" s="149">
        <f>IF(N220="sníž. přenesená",J220,0)</f>
        <v>0</v>
      </c>
      <c r="BI220" s="149">
        <f>IF(N220="nulová",J220,0)</f>
        <v>0</v>
      </c>
      <c r="BJ220" s="17" t="s">
        <v>84</v>
      </c>
      <c r="BK220" s="149">
        <f>ROUND(I220*H220,2)</f>
        <v>0</v>
      </c>
      <c r="BL220" s="17" t="s">
        <v>249</v>
      </c>
      <c r="BM220" s="148" t="s">
        <v>6229</v>
      </c>
    </row>
    <row r="221" spans="2:65" s="1" customFormat="1" x14ac:dyDescent="0.2">
      <c r="B221" s="32"/>
      <c r="D221" s="150" t="s">
        <v>348</v>
      </c>
      <c r="F221" s="151" t="s">
        <v>3773</v>
      </c>
      <c r="I221" s="152"/>
      <c r="L221" s="32"/>
      <c r="M221" s="153"/>
      <c r="T221" s="56"/>
      <c r="AT221" s="17" t="s">
        <v>348</v>
      </c>
      <c r="AU221" s="17" t="s">
        <v>86</v>
      </c>
    </row>
    <row r="222" spans="2:65" s="1" customFormat="1" ht="16.5" customHeight="1" x14ac:dyDescent="0.2">
      <c r="B222" s="136"/>
      <c r="C222" s="137" t="s">
        <v>483</v>
      </c>
      <c r="D222" s="137" t="s">
        <v>342</v>
      </c>
      <c r="E222" s="138" t="s">
        <v>4353</v>
      </c>
      <c r="F222" s="139" t="s">
        <v>4354</v>
      </c>
      <c r="G222" s="140" t="s">
        <v>493</v>
      </c>
      <c r="H222" s="141">
        <v>37</v>
      </c>
      <c r="I222" s="142"/>
      <c r="J222" s="143">
        <f>ROUND(I222*H222,2)</f>
        <v>0</v>
      </c>
      <c r="K222" s="139" t="s">
        <v>902</v>
      </c>
      <c r="L222" s="32"/>
      <c r="M222" s="144" t="s">
        <v>1</v>
      </c>
      <c r="N222" s="145" t="s">
        <v>42</v>
      </c>
      <c r="P222" s="146">
        <f>O222*H222</f>
        <v>0</v>
      </c>
      <c r="Q222" s="146">
        <v>1.0597399999999999</v>
      </c>
      <c r="R222" s="146">
        <f>Q222*H222</f>
        <v>39.210379999999994</v>
      </c>
      <c r="S222" s="146">
        <v>0</v>
      </c>
      <c r="T222" s="147">
        <f>S222*H222</f>
        <v>0</v>
      </c>
      <c r="AR222" s="148" t="s">
        <v>249</v>
      </c>
      <c r="AT222" s="148" t="s">
        <v>342</v>
      </c>
      <c r="AU222" s="148" t="s">
        <v>86</v>
      </c>
      <c r="AY222" s="17" t="s">
        <v>339</v>
      </c>
      <c r="BE222" s="149">
        <f>IF(N222="základní",J222,0)</f>
        <v>0</v>
      </c>
      <c r="BF222" s="149">
        <f>IF(N222="snížená",J222,0)</f>
        <v>0</v>
      </c>
      <c r="BG222" s="149">
        <f>IF(N222="zákl. přenesená",J222,0)</f>
        <v>0</v>
      </c>
      <c r="BH222" s="149">
        <f>IF(N222="sníž. přenesená",J222,0)</f>
        <v>0</v>
      </c>
      <c r="BI222" s="149">
        <f>IF(N222="nulová",J222,0)</f>
        <v>0</v>
      </c>
      <c r="BJ222" s="17" t="s">
        <v>84</v>
      </c>
      <c r="BK222" s="149">
        <f>ROUND(I222*H222,2)</f>
        <v>0</v>
      </c>
      <c r="BL222" s="17" t="s">
        <v>249</v>
      </c>
      <c r="BM222" s="148" t="s">
        <v>6230</v>
      </c>
    </row>
    <row r="223" spans="2:65" s="1" customFormat="1" x14ac:dyDescent="0.2">
      <c r="B223" s="32"/>
      <c r="D223" s="150" t="s">
        <v>348</v>
      </c>
      <c r="F223" s="151" t="s">
        <v>4356</v>
      </c>
      <c r="I223" s="152"/>
      <c r="L223" s="32"/>
      <c r="M223" s="153"/>
      <c r="T223" s="56"/>
      <c r="AT223" s="17" t="s">
        <v>348</v>
      </c>
      <c r="AU223" s="17" t="s">
        <v>86</v>
      </c>
    </row>
    <row r="224" spans="2:65" s="11" customFormat="1" ht="22.8" customHeight="1" x14ac:dyDescent="0.25">
      <c r="B224" s="124"/>
      <c r="D224" s="125" t="s">
        <v>76</v>
      </c>
      <c r="E224" s="134" t="s">
        <v>97</v>
      </c>
      <c r="F224" s="134" t="s">
        <v>2100</v>
      </c>
      <c r="I224" s="127"/>
      <c r="J224" s="135">
        <f>BK224</f>
        <v>0</v>
      </c>
      <c r="L224" s="124"/>
      <c r="M224" s="129"/>
      <c r="P224" s="130">
        <f>SUM(P225:P245)</f>
        <v>0</v>
      </c>
      <c r="R224" s="130">
        <f>SUM(R225:R245)</f>
        <v>1988.1522332</v>
      </c>
      <c r="T224" s="131">
        <f>SUM(T225:T245)</f>
        <v>0</v>
      </c>
      <c r="AR224" s="125" t="s">
        <v>84</v>
      </c>
      <c r="AT224" s="132" t="s">
        <v>76</v>
      </c>
      <c r="AU224" s="132" t="s">
        <v>84</v>
      </c>
      <c r="AY224" s="125" t="s">
        <v>339</v>
      </c>
      <c r="BK224" s="133">
        <f>SUM(BK225:BK245)</f>
        <v>0</v>
      </c>
    </row>
    <row r="225" spans="2:65" s="1" customFormat="1" ht="16.5" customHeight="1" x14ac:dyDescent="0.2">
      <c r="B225" s="136"/>
      <c r="C225" s="137" t="s">
        <v>489</v>
      </c>
      <c r="D225" s="137" t="s">
        <v>342</v>
      </c>
      <c r="E225" s="138" t="s">
        <v>2101</v>
      </c>
      <c r="F225" s="139" t="s">
        <v>2102</v>
      </c>
      <c r="G225" s="140" t="s">
        <v>373</v>
      </c>
      <c r="H225" s="141">
        <v>768.75</v>
      </c>
      <c r="I225" s="142"/>
      <c r="J225" s="143">
        <f>ROUND(I225*H225,2)</f>
        <v>0</v>
      </c>
      <c r="K225" s="139" t="s">
        <v>902</v>
      </c>
      <c r="L225" s="32"/>
      <c r="M225" s="144" t="s">
        <v>1</v>
      </c>
      <c r="N225" s="145" t="s">
        <v>42</v>
      </c>
      <c r="P225" s="146">
        <f>O225*H225</f>
        <v>0</v>
      </c>
      <c r="Q225" s="146">
        <v>2.5021499999999999</v>
      </c>
      <c r="R225" s="146">
        <f>Q225*H225</f>
        <v>1923.5278125</v>
      </c>
      <c r="S225" s="146">
        <v>0</v>
      </c>
      <c r="T225" s="147">
        <f>S225*H225</f>
        <v>0</v>
      </c>
      <c r="AR225" s="148" t="s">
        <v>249</v>
      </c>
      <c r="AT225" s="148" t="s">
        <v>342</v>
      </c>
      <c r="AU225" s="148" t="s">
        <v>86</v>
      </c>
      <c r="AY225" s="17" t="s">
        <v>339</v>
      </c>
      <c r="BE225" s="149">
        <f>IF(N225="základní",J225,0)</f>
        <v>0</v>
      </c>
      <c r="BF225" s="149">
        <f>IF(N225="snížená",J225,0)</f>
        <v>0</v>
      </c>
      <c r="BG225" s="149">
        <f>IF(N225="zákl. přenesená",J225,0)</f>
        <v>0</v>
      </c>
      <c r="BH225" s="149">
        <f>IF(N225="sníž. přenesená",J225,0)</f>
        <v>0</v>
      </c>
      <c r="BI225" s="149">
        <f>IF(N225="nulová",J225,0)</f>
        <v>0</v>
      </c>
      <c r="BJ225" s="17" t="s">
        <v>84</v>
      </c>
      <c r="BK225" s="149">
        <f>ROUND(I225*H225,2)</f>
        <v>0</v>
      </c>
      <c r="BL225" s="17" t="s">
        <v>249</v>
      </c>
      <c r="BM225" s="148" t="s">
        <v>6231</v>
      </c>
    </row>
    <row r="226" spans="2:65" s="1" customFormat="1" x14ac:dyDescent="0.2">
      <c r="B226" s="32"/>
      <c r="D226" s="150" t="s">
        <v>348</v>
      </c>
      <c r="F226" s="151" t="s">
        <v>2104</v>
      </c>
      <c r="I226" s="152"/>
      <c r="L226" s="32"/>
      <c r="M226" s="153"/>
      <c r="T226" s="56"/>
      <c r="AT226" s="17" t="s">
        <v>348</v>
      </c>
      <c r="AU226" s="17" t="s">
        <v>86</v>
      </c>
    </row>
    <row r="227" spans="2:65" s="12" customFormat="1" x14ac:dyDescent="0.2">
      <c r="B227" s="155"/>
      <c r="D227" s="150" t="s">
        <v>376</v>
      </c>
      <c r="E227" s="156" t="s">
        <v>1</v>
      </c>
      <c r="F227" s="157" t="s">
        <v>6232</v>
      </c>
      <c r="H227" s="158">
        <v>300</v>
      </c>
      <c r="I227" s="159"/>
      <c r="L227" s="155"/>
      <c r="M227" s="160"/>
      <c r="T227" s="161"/>
      <c r="AT227" s="156" t="s">
        <v>376</v>
      </c>
      <c r="AU227" s="156" t="s">
        <v>86</v>
      </c>
      <c r="AV227" s="12" t="s">
        <v>86</v>
      </c>
      <c r="AW227" s="12" t="s">
        <v>34</v>
      </c>
      <c r="AX227" s="12" t="s">
        <v>77</v>
      </c>
      <c r="AY227" s="156" t="s">
        <v>339</v>
      </c>
    </row>
    <row r="228" spans="2:65" s="12" customFormat="1" x14ac:dyDescent="0.2">
      <c r="B228" s="155"/>
      <c r="D228" s="150" t="s">
        <v>376</v>
      </c>
      <c r="E228" s="156" t="s">
        <v>1</v>
      </c>
      <c r="F228" s="157" t="s">
        <v>6233</v>
      </c>
      <c r="H228" s="158">
        <v>468.75</v>
      </c>
      <c r="I228" s="159"/>
      <c r="L228" s="155"/>
      <c r="M228" s="160"/>
      <c r="T228" s="161"/>
      <c r="AT228" s="156" t="s">
        <v>376</v>
      </c>
      <c r="AU228" s="156" t="s">
        <v>86</v>
      </c>
      <c r="AV228" s="12" t="s">
        <v>86</v>
      </c>
      <c r="AW228" s="12" t="s">
        <v>34</v>
      </c>
      <c r="AX228" s="12" t="s">
        <v>77</v>
      </c>
      <c r="AY228" s="156" t="s">
        <v>339</v>
      </c>
    </row>
    <row r="229" spans="2:65" s="13" customFormat="1" x14ac:dyDescent="0.2">
      <c r="B229" s="162"/>
      <c r="D229" s="150" t="s">
        <v>376</v>
      </c>
      <c r="E229" s="163" t="s">
        <v>1</v>
      </c>
      <c r="F229" s="164" t="s">
        <v>398</v>
      </c>
      <c r="H229" s="165">
        <v>768.75</v>
      </c>
      <c r="I229" s="166"/>
      <c r="L229" s="162"/>
      <c r="M229" s="167"/>
      <c r="T229" s="168"/>
      <c r="AT229" s="163" t="s">
        <v>376</v>
      </c>
      <c r="AU229" s="163" t="s">
        <v>86</v>
      </c>
      <c r="AV229" s="13" t="s">
        <v>249</v>
      </c>
      <c r="AW229" s="13" t="s">
        <v>34</v>
      </c>
      <c r="AX229" s="13" t="s">
        <v>84</v>
      </c>
      <c r="AY229" s="163" t="s">
        <v>339</v>
      </c>
    </row>
    <row r="230" spans="2:65" s="1" customFormat="1" ht="16.5" customHeight="1" x14ac:dyDescent="0.2">
      <c r="B230" s="136"/>
      <c r="C230" s="214" t="s">
        <v>497</v>
      </c>
      <c r="D230" s="214" t="s">
        <v>342</v>
      </c>
      <c r="E230" s="215" t="s">
        <v>2162</v>
      </c>
      <c r="F230" s="216" t="s">
        <v>2163</v>
      </c>
      <c r="G230" s="217" t="s">
        <v>373</v>
      </c>
      <c r="H230" s="218">
        <v>768.75</v>
      </c>
      <c r="I230" s="142"/>
      <c r="J230" s="143">
        <f>ROUND(I230*H230,2)</f>
        <v>0</v>
      </c>
      <c r="K230" s="139" t="s">
        <v>902</v>
      </c>
      <c r="L230" s="32"/>
      <c r="M230" s="144" t="s">
        <v>1</v>
      </c>
      <c r="N230" s="145" t="s">
        <v>42</v>
      </c>
      <c r="P230" s="146">
        <f>O230*H230</f>
        <v>0</v>
      </c>
      <c r="Q230" s="146">
        <v>7.9549999999999996E-2</v>
      </c>
      <c r="R230" s="146">
        <f>Q230*H230</f>
        <v>61.154062499999995</v>
      </c>
      <c r="S230" s="146">
        <v>0</v>
      </c>
      <c r="T230" s="147">
        <f>S230*H230</f>
        <v>0</v>
      </c>
      <c r="AR230" s="148" t="s">
        <v>249</v>
      </c>
      <c r="AT230" s="148" t="s">
        <v>342</v>
      </c>
      <c r="AU230" s="148" t="s">
        <v>86</v>
      </c>
      <c r="AY230" s="17" t="s">
        <v>339</v>
      </c>
      <c r="BE230" s="149">
        <f>IF(N230="základní",J230,0)</f>
        <v>0</v>
      </c>
      <c r="BF230" s="149">
        <f>IF(N230="snížená",J230,0)</f>
        <v>0</v>
      </c>
      <c r="BG230" s="149">
        <f>IF(N230="zákl. přenesená",J230,0)</f>
        <v>0</v>
      </c>
      <c r="BH230" s="149">
        <f>IF(N230="sníž. přenesená",J230,0)</f>
        <v>0</v>
      </c>
      <c r="BI230" s="149">
        <f>IF(N230="nulová",J230,0)</f>
        <v>0</v>
      </c>
      <c r="BJ230" s="17" t="s">
        <v>84</v>
      </c>
      <c r="BK230" s="149">
        <f>ROUND(I230*H230,2)</f>
        <v>0</v>
      </c>
      <c r="BL230" s="17" t="s">
        <v>249</v>
      </c>
      <c r="BM230" s="148" t="s">
        <v>6234</v>
      </c>
    </row>
    <row r="231" spans="2:65" s="1" customFormat="1" x14ac:dyDescent="0.2">
      <c r="B231" s="32"/>
      <c r="C231" s="221"/>
      <c r="D231" s="222" t="s">
        <v>348</v>
      </c>
      <c r="E231" s="221"/>
      <c r="F231" s="223" t="s">
        <v>2165</v>
      </c>
      <c r="G231" s="221"/>
      <c r="H231" s="221"/>
      <c r="I231" s="152"/>
      <c r="L231" s="32"/>
      <c r="M231" s="153"/>
      <c r="T231" s="56"/>
      <c r="AT231" s="17" t="s">
        <v>348</v>
      </c>
      <c r="AU231" s="17" t="s">
        <v>86</v>
      </c>
    </row>
    <row r="232" spans="2:65" s="12" customFormat="1" x14ac:dyDescent="0.2">
      <c r="B232" s="155"/>
      <c r="C232" s="221"/>
      <c r="D232" s="222" t="s">
        <v>376</v>
      </c>
      <c r="E232" s="225" t="s">
        <v>1</v>
      </c>
      <c r="F232" s="226" t="s">
        <v>6232</v>
      </c>
      <c r="G232" s="221"/>
      <c r="H232" s="227">
        <v>300</v>
      </c>
      <c r="I232" s="159"/>
      <c r="L232" s="155"/>
      <c r="M232" s="160"/>
      <c r="T232" s="161"/>
      <c r="AT232" s="156" t="s">
        <v>376</v>
      </c>
      <c r="AU232" s="156" t="s">
        <v>86</v>
      </c>
      <c r="AV232" s="12" t="s">
        <v>86</v>
      </c>
      <c r="AW232" s="12" t="s">
        <v>34</v>
      </c>
      <c r="AX232" s="12" t="s">
        <v>77</v>
      </c>
      <c r="AY232" s="156" t="s">
        <v>339</v>
      </c>
    </row>
    <row r="233" spans="2:65" s="12" customFormat="1" x14ac:dyDescent="0.2">
      <c r="B233" s="155"/>
      <c r="C233" s="221"/>
      <c r="D233" s="222" t="s">
        <v>376</v>
      </c>
      <c r="E233" s="225" t="s">
        <v>1</v>
      </c>
      <c r="F233" s="226" t="s">
        <v>6233</v>
      </c>
      <c r="G233" s="221"/>
      <c r="H233" s="227">
        <v>468.75</v>
      </c>
      <c r="I233" s="159"/>
      <c r="L233" s="155"/>
      <c r="M233" s="160"/>
      <c r="T233" s="161"/>
      <c r="AT233" s="156" t="s">
        <v>376</v>
      </c>
      <c r="AU233" s="156" t="s">
        <v>86</v>
      </c>
      <c r="AV233" s="12" t="s">
        <v>86</v>
      </c>
      <c r="AW233" s="12" t="s">
        <v>34</v>
      </c>
      <c r="AX233" s="12" t="s">
        <v>77</v>
      </c>
      <c r="AY233" s="156" t="s">
        <v>339</v>
      </c>
    </row>
    <row r="234" spans="2:65" s="13" customFormat="1" x14ac:dyDescent="0.2">
      <c r="B234" s="162"/>
      <c r="D234" s="150" t="s">
        <v>376</v>
      </c>
      <c r="E234" s="163" t="s">
        <v>1</v>
      </c>
      <c r="F234" s="164" t="s">
        <v>398</v>
      </c>
      <c r="H234" s="165">
        <v>768.75</v>
      </c>
      <c r="I234" s="166"/>
      <c r="L234" s="162"/>
      <c r="M234" s="167"/>
      <c r="T234" s="168"/>
      <c r="AT234" s="163" t="s">
        <v>376</v>
      </c>
      <c r="AU234" s="163" t="s">
        <v>86</v>
      </c>
      <c r="AV234" s="13" t="s">
        <v>249</v>
      </c>
      <c r="AW234" s="13" t="s">
        <v>34</v>
      </c>
      <c r="AX234" s="13" t="s">
        <v>84</v>
      </c>
      <c r="AY234" s="163" t="s">
        <v>339</v>
      </c>
    </row>
    <row r="235" spans="2:65" s="1" customFormat="1" ht="16.5" customHeight="1" x14ac:dyDescent="0.2">
      <c r="B235" s="136"/>
      <c r="C235" s="137" t="s">
        <v>501</v>
      </c>
      <c r="D235" s="137" t="s">
        <v>342</v>
      </c>
      <c r="E235" s="138" t="s">
        <v>6235</v>
      </c>
      <c r="F235" s="139" t="s">
        <v>6236</v>
      </c>
      <c r="G235" s="140" t="s">
        <v>358</v>
      </c>
      <c r="H235" s="141">
        <v>5</v>
      </c>
      <c r="I235" s="142"/>
      <c r="J235" s="143">
        <f>ROUND(I235*H235,2)</f>
        <v>0</v>
      </c>
      <c r="K235" s="139" t="s">
        <v>902</v>
      </c>
      <c r="L235" s="32"/>
      <c r="M235" s="144" t="s">
        <v>1</v>
      </c>
      <c r="N235" s="145" t="s">
        <v>42</v>
      </c>
      <c r="P235" s="146">
        <f>O235*H235</f>
        <v>0</v>
      </c>
      <c r="Q235" s="146">
        <v>0.29757</v>
      </c>
      <c r="R235" s="146">
        <f>Q235*H235</f>
        <v>1.4878499999999999</v>
      </c>
      <c r="S235" s="146">
        <v>0</v>
      </c>
      <c r="T235" s="147">
        <f>S235*H235</f>
        <v>0</v>
      </c>
      <c r="AR235" s="148" t="s">
        <v>249</v>
      </c>
      <c r="AT235" s="148" t="s">
        <v>342</v>
      </c>
      <c r="AU235" s="148" t="s">
        <v>86</v>
      </c>
      <c r="AY235" s="17" t="s">
        <v>339</v>
      </c>
      <c r="BE235" s="149">
        <f>IF(N235="základní",J235,0)</f>
        <v>0</v>
      </c>
      <c r="BF235" s="149">
        <f>IF(N235="snížená",J235,0)</f>
        <v>0</v>
      </c>
      <c r="BG235" s="149">
        <f>IF(N235="zákl. přenesená",J235,0)</f>
        <v>0</v>
      </c>
      <c r="BH235" s="149">
        <f>IF(N235="sníž. přenesená",J235,0)</f>
        <v>0</v>
      </c>
      <c r="BI235" s="149">
        <f>IF(N235="nulová",J235,0)</f>
        <v>0</v>
      </c>
      <c r="BJ235" s="17" t="s">
        <v>84</v>
      </c>
      <c r="BK235" s="149">
        <f>ROUND(I235*H235,2)</f>
        <v>0</v>
      </c>
      <c r="BL235" s="17" t="s">
        <v>249</v>
      </c>
      <c r="BM235" s="148" t="s">
        <v>6237</v>
      </c>
    </row>
    <row r="236" spans="2:65" s="1" customFormat="1" x14ac:dyDescent="0.2">
      <c r="B236" s="32"/>
      <c r="D236" s="150" t="s">
        <v>348</v>
      </c>
      <c r="F236" s="151" t="s">
        <v>6238</v>
      </c>
      <c r="I236" s="152"/>
      <c r="L236" s="32"/>
      <c r="M236" s="153"/>
      <c r="T236" s="56"/>
      <c r="AT236" s="17" t="s">
        <v>348</v>
      </c>
      <c r="AU236" s="17" t="s">
        <v>86</v>
      </c>
    </row>
    <row r="237" spans="2:65" s="1" customFormat="1" ht="16.5" customHeight="1" x14ac:dyDescent="0.2">
      <c r="B237" s="136"/>
      <c r="C237" s="169" t="s">
        <v>505</v>
      </c>
      <c r="D237" s="169" t="s">
        <v>490</v>
      </c>
      <c r="E237" s="170" t="s">
        <v>6239</v>
      </c>
      <c r="F237" s="171" t="s">
        <v>6240</v>
      </c>
      <c r="G237" s="172" t="s">
        <v>345</v>
      </c>
      <c r="H237" s="173">
        <v>23</v>
      </c>
      <c r="I237" s="174"/>
      <c r="J237" s="175">
        <f>ROUND(I237*H237,2)</f>
        <v>0</v>
      </c>
      <c r="K237" s="171" t="s">
        <v>902</v>
      </c>
      <c r="L237" s="176"/>
      <c r="M237" s="177" t="s">
        <v>1</v>
      </c>
      <c r="N237" s="178" t="s">
        <v>42</v>
      </c>
      <c r="P237" s="146">
        <f>O237*H237</f>
        <v>0</v>
      </c>
      <c r="Q237" s="146">
        <v>8.4000000000000005E-2</v>
      </c>
      <c r="R237" s="146">
        <f>Q237*H237</f>
        <v>1.9320000000000002</v>
      </c>
      <c r="S237" s="146">
        <v>0</v>
      </c>
      <c r="T237" s="147">
        <f>S237*H237</f>
        <v>0</v>
      </c>
      <c r="AR237" s="148" t="s">
        <v>385</v>
      </c>
      <c r="AT237" s="148" t="s">
        <v>490</v>
      </c>
      <c r="AU237" s="148" t="s">
        <v>86</v>
      </c>
      <c r="AY237" s="17" t="s">
        <v>339</v>
      </c>
      <c r="BE237" s="149">
        <f>IF(N237="základní",J237,0)</f>
        <v>0</v>
      </c>
      <c r="BF237" s="149">
        <f>IF(N237="snížená",J237,0)</f>
        <v>0</v>
      </c>
      <c r="BG237" s="149">
        <f>IF(N237="zákl. přenesená",J237,0)</f>
        <v>0</v>
      </c>
      <c r="BH237" s="149">
        <f>IF(N237="sníž. přenesená",J237,0)</f>
        <v>0</v>
      </c>
      <c r="BI237" s="149">
        <f>IF(N237="nulová",J237,0)</f>
        <v>0</v>
      </c>
      <c r="BJ237" s="17" t="s">
        <v>84</v>
      </c>
      <c r="BK237" s="149">
        <f>ROUND(I237*H237,2)</f>
        <v>0</v>
      </c>
      <c r="BL237" s="17" t="s">
        <v>249</v>
      </c>
      <c r="BM237" s="148" t="s">
        <v>6241</v>
      </c>
    </row>
    <row r="238" spans="2:65" s="1" customFormat="1" x14ac:dyDescent="0.2">
      <c r="B238" s="32"/>
      <c r="D238" s="150" t="s">
        <v>348</v>
      </c>
      <c r="F238" s="151" t="s">
        <v>6240</v>
      </c>
      <c r="I238" s="152"/>
      <c r="L238" s="32"/>
      <c r="M238" s="153"/>
      <c r="T238" s="56"/>
      <c r="AT238" s="17" t="s">
        <v>348</v>
      </c>
      <c r="AU238" s="17" t="s">
        <v>86</v>
      </c>
    </row>
    <row r="239" spans="2:65" s="12" customFormat="1" x14ac:dyDescent="0.2">
      <c r="B239" s="155"/>
      <c r="D239" s="150" t="s">
        <v>376</v>
      </c>
      <c r="F239" s="157" t="s">
        <v>6242</v>
      </c>
      <c r="H239" s="158">
        <v>23</v>
      </c>
      <c r="I239" s="159"/>
      <c r="L239" s="155"/>
      <c r="M239" s="160"/>
      <c r="T239" s="161"/>
      <c r="AT239" s="156" t="s">
        <v>376</v>
      </c>
      <c r="AU239" s="156" t="s">
        <v>86</v>
      </c>
      <c r="AV239" s="12" t="s">
        <v>86</v>
      </c>
      <c r="AW239" s="12" t="s">
        <v>3</v>
      </c>
      <c r="AX239" s="12" t="s">
        <v>84</v>
      </c>
      <c r="AY239" s="156" t="s">
        <v>339</v>
      </c>
    </row>
    <row r="240" spans="2:65" s="1" customFormat="1" ht="16.5" customHeight="1" x14ac:dyDescent="0.2">
      <c r="B240" s="136"/>
      <c r="C240" s="137" t="s">
        <v>509</v>
      </c>
      <c r="D240" s="137" t="s">
        <v>342</v>
      </c>
      <c r="E240" s="138" t="s">
        <v>6243</v>
      </c>
      <c r="F240" s="139" t="s">
        <v>6244</v>
      </c>
      <c r="G240" s="140" t="s">
        <v>358</v>
      </c>
      <c r="H240" s="141">
        <v>1.54</v>
      </c>
      <c r="I240" s="142"/>
      <c r="J240" s="143">
        <f>ROUND(I240*H240,2)</f>
        <v>0</v>
      </c>
      <c r="K240" s="139" t="s">
        <v>902</v>
      </c>
      <c r="L240" s="32"/>
      <c r="M240" s="144" t="s">
        <v>1</v>
      </c>
      <c r="N240" s="145" t="s">
        <v>42</v>
      </c>
      <c r="P240" s="146">
        <f>O240*H240</f>
        <v>0</v>
      </c>
      <c r="Q240" s="146">
        <v>3.3E-4</v>
      </c>
      <c r="R240" s="146">
        <f>Q240*H240</f>
        <v>5.0819999999999999E-4</v>
      </c>
      <c r="S240" s="146">
        <v>0</v>
      </c>
      <c r="T240" s="147">
        <f>S240*H240</f>
        <v>0</v>
      </c>
      <c r="AR240" s="148" t="s">
        <v>249</v>
      </c>
      <c r="AT240" s="148" t="s">
        <v>342</v>
      </c>
      <c r="AU240" s="148" t="s">
        <v>86</v>
      </c>
      <c r="AY240" s="17" t="s">
        <v>339</v>
      </c>
      <c r="BE240" s="149">
        <f>IF(N240="základní",J240,0)</f>
        <v>0</v>
      </c>
      <c r="BF240" s="149">
        <f>IF(N240="snížená",J240,0)</f>
        <v>0</v>
      </c>
      <c r="BG240" s="149">
        <f>IF(N240="zákl. přenesená",J240,0)</f>
        <v>0</v>
      </c>
      <c r="BH240" s="149">
        <f>IF(N240="sníž. přenesená",J240,0)</f>
        <v>0</v>
      </c>
      <c r="BI240" s="149">
        <f>IF(N240="nulová",J240,0)</f>
        <v>0</v>
      </c>
      <c r="BJ240" s="17" t="s">
        <v>84</v>
      </c>
      <c r="BK240" s="149">
        <f>ROUND(I240*H240,2)</f>
        <v>0</v>
      </c>
      <c r="BL240" s="17" t="s">
        <v>249</v>
      </c>
      <c r="BM240" s="148" t="s">
        <v>6245</v>
      </c>
    </row>
    <row r="241" spans="2:65" s="1" customFormat="1" x14ac:dyDescent="0.2">
      <c r="B241" s="32"/>
      <c r="D241" s="150" t="s">
        <v>348</v>
      </c>
      <c r="F241" s="151" t="s">
        <v>6246</v>
      </c>
      <c r="I241" s="152"/>
      <c r="L241" s="32"/>
      <c r="M241" s="153"/>
      <c r="T241" s="56"/>
      <c r="AT241" s="17" t="s">
        <v>348</v>
      </c>
      <c r="AU241" s="17" t="s">
        <v>86</v>
      </c>
    </row>
    <row r="242" spans="2:65" s="1" customFormat="1" ht="16.5" customHeight="1" x14ac:dyDescent="0.2">
      <c r="B242" s="136"/>
      <c r="C242" s="169" t="s">
        <v>513</v>
      </c>
      <c r="D242" s="169" t="s">
        <v>490</v>
      </c>
      <c r="E242" s="170" t="s">
        <v>6247</v>
      </c>
      <c r="F242" s="171" t="s">
        <v>6248</v>
      </c>
      <c r="G242" s="172" t="s">
        <v>493</v>
      </c>
      <c r="H242" s="173">
        <v>0.05</v>
      </c>
      <c r="I242" s="174"/>
      <c r="J242" s="175">
        <f>ROUND(I242*H242,2)</f>
        <v>0</v>
      </c>
      <c r="K242" s="171" t="s">
        <v>1</v>
      </c>
      <c r="L242" s="176"/>
      <c r="M242" s="177" t="s">
        <v>1</v>
      </c>
      <c r="N242" s="178" t="s">
        <v>42</v>
      </c>
      <c r="P242" s="146">
        <f>O242*H242</f>
        <v>0</v>
      </c>
      <c r="Q242" s="146">
        <v>1</v>
      </c>
      <c r="R242" s="146">
        <f>Q242*H242</f>
        <v>0.05</v>
      </c>
      <c r="S242" s="146">
        <v>0</v>
      </c>
      <c r="T242" s="147">
        <f>S242*H242</f>
        <v>0</v>
      </c>
      <c r="AR242" s="148" t="s">
        <v>385</v>
      </c>
      <c r="AT242" s="148" t="s">
        <v>490</v>
      </c>
      <c r="AU242" s="148" t="s">
        <v>86</v>
      </c>
      <c r="AY242" s="17" t="s">
        <v>339</v>
      </c>
      <c r="BE242" s="149">
        <f>IF(N242="základní",J242,0)</f>
        <v>0</v>
      </c>
      <c r="BF242" s="149">
        <f>IF(N242="snížená",J242,0)</f>
        <v>0</v>
      </c>
      <c r="BG242" s="149">
        <f>IF(N242="zákl. přenesená",J242,0)</f>
        <v>0</v>
      </c>
      <c r="BH242" s="149">
        <f>IF(N242="sníž. přenesená",J242,0)</f>
        <v>0</v>
      </c>
      <c r="BI242" s="149">
        <f>IF(N242="nulová",J242,0)</f>
        <v>0</v>
      </c>
      <c r="BJ242" s="17" t="s">
        <v>84</v>
      </c>
      <c r="BK242" s="149">
        <f>ROUND(I242*H242,2)</f>
        <v>0</v>
      </c>
      <c r="BL242" s="17" t="s">
        <v>249</v>
      </c>
      <c r="BM242" s="148" t="s">
        <v>6249</v>
      </c>
    </row>
    <row r="243" spans="2:65" s="1" customFormat="1" ht="19.2" x14ac:dyDescent="0.2">
      <c r="B243" s="32"/>
      <c r="D243" s="150" t="s">
        <v>348</v>
      </c>
      <c r="F243" s="151" t="s">
        <v>6250</v>
      </c>
      <c r="I243" s="152"/>
      <c r="L243" s="32"/>
      <c r="M243" s="153"/>
      <c r="T243" s="56"/>
      <c r="AT243" s="17" t="s">
        <v>348</v>
      </c>
      <c r="AU243" s="17" t="s">
        <v>86</v>
      </c>
    </row>
    <row r="244" spans="2:65" s="12" customFormat="1" x14ac:dyDescent="0.2">
      <c r="B244" s="155"/>
      <c r="D244" s="150" t="s">
        <v>376</v>
      </c>
      <c r="E244" s="156" t="s">
        <v>1</v>
      </c>
      <c r="F244" s="157" t="s">
        <v>6251</v>
      </c>
      <c r="H244" s="158">
        <v>0.05</v>
      </c>
      <c r="I244" s="159"/>
      <c r="L244" s="155"/>
      <c r="M244" s="160"/>
      <c r="T244" s="161"/>
      <c r="AT244" s="156" t="s">
        <v>376</v>
      </c>
      <c r="AU244" s="156" t="s">
        <v>86</v>
      </c>
      <c r="AV244" s="12" t="s">
        <v>86</v>
      </c>
      <c r="AW244" s="12" t="s">
        <v>34</v>
      </c>
      <c r="AX244" s="12" t="s">
        <v>77</v>
      </c>
      <c r="AY244" s="156" t="s">
        <v>339</v>
      </c>
    </row>
    <row r="245" spans="2:65" s="13" customFormat="1" x14ac:dyDescent="0.2">
      <c r="B245" s="162"/>
      <c r="D245" s="150" t="s">
        <v>376</v>
      </c>
      <c r="E245" s="163" t="s">
        <v>1</v>
      </c>
      <c r="F245" s="164" t="s">
        <v>398</v>
      </c>
      <c r="H245" s="165">
        <v>0.05</v>
      </c>
      <c r="I245" s="166"/>
      <c r="L245" s="162"/>
      <c r="M245" s="167"/>
      <c r="T245" s="168"/>
      <c r="AT245" s="163" t="s">
        <v>376</v>
      </c>
      <c r="AU245" s="163" t="s">
        <v>86</v>
      </c>
      <c r="AV245" s="13" t="s">
        <v>249</v>
      </c>
      <c r="AW245" s="13" t="s">
        <v>34</v>
      </c>
      <c r="AX245" s="13" t="s">
        <v>84</v>
      </c>
      <c r="AY245" s="163" t="s">
        <v>339</v>
      </c>
    </row>
    <row r="246" spans="2:65" s="11" customFormat="1" ht="22.8" customHeight="1" x14ac:dyDescent="0.25">
      <c r="B246" s="124"/>
      <c r="D246" s="125" t="s">
        <v>76</v>
      </c>
      <c r="E246" s="134" t="s">
        <v>249</v>
      </c>
      <c r="F246" s="134" t="s">
        <v>2233</v>
      </c>
      <c r="I246" s="127"/>
      <c r="J246" s="135">
        <f>BK246</f>
        <v>0</v>
      </c>
      <c r="L246" s="124"/>
      <c r="M246" s="129"/>
      <c r="P246" s="130">
        <f>SUM(P247:P279)</f>
        <v>0</v>
      </c>
      <c r="R246" s="130">
        <f>SUM(R247:R279)</f>
        <v>265.71743499999997</v>
      </c>
      <c r="T246" s="131">
        <f>SUM(T247:T279)</f>
        <v>0</v>
      </c>
      <c r="AR246" s="125" t="s">
        <v>84</v>
      </c>
      <c r="AT246" s="132" t="s">
        <v>76</v>
      </c>
      <c r="AU246" s="132" t="s">
        <v>84</v>
      </c>
      <c r="AY246" s="125" t="s">
        <v>339</v>
      </c>
      <c r="BK246" s="133">
        <f>SUM(BK247:BK279)</f>
        <v>0</v>
      </c>
    </row>
    <row r="247" spans="2:65" s="1" customFormat="1" ht="16.5" customHeight="1" x14ac:dyDescent="0.2">
      <c r="B247" s="136"/>
      <c r="C247" s="214" t="s">
        <v>517</v>
      </c>
      <c r="D247" s="214" t="s">
        <v>342</v>
      </c>
      <c r="E247" s="215" t="s">
        <v>2260</v>
      </c>
      <c r="F247" s="216" t="s">
        <v>2261</v>
      </c>
      <c r="G247" s="217" t="s">
        <v>970</v>
      </c>
      <c r="H247" s="218">
        <v>164.249</v>
      </c>
      <c r="I247" s="219"/>
      <c r="J247" s="220">
        <f>ROUND(I247*H247,2)</f>
        <v>0</v>
      </c>
      <c r="K247" s="216" t="s">
        <v>902</v>
      </c>
      <c r="L247" s="32"/>
      <c r="M247" s="144" t="s">
        <v>1</v>
      </c>
      <c r="N247" s="145" t="s">
        <v>42</v>
      </c>
      <c r="P247" s="146">
        <f>O247*H247</f>
        <v>0</v>
      </c>
      <c r="Q247" s="146">
        <v>0</v>
      </c>
      <c r="R247" s="146">
        <f>Q247*H247</f>
        <v>0</v>
      </c>
      <c r="S247" s="146">
        <v>0</v>
      </c>
      <c r="T247" s="147">
        <f>S247*H247</f>
        <v>0</v>
      </c>
      <c r="AR247" s="148" t="s">
        <v>249</v>
      </c>
      <c r="AT247" s="148" t="s">
        <v>342</v>
      </c>
      <c r="AU247" s="148" t="s">
        <v>86</v>
      </c>
      <c r="AY247" s="17" t="s">
        <v>339</v>
      </c>
      <c r="BE247" s="149">
        <f>IF(N247="základní",J247,0)</f>
        <v>0</v>
      </c>
      <c r="BF247" s="149">
        <f>IF(N247="snížená",J247,0)</f>
        <v>0</v>
      </c>
      <c r="BG247" s="149">
        <f>IF(N247="zákl. přenesená",J247,0)</f>
        <v>0</v>
      </c>
      <c r="BH247" s="149">
        <f>IF(N247="sníž. přenesená",J247,0)</f>
        <v>0</v>
      </c>
      <c r="BI247" s="149">
        <f>IF(N247="nulová",J247,0)</f>
        <v>0</v>
      </c>
      <c r="BJ247" s="17" t="s">
        <v>84</v>
      </c>
      <c r="BK247" s="149">
        <f>ROUND(I247*H247,2)</f>
        <v>0</v>
      </c>
      <c r="BL247" s="17" t="s">
        <v>249</v>
      </c>
      <c r="BM247" s="148" t="s">
        <v>6252</v>
      </c>
    </row>
    <row r="248" spans="2:65" s="1" customFormat="1" ht="28.8" x14ac:dyDescent="0.2">
      <c r="B248" s="32"/>
      <c r="C248" s="221"/>
      <c r="D248" s="222" t="s">
        <v>348</v>
      </c>
      <c r="E248" s="221"/>
      <c r="F248" s="223" t="s">
        <v>2263</v>
      </c>
      <c r="G248" s="221"/>
      <c r="H248" s="221"/>
      <c r="I248" s="224"/>
      <c r="J248" s="221"/>
      <c r="K248" s="221"/>
      <c r="L248" s="32"/>
      <c r="M248" s="153"/>
      <c r="T248" s="56"/>
      <c r="AT248" s="17" t="s">
        <v>348</v>
      </c>
      <c r="AU248" s="17" t="s">
        <v>86</v>
      </c>
    </row>
    <row r="249" spans="2:65" s="15" customFormat="1" x14ac:dyDescent="0.2">
      <c r="B249" s="189"/>
      <c r="C249" s="221"/>
      <c r="D249" s="222" t="s">
        <v>376</v>
      </c>
      <c r="E249" s="225" t="s">
        <v>1</v>
      </c>
      <c r="F249" s="226" t="s">
        <v>6253</v>
      </c>
      <c r="G249" s="221"/>
      <c r="H249" s="225" t="s">
        <v>1</v>
      </c>
      <c r="I249" s="224"/>
      <c r="J249" s="221"/>
      <c r="K249" s="221"/>
      <c r="L249" s="189"/>
      <c r="M249" s="193"/>
      <c r="T249" s="194"/>
      <c r="AT249" s="190" t="s">
        <v>376</v>
      </c>
      <c r="AU249" s="190" t="s">
        <v>86</v>
      </c>
      <c r="AV249" s="15" t="s">
        <v>84</v>
      </c>
      <c r="AW249" s="15" t="s">
        <v>34</v>
      </c>
      <c r="AX249" s="15" t="s">
        <v>77</v>
      </c>
      <c r="AY249" s="190" t="s">
        <v>339</v>
      </c>
    </row>
    <row r="250" spans="2:65" s="12" customFormat="1" x14ac:dyDescent="0.2">
      <c r="B250" s="155"/>
      <c r="C250" s="221"/>
      <c r="D250" s="222" t="s">
        <v>376</v>
      </c>
      <c r="E250" s="225" t="s">
        <v>1</v>
      </c>
      <c r="F250" s="226" t="s">
        <v>6254</v>
      </c>
      <c r="G250" s="221"/>
      <c r="H250" s="227">
        <v>130.18</v>
      </c>
      <c r="I250" s="224"/>
      <c r="J250" s="221"/>
      <c r="K250" s="221"/>
      <c r="L250" s="155"/>
      <c r="M250" s="160"/>
      <c r="T250" s="161"/>
      <c r="AT250" s="156" t="s">
        <v>376</v>
      </c>
      <c r="AU250" s="156" t="s">
        <v>86</v>
      </c>
      <c r="AV250" s="12" t="s">
        <v>86</v>
      </c>
      <c r="AW250" s="12" t="s">
        <v>34</v>
      </c>
      <c r="AX250" s="12" t="s">
        <v>77</v>
      </c>
      <c r="AY250" s="156" t="s">
        <v>339</v>
      </c>
    </row>
    <row r="251" spans="2:65" s="12" customFormat="1" x14ac:dyDescent="0.2">
      <c r="B251" s="155"/>
      <c r="C251" s="221"/>
      <c r="D251" s="222" t="s">
        <v>376</v>
      </c>
      <c r="E251" s="225" t="s">
        <v>1</v>
      </c>
      <c r="F251" s="226" t="s">
        <v>6255</v>
      </c>
      <c r="G251" s="221"/>
      <c r="H251" s="227">
        <v>34.069000000000003</v>
      </c>
      <c r="I251" s="224"/>
      <c r="J251" s="221"/>
      <c r="K251" s="221"/>
      <c r="L251" s="155"/>
      <c r="M251" s="160"/>
      <c r="T251" s="161"/>
      <c r="AT251" s="156" t="s">
        <v>376</v>
      </c>
      <c r="AU251" s="156" t="s">
        <v>86</v>
      </c>
      <c r="AV251" s="12" t="s">
        <v>86</v>
      </c>
      <c r="AW251" s="12" t="s">
        <v>34</v>
      </c>
      <c r="AX251" s="12" t="s">
        <v>77</v>
      </c>
      <c r="AY251" s="156" t="s">
        <v>339</v>
      </c>
    </row>
    <row r="252" spans="2:65" s="13" customFormat="1" x14ac:dyDescent="0.2">
      <c r="B252" s="162"/>
      <c r="D252" s="150" t="s">
        <v>376</v>
      </c>
      <c r="E252" s="163" t="s">
        <v>1</v>
      </c>
      <c r="F252" s="164" t="s">
        <v>398</v>
      </c>
      <c r="H252" s="165">
        <v>164.24900000000002</v>
      </c>
      <c r="I252" s="166"/>
      <c r="L252" s="162"/>
      <c r="M252" s="167"/>
      <c r="T252" s="168"/>
      <c r="AT252" s="163" t="s">
        <v>376</v>
      </c>
      <c r="AU252" s="163" t="s">
        <v>86</v>
      </c>
      <c r="AV252" s="13" t="s">
        <v>249</v>
      </c>
      <c r="AW252" s="13" t="s">
        <v>34</v>
      </c>
      <c r="AX252" s="13" t="s">
        <v>84</v>
      </c>
      <c r="AY252" s="163" t="s">
        <v>339</v>
      </c>
    </row>
    <row r="253" spans="2:65" s="1" customFormat="1" ht="16.5" customHeight="1" x14ac:dyDescent="0.2">
      <c r="B253" s="136"/>
      <c r="C253" s="214" t="s">
        <v>521</v>
      </c>
      <c r="D253" s="214" t="s">
        <v>342</v>
      </c>
      <c r="E253" s="215" t="s">
        <v>2266</v>
      </c>
      <c r="F253" s="216" t="s">
        <v>2267</v>
      </c>
      <c r="G253" s="217" t="s">
        <v>970</v>
      </c>
      <c r="H253" s="218">
        <v>164.249</v>
      </c>
      <c r="I253" s="219"/>
      <c r="J253" s="220">
        <f>ROUND(I253*H253,2)</f>
        <v>0</v>
      </c>
      <c r="K253" s="216" t="s">
        <v>902</v>
      </c>
      <c r="L253" s="32"/>
      <c r="M253" s="144" t="s">
        <v>1</v>
      </c>
      <c r="N253" s="145" t="s">
        <v>42</v>
      </c>
      <c r="P253" s="146">
        <f>O253*H253</f>
        <v>0</v>
      </c>
      <c r="Q253" s="146">
        <v>0</v>
      </c>
      <c r="R253" s="146">
        <f>Q253*H253</f>
        <v>0</v>
      </c>
      <c r="S253" s="146">
        <v>0</v>
      </c>
      <c r="T253" s="147">
        <f>S253*H253</f>
        <v>0</v>
      </c>
      <c r="AR253" s="148" t="s">
        <v>249</v>
      </c>
      <c r="AT253" s="148" t="s">
        <v>342</v>
      </c>
      <c r="AU253" s="148" t="s">
        <v>86</v>
      </c>
      <c r="AY253" s="17" t="s">
        <v>339</v>
      </c>
      <c r="BE253" s="149">
        <f>IF(N253="základní",J253,0)</f>
        <v>0</v>
      </c>
      <c r="BF253" s="149">
        <f>IF(N253="snížená",J253,0)</f>
        <v>0</v>
      </c>
      <c r="BG253" s="149">
        <f>IF(N253="zákl. přenesená",J253,0)</f>
        <v>0</v>
      </c>
      <c r="BH253" s="149">
        <f>IF(N253="sníž. přenesená",J253,0)</f>
        <v>0</v>
      </c>
      <c r="BI253" s="149">
        <f>IF(N253="nulová",J253,0)</f>
        <v>0</v>
      </c>
      <c r="BJ253" s="17" t="s">
        <v>84</v>
      </c>
      <c r="BK253" s="149">
        <f>ROUND(I253*H253,2)</f>
        <v>0</v>
      </c>
      <c r="BL253" s="17" t="s">
        <v>249</v>
      </c>
      <c r="BM253" s="148" t="s">
        <v>6256</v>
      </c>
    </row>
    <row r="254" spans="2:65" s="1" customFormat="1" ht="28.8" x14ac:dyDescent="0.2">
      <c r="B254" s="32"/>
      <c r="C254" s="221"/>
      <c r="D254" s="222" t="s">
        <v>348</v>
      </c>
      <c r="E254" s="221"/>
      <c r="F254" s="223" t="s">
        <v>2269</v>
      </c>
      <c r="G254" s="221"/>
      <c r="H254" s="221"/>
      <c r="I254" s="224"/>
      <c r="J254" s="221"/>
      <c r="K254" s="221"/>
      <c r="L254" s="32"/>
      <c r="M254" s="153"/>
      <c r="T254" s="56"/>
      <c r="AT254" s="17" t="s">
        <v>348</v>
      </c>
      <c r="AU254" s="17" t="s">
        <v>86</v>
      </c>
    </row>
    <row r="255" spans="2:65" s="15" customFormat="1" x14ac:dyDescent="0.2">
      <c r="B255" s="189"/>
      <c r="C255" s="221"/>
      <c r="D255" s="222" t="s">
        <v>376</v>
      </c>
      <c r="E255" s="225" t="s">
        <v>1</v>
      </c>
      <c r="F255" s="226" t="s">
        <v>6253</v>
      </c>
      <c r="G255" s="221"/>
      <c r="H255" s="225" t="s">
        <v>1</v>
      </c>
      <c r="I255" s="224"/>
      <c r="J255" s="221"/>
      <c r="K255" s="221"/>
      <c r="L255" s="189"/>
      <c r="M255" s="193"/>
      <c r="T255" s="194"/>
      <c r="AT255" s="190" t="s">
        <v>376</v>
      </c>
      <c r="AU255" s="190" t="s">
        <v>86</v>
      </c>
      <c r="AV255" s="15" t="s">
        <v>84</v>
      </c>
      <c r="AW255" s="15" t="s">
        <v>34</v>
      </c>
      <c r="AX255" s="15" t="s">
        <v>77</v>
      </c>
      <c r="AY255" s="190" t="s">
        <v>339</v>
      </c>
    </row>
    <row r="256" spans="2:65" s="12" customFormat="1" x14ac:dyDescent="0.2">
      <c r="B256" s="155"/>
      <c r="C256" s="221"/>
      <c r="D256" s="222" t="s">
        <v>376</v>
      </c>
      <c r="E256" s="225" t="s">
        <v>1</v>
      </c>
      <c r="F256" s="226" t="s">
        <v>6254</v>
      </c>
      <c r="G256" s="221"/>
      <c r="H256" s="227">
        <v>130.18</v>
      </c>
      <c r="I256" s="224"/>
      <c r="J256" s="221"/>
      <c r="K256" s="221"/>
      <c r="L256" s="155"/>
      <c r="M256" s="160"/>
      <c r="T256" s="161"/>
      <c r="AT256" s="156" t="s">
        <v>376</v>
      </c>
      <c r="AU256" s="156" t="s">
        <v>86</v>
      </c>
      <c r="AV256" s="12" t="s">
        <v>86</v>
      </c>
      <c r="AW256" s="12" t="s">
        <v>34</v>
      </c>
      <c r="AX256" s="12" t="s">
        <v>77</v>
      </c>
      <c r="AY256" s="156" t="s">
        <v>339</v>
      </c>
    </row>
    <row r="257" spans="2:65" s="12" customFormat="1" x14ac:dyDescent="0.2">
      <c r="B257" s="155"/>
      <c r="C257" s="221"/>
      <c r="D257" s="222" t="s">
        <v>376</v>
      </c>
      <c r="E257" s="225" t="s">
        <v>1</v>
      </c>
      <c r="F257" s="226" t="s">
        <v>6255</v>
      </c>
      <c r="G257" s="221"/>
      <c r="H257" s="227">
        <v>34.069000000000003</v>
      </c>
      <c r="I257" s="224"/>
      <c r="J257" s="221"/>
      <c r="K257" s="221"/>
      <c r="L257" s="155"/>
      <c r="M257" s="160"/>
      <c r="T257" s="161"/>
      <c r="AT257" s="156" t="s">
        <v>376</v>
      </c>
      <c r="AU257" s="156" t="s">
        <v>86</v>
      </c>
      <c r="AV257" s="12" t="s">
        <v>86</v>
      </c>
      <c r="AW257" s="12" t="s">
        <v>34</v>
      </c>
      <c r="AX257" s="12" t="s">
        <v>77</v>
      </c>
      <c r="AY257" s="156" t="s">
        <v>339</v>
      </c>
    </row>
    <row r="258" spans="2:65" s="13" customFormat="1" x14ac:dyDescent="0.2">
      <c r="B258" s="162"/>
      <c r="D258" s="150" t="s">
        <v>376</v>
      </c>
      <c r="E258" s="163" t="s">
        <v>1</v>
      </c>
      <c r="F258" s="164" t="s">
        <v>398</v>
      </c>
      <c r="H258" s="165">
        <v>164.24900000000002</v>
      </c>
      <c r="I258" s="166"/>
      <c r="L258" s="162"/>
      <c r="M258" s="167"/>
      <c r="T258" s="168"/>
      <c r="AT258" s="163" t="s">
        <v>376</v>
      </c>
      <c r="AU258" s="163" t="s">
        <v>86</v>
      </c>
      <c r="AV258" s="13" t="s">
        <v>249</v>
      </c>
      <c r="AW258" s="13" t="s">
        <v>34</v>
      </c>
      <c r="AX258" s="13" t="s">
        <v>84</v>
      </c>
      <c r="AY258" s="163" t="s">
        <v>339</v>
      </c>
    </row>
    <row r="259" spans="2:65" s="1" customFormat="1" ht="16.5" customHeight="1" x14ac:dyDescent="0.2">
      <c r="B259" s="136"/>
      <c r="C259" s="169" t="s">
        <v>527</v>
      </c>
      <c r="D259" s="169" t="s">
        <v>490</v>
      </c>
      <c r="E259" s="170" t="s">
        <v>6257</v>
      </c>
      <c r="F259" s="171" t="s">
        <v>6258</v>
      </c>
      <c r="G259" s="172" t="s">
        <v>493</v>
      </c>
      <c r="H259" s="173">
        <v>3.8460000000000001</v>
      </c>
      <c r="I259" s="174"/>
      <c r="J259" s="175">
        <f>ROUND(I259*H259,2)</f>
        <v>0</v>
      </c>
      <c r="K259" s="171" t="s">
        <v>902</v>
      </c>
      <c r="L259" s="176"/>
      <c r="M259" s="177" t="s">
        <v>1</v>
      </c>
      <c r="N259" s="178" t="s">
        <v>42</v>
      </c>
      <c r="P259" s="146">
        <f>O259*H259</f>
        <v>0</v>
      </c>
      <c r="Q259" s="146">
        <v>1</v>
      </c>
      <c r="R259" s="146">
        <f>Q259*H259</f>
        <v>3.8460000000000001</v>
      </c>
      <c r="S259" s="146">
        <v>0</v>
      </c>
      <c r="T259" s="147">
        <f>S259*H259</f>
        <v>0</v>
      </c>
      <c r="AR259" s="148" t="s">
        <v>385</v>
      </c>
      <c r="AT259" s="148" t="s">
        <v>490</v>
      </c>
      <c r="AU259" s="148" t="s">
        <v>86</v>
      </c>
      <c r="AY259" s="17" t="s">
        <v>339</v>
      </c>
      <c r="BE259" s="149">
        <f>IF(N259="základní",J259,0)</f>
        <v>0</v>
      </c>
      <c r="BF259" s="149">
        <f>IF(N259="snížená",J259,0)</f>
        <v>0</v>
      </c>
      <c r="BG259" s="149">
        <f>IF(N259="zákl. přenesená",J259,0)</f>
        <v>0</v>
      </c>
      <c r="BH259" s="149">
        <f>IF(N259="sníž. přenesená",J259,0)</f>
        <v>0</v>
      </c>
      <c r="BI259" s="149">
        <f>IF(N259="nulová",J259,0)</f>
        <v>0</v>
      </c>
      <c r="BJ259" s="17" t="s">
        <v>84</v>
      </c>
      <c r="BK259" s="149">
        <f>ROUND(I259*H259,2)</f>
        <v>0</v>
      </c>
      <c r="BL259" s="17" t="s">
        <v>249</v>
      </c>
      <c r="BM259" s="148" t="s">
        <v>6259</v>
      </c>
    </row>
    <row r="260" spans="2:65" s="1" customFormat="1" x14ac:dyDescent="0.2">
      <c r="B260" s="32"/>
      <c r="D260" s="150" t="s">
        <v>348</v>
      </c>
      <c r="F260" s="151" t="s">
        <v>6258</v>
      </c>
      <c r="I260" s="152"/>
      <c r="L260" s="32"/>
      <c r="M260" s="153"/>
      <c r="T260" s="56"/>
      <c r="AT260" s="17" t="s">
        <v>348</v>
      </c>
      <c r="AU260" s="17" t="s">
        <v>86</v>
      </c>
    </row>
    <row r="261" spans="2:65" s="12" customFormat="1" x14ac:dyDescent="0.2">
      <c r="B261" s="155"/>
      <c r="D261" s="150" t="s">
        <v>376</v>
      </c>
      <c r="E261" s="156" t="s">
        <v>1</v>
      </c>
      <c r="F261" s="157" t="s">
        <v>6260</v>
      </c>
      <c r="H261" s="158">
        <v>3.8460000000000001</v>
      </c>
      <c r="I261" s="159"/>
      <c r="L261" s="155"/>
      <c r="M261" s="160"/>
      <c r="T261" s="161"/>
      <c r="AT261" s="156" t="s">
        <v>376</v>
      </c>
      <c r="AU261" s="156" t="s">
        <v>86</v>
      </c>
      <c r="AV261" s="12" t="s">
        <v>86</v>
      </c>
      <c r="AW261" s="12" t="s">
        <v>34</v>
      </c>
      <c r="AX261" s="12" t="s">
        <v>77</v>
      </c>
      <c r="AY261" s="156" t="s">
        <v>339</v>
      </c>
    </row>
    <row r="262" spans="2:65" s="13" customFormat="1" x14ac:dyDescent="0.2">
      <c r="B262" s="162"/>
      <c r="D262" s="150" t="s">
        <v>376</v>
      </c>
      <c r="E262" s="163" t="s">
        <v>1</v>
      </c>
      <c r="F262" s="164" t="s">
        <v>398</v>
      </c>
      <c r="H262" s="165">
        <v>3.8460000000000001</v>
      </c>
      <c r="I262" s="166"/>
      <c r="L262" s="162"/>
      <c r="M262" s="167"/>
      <c r="T262" s="168"/>
      <c r="AT262" s="163" t="s">
        <v>376</v>
      </c>
      <c r="AU262" s="163" t="s">
        <v>86</v>
      </c>
      <c r="AV262" s="13" t="s">
        <v>249</v>
      </c>
      <c r="AW262" s="13" t="s">
        <v>34</v>
      </c>
      <c r="AX262" s="13" t="s">
        <v>84</v>
      </c>
      <c r="AY262" s="163" t="s">
        <v>339</v>
      </c>
    </row>
    <row r="263" spans="2:65" s="1" customFormat="1" ht="16.5" customHeight="1" x14ac:dyDescent="0.2">
      <c r="B263" s="136"/>
      <c r="C263" s="169" t="s">
        <v>537</v>
      </c>
      <c r="D263" s="169" t="s">
        <v>490</v>
      </c>
      <c r="E263" s="170" t="s">
        <v>6261</v>
      </c>
      <c r="F263" s="171" t="s">
        <v>6262</v>
      </c>
      <c r="G263" s="172" t="s">
        <v>493</v>
      </c>
      <c r="H263" s="173">
        <v>0.13700000000000001</v>
      </c>
      <c r="I263" s="174"/>
      <c r="J263" s="175">
        <f>ROUND(I263*H263,2)</f>
        <v>0</v>
      </c>
      <c r="K263" s="171" t="s">
        <v>902</v>
      </c>
      <c r="L263" s="176"/>
      <c r="M263" s="177" t="s">
        <v>1</v>
      </c>
      <c r="N263" s="178" t="s">
        <v>42</v>
      </c>
      <c r="P263" s="146">
        <f>O263*H263</f>
        <v>0</v>
      </c>
      <c r="Q263" s="146">
        <v>1</v>
      </c>
      <c r="R263" s="146">
        <f>Q263*H263</f>
        <v>0.13700000000000001</v>
      </c>
      <c r="S263" s="146">
        <v>0</v>
      </c>
      <c r="T263" s="147">
        <f>S263*H263</f>
        <v>0</v>
      </c>
      <c r="AR263" s="148" t="s">
        <v>385</v>
      </c>
      <c r="AT263" s="148" t="s">
        <v>490</v>
      </c>
      <c r="AU263" s="148" t="s">
        <v>86</v>
      </c>
      <c r="AY263" s="17" t="s">
        <v>339</v>
      </c>
      <c r="BE263" s="149">
        <f>IF(N263="základní",J263,0)</f>
        <v>0</v>
      </c>
      <c r="BF263" s="149">
        <f>IF(N263="snížená",J263,0)</f>
        <v>0</v>
      </c>
      <c r="BG263" s="149">
        <f>IF(N263="zákl. přenesená",J263,0)</f>
        <v>0</v>
      </c>
      <c r="BH263" s="149">
        <f>IF(N263="sníž. přenesená",J263,0)</f>
        <v>0</v>
      </c>
      <c r="BI263" s="149">
        <f>IF(N263="nulová",J263,0)</f>
        <v>0</v>
      </c>
      <c r="BJ263" s="17" t="s">
        <v>84</v>
      </c>
      <c r="BK263" s="149">
        <f>ROUND(I263*H263,2)</f>
        <v>0</v>
      </c>
      <c r="BL263" s="17" t="s">
        <v>249</v>
      </c>
      <c r="BM263" s="148" t="s">
        <v>6263</v>
      </c>
    </row>
    <row r="264" spans="2:65" s="1" customFormat="1" x14ac:dyDescent="0.2">
      <c r="B264" s="32"/>
      <c r="D264" s="150" t="s">
        <v>348</v>
      </c>
      <c r="F264" s="151" t="s">
        <v>6262</v>
      </c>
      <c r="I264" s="152"/>
      <c r="L264" s="32"/>
      <c r="M264" s="153"/>
      <c r="T264" s="56"/>
      <c r="AT264" s="17" t="s">
        <v>348</v>
      </c>
      <c r="AU264" s="17" t="s">
        <v>86</v>
      </c>
    </row>
    <row r="265" spans="2:65" s="12" customFormat="1" x14ac:dyDescent="0.2">
      <c r="B265" s="155"/>
      <c r="D265" s="150" t="s">
        <v>376</v>
      </c>
      <c r="E265" s="156" t="s">
        <v>1</v>
      </c>
      <c r="F265" s="157" t="s">
        <v>6264</v>
      </c>
      <c r="H265" s="158">
        <v>0.13700000000000001</v>
      </c>
      <c r="I265" s="159"/>
      <c r="L265" s="155"/>
      <c r="M265" s="160"/>
      <c r="T265" s="161"/>
      <c r="AT265" s="156" t="s">
        <v>376</v>
      </c>
      <c r="AU265" s="156" t="s">
        <v>86</v>
      </c>
      <c r="AV265" s="12" t="s">
        <v>86</v>
      </c>
      <c r="AW265" s="12" t="s">
        <v>34</v>
      </c>
      <c r="AX265" s="12" t="s">
        <v>77</v>
      </c>
      <c r="AY265" s="156" t="s">
        <v>339</v>
      </c>
    </row>
    <row r="266" spans="2:65" s="13" customFormat="1" x14ac:dyDescent="0.2">
      <c r="B266" s="162"/>
      <c r="D266" s="150" t="s">
        <v>376</v>
      </c>
      <c r="E266" s="163" t="s">
        <v>1</v>
      </c>
      <c r="F266" s="164" t="s">
        <v>398</v>
      </c>
      <c r="H266" s="165">
        <v>0.13700000000000001</v>
      </c>
      <c r="I266" s="166"/>
      <c r="L266" s="162"/>
      <c r="M266" s="167"/>
      <c r="T266" s="168"/>
      <c r="AT266" s="163" t="s">
        <v>376</v>
      </c>
      <c r="AU266" s="163" t="s">
        <v>86</v>
      </c>
      <c r="AV266" s="13" t="s">
        <v>249</v>
      </c>
      <c r="AW266" s="13" t="s">
        <v>34</v>
      </c>
      <c r="AX266" s="13" t="s">
        <v>84</v>
      </c>
      <c r="AY266" s="163" t="s">
        <v>339</v>
      </c>
    </row>
    <row r="267" spans="2:65" s="1" customFormat="1" ht="16.5" customHeight="1" x14ac:dyDescent="0.2">
      <c r="B267" s="136"/>
      <c r="C267" s="169" t="s">
        <v>542</v>
      </c>
      <c r="D267" s="169" t="s">
        <v>490</v>
      </c>
      <c r="E267" s="170" t="s">
        <v>6265</v>
      </c>
      <c r="F267" s="171" t="s">
        <v>6266</v>
      </c>
      <c r="G267" s="172" t="s">
        <v>493</v>
      </c>
      <c r="H267" s="173">
        <v>3.5999999999999997E-2</v>
      </c>
      <c r="I267" s="174"/>
      <c r="J267" s="175">
        <f>ROUND(I267*H267,2)</f>
        <v>0</v>
      </c>
      <c r="K267" s="171" t="s">
        <v>902</v>
      </c>
      <c r="L267" s="176"/>
      <c r="M267" s="177" t="s">
        <v>1</v>
      </c>
      <c r="N267" s="178" t="s">
        <v>42</v>
      </c>
      <c r="P267" s="146">
        <f>O267*H267</f>
        <v>0</v>
      </c>
      <c r="Q267" s="146">
        <v>1</v>
      </c>
      <c r="R267" s="146">
        <f>Q267*H267</f>
        <v>3.5999999999999997E-2</v>
      </c>
      <c r="S267" s="146">
        <v>0</v>
      </c>
      <c r="T267" s="147">
        <f>S267*H267</f>
        <v>0</v>
      </c>
      <c r="AR267" s="148" t="s">
        <v>385</v>
      </c>
      <c r="AT267" s="148" t="s">
        <v>490</v>
      </c>
      <c r="AU267" s="148" t="s">
        <v>86</v>
      </c>
      <c r="AY267" s="17" t="s">
        <v>339</v>
      </c>
      <c r="BE267" s="149">
        <f>IF(N267="základní",J267,0)</f>
        <v>0</v>
      </c>
      <c r="BF267" s="149">
        <f>IF(N267="snížená",J267,0)</f>
        <v>0</v>
      </c>
      <c r="BG267" s="149">
        <f>IF(N267="zákl. přenesená",J267,0)</f>
        <v>0</v>
      </c>
      <c r="BH267" s="149">
        <f>IF(N267="sníž. přenesená",J267,0)</f>
        <v>0</v>
      </c>
      <c r="BI267" s="149">
        <f>IF(N267="nulová",J267,0)</f>
        <v>0</v>
      </c>
      <c r="BJ267" s="17" t="s">
        <v>84</v>
      </c>
      <c r="BK267" s="149">
        <f>ROUND(I267*H267,2)</f>
        <v>0</v>
      </c>
      <c r="BL267" s="17" t="s">
        <v>249</v>
      </c>
      <c r="BM267" s="148" t="s">
        <v>6267</v>
      </c>
    </row>
    <row r="268" spans="2:65" s="1" customFormat="1" x14ac:dyDescent="0.2">
      <c r="B268" s="32"/>
      <c r="D268" s="150" t="s">
        <v>348</v>
      </c>
      <c r="F268" s="151" t="s">
        <v>6266</v>
      </c>
      <c r="I268" s="152"/>
      <c r="L268" s="32"/>
      <c r="M268" s="153"/>
      <c r="T268" s="56"/>
      <c r="AT268" s="17" t="s">
        <v>348</v>
      </c>
      <c r="AU268" s="17" t="s">
        <v>86</v>
      </c>
    </row>
    <row r="269" spans="2:65" s="12" customFormat="1" x14ac:dyDescent="0.2">
      <c r="B269" s="155"/>
      <c r="D269" s="150" t="s">
        <v>376</v>
      </c>
      <c r="E269" s="156" t="s">
        <v>1</v>
      </c>
      <c r="F269" s="157" t="s">
        <v>6268</v>
      </c>
      <c r="H269" s="158">
        <v>3.5999999999999997E-2</v>
      </c>
      <c r="I269" s="159"/>
      <c r="L269" s="155"/>
      <c r="M269" s="160"/>
      <c r="T269" s="161"/>
      <c r="AT269" s="156" t="s">
        <v>376</v>
      </c>
      <c r="AU269" s="156" t="s">
        <v>86</v>
      </c>
      <c r="AV269" s="12" t="s">
        <v>86</v>
      </c>
      <c r="AW269" s="12" t="s">
        <v>34</v>
      </c>
      <c r="AX269" s="12" t="s">
        <v>77</v>
      </c>
      <c r="AY269" s="156" t="s">
        <v>339</v>
      </c>
    </row>
    <row r="270" spans="2:65" s="13" customFormat="1" x14ac:dyDescent="0.2">
      <c r="B270" s="162"/>
      <c r="D270" s="150" t="s">
        <v>376</v>
      </c>
      <c r="E270" s="163" t="s">
        <v>1</v>
      </c>
      <c r="F270" s="164" t="s">
        <v>398</v>
      </c>
      <c r="H270" s="165">
        <v>3.5999999999999997E-2</v>
      </c>
      <c r="I270" s="166"/>
      <c r="L270" s="162"/>
      <c r="M270" s="167"/>
      <c r="T270" s="168"/>
      <c r="AT270" s="163" t="s">
        <v>376</v>
      </c>
      <c r="AU270" s="163" t="s">
        <v>86</v>
      </c>
      <c r="AV270" s="13" t="s">
        <v>249</v>
      </c>
      <c r="AW270" s="13" t="s">
        <v>34</v>
      </c>
      <c r="AX270" s="13" t="s">
        <v>84</v>
      </c>
      <c r="AY270" s="163" t="s">
        <v>339</v>
      </c>
    </row>
    <row r="271" spans="2:65" s="1" customFormat="1" ht="21.75" customHeight="1" x14ac:dyDescent="0.2">
      <c r="B271" s="136"/>
      <c r="C271" s="214" t="s">
        <v>549</v>
      </c>
      <c r="D271" s="214" t="s">
        <v>342</v>
      </c>
      <c r="E271" s="215" t="s">
        <v>6269</v>
      </c>
      <c r="F271" s="216" t="s">
        <v>6270</v>
      </c>
      <c r="G271" s="217" t="s">
        <v>373</v>
      </c>
      <c r="H271" s="218">
        <v>109.25</v>
      </c>
      <c r="I271" s="142"/>
      <c r="J271" s="143">
        <f>ROUND(I271*H271,2)</f>
        <v>0</v>
      </c>
      <c r="K271" s="139" t="s">
        <v>902</v>
      </c>
      <c r="L271" s="32"/>
      <c r="M271" s="144" t="s">
        <v>1</v>
      </c>
      <c r="N271" s="145" t="s">
        <v>42</v>
      </c>
      <c r="P271" s="146">
        <f>O271*H271</f>
        <v>0</v>
      </c>
      <c r="Q271" s="146">
        <v>2.3010199999999998</v>
      </c>
      <c r="R271" s="146">
        <f>Q271*H271</f>
        <v>251.38643499999998</v>
      </c>
      <c r="S271" s="146">
        <v>0</v>
      </c>
      <c r="T271" s="147">
        <f>S271*H271</f>
        <v>0</v>
      </c>
      <c r="AR271" s="148" t="s">
        <v>249</v>
      </c>
      <c r="AT271" s="148" t="s">
        <v>342</v>
      </c>
      <c r="AU271" s="148" t="s">
        <v>86</v>
      </c>
      <c r="AY271" s="17" t="s">
        <v>339</v>
      </c>
      <c r="BE271" s="149">
        <f>IF(N271="základní",J271,0)</f>
        <v>0</v>
      </c>
      <c r="BF271" s="149">
        <f>IF(N271="snížená",J271,0)</f>
        <v>0</v>
      </c>
      <c r="BG271" s="149">
        <f>IF(N271="zákl. přenesená",J271,0)</f>
        <v>0</v>
      </c>
      <c r="BH271" s="149">
        <f>IF(N271="sníž. přenesená",J271,0)</f>
        <v>0</v>
      </c>
      <c r="BI271" s="149">
        <f>IF(N271="nulová",J271,0)</f>
        <v>0</v>
      </c>
      <c r="BJ271" s="17" t="s">
        <v>84</v>
      </c>
      <c r="BK271" s="149">
        <f>ROUND(I271*H271,2)</f>
        <v>0</v>
      </c>
      <c r="BL271" s="17" t="s">
        <v>249</v>
      </c>
      <c r="BM271" s="148" t="s">
        <v>6271</v>
      </c>
    </row>
    <row r="272" spans="2:65" s="1" customFormat="1" ht="19.2" x14ac:dyDescent="0.2">
      <c r="B272" s="32"/>
      <c r="C272" s="221"/>
      <c r="D272" s="222" t="s">
        <v>348</v>
      </c>
      <c r="E272" s="221"/>
      <c r="F272" s="223" t="s">
        <v>6272</v>
      </c>
      <c r="G272" s="221"/>
      <c r="H272" s="221"/>
      <c r="I272" s="152"/>
      <c r="L272" s="32"/>
      <c r="M272" s="153"/>
      <c r="T272" s="56"/>
      <c r="AT272" s="17" t="s">
        <v>348</v>
      </c>
      <c r="AU272" s="17" t="s">
        <v>86</v>
      </c>
    </row>
    <row r="273" spans="2:65" s="12" customFormat="1" x14ac:dyDescent="0.2">
      <c r="B273" s="155"/>
      <c r="C273" s="221"/>
      <c r="D273" s="222" t="s">
        <v>376</v>
      </c>
      <c r="E273" s="225" t="s">
        <v>1</v>
      </c>
      <c r="F273" s="226" t="s">
        <v>6273</v>
      </c>
      <c r="G273" s="221"/>
      <c r="H273" s="227">
        <v>109.25</v>
      </c>
      <c r="I273" s="159"/>
      <c r="L273" s="155"/>
      <c r="M273" s="160"/>
      <c r="T273" s="161"/>
      <c r="AT273" s="156" t="s">
        <v>376</v>
      </c>
      <c r="AU273" s="156" t="s">
        <v>86</v>
      </c>
      <c r="AV273" s="12" t="s">
        <v>86</v>
      </c>
      <c r="AW273" s="12" t="s">
        <v>34</v>
      </c>
      <c r="AX273" s="12" t="s">
        <v>77</v>
      </c>
      <c r="AY273" s="156" t="s">
        <v>339</v>
      </c>
    </row>
    <row r="274" spans="2:65" s="13" customFormat="1" x14ac:dyDescent="0.2">
      <c r="B274" s="162"/>
      <c r="D274" s="150" t="s">
        <v>376</v>
      </c>
      <c r="E274" s="163" t="s">
        <v>1</v>
      </c>
      <c r="F274" s="164" t="s">
        <v>398</v>
      </c>
      <c r="H274" s="165">
        <v>109.25</v>
      </c>
      <c r="I274" s="166"/>
      <c r="L274" s="162"/>
      <c r="M274" s="167"/>
      <c r="T274" s="168"/>
      <c r="AT274" s="163" t="s">
        <v>376</v>
      </c>
      <c r="AU274" s="163" t="s">
        <v>86</v>
      </c>
      <c r="AV274" s="13" t="s">
        <v>249</v>
      </c>
      <c r="AW274" s="13" t="s">
        <v>34</v>
      </c>
      <c r="AX274" s="13" t="s">
        <v>84</v>
      </c>
      <c r="AY274" s="163" t="s">
        <v>339</v>
      </c>
    </row>
    <row r="275" spans="2:65" s="1" customFormat="1" ht="21.75" customHeight="1" x14ac:dyDescent="0.2">
      <c r="B275" s="136"/>
      <c r="C275" s="137" t="s">
        <v>551</v>
      </c>
      <c r="D275" s="137" t="s">
        <v>342</v>
      </c>
      <c r="E275" s="138" t="s">
        <v>2332</v>
      </c>
      <c r="F275" s="139" t="s">
        <v>2333</v>
      </c>
      <c r="G275" s="140" t="s">
        <v>381</v>
      </c>
      <c r="H275" s="141">
        <v>10</v>
      </c>
      <c r="I275" s="142"/>
      <c r="J275" s="143">
        <f>ROUND(I275*H275,2)</f>
        <v>0</v>
      </c>
      <c r="K275" s="139" t="s">
        <v>902</v>
      </c>
      <c r="L275" s="32"/>
      <c r="M275" s="144" t="s">
        <v>1</v>
      </c>
      <c r="N275" s="145" t="s">
        <v>42</v>
      </c>
      <c r="P275" s="146">
        <f>O275*H275</f>
        <v>0</v>
      </c>
      <c r="Q275" s="146">
        <v>1.0311999999999999</v>
      </c>
      <c r="R275" s="146">
        <f>Q275*H275</f>
        <v>10.311999999999999</v>
      </c>
      <c r="S275" s="146">
        <v>0</v>
      </c>
      <c r="T275" s="147">
        <f>S275*H275</f>
        <v>0</v>
      </c>
      <c r="AR275" s="148" t="s">
        <v>249</v>
      </c>
      <c r="AT275" s="148" t="s">
        <v>342</v>
      </c>
      <c r="AU275" s="148" t="s">
        <v>86</v>
      </c>
      <c r="AY275" s="17" t="s">
        <v>339</v>
      </c>
      <c r="BE275" s="149">
        <f>IF(N275="základní",J275,0)</f>
        <v>0</v>
      </c>
      <c r="BF275" s="149">
        <f>IF(N275="snížená",J275,0)</f>
        <v>0</v>
      </c>
      <c r="BG275" s="149">
        <f>IF(N275="zákl. přenesená",J275,0)</f>
        <v>0</v>
      </c>
      <c r="BH275" s="149">
        <f>IF(N275="sníž. přenesená",J275,0)</f>
        <v>0</v>
      </c>
      <c r="BI275" s="149">
        <f>IF(N275="nulová",J275,0)</f>
        <v>0</v>
      </c>
      <c r="BJ275" s="17" t="s">
        <v>84</v>
      </c>
      <c r="BK275" s="149">
        <f>ROUND(I275*H275,2)</f>
        <v>0</v>
      </c>
      <c r="BL275" s="17" t="s">
        <v>249</v>
      </c>
      <c r="BM275" s="148" t="s">
        <v>6274</v>
      </c>
    </row>
    <row r="276" spans="2:65" s="1" customFormat="1" ht="19.2" x14ac:dyDescent="0.2">
      <c r="B276" s="32"/>
      <c r="D276" s="150" t="s">
        <v>348</v>
      </c>
      <c r="F276" s="151" t="s">
        <v>2335</v>
      </c>
      <c r="I276" s="152"/>
      <c r="L276" s="32"/>
      <c r="M276" s="153"/>
      <c r="T276" s="56"/>
      <c r="AT276" s="17" t="s">
        <v>348</v>
      </c>
      <c r="AU276" s="17" t="s">
        <v>86</v>
      </c>
    </row>
    <row r="277" spans="2:65" s="15" customFormat="1" x14ac:dyDescent="0.2">
      <c r="B277" s="189"/>
      <c r="D277" s="150" t="s">
        <v>376</v>
      </c>
      <c r="E277" s="190" t="s">
        <v>1</v>
      </c>
      <c r="F277" s="191" t="s">
        <v>6275</v>
      </c>
      <c r="H277" s="190" t="s">
        <v>1</v>
      </c>
      <c r="I277" s="192"/>
      <c r="L277" s="189"/>
      <c r="M277" s="193"/>
      <c r="T277" s="194"/>
      <c r="AT277" s="190" t="s">
        <v>376</v>
      </c>
      <c r="AU277" s="190" t="s">
        <v>86</v>
      </c>
      <c r="AV277" s="15" t="s">
        <v>84</v>
      </c>
      <c r="AW277" s="15" t="s">
        <v>34</v>
      </c>
      <c r="AX277" s="15" t="s">
        <v>77</v>
      </c>
      <c r="AY277" s="190" t="s">
        <v>339</v>
      </c>
    </row>
    <row r="278" spans="2:65" s="12" customFormat="1" x14ac:dyDescent="0.2">
      <c r="B278" s="155"/>
      <c r="D278" s="150" t="s">
        <v>376</v>
      </c>
      <c r="E278" s="156" t="s">
        <v>1</v>
      </c>
      <c r="F278" s="157" t="s">
        <v>6276</v>
      </c>
      <c r="H278" s="158">
        <v>10</v>
      </c>
      <c r="I278" s="159"/>
      <c r="L278" s="155"/>
      <c r="M278" s="160"/>
      <c r="T278" s="161"/>
      <c r="AT278" s="156" t="s">
        <v>376</v>
      </c>
      <c r="AU278" s="156" t="s">
        <v>86</v>
      </c>
      <c r="AV278" s="12" t="s">
        <v>86</v>
      </c>
      <c r="AW278" s="12" t="s">
        <v>34</v>
      </c>
      <c r="AX278" s="12" t="s">
        <v>77</v>
      </c>
      <c r="AY278" s="156" t="s">
        <v>339</v>
      </c>
    </row>
    <row r="279" spans="2:65" s="13" customFormat="1" x14ac:dyDescent="0.2">
      <c r="B279" s="162"/>
      <c r="D279" s="150" t="s">
        <v>376</v>
      </c>
      <c r="E279" s="163" t="s">
        <v>1</v>
      </c>
      <c r="F279" s="164" t="s">
        <v>398</v>
      </c>
      <c r="H279" s="165">
        <v>10</v>
      </c>
      <c r="I279" s="166"/>
      <c r="L279" s="162"/>
      <c r="M279" s="167"/>
      <c r="T279" s="168"/>
      <c r="AT279" s="163" t="s">
        <v>376</v>
      </c>
      <c r="AU279" s="163" t="s">
        <v>86</v>
      </c>
      <c r="AV279" s="13" t="s">
        <v>249</v>
      </c>
      <c r="AW279" s="13" t="s">
        <v>34</v>
      </c>
      <c r="AX279" s="13" t="s">
        <v>84</v>
      </c>
      <c r="AY279" s="163" t="s">
        <v>339</v>
      </c>
    </row>
    <row r="280" spans="2:65" s="11" customFormat="1" ht="22.8" customHeight="1" x14ac:dyDescent="0.25">
      <c r="B280" s="124"/>
      <c r="D280" s="125" t="s">
        <v>76</v>
      </c>
      <c r="E280" s="134" t="s">
        <v>340</v>
      </c>
      <c r="F280" s="134" t="s">
        <v>341</v>
      </c>
      <c r="I280" s="127"/>
      <c r="J280" s="135">
        <f>BK280</f>
        <v>0</v>
      </c>
      <c r="L280" s="124"/>
      <c r="M280" s="129"/>
      <c r="P280" s="130">
        <f>SUM(P281:P329)</f>
        <v>0</v>
      </c>
      <c r="R280" s="130">
        <f>SUM(R281:R329)</f>
        <v>261.22749999999996</v>
      </c>
      <c r="T280" s="131">
        <f>SUM(T281:T329)</f>
        <v>0</v>
      </c>
      <c r="AR280" s="125" t="s">
        <v>84</v>
      </c>
      <c r="AT280" s="132" t="s">
        <v>76</v>
      </c>
      <c r="AU280" s="132" t="s">
        <v>84</v>
      </c>
      <c r="AY280" s="125" t="s">
        <v>339</v>
      </c>
      <c r="BK280" s="133">
        <f>SUM(BK281:BK329)</f>
        <v>0</v>
      </c>
    </row>
    <row r="281" spans="2:65" s="1" customFormat="1" ht="16.5" customHeight="1" x14ac:dyDescent="0.2">
      <c r="B281" s="136"/>
      <c r="C281" s="137" t="s">
        <v>555</v>
      </c>
      <c r="D281" s="137" t="s">
        <v>342</v>
      </c>
      <c r="E281" s="138" t="s">
        <v>6277</v>
      </c>
      <c r="F281" s="139" t="s">
        <v>6278</v>
      </c>
      <c r="G281" s="140" t="s">
        <v>381</v>
      </c>
      <c r="H281" s="141">
        <v>4</v>
      </c>
      <c r="I281" s="142"/>
      <c r="J281" s="143">
        <f>ROUND(I281*H281,2)</f>
        <v>0</v>
      </c>
      <c r="K281" s="139" t="s">
        <v>1</v>
      </c>
      <c r="L281" s="32"/>
      <c r="M281" s="144" t="s">
        <v>1</v>
      </c>
      <c r="N281" s="145" t="s">
        <v>42</v>
      </c>
      <c r="P281" s="146">
        <f>O281*H281</f>
        <v>0</v>
      </c>
      <c r="Q281" s="146">
        <v>0</v>
      </c>
      <c r="R281" s="146">
        <f>Q281*H281</f>
        <v>0</v>
      </c>
      <c r="S281" s="146">
        <v>0</v>
      </c>
      <c r="T281" s="147">
        <f>S281*H281</f>
        <v>0</v>
      </c>
      <c r="AR281" s="148" t="s">
        <v>249</v>
      </c>
      <c r="AT281" s="148" t="s">
        <v>342</v>
      </c>
      <c r="AU281" s="148" t="s">
        <v>86</v>
      </c>
      <c r="AY281" s="17" t="s">
        <v>339</v>
      </c>
      <c r="BE281" s="149">
        <f>IF(N281="základní",J281,0)</f>
        <v>0</v>
      </c>
      <c r="BF281" s="149">
        <f>IF(N281="snížená",J281,0)</f>
        <v>0</v>
      </c>
      <c r="BG281" s="149">
        <f>IF(N281="zákl. přenesená",J281,0)</f>
        <v>0</v>
      </c>
      <c r="BH281" s="149">
        <f>IF(N281="sníž. přenesená",J281,0)</f>
        <v>0</v>
      </c>
      <c r="BI281" s="149">
        <f>IF(N281="nulová",J281,0)</f>
        <v>0</v>
      </c>
      <c r="BJ281" s="17" t="s">
        <v>84</v>
      </c>
      <c r="BK281" s="149">
        <f>ROUND(I281*H281,2)</f>
        <v>0</v>
      </c>
      <c r="BL281" s="17" t="s">
        <v>249</v>
      </c>
      <c r="BM281" s="148" t="s">
        <v>6279</v>
      </c>
    </row>
    <row r="282" spans="2:65" s="1" customFormat="1" ht="19.2" x14ac:dyDescent="0.2">
      <c r="B282" s="32"/>
      <c r="D282" s="150" t="s">
        <v>348</v>
      </c>
      <c r="F282" s="151" t="s">
        <v>6280</v>
      </c>
      <c r="I282" s="152"/>
      <c r="L282" s="32"/>
      <c r="M282" s="153"/>
      <c r="T282" s="56"/>
      <c r="AT282" s="17" t="s">
        <v>348</v>
      </c>
      <c r="AU282" s="17" t="s">
        <v>86</v>
      </c>
    </row>
    <row r="283" spans="2:65" s="15" customFormat="1" x14ac:dyDescent="0.2">
      <c r="B283" s="189"/>
      <c r="D283" s="150" t="s">
        <v>376</v>
      </c>
      <c r="E283" s="190" t="s">
        <v>1</v>
      </c>
      <c r="F283" s="191" t="s">
        <v>6281</v>
      </c>
      <c r="H283" s="190" t="s">
        <v>1</v>
      </c>
      <c r="I283" s="192"/>
      <c r="L283" s="189"/>
      <c r="M283" s="193"/>
      <c r="T283" s="194"/>
      <c r="AT283" s="190" t="s">
        <v>376</v>
      </c>
      <c r="AU283" s="190" t="s">
        <v>86</v>
      </c>
      <c r="AV283" s="15" t="s">
        <v>84</v>
      </c>
      <c r="AW283" s="15" t="s">
        <v>34</v>
      </c>
      <c r="AX283" s="15" t="s">
        <v>77</v>
      </c>
      <c r="AY283" s="190" t="s">
        <v>339</v>
      </c>
    </row>
    <row r="284" spans="2:65" s="12" customFormat="1" x14ac:dyDescent="0.2">
      <c r="B284" s="155"/>
      <c r="D284" s="150" t="s">
        <v>376</v>
      </c>
      <c r="E284" s="156" t="s">
        <v>1</v>
      </c>
      <c r="F284" s="157" t="s">
        <v>2161</v>
      </c>
      <c r="H284" s="158">
        <v>4</v>
      </c>
      <c r="I284" s="159"/>
      <c r="L284" s="155"/>
      <c r="M284" s="160"/>
      <c r="T284" s="161"/>
      <c r="AT284" s="156" t="s">
        <v>376</v>
      </c>
      <c r="AU284" s="156" t="s">
        <v>86</v>
      </c>
      <c r="AV284" s="12" t="s">
        <v>86</v>
      </c>
      <c r="AW284" s="12" t="s">
        <v>34</v>
      </c>
      <c r="AX284" s="12" t="s">
        <v>77</v>
      </c>
      <c r="AY284" s="156" t="s">
        <v>339</v>
      </c>
    </row>
    <row r="285" spans="2:65" s="13" customFormat="1" x14ac:dyDescent="0.2">
      <c r="B285" s="162"/>
      <c r="D285" s="150" t="s">
        <v>376</v>
      </c>
      <c r="E285" s="163" t="s">
        <v>1</v>
      </c>
      <c r="F285" s="164" t="s">
        <v>398</v>
      </c>
      <c r="H285" s="165">
        <v>4</v>
      </c>
      <c r="I285" s="166"/>
      <c r="L285" s="162"/>
      <c r="M285" s="167"/>
      <c r="T285" s="168"/>
      <c r="AT285" s="163" t="s">
        <v>376</v>
      </c>
      <c r="AU285" s="163" t="s">
        <v>86</v>
      </c>
      <c r="AV285" s="13" t="s">
        <v>249</v>
      </c>
      <c r="AW285" s="13" t="s">
        <v>34</v>
      </c>
      <c r="AX285" s="13" t="s">
        <v>84</v>
      </c>
      <c r="AY285" s="163" t="s">
        <v>339</v>
      </c>
    </row>
    <row r="286" spans="2:65" s="1" customFormat="1" ht="16.5" customHeight="1" x14ac:dyDescent="0.2">
      <c r="B286" s="136"/>
      <c r="C286" s="169" t="s">
        <v>561</v>
      </c>
      <c r="D286" s="169" t="s">
        <v>490</v>
      </c>
      <c r="E286" s="170" t="s">
        <v>6282</v>
      </c>
      <c r="F286" s="171" t="s">
        <v>6283</v>
      </c>
      <c r="G286" s="172" t="s">
        <v>345</v>
      </c>
      <c r="H286" s="173">
        <v>100</v>
      </c>
      <c r="I286" s="174"/>
      <c r="J286" s="175">
        <f>ROUND(I286*H286,2)</f>
        <v>0</v>
      </c>
      <c r="K286" s="171" t="s">
        <v>1</v>
      </c>
      <c r="L286" s="176"/>
      <c r="M286" s="177" t="s">
        <v>1</v>
      </c>
      <c r="N286" s="178" t="s">
        <v>42</v>
      </c>
      <c r="P286" s="146">
        <f>O286*H286</f>
        <v>0</v>
      </c>
      <c r="Q286" s="146">
        <v>0</v>
      </c>
      <c r="R286" s="146">
        <f>Q286*H286</f>
        <v>0</v>
      </c>
      <c r="S286" s="146">
        <v>0</v>
      </c>
      <c r="T286" s="147">
        <f>S286*H286</f>
        <v>0</v>
      </c>
      <c r="AR286" s="148" t="s">
        <v>385</v>
      </c>
      <c r="AT286" s="148" t="s">
        <v>490</v>
      </c>
      <c r="AU286" s="148" t="s">
        <v>86</v>
      </c>
      <c r="AY286" s="17" t="s">
        <v>339</v>
      </c>
      <c r="BE286" s="149">
        <f>IF(N286="základní",J286,0)</f>
        <v>0</v>
      </c>
      <c r="BF286" s="149">
        <f>IF(N286="snížená",J286,0)</f>
        <v>0</v>
      </c>
      <c r="BG286" s="149">
        <f>IF(N286="zákl. přenesená",J286,0)</f>
        <v>0</v>
      </c>
      <c r="BH286" s="149">
        <f>IF(N286="sníž. přenesená",J286,0)</f>
        <v>0</v>
      </c>
      <c r="BI286" s="149">
        <f>IF(N286="nulová",J286,0)</f>
        <v>0</v>
      </c>
      <c r="BJ286" s="17" t="s">
        <v>84</v>
      </c>
      <c r="BK286" s="149">
        <f>ROUND(I286*H286,2)</f>
        <v>0</v>
      </c>
      <c r="BL286" s="17" t="s">
        <v>249</v>
      </c>
      <c r="BM286" s="148" t="s">
        <v>6284</v>
      </c>
    </row>
    <row r="287" spans="2:65" s="1" customFormat="1" x14ac:dyDescent="0.2">
      <c r="B287" s="32"/>
      <c r="D287" s="150" t="s">
        <v>348</v>
      </c>
      <c r="F287" s="151" t="s">
        <v>6283</v>
      </c>
      <c r="I287" s="152"/>
      <c r="L287" s="32"/>
      <c r="M287" s="153"/>
      <c r="T287" s="56"/>
      <c r="AT287" s="17" t="s">
        <v>348</v>
      </c>
      <c r="AU287" s="17" t="s">
        <v>86</v>
      </c>
    </row>
    <row r="288" spans="2:65" s="1" customFormat="1" ht="16.5" customHeight="1" x14ac:dyDescent="0.2">
      <c r="B288" s="136"/>
      <c r="C288" s="169" t="s">
        <v>567</v>
      </c>
      <c r="D288" s="169" t="s">
        <v>490</v>
      </c>
      <c r="E288" s="170" t="s">
        <v>6285</v>
      </c>
      <c r="F288" s="171" t="s">
        <v>1033</v>
      </c>
      <c r="G288" s="172" t="s">
        <v>345</v>
      </c>
      <c r="H288" s="173">
        <v>2</v>
      </c>
      <c r="I288" s="174"/>
      <c r="J288" s="175">
        <f>ROUND(I288*H288,2)</f>
        <v>0</v>
      </c>
      <c r="K288" s="171" t="s">
        <v>1</v>
      </c>
      <c r="L288" s="176"/>
      <c r="M288" s="177" t="s">
        <v>1</v>
      </c>
      <c r="N288" s="178" t="s">
        <v>42</v>
      </c>
      <c r="P288" s="146">
        <f>O288*H288</f>
        <v>0</v>
      </c>
      <c r="Q288" s="146">
        <v>5.8999999999999997E-2</v>
      </c>
      <c r="R288" s="146">
        <f>Q288*H288</f>
        <v>0.11799999999999999</v>
      </c>
      <c r="S288" s="146">
        <v>0</v>
      </c>
      <c r="T288" s="147">
        <f>S288*H288</f>
        <v>0</v>
      </c>
      <c r="AR288" s="148" t="s">
        <v>385</v>
      </c>
      <c r="AT288" s="148" t="s">
        <v>490</v>
      </c>
      <c r="AU288" s="148" t="s">
        <v>86</v>
      </c>
      <c r="AY288" s="17" t="s">
        <v>339</v>
      </c>
      <c r="BE288" s="149">
        <f>IF(N288="základní",J288,0)</f>
        <v>0</v>
      </c>
      <c r="BF288" s="149">
        <f>IF(N288="snížená",J288,0)</f>
        <v>0</v>
      </c>
      <c r="BG288" s="149">
        <f>IF(N288="zákl. přenesená",J288,0)</f>
        <v>0</v>
      </c>
      <c r="BH288" s="149">
        <f>IF(N288="sníž. přenesená",J288,0)</f>
        <v>0</v>
      </c>
      <c r="BI288" s="149">
        <f>IF(N288="nulová",J288,0)</f>
        <v>0</v>
      </c>
      <c r="BJ288" s="17" t="s">
        <v>84</v>
      </c>
      <c r="BK288" s="149">
        <f>ROUND(I288*H288,2)</f>
        <v>0</v>
      </c>
      <c r="BL288" s="17" t="s">
        <v>249</v>
      </c>
      <c r="BM288" s="148" t="s">
        <v>6286</v>
      </c>
    </row>
    <row r="289" spans="2:65" s="1" customFormat="1" x14ac:dyDescent="0.2">
      <c r="B289" s="32"/>
      <c r="D289" s="150" t="s">
        <v>348</v>
      </c>
      <c r="F289" s="151" t="s">
        <v>1033</v>
      </c>
      <c r="I289" s="152"/>
      <c r="L289" s="32"/>
      <c r="M289" s="153"/>
      <c r="T289" s="56"/>
      <c r="AT289" s="17" t="s">
        <v>348</v>
      </c>
      <c r="AU289" s="17" t="s">
        <v>86</v>
      </c>
    </row>
    <row r="290" spans="2:65" s="1" customFormat="1" ht="16.5" customHeight="1" x14ac:dyDescent="0.2">
      <c r="B290" s="136"/>
      <c r="C290" s="169" t="s">
        <v>573</v>
      </c>
      <c r="D290" s="169" t="s">
        <v>490</v>
      </c>
      <c r="E290" s="170" t="s">
        <v>6287</v>
      </c>
      <c r="F290" s="171" t="s">
        <v>6288</v>
      </c>
      <c r="G290" s="172" t="s">
        <v>493</v>
      </c>
      <c r="H290" s="173">
        <v>0.28999999999999998</v>
      </c>
      <c r="I290" s="174"/>
      <c r="J290" s="175">
        <f>ROUND(I290*H290,2)</f>
        <v>0</v>
      </c>
      <c r="K290" s="171" t="s">
        <v>1</v>
      </c>
      <c r="L290" s="176"/>
      <c r="M290" s="177" t="s">
        <v>1</v>
      </c>
      <c r="N290" s="178" t="s">
        <v>42</v>
      </c>
      <c r="P290" s="146">
        <f>O290*H290</f>
        <v>0</v>
      </c>
      <c r="Q290" s="146">
        <v>1</v>
      </c>
      <c r="R290" s="146">
        <f>Q290*H290</f>
        <v>0.28999999999999998</v>
      </c>
      <c r="S290" s="146">
        <v>0</v>
      </c>
      <c r="T290" s="147">
        <f>S290*H290</f>
        <v>0</v>
      </c>
      <c r="AR290" s="148" t="s">
        <v>385</v>
      </c>
      <c r="AT290" s="148" t="s">
        <v>490</v>
      </c>
      <c r="AU290" s="148" t="s">
        <v>86</v>
      </c>
      <c r="AY290" s="17" t="s">
        <v>339</v>
      </c>
      <c r="BE290" s="149">
        <f>IF(N290="základní",J290,0)</f>
        <v>0</v>
      </c>
      <c r="BF290" s="149">
        <f>IF(N290="snížená",J290,0)</f>
        <v>0</v>
      </c>
      <c r="BG290" s="149">
        <f>IF(N290="zákl. přenesená",J290,0)</f>
        <v>0</v>
      </c>
      <c r="BH290" s="149">
        <f>IF(N290="sníž. přenesená",J290,0)</f>
        <v>0</v>
      </c>
      <c r="BI290" s="149">
        <f>IF(N290="nulová",J290,0)</f>
        <v>0</v>
      </c>
      <c r="BJ290" s="17" t="s">
        <v>84</v>
      </c>
      <c r="BK290" s="149">
        <f>ROUND(I290*H290,2)</f>
        <v>0</v>
      </c>
      <c r="BL290" s="17" t="s">
        <v>249</v>
      </c>
      <c r="BM290" s="148" t="s">
        <v>6289</v>
      </c>
    </row>
    <row r="291" spans="2:65" s="1" customFormat="1" x14ac:dyDescent="0.2">
      <c r="B291" s="32"/>
      <c r="D291" s="150" t="s">
        <v>348</v>
      </c>
      <c r="F291" s="151" t="s">
        <v>6288</v>
      </c>
      <c r="I291" s="152"/>
      <c r="L291" s="32"/>
      <c r="M291" s="153"/>
      <c r="T291" s="56"/>
      <c r="AT291" s="17" t="s">
        <v>348</v>
      </c>
      <c r="AU291" s="17" t="s">
        <v>86</v>
      </c>
    </row>
    <row r="292" spans="2:65" s="15" customFormat="1" x14ac:dyDescent="0.2">
      <c r="B292" s="189"/>
      <c r="D292" s="150" t="s">
        <v>376</v>
      </c>
      <c r="E292" s="190" t="s">
        <v>1</v>
      </c>
      <c r="F292" s="191" t="s">
        <v>6290</v>
      </c>
      <c r="H292" s="190" t="s">
        <v>1</v>
      </c>
      <c r="I292" s="192"/>
      <c r="L292" s="189"/>
      <c r="M292" s="193"/>
      <c r="T292" s="194"/>
      <c r="AT292" s="190" t="s">
        <v>376</v>
      </c>
      <c r="AU292" s="190" t="s">
        <v>86</v>
      </c>
      <c r="AV292" s="15" t="s">
        <v>84</v>
      </c>
      <c r="AW292" s="15" t="s">
        <v>34</v>
      </c>
      <c r="AX292" s="15" t="s">
        <v>77</v>
      </c>
      <c r="AY292" s="190" t="s">
        <v>339</v>
      </c>
    </row>
    <row r="293" spans="2:65" s="12" customFormat="1" x14ac:dyDescent="0.2">
      <c r="B293" s="155"/>
      <c r="D293" s="150" t="s">
        <v>376</v>
      </c>
      <c r="E293" s="156" t="s">
        <v>1</v>
      </c>
      <c r="F293" s="157" t="s">
        <v>6291</v>
      </c>
      <c r="H293" s="158">
        <v>0.28999999999999998</v>
      </c>
      <c r="I293" s="159"/>
      <c r="L293" s="155"/>
      <c r="M293" s="160"/>
      <c r="T293" s="161"/>
      <c r="AT293" s="156" t="s">
        <v>376</v>
      </c>
      <c r="AU293" s="156" t="s">
        <v>86</v>
      </c>
      <c r="AV293" s="12" t="s">
        <v>86</v>
      </c>
      <c r="AW293" s="12" t="s">
        <v>34</v>
      </c>
      <c r="AX293" s="12" t="s">
        <v>77</v>
      </c>
      <c r="AY293" s="156" t="s">
        <v>339</v>
      </c>
    </row>
    <row r="294" spans="2:65" s="13" customFormat="1" x14ac:dyDescent="0.2">
      <c r="B294" s="162"/>
      <c r="D294" s="150" t="s">
        <v>376</v>
      </c>
      <c r="E294" s="163" t="s">
        <v>1</v>
      </c>
      <c r="F294" s="164" t="s">
        <v>398</v>
      </c>
      <c r="H294" s="165">
        <v>0.28999999999999998</v>
      </c>
      <c r="I294" s="166"/>
      <c r="L294" s="162"/>
      <c r="M294" s="167"/>
      <c r="T294" s="168"/>
      <c r="AT294" s="163" t="s">
        <v>376</v>
      </c>
      <c r="AU294" s="163" t="s">
        <v>86</v>
      </c>
      <c r="AV294" s="13" t="s">
        <v>249</v>
      </c>
      <c r="AW294" s="13" t="s">
        <v>34</v>
      </c>
      <c r="AX294" s="13" t="s">
        <v>84</v>
      </c>
      <c r="AY294" s="163" t="s">
        <v>339</v>
      </c>
    </row>
    <row r="295" spans="2:65" s="1" customFormat="1" ht="16.5" customHeight="1" x14ac:dyDescent="0.2">
      <c r="B295" s="136"/>
      <c r="C295" s="137" t="s">
        <v>579</v>
      </c>
      <c r="D295" s="137" t="s">
        <v>342</v>
      </c>
      <c r="E295" s="138" t="s">
        <v>6292</v>
      </c>
      <c r="F295" s="139" t="s">
        <v>1029</v>
      </c>
      <c r="G295" s="140" t="s">
        <v>358</v>
      </c>
      <c r="H295" s="141">
        <v>2</v>
      </c>
      <c r="I295" s="142"/>
      <c r="J295" s="143">
        <f>ROUND(I295*H295,2)</f>
        <v>0</v>
      </c>
      <c r="K295" s="139" t="s">
        <v>1</v>
      </c>
      <c r="L295" s="32"/>
      <c r="M295" s="144" t="s">
        <v>1</v>
      </c>
      <c r="N295" s="145" t="s">
        <v>42</v>
      </c>
      <c r="P295" s="146">
        <f>O295*H295</f>
        <v>0</v>
      </c>
      <c r="Q295" s="146">
        <v>0</v>
      </c>
      <c r="R295" s="146">
        <f>Q295*H295</f>
        <v>0</v>
      </c>
      <c r="S295" s="146">
        <v>0</v>
      </c>
      <c r="T295" s="147">
        <f>S295*H295</f>
        <v>0</v>
      </c>
      <c r="AR295" s="148" t="s">
        <v>249</v>
      </c>
      <c r="AT295" s="148" t="s">
        <v>342</v>
      </c>
      <c r="AU295" s="148" t="s">
        <v>86</v>
      </c>
      <c r="AY295" s="17" t="s">
        <v>339</v>
      </c>
      <c r="BE295" s="149">
        <f>IF(N295="základní",J295,0)</f>
        <v>0</v>
      </c>
      <c r="BF295" s="149">
        <f>IF(N295="snížená",J295,0)</f>
        <v>0</v>
      </c>
      <c r="BG295" s="149">
        <f>IF(N295="zákl. přenesená",J295,0)</f>
        <v>0</v>
      </c>
      <c r="BH295" s="149">
        <f>IF(N295="sníž. přenesená",J295,0)</f>
        <v>0</v>
      </c>
      <c r="BI295" s="149">
        <f>IF(N295="nulová",J295,0)</f>
        <v>0</v>
      </c>
      <c r="BJ295" s="17" t="s">
        <v>84</v>
      </c>
      <c r="BK295" s="149">
        <f>ROUND(I295*H295,2)</f>
        <v>0</v>
      </c>
      <c r="BL295" s="17" t="s">
        <v>249</v>
      </c>
      <c r="BM295" s="148" t="s">
        <v>6293</v>
      </c>
    </row>
    <row r="296" spans="2:65" s="1" customFormat="1" ht="19.2" x14ac:dyDescent="0.2">
      <c r="B296" s="32"/>
      <c r="D296" s="150" t="s">
        <v>348</v>
      </c>
      <c r="F296" s="151" t="s">
        <v>1031</v>
      </c>
      <c r="I296" s="152"/>
      <c r="L296" s="32"/>
      <c r="M296" s="153"/>
      <c r="T296" s="56"/>
      <c r="AT296" s="17" t="s">
        <v>348</v>
      </c>
      <c r="AU296" s="17" t="s">
        <v>86</v>
      </c>
    </row>
    <row r="297" spans="2:65" s="1" customFormat="1" ht="16.5" customHeight="1" x14ac:dyDescent="0.2">
      <c r="B297" s="136"/>
      <c r="C297" s="137" t="s">
        <v>582</v>
      </c>
      <c r="D297" s="137" t="s">
        <v>342</v>
      </c>
      <c r="E297" s="138" t="s">
        <v>6294</v>
      </c>
      <c r="F297" s="139" t="s">
        <v>6295</v>
      </c>
      <c r="G297" s="140" t="s">
        <v>358</v>
      </c>
      <c r="H297" s="141">
        <v>21</v>
      </c>
      <c r="I297" s="142"/>
      <c r="J297" s="143">
        <f>ROUND(I297*H297,2)</f>
        <v>0</v>
      </c>
      <c r="K297" s="139" t="s">
        <v>1</v>
      </c>
      <c r="L297" s="32"/>
      <c r="M297" s="144" t="s">
        <v>1</v>
      </c>
      <c r="N297" s="145" t="s">
        <v>42</v>
      </c>
      <c r="P297" s="146">
        <f>O297*H297</f>
        <v>0</v>
      </c>
      <c r="Q297" s="146">
        <v>0</v>
      </c>
      <c r="R297" s="146">
        <f>Q297*H297</f>
        <v>0</v>
      </c>
      <c r="S297" s="146">
        <v>0</v>
      </c>
      <c r="T297" s="147">
        <f>S297*H297</f>
        <v>0</v>
      </c>
      <c r="AR297" s="148" t="s">
        <v>249</v>
      </c>
      <c r="AT297" s="148" t="s">
        <v>342</v>
      </c>
      <c r="AU297" s="148" t="s">
        <v>86</v>
      </c>
      <c r="AY297" s="17" t="s">
        <v>339</v>
      </c>
      <c r="BE297" s="149">
        <f>IF(N297="základní",J297,0)</f>
        <v>0</v>
      </c>
      <c r="BF297" s="149">
        <f>IF(N297="snížená",J297,0)</f>
        <v>0</v>
      </c>
      <c r="BG297" s="149">
        <f>IF(N297="zákl. přenesená",J297,0)</f>
        <v>0</v>
      </c>
      <c r="BH297" s="149">
        <f>IF(N297="sníž. přenesená",J297,0)</f>
        <v>0</v>
      </c>
      <c r="BI297" s="149">
        <f>IF(N297="nulová",J297,0)</f>
        <v>0</v>
      </c>
      <c r="BJ297" s="17" t="s">
        <v>84</v>
      </c>
      <c r="BK297" s="149">
        <f>ROUND(I297*H297,2)</f>
        <v>0</v>
      </c>
      <c r="BL297" s="17" t="s">
        <v>249</v>
      </c>
      <c r="BM297" s="148" t="s">
        <v>6296</v>
      </c>
    </row>
    <row r="298" spans="2:65" s="1" customFormat="1" ht="38.4" x14ac:dyDescent="0.2">
      <c r="B298" s="32"/>
      <c r="D298" s="150" t="s">
        <v>348</v>
      </c>
      <c r="F298" s="151" t="s">
        <v>6297</v>
      </c>
      <c r="I298" s="152"/>
      <c r="L298" s="32"/>
      <c r="M298" s="153"/>
      <c r="T298" s="56"/>
      <c r="AT298" s="17" t="s">
        <v>348</v>
      </c>
      <c r="AU298" s="17" t="s">
        <v>86</v>
      </c>
    </row>
    <row r="299" spans="2:65" s="12" customFormat="1" x14ac:dyDescent="0.2">
      <c r="B299" s="155"/>
      <c r="D299" s="150" t="s">
        <v>376</v>
      </c>
      <c r="E299" s="156" t="s">
        <v>1</v>
      </c>
      <c r="F299" s="157" t="s">
        <v>6298</v>
      </c>
      <c r="H299" s="158">
        <v>21</v>
      </c>
      <c r="I299" s="159"/>
      <c r="L299" s="155"/>
      <c r="M299" s="160"/>
      <c r="T299" s="161"/>
      <c r="AT299" s="156" t="s">
        <v>376</v>
      </c>
      <c r="AU299" s="156" t="s">
        <v>86</v>
      </c>
      <c r="AV299" s="12" t="s">
        <v>86</v>
      </c>
      <c r="AW299" s="12" t="s">
        <v>34</v>
      </c>
      <c r="AX299" s="12" t="s">
        <v>77</v>
      </c>
      <c r="AY299" s="156" t="s">
        <v>339</v>
      </c>
    </row>
    <row r="300" spans="2:65" s="13" customFormat="1" x14ac:dyDescent="0.2">
      <c r="B300" s="162"/>
      <c r="D300" s="150" t="s">
        <v>376</v>
      </c>
      <c r="E300" s="163" t="s">
        <v>1</v>
      </c>
      <c r="F300" s="164" t="s">
        <v>398</v>
      </c>
      <c r="H300" s="165">
        <v>21</v>
      </c>
      <c r="I300" s="166"/>
      <c r="L300" s="162"/>
      <c r="M300" s="167"/>
      <c r="T300" s="168"/>
      <c r="AT300" s="163" t="s">
        <v>376</v>
      </c>
      <c r="AU300" s="163" t="s">
        <v>86</v>
      </c>
      <c r="AV300" s="13" t="s">
        <v>249</v>
      </c>
      <c r="AW300" s="13" t="s">
        <v>34</v>
      </c>
      <c r="AX300" s="13" t="s">
        <v>84</v>
      </c>
      <c r="AY300" s="163" t="s">
        <v>339</v>
      </c>
    </row>
    <row r="301" spans="2:65" s="1" customFormat="1" ht="16.5" customHeight="1" x14ac:dyDescent="0.2">
      <c r="B301" s="136"/>
      <c r="C301" s="169" t="s">
        <v>587</v>
      </c>
      <c r="D301" s="169" t="s">
        <v>490</v>
      </c>
      <c r="E301" s="170" t="s">
        <v>6299</v>
      </c>
      <c r="F301" s="171" t="s">
        <v>6300</v>
      </c>
      <c r="G301" s="172" t="s">
        <v>358</v>
      </c>
      <c r="H301" s="173">
        <v>302.13799999999998</v>
      </c>
      <c r="I301" s="174"/>
      <c r="J301" s="175">
        <f>ROUND(I301*H301,2)</f>
        <v>0</v>
      </c>
      <c r="K301" s="171" t="s">
        <v>1</v>
      </c>
      <c r="L301" s="176"/>
      <c r="M301" s="177" t="s">
        <v>1</v>
      </c>
      <c r="N301" s="178" t="s">
        <v>42</v>
      </c>
      <c r="P301" s="146">
        <f>O301*H301</f>
        <v>0</v>
      </c>
      <c r="Q301" s="146">
        <v>0</v>
      </c>
      <c r="R301" s="146">
        <f>Q301*H301</f>
        <v>0</v>
      </c>
      <c r="S301" s="146">
        <v>0</v>
      </c>
      <c r="T301" s="147">
        <f>S301*H301</f>
        <v>0</v>
      </c>
      <c r="AR301" s="148" t="s">
        <v>385</v>
      </c>
      <c r="AT301" s="148" t="s">
        <v>490</v>
      </c>
      <c r="AU301" s="148" t="s">
        <v>86</v>
      </c>
      <c r="AY301" s="17" t="s">
        <v>339</v>
      </c>
      <c r="BE301" s="149">
        <f>IF(N301="základní",J301,0)</f>
        <v>0</v>
      </c>
      <c r="BF301" s="149">
        <f>IF(N301="snížená",J301,0)</f>
        <v>0</v>
      </c>
      <c r="BG301" s="149">
        <f>IF(N301="zákl. přenesená",J301,0)</f>
        <v>0</v>
      </c>
      <c r="BH301" s="149">
        <f>IF(N301="sníž. přenesená",J301,0)</f>
        <v>0</v>
      </c>
      <c r="BI301" s="149">
        <f>IF(N301="nulová",J301,0)</f>
        <v>0</v>
      </c>
      <c r="BJ301" s="17" t="s">
        <v>84</v>
      </c>
      <c r="BK301" s="149">
        <f>ROUND(I301*H301,2)</f>
        <v>0</v>
      </c>
      <c r="BL301" s="17" t="s">
        <v>249</v>
      </c>
      <c r="BM301" s="148" t="s">
        <v>6301</v>
      </c>
    </row>
    <row r="302" spans="2:65" s="1" customFormat="1" x14ac:dyDescent="0.2">
      <c r="B302" s="32"/>
      <c r="D302" s="150" t="s">
        <v>348</v>
      </c>
      <c r="F302" s="151" t="s">
        <v>6302</v>
      </c>
      <c r="I302" s="152"/>
      <c r="L302" s="32"/>
      <c r="M302" s="153"/>
      <c r="T302" s="56"/>
      <c r="AT302" s="17" t="s">
        <v>348</v>
      </c>
      <c r="AU302" s="17" t="s">
        <v>86</v>
      </c>
    </row>
    <row r="303" spans="2:65" s="12" customFormat="1" x14ac:dyDescent="0.2">
      <c r="B303" s="155"/>
      <c r="D303" s="150" t="s">
        <v>376</v>
      </c>
      <c r="E303" s="156" t="s">
        <v>1</v>
      </c>
      <c r="F303" s="157" t="s">
        <v>6303</v>
      </c>
      <c r="H303" s="158">
        <v>302.13799999999998</v>
      </c>
      <c r="I303" s="159"/>
      <c r="L303" s="155"/>
      <c r="M303" s="160"/>
      <c r="T303" s="161"/>
      <c r="AT303" s="156" t="s">
        <v>376</v>
      </c>
      <c r="AU303" s="156" t="s">
        <v>86</v>
      </c>
      <c r="AV303" s="12" t="s">
        <v>86</v>
      </c>
      <c r="AW303" s="12" t="s">
        <v>34</v>
      </c>
      <c r="AX303" s="12" t="s">
        <v>77</v>
      </c>
      <c r="AY303" s="156" t="s">
        <v>339</v>
      </c>
    </row>
    <row r="304" spans="2:65" s="13" customFormat="1" x14ac:dyDescent="0.2">
      <c r="B304" s="162"/>
      <c r="D304" s="150" t="s">
        <v>376</v>
      </c>
      <c r="E304" s="163" t="s">
        <v>1</v>
      </c>
      <c r="F304" s="164" t="s">
        <v>398</v>
      </c>
      <c r="H304" s="165">
        <v>302.13799999999998</v>
      </c>
      <c r="I304" s="166"/>
      <c r="L304" s="162"/>
      <c r="M304" s="167"/>
      <c r="T304" s="168"/>
      <c r="AT304" s="163" t="s">
        <v>376</v>
      </c>
      <c r="AU304" s="163" t="s">
        <v>86</v>
      </c>
      <c r="AV304" s="13" t="s">
        <v>249</v>
      </c>
      <c r="AW304" s="13" t="s">
        <v>34</v>
      </c>
      <c r="AX304" s="13" t="s">
        <v>84</v>
      </c>
      <c r="AY304" s="163" t="s">
        <v>339</v>
      </c>
    </row>
    <row r="305" spans="2:65" s="1" customFormat="1" ht="16.5" customHeight="1" x14ac:dyDescent="0.2">
      <c r="B305" s="136"/>
      <c r="C305" s="169" t="s">
        <v>592</v>
      </c>
      <c r="D305" s="169" t="s">
        <v>490</v>
      </c>
      <c r="E305" s="170" t="s">
        <v>6304</v>
      </c>
      <c r="F305" s="171" t="s">
        <v>6305</v>
      </c>
      <c r="G305" s="172" t="s">
        <v>358</v>
      </c>
      <c r="H305" s="173">
        <v>302.13799999999998</v>
      </c>
      <c r="I305" s="174"/>
      <c r="J305" s="175">
        <f>ROUND(I305*H305,2)</f>
        <v>0</v>
      </c>
      <c r="K305" s="171" t="s">
        <v>1</v>
      </c>
      <c r="L305" s="176"/>
      <c r="M305" s="177" t="s">
        <v>1</v>
      </c>
      <c r="N305" s="178" t="s">
        <v>42</v>
      </c>
      <c r="P305" s="146">
        <f>O305*H305</f>
        <v>0</v>
      </c>
      <c r="Q305" s="146">
        <v>0</v>
      </c>
      <c r="R305" s="146">
        <f>Q305*H305</f>
        <v>0</v>
      </c>
      <c r="S305" s="146">
        <v>0</v>
      </c>
      <c r="T305" s="147">
        <f>S305*H305</f>
        <v>0</v>
      </c>
      <c r="AR305" s="148" t="s">
        <v>385</v>
      </c>
      <c r="AT305" s="148" t="s">
        <v>490</v>
      </c>
      <c r="AU305" s="148" t="s">
        <v>86</v>
      </c>
      <c r="AY305" s="17" t="s">
        <v>339</v>
      </c>
      <c r="BE305" s="149">
        <f>IF(N305="základní",J305,0)</f>
        <v>0</v>
      </c>
      <c r="BF305" s="149">
        <f>IF(N305="snížená",J305,0)</f>
        <v>0</v>
      </c>
      <c r="BG305" s="149">
        <f>IF(N305="zákl. přenesená",J305,0)</f>
        <v>0</v>
      </c>
      <c r="BH305" s="149">
        <f>IF(N305="sníž. přenesená",J305,0)</f>
        <v>0</v>
      </c>
      <c r="BI305" s="149">
        <f>IF(N305="nulová",J305,0)</f>
        <v>0</v>
      </c>
      <c r="BJ305" s="17" t="s">
        <v>84</v>
      </c>
      <c r="BK305" s="149">
        <f>ROUND(I305*H305,2)</f>
        <v>0</v>
      </c>
      <c r="BL305" s="17" t="s">
        <v>249</v>
      </c>
      <c r="BM305" s="148" t="s">
        <v>6306</v>
      </c>
    </row>
    <row r="306" spans="2:65" s="1" customFormat="1" x14ac:dyDescent="0.2">
      <c r="B306" s="32"/>
      <c r="D306" s="150" t="s">
        <v>348</v>
      </c>
      <c r="F306" s="151" t="s">
        <v>6307</v>
      </c>
      <c r="I306" s="152"/>
      <c r="L306" s="32"/>
      <c r="M306" s="153"/>
      <c r="T306" s="56"/>
      <c r="AT306" s="17" t="s">
        <v>348</v>
      </c>
      <c r="AU306" s="17" t="s">
        <v>86</v>
      </c>
    </row>
    <row r="307" spans="2:65" s="12" customFormat="1" x14ac:dyDescent="0.2">
      <c r="B307" s="155"/>
      <c r="D307" s="150" t="s">
        <v>376</v>
      </c>
      <c r="E307" s="156" t="s">
        <v>1</v>
      </c>
      <c r="F307" s="157" t="s">
        <v>6303</v>
      </c>
      <c r="H307" s="158">
        <v>302.13799999999998</v>
      </c>
      <c r="I307" s="159"/>
      <c r="L307" s="155"/>
      <c r="M307" s="160"/>
      <c r="T307" s="161"/>
      <c r="AT307" s="156" t="s">
        <v>376</v>
      </c>
      <c r="AU307" s="156" t="s">
        <v>86</v>
      </c>
      <c r="AV307" s="12" t="s">
        <v>86</v>
      </c>
      <c r="AW307" s="12" t="s">
        <v>34</v>
      </c>
      <c r="AX307" s="12" t="s">
        <v>77</v>
      </c>
      <c r="AY307" s="156" t="s">
        <v>339</v>
      </c>
    </row>
    <row r="308" spans="2:65" s="13" customFormat="1" x14ac:dyDescent="0.2">
      <c r="B308" s="162"/>
      <c r="D308" s="150" t="s">
        <v>376</v>
      </c>
      <c r="E308" s="163" t="s">
        <v>1</v>
      </c>
      <c r="F308" s="164" t="s">
        <v>398</v>
      </c>
      <c r="H308" s="165">
        <v>302.13799999999998</v>
      </c>
      <c r="I308" s="166"/>
      <c r="L308" s="162"/>
      <c r="M308" s="167"/>
      <c r="T308" s="168"/>
      <c r="AT308" s="163" t="s">
        <v>376</v>
      </c>
      <c r="AU308" s="163" t="s">
        <v>86</v>
      </c>
      <c r="AV308" s="13" t="s">
        <v>249</v>
      </c>
      <c r="AW308" s="13" t="s">
        <v>34</v>
      </c>
      <c r="AX308" s="13" t="s">
        <v>84</v>
      </c>
      <c r="AY308" s="163" t="s">
        <v>339</v>
      </c>
    </row>
    <row r="309" spans="2:65" s="1" customFormat="1" ht="16.5" customHeight="1" x14ac:dyDescent="0.2">
      <c r="B309" s="136"/>
      <c r="C309" s="169" t="s">
        <v>595</v>
      </c>
      <c r="D309" s="169" t="s">
        <v>490</v>
      </c>
      <c r="E309" s="170" t="s">
        <v>6308</v>
      </c>
      <c r="F309" s="171" t="s">
        <v>6309</v>
      </c>
      <c r="G309" s="172" t="s">
        <v>358</v>
      </c>
      <c r="H309" s="173">
        <v>575</v>
      </c>
      <c r="I309" s="174"/>
      <c r="J309" s="175">
        <f>ROUND(I309*H309,2)</f>
        <v>0</v>
      </c>
      <c r="K309" s="171" t="s">
        <v>1</v>
      </c>
      <c r="L309" s="176"/>
      <c r="M309" s="177" t="s">
        <v>1</v>
      </c>
      <c r="N309" s="178" t="s">
        <v>42</v>
      </c>
      <c r="P309" s="146">
        <f>O309*H309</f>
        <v>0</v>
      </c>
      <c r="Q309" s="146">
        <v>0</v>
      </c>
      <c r="R309" s="146">
        <f>Q309*H309</f>
        <v>0</v>
      </c>
      <c r="S309" s="146">
        <v>0</v>
      </c>
      <c r="T309" s="147">
        <f>S309*H309</f>
        <v>0</v>
      </c>
      <c r="AR309" s="148" t="s">
        <v>385</v>
      </c>
      <c r="AT309" s="148" t="s">
        <v>490</v>
      </c>
      <c r="AU309" s="148" t="s">
        <v>86</v>
      </c>
      <c r="AY309" s="17" t="s">
        <v>339</v>
      </c>
      <c r="BE309" s="149">
        <f>IF(N309="základní",J309,0)</f>
        <v>0</v>
      </c>
      <c r="BF309" s="149">
        <f>IF(N309="snížená",J309,0)</f>
        <v>0</v>
      </c>
      <c r="BG309" s="149">
        <f>IF(N309="zákl. přenesená",J309,0)</f>
        <v>0</v>
      </c>
      <c r="BH309" s="149">
        <f>IF(N309="sníž. přenesená",J309,0)</f>
        <v>0</v>
      </c>
      <c r="BI309" s="149">
        <f>IF(N309="nulová",J309,0)</f>
        <v>0</v>
      </c>
      <c r="BJ309" s="17" t="s">
        <v>84</v>
      </c>
      <c r="BK309" s="149">
        <f>ROUND(I309*H309,2)</f>
        <v>0</v>
      </c>
      <c r="BL309" s="17" t="s">
        <v>249</v>
      </c>
      <c r="BM309" s="148" t="s">
        <v>6310</v>
      </c>
    </row>
    <row r="310" spans="2:65" s="1" customFormat="1" x14ac:dyDescent="0.2">
      <c r="B310" s="32"/>
      <c r="D310" s="150" t="s">
        <v>348</v>
      </c>
      <c r="F310" s="151" t="s">
        <v>6311</v>
      </c>
      <c r="I310" s="152"/>
      <c r="L310" s="32"/>
      <c r="M310" s="153"/>
      <c r="T310" s="56"/>
      <c r="AT310" s="17" t="s">
        <v>348</v>
      </c>
      <c r="AU310" s="17" t="s">
        <v>86</v>
      </c>
    </row>
    <row r="311" spans="2:65" s="1" customFormat="1" ht="16.5" customHeight="1" x14ac:dyDescent="0.2">
      <c r="B311" s="136"/>
      <c r="C311" s="169" t="s">
        <v>600</v>
      </c>
      <c r="D311" s="169" t="s">
        <v>490</v>
      </c>
      <c r="E311" s="170" t="s">
        <v>6312</v>
      </c>
      <c r="F311" s="171" t="s">
        <v>6313</v>
      </c>
      <c r="G311" s="172" t="s">
        <v>358</v>
      </c>
      <c r="H311" s="173">
        <v>575</v>
      </c>
      <c r="I311" s="174"/>
      <c r="J311" s="175">
        <f>ROUND(I311*H311,2)</f>
        <v>0</v>
      </c>
      <c r="K311" s="171" t="s">
        <v>1</v>
      </c>
      <c r="L311" s="176"/>
      <c r="M311" s="177" t="s">
        <v>1</v>
      </c>
      <c r="N311" s="178" t="s">
        <v>42</v>
      </c>
      <c r="P311" s="146">
        <f>O311*H311</f>
        <v>0</v>
      </c>
      <c r="Q311" s="146">
        <v>0</v>
      </c>
      <c r="R311" s="146">
        <f>Q311*H311</f>
        <v>0</v>
      </c>
      <c r="S311" s="146">
        <v>0</v>
      </c>
      <c r="T311" s="147">
        <f>S311*H311</f>
        <v>0</v>
      </c>
      <c r="AR311" s="148" t="s">
        <v>385</v>
      </c>
      <c r="AT311" s="148" t="s">
        <v>490</v>
      </c>
      <c r="AU311" s="148" t="s">
        <v>86</v>
      </c>
      <c r="AY311" s="17" t="s">
        <v>339</v>
      </c>
      <c r="BE311" s="149">
        <f>IF(N311="základní",J311,0)</f>
        <v>0</v>
      </c>
      <c r="BF311" s="149">
        <f>IF(N311="snížená",J311,0)</f>
        <v>0</v>
      </c>
      <c r="BG311" s="149">
        <f>IF(N311="zákl. přenesená",J311,0)</f>
        <v>0</v>
      </c>
      <c r="BH311" s="149">
        <f>IF(N311="sníž. přenesená",J311,0)</f>
        <v>0</v>
      </c>
      <c r="BI311" s="149">
        <f>IF(N311="nulová",J311,0)</f>
        <v>0</v>
      </c>
      <c r="BJ311" s="17" t="s">
        <v>84</v>
      </c>
      <c r="BK311" s="149">
        <f>ROUND(I311*H311,2)</f>
        <v>0</v>
      </c>
      <c r="BL311" s="17" t="s">
        <v>249</v>
      </c>
      <c r="BM311" s="148" t="s">
        <v>6314</v>
      </c>
    </row>
    <row r="312" spans="2:65" s="1" customFormat="1" x14ac:dyDescent="0.2">
      <c r="B312" s="32"/>
      <c r="D312" s="150" t="s">
        <v>348</v>
      </c>
      <c r="F312" s="151" t="s">
        <v>6315</v>
      </c>
      <c r="I312" s="152"/>
      <c r="L312" s="32"/>
      <c r="M312" s="153"/>
      <c r="T312" s="56"/>
      <c r="AT312" s="17" t="s">
        <v>348</v>
      </c>
      <c r="AU312" s="17" t="s">
        <v>86</v>
      </c>
    </row>
    <row r="313" spans="2:65" s="1" customFormat="1" ht="16.5" customHeight="1" x14ac:dyDescent="0.2">
      <c r="B313" s="136"/>
      <c r="C313" s="228" t="s">
        <v>603</v>
      </c>
      <c r="D313" s="228" t="s">
        <v>490</v>
      </c>
      <c r="E313" s="229" t="s">
        <v>6316</v>
      </c>
      <c r="F313" s="230" t="s">
        <v>6317</v>
      </c>
      <c r="G313" s="231" t="s">
        <v>373</v>
      </c>
      <c r="H313" s="232">
        <v>113.25</v>
      </c>
      <c r="I313" s="174"/>
      <c r="J313" s="175">
        <f>ROUND(I313*H313,2)</f>
        <v>0</v>
      </c>
      <c r="K313" s="171" t="s">
        <v>902</v>
      </c>
      <c r="L313" s="176"/>
      <c r="M313" s="177" t="s">
        <v>1</v>
      </c>
      <c r="N313" s="178" t="s">
        <v>42</v>
      </c>
      <c r="P313" s="146">
        <f>O313*H313</f>
        <v>0</v>
      </c>
      <c r="Q313" s="146">
        <v>2.234</v>
      </c>
      <c r="R313" s="146">
        <f>Q313*H313</f>
        <v>253.00049999999999</v>
      </c>
      <c r="S313" s="146">
        <v>0</v>
      </c>
      <c r="T313" s="147">
        <f>S313*H313</f>
        <v>0</v>
      </c>
      <c r="AR313" s="148" t="s">
        <v>385</v>
      </c>
      <c r="AT313" s="148" t="s">
        <v>490</v>
      </c>
      <c r="AU313" s="148" t="s">
        <v>86</v>
      </c>
      <c r="AY313" s="17" t="s">
        <v>339</v>
      </c>
      <c r="BE313" s="149">
        <f>IF(N313="základní",J313,0)</f>
        <v>0</v>
      </c>
      <c r="BF313" s="149">
        <f>IF(N313="snížená",J313,0)</f>
        <v>0</v>
      </c>
      <c r="BG313" s="149">
        <f>IF(N313="zákl. přenesená",J313,0)</f>
        <v>0</v>
      </c>
      <c r="BH313" s="149">
        <f>IF(N313="sníž. přenesená",J313,0)</f>
        <v>0</v>
      </c>
      <c r="BI313" s="149">
        <f>IF(N313="nulová",J313,0)</f>
        <v>0</v>
      </c>
      <c r="BJ313" s="17" t="s">
        <v>84</v>
      </c>
      <c r="BK313" s="149">
        <f>ROUND(I313*H313,2)</f>
        <v>0</v>
      </c>
      <c r="BL313" s="17" t="s">
        <v>249</v>
      </c>
      <c r="BM313" s="148" t="s">
        <v>6318</v>
      </c>
    </row>
    <row r="314" spans="2:65" s="1" customFormat="1" x14ac:dyDescent="0.2">
      <c r="B314" s="32"/>
      <c r="C314" s="221"/>
      <c r="D314" s="222" t="s">
        <v>348</v>
      </c>
      <c r="E314" s="221"/>
      <c r="F314" s="223" t="s">
        <v>6317</v>
      </c>
      <c r="G314" s="221"/>
      <c r="H314" s="221"/>
      <c r="I314" s="152"/>
      <c r="L314" s="32"/>
      <c r="M314" s="153"/>
      <c r="T314" s="56"/>
      <c r="AT314" s="17" t="s">
        <v>348</v>
      </c>
      <c r="AU314" s="17" t="s">
        <v>86</v>
      </c>
    </row>
    <row r="315" spans="2:65" s="12" customFormat="1" x14ac:dyDescent="0.2">
      <c r="B315" s="155"/>
      <c r="C315" s="221"/>
      <c r="D315" s="222" t="s">
        <v>376</v>
      </c>
      <c r="E315" s="225" t="s">
        <v>1</v>
      </c>
      <c r="F315" s="226" t="s">
        <v>6319</v>
      </c>
      <c r="G315" s="221"/>
      <c r="H315" s="227">
        <v>0</v>
      </c>
      <c r="I315" s="159"/>
      <c r="L315" s="155"/>
      <c r="M315" s="160"/>
      <c r="T315" s="161"/>
      <c r="AT315" s="156" t="s">
        <v>376</v>
      </c>
      <c r="AU315" s="156" t="s">
        <v>86</v>
      </c>
      <c r="AV315" s="12" t="s">
        <v>86</v>
      </c>
      <c r="AW315" s="12" t="s">
        <v>34</v>
      </c>
      <c r="AX315" s="12" t="s">
        <v>77</v>
      </c>
      <c r="AY315" s="156" t="s">
        <v>339</v>
      </c>
    </row>
    <row r="316" spans="2:65" s="12" customFormat="1" x14ac:dyDescent="0.2">
      <c r="B316" s="155"/>
      <c r="C316" s="221"/>
      <c r="D316" s="222" t="s">
        <v>376</v>
      </c>
      <c r="E316" s="225" t="s">
        <v>1</v>
      </c>
      <c r="F316" s="226" t="s">
        <v>6320</v>
      </c>
      <c r="G316" s="221"/>
      <c r="H316" s="227">
        <v>4</v>
      </c>
      <c r="I316" s="159"/>
      <c r="L316" s="155"/>
      <c r="M316" s="160"/>
      <c r="T316" s="161"/>
      <c r="AT316" s="156" t="s">
        <v>376</v>
      </c>
      <c r="AU316" s="156" t="s">
        <v>86</v>
      </c>
      <c r="AV316" s="12" t="s">
        <v>86</v>
      </c>
      <c r="AW316" s="12" t="s">
        <v>34</v>
      </c>
      <c r="AX316" s="12" t="s">
        <v>77</v>
      </c>
      <c r="AY316" s="156" t="s">
        <v>339</v>
      </c>
    </row>
    <row r="317" spans="2:65" s="12" customFormat="1" x14ac:dyDescent="0.2">
      <c r="B317" s="155"/>
      <c r="C317" s="221"/>
      <c r="D317" s="222" t="s">
        <v>376</v>
      </c>
      <c r="E317" s="225" t="s">
        <v>1</v>
      </c>
      <c r="F317" s="226" t="s">
        <v>6321</v>
      </c>
      <c r="G317" s="221"/>
      <c r="H317" s="227">
        <v>109.25</v>
      </c>
      <c r="I317" s="159"/>
      <c r="L317" s="155"/>
      <c r="M317" s="160"/>
      <c r="T317" s="161"/>
      <c r="AT317" s="156" t="s">
        <v>376</v>
      </c>
      <c r="AU317" s="156" t="s">
        <v>86</v>
      </c>
      <c r="AV317" s="12" t="s">
        <v>86</v>
      </c>
      <c r="AW317" s="12" t="s">
        <v>34</v>
      </c>
      <c r="AX317" s="12" t="s">
        <v>77</v>
      </c>
      <c r="AY317" s="156" t="s">
        <v>339</v>
      </c>
    </row>
    <row r="318" spans="2:65" s="13" customFormat="1" x14ac:dyDescent="0.2">
      <c r="B318" s="162"/>
      <c r="D318" s="150" t="s">
        <v>376</v>
      </c>
      <c r="E318" s="163" t="s">
        <v>1</v>
      </c>
      <c r="F318" s="164" t="s">
        <v>398</v>
      </c>
      <c r="H318" s="165">
        <v>113.25</v>
      </c>
      <c r="I318" s="166"/>
      <c r="L318" s="162"/>
      <c r="M318" s="167"/>
      <c r="T318" s="168"/>
      <c r="AT318" s="163" t="s">
        <v>376</v>
      </c>
      <c r="AU318" s="163" t="s">
        <v>86</v>
      </c>
      <c r="AV318" s="13" t="s">
        <v>249</v>
      </c>
      <c r="AW318" s="13" t="s">
        <v>34</v>
      </c>
      <c r="AX318" s="13" t="s">
        <v>84</v>
      </c>
      <c r="AY318" s="163" t="s">
        <v>339</v>
      </c>
    </row>
    <row r="319" spans="2:65" s="1" customFormat="1" ht="16.5" customHeight="1" x14ac:dyDescent="0.2">
      <c r="B319" s="136"/>
      <c r="C319" s="169" t="s">
        <v>606</v>
      </c>
      <c r="D319" s="169" t="s">
        <v>490</v>
      </c>
      <c r="E319" s="170" t="s">
        <v>6322</v>
      </c>
      <c r="F319" s="171" t="s">
        <v>673</v>
      </c>
      <c r="G319" s="172" t="s">
        <v>373</v>
      </c>
      <c r="H319" s="173">
        <v>1.1000000000000001</v>
      </c>
      <c r="I319" s="174"/>
      <c r="J319" s="175">
        <f>ROUND(I319*H319,2)</f>
        <v>0</v>
      </c>
      <c r="K319" s="171" t="s">
        <v>1</v>
      </c>
      <c r="L319" s="176"/>
      <c r="M319" s="177" t="s">
        <v>1</v>
      </c>
      <c r="N319" s="178" t="s">
        <v>42</v>
      </c>
      <c r="P319" s="146">
        <f>O319*H319</f>
        <v>0</v>
      </c>
      <c r="Q319" s="146">
        <v>2.234</v>
      </c>
      <c r="R319" s="146">
        <f>Q319*H319</f>
        <v>2.4574000000000003</v>
      </c>
      <c r="S319" s="146">
        <v>0</v>
      </c>
      <c r="T319" s="147">
        <f>S319*H319</f>
        <v>0</v>
      </c>
      <c r="AR319" s="148" t="s">
        <v>385</v>
      </c>
      <c r="AT319" s="148" t="s">
        <v>490</v>
      </c>
      <c r="AU319" s="148" t="s">
        <v>86</v>
      </c>
      <c r="AY319" s="17" t="s">
        <v>339</v>
      </c>
      <c r="BE319" s="149">
        <f>IF(N319="základní",J319,0)</f>
        <v>0</v>
      </c>
      <c r="BF319" s="149">
        <f>IF(N319="snížená",J319,0)</f>
        <v>0</v>
      </c>
      <c r="BG319" s="149">
        <f>IF(N319="zákl. přenesená",J319,0)</f>
        <v>0</v>
      </c>
      <c r="BH319" s="149">
        <f>IF(N319="sníž. přenesená",J319,0)</f>
        <v>0</v>
      </c>
      <c r="BI319" s="149">
        <f>IF(N319="nulová",J319,0)</f>
        <v>0</v>
      </c>
      <c r="BJ319" s="17" t="s">
        <v>84</v>
      </c>
      <c r="BK319" s="149">
        <f>ROUND(I319*H319,2)</f>
        <v>0</v>
      </c>
      <c r="BL319" s="17" t="s">
        <v>249</v>
      </c>
      <c r="BM319" s="148" t="s">
        <v>6323</v>
      </c>
    </row>
    <row r="320" spans="2:65" s="1" customFormat="1" x14ac:dyDescent="0.2">
      <c r="B320" s="32"/>
      <c r="D320" s="150" t="s">
        <v>348</v>
      </c>
      <c r="F320" s="151" t="s">
        <v>673</v>
      </c>
      <c r="I320" s="152"/>
      <c r="L320" s="32"/>
      <c r="M320" s="153"/>
      <c r="T320" s="56"/>
      <c r="AT320" s="17" t="s">
        <v>348</v>
      </c>
      <c r="AU320" s="17" t="s">
        <v>86</v>
      </c>
    </row>
    <row r="321" spans="2:65" s="15" customFormat="1" x14ac:dyDescent="0.2">
      <c r="B321" s="189"/>
      <c r="D321" s="150" t="s">
        <v>376</v>
      </c>
      <c r="E321" s="190" t="s">
        <v>1</v>
      </c>
      <c r="F321" s="191" t="s">
        <v>6324</v>
      </c>
      <c r="H321" s="190" t="s">
        <v>1</v>
      </c>
      <c r="I321" s="192"/>
      <c r="L321" s="189"/>
      <c r="M321" s="193"/>
      <c r="T321" s="194"/>
      <c r="AT321" s="190" t="s">
        <v>376</v>
      </c>
      <c r="AU321" s="190" t="s">
        <v>86</v>
      </c>
      <c r="AV321" s="15" t="s">
        <v>84</v>
      </c>
      <c r="AW321" s="15" t="s">
        <v>34</v>
      </c>
      <c r="AX321" s="15" t="s">
        <v>77</v>
      </c>
      <c r="AY321" s="190" t="s">
        <v>339</v>
      </c>
    </row>
    <row r="322" spans="2:65" s="12" customFormat="1" x14ac:dyDescent="0.2">
      <c r="B322" s="155"/>
      <c r="D322" s="150" t="s">
        <v>376</v>
      </c>
      <c r="E322" s="156" t="s">
        <v>1</v>
      </c>
      <c r="F322" s="157" t="s">
        <v>6325</v>
      </c>
      <c r="H322" s="158">
        <v>1.1000000000000001</v>
      </c>
      <c r="I322" s="159"/>
      <c r="L322" s="155"/>
      <c r="M322" s="160"/>
      <c r="T322" s="161"/>
      <c r="AT322" s="156" t="s">
        <v>376</v>
      </c>
      <c r="AU322" s="156" t="s">
        <v>86</v>
      </c>
      <c r="AV322" s="12" t="s">
        <v>86</v>
      </c>
      <c r="AW322" s="12" t="s">
        <v>34</v>
      </c>
      <c r="AX322" s="12" t="s">
        <v>77</v>
      </c>
      <c r="AY322" s="156" t="s">
        <v>339</v>
      </c>
    </row>
    <row r="323" spans="2:65" s="13" customFormat="1" x14ac:dyDescent="0.2">
      <c r="B323" s="162"/>
      <c r="D323" s="150" t="s">
        <v>376</v>
      </c>
      <c r="E323" s="163" t="s">
        <v>1</v>
      </c>
      <c r="F323" s="164" t="s">
        <v>398</v>
      </c>
      <c r="H323" s="165">
        <v>1.1000000000000001</v>
      </c>
      <c r="I323" s="166"/>
      <c r="L323" s="162"/>
      <c r="M323" s="167"/>
      <c r="T323" s="168"/>
      <c r="AT323" s="163" t="s">
        <v>376</v>
      </c>
      <c r="AU323" s="163" t="s">
        <v>86</v>
      </c>
      <c r="AV323" s="13" t="s">
        <v>249</v>
      </c>
      <c r="AW323" s="13" t="s">
        <v>34</v>
      </c>
      <c r="AX323" s="13" t="s">
        <v>84</v>
      </c>
      <c r="AY323" s="163" t="s">
        <v>339</v>
      </c>
    </row>
    <row r="324" spans="2:65" s="1" customFormat="1" ht="16.5" customHeight="1" x14ac:dyDescent="0.2">
      <c r="B324" s="136"/>
      <c r="C324" s="137" t="s">
        <v>609</v>
      </c>
      <c r="D324" s="137" t="s">
        <v>342</v>
      </c>
      <c r="E324" s="138" t="s">
        <v>6326</v>
      </c>
      <c r="F324" s="139" t="s">
        <v>6327</v>
      </c>
      <c r="G324" s="140" t="s">
        <v>373</v>
      </c>
      <c r="H324" s="141">
        <v>5</v>
      </c>
      <c r="I324" s="142"/>
      <c r="J324" s="143">
        <f>ROUND(I324*H324,2)</f>
        <v>0</v>
      </c>
      <c r="K324" s="139" t="s">
        <v>1</v>
      </c>
      <c r="L324" s="32"/>
      <c r="M324" s="144" t="s">
        <v>1</v>
      </c>
      <c r="N324" s="145" t="s">
        <v>42</v>
      </c>
      <c r="P324" s="146">
        <f>O324*H324</f>
        <v>0</v>
      </c>
      <c r="Q324" s="146">
        <v>0</v>
      </c>
      <c r="R324" s="146">
        <f>Q324*H324</f>
        <v>0</v>
      </c>
      <c r="S324" s="146">
        <v>0</v>
      </c>
      <c r="T324" s="147">
        <f>S324*H324</f>
        <v>0</v>
      </c>
      <c r="AR324" s="148" t="s">
        <v>249</v>
      </c>
      <c r="AT324" s="148" t="s">
        <v>342</v>
      </c>
      <c r="AU324" s="148" t="s">
        <v>86</v>
      </c>
      <c r="AY324" s="17" t="s">
        <v>339</v>
      </c>
      <c r="BE324" s="149">
        <f>IF(N324="základní",J324,0)</f>
        <v>0</v>
      </c>
      <c r="BF324" s="149">
        <f>IF(N324="snížená",J324,0)</f>
        <v>0</v>
      </c>
      <c r="BG324" s="149">
        <f>IF(N324="zákl. přenesená",J324,0)</f>
        <v>0</v>
      </c>
      <c r="BH324" s="149">
        <f>IF(N324="sníž. přenesená",J324,0)</f>
        <v>0</v>
      </c>
      <c r="BI324" s="149">
        <f>IF(N324="nulová",J324,0)</f>
        <v>0</v>
      </c>
      <c r="BJ324" s="17" t="s">
        <v>84</v>
      </c>
      <c r="BK324" s="149">
        <f>ROUND(I324*H324,2)</f>
        <v>0</v>
      </c>
      <c r="BL324" s="17" t="s">
        <v>249</v>
      </c>
      <c r="BM324" s="148" t="s">
        <v>6328</v>
      </c>
    </row>
    <row r="325" spans="2:65" s="1" customFormat="1" ht="19.2" x14ac:dyDescent="0.2">
      <c r="B325" s="32"/>
      <c r="D325" s="150" t="s">
        <v>348</v>
      </c>
      <c r="F325" s="151" t="s">
        <v>6329</v>
      </c>
      <c r="I325" s="152"/>
      <c r="L325" s="32"/>
      <c r="M325" s="153"/>
      <c r="T325" s="56"/>
      <c r="AT325" s="17" t="s">
        <v>348</v>
      </c>
      <c r="AU325" s="17" t="s">
        <v>86</v>
      </c>
    </row>
    <row r="326" spans="2:65" s="1" customFormat="1" ht="16.5" customHeight="1" x14ac:dyDescent="0.2">
      <c r="B326" s="136"/>
      <c r="C326" s="137" t="s">
        <v>612</v>
      </c>
      <c r="D326" s="137" t="s">
        <v>342</v>
      </c>
      <c r="E326" s="138" t="s">
        <v>6330</v>
      </c>
      <c r="F326" s="139" t="s">
        <v>6331</v>
      </c>
      <c r="G326" s="140" t="s">
        <v>381</v>
      </c>
      <c r="H326" s="141">
        <v>40</v>
      </c>
      <c r="I326" s="142"/>
      <c r="J326" s="143">
        <f>ROUND(I326*H326,2)</f>
        <v>0</v>
      </c>
      <c r="K326" s="139" t="s">
        <v>902</v>
      </c>
      <c r="L326" s="32"/>
      <c r="M326" s="144" t="s">
        <v>1</v>
      </c>
      <c r="N326" s="145" t="s">
        <v>42</v>
      </c>
      <c r="P326" s="146">
        <f>O326*H326</f>
        <v>0</v>
      </c>
      <c r="Q326" s="146">
        <v>0.13403999999999999</v>
      </c>
      <c r="R326" s="146">
        <f>Q326*H326</f>
        <v>5.3615999999999993</v>
      </c>
      <c r="S326" s="146">
        <v>0</v>
      </c>
      <c r="T326" s="147">
        <f>S326*H326</f>
        <v>0</v>
      </c>
      <c r="AR326" s="148" t="s">
        <v>249</v>
      </c>
      <c r="AT326" s="148" t="s">
        <v>342</v>
      </c>
      <c r="AU326" s="148" t="s">
        <v>86</v>
      </c>
      <c r="AY326" s="17" t="s">
        <v>339</v>
      </c>
      <c r="BE326" s="149">
        <f>IF(N326="základní",J326,0)</f>
        <v>0</v>
      </c>
      <c r="BF326" s="149">
        <f>IF(N326="snížená",J326,0)</f>
        <v>0</v>
      </c>
      <c r="BG326" s="149">
        <f>IF(N326="zákl. přenesená",J326,0)</f>
        <v>0</v>
      </c>
      <c r="BH326" s="149">
        <f>IF(N326="sníž. přenesená",J326,0)</f>
        <v>0</v>
      </c>
      <c r="BI326" s="149">
        <f>IF(N326="nulová",J326,0)</f>
        <v>0</v>
      </c>
      <c r="BJ326" s="17" t="s">
        <v>84</v>
      </c>
      <c r="BK326" s="149">
        <f>ROUND(I326*H326,2)</f>
        <v>0</v>
      </c>
      <c r="BL326" s="17" t="s">
        <v>249</v>
      </c>
      <c r="BM326" s="148" t="s">
        <v>6332</v>
      </c>
    </row>
    <row r="327" spans="2:65" s="1" customFormat="1" ht="19.2" x14ac:dyDescent="0.2">
      <c r="B327" s="32"/>
      <c r="D327" s="150" t="s">
        <v>348</v>
      </c>
      <c r="F327" s="151" t="s">
        <v>6333</v>
      </c>
      <c r="I327" s="152"/>
      <c r="L327" s="32"/>
      <c r="M327" s="153"/>
      <c r="T327" s="56"/>
      <c r="AT327" s="17" t="s">
        <v>348</v>
      </c>
      <c r="AU327" s="17" t="s">
        <v>86</v>
      </c>
    </row>
    <row r="328" spans="2:65" s="12" customFormat="1" x14ac:dyDescent="0.2">
      <c r="B328" s="155"/>
      <c r="D328" s="150" t="s">
        <v>376</v>
      </c>
      <c r="E328" s="156" t="s">
        <v>1</v>
      </c>
      <c r="F328" s="157" t="s">
        <v>6334</v>
      </c>
      <c r="H328" s="158">
        <v>40</v>
      </c>
      <c r="I328" s="159"/>
      <c r="L328" s="155"/>
      <c r="M328" s="160"/>
      <c r="T328" s="161"/>
      <c r="AT328" s="156" t="s">
        <v>376</v>
      </c>
      <c r="AU328" s="156" t="s">
        <v>86</v>
      </c>
      <c r="AV328" s="12" t="s">
        <v>86</v>
      </c>
      <c r="AW328" s="12" t="s">
        <v>34</v>
      </c>
      <c r="AX328" s="12" t="s">
        <v>77</v>
      </c>
      <c r="AY328" s="156" t="s">
        <v>339</v>
      </c>
    </row>
    <row r="329" spans="2:65" s="13" customFormat="1" x14ac:dyDescent="0.2">
      <c r="B329" s="162"/>
      <c r="D329" s="150" t="s">
        <v>376</v>
      </c>
      <c r="E329" s="163" t="s">
        <v>1</v>
      </c>
      <c r="F329" s="164" t="s">
        <v>398</v>
      </c>
      <c r="H329" s="165">
        <v>40</v>
      </c>
      <c r="I329" s="166"/>
      <c r="L329" s="162"/>
      <c r="M329" s="167"/>
      <c r="T329" s="168"/>
      <c r="AT329" s="163" t="s">
        <v>376</v>
      </c>
      <c r="AU329" s="163" t="s">
        <v>86</v>
      </c>
      <c r="AV329" s="13" t="s">
        <v>249</v>
      </c>
      <c r="AW329" s="13" t="s">
        <v>34</v>
      </c>
      <c r="AX329" s="13" t="s">
        <v>84</v>
      </c>
      <c r="AY329" s="163" t="s">
        <v>339</v>
      </c>
    </row>
    <row r="330" spans="2:65" s="11" customFormat="1" ht="22.8" customHeight="1" x14ac:dyDescent="0.25">
      <c r="B330" s="124"/>
      <c r="D330" s="125" t="s">
        <v>76</v>
      </c>
      <c r="E330" s="134" t="s">
        <v>370</v>
      </c>
      <c r="F330" s="134" t="s">
        <v>2379</v>
      </c>
      <c r="I330" s="127"/>
      <c r="J330" s="135">
        <f>BK330</f>
        <v>0</v>
      </c>
      <c r="L330" s="124"/>
      <c r="M330" s="129"/>
      <c r="P330" s="130">
        <f>SUM(P331:P334)</f>
        <v>0</v>
      </c>
      <c r="R330" s="130">
        <f>SUM(R331:R334)</f>
        <v>0.46479999999999999</v>
      </c>
      <c r="T330" s="131">
        <f>SUM(T331:T334)</f>
        <v>0</v>
      </c>
      <c r="AR330" s="125" t="s">
        <v>84</v>
      </c>
      <c r="AT330" s="132" t="s">
        <v>76</v>
      </c>
      <c r="AU330" s="132" t="s">
        <v>84</v>
      </c>
      <c r="AY330" s="125" t="s">
        <v>339</v>
      </c>
      <c r="BK330" s="133">
        <f>SUM(BK331:BK334)</f>
        <v>0</v>
      </c>
    </row>
    <row r="331" spans="2:65" s="1" customFormat="1" ht="16.5" customHeight="1" x14ac:dyDescent="0.2">
      <c r="B331" s="136"/>
      <c r="C331" s="137" t="s">
        <v>618</v>
      </c>
      <c r="D331" s="137" t="s">
        <v>342</v>
      </c>
      <c r="E331" s="138" t="s">
        <v>2380</v>
      </c>
      <c r="F331" s="139" t="s">
        <v>2381</v>
      </c>
      <c r="G331" s="140" t="s">
        <v>381</v>
      </c>
      <c r="H331" s="141">
        <v>40</v>
      </c>
      <c r="I331" s="142"/>
      <c r="J331" s="143">
        <f>ROUND(I331*H331,2)</f>
        <v>0</v>
      </c>
      <c r="K331" s="139" t="s">
        <v>902</v>
      </c>
      <c r="L331" s="32"/>
      <c r="M331" s="144" t="s">
        <v>1</v>
      </c>
      <c r="N331" s="145" t="s">
        <v>42</v>
      </c>
      <c r="P331" s="146">
        <f>O331*H331</f>
        <v>0</v>
      </c>
      <c r="Q331" s="146">
        <v>1.162E-2</v>
      </c>
      <c r="R331" s="146">
        <f>Q331*H331</f>
        <v>0.46479999999999999</v>
      </c>
      <c r="S331" s="146">
        <v>0</v>
      </c>
      <c r="T331" s="147">
        <f>S331*H331</f>
        <v>0</v>
      </c>
      <c r="AR331" s="148" t="s">
        <v>249</v>
      </c>
      <c r="AT331" s="148" t="s">
        <v>342</v>
      </c>
      <c r="AU331" s="148" t="s">
        <v>86</v>
      </c>
      <c r="AY331" s="17" t="s">
        <v>339</v>
      </c>
      <c r="BE331" s="149">
        <f>IF(N331="základní",J331,0)</f>
        <v>0</v>
      </c>
      <c r="BF331" s="149">
        <f>IF(N331="snížená",J331,0)</f>
        <v>0</v>
      </c>
      <c r="BG331" s="149">
        <f>IF(N331="zákl. přenesená",J331,0)</f>
        <v>0</v>
      </c>
      <c r="BH331" s="149">
        <f>IF(N331="sníž. přenesená",J331,0)</f>
        <v>0</v>
      </c>
      <c r="BI331" s="149">
        <f>IF(N331="nulová",J331,0)</f>
        <v>0</v>
      </c>
      <c r="BJ331" s="17" t="s">
        <v>84</v>
      </c>
      <c r="BK331" s="149">
        <f>ROUND(I331*H331,2)</f>
        <v>0</v>
      </c>
      <c r="BL331" s="17" t="s">
        <v>249</v>
      </c>
      <c r="BM331" s="148" t="s">
        <v>6335</v>
      </c>
    </row>
    <row r="332" spans="2:65" s="1" customFormat="1" ht="19.2" x14ac:dyDescent="0.2">
      <c r="B332" s="32"/>
      <c r="D332" s="150" t="s">
        <v>348</v>
      </c>
      <c r="F332" s="151" t="s">
        <v>2383</v>
      </c>
      <c r="I332" s="152"/>
      <c r="L332" s="32"/>
      <c r="M332" s="153"/>
      <c r="T332" s="56"/>
      <c r="AT332" s="17" t="s">
        <v>348</v>
      </c>
      <c r="AU332" s="17" t="s">
        <v>86</v>
      </c>
    </row>
    <row r="333" spans="2:65" s="12" customFormat="1" x14ac:dyDescent="0.2">
      <c r="B333" s="155"/>
      <c r="D333" s="150" t="s">
        <v>376</v>
      </c>
      <c r="E333" s="156" t="s">
        <v>1</v>
      </c>
      <c r="F333" s="157" t="s">
        <v>6336</v>
      </c>
      <c r="H333" s="158">
        <v>40</v>
      </c>
      <c r="I333" s="159"/>
      <c r="L333" s="155"/>
      <c r="M333" s="160"/>
      <c r="T333" s="161"/>
      <c r="AT333" s="156" t="s">
        <v>376</v>
      </c>
      <c r="AU333" s="156" t="s">
        <v>86</v>
      </c>
      <c r="AV333" s="12" t="s">
        <v>86</v>
      </c>
      <c r="AW333" s="12" t="s">
        <v>34</v>
      </c>
      <c r="AX333" s="12" t="s">
        <v>77</v>
      </c>
      <c r="AY333" s="156" t="s">
        <v>339</v>
      </c>
    </row>
    <row r="334" spans="2:65" s="13" customFormat="1" x14ac:dyDescent="0.2">
      <c r="B334" s="162"/>
      <c r="D334" s="150" t="s">
        <v>376</v>
      </c>
      <c r="E334" s="163" t="s">
        <v>1</v>
      </c>
      <c r="F334" s="164" t="s">
        <v>398</v>
      </c>
      <c r="H334" s="165">
        <v>40</v>
      </c>
      <c r="I334" s="166"/>
      <c r="L334" s="162"/>
      <c r="M334" s="167"/>
      <c r="T334" s="168"/>
      <c r="AT334" s="163" t="s">
        <v>376</v>
      </c>
      <c r="AU334" s="163" t="s">
        <v>86</v>
      </c>
      <c r="AV334" s="13" t="s">
        <v>249</v>
      </c>
      <c r="AW334" s="13" t="s">
        <v>34</v>
      </c>
      <c r="AX334" s="13" t="s">
        <v>84</v>
      </c>
      <c r="AY334" s="163" t="s">
        <v>339</v>
      </c>
    </row>
    <row r="335" spans="2:65" s="11" customFormat="1" ht="22.8" customHeight="1" x14ac:dyDescent="0.25">
      <c r="B335" s="124"/>
      <c r="D335" s="125" t="s">
        <v>76</v>
      </c>
      <c r="E335" s="134" t="s">
        <v>391</v>
      </c>
      <c r="F335" s="134" t="s">
        <v>2387</v>
      </c>
      <c r="I335" s="127"/>
      <c r="J335" s="135">
        <f>BK335</f>
        <v>0</v>
      </c>
      <c r="L335" s="124"/>
      <c r="M335" s="129"/>
      <c r="P335" s="130">
        <f>SUM(P336:P378)</f>
        <v>0</v>
      </c>
      <c r="R335" s="130">
        <f>SUM(R336:R378)</f>
        <v>482.35150824999999</v>
      </c>
      <c r="T335" s="131">
        <f>SUM(T336:T378)</f>
        <v>0</v>
      </c>
      <c r="AR335" s="125" t="s">
        <v>84</v>
      </c>
      <c r="AT335" s="132" t="s">
        <v>76</v>
      </c>
      <c r="AU335" s="132" t="s">
        <v>84</v>
      </c>
      <c r="AY335" s="125" t="s">
        <v>339</v>
      </c>
      <c r="BK335" s="133">
        <f>SUM(BK336:BK378)</f>
        <v>0</v>
      </c>
    </row>
    <row r="336" spans="2:65" s="1" customFormat="1" ht="16.5" customHeight="1" x14ac:dyDescent="0.2">
      <c r="B336" s="136"/>
      <c r="C336" s="137" t="s">
        <v>788</v>
      </c>
      <c r="D336" s="137" t="s">
        <v>342</v>
      </c>
      <c r="E336" s="138" t="s">
        <v>6337</v>
      </c>
      <c r="F336" s="139" t="s">
        <v>6338</v>
      </c>
      <c r="G336" s="140" t="s">
        <v>970</v>
      </c>
      <c r="H336" s="141">
        <v>50</v>
      </c>
      <c r="I336" s="142"/>
      <c r="J336" s="143">
        <f>ROUND(I336*H336,2)</f>
        <v>0</v>
      </c>
      <c r="K336" s="139" t="s">
        <v>902</v>
      </c>
      <c r="L336" s="32"/>
      <c r="M336" s="144" t="s">
        <v>1</v>
      </c>
      <c r="N336" s="145" t="s">
        <v>42</v>
      </c>
      <c r="P336" s="146">
        <f>O336*H336</f>
        <v>0</v>
      </c>
      <c r="Q336" s="146">
        <v>0</v>
      </c>
      <c r="R336" s="146">
        <f>Q336*H336</f>
        <v>0</v>
      </c>
      <c r="S336" s="146">
        <v>0</v>
      </c>
      <c r="T336" s="147">
        <f>S336*H336</f>
        <v>0</v>
      </c>
      <c r="AR336" s="148" t="s">
        <v>249</v>
      </c>
      <c r="AT336" s="148" t="s">
        <v>342</v>
      </c>
      <c r="AU336" s="148" t="s">
        <v>86</v>
      </c>
      <c r="AY336" s="17" t="s">
        <v>339</v>
      </c>
      <c r="BE336" s="149">
        <f>IF(N336="základní",J336,0)</f>
        <v>0</v>
      </c>
      <c r="BF336" s="149">
        <f>IF(N336="snížená",J336,0)</f>
        <v>0</v>
      </c>
      <c r="BG336" s="149">
        <f>IF(N336="zákl. přenesená",J336,0)</f>
        <v>0</v>
      </c>
      <c r="BH336" s="149">
        <f>IF(N336="sníž. přenesená",J336,0)</f>
        <v>0</v>
      </c>
      <c r="BI336" s="149">
        <f>IF(N336="nulová",J336,0)</f>
        <v>0</v>
      </c>
      <c r="BJ336" s="17" t="s">
        <v>84</v>
      </c>
      <c r="BK336" s="149">
        <f>ROUND(I336*H336,2)</f>
        <v>0</v>
      </c>
      <c r="BL336" s="17" t="s">
        <v>249</v>
      </c>
      <c r="BM336" s="148" t="s">
        <v>6339</v>
      </c>
    </row>
    <row r="337" spans="2:65" s="1" customFormat="1" x14ac:dyDescent="0.2">
      <c r="B337" s="32"/>
      <c r="D337" s="150" t="s">
        <v>348</v>
      </c>
      <c r="F337" s="151" t="s">
        <v>6340</v>
      </c>
      <c r="I337" s="152"/>
      <c r="L337" s="32"/>
      <c r="M337" s="153"/>
      <c r="T337" s="56"/>
      <c r="AT337" s="17" t="s">
        <v>348</v>
      </c>
      <c r="AU337" s="17" t="s">
        <v>86</v>
      </c>
    </row>
    <row r="338" spans="2:65" s="1" customFormat="1" ht="16.5" customHeight="1" x14ac:dyDescent="0.2">
      <c r="B338" s="136"/>
      <c r="C338" s="137" t="s">
        <v>792</v>
      </c>
      <c r="D338" s="137" t="s">
        <v>342</v>
      </c>
      <c r="E338" s="138" t="s">
        <v>6341</v>
      </c>
      <c r="F338" s="139" t="s">
        <v>6342</v>
      </c>
      <c r="G338" s="140" t="s">
        <v>970</v>
      </c>
      <c r="H338" s="141">
        <v>50</v>
      </c>
      <c r="I338" s="142"/>
      <c r="J338" s="143">
        <f>ROUND(I338*H338,2)</f>
        <v>0</v>
      </c>
      <c r="K338" s="139" t="s">
        <v>902</v>
      </c>
      <c r="L338" s="32"/>
      <c r="M338" s="144" t="s">
        <v>1</v>
      </c>
      <c r="N338" s="145" t="s">
        <v>42</v>
      </c>
      <c r="P338" s="146">
        <f>O338*H338</f>
        <v>0</v>
      </c>
      <c r="Q338" s="146">
        <v>2.0000000000000002E-5</v>
      </c>
      <c r="R338" s="146">
        <f>Q338*H338</f>
        <v>1E-3</v>
      </c>
      <c r="S338" s="146">
        <v>0</v>
      </c>
      <c r="T338" s="147">
        <f>S338*H338</f>
        <v>0</v>
      </c>
      <c r="AR338" s="148" t="s">
        <v>249</v>
      </c>
      <c r="AT338" s="148" t="s">
        <v>342</v>
      </c>
      <c r="AU338" s="148" t="s">
        <v>86</v>
      </c>
      <c r="AY338" s="17" t="s">
        <v>339</v>
      </c>
      <c r="BE338" s="149">
        <f>IF(N338="základní",J338,0)</f>
        <v>0</v>
      </c>
      <c r="BF338" s="149">
        <f>IF(N338="snížená",J338,0)</f>
        <v>0</v>
      </c>
      <c r="BG338" s="149">
        <f>IF(N338="zákl. přenesená",J338,0)</f>
        <v>0</v>
      </c>
      <c r="BH338" s="149">
        <f>IF(N338="sníž. přenesená",J338,0)</f>
        <v>0</v>
      </c>
      <c r="BI338" s="149">
        <f>IF(N338="nulová",J338,0)</f>
        <v>0</v>
      </c>
      <c r="BJ338" s="17" t="s">
        <v>84</v>
      </c>
      <c r="BK338" s="149">
        <f>ROUND(I338*H338,2)</f>
        <v>0</v>
      </c>
      <c r="BL338" s="17" t="s">
        <v>249</v>
      </c>
      <c r="BM338" s="148" t="s">
        <v>6343</v>
      </c>
    </row>
    <row r="339" spans="2:65" s="1" customFormat="1" x14ac:dyDescent="0.2">
      <c r="B339" s="32"/>
      <c r="D339" s="150" t="s">
        <v>348</v>
      </c>
      <c r="F339" s="151" t="s">
        <v>6344</v>
      </c>
      <c r="I339" s="152"/>
      <c r="L339" s="32"/>
      <c r="M339" s="153"/>
      <c r="T339" s="56"/>
      <c r="AT339" s="17" t="s">
        <v>348</v>
      </c>
      <c r="AU339" s="17" t="s">
        <v>86</v>
      </c>
    </row>
    <row r="340" spans="2:65" s="1" customFormat="1" ht="16.5" customHeight="1" x14ac:dyDescent="0.2">
      <c r="B340" s="136"/>
      <c r="C340" s="137" t="s">
        <v>796</v>
      </c>
      <c r="D340" s="137" t="s">
        <v>342</v>
      </c>
      <c r="E340" s="138" t="s">
        <v>6345</v>
      </c>
      <c r="F340" s="139" t="s">
        <v>6346</v>
      </c>
      <c r="G340" s="140" t="s">
        <v>358</v>
      </c>
      <c r="H340" s="141">
        <v>788</v>
      </c>
      <c r="I340" s="142"/>
      <c r="J340" s="143">
        <f>ROUND(I340*H340,2)</f>
        <v>0</v>
      </c>
      <c r="K340" s="139" t="s">
        <v>902</v>
      </c>
      <c r="L340" s="32"/>
      <c r="M340" s="144" t="s">
        <v>1</v>
      </c>
      <c r="N340" s="145" t="s">
        <v>42</v>
      </c>
      <c r="P340" s="146">
        <f>O340*H340</f>
        <v>0</v>
      </c>
      <c r="Q340" s="146">
        <v>0.32252999999999998</v>
      </c>
      <c r="R340" s="146">
        <f>Q340*H340</f>
        <v>254.15364</v>
      </c>
      <c r="S340" s="146">
        <v>0</v>
      </c>
      <c r="T340" s="147">
        <f>S340*H340</f>
        <v>0</v>
      </c>
      <c r="AR340" s="148" t="s">
        <v>249</v>
      </c>
      <c r="AT340" s="148" t="s">
        <v>342</v>
      </c>
      <c r="AU340" s="148" t="s">
        <v>86</v>
      </c>
      <c r="AY340" s="17" t="s">
        <v>339</v>
      </c>
      <c r="BE340" s="149">
        <f>IF(N340="základní",J340,0)</f>
        <v>0</v>
      </c>
      <c r="BF340" s="149">
        <f>IF(N340="snížená",J340,0)</f>
        <v>0</v>
      </c>
      <c r="BG340" s="149">
        <f>IF(N340="zákl. přenesená",J340,0)</f>
        <v>0</v>
      </c>
      <c r="BH340" s="149">
        <f>IF(N340="sníž. přenesená",J340,0)</f>
        <v>0</v>
      </c>
      <c r="BI340" s="149">
        <f>IF(N340="nulová",J340,0)</f>
        <v>0</v>
      </c>
      <c r="BJ340" s="17" t="s">
        <v>84</v>
      </c>
      <c r="BK340" s="149">
        <f>ROUND(I340*H340,2)</f>
        <v>0</v>
      </c>
      <c r="BL340" s="17" t="s">
        <v>249</v>
      </c>
      <c r="BM340" s="148" t="s">
        <v>6347</v>
      </c>
    </row>
    <row r="341" spans="2:65" s="1" customFormat="1" ht="19.2" x14ac:dyDescent="0.2">
      <c r="B341" s="32"/>
      <c r="D341" s="150" t="s">
        <v>348</v>
      </c>
      <c r="F341" s="151" t="s">
        <v>6348</v>
      </c>
      <c r="I341" s="152"/>
      <c r="L341" s="32"/>
      <c r="M341" s="153"/>
      <c r="T341" s="56"/>
      <c r="AT341" s="17" t="s">
        <v>348</v>
      </c>
      <c r="AU341" s="17" t="s">
        <v>86</v>
      </c>
    </row>
    <row r="342" spans="2:65" s="1" customFormat="1" ht="16.5" customHeight="1" x14ac:dyDescent="0.2">
      <c r="B342" s="136"/>
      <c r="C342" s="228" t="s">
        <v>802</v>
      </c>
      <c r="D342" s="228" t="s">
        <v>490</v>
      </c>
      <c r="E342" s="229" t="s">
        <v>6349</v>
      </c>
      <c r="F342" s="230" t="s">
        <v>6350</v>
      </c>
      <c r="G342" s="231" t="s">
        <v>358</v>
      </c>
      <c r="H342" s="232">
        <v>788</v>
      </c>
      <c r="I342" s="174"/>
      <c r="J342" s="175">
        <f>ROUND(I342*H342,2)</f>
        <v>0</v>
      </c>
      <c r="K342" s="171" t="s">
        <v>902</v>
      </c>
      <c r="L342" s="176"/>
      <c r="M342" s="177" t="s">
        <v>1</v>
      </c>
      <c r="N342" s="178" t="s">
        <v>42</v>
      </c>
      <c r="P342" s="146">
        <f>O342*H342</f>
        <v>0</v>
      </c>
      <c r="Q342" s="146">
        <v>0.26330999999999999</v>
      </c>
      <c r="R342" s="146">
        <f>Q342*H342</f>
        <v>207.48828</v>
      </c>
      <c r="S342" s="146">
        <v>0</v>
      </c>
      <c r="T342" s="147">
        <f>S342*H342</f>
        <v>0</v>
      </c>
      <c r="AR342" s="148" t="s">
        <v>385</v>
      </c>
      <c r="AT342" s="148" t="s">
        <v>490</v>
      </c>
      <c r="AU342" s="148" t="s">
        <v>86</v>
      </c>
      <c r="AY342" s="17" t="s">
        <v>339</v>
      </c>
      <c r="BE342" s="149">
        <f>IF(N342="základní",J342,0)</f>
        <v>0</v>
      </c>
      <c r="BF342" s="149">
        <f>IF(N342="snížená",J342,0)</f>
        <v>0</v>
      </c>
      <c r="BG342" s="149">
        <f>IF(N342="zákl. přenesená",J342,0)</f>
        <v>0</v>
      </c>
      <c r="BH342" s="149">
        <f>IF(N342="sníž. přenesená",J342,0)</f>
        <v>0</v>
      </c>
      <c r="BI342" s="149">
        <f>IF(N342="nulová",J342,0)</f>
        <v>0</v>
      </c>
      <c r="BJ342" s="17" t="s">
        <v>84</v>
      </c>
      <c r="BK342" s="149">
        <f>ROUND(I342*H342,2)</f>
        <v>0</v>
      </c>
      <c r="BL342" s="17" t="s">
        <v>249</v>
      </c>
      <c r="BM342" s="148" t="s">
        <v>6351</v>
      </c>
    </row>
    <row r="343" spans="2:65" s="1" customFormat="1" x14ac:dyDescent="0.2">
      <c r="B343" s="32"/>
      <c r="C343" s="221"/>
      <c r="D343" s="222" t="s">
        <v>348</v>
      </c>
      <c r="E343" s="221"/>
      <c r="F343" s="223" t="s">
        <v>6350</v>
      </c>
      <c r="G343" s="221"/>
      <c r="H343" s="221"/>
      <c r="I343" s="152"/>
      <c r="L343" s="32"/>
      <c r="M343" s="153"/>
      <c r="T343" s="56"/>
      <c r="AT343" s="17" t="s">
        <v>348</v>
      </c>
      <c r="AU343" s="17" t="s">
        <v>86</v>
      </c>
    </row>
    <row r="344" spans="2:65" s="12" customFormat="1" x14ac:dyDescent="0.2">
      <c r="B344" s="155"/>
      <c r="C344" s="221"/>
      <c r="D344" s="222" t="s">
        <v>376</v>
      </c>
      <c r="E344" s="225" t="s">
        <v>1</v>
      </c>
      <c r="F344" s="226" t="s">
        <v>6352</v>
      </c>
      <c r="G344" s="221"/>
      <c r="H344" s="227">
        <v>788</v>
      </c>
      <c r="I344" s="159"/>
      <c r="L344" s="155"/>
      <c r="M344" s="160"/>
      <c r="T344" s="161"/>
      <c r="AT344" s="156" t="s">
        <v>376</v>
      </c>
      <c r="AU344" s="156" t="s">
        <v>86</v>
      </c>
      <c r="AV344" s="12" t="s">
        <v>86</v>
      </c>
      <c r="AW344" s="12" t="s">
        <v>34</v>
      </c>
      <c r="AX344" s="12" t="s">
        <v>77</v>
      </c>
      <c r="AY344" s="156" t="s">
        <v>339</v>
      </c>
    </row>
    <row r="345" spans="2:65" s="13" customFormat="1" x14ac:dyDescent="0.2">
      <c r="B345" s="162"/>
      <c r="D345" s="150" t="s">
        <v>376</v>
      </c>
      <c r="E345" s="163" t="s">
        <v>1</v>
      </c>
      <c r="F345" s="164" t="s">
        <v>398</v>
      </c>
      <c r="H345" s="165">
        <v>788</v>
      </c>
      <c r="I345" s="166"/>
      <c r="L345" s="162"/>
      <c r="M345" s="167"/>
      <c r="T345" s="168"/>
      <c r="AT345" s="163" t="s">
        <v>376</v>
      </c>
      <c r="AU345" s="163" t="s">
        <v>86</v>
      </c>
      <c r="AV345" s="13" t="s">
        <v>249</v>
      </c>
      <c r="AW345" s="13" t="s">
        <v>34</v>
      </c>
      <c r="AX345" s="13" t="s">
        <v>84</v>
      </c>
      <c r="AY345" s="163" t="s">
        <v>339</v>
      </c>
    </row>
    <row r="346" spans="2:65" s="1" customFormat="1" ht="16.5" customHeight="1" x14ac:dyDescent="0.2">
      <c r="B346" s="136"/>
      <c r="C346" s="137" t="s">
        <v>805</v>
      </c>
      <c r="D346" s="137" t="s">
        <v>342</v>
      </c>
      <c r="E346" s="138" t="s">
        <v>6353</v>
      </c>
      <c r="F346" s="139" t="s">
        <v>6354</v>
      </c>
      <c r="G346" s="140" t="s">
        <v>381</v>
      </c>
      <c r="H346" s="141">
        <v>6573.0749999999998</v>
      </c>
      <c r="I346" s="142"/>
      <c r="J346" s="143">
        <f>ROUND(I346*H346,2)</f>
        <v>0</v>
      </c>
      <c r="K346" s="139" t="s">
        <v>902</v>
      </c>
      <c r="L346" s="32"/>
      <c r="M346" s="144" t="s">
        <v>1</v>
      </c>
      <c r="N346" s="145" t="s">
        <v>42</v>
      </c>
      <c r="P346" s="146">
        <f>O346*H346</f>
        <v>0</v>
      </c>
      <c r="Q346" s="146">
        <v>2.9099999999999998E-3</v>
      </c>
      <c r="R346" s="146">
        <f>Q346*H346</f>
        <v>19.12764825</v>
      </c>
      <c r="S346" s="146">
        <v>0</v>
      </c>
      <c r="T346" s="147">
        <f>S346*H346</f>
        <v>0</v>
      </c>
      <c r="AR346" s="148" t="s">
        <v>249</v>
      </c>
      <c r="AT346" s="148" t="s">
        <v>342</v>
      </c>
      <c r="AU346" s="148" t="s">
        <v>86</v>
      </c>
      <c r="AY346" s="17" t="s">
        <v>339</v>
      </c>
      <c r="BE346" s="149">
        <f>IF(N346="základní",J346,0)</f>
        <v>0</v>
      </c>
      <c r="BF346" s="149">
        <f>IF(N346="snížená",J346,0)</f>
        <v>0</v>
      </c>
      <c r="BG346" s="149">
        <f>IF(N346="zákl. přenesená",J346,0)</f>
        <v>0</v>
      </c>
      <c r="BH346" s="149">
        <f>IF(N346="sníž. přenesená",J346,0)</f>
        <v>0</v>
      </c>
      <c r="BI346" s="149">
        <f>IF(N346="nulová",J346,0)</f>
        <v>0</v>
      </c>
      <c r="BJ346" s="17" t="s">
        <v>84</v>
      </c>
      <c r="BK346" s="149">
        <f>ROUND(I346*H346,2)</f>
        <v>0</v>
      </c>
      <c r="BL346" s="17" t="s">
        <v>249</v>
      </c>
      <c r="BM346" s="148" t="s">
        <v>6355</v>
      </c>
    </row>
    <row r="347" spans="2:65" s="1" customFormat="1" x14ac:dyDescent="0.2">
      <c r="B347" s="32"/>
      <c r="D347" s="150" t="s">
        <v>348</v>
      </c>
      <c r="F347" s="151" t="s">
        <v>6356</v>
      </c>
      <c r="I347" s="152"/>
      <c r="L347" s="32"/>
      <c r="M347" s="153"/>
      <c r="T347" s="56"/>
      <c r="AT347" s="17" t="s">
        <v>348</v>
      </c>
      <c r="AU347" s="17" t="s">
        <v>86</v>
      </c>
    </row>
    <row r="348" spans="2:65" s="15" customFormat="1" x14ac:dyDescent="0.2">
      <c r="B348" s="189"/>
      <c r="D348" s="150" t="s">
        <v>376</v>
      </c>
      <c r="E348" s="190" t="s">
        <v>1</v>
      </c>
      <c r="F348" s="191" t="s">
        <v>6357</v>
      </c>
      <c r="H348" s="190" t="s">
        <v>1</v>
      </c>
      <c r="I348" s="192"/>
      <c r="L348" s="189"/>
      <c r="M348" s="193"/>
      <c r="T348" s="194"/>
      <c r="AT348" s="190" t="s">
        <v>376</v>
      </c>
      <c r="AU348" s="190" t="s">
        <v>86</v>
      </c>
      <c r="AV348" s="15" t="s">
        <v>84</v>
      </c>
      <c r="AW348" s="15" t="s">
        <v>34</v>
      </c>
      <c r="AX348" s="15" t="s">
        <v>77</v>
      </c>
      <c r="AY348" s="190" t="s">
        <v>339</v>
      </c>
    </row>
    <row r="349" spans="2:65" s="12" customFormat="1" x14ac:dyDescent="0.2">
      <c r="B349" s="155"/>
      <c r="D349" s="150" t="s">
        <v>376</v>
      </c>
      <c r="E349" s="156" t="s">
        <v>1</v>
      </c>
      <c r="F349" s="157" t="s">
        <v>6358</v>
      </c>
      <c r="H349" s="158">
        <v>2293.1999999999998</v>
      </c>
      <c r="I349" s="159"/>
      <c r="L349" s="155"/>
      <c r="M349" s="160"/>
      <c r="T349" s="161"/>
      <c r="AT349" s="156" t="s">
        <v>376</v>
      </c>
      <c r="AU349" s="156" t="s">
        <v>86</v>
      </c>
      <c r="AV349" s="12" t="s">
        <v>86</v>
      </c>
      <c r="AW349" s="12" t="s">
        <v>34</v>
      </c>
      <c r="AX349" s="12" t="s">
        <v>77</v>
      </c>
      <c r="AY349" s="156" t="s">
        <v>339</v>
      </c>
    </row>
    <row r="350" spans="2:65" s="12" customFormat="1" x14ac:dyDescent="0.2">
      <c r="B350" s="155"/>
      <c r="D350" s="150" t="s">
        <v>376</v>
      </c>
      <c r="E350" s="156" t="s">
        <v>1</v>
      </c>
      <c r="F350" s="157" t="s">
        <v>6359</v>
      </c>
      <c r="H350" s="158">
        <v>324.5</v>
      </c>
      <c r="I350" s="159"/>
      <c r="L350" s="155"/>
      <c r="M350" s="160"/>
      <c r="T350" s="161"/>
      <c r="AT350" s="156" t="s">
        <v>376</v>
      </c>
      <c r="AU350" s="156" t="s">
        <v>86</v>
      </c>
      <c r="AV350" s="12" t="s">
        <v>86</v>
      </c>
      <c r="AW350" s="12" t="s">
        <v>34</v>
      </c>
      <c r="AX350" s="12" t="s">
        <v>77</v>
      </c>
      <c r="AY350" s="156" t="s">
        <v>339</v>
      </c>
    </row>
    <row r="351" spans="2:65" s="15" customFormat="1" x14ac:dyDescent="0.2">
      <c r="B351" s="189"/>
      <c r="D351" s="150" t="s">
        <v>376</v>
      </c>
      <c r="E351" s="190" t="s">
        <v>1</v>
      </c>
      <c r="F351" s="191" t="s">
        <v>6360</v>
      </c>
      <c r="H351" s="190" t="s">
        <v>1</v>
      </c>
      <c r="I351" s="192"/>
      <c r="L351" s="189"/>
      <c r="M351" s="193"/>
      <c r="T351" s="194"/>
      <c r="AT351" s="190" t="s">
        <v>376</v>
      </c>
      <c r="AU351" s="190" t="s">
        <v>86</v>
      </c>
      <c r="AV351" s="15" t="s">
        <v>84</v>
      </c>
      <c r="AW351" s="15" t="s">
        <v>34</v>
      </c>
      <c r="AX351" s="15" t="s">
        <v>77</v>
      </c>
      <c r="AY351" s="190" t="s">
        <v>339</v>
      </c>
    </row>
    <row r="352" spans="2:65" s="12" customFormat="1" x14ac:dyDescent="0.2">
      <c r="B352" s="155"/>
      <c r="D352" s="150" t="s">
        <v>376</v>
      </c>
      <c r="E352" s="156" t="s">
        <v>1</v>
      </c>
      <c r="F352" s="157" t="s">
        <v>6361</v>
      </c>
      <c r="H352" s="158">
        <v>3549.75</v>
      </c>
      <c r="I352" s="159"/>
      <c r="L352" s="155"/>
      <c r="M352" s="160"/>
      <c r="T352" s="161"/>
      <c r="AT352" s="156" t="s">
        <v>376</v>
      </c>
      <c r="AU352" s="156" t="s">
        <v>86</v>
      </c>
      <c r="AV352" s="12" t="s">
        <v>86</v>
      </c>
      <c r="AW352" s="12" t="s">
        <v>34</v>
      </c>
      <c r="AX352" s="12" t="s">
        <v>77</v>
      </c>
      <c r="AY352" s="156" t="s">
        <v>339</v>
      </c>
    </row>
    <row r="353" spans="2:65" s="12" customFormat="1" x14ac:dyDescent="0.2">
      <c r="B353" s="155"/>
      <c r="D353" s="150" t="s">
        <v>376</v>
      </c>
      <c r="E353" s="156" t="s">
        <v>1</v>
      </c>
      <c r="F353" s="157" t="s">
        <v>6362</v>
      </c>
      <c r="H353" s="158">
        <v>405.625</v>
      </c>
      <c r="I353" s="159"/>
      <c r="L353" s="155"/>
      <c r="M353" s="160"/>
      <c r="T353" s="161"/>
      <c r="AT353" s="156" t="s">
        <v>376</v>
      </c>
      <c r="AU353" s="156" t="s">
        <v>86</v>
      </c>
      <c r="AV353" s="12" t="s">
        <v>86</v>
      </c>
      <c r="AW353" s="12" t="s">
        <v>34</v>
      </c>
      <c r="AX353" s="12" t="s">
        <v>77</v>
      </c>
      <c r="AY353" s="156" t="s">
        <v>339</v>
      </c>
    </row>
    <row r="354" spans="2:65" s="13" customFormat="1" x14ac:dyDescent="0.2">
      <c r="B354" s="162"/>
      <c r="D354" s="150" t="s">
        <v>376</v>
      </c>
      <c r="E354" s="163" t="s">
        <v>1</v>
      </c>
      <c r="F354" s="164" t="s">
        <v>398</v>
      </c>
      <c r="H354" s="165">
        <v>6573.0749999999998</v>
      </c>
      <c r="I354" s="166"/>
      <c r="L354" s="162"/>
      <c r="M354" s="167"/>
      <c r="T354" s="168"/>
      <c r="AT354" s="163" t="s">
        <v>376</v>
      </c>
      <c r="AU354" s="163" t="s">
        <v>86</v>
      </c>
      <c r="AV354" s="13" t="s">
        <v>249</v>
      </c>
      <c r="AW354" s="13" t="s">
        <v>34</v>
      </c>
      <c r="AX354" s="13" t="s">
        <v>84</v>
      </c>
      <c r="AY354" s="163" t="s">
        <v>339</v>
      </c>
    </row>
    <row r="355" spans="2:65" s="1" customFormat="1" ht="16.5" customHeight="1" x14ac:dyDescent="0.2">
      <c r="B355" s="136"/>
      <c r="C355" s="137" t="s">
        <v>809</v>
      </c>
      <c r="D355" s="137" t="s">
        <v>342</v>
      </c>
      <c r="E355" s="138" t="s">
        <v>6363</v>
      </c>
      <c r="F355" s="139" t="s">
        <v>6364</v>
      </c>
      <c r="G355" s="140" t="s">
        <v>381</v>
      </c>
      <c r="H355" s="141">
        <v>6573.0749999999998</v>
      </c>
      <c r="I355" s="142"/>
      <c r="J355" s="143">
        <f>ROUND(I355*H355,2)</f>
        <v>0</v>
      </c>
      <c r="K355" s="139" t="s">
        <v>902</v>
      </c>
      <c r="L355" s="32"/>
      <c r="M355" s="144" t="s">
        <v>1</v>
      </c>
      <c r="N355" s="145" t="s">
        <v>42</v>
      </c>
      <c r="P355" s="146">
        <f>O355*H355</f>
        <v>0</v>
      </c>
      <c r="Q355" s="146">
        <v>0</v>
      </c>
      <c r="R355" s="146">
        <f>Q355*H355</f>
        <v>0</v>
      </c>
      <c r="S355" s="146">
        <v>0</v>
      </c>
      <c r="T355" s="147">
        <f>S355*H355</f>
        <v>0</v>
      </c>
      <c r="AR355" s="148" t="s">
        <v>249</v>
      </c>
      <c r="AT355" s="148" t="s">
        <v>342</v>
      </c>
      <c r="AU355" s="148" t="s">
        <v>86</v>
      </c>
      <c r="AY355" s="17" t="s">
        <v>339</v>
      </c>
      <c r="BE355" s="149">
        <f>IF(N355="základní",J355,0)</f>
        <v>0</v>
      </c>
      <c r="BF355" s="149">
        <f>IF(N355="snížená",J355,0)</f>
        <v>0</v>
      </c>
      <c r="BG355" s="149">
        <f>IF(N355="zákl. přenesená",J355,0)</f>
        <v>0</v>
      </c>
      <c r="BH355" s="149">
        <f>IF(N355="sníž. přenesená",J355,0)</f>
        <v>0</v>
      </c>
      <c r="BI355" s="149">
        <f>IF(N355="nulová",J355,0)</f>
        <v>0</v>
      </c>
      <c r="BJ355" s="17" t="s">
        <v>84</v>
      </c>
      <c r="BK355" s="149">
        <f>ROUND(I355*H355,2)</f>
        <v>0</v>
      </c>
      <c r="BL355" s="17" t="s">
        <v>249</v>
      </c>
      <c r="BM355" s="148" t="s">
        <v>6365</v>
      </c>
    </row>
    <row r="356" spans="2:65" s="1" customFormat="1" x14ac:dyDescent="0.2">
      <c r="B356" s="32"/>
      <c r="D356" s="150" t="s">
        <v>348</v>
      </c>
      <c r="F356" s="151" t="s">
        <v>6366</v>
      </c>
      <c r="I356" s="152"/>
      <c r="L356" s="32"/>
      <c r="M356" s="153"/>
      <c r="T356" s="56"/>
      <c r="AT356" s="17" t="s">
        <v>348</v>
      </c>
      <c r="AU356" s="17" t="s">
        <v>86</v>
      </c>
    </row>
    <row r="357" spans="2:65" s="1" customFormat="1" ht="16.5" customHeight="1" x14ac:dyDescent="0.2">
      <c r="B357" s="136"/>
      <c r="C357" s="137" t="s">
        <v>812</v>
      </c>
      <c r="D357" s="137" t="s">
        <v>342</v>
      </c>
      <c r="E357" s="138" t="s">
        <v>6367</v>
      </c>
      <c r="F357" s="139" t="s">
        <v>6368</v>
      </c>
      <c r="G357" s="140" t="s">
        <v>345</v>
      </c>
      <c r="H357" s="141">
        <v>4</v>
      </c>
      <c r="I357" s="142"/>
      <c r="J357" s="143">
        <f>ROUND(I357*H357,2)</f>
        <v>0</v>
      </c>
      <c r="K357" s="139" t="s">
        <v>902</v>
      </c>
      <c r="L357" s="32"/>
      <c r="M357" s="144" t="s">
        <v>1</v>
      </c>
      <c r="N357" s="145" t="s">
        <v>42</v>
      </c>
      <c r="P357" s="146">
        <f>O357*H357</f>
        <v>0</v>
      </c>
      <c r="Q357" s="146">
        <v>1.81E-3</v>
      </c>
      <c r="R357" s="146">
        <f>Q357*H357</f>
        <v>7.2399999999999999E-3</v>
      </c>
      <c r="S357" s="146">
        <v>0</v>
      </c>
      <c r="T357" s="147">
        <f>S357*H357</f>
        <v>0</v>
      </c>
      <c r="AR357" s="148" t="s">
        <v>249</v>
      </c>
      <c r="AT357" s="148" t="s">
        <v>342</v>
      </c>
      <c r="AU357" s="148" t="s">
        <v>86</v>
      </c>
      <c r="AY357" s="17" t="s">
        <v>339</v>
      </c>
      <c r="BE357" s="149">
        <f>IF(N357="základní",J357,0)</f>
        <v>0</v>
      </c>
      <c r="BF357" s="149">
        <f>IF(N357="snížená",J357,0)</f>
        <v>0</v>
      </c>
      <c r="BG357" s="149">
        <f>IF(N357="zákl. přenesená",J357,0)</f>
        <v>0</v>
      </c>
      <c r="BH357" s="149">
        <f>IF(N357="sníž. přenesená",J357,0)</f>
        <v>0</v>
      </c>
      <c r="BI357" s="149">
        <f>IF(N357="nulová",J357,0)</f>
        <v>0</v>
      </c>
      <c r="BJ357" s="17" t="s">
        <v>84</v>
      </c>
      <c r="BK357" s="149">
        <f>ROUND(I357*H357,2)</f>
        <v>0</v>
      </c>
      <c r="BL357" s="17" t="s">
        <v>249</v>
      </c>
      <c r="BM357" s="148" t="s">
        <v>6369</v>
      </c>
    </row>
    <row r="358" spans="2:65" s="1" customFormat="1" x14ac:dyDescent="0.2">
      <c r="B358" s="32"/>
      <c r="D358" s="150" t="s">
        <v>348</v>
      </c>
      <c r="F358" s="151" t="s">
        <v>6370</v>
      </c>
      <c r="I358" s="152"/>
      <c r="L358" s="32"/>
      <c r="M358" s="153"/>
      <c r="T358" s="56"/>
      <c r="AT358" s="17" t="s">
        <v>348</v>
      </c>
      <c r="AU358" s="17" t="s">
        <v>86</v>
      </c>
    </row>
    <row r="359" spans="2:65" s="1" customFormat="1" ht="16.5" customHeight="1" x14ac:dyDescent="0.2">
      <c r="B359" s="136"/>
      <c r="C359" s="169" t="s">
        <v>815</v>
      </c>
      <c r="D359" s="169" t="s">
        <v>490</v>
      </c>
      <c r="E359" s="170" t="s">
        <v>6371</v>
      </c>
      <c r="F359" s="171" t="s">
        <v>6372</v>
      </c>
      <c r="G359" s="172" t="s">
        <v>345</v>
      </c>
      <c r="H359" s="173">
        <v>4</v>
      </c>
      <c r="I359" s="174"/>
      <c r="J359" s="175">
        <f>ROUND(I359*H359,2)</f>
        <v>0</v>
      </c>
      <c r="K359" s="171" t="s">
        <v>902</v>
      </c>
      <c r="L359" s="176"/>
      <c r="M359" s="177" t="s">
        <v>1</v>
      </c>
      <c r="N359" s="178" t="s">
        <v>42</v>
      </c>
      <c r="P359" s="146">
        <f>O359*H359</f>
        <v>0</v>
      </c>
      <c r="Q359" s="146">
        <v>1.16E-3</v>
      </c>
      <c r="R359" s="146">
        <f>Q359*H359</f>
        <v>4.64E-3</v>
      </c>
      <c r="S359" s="146">
        <v>0</v>
      </c>
      <c r="T359" s="147">
        <f>S359*H359</f>
        <v>0</v>
      </c>
      <c r="AR359" s="148" t="s">
        <v>385</v>
      </c>
      <c r="AT359" s="148" t="s">
        <v>490</v>
      </c>
      <c r="AU359" s="148" t="s">
        <v>86</v>
      </c>
      <c r="AY359" s="17" t="s">
        <v>339</v>
      </c>
      <c r="BE359" s="149">
        <f>IF(N359="základní",J359,0)</f>
        <v>0</v>
      </c>
      <c r="BF359" s="149">
        <f>IF(N359="snížená",J359,0)</f>
        <v>0</v>
      </c>
      <c r="BG359" s="149">
        <f>IF(N359="zákl. přenesená",J359,0)</f>
        <v>0</v>
      </c>
      <c r="BH359" s="149">
        <f>IF(N359="sníž. přenesená",J359,0)</f>
        <v>0</v>
      </c>
      <c r="BI359" s="149">
        <f>IF(N359="nulová",J359,0)</f>
        <v>0</v>
      </c>
      <c r="BJ359" s="17" t="s">
        <v>84</v>
      </c>
      <c r="BK359" s="149">
        <f>ROUND(I359*H359,2)</f>
        <v>0</v>
      </c>
      <c r="BL359" s="17" t="s">
        <v>249</v>
      </c>
      <c r="BM359" s="148" t="s">
        <v>6373</v>
      </c>
    </row>
    <row r="360" spans="2:65" s="1" customFormat="1" x14ac:dyDescent="0.2">
      <c r="B360" s="32"/>
      <c r="D360" s="150" t="s">
        <v>348</v>
      </c>
      <c r="F360" s="151" t="s">
        <v>6372</v>
      </c>
      <c r="I360" s="152"/>
      <c r="L360" s="32"/>
      <c r="M360" s="153"/>
      <c r="T360" s="56"/>
      <c r="AT360" s="17" t="s">
        <v>348</v>
      </c>
      <c r="AU360" s="17" t="s">
        <v>86</v>
      </c>
    </row>
    <row r="361" spans="2:65" s="1" customFormat="1" ht="16.5" customHeight="1" x14ac:dyDescent="0.2">
      <c r="B361" s="136"/>
      <c r="C361" s="137" t="s">
        <v>821</v>
      </c>
      <c r="D361" s="137" t="s">
        <v>342</v>
      </c>
      <c r="E361" s="138" t="s">
        <v>6374</v>
      </c>
      <c r="F361" s="139" t="s">
        <v>6375</v>
      </c>
      <c r="G361" s="140" t="s">
        <v>345</v>
      </c>
      <c r="H361" s="141">
        <v>2304</v>
      </c>
      <c r="I361" s="142"/>
      <c r="J361" s="143">
        <f>ROUND(I361*H361,2)</f>
        <v>0</v>
      </c>
      <c r="K361" s="139" t="s">
        <v>902</v>
      </c>
      <c r="L361" s="32"/>
      <c r="M361" s="144" t="s">
        <v>1</v>
      </c>
      <c r="N361" s="145" t="s">
        <v>42</v>
      </c>
      <c r="P361" s="146">
        <f>O361*H361</f>
        <v>0</v>
      </c>
      <c r="Q361" s="146">
        <v>4.0000000000000003E-5</v>
      </c>
      <c r="R361" s="146">
        <f>Q361*H361</f>
        <v>9.2160000000000006E-2</v>
      </c>
      <c r="S361" s="146">
        <v>0</v>
      </c>
      <c r="T361" s="147">
        <f>S361*H361</f>
        <v>0</v>
      </c>
      <c r="AR361" s="148" t="s">
        <v>249</v>
      </c>
      <c r="AT361" s="148" t="s">
        <v>342</v>
      </c>
      <c r="AU361" s="148" t="s">
        <v>86</v>
      </c>
      <c r="AY361" s="17" t="s">
        <v>339</v>
      </c>
      <c r="BE361" s="149">
        <f>IF(N361="základní",J361,0)</f>
        <v>0</v>
      </c>
      <c r="BF361" s="149">
        <f>IF(N361="snížená",J361,0)</f>
        <v>0</v>
      </c>
      <c r="BG361" s="149">
        <f>IF(N361="zákl. přenesená",J361,0)</f>
        <v>0</v>
      </c>
      <c r="BH361" s="149">
        <f>IF(N361="sníž. přenesená",J361,0)</f>
        <v>0</v>
      </c>
      <c r="BI361" s="149">
        <f>IF(N361="nulová",J361,0)</f>
        <v>0</v>
      </c>
      <c r="BJ361" s="17" t="s">
        <v>84</v>
      </c>
      <c r="BK361" s="149">
        <f>ROUND(I361*H361,2)</f>
        <v>0</v>
      </c>
      <c r="BL361" s="17" t="s">
        <v>249</v>
      </c>
      <c r="BM361" s="148" t="s">
        <v>6376</v>
      </c>
    </row>
    <row r="362" spans="2:65" s="1" customFormat="1" ht="19.2" x14ac:dyDescent="0.2">
      <c r="B362" s="32"/>
      <c r="D362" s="150" t="s">
        <v>348</v>
      </c>
      <c r="F362" s="151" t="s">
        <v>6377</v>
      </c>
      <c r="I362" s="152"/>
      <c r="L362" s="32"/>
      <c r="M362" s="153"/>
      <c r="T362" s="56"/>
      <c r="AT362" s="17" t="s">
        <v>348</v>
      </c>
      <c r="AU362" s="17" t="s">
        <v>86</v>
      </c>
    </row>
    <row r="363" spans="2:65" s="12" customFormat="1" x14ac:dyDescent="0.2">
      <c r="B363" s="155"/>
      <c r="D363" s="150" t="s">
        <v>376</v>
      </c>
      <c r="E363" s="156" t="s">
        <v>1</v>
      </c>
      <c r="F363" s="157" t="s">
        <v>6378</v>
      </c>
      <c r="H363" s="158">
        <v>2304</v>
      </c>
      <c r="I363" s="159"/>
      <c r="L363" s="155"/>
      <c r="M363" s="160"/>
      <c r="T363" s="161"/>
      <c r="AT363" s="156" t="s">
        <v>376</v>
      </c>
      <c r="AU363" s="156" t="s">
        <v>86</v>
      </c>
      <c r="AV363" s="12" t="s">
        <v>86</v>
      </c>
      <c r="AW363" s="12" t="s">
        <v>34</v>
      </c>
      <c r="AX363" s="12" t="s">
        <v>77</v>
      </c>
      <c r="AY363" s="156" t="s">
        <v>339</v>
      </c>
    </row>
    <row r="364" spans="2:65" s="13" customFormat="1" x14ac:dyDescent="0.2">
      <c r="B364" s="162"/>
      <c r="D364" s="150" t="s">
        <v>376</v>
      </c>
      <c r="E364" s="163" t="s">
        <v>1</v>
      </c>
      <c r="F364" s="164" t="s">
        <v>398</v>
      </c>
      <c r="H364" s="165">
        <v>2304</v>
      </c>
      <c r="I364" s="166"/>
      <c r="L364" s="162"/>
      <c r="M364" s="167"/>
      <c r="T364" s="168"/>
      <c r="AT364" s="163" t="s">
        <v>376</v>
      </c>
      <c r="AU364" s="163" t="s">
        <v>86</v>
      </c>
      <c r="AV364" s="13" t="s">
        <v>249</v>
      </c>
      <c r="AW364" s="13" t="s">
        <v>34</v>
      </c>
      <c r="AX364" s="13" t="s">
        <v>84</v>
      </c>
      <c r="AY364" s="163" t="s">
        <v>339</v>
      </c>
    </row>
    <row r="365" spans="2:65" s="1" customFormat="1" ht="16.5" customHeight="1" x14ac:dyDescent="0.2">
      <c r="B365" s="136"/>
      <c r="C365" s="137" t="s">
        <v>826</v>
      </c>
      <c r="D365" s="137" t="s">
        <v>342</v>
      </c>
      <c r="E365" s="138" t="s">
        <v>6379</v>
      </c>
      <c r="F365" s="139" t="s">
        <v>6380</v>
      </c>
      <c r="G365" s="140" t="s">
        <v>345</v>
      </c>
      <c r="H365" s="141">
        <v>2304</v>
      </c>
      <c r="I365" s="142"/>
      <c r="J365" s="143">
        <f>ROUND(I365*H365,2)</f>
        <v>0</v>
      </c>
      <c r="K365" s="139" t="s">
        <v>902</v>
      </c>
      <c r="L365" s="32"/>
      <c r="M365" s="144" t="s">
        <v>1</v>
      </c>
      <c r="N365" s="145" t="s">
        <v>42</v>
      </c>
      <c r="P365" s="146">
        <f>O365*H365</f>
        <v>0</v>
      </c>
      <c r="Q365" s="146">
        <v>1E-4</v>
      </c>
      <c r="R365" s="146">
        <f>Q365*H365</f>
        <v>0.23040000000000002</v>
      </c>
      <c r="S365" s="146">
        <v>0</v>
      </c>
      <c r="T365" s="147">
        <f>S365*H365</f>
        <v>0</v>
      </c>
      <c r="AR365" s="148" t="s">
        <v>249</v>
      </c>
      <c r="AT365" s="148" t="s">
        <v>342</v>
      </c>
      <c r="AU365" s="148" t="s">
        <v>86</v>
      </c>
      <c r="AY365" s="17" t="s">
        <v>339</v>
      </c>
      <c r="BE365" s="149">
        <f>IF(N365="základní",J365,0)</f>
        <v>0</v>
      </c>
      <c r="BF365" s="149">
        <f>IF(N365="snížená",J365,0)</f>
        <v>0</v>
      </c>
      <c r="BG365" s="149">
        <f>IF(N365="zákl. přenesená",J365,0)</f>
        <v>0</v>
      </c>
      <c r="BH365" s="149">
        <f>IF(N365="sníž. přenesená",J365,0)</f>
        <v>0</v>
      </c>
      <c r="BI365" s="149">
        <f>IF(N365="nulová",J365,0)</f>
        <v>0</v>
      </c>
      <c r="BJ365" s="17" t="s">
        <v>84</v>
      </c>
      <c r="BK365" s="149">
        <f>ROUND(I365*H365,2)</f>
        <v>0</v>
      </c>
      <c r="BL365" s="17" t="s">
        <v>249</v>
      </c>
      <c r="BM365" s="148" t="s">
        <v>6381</v>
      </c>
    </row>
    <row r="366" spans="2:65" s="1" customFormat="1" x14ac:dyDescent="0.2">
      <c r="B366" s="32"/>
      <c r="D366" s="150" t="s">
        <v>348</v>
      </c>
      <c r="F366" s="151" t="s">
        <v>6382</v>
      </c>
      <c r="I366" s="152"/>
      <c r="L366" s="32"/>
      <c r="M366" s="153"/>
      <c r="T366" s="56"/>
      <c r="AT366" s="17" t="s">
        <v>348</v>
      </c>
      <c r="AU366" s="17" t="s">
        <v>86</v>
      </c>
    </row>
    <row r="367" spans="2:65" s="12" customFormat="1" x14ac:dyDescent="0.2">
      <c r="B367" s="155"/>
      <c r="D367" s="150" t="s">
        <v>376</v>
      </c>
      <c r="E367" s="156" t="s">
        <v>1</v>
      </c>
      <c r="F367" s="157" t="s">
        <v>6378</v>
      </c>
      <c r="H367" s="158">
        <v>2304</v>
      </c>
      <c r="I367" s="159"/>
      <c r="L367" s="155"/>
      <c r="M367" s="160"/>
      <c r="T367" s="161"/>
      <c r="AT367" s="156" t="s">
        <v>376</v>
      </c>
      <c r="AU367" s="156" t="s">
        <v>86</v>
      </c>
      <c r="AV367" s="12" t="s">
        <v>86</v>
      </c>
      <c r="AW367" s="12" t="s">
        <v>34</v>
      </c>
      <c r="AX367" s="12" t="s">
        <v>77</v>
      </c>
      <c r="AY367" s="156" t="s">
        <v>339</v>
      </c>
    </row>
    <row r="368" spans="2:65" s="13" customFormat="1" x14ac:dyDescent="0.2">
      <c r="B368" s="162"/>
      <c r="D368" s="150" t="s">
        <v>376</v>
      </c>
      <c r="E368" s="163" t="s">
        <v>1</v>
      </c>
      <c r="F368" s="164" t="s">
        <v>398</v>
      </c>
      <c r="H368" s="165">
        <v>2304</v>
      </c>
      <c r="I368" s="166"/>
      <c r="L368" s="162"/>
      <c r="M368" s="167"/>
      <c r="T368" s="168"/>
      <c r="AT368" s="163" t="s">
        <v>376</v>
      </c>
      <c r="AU368" s="163" t="s">
        <v>86</v>
      </c>
      <c r="AV368" s="13" t="s">
        <v>249</v>
      </c>
      <c r="AW368" s="13" t="s">
        <v>34</v>
      </c>
      <c r="AX368" s="13" t="s">
        <v>84</v>
      </c>
      <c r="AY368" s="163" t="s">
        <v>339</v>
      </c>
    </row>
    <row r="369" spans="2:65" s="1" customFormat="1" ht="16.5" customHeight="1" x14ac:dyDescent="0.2">
      <c r="B369" s="136"/>
      <c r="C369" s="169" t="s">
        <v>829</v>
      </c>
      <c r="D369" s="169" t="s">
        <v>490</v>
      </c>
      <c r="E369" s="170" t="s">
        <v>2453</v>
      </c>
      <c r="F369" s="171" t="s">
        <v>6383</v>
      </c>
      <c r="G369" s="172" t="s">
        <v>345</v>
      </c>
      <c r="H369" s="173">
        <v>2304</v>
      </c>
      <c r="I369" s="174"/>
      <c r="J369" s="175">
        <f>ROUND(I369*H369,2)</f>
        <v>0</v>
      </c>
      <c r="K369" s="171" t="s">
        <v>1</v>
      </c>
      <c r="L369" s="176"/>
      <c r="M369" s="177" t="s">
        <v>1</v>
      </c>
      <c r="N369" s="178" t="s">
        <v>42</v>
      </c>
      <c r="P369" s="146">
        <f>O369*H369</f>
        <v>0</v>
      </c>
      <c r="Q369" s="146">
        <v>0</v>
      </c>
      <c r="R369" s="146">
        <f>Q369*H369</f>
        <v>0</v>
      </c>
      <c r="S369" s="146">
        <v>0</v>
      </c>
      <c r="T369" s="147">
        <f>S369*H369</f>
        <v>0</v>
      </c>
      <c r="AR369" s="148" t="s">
        <v>385</v>
      </c>
      <c r="AT369" s="148" t="s">
        <v>490</v>
      </c>
      <c r="AU369" s="148" t="s">
        <v>86</v>
      </c>
      <c r="AY369" s="17" t="s">
        <v>339</v>
      </c>
      <c r="BE369" s="149">
        <f>IF(N369="základní",J369,0)</f>
        <v>0</v>
      </c>
      <c r="BF369" s="149">
        <f>IF(N369="snížená",J369,0)</f>
        <v>0</v>
      </c>
      <c r="BG369" s="149">
        <f>IF(N369="zákl. přenesená",J369,0)</f>
        <v>0</v>
      </c>
      <c r="BH369" s="149">
        <f>IF(N369="sníž. přenesená",J369,0)</f>
        <v>0</v>
      </c>
      <c r="BI369" s="149">
        <f>IF(N369="nulová",J369,0)</f>
        <v>0</v>
      </c>
      <c r="BJ369" s="17" t="s">
        <v>84</v>
      </c>
      <c r="BK369" s="149">
        <f>ROUND(I369*H369,2)</f>
        <v>0</v>
      </c>
      <c r="BL369" s="17" t="s">
        <v>249</v>
      </c>
      <c r="BM369" s="148" t="s">
        <v>6384</v>
      </c>
    </row>
    <row r="370" spans="2:65" s="1" customFormat="1" x14ac:dyDescent="0.2">
      <c r="B370" s="32"/>
      <c r="D370" s="150" t="s">
        <v>348</v>
      </c>
      <c r="F370" s="151" t="s">
        <v>2454</v>
      </c>
      <c r="I370" s="152"/>
      <c r="L370" s="32"/>
      <c r="M370" s="153"/>
      <c r="T370" s="56"/>
      <c r="AT370" s="17" t="s">
        <v>348</v>
      </c>
      <c r="AU370" s="17" t="s">
        <v>86</v>
      </c>
    </row>
    <row r="371" spans="2:65" s="12" customFormat="1" x14ac:dyDescent="0.2">
      <c r="B371" s="155"/>
      <c r="D371" s="150" t="s">
        <v>376</v>
      </c>
      <c r="E371" s="156" t="s">
        <v>1</v>
      </c>
      <c r="F371" s="157" t="s">
        <v>6385</v>
      </c>
      <c r="H371" s="158">
        <v>2304</v>
      </c>
      <c r="I371" s="159"/>
      <c r="L371" s="155"/>
      <c r="M371" s="160"/>
      <c r="T371" s="161"/>
      <c r="AT371" s="156" t="s">
        <v>376</v>
      </c>
      <c r="AU371" s="156" t="s">
        <v>86</v>
      </c>
      <c r="AV371" s="12" t="s">
        <v>86</v>
      </c>
      <c r="AW371" s="12" t="s">
        <v>34</v>
      </c>
      <c r="AX371" s="12" t="s">
        <v>77</v>
      </c>
      <c r="AY371" s="156" t="s">
        <v>339</v>
      </c>
    </row>
    <row r="372" spans="2:65" s="13" customFormat="1" x14ac:dyDescent="0.2">
      <c r="B372" s="162"/>
      <c r="D372" s="150" t="s">
        <v>376</v>
      </c>
      <c r="E372" s="163" t="s">
        <v>1</v>
      </c>
      <c r="F372" s="164" t="s">
        <v>398</v>
      </c>
      <c r="H372" s="165">
        <v>2304</v>
      </c>
      <c r="I372" s="166"/>
      <c r="L372" s="162"/>
      <c r="M372" s="167"/>
      <c r="T372" s="168"/>
      <c r="AT372" s="163" t="s">
        <v>376</v>
      </c>
      <c r="AU372" s="163" t="s">
        <v>86</v>
      </c>
      <c r="AV372" s="13" t="s">
        <v>249</v>
      </c>
      <c r="AW372" s="13" t="s">
        <v>34</v>
      </c>
      <c r="AX372" s="13" t="s">
        <v>84</v>
      </c>
      <c r="AY372" s="163" t="s">
        <v>339</v>
      </c>
    </row>
    <row r="373" spans="2:65" s="1" customFormat="1" ht="16.5" customHeight="1" x14ac:dyDescent="0.2">
      <c r="B373" s="136"/>
      <c r="C373" s="137" t="s">
        <v>832</v>
      </c>
      <c r="D373" s="137" t="s">
        <v>342</v>
      </c>
      <c r="E373" s="138" t="s">
        <v>6386</v>
      </c>
      <c r="F373" s="139" t="s">
        <v>6387</v>
      </c>
      <c r="G373" s="140" t="s">
        <v>345</v>
      </c>
      <c r="H373" s="141">
        <v>450</v>
      </c>
      <c r="I373" s="142"/>
      <c r="J373" s="143">
        <f>ROUND(I373*H373,2)</f>
        <v>0</v>
      </c>
      <c r="K373" s="139" t="s">
        <v>902</v>
      </c>
      <c r="L373" s="32"/>
      <c r="M373" s="144" t="s">
        <v>1</v>
      </c>
      <c r="N373" s="145" t="s">
        <v>42</v>
      </c>
      <c r="P373" s="146">
        <f>O373*H373</f>
        <v>0</v>
      </c>
      <c r="Q373" s="146">
        <v>2.7699999999999999E-3</v>
      </c>
      <c r="R373" s="146">
        <f>Q373*H373</f>
        <v>1.2464999999999999</v>
      </c>
      <c r="S373" s="146">
        <v>0</v>
      </c>
      <c r="T373" s="147">
        <f>S373*H373</f>
        <v>0</v>
      </c>
      <c r="AR373" s="148" t="s">
        <v>249</v>
      </c>
      <c r="AT373" s="148" t="s">
        <v>342</v>
      </c>
      <c r="AU373" s="148" t="s">
        <v>86</v>
      </c>
      <c r="AY373" s="17" t="s">
        <v>339</v>
      </c>
      <c r="BE373" s="149">
        <f>IF(N373="základní",J373,0)</f>
        <v>0</v>
      </c>
      <c r="BF373" s="149">
        <f>IF(N373="snížená",J373,0)</f>
        <v>0</v>
      </c>
      <c r="BG373" s="149">
        <f>IF(N373="zákl. přenesená",J373,0)</f>
        <v>0</v>
      </c>
      <c r="BH373" s="149">
        <f>IF(N373="sníž. přenesená",J373,0)</f>
        <v>0</v>
      </c>
      <c r="BI373" s="149">
        <f>IF(N373="nulová",J373,0)</f>
        <v>0</v>
      </c>
      <c r="BJ373" s="17" t="s">
        <v>84</v>
      </c>
      <c r="BK373" s="149">
        <f>ROUND(I373*H373,2)</f>
        <v>0</v>
      </c>
      <c r="BL373" s="17" t="s">
        <v>249</v>
      </c>
      <c r="BM373" s="148" t="s">
        <v>6388</v>
      </c>
    </row>
    <row r="374" spans="2:65" s="1" customFormat="1" x14ac:dyDescent="0.2">
      <c r="B374" s="32"/>
      <c r="D374" s="150" t="s">
        <v>348</v>
      </c>
      <c r="F374" s="151" t="s">
        <v>6389</v>
      </c>
      <c r="I374" s="152"/>
      <c r="L374" s="32"/>
      <c r="M374" s="153"/>
      <c r="T374" s="56"/>
      <c r="AT374" s="17" t="s">
        <v>348</v>
      </c>
      <c r="AU374" s="17" t="s">
        <v>86</v>
      </c>
    </row>
    <row r="375" spans="2:65" s="15" customFormat="1" x14ac:dyDescent="0.2">
      <c r="B375" s="189"/>
      <c r="D375" s="150" t="s">
        <v>376</v>
      </c>
      <c r="E375" s="190" t="s">
        <v>1</v>
      </c>
      <c r="F375" s="191" t="s">
        <v>6390</v>
      </c>
      <c r="H375" s="190" t="s">
        <v>1</v>
      </c>
      <c r="I375" s="192"/>
      <c r="L375" s="189"/>
      <c r="M375" s="193"/>
      <c r="T375" s="194"/>
      <c r="AT375" s="190" t="s">
        <v>376</v>
      </c>
      <c r="AU375" s="190" t="s">
        <v>86</v>
      </c>
      <c r="AV375" s="15" t="s">
        <v>84</v>
      </c>
      <c r="AW375" s="15" t="s">
        <v>34</v>
      </c>
      <c r="AX375" s="15" t="s">
        <v>77</v>
      </c>
      <c r="AY375" s="190" t="s">
        <v>339</v>
      </c>
    </row>
    <row r="376" spans="2:65" s="12" customFormat="1" x14ac:dyDescent="0.2">
      <c r="B376" s="155"/>
      <c r="D376" s="150" t="s">
        <v>376</v>
      </c>
      <c r="E376" s="156" t="s">
        <v>1</v>
      </c>
      <c r="F376" s="157" t="s">
        <v>6391</v>
      </c>
      <c r="H376" s="158">
        <v>200</v>
      </c>
      <c r="I376" s="159"/>
      <c r="L376" s="155"/>
      <c r="M376" s="160"/>
      <c r="T376" s="161"/>
      <c r="AT376" s="156" t="s">
        <v>376</v>
      </c>
      <c r="AU376" s="156" t="s">
        <v>86</v>
      </c>
      <c r="AV376" s="12" t="s">
        <v>86</v>
      </c>
      <c r="AW376" s="12" t="s">
        <v>34</v>
      </c>
      <c r="AX376" s="12" t="s">
        <v>77</v>
      </c>
      <c r="AY376" s="156" t="s">
        <v>339</v>
      </c>
    </row>
    <row r="377" spans="2:65" s="12" customFormat="1" x14ac:dyDescent="0.2">
      <c r="B377" s="155"/>
      <c r="D377" s="150" t="s">
        <v>376</v>
      </c>
      <c r="E377" s="156" t="s">
        <v>1</v>
      </c>
      <c r="F377" s="157" t="s">
        <v>6392</v>
      </c>
      <c r="H377" s="158">
        <v>250</v>
      </c>
      <c r="I377" s="159"/>
      <c r="L377" s="155"/>
      <c r="M377" s="160"/>
      <c r="T377" s="161"/>
      <c r="AT377" s="156" t="s">
        <v>376</v>
      </c>
      <c r="AU377" s="156" t="s">
        <v>86</v>
      </c>
      <c r="AV377" s="12" t="s">
        <v>86</v>
      </c>
      <c r="AW377" s="12" t="s">
        <v>34</v>
      </c>
      <c r="AX377" s="12" t="s">
        <v>77</v>
      </c>
      <c r="AY377" s="156" t="s">
        <v>339</v>
      </c>
    </row>
    <row r="378" spans="2:65" s="13" customFormat="1" x14ac:dyDescent="0.2">
      <c r="B378" s="162"/>
      <c r="D378" s="150" t="s">
        <v>376</v>
      </c>
      <c r="E378" s="163" t="s">
        <v>1</v>
      </c>
      <c r="F378" s="164" t="s">
        <v>398</v>
      </c>
      <c r="H378" s="165">
        <v>450</v>
      </c>
      <c r="I378" s="166"/>
      <c r="L378" s="162"/>
      <c r="M378" s="167"/>
      <c r="T378" s="168"/>
      <c r="AT378" s="163" t="s">
        <v>376</v>
      </c>
      <c r="AU378" s="163" t="s">
        <v>86</v>
      </c>
      <c r="AV378" s="13" t="s">
        <v>249</v>
      </c>
      <c r="AW378" s="13" t="s">
        <v>34</v>
      </c>
      <c r="AX378" s="13" t="s">
        <v>84</v>
      </c>
      <c r="AY378" s="163" t="s">
        <v>339</v>
      </c>
    </row>
    <row r="379" spans="2:65" s="11" customFormat="1" ht="22.8" customHeight="1" x14ac:dyDescent="0.25">
      <c r="B379" s="124"/>
      <c r="D379" s="125" t="s">
        <v>76</v>
      </c>
      <c r="E379" s="134" t="s">
        <v>2661</v>
      </c>
      <c r="F379" s="134" t="s">
        <v>2662</v>
      </c>
      <c r="I379" s="127"/>
      <c r="J379" s="135">
        <f>BK379</f>
        <v>0</v>
      </c>
      <c r="L379" s="124"/>
      <c r="M379" s="129"/>
      <c r="P379" s="130">
        <f>SUM(P380:P381)</f>
        <v>0</v>
      </c>
      <c r="R379" s="130">
        <f>SUM(R380:R381)</f>
        <v>0</v>
      </c>
      <c r="T379" s="131">
        <f>SUM(T380:T381)</f>
        <v>0</v>
      </c>
      <c r="AR379" s="125" t="s">
        <v>84</v>
      </c>
      <c r="AT379" s="132" t="s">
        <v>76</v>
      </c>
      <c r="AU379" s="132" t="s">
        <v>84</v>
      </c>
      <c r="AY379" s="125" t="s">
        <v>339</v>
      </c>
      <c r="BK379" s="133">
        <f>SUM(BK380:BK381)</f>
        <v>0</v>
      </c>
    </row>
    <row r="380" spans="2:65" s="1" customFormat="1" ht="16.5" customHeight="1" x14ac:dyDescent="0.2">
      <c r="B380" s="136"/>
      <c r="C380" s="137" t="s">
        <v>837</v>
      </c>
      <c r="D380" s="137" t="s">
        <v>342</v>
      </c>
      <c r="E380" s="138" t="s">
        <v>6393</v>
      </c>
      <c r="F380" s="139" t="s">
        <v>6394</v>
      </c>
      <c r="G380" s="140" t="s">
        <v>493</v>
      </c>
      <c r="H380" s="141">
        <v>3092.9380000000001</v>
      </c>
      <c r="I380" s="142"/>
      <c r="J380" s="143">
        <f>ROUND(I380*H380,2)</f>
        <v>0</v>
      </c>
      <c r="K380" s="139" t="s">
        <v>902</v>
      </c>
      <c r="L380" s="32"/>
      <c r="M380" s="144" t="s">
        <v>1</v>
      </c>
      <c r="N380" s="145" t="s">
        <v>42</v>
      </c>
      <c r="P380" s="146">
        <f>O380*H380</f>
        <v>0</v>
      </c>
      <c r="Q380" s="146">
        <v>0</v>
      </c>
      <c r="R380" s="146">
        <f>Q380*H380</f>
        <v>0</v>
      </c>
      <c r="S380" s="146">
        <v>0</v>
      </c>
      <c r="T380" s="147">
        <f>S380*H380</f>
        <v>0</v>
      </c>
      <c r="AR380" s="148" t="s">
        <v>249</v>
      </c>
      <c r="AT380" s="148" t="s">
        <v>342</v>
      </c>
      <c r="AU380" s="148" t="s">
        <v>86</v>
      </c>
      <c r="AY380" s="17" t="s">
        <v>339</v>
      </c>
      <c r="BE380" s="149">
        <f>IF(N380="základní",J380,0)</f>
        <v>0</v>
      </c>
      <c r="BF380" s="149">
        <f>IF(N380="snížená",J380,0)</f>
        <v>0</v>
      </c>
      <c r="BG380" s="149">
        <f>IF(N380="zákl. přenesená",J380,0)</f>
        <v>0</v>
      </c>
      <c r="BH380" s="149">
        <f>IF(N380="sníž. přenesená",J380,0)</f>
        <v>0</v>
      </c>
      <c r="BI380" s="149">
        <f>IF(N380="nulová",J380,0)</f>
        <v>0</v>
      </c>
      <c r="BJ380" s="17" t="s">
        <v>84</v>
      </c>
      <c r="BK380" s="149">
        <f>ROUND(I380*H380,2)</f>
        <v>0</v>
      </c>
      <c r="BL380" s="17" t="s">
        <v>249</v>
      </c>
      <c r="BM380" s="148" t="s">
        <v>6395</v>
      </c>
    </row>
    <row r="381" spans="2:65" s="1" customFormat="1" x14ac:dyDescent="0.2">
      <c r="B381" s="32"/>
      <c r="D381" s="150" t="s">
        <v>348</v>
      </c>
      <c r="F381" s="151" t="s">
        <v>6394</v>
      </c>
      <c r="I381" s="152"/>
      <c r="L381" s="32"/>
      <c r="M381" s="153"/>
      <c r="T381" s="56"/>
      <c r="AT381" s="17" t="s">
        <v>348</v>
      </c>
      <c r="AU381" s="17" t="s">
        <v>86</v>
      </c>
    </row>
    <row r="382" spans="2:65" s="11" customFormat="1" ht="25.95" customHeight="1" x14ac:dyDescent="0.25">
      <c r="B382" s="124"/>
      <c r="D382" s="125" t="s">
        <v>76</v>
      </c>
      <c r="E382" s="126" t="s">
        <v>2667</v>
      </c>
      <c r="F382" s="126" t="s">
        <v>2668</v>
      </c>
      <c r="I382" s="127"/>
      <c r="J382" s="128">
        <f>BK382</f>
        <v>0</v>
      </c>
      <c r="L382" s="124"/>
      <c r="M382" s="129"/>
      <c r="P382" s="130">
        <f>P383+P403+P416</f>
        <v>0</v>
      </c>
      <c r="R382" s="130">
        <f>R383+R403+R416</f>
        <v>31.996214500000001</v>
      </c>
      <c r="T382" s="131">
        <f>T383+T403+T416</f>
        <v>0</v>
      </c>
      <c r="AR382" s="125" t="s">
        <v>86</v>
      </c>
      <c r="AT382" s="132" t="s">
        <v>76</v>
      </c>
      <c r="AU382" s="132" t="s">
        <v>77</v>
      </c>
      <c r="AY382" s="125" t="s">
        <v>339</v>
      </c>
      <c r="BK382" s="133">
        <f>BK383+BK403+BK416</f>
        <v>0</v>
      </c>
    </row>
    <row r="383" spans="2:65" s="11" customFormat="1" ht="22.8" customHeight="1" x14ac:dyDescent="0.25">
      <c r="B383" s="124"/>
      <c r="D383" s="125" t="s">
        <v>76</v>
      </c>
      <c r="E383" s="134" t="s">
        <v>2669</v>
      </c>
      <c r="F383" s="134" t="s">
        <v>2670</v>
      </c>
      <c r="I383" s="127"/>
      <c r="J383" s="135">
        <f>BK383</f>
        <v>0</v>
      </c>
      <c r="L383" s="124"/>
      <c r="M383" s="129"/>
      <c r="P383" s="130">
        <f>SUM(P384:P402)</f>
        <v>0</v>
      </c>
      <c r="R383" s="130">
        <f>SUM(R384:R402)</f>
        <v>7.2189999999999994</v>
      </c>
      <c r="T383" s="131">
        <f>SUM(T384:T402)</f>
        <v>0</v>
      </c>
      <c r="AR383" s="125" t="s">
        <v>86</v>
      </c>
      <c r="AT383" s="132" t="s">
        <v>76</v>
      </c>
      <c r="AU383" s="132" t="s">
        <v>84</v>
      </c>
      <c r="AY383" s="125" t="s">
        <v>339</v>
      </c>
      <c r="BK383" s="133">
        <f>SUM(BK384:BK402)</f>
        <v>0</v>
      </c>
    </row>
    <row r="384" spans="2:65" s="1" customFormat="1" ht="16.5" customHeight="1" x14ac:dyDescent="0.2">
      <c r="B384" s="136"/>
      <c r="C384" s="137" t="s">
        <v>842</v>
      </c>
      <c r="D384" s="137" t="s">
        <v>342</v>
      </c>
      <c r="E384" s="138" t="s">
        <v>2683</v>
      </c>
      <c r="F384" s="139" t="s">
        <v>2684</v>
      </c>
      <c r="G384" s="140" t="s">
        <v>381</v>
      </c>
      <c r="H384" s="141">
        <v>2155</v>
      </c>
      <c r="I384" s="142"/>
      <c r="J384" s="143">
        <f>ROUND(I384*H384,2)</f>
        <v>0</v>
      </c>
      <c r="K384" s="139" t="s">
        <v>902</v>
      </c>
      <c r="L384" s="32"/>
      <c r="M384" s="144" t="s">
        <v>1</v>
      </c>
      <c r="N384" s="145" t="s">
        <v>42</v>
      </c>
      <c r="P384" s="146">
        <f>O384*H384</f>
        <v>0</v>
      </c>
      <c r="Q384" s="146">
        <v>0</v>
      </c>
      <c r="R384" s="146">
        <f>Q384*H384</f>
        <v>0</v>
      </c>
      <c r="S384" s="146">
        <v>0</v>
      </c>
      <c r="T384" s="147">
        <f>S384*H384</f>
        <v>0</v>
      </c>
      <c r="AR384" s="148" t="s">
        <v>428</v>
      </c>
      <c r="AT384" s="148" t="s">
        <v>342</v>
      </c>
      <c r="AU384" s="148" t="s">
        <v>86</v>
      </c>
      <c r="AY384" s="17" t="s">
        <v>339</v>
      </c>
      <c r="BE384" s="149">
        <f>IF(N384="základní",J384,0)</f>
        <v>0</v>
      </c>
      <c r="BF384" s="149">
        <f>IF(N384="snížená",J384,0)</f>
        <v>0</v>
      </c>
      <c r="BG384" s="149">
        <f>IF(N384="zákl. přenesená",J384,0)</f>
        <v>0</v>
      </c>
      <c r="BH384" s="149">
        <f>IF(N384="sníž. přenesená",J384,0)</f>
        <v>0</v>
      </c>
      <c r="BI384" s="149">
        <f>IF(N384="nulová",J384,0)</f>
        <v>0</v>
      </c>
      <c r="BJ384" s="17" t="s">
        <v>84</v>
      </c>
      <c r="BK384" s="149">
        <f>ROUND(I384*H384,2)</f>
        <v>0</v>
      </c>
      <c r="BL384" s="17" t="s">
        <v>428</v>
      </c>
      <c r="BM384" s="148" t="s">
        <v>6396</v>
      </c>
    </row>
    <row r="385" spans="2:65" s="1" customFormat="1" x14ac:dyDescent="0.2">
      <c r="B385" s="32"/>
      <c r="D385" s="150" t="s">
        <v>348</v>
      </c>
      <c r="F385" s="151" t="s">
        <v>2686</v>
      </c>
      <c r="I385" s="152"/>
      <c r="L385" s="32"/>
      <c r="M385" s="153"/>
      <c r="T385" s="56"/>
      <c r="AT385" s="17" t="s">
        <v>348</v>
      </c>
      <c r="AU385" s="17" t="s">
        <v>86</v>
      </c>
    </row>
    <row r="386" spans="2:65" s="15" customFormat="1" x14ac:dyDescent="0.2">
      <c r="B386" s="189"/>
      <c r="D386" s="150" t="s">
        <v>376</v>
      </c>
      <c r="E386" s="190" t="s">
        <v>1</v>
      </c>
      <c r="F386" s="191" t="s">
        <v>6397</v>
      </c>
      <c r="H386" s="190" t="s">
        <v>1</v>
      </c>
      <c r="I386" s="192"/>
      <c r="L386" s="189"/>
      <c r="M386" s="193"/>
      <c r="T386" s="194"/>
      <c r="AT386" s="190" t="s">
        <v>376</v>
      </c>
      <c r="AU386" s="190" t="s">
        <v>86</v>
      </c>
      <c r="AV386" s="15" t="s">
        <v>84</v>
      </c>
      <c r="AW386" s="15" t="s">
        <v>34</v>
      </c>
      <c r="AX386" s="15" t="s">
        <v>77</v>
      </c>
      <c r="AY386" s="190" t="s">
        <v>339</v>
      </c>
    </row>
    <row r="387" spans="2:65" s="12" customFormat="1" x14ac:dyDescent="0.2">
      <c r="B387" s="155"/>
      <c r="D387" s="150" t="s">
        <v>376</v>
      </c>
      <c r="E387" s="156" t="s">
        <v>1</v>
      </c>
      <c r="F387" s="157" t="s">
        <v>6398</v>
      </c>
      <c r="H387" s="158">
        <v>880</v>
      </c>
      <c r="I387" s="159"/>
      <c r="L387" s="155"/>
      <c r="M387" s="160"/>
      <c r="T387" s="161"/>
      <c r="AT387" s="156" t="s">
        <v>376</v>
      </c>
      <c r="AU387" s="156" t="s">
        <v>86</v>
      </c>
      <c r="AV387" s="12" t="s">
        <v>86</v>
      </c>
      <c r="AW387" s="12" t="s">
        <v>34</v>
      </c>
      <c r="AX387" s="12" t="s">
        <v>77</v>
      </c>
      <c r="AY387" s="156" t="s">
        <v>339</v>
      </c>
    </row>
    <row r="388" spans="2:65" s="15" customFormat="1" x14ac:dyDescent="0.2">
      <c r="B388" s="189"/>
      <c r="D388" s="150" t="s">
        <v>376</v>
      </c>
      <c r="E388" s="190" t="s">
        <v>1</v>
      </c>
      <c r="F388" s="191" t="s">
        <v>6399</v>
      </c>
      <c r="H388" s="190" t="s">
        <v>1</v>
      </c>
      <c r="I388" s="192"/>
      <c r="L388" s="189"/>
      <c r="M388" s="193"/>
      <c r="T388" s="194"/>
      <c r="AT388" s="190" t="s">
        <v>376</v>
      </c>
      <c r="AU388" s="190" t="s">
        <v>86</v>
      </c>
      <c r="AV388" s="15" t="s">
        <v>84</v>
      </c>
      <c r="AW388" s="15" t="s">
        <v>34</v>
      </c>
      <c r="AX388" s="15" t="s">
        <v>77</v>
      </c>
      <c r="AY388" s="190" t="s">
        <v>339</v>
      </c>
    </row>
    <row r="389" spans="2:65" s="12" customFormat="1" x14ac:dyDescent="0.2">
      <c r="B389" s="155"/>
      <c r="D389" s="150" t="s">
        <v>376</v>
      </c>
      <c r="E389" s="156" t="s">
        <v>1</v>
      </c>
      <c r="F389" s="157" t="s">
        <v>6400</v>
      </c>
      <c r="H389" s="158">
        <v>1275</v>
      </c>
      <c r="I389" s="159"/>
      <c r="L389" s="155"/>
      <c r="M389" s="160"/>
      <c r="T389" s="161"/>
      <c r="AT389" s="156" t="s">
        <v>376</v>
      </c>
      <c r="AU389" s="156" t="s">
        <v>86</v>
      </c>
      <c r="AV389" s="12" t="s">
        <v>86</v>
      </c>
      <c r="AW389" s="12" t="s">
        <v>34</v>
      </c>
      <c r="AX389" s="12" t="s">
        <v>77</v>
      </c>
      <c r="AY389" s="156" t="s">
        <v>339</v>
      </c>
    </row>
    <row r="390" spans="2:65" s="13" customFormat="1" x14ac:dyDescent="0.2">
      <c r="B390" s="162"/>
      <c r="D390" s="150" t="s">
        <v>376</v>
      </c>
      <c r="E390" s="163" t="s">
        <v>1</v>
      </c>
      <c r="F390" s="164" t="s">
        <v>398</v>
      </c>
      <c r="H390" s="165">
        <v>2155</v>
      </c>
      <c r="I390" s="166"/>
      <c r="L390" s="162"/>
      <c r="M390" s="167"/>
      <c r="T390" s="168"/>
      <c r="AT390" s="163" t="s">
        <v>376</v>
      </c>
      <c r="AU390" s="163" t="s">
        <v>86</v>
      </c>
      <c r="AV390" s="13" t="s">
        <v>249</v>
      </c>
      <c r="AW390" s="13" t="s">
        <v>34</v>
      </c>
      <c r="AX390" s="13" t="s">
        <v>84</v>
      </c>
      <c r="AY390" s="163" t="s">
        <v>339</v>
      </c>
    </row>
    <row r="391" spans="2:65" s="1" customFormat="1" ht="16.5" customHeight="1" x14ac:dyDescent="0.2">
      <c r="B391" s="136"/>
      <c r="C391" s="169" t="s">
        <v>845</v>
      </c>
      <c r="D391" s="169" t="s">
        <v>490</v>
      </c>
      <c r="E391" s="170" t="s">
        <v>2701</v>
      </c>
      <c r="F391" s="171" t="s">
        <v>2702</v>
      </c>
      <c r="G391" s="172" t="s">
        <v>493</v>
      </c>
      <c r="H391" s="173">
        <v>0.754</v>
      </c>
      <c r="I391" s="174"/>
      <c r="J391" s="175">
        <f>ROUND(I391*H391,2)</f>
        <v>0</v>
      </c>
      <c r="K391" s="171" t="s">
        <v>902</v>
      </c>
      <c r="L391" s="176"/>
      <c r="M391" s="177" t="s">
        <v>1</v>
      </c>
      <c r="N391" s="178" t="s">
        <v>42</v>
      </c>
      <c r="P391" s="146">
        <f>O391*H391</f>
        <v>0</v>
      </c>
      <c r="Q391" s="146">
        <v>1</v>
      </c>
      <c r="R391" s="146">
        <f>Q391*H391</f>
        <v>0.754</v>
      </c>
      <c r="S391" s="146">
        <v>0</v>
      </c>
      <c r="T391" s="147">
        <f>S391*H391</f>
        <v>0</v>
      </c>
      <c r="AR391" s="148" t="s">
        <v>513</v>
      </c>
      <c r="AT391" s="148" t="s">
        <v>490</v>
      </c>
      <c r="AU391" s="148" t="s">
        <v>86</v>
      </c>
      <c r="AY391" s="17" t="s">
        <v>339</v>
      </c>
      <c r="BE391" s="149">
        <f>IF(N391="základní",J391,0)</f>
        <v>0</v>
      </c>
      <c r="BF391" s="149">
        <f>IF(N391="snížená",J391,0)</f>
        <v>0</v>
      </c>
      <c r="BG391" s="149">
        <f>IF(N391="zákl. přenesená",J391,0)</f>
        <v>0</v>
      </c>
      <c r="BH391" s="149">
        <f>IF(N391="sníž. přenesená",J391,0)</f>
        <v>0</v>
      </c>
      <c r="BI391" s="149">
        <f>IF(N391="nulová",J391,0)</f>
        <v>0</v>
      </c>
      <c r="BJ391" s="17" t="s">
        <v>84</v>
      </c>
      <c r="BK391" s="149">
        <f>ROUND(I391*H391,2)</f>
        <v>0</v>
      </c>
      <c r="BL391" s="17" t="s">
        <v>428</v>
      </c>
      <c r="BM391" s="148" t="s">
        <v>6401</v>
      </c>
    </row>
    <row r="392" spans="2:65" s="1" customFormat="1" x14ac:dyDescent="0.2">
      <c r="B392" s="32"/>
      <c r="D392" s="150" t="s">
        <v>348</v>
      </c>
      <c r="F392" s="151" t="s">
        <v>2702</v>
      </c>
      <c r="I392" s="152"/>
      <c r="L392" s="32"/>
      <c r="M392" s="153"/>
      <c r="T392" s="56"/>
      <c r="AT392" s="17" t="s">
        <v>348</v>
      </c>
      <c r="AU392" s="17" t="s">
        <v>86</v>
      </c>
    </row>
    <row r="393" spans="2:65" s="1" customFormat="1" ht="16.5" customHeight="1" x14ac:dyDescent="0.2">
      <c r="B393" s="136"/>
      <c r="C393" s="137" t="s">
        <v>851</v>
      </c>
      <c r="D393" s="137" t="s">
        <v>342</v>
      </c>
      <c r="E393" s="138" t="s">
        <v>2706</v>
      </c>
      <c r="F393" s="139" t="s">
        <v>2707</v>
      </c>
      <c r="G393" s="140" t="s">
        <v>381</v>
      </c>
      <c r="H393" s="141">
        <v>4310</v>
      </c>
      <c r="I393" s="142"/>
      <c r="J393" s="143">
        <f>ROUND(I393*H393,2)</f>
        <v>0</v>
      </c>
      <c r="K393" s="139" t="s">
        <v>902</v>
      </c>
      <c r="L393" s="32"/>
      <c r="M393" s="144" t="s">
        <v>1</v>
      </c>
      <c r="N393" s="145" t="s">
        <v>42</v>
      </c>
      <c r="P393" s="146">
        <f>O393*H393</f>
        <v>0</v>
      </c>
      <c r="Q393" s="146">
        <v>0</v>
      </c>
      <c r="R393" s="146">
        <f>Q393*H393</f>
        <v>0</v>
      </c>
      <c r="S393" s="146">
        <v>0</v>
      </c>
      <c r="T393" s="147">
        <f>S393*H393</f>
        <v>0</v>
      </c>
      <c r="AR393" s="148" t="s">
        <v>428</v>
      </c>
      <c r="AT393" s="148" t="s">
        <v>342</v>
      </c>
      <c r="AU393" s="148" t="s">
        <v>86</v>
      </c>
      <c r="AY393" s="17" t="s">
        <v>339</v>
      </c>
      <c r="BE393" s="149">
        <f>IF(N393="základní",J393,0)</f>
        <v>0</v>
      </c>
      <c r="BF393" s="149">
        <f>IF(N393="snížená",J393,0)</f>
        <v>0</v>
      </c>
      <c r="BG393" s="149">
        <f>IF(N393="zákl. přenesená",J393,0)</f>
        <v>0</v>
      </c>
      <c r="BH393" s="149">
        <f>IF(N393="sníž. přenesená",J393,0)</f>
        <v>0</v>
      </c>
      <c r="BI393" s="149">
        <f>IF(N393="nulová",J393,0)</f>
        <v>0</v>
      </c>
      <c r="BJ393" s="17" t="s">
        <v>84</v>
      </c>
      <c r="BK393" s="149">
        <f>ROUND(I393*H393,2)</f>
        <v>0</v>
      </c>
      <c r="BL393" s="17" t="s">
        <v>428</v>
      </c>
      <c r="BM393" s="148" t="s">
        <v>6402</v>
      </c>
    </row>
    <row r="394" spans="2:65" s="1" customFormat="1" x14ac:dyDescent="0.2">
      <c r="B394" s="32"/>
      <c r="D394" s="150" t="s">
        <v>348</v>
      </c>
      <c r="F394" s="151" t="s">
        <v>2709</v>
      </c>
      <c r="I394" s="152"/>
      <c r="L394" s="32"/>
      <c r="M394" s="153"/>
      <c r="T394" s="56"/>
      <c r="AT394" s="17" t="s">
        <v>348</v>
      </c>
      <c r="AU394" s="17" t="s">
        <v>86</v>
      </c>
    </row>
    <row r="395" spans="2:65" s="15" customFormat="1" x14ac:dyDescent="0.2">
      <c r="B395" s="189"/>
      <c r="D395" s="150" t="s">
        <v>376</v>
      </c>
      <c r="E395" s="190" t="s">
        <v>1</v>
      </c>
      <c r="F395" s="191" t="s">
        <v>6403</v>
      </c>
      <c r="H395" s="190" t="s">
        <v>1</v>
      </c>
      <c r="I395" s="192"/>
      <c r="L395" s="189"/>
      <c r="M395" s="193"/>
      <c r="T395" s="194"/>
      <c r="AT395" s="190" t="s">
        <v>376</v>
      </c>
      <c r="AU395" s="190" t="s">
        <v>86</v>
      </c>
      <c r="AV395" s="15" t="s">
        <v>84</v>
      </c>
      <c r="AW395" s="15" t="s">
        <v>34</v>
      </c>
      <c r="AX395" s="15" t="s">
        <v>77</v>
      </c>
      <c r="AY395" s="190" t="s">
        <v>339</v>
      </c>
    </row>
    <row r="396" spans="2:65" s="15" customFormat="1" x14ac:dyDescent="0.2">
      <c r="B396" s="189"/>
      <c r="D396" s="150" t="s">
        <v>376</v>
      </c>
      <c r="E396" s="190" t="s">
        <v>1</v>
      </c>
      <c r="F396" s="191" t="s">
        <v>6397</v>
      </c>
      <c r="H396" s="190" t="s">
        <v>1</v>
      </c>
      <c r="I396" s="192"/>
      <c r="L396" s="189"/>
      <c r="M396" s="193"/>
      <c r="T396" s="194"/>
      <c r="AT396" s="190" t="s">
        <v>376</v>
      </c>
      <c r="AU396" s="190" t="s">
        <v>86</v>
      </c>
      <c r="AV396" s="15" t="s">
        <v>84</v>
      </c>
      <c r="AW396" s="15" t="s">
        <v>34</v>
      </c>
      <c r="AX396" s="15" t="s">
        <v>77</v>
      </c>
      <c r="AY396" s="190" t="s">
        <v>339</v>
      </c>
    </row>
    <row r="397" spans="2:65" s="12" customFormat="1" x14ac:dyDescent="0.2">
      <c r="B397" s="155"/>
      <c r="D397" s="150" t="s">
        <v>376</v>
      </c>
      <c r="E397" s="156" t="s">
        <v>1</v>
      </c>
      <c r="F397" s="157" t="s">
        <v>6404</v>
      </c>
      <c r="H397" s="158">
        <v>1760</v>
      </c>
      <c r="I397" s="159"/>
      <c r="L397" s="155"/>
      <c r="M397" s="160"/>
      <c r="T397" s="161"/>
      <c r="AT397" s="156" t="s">
        <v>376</v>
      </c>
      <c r="AU397" s="156" t="s">
        <v>86</v>
      </c>
      <c r="AV397" s="12" t="s">
        <v>86</v>
      </c>
      <c r="AW397" s="12" t="s">
        <v>34</v>
      </c>
      <c r="AX397" s="12" t="s">
        <v>77</v>
      </c>
      <c r="AY397" s="156" t="s">
        <v>339</v>
      </c>
    </row>
    <row r="398" spans="2:65" s="15" customFormat="1" x14ac:dyDescent="0.2">
      <c r="B398" s="189"/>
      <c r="D398" s="150" t="s">
        <v>376</v>
      </c>
      <c r="E398" s="190" t="s">
        <v>1</v>
      </c>
      <c r="F398" s="191" t="s">
        <v>6399</v>
      </c>
      <c r="H398" s="190" t="s">
        <v>1</v>
      </c>
      <c r="I398" s="192"/>
      <c r="L398" s="189"/>
      <c r="M398" s="193"/>
      <c r="T398" s="194"/>
      <c r="AT398" s="190" t="s">
        <v>376</v>
      </c>
      <c r="AU398" s="190" t="s">
        <v>86</v>
      </c>
      <c r="AV398" s="15" t="s">
        <v>84</v>
      </c>
      <c r="AW398" s="15" t="s">
        <v>34</v>
      </c>
      <c r="AX398" s="15" t="s">
        <v>77</v>
      </c>
      <c r="AY398" s="190" t="s">
        <v>339</v>
      </c>
    </row>
    <row r="399" spans="2:65" s="12" customFormat="1" x14ac:dyDescent="0.2">
      <c r="B399" s="155"/>
      <c r="D399" s="150" t="s">
        <v>376</v>
      </c>
      <c r="E399" s="156" t="s">
        <v>1</v>
      </c>
      <c r="F399" s="157" t="s">
        <v>6405</v>
      </c>
      <c r="H399" s="158">
        <v>2550</v>
      </c>
      <c r="I399" s="159"/>
      <c r="L399" s="155"/>
      <c r="M399" s="160"/>
      <c r="T399" s="161"/>
      <c r="AT399" s="156" t="s">
        <v>376</v>
      </c>
      <c r="AU399" s="156" t="s">
        <v>86</v>
      </c>
      <c r="AV399" s="12" t="s">
        <v>86</v>
      </c>
      <c r="AW399" s="12" t="s">
        <v>34</v>
      </c>
      <c r="AX399" s="12" t="s">
        <v>77</v>
      </c>
      <c r="AY399" s="156" t="s">
        <v>339</v>
      </c>
    </row>
    <row r="400" spans="2:65" s="13" customFormat="1" x14ac:dyDescent="0.2">
      <c r="B400" s="162"/>
      <c r="D400" s="150" t="s">
        <v>376</v>
      </c>
      <c r="E400" s="163" t="s">
        <v>1</v>
      </c>
      <c r="F400" s="164" t="s">
        <v>398</v>
      </c>
      <c r="H400" s="165">
        <v>4310</v>
      </c>
      <c r="I400" s="166"/>
      <c r="L400" s="162"/>
      <c r="M400" s="167"/>
      <c r="T400" s="168"/>
      <c r="AT400" s="163" t="s">
        <v>376</v>
      </c>
      <c r="AU400" s="163" t="s">
        <v>86</v>
      </c>
      <c r="AV400" s="13" t="s">
        <v>249</v>
      </c>
      <c r="AW400" s="13" t="s">
        <v>34</v>
      </c>
      <c r="AX400" s="13" t="s">
        <v>84</v>
      </c>
      <c r="AY400" s="163" t="s">
        <v>339</v>
      </c>
    </row>
    <row r="401" spans="2:65" s="1" customFormat="1" ht="16.5" customHeight="1" x14ac:dyDescent="0.2">
      <c r="B401" s="136"/>
      <c r="C401" s="169" t="s">
        <v>854</v>
      </c>
      <c r="D401" s="169" t="s">
        <v>490</v>
      </c>
      <c r="E401" s="170" t="s">
        <v>2720</v>
      </c>
      <c r="F401" s="171" t="s">
        <v>2721</v>
      </c>
      <c r="G401" s="172" t="s">
        <v>493</v>
      </c>
      <c r="H401" s="173">
        <v>6.4649999999999999</v>
      </c>
      <c r="I401" s="174"/>
      <c r="J401" s="175">
        <f>ROUND(I401*H401,2)</f>
        <v>0</v>
      </c>
      <c r="K401" s="171" t="s">
        <v>902</v>
      </c>
      <c r="L401" s="176"/>
      <c r="M401" s="177" t="s">
        <v>1</v>
      </c>
      <c r="N401" s="178" t="s">
        <v>42</v>
      </c>
      <c r="P401" s="146">
        <f>O401*H401</f>
        <v>0</v>
      </c>
      <c r="Q401" s="146">
        <v>1</v>
      </c>
      <c r="R401" s="146">
        <f>Q401*H401</f>
        <v>6.4649999999999999</v>
      </c>
      <c r="S401" s="146">
        <v>0</v>
      </c>
      <c r="T401" s="147">
        <f>S401*H401</f>
        <v>0</v>
      </c>
      <c r="AR401" s="148" t="s">
        <v>513</v>
      </c>
      <c r="AT401" s="148" t="s">
        <v>490</v>
      </c>
      <c r="AU401" s="148" t="s">
        <v>86</v>
      </c>
      <c r="AY401" s="17" t="s">
        <v>339</v>
      </c>
      <c r="BE401" s="149">
        <f>IF(N401="základní",J401,0)</f>
        <v>0</v>
      </c>
      <c r="BF401" s="149">
        <f>IF(N401="snížená",J401,0)</f>
        <v>0</v>
      </c>
      <c r="BG401" s="149">
        <f>IF(N401="zákl. přenesená",J401,0)</f>
        <v>0</v>
      </c>
      <c r="BH401" s="149">
        <f>IF(N401="sníž. přenesená",J401,0)</f>
        <v>0</v>
      </c>
      <c r="BI401" s="149">
        <f>IF(N401="nulová",J401,0)</f>
        <v>0</v>
      </c>
      <c r="BJ401" s="17" t="s">
        <v>84</v>
      </c>
      <c r="BK401" s="149">
        <f>ROUND(I401*H401,2)</f>
        <v>0</v>
      </c>
      <c r="BL401" s="17" t="s">
        <v>428</v>
      </c>
      <c r="BM401" s="148" t="s">
        <v>6406</v>
      </c>
    </row>
    <row r="402" spans="2:65" s="1" customFormat="1" x14ac:dyDescent="0.2">
      <c r="B402" s="32"/>
      <c r="D402" s="150" t="s">
        <v>348</v>
      </c>
      <c r="F402" s="151" t="s">
        <v>2721</v>
      </c>
      <c r="I402" s="152"/>
      <c r="L402" s="32"/>
      <c r="M402" s="153"/>
      <c r="T402" s="56"/>
      <c r="AT402" s="17" t="s">
        <v>348</v>
      </c>
      <c r="AU402" s="17" t="s">
        <v>86</v>
      </c>
    </row>
    <row r="403" spans="2:65" s="11" customFormat="1" ht="22.8" customHeight="1" x14ac:dyDescent="0.25">
      <c r="B403" s="124"/>
      <c r="D403" s="125" t="s">
        <v>76</v>
      </c>
      <c r="E403" s="134" t="s">
        <v>2790</v>
      </c>
      <c r="F403" s="134" t="s">
        <v>2791</v>
      </c>
      <c r="I403" s="127"/>
      <c r="J403" s="135">
        <f>BK403</f>
        <v>0</v>
      </c>
      <c r="L403" s="124"/>
      <c r="M403" s="129"/>
      <c r="P403" s="130">
        <f>SUM(P404:P415)</f>
        <v>0</v>
      </c>
      <c r="R403" s="130">
        <f>SUM(R404:R415)</f>
        <v>17.779517500000001</v>
      </c>
      <c r="T403" s="131">
        <f>SUM(T404:T415)</f>
        <v>0</v>
      </c>
      <c r="AR403" s="125" t="s">
        <v>86</v>
      </c>
      <c r="AT403" s="132" t="s">
        <v>76</v>
      </c>
      <c r="AU403" s="132" t="s">
        <v>84</v>
      </c>
      <c r="AY403" s="125" t="s">
        <v>339</v>
      </c>
      <c r="BK403" s="133">
        <f>SUM(BK404:BK415)</f>
        <v>0</v>
      </c>
    </row>
    <row r="404" spans="2:65" s="1" customFormat="1" ht="16.5" customHeight="1" x14ac:dyDescent="0.2">
      <c r="B404" s="136"/>
      <c r="C404" s="137" t="s">
        <v>856</v>
      </c>
      <c r="D404" s="137" t="s">
        <v>342</v>
      </c>
      <c r="E404" s="138" t="s">
        <v>3550</v>
      </c>
      <c r="F404" s="139" t="s">
        <v>3551</v>
      </c>
      <c r="G404" s="140" t="s">
        <v>381</v>
      </c>
      <c r="H404" s="141">
        <v>701.5</v>
      </c>
      <c r="I404" s="142"/>
      <c r="J404" s="143">
        <f>ROUND(I404*H404,2)</f>
        <v>0</v>
      </c>
      <c r="K404" s="139" t="s">
        <v>902</v>
      </c>
      <c r="L404" s="32"/>
      <c r="M404" s="144" t="s">
        <v>1</v>
      </c>
      <c r="N404" s="145" t="s">
        <v>42</v>
      </c>
      <c r="P404" s="146">
        <f>O404*H404</f>
        <v>0</v>
      </c>
      <c r="Q404" s="146">
        <v>6.7000000000000002E-4</v>
      </c>
      <c r="R404" s="146">
        <f>Q404*H404</f>
        <v>0.47000500000000001</v>
      </c>
      <c r="S404" s="146">
        <v>0</v>
      </c>
      <c r="T404" s="147">
        <f>S404*H404</f>
        <v>0</v>
      </c>
      <c r="AR404" s="148" t="s">
        <v>428</v>
      </c>
      <c r="AT404" s="148" t="s">
        <v>342</v>
      </c>
      <c r="AU404" s="148" t="s">
        <v>86</v>
      </c>
      <c r="AY404" s="17" t="s">
        <v>339</v>
      </c>
      <c r="BE404" s="149">
        <f>IF(N404="základní",J404,0)</f>
        <v>0</v>
      </c>
      <c r="BF404" s="149">
        <f>IF(N404="snížená",J404,0)</f>
        <v>0</v>
      </c>
      <c r="BG404" s="149">
        <f>IF(N404="zákl. přenesená",J404,0)</f>
        <v>0</v>
      </c>
      <c r="BH404" s="149">
        <f>IF(N404="sníž. přenesená",J404,0)</f>
        <v>0</v>
      </c>
      <c r="BI404" s="149">
        <f>IF(N404="nulová",J404,0)</f>
        <v>0</v>
      </c>
      <c r="BJ404" s="17" t="s">
        <v>84</v>
      </c>
      <c r="BK404" s="149">
        <f>ROUND(I404*H404,2)</f>
        <v>0</v>
      </c>
      <c r="BL404" s="17" t="s">
        <v>428</v>
      </c>
      <c r="BM404" s="148" t="s">
        <v>6407</v>
      </c>
    </row>
    <row r="405" spans="2:65" s="1" customFormat="1" x14ac:dyDescent="0.2">
      <c r="B405" s="32"/>
      <c r="D405" s="150" t="s">
        <v>348</v>
      </c>
      <c r="F405" s="151" t="s">
        <v>3553</v>
      </c>
      <c r="I405" s="152"/>
      <c r="L405" s="32"/>
      <c r="M405" s="153"/>
      <c r="T405" s="56"/>
      <c r="AT405" s="17" t="s">
        <v>348</v>
      </c>
      <c r="AU405" s="17" t="s">
        <v>86</v>
      </c>
    </row>
    <row r="406" spans="2:65" s="12" customFormat="1" x14ac:dyDescent="0.2">
      <c r="B406" s="155"/>
      <c r="D406" s="150" t="s">
        <v>376</v>
      </c>
      <c r="E406" s="156" t="s">
        <v>1</v>
      </c>
      <c r="F406" s="157" t="s">
        <v>6408</v>
      </c>
      <c r="H406" s="158">
        <v>701.5</v>
      </c>
      <c r="I406" s="159"/>
      <c r="L406" s="155"/>
      <c r="M406" s="160"/>
      <c r="T406" s="161"/>
      <c r="AT406" s="156" t="s">
        <v>376</v>
      </c>
      <c r="AU406" s="156" t="s">
        <v>86</v>
      </c>
      <c r="AV406" s="12" t="s">
        <v>86</v>
      </c>
      <c r="AW406" s="12" t="s">
        <v>34</v>
      </c>
      <c r="AX406" s="12" t="s">
        <v>77</v>
      </c>
      <c r="AY406" s="156" t="s">
        <v>339</v>
      </c>
    </row>
    <row r="407" spans="2:65" s="13" customFormat="1" x14ac:dyDescent="0.2">
      <c r="B407" s="162"/>
      <c r="D407" s="150" t="s">
        <v>376</v>
      </c>
      <c r="E407" s="163" t="s">
        <v>1</v>
      </c>
      <c r="F407" s="164" t="s">
        <v>398</v>
      </c>
      <c r="H407" s="165">
        <v>701.5</v>
      </c>
      <c r="I407" s="166"/>
      <c r="L407" s="162"/>
      <c r="M407" s="167"/>
      <c r="T407" s="168"/>
      <c r="AT407" s="163" t="s">
        <v>376</v>
      </c>
      <c r="AU407" s="163" t="s">
        <v>86</v>
      </c>
      <c r="AV407" s="13" t="s">
        <v>249</v>
      </c>
      <c r="AW407" s="13" t="s">
        <v>34</v>
      </c>
      <c r="AX407" s="13" t="s">
        <v>84</v>
      </c>
      <c r="AY407" s="163" t="s">
        <v>339</v>
      </c>
    </row>
    <row r="408" spans="2:65" s="1" customFormat="1" ht="16.5" customHeight="1" x14ac:dyDescent="0.2">
      <c r="B408" s="136"/>
      <c r="C408" s="137" t="s">
        <v>861</v>
      </c>
      <c r="D408" s="137" t="s">
        <v>342</v>
      </c>
      <c r="E408" s="138" t="s">
        <v>2806</v>
      </c>
      <c r="F408" s="139" t="s">
        <v>2807</v>
      </c>
      <c r="G408" s="140" t="s">
        <v>358</v>
      </c>
      <c r="H408" s="141">
        <v>575</v>
      </c>
      <c r="I408" s="142"/>
      <c r="J408" s="143">
        <f>ROUND(I408*H408,2)</f>
        <v>0</v>
      </c>
      <c r="K408" s="139" t="s">
        <v>902</v>
      </c>
      <c r="L408" s="32"/>
      <c r="M408" s="144" t="s">
        <v>1</v>
      </c>
      <c r="N408" s="145" t="s">
        <v>42</v>
      </c>
      <c r="P408" s="146">
        <f>O408*H408</f>
        <v>0</v>
      </c>
      <c r="Q408" s="146">
        <v>0</v>
      </c>
      <c r="R408" s="146">
        <f>Q408*H408</f>
        <v>0</v>
      </c>
      <c r="S408" s="146">
        <v>0</v>
      </c>
      <c r="T408" s="147">
        <f>S408*H408</f>
        <v>0</v>
      </c>
      <c r="AR408" s="148" t="s">
        <v>428</v>
      </c>
      <c r="AT408" s="148" t="s">
        <v>342</v>
      </c>
      <c r="AU408" s="148" t="s">
        <v>86</v>
      </c>
      <c r="AY408" s="17" t="s">
        <v>339</v>
      </c>
      <c r="BE408" s="149">
        <f>IF(N408="základní",J408,0)</f>
        <v>0</v>
      </c>
      <c r="BF408" s="149">
        <f>IF(N408="snížená",J408,0)</f>
        <v>0</v>
      </c>
      <c r="BG408" s="149">
        <f>IF(N408="zákl. přenesená",J408,0)</f>
        <v>0</v>
      </c>
      <c r="BH408" s="149">
        <f>IF(N408="sníž. přenesená",J408,0)</f>
        <v>0</v>
      </c>
      <c r="BI408" s="149">
        <f>IF(N408="nulová",J408,0)</f>
        <v>0</v>
      </c>
      <c r="BJ408" s="17" t="s">
        <v>84</v>
      </c>
      <c r="BK408" s="149">
        <f>ROUND(I408*H408,2)</f>
        <v>0</v>
      </c>
      <c r="BL408" s="17" t="s">
        <v>428</v>
      </c>
      <c r="BM408" s="148" t="s">
        <v>6409</v>
      </c>
    </row>
    <row r="409" spans="2:65" s="1" customFormat="1" x14ac:dyDescent="0.2">
      <c r="B409" s="32"/>
      <c r="D409" s="150" t="s">
        <v>348</v>
      </c>
      <c r="F409" s="151" t="s">
        <v>2809</v>
      </c>
      <c r="I409" s="152"/>
      <c r="L409" s="32"/>
      <c r="M409" s="153"/>
      <c r="T409" s="56"/>
      <c r="AT409" s="17" t="s">
        <v>348</v>
      </c>
      <c r="AU409" s="17" t="s">
        <v>86</v>
      </c>
    </row>
    <row r="410" spans="2:65" s="12" customFormat="1" x14ac:dyDescent="0.2">
      <c r="B410" s="155"/>
      <c r="D410" s="150" t="s">
        <v>376</v>
      </c>
      <c r="E410" s="156" t="s">
        <v>1</v>
      </c>
      <c r="F410" s="157" t="s">
        <v>6410</v>
      </c>
      <c r="H410" s="158">
        <v>575</v>
      </c>
      <c r="I410" s="159"/>
      <c r="L410" s="155"/>
      <c r="M410" s="160"/>
      <c r="T410" s="161"/>
      <c r="AT410" s="156" t="s">
        <v>376</v>
      </c>
      <c r="AU410" s="156" t="s">
        <v>86</v>
      </c>
      <c r="AV410" s="12" t="s">
        <v>86</v>
      </c>
      <c r="AW410" s="12" t="s">
        <v>34</v>
      </c>
      <c r="AX410" s="12" t="s">
        <v>77</v>
      </c>
      <c r="AY410" s="156" t="s">
        <v>339</v>
      </c>
    </row>
    <row r="411" spans="2:65" s="13" customFormat="1" x14ac:dyDescent="0.2">
      <c r="B411" s="162"/>
      <c r="D411" s="150" t="s">
        <v>376</v>
      </c>
      <c r="E411" s="163" t="s">
        <v>1</v>
      </c>
      <c r="F411" s="164" t="s">
        <v>398</v>
      </c>
      <c r="H411" s="165">
        <v>575</v>
      </c>
      <c r="I411" s="166"/>
      <c r="L411" s="162"/>
      <c r="M411" s="167"/>
      <c r="T411" s="168"/>
      <c r="AT411" s="163" t="s">
        <v>376</v>
      </c>
      <c r="AU411" s="163" t="s">
        <v>86</v>
      </c>
      <c r="AV411" s="13" t="s">
        <v>249</v>
      </c>
      <c r="AW411" s="13" t="s">
        <v>34</v>
      </c>
      <c r="AX411" s="13" t="s">
        <v>84</v>
      </c>
      <c r="AY411" s="163" t="s">
        <v>339</v>
      </c>
    </row>
    <row r="412" spans="2:65" s="1" customFormat="1" ht="16.5" customHeight="1" x14ac:dyDescent="0.2">
      <c r="B412" s="136"/>
      <c r="C412" s="169" t="s">
        <v>864</v>
      </c>
      <c r="D412" s="169" t="s">
        <v>490</v>
      </c>
      <c r="E412" s="170" t="s">
        <v>6411</v>
      </c>
      <c r="F412" s="171" t="s">
        <v>6412</v>
      </c>
      <c r="G412" s="172" t="s">
        <v>381</v>
      </c>
      <c r="H412" s="173">
        <v>736.57500000000005</v>
      </c>
      <c r="I412" s="174"/>
      <c r="J412" s="175">
        <f>ROUND(I412*H412,2)</f>
        <v>0</v>
      </c>
      <c r="K412" s="171" t="s">
        <v>902</v>
      </c>
      <c r="L412" s="176"/>
      <c r="M412" s="177" t="s">
        <v>1</v>
      </c>
      <c r="N412" s="178" t="s">
        <v>42</v>
      </c>
      <c r="P412" s="146">
        <f>O412*H412</f>
        <v>0</v>
      </c>
      <c r="Q412" s="146">
        <v>2.35E-2</v>
      </c>
      <c r="R412" s="146">
        <f>Q412*H412</f>
        <v>17.3095125</v>
      </c>
      <c r="S412" s="146">
        <v>0</v>
      </c>
      <c r="T412" s="147">
        <f>S412*H412</f>
        <v>0</v>
      </c>
      <c r="AR412" s="148" t="s">
        <v>513</v>
      </c>
      <c r="AT412" s="148" t="s">
        <v>490</v>
      </c>
      <c r="AU412" s="148" t="s">
        <v>86</v>
      </c>
      <c r="AY412" s="17" t="s">
        <v>339</v>
      </c>
      <c r="BE412" s="149">
        <f>IF(N412="základní",J412,0)</f>
        <v>0</v>
      </c>
      <c r="BF412" s="149">
        <f>IF(N412="snížená",J412,0)</f>
        <v>0</v>
      </c>
      <c r="BG412" s="149">
        <f>IF(N412="zákl. přenesená",J412,0)</f>
        <v>0</v>
      </c>
      <c r="BH412" s="149">
        <f>IF(N412="sníž. přenesená",J412,0)</f>
        <v>0</v>
      </c>
      <c r="BI412" s="149">
        <f>IF(N412="nulová",J412,0)</f>
        <v>0</v>
      </c>
      <c r="BJ412" s="17" t="s">
        <v>84</v>
      </c>
      <c r="BK412" s="149">
        <f>ROUND(I412*H412,2)</f>
        <v>0</v>
      </c>
      <c r="BL412" s="17" t="s">
        <v>428</v>
      </c>
      <c r="BM412" s="148" t="s">
        <v>6413</v>
      </c>
    </row>
    <row r="413" spans="2:65" s="1" customFormat="1" x14ac:dyDescent="0.2">
      <c r="B413" s="32"/>
      <c r="D413" s="150" t="s">
        <v>348</v>
      </c>
      <c r="F413" s="151" t="s">
        <v>6412</v>
      </c>
      <c r="I413" s="152"/>
      <c r="L413" s="32"/>
      <c r="M413" s="153"/>
      <c r="T413" s="56"/>
      <c r="AT413" s="17" t="s">
        <v>348</v>
      </c>
      <c r="AU413" s="17" t="s">
        <v>86</v>
      </c>
    </row>
    <row r="414" spans="2:65" s="12" customFormat="1" x14ac:dyDescent="0.2">
      <c r="B414" s="155"/>
      <c r="D414" s="150" t="s">
        <v>376</v>
      </c>
      <c r="E414" s="156" t="s">
        <v>1</v>
      </c>
      <c r="F414" s="157" t="s">
        <v>6414</v>
      </c>
      <c r="H414" s="158">
        <v>736.57500000000005</v>
      </c>
      <c r="I414" s="159"/>
      <c r="L414" s="155"/>
      <c r="M414" s="160"/>
      <c r="T414" s="161"/>
      <c r="AT414" s="156" t="s">
        <v>376</v>
      </c>
      <c r="AU414" s="156" t="s">
        <v>86</v>
      </c>
      <c r="AV414" s="12" t="s">
        <v>86</v>
      </c>
      <c r="AW414" s="12" t="s">
        <v>34</v>
      </c>
      <c r="AX414" s="12" t="s">
        <v>77</v>
      </c>
      <c r="AY414" s="156" t="s">
        <v>339</v>
      </c>
    </row>
    <row r="415" spans="2:65" s="13" customFormat="1" x14ac:dyDescent="0.2">
      <c r="B415" s="162"/>
      <c r="D415" s="150" t="s">
        <v>376</v>
      </c>
      <c r="E415" s="163" t="s">
        <v>1</v>
      </c>
      <c r="F415" s="164" t="s">
        <v>398</v>
      </c>
      <c r="H415" s="165">
        <v>736.57500000000005</v>
      </c>
      <c r="I415" s="166"/>
      <c r="L415" s="162"/>
      <c r="M415" s="167"/>
      <c r="T415" s="168"/>
      <c r="AT415" s="163" t="s">
        <v>376</v>
      </c>
      <c r="AU415" s="163" t="s">
        <v>86</v>
      </c>
      <c r="AV415" s="13" t="s">
        <v>249</v>
      </c>
      <c r="AW415" s="13" t="s">
        <v>34</v>
      </c>
      <c r="AX415" s="13" t="s">
        <v>84</v>
      </c>
      <c r="AY415" s="163" t="s">
        <v>339</v>
      </c>
    </row>
    <row r="416" spans="2:65" s="11" customFormat="1" ht="22.8" customHeight="1" x14ac:dyDescent="0.25">
      <c r="B416" s="124"/>
      <c r="D416" s="125" t="s">
        <v>76</v>
      </c>
      <c r="E416" s="134" t="s">
        <v>2833</v>
      </c>
      <c r="F416" s="134" t="s">
        <v>2834</v>
      </c>
      <c r="I416" s="127"/>
      <c r="J416" s="135">
        <f>BK416</f>
        <v>0</v>
      </c>
      <c r="L416" s="124"/>
      <c r="M416" s="129"/>
      <c r="P416" s="130">
        <f>SUM(P417:P455)</f>
        <v>0</v>
      </c>
      <c r="R416" s="130">
        <f>SUM(R417:R455)</f>
        <v>6.9976970000000005</v>
      </c>
      <c r="T416" s="131">
        <f>SUM(T417:T455)</f>
        <v>0</v>
      </c>
      <c r="AR416" s="125" t="s">
        <v>86</v>
      </c>
      <c r="AT416" s="132" t="s">
        <v>76</v>
      </c>
      <c r="AU416" s="132" t="s">
        <v>84</v>
      </c>
      <c r="AY416" s="125" t="s">
        <v>339</v>
      </c>
      <c r="BK416" s="133">
        <f>SUM(BK417:BK455)</f>
        <v>0</v>
      </c>
    </row>
    <row r="417" spans="2:65" s="1" customFormat="1" ht="16.5" customHeight="1" x14ac:dyDescent="0.2">
      <c r="B417" s="136"/>
      <c r="C417" s="137" t="s">
        <v>870</v>
      </c>
      <c r="D417" s="137" t="s">
        <v>342</v>
      </c>
      <c r="E417" s="138" t="s">
        <v>2842</v>
      </c>
      <c r="F417" s="139" t="s">
        <v>2843</v>
      </c>
      <c r="G417" s="140" t="s">
        <v>381</v>
      </c>
      <c r="H417" s="141">
        <v>173.42</v>
      </c>
      <c r="I417" s="142"/>
      <c r="J417" s="143">
        <f>ROUND(I417*H417,2)</f>
        <v>0</v>
      </c>
      <c r="K417" s="139" t="s">
        <v>902</v>
      </c>
      <c r="L417" s="32"/>
      <c r="M417" s="144" t="s">
        <v>1</v>
      </c>
      <c r="N417" s="145" t="s">
        <v>42</v>
      </c>
      <c r="P417" s="146">
        <f>O417*H417</f>
        <v>0</v>
      </c>
      <c r="Q417" s="146">
        <v>0</v>
      </c>
      <c r="R417" s="146">
        <f>Q417*H417</f>
        <v>0</v>
      </c>
      <c r="S417" s="146">
        <v>0</v>
      </c>
      <c r="T417" s="147">
        <f>S417*H417</f>
        <v>0</v>
      </c>
      <c r="AR417" s="148" t="s">
        <v>428</v>
      </c>
      <c r="AT417" s="148" t="s">
        <v>342</v>
      </c>
      <c r="AU417" s="148" t="s">
        <v>86</v>
      </c>
      <c r="AY417" s="17" t="s">
        <v>339</v>
      </c>
      <c r="BE417" s="149">
        <f>IF(N417="základní",J417,0)</f>
        <v>0</v>
      </c>
      <c r="BF417" s="149">
        <f>IF(N417="snížená",J417,0)</f>
        <v>0</v>
      </c>
      <c r="BG417" s="149">
        <f>IF(N417="zákl. přenesená",J417,0)</f>
        <v>0</v>
      </c>
      <c r="BH417" s="149">
        <f>IF(N417="sníž. přenesená",J417,0)</f>
        <v>0</v>
      </c>
      <c r="BI417" s="149">
        <f>IF(N417="nulová",J417,0)</f>
        <v>0</v>
      </c>
      <c r="BJ417" s="17" t="s">
        <v>84</v>
      </c>
      <c r="BK417" s="149">
        <f>ROUND(I417*H417,2)</f>
        <v>0</v>
      </c>
      <c r="BL417" s="17" t="s">
        <v>428</v>
      </c>
      <c r="BM417" s="148" t="s">
        <v>6415</v>
      </c>
    </row>
    <row r="418" spans="2:65" s="1" customFormat="1" ht="19.2" x14ac:dyDescent="0.2">
      <c r="B418" s="32"/>
      <c r="D418" s="150" t="s">
        <v>348</v>
      </c>
      <c r="F418" s="151" t="s">
        <v>2845</v>
      </c>
      <c r="I418" s="152"/>
      <c r="L418" s="32"/>
      <c r="M418" s="153"/>
      <c r="T418" s="56"/>
      <c r="AT418" s="17" t="s">
        <v>348</v>
      </c>
      <c r="AU418" s="17" t="s">
        <v>86</v>
      </c>
    </row>
    <row r="419" spans="2:65" s="12" customFormat="1" x14ac:dyDescent="0.2">
      <c r="B419" s="155"/>
      <c r="D419" s="150" t="s">
        <v>376</v>
      </c>
      <c r="E419" s="156" t="s">
        <v>1</v>
      </c>
      <c r="F419" s="157" t="s">
        <v>6416</v>
      </c>
      <c r="H419" s="158">
        <v>161</v>
      </c>
      <c r="I419" s="159"/>
      <c r="L419" s="155"/>
      <c r="M419" s="160"/>
      <c r="T419" s="161"/>
      <c r="AT419" s="156" t="s">
        <v>376</v>
      </c>
      <c r="AU419" s="156" t="s">
        <v>86</v>
      </c>
      <c r="AV419" s="12" t="s">
        <v>86</v>
      </c>
      <c r="AW419" s="12" t="s">
        <v>34</v>
      </c>
      <c r="AX419" s="12" t="s">
        <v>77</v>
      </c>
      <c r="AY419" s="156" t="s">
        <v>339</v>
      </c>
    </row>
    <row r="420" spans="2:65" s="12" customFormat="1" x14ac:dyDescent="0.2">
      <c r="B420" s="155"/>
      <c r="D420" s="150" t="s">
        <v>376</v>
      </c>
      <c r="E420" s="156" t="s">
        <v>1</v>
      </c>
      <c r="F420" s="157" t="s">
        <v>6417</v>
      </c>
      <c r="H420" s="158">
        <v>12.42</v>
      </c>
      <c r="I420" s="159"/>
      <c r="L420" s="155"/>
      <c r="M420" s="160"/>
      <c r="T420" s="161"/>
      <c r="AT420" s="156" t="s">
        <v>376</v>
      </c>
      <c r="AU420" s="156" t="s">
        <v>86</v>
      </c>
      <c r="AV420" s="12" t="s">
        <v>86</v>
      </c>
      <c r="AW420" s="12" t="s">
        <v>34</v>
      </c>
      <c r="AX420" s="12" t="s">
        <v>77</v>
      </c>
      <c r="AY420" s="156" t="s">
        <v>339</v>
      </c>
    </row>
    <row r="421" spans="2:65" s="13" customFormat="1" x14ac:dyDescent="0.2">
      <c r="B421" s="162"/>
      <c r="D421" s="150" t="s">
        <v>376</v>
      </c>
      <c r="E421" s="163" t="s">
        <v>1</v>
      </c>
      <c r="F421" s="164" t="s">
        <v>398</v>
      </c>
      <c r="H421" s="165">
        <v>173.42</v>
      </c>
      <c r="I421" s="166"/>
      <c r="L421" s="162"/>
      <c r="M421" s="167"/>
      <c r="T421" s="168"/>
      <c r="AT421" s="163" t="s">
        <v>376</v>
      </c>
      <c r="AU421" s="163" t="s">
        <v>86</v>
      </c>
      <c r="AV421" s="13" t="s">
        <v>249</v>
      </c>
      <c r="AW421" s="13" t="s">
        <v>34</v>
      </c>
      <c r="AX421" s="13" t="s">
        <v>84</v>
      </c>
      <c r="AY421" s="163" t="s">
        <v>339</v>
      </c>
    </row>
    <row r="422" spans="2:65" s="1" customFormat="1" ht="16.5" customHeight="1" x14ac:dyDescent="0.2">
      <c r="B422" s="136"/>
      <c r="C422" s="169" t="s">
        <v>873</v>
      </c>
      <c r="D422" s="169" t="s">
        <v>490</v>
      </c>
      <c r="E422" s="170" t="s">
        <v>2849</v>
      </c>
      <c r="F422" s="171" t="s">
        <v>2850</v>
      </c>
      <c r="G422" s="172" t="s">
        <v>493</v>
      </c>
      <c r="H422" s="173">
        <v>6.9370000000000003</v>
      </c>
      <c r="I422" s="174"/>
      <c r="J422" s="175">
        <f>ROUND(I422*H422,2)</f>
        <v>0</v>
      </c>
      <c r="K422" s="171" t="s">
        <v>1</v>
      </c>
      <c r="L422" s="176"/>
      <c r="M422" s="177" t="s">
        <v>1</v>
      </c>
      <c r="N422" s="178" t="s">
        <v>42</v>
      </c>
      <c r="P422" s="146">
        <f>O422*H422</f>
        <v>0</v>
      </c>
      <c r="Q422" s="146">
        <v>1</v>
      </c>
      <c r="R422" s="146">
        <f>Q422*H422</f>
        <v>6.9370000000000003</v>
      </c>
      <c r="S422" s="146">
        <v>0</v>
      </c>
      <c r="T422" s="147">
        <f>S422*H422</f>
        <v>0</v>
      </c>
      <c r="AR422" s="148" t="s">
        <v>513</v>
      </c>
      <c r="AT422" s="148" t="s">
        <v>490</v>
      </c>
      <c r="AU422" s="148" t="s">
        <v>86</v>
      </c>
      <c r="AY422" s="17" t="s">
        <v>339</v>
      </c>
      <c r="BE422" s="149">
        <f>IF(N422="základní",J422,0)</f>
        <v>0</v>
      </c>
      <c r="BF422" s="149">
        <f>IF(N422="snížená",J422,0)</f>
        <v>0</v>
      </c>
      <c r="BG422" s="149">
        <f>IF(N422="zákl. přenesená",J422,0)</f>
        <v>0</v>
      </c>
      <c r="BH422" s="149">
        <f>IF(N422="sníž. přenesená",J422,0)</f>
        <v>0</v>
      </c>
      <c r="BI422" s="149">
        <f>IF(N422="nulová",J422,0)</f>
        <v>0</v>
      </c>
      <c r="BJ422" s="17" t="s">
        <v>84</v>
      </c>
      <c r="BK422" s="149">
        <f>ROUND(I422*H422,2)</f>
        <v>0</v>
      </c>
      <c r="BL422" s="17" t="s">
        <v>428</v>
      </c>
      <c r="BM422" s="148" t="s">
        <v>6418</v>
      </c>
    </row>
    <row r="423" spans="2:65" s="1" customFormat="1" x14ac:dyDescent="0.2">
      <c r="B423" s="32"/>
      <c r="D423" s="150" t="s">
        <v>348</v>
      </c>
      <c r="F423" s="151" t="s">
        <v>2852</v>
      </c>
      <c r="I423" s="152"/>
      <c r="L423" s="32"/>
      <c r="M423" s="153"/>
      <c r="T423" s="56"/>
      <c r="AT423" s="17" t="s">
        <v>348</v>
      </c>
      <c r="AU423" s="17" t="s">
        <v>86</v>
      </c>
    </row>
    <row r="424" spans="2:65" s="15" customFormat="1" x14ac:dyDescent="0.2">
      <c r="B424" s="189"/>
      <c r="D424" s="150" t="s">
        <v>376</v>
      </c>
      <c r="E424" s="190" t="s">
        <v>1</v>
      </c>
      <c r="F424" s="191" t="s">
        <v>6419</v>
      </c>
      <c r="H424" s="190" t="s">
        <v>1</v>
      </c>
      <c r="I424" s="192"/>
      <c r="L424" s="189"/>
      <c r="M424" s="193"/>
      <c r="T424" s="194"/>
      <c r="AT424" s="190" t="s">
        <v>376</v>
      </c>
      <c r="AU424" s="190" t="s">
        <v>86</v>
      </c>
      <c r="AV424" s="15" t="s">
        <v>84</v>
      </c>
      <c r="AW424" s="15" t="s">
        <v>34</v>
      </c>
      <c r="AX424" s="15" t="s">
        <v>77</v>
      </c>
      <c r="AY424" s="190" t="s">
        <v>339</v>
      </c>
    </row>
    <row r="425" spans="2:65" s="12" customFormat="1" x14ac:dyDescent="0.2">
      <c r="B425" s="155"/>
      <c r="D425" s="150" t="s">
        <v>376</v>
      </c>
      <c r="E425" s="156" t="s">
        <v>1</v>
      </c>
      <c r="F425" s="157" t="s">
        <v>6420</v>
      </c>
      <c r="H425" s="158">
        <v>6.9370000000000003</v>
      </c>
      <c r="I425" s="159"/>
      <c r="L425" s="155"/>
      <c r="M425" s="160"/>
      <c r="T425" s="161"/>
      <c r="AT425" s="156" t="s">
        <v>376</v>
      </c>
      <c r="AU425" s="156" t="s">
        <v>86</v>
      </c>
      <c r="AV425" s="12" t="s">
        <v>86</v>
      </c>
      <c r="AW425" s="12" t="s">
        <v>34</v>
      </c>
      <c r="AX425" s="12" t="s">
        <v>77</v>
      </c>
      <c r="AY425" s="156" t="s">
        <v>339</v>
      </c>
    </row>
    <row r="426" spans="2:65" s="13" customFormat="1" x14ac:dyDescent="0.2">
      <c r="B426" s="162"/>
      <c r="D426" s="150" t="s">
        <v>376</v>
      </c>
      <c r="E426" s="163" t="s">
        <v>1</v>
      </c>
      <c r="F426" s="164" t="s">
        <v>398</v>
      </c>
      <c r="H426" s="165">
        <v>6.9370000000000003</v>
      </c>
      <c r="I426" s="166"/>
      <c r="L426" s="162"/>
      <c r="M426" s="167"/>
      <c r="T426" s="168"/>
      <c r="AT426" s="163" t="s">
        <v>376</v>
      </c>
      <c r="AU426" s="163" t="s">
        <v>86</v>
      </c>
      <c r="AV426" s="13" t="s">
        <v>249</v>
      </c>
      <c r="AW426" s="13" t="s">
        <v>34</v>
      </c>
      <c r="AX426" s="13" t="s">
        <v>84</v>
      </c>
      <c r="AY426" s="163" t="s">
        <v>339</v>
      </c>
    </row>
    <row r="427" spans="2:65" s="1" customFormat="1" ht="16.5" customHeight="1" x14ac:dyDescent="0.2">
      <c r="B427" s="136"/>
      <c r="C427" s="169" t="s">
        <v>875</v>
      </c>
      <c r="D427" s="169" t="s">
        <v>490</v>
      </c>
      <c r="E427" s="170" t="s">
        <v>2858</v>
      </c>
      <c r="F427" s="171" t="s">
        <v>6421</v>
      </c>
      <c r="G427" s="172" t="s">
        <v>970</v>
      </c>
      <c r="H427" s="173">
        <v>60.697000000000003</v>
      </c>
      <c r="I427" s="174"/>
      <c r="J427" s="175">
        <f>ROUND(I427*H427,2)</f>
        <v>0</v>
      </c>
      <c r="K427" s="171" t="s">
        <v>1</v>
      </c>
      <c r="L427" s="176"/>
      <c r="M427" s="177" t="s">
        <v>1</v>
      </c>
      <c r="N427" s="178" t="s">
        <v>42</v>
      </c>
      <c r="P427" s="146">
        <f>O427*H427</f>
        <v>0</v>
      </c>
      <c r="Q427" s="146">
        <v>1E-3</v>
      </c>
      <c r="R427" s="146">
        <f>Q427*H427</f>
        <v>6.0697000000000001E-2</v>
      </c>
      <c r="S427" s="146">
        <v>0</v>
      </c>
      <c r="T427" s="147">
        <f>S427*H427</f>
        <v>0</v>
      </c>
      <c r="AR427" s="148" t="s">
        <v>513</v>
      </c>
      <c r="AT427" s="148" t="s">
        <v>490</v>
      </c>
      <c r="AU427" s="148" t="s">
        <v>86</v>
      </c>
      <c r="AY427" s="17" t="s">
        <v>339</v>
      </c>
      <c r="BE427" s="149">
        <f>IF(N427="základní",J427,0)</f>
        <v>0</v>
      </c>
      <c r="BF427" s="149">
        <f>IF(N427="snížená",J427,0)</f>
        <v>0</v>
      </c>
      <c r="BG427" s="149">
        <f>IF(N427="zákl. přenesená",J427,0)</f>
        <v>0</v>
      </c>
      <c r="BH427" s="149">
        <f>IF(N427="sníž. přenesená",J427,0)</f>
        <v>0</v>
      </c>
      <c r="BI427" s="149">
        <f>IF(N427="nulová",J427,0)</f>
        <v>0</v>
      </c>
      <c r="BJ427" s="17" t="s">
        <v>84</v>
      </c>
      <c r="BK427" s="149">
        <f>ROUND(I427*H427,2)</f>
        <v>0</v>
      </c>
      <c r="BL427" s="17" t="s">
        <v>428</v>
      </c>
      <c r="BM427" s="148" t="s">
        <v>6422</v>
      </c>
    </row>
    <row r="428" spans="2:65" s="1" customFormat="1" x14ac:dyDescent="0.2">
      <c r="B428" s="32"/>
      <c r="D428" s="150" t="s">
        <v>348</v>
      </c>
      <c r="F428" s="151" t="s">
        <v>6423</v>
      </c>
      <c r="I428" s="152"/>
      <c r="L428" s="32"/>
      <c r="M428" s="153"/>
      <c r="T428" s="56"/>
      <c r="AT428" s="17" t="s">
        <v>348</v>
      </c>
      <c r="AU428" s="17" t="s">
        <v>86</v>
      </c>
    </row>
    <row r="429" spans="2:65" s="1" customFormat="1" ht="19.2" x14ac:dyDescent="0.2">
      <c r="B429" s="32"/>
      <c r="D429" s="150" t="s">
        <v>350</v>
      </c>
      <c r="F429" s="154" t="s">
        <v>6424</v>
      </c>
      <c r="I429" s="152"/>
      <c r="L429" s="32"/>
      <c r="M429" s="153"/>
      <c r="T429" s="56"/>
      <c r="AT429" s="17" t="s">
        <v>350</v>
      </c>
      <c r="AU429" s="17" t="s">
        <v>86</v>
      </c>
    </row>
    <row r="430" spans="2:65" s="15" customFormat="1" x14ac:dyDescent="0.2">
      <c r="B430" s="189"/>
      <c r="D430" s="150" t="s">
        <v>376</v>
      </c>
      <c r="E430" s="190" t="s">
        <v>1</v>
      </c>
      <c r="F430" s="191" t="s">
        <v>2863</v>
      </c>
      <c r="H430" s="190" t="s">
        <v>1</v>
      </c>
      <c r="I430" s="192"/>
      <c r="L430" s="189"/>
      <c r="M430" s="193"/>
      <c r="T430" s="194"/>
      <c r="AT430" s="190" t="s">
        <v>376</v>
      </c>
      <c r="AU430" s="190" t="s">
        <v>86</v>
      </c>
      <c r="AV430" s="15" t="s">
        <v>84</v>
      </c>
      <c r="AW430" s="15" t="s">
        <v>34</v>
      </c>
      <c r="AX430" s="15" t="s">
        <v>77</v>
      </c>
      <c r="AY430" s="190" t="s">
        <v>339</v>
      </c>
    </row>
    <row r="431" spans="2:65" s="12" customFormat="1" x14ac:dyDescent="0.2">
      <c r="B431" s="155"/>
      <c r="D431" s="150" t="s">
        <v>376</v>
      </c>
      <c r="E431" s="156" t="s">
        <v>1</v>
      </c>
      <c r="F431" s="157" t="s">
        <v>6425</v>
      </c>
      <c r="H431" s="158">
        <v>60.697000000000003</v>
      </c>
      <c r="I431" s="159"/>
      <c r="L431" s="155"/>
      <c r="M431" s="160"/>
      <c r="T431" s="161"/>
      <c r="AT431" s="156" t="s">
        <v>376</v>
      </c>
      <c r="AU431" s="156" t="s">
        <v>86</v>
      </c>
      <c r="AV431" s="12" t="s">
        <v>86</v>
      </c>
      <c r="AW431" s="12" t="s">
        <v>34</v>
      </c>
      <c r="AX431" s="12" t="s">
        <v>77</v>
      </c>
      <c r="AY431" s="156" t="s">
        <v>339</v>
      </c>
    </row>
    <row r="432" spans="2:65" s="13" customFormat="1" x14ac:dyDescent="0.2">
      <c r="B432" s="162"/>
      <c r="D432" s="150" t="s">
        <v>376</v>
      </c>
      <c r="E432" s="163" t="s">
        <v>1</v>
      </c>
      <c r="F432" s="164" t="s">
        <v>398</v>
      </c>
      <c r="H432" s="165">
        <v>60.697000000000003</v>
      </c>
      <c r="I432" s="166"/>
      <c r="L432" s="162"/>
      <c r="M432" s="167"/>
      <c r="T432" s="168"/>
      <c r="AT432" s="163" t="s">
        <v>376</v>
      </c>
      <c r="AU432" s="163" t="s">
        <v>86</v>
      </c>
      <c r="AV432" s="13" t="s">
        <v>249</v>
      </c>
      <c r="AW432" s="13" t="s">
        <v>34</v>
      </c>
      <c r="AX432" s="13" t="s">
        <v>84</v>
      </c>
      <c r="AY432" s="163" t="s">
        <v>339</v>
      </c>
    </row>
    <row r="433" spans="2:65" s="1" customFormat="1" ht="16.5" customHeight="1" x14ac:dyDescent="0.2">
      <c r="B433" s="136"/>
      <c r="C433" s="137" t="s">
        <v>878</v>
      </c>
      <c r="D433" s="137" t="s">
        <v>342</v>
      </c>
      <c r="E433" s="138" t="s">
        <v>2871</v>
      </c>
      <c r="F433" s="139" t="s">
        <v>2872</v>
      </c>
      <c r="G433" s="140" t="s">
        <v>381</v>
      </c>
      <c r="H433" s="141">
        <v>173.42</v>
      </c>
      <c r="I433" s="142"/>
      <c r="J433" s="143">
        <f>ROUND(I433*H433,2)</f>
        <v>0</v>
      </c>
      <c r="K433" s="139" t="s">
        <v>902</v>
      </c>
      <c r="L433" s="32"/>
      <c r="M433" s="144" t="s">
        <v>1</v>
      </c>
      <c r="N433" s="145" t="s">
        <v>42</v>
      </c>
      <c r="P433" s="146">
        <f>O433*H433</f>
        <v>0</v>
      </c>
      <c r="Q433" s="146">
        <v>0</v>
      </c>
      <c r="R433" s="146">
        <f>Q433*H433</f>
        <v>0</v>
      </c>
      <c r="S433" s="146">
        <v>0</v>
      </c>
      <c r="T433" s="147">
        <f>S433*H433</f>
        <v>0</v>
      </c>
      <c r="AR433" s="148" t="s">
        <v>428</v>
      </c>
      <c r="AT433" s="148" t="s">
        <v>342</v>
      </c>
      <c r="AU433" s="148" t="s">
        <v>86</v>
      </c>
      <c r="AY433" s="17" t="s">
        <v>339</v>
      </c>
      <c r="BE433" s="149">
        <f>IF(N433="základní",J433,0)</f>
        <v>0</v>
      </c>
      <c r="BF433" s="149">
        <f>IF(N433="snížená",J433,0)</f>
        <v>0</v>
      </c>
      <c r="BG433" s="149">
        <f>IF(N433="zákl. přenesená",J433,0)</f>
        <v>0</v>
      </c>
      <c r="BH433" s="149">
        <f>IF(N433="sníž. přenesená",J433,0)</f>
        <v>0</v>
      </c>
      <c r="BI433" s="149">
        <f>IF(N433="nulová",J433,0)</f>
        <v>0</v>
      </c>
      <c r="BJ433" s="17" t="s">
        <v>84</v>
      </c>
      <c r="BK433" s="149">
        <f>ROUND(I433*H433,2)</f>
        <v>0</v>
      </c>
      <c r="BL433" s="17" t="s">
        <v>428</v>
      </c>
      <c r="BM433" s="148" t="s">
        <v>6426</v>
      </c>
    </row>
    <row r="434" spans="2:65" s="1" customFormat="1" x14ac:dyDescent="0.2">
      <c r="B434" s="32"/>
      <c r="D434" s="150" t="s">
        <v>348</v>
      </c>
      <c r="F434" s="151" t="s">
        <v>2874</v>
      </c>
      <c r="I434" s="152"/>
      <c r="L434" s="32"/>
      <c r="M434" s="153"/>
      <c r="T434" s="56"/>
      <c r="AT434" s="17" t="s">
        <v>348</v>
      </c>
      <c r="AU434" s="17" t="s">
        <v>86</v>
      </c>
    </row>
    <row r="435" spans="2:65" s="1" customFormat="1" ht="19.2" x14ac:dyDescent="0.2">
      <c r="B435" s="32"/>
      <c r="D435" s="150" t="s">
        <v>350</v>
      </c>
      <c r="F435" s="154" t="s">
        <v>6427</v>
      </c>
      <c r="I435" s="152"/>
      <c r="L435" s="32"/>
      <c r="M435" s="153"/>
      <c r="T435" s="56"/>
      <c r="AT435" s="17" t="s">
        <v>350</v>
      </c>
      <c r="AU435" s="17" t="s">
        <v>86</v>
      </c>
    </row>
    <row r="436" spans="2:65" s="12" customFormat="1" x14ac:dyDescent="0.2">
      <c r="B436" s="155"/>
      <c r="D436" s="150" t="s">
        <v>376</v>
      </c>
      <c r="E436" s="156" t="s">
        <v>1</v>
      </c>
      <c r="F436" s="157" t="s">
        <v>6428</v>
      </c>
      <c r="H436" s="158">
        <v>173.42</v>
      </c>
      <c r="I436" s="159"/>
      <c r="L436" s="155"/>
      <c r="M436" s="160"/>
      <c r="T436" s="161"/>
      <c r="AT436" s="156" t="s">
        <v>376</v>
      </c>
      <c r="AU436" s="156" t="s">
        <v>86</v>
      </c>
      <c r="AV436" s="12" t="s">
        <v>86</v>
      </c>
      <c r="AW436" s="12" t="s">
        <v>34</v>
      </c>
      <c r="AX436" s="12" t="s">
        <v>77</v>
      </c>
      <c r="AY436" s="156" t="s">
        <v>339</v>
      </c>
    </row>
    <row r="437" spans="2:65" s="13" customFormat="1" x14ac:dyDescent="0.2">
      <c r="B437" s="162"/>
      <c r="D437" s="150" t="s">
        <v>376</v>
      </c>
      <c r="E437" s="163" t="s">
        <v>1</v>
      </c>
      <c r="F437" s="164" t="s">
        <v>398</v>
      </c>
      <c r="H437" s="165">
        <v>173.42</v>
      </c>
      <c r="I437" s="166"/>
      <c r="L437" s="162"/>
      <c r="M437" s="167"/>
      <c r="T437" s="168"/>
      <c r="AT437" s="163" t="s">
        <v>376</v>
      </c>
      <c r="AU437" s="163" t="s">
        <v>86</v>
      </c>
      <c r="AV437" s="13" t="s">
        <v>249</v>
      </c>
      <c r="AW437" s="13" t="s">
        <v>34</v>
      </c>
      <c r="AX437" s="13" t="s">
        <v>84</v>
      </c>
      <c r="AY437" s="163" t="s">
        <v>339</v>
      </c>
    </row>
    <row r="438" spans="2:65" s="1" customFormat="1" ht="16.5" customHeight="1" x14ac:dyDescent="0.2">
      <c r="B438" s="136"/>
      <c r="C438" s="137" t="s">
        <v>881</v>
      </c>
      <c r="D438" s="137" t="s">
        <v>342</v>
      </c>
      <c r="E438" s="138" t="s">
        <v>2882</v>
      </c>
      <c r="F438" s="139" t="s">
        <v>2883</v>
      </c>
      <c r="G438" s="140" t="s">
        <v>381</v>
      </c>
      <c r="H438" s="141">
        <v>173.42</v>
      </c>
      <c r="I438" s="142"/>
      <c r="J438" s="143">
        <f>ROUND(I438*H438,2)</f>
        <v>0</v>
      </c>
      <c r="K438" s="139" t="s">
        <v>902</v>
      </c>
      <c r="L438" s="32"/>
      <c r="M438" s="144" t="s">
        <v>1</v>
      </c>
      <c r="N438" s="145" t="s">
        <v>42</v>
      </c>
      <c r="P438" s="146">
        <f>O438*H438</f>
        <v>0</v>
      </c>
      <c r="Q438" s="146">
        <v>0</v>
      </c>
      <c r="R438" s="146">
        <f>Q438*H438</f>
        <v>0</v>
      </c>
      <c r="S438" s="146">
        <v>0</v>
      </c>
      <c r="T438" s="147">
        <f>S438*H438</f>
        <v>0</v>
      </c>
      <c r="AR438" s="148" t="s">
        <v>428</v>
      </c>
      <c r="AT438" s="148" t="s">
        <v>342</v>
      </c>
      <c r="AU438" s="148" t="s">
        <v>86</v>
      </c>
      <c r="AY438" s="17" t="s">
        <v>339</v>
      </c>
      <c r="BE438" s="149">
        <f>IF(N438="základní",J438,0)</f>
        <v>0</v>
      </c>
      <c r="BF438" s="149">
        <f>IF(N438="snížená",J438,0)</f>
        <v>0</v>
      </c>
      <c r="BG438" s="149">
        <f>IF(N438="zákl. přenesená",J438,0)</f>
        <v>0</v>
      </c>
      <c r="BH438" s="149">
        <f>IF(N438="sníž. přenesená",J438,0)</f>
        <v>0</v>
      </c>
      <c r="BI438" s="149">
        <f>IF(N438="nulová",J438,0)</f>
        <v>0</v>
      </c>
      <c r="BJ438" s="17" t="s">
        <v>84</v>
      </c>
      <c r="BK438" s="149">
        <f>ROUND(I438*H438,2)</f>
        <v>0</v>
      </c>
      <c r="BL438" s="17" t="s">
        <v>428</v>
      </c>
      <c r="BM438" s="148" t="s">
        <v>6429</v>
      </c>
    </row>
    <row r="439" spans="2:65" s="1" customFormat="1" x14ac:dyDescent="0.2">
      <c r="B439" s="32"/>
      <c r="D439" s="150" t="s">
        <v>348</v>
      </c>
      <c r="F439" s="151" t="s">
        <v>2885</v>
      </c>
      <c r="I439" s="152"/>
      <c r="L439" s="32"/>
      <c r="M439" s="153"/>
      <c r="T439" s="56"/>
      <c r="AT439" s="17" t="s">
        <v>348</v>
      </c>
      <c r="AU439" s="17" t="s">
        <v>86</v>
      </c>
    </row>
    <row r="440" spans="2:65" s="1" customFormat="1" ht="19.2" x14ac:dyDescent="0.2">
      <c r="B440" s="32"/>
      <c r="D440" s="150" t="s">
        <v>350</v>
      </c>
      <c r="F440" s="154" t="s">
        <v>6430</v>
      </c>
      <c r="I440" s="152"/>
      <c r="L440" s="32"/>
      <c r="M440" s="153"/>
      <c r="T440" s="56"/>
      <c r="AT440" s="17" t="s">
        <v>350</v>
      </c>
      <c r="AU440" s="17" t="s">
        <v>86</v>
      </c>
    </row>
    <row r="441" spans="2:65" s="12" customFormat="1" x14ac:dyDescent="0.2">
      <c r="B441" s="155"/>
      <c r="D441" s="150" t="s">
        <v>376</v>
      </c>
      <c r="E441" s="156" t="s">
        <v>1</v>
      </c>
      <c r="F441" s="157" t="s">
        <v>6428</v>
      </c>
      <c r="H441" s="158">
        <v>173.42</v>
      </c>
      <c r="I441" s="159"/>
      <c r="L441" s="155"/>
      <c r="M441" s="160"/>
      <c r="T441" s="161"/>
      <c r="AT441" s="156" t="s">
        <v>376</v>
      </c>
      <c r="AU441" s="156" t="s">
        <v>86</v>
      </c>
      <c r="AV441" s="12" t="s">
        <v>86</v>
      </c>
      <c r="AW441" s="12" t="s">
        <v>34</v>
      </c>
      <c r="AX441" s="12" t="s">
        <v>77</v>
      </c>
      <c r="AY441" s="156" t="s">
        <v>339</v>
      </c>
    </row>
    <row r="442" spans="2:65" s="13" customFormat="1" x14ac:dyDescent="0.2">
      <c r="B442" s="162"/>
      <c r="D442" s="150" t="s">
        <v>376</v>
      </c>
      <c r="E442" s="163" t="s">
        <v>1</v>
      </c>
      <c r="F442" s="164" t="s">
        <v>398</v>
      </c>
      <c r="H442" s="165">
        <v>173.42</v>
      </c>
      <c r="I442" s="166"/>
      <c r="L442" s="162"/>
      <c r="M442" s="167"/>
      <c r="T442" s="168"/>
      <c r="AT442" s="163" t="s">
        <v>376</v>
      </c>
      <c r="AU442" s="163" t="s">
        <v>86</v>
      </c>
      <c r="AV442" s="13" t="s">
        <v>249</v>
      </c>
      <c r="AW442" s="13" t="s">
        <v>34</v>
      </c>
      <c r="AX442" s="13" t="s">
        <v>84</v>
      </c>
      <c r="AY442" s="163" t="s">
        <v>339</v>
      </c>
    </row>
    <row r="443" spans="2:65" s="1" customFormat="1" ht="16.5" customHeight="1" x14ac:dyDescent="0.2">
      <c r="B443" s="136"/>
      <c r="C443" s="137" t="s">
        <v>884</v>
      </c>
      <c r="D443" s="137" t="s">
        <v>342</v>
      </c>
      <c r="E443" s="138" t="s">
        <v>2887</v>
      </c>
      <c r="F443" s="139" t="s">
        <v>2888</v>
      </c>
      <c r="G443" s="140" t="s">
        <v>381</v>
      </c>
      <c r="H443" s="141">
        <v>173.42</v>
      </c>
      <c r="I443" s="142"/>
      <c r="J443" s="143">
        <f>ROUND(I443*H443,2)</f>
        <v>0</v>
      </c>
      <c r="K443" s="139" t="s">
        <v>902</v>
      </c>
      <c r="L443" s="32"/>
      <c r="M443" s="144" t="s">
        <v>1</v>
      </c>
      <c r="N443" s="145" t="s">
        <v>42</v>
      </c>
      <c r="P443" s="146">
        <f>O443*H443</f>
        <v>0</v>
      </c>
      <c r="Q443" s="146">
        <v>0</v>
      </c>
      <c r="R443" s="146">
        <f>Q443*H443</f>
        <v>0</v>
      </c>
      <c r="S443" s="146">
        <v>0</v>
      </c>
      <c r="T443" s="147">
        <f>S443*H443</f>
        <v>0</v>
      </c>
      <c r="AR443" s="148" t="s">
        <v>428</v>
      </c>
      <c r="AT443" s="148" t="s">
        <v>342</v>
      </c>
      <c r="AU443" s="148" t="s">
        <v>86</v>
      </c>
      <c r="AY443" s="17" t="s">
        <v>339</v>
      </c>
      <c r="BE443" s="149">
        <f>IF(N443="základní",J443,0)</f>
        <v>0</v>
      </c>
      <c r="BF443" s="149">
        <f>IF(N443="snížená",J443,0)</f>
        <v>0</v>
      </c>
      <c r="BG443" s="149">
        <f>IF(N443="zákl. přenesená",J443,0)</f>
        <v>0</v>
      </c>
      <c r="BH443" s="149">
        <f>IF(N443="sníž. přenesená",J443,0)</f>
        <v>0</v>
      </c>
      <c r="BI443" s="149">
        <f>IF(N443="nulová",J443,0)</f>
        <v>0</v>
      </c>
      <c r="BJ443" s="17" t="s">
        <v>84</v>
      </c>
      <c r="BK443" s="149">
        <f>ROUND(I443*H443,2)</f>
        <v>0</v>
      </c>
      <c r="BL443" s="17" t="s">
        <v>428</v>
      </c>
      <c r="BM443" s="148" t="s">
        <v>6431</v>
      </c>
    </row>
    <row r="444" spans="2:65" s="1" customFormat="1" x14ac:dyDescent="0.2">
      <c r="B444" s="32"/>
      <c r="D444" s="150" t="s">
        <v>348</v>
      </c>
      <c r="F444" s="151" t="s">
        <v>2890</v>
      </c>
      <c r="I444" s="152"/>
      <c r="L444" s="32"/>
      <c r="M444" s="153"/>
      <c r="T444" s="56"/>
      <c r="AT444" s="17" t="s">
        <v>348</v>
      </c>
      <c r="AU444" s="17" t="s">
        <v>86</v>
      </c>
    </row>
    <row r="445" spans="2:65" s="1" customFormat="1" ht="19.2" x14ac:dyDescent="0.2">
      <c r="B445" s="32"/>
      <c r="D445" s="150" t="s">
        <v>350</v>
      </c>
      <c r="F445" s="154" t="s">
        <v>6432</v>
      </c>
      <c r="I445" s="152"/>
      <c r="L445" s="32"/>
      <c r="M445" s="153"/>
      <c r="T445" s="56"/>
      <c r="AT445" s="17" t="s">
        <v>350</v>
      </c>
      <c r="AU445" s="17" t="s">
        <v>86</v>
      </c>
    </row>
    <row r="446" spans="2:65" s="12" customFormat="1" x14ac:dyDescent="0.2">
      <c r="B446" s="155"/>
      <c r="D446" s="150" t="s">
        <v>376</v>
      </c>
      <c r="E446" s="156" t="s">
        <v>1</v>
      </c>
      <c r="F446" s="157" t="s">
        <v>6428</v>
      </c>
      <c r="H446" s="158">
        <v>173.42</v>
      </c>
      <c r="I446" s="159"/>
      <c r="L446" s="155"/>
      <c r="M446" s="160"/>
      <c r="T446" s="161"/>
      <c r="AT446" s="156" t="s">
        <v>376</v>
      </c>
      <c r="AU446" s="156" t="s">
        <v>86</v>
      </c>
      <c r="AV446" s="12" t="s">
        <v>86</v>
      </c>
      <c r="AW446" s="12" t="s">
        <v>34</v>
      </c>
      <c r="AX446" s="12" t="s">
        <v>77</v>
      </c>
      <c r="AY446" s="156" t="s">
        <v>339</v>
      </c>
    </row>
    <row r="447" spans="2:65" s="13" customFormat="1" x14ac:dyDescent="0.2">
      <c r="B447" s="162"/>
      <c r="D447" s="150" t="s">
        <v>376</v>
      </c>
      <c r="E447" s="163" t="s">
        <v>1</v>
      </c>
      <c r="F447" s="164" t="s">
        <v>398</v>
      </c>
      <c r="H447" s="165">
        <v>173.42</v>
      </c>
      <c r="I447" s="166"/>
      <c r="L447" s="162"/>
      <c r="M447" s="167"/>
      <c r="T447" s="168"/>
      <c r="AT447" s="163" t="s">
        <v>376</v>
      </c>
      <c r="AU447" s="163" t="s">
        <v>86</v>
      </c>
      <c r="AV447" s="13" t="s">
        <v>249</v>
      </c>
      <c r="AW447" s="13" t="s">
        <v>34</v>
      </c>
      <c r="AX447" s="13" t="s">
        <v>84</v>
      </c>
      <c r="AY447" s="163" t="s">
        <v>339</v>
      </c>
    </row>
    <row r="448" spans="2:65" s="1" customFormat="1" ht="16.5" customHeight="1" x14ac:dyDescent="0.2">
      <c r="B448" s="136"/>
      <c r="C448" s="137" t="s">
        <v>887</v>
      </c>
      <c r="D448" s="137" t="s">
        <v>342</v>
      </c>
      <c r="E448" s="138" t="s">
        <v>2892</v>
      </c>
      <c r="F448" s="139" t="s">
        <v>2893</v>
      </c>
      <c r="G448" s="140" t="s">
        <v>381</v>
      </c>
      <c r="H448" s="141">
        <v>69.367999999999995</v>
      </c>
      <c r="I448" s="142"/>
      <c r="J448" s="143">
        <f>ROUND(I448*H448,2)</f>
        <v>0</v>
      </c>
      <c r="K448" s="139" t="s">
        <v>902</v>
      </c>
      <c r="L448" s="32"/>
      <c r="M448" s="144" t="s">
        <v>1</v>
      </c>
      <c r="N448" s="145" t="s">
        <v>42</v>
      </c>
      <c r="P448" s="146">
        <f>O448*H448</f>
        <v>0</v>
      </c>
      <c r="Q448" s="146">
        <v>0</v>
      </c>
      <c r="R448" s="146">
        <f>Q448*H448</f>
        <v>0</v>
      </c>
      <c r="S448" s="146">
        <v>0</v>
      </c>
      <c r="T448" s="147">
        <f>S448*H448</f>
        <v>0</v>
      </c>
      <c r="AR448" s="148" t="s">
        <v>428</v>
      </c>
      <c r="AT448" s="148" t="s">
        <v>342</v>
      </c>
      <c r="AU448" s="148" t="s">
        <v>86</v>
      </c>
      <c r="AY448" s="17" t="s">
        <v>339</v>
      </c>
      <c r="BE448" s="149">
        <f>IF(N448="základní",J448,0)</f>
        <v>0</v>
      </c>
      <c r="BF448" s="149">
        <f>IF(N448="snížená",J448,0)</f>
        <v>0</v>
      </c>
      <c r="BG448" s="149">
        <f>IF(N448="zákl. přenesená",J448,0)</f>
        <v>0</v>
      </c>
      <c r="BH448" s="149">
        <f>IF(N448="sníž. přenesená",J448,0)</f>
        <v>0</v>
      </c>
      <c r="BI448" s="149">
        <f>IF(N448="nulová",J448,0)</f>
        <v>0</v>
      </c>
      <c r="BJ448" s="17" t="s">
        <v>84</v>
      </c>
      <c r="BK448" s="149">
        <f>ROUND(I448*H448,2)</f>
        <v>0</v>
      </c>
      <c r="BL448" s="17" t="s">
        <v>428</v>
      </c>
      <c r="BM448" s="148" t="s">
        <v>6433</v>
      </c>
    </row>
    <row r="449" spans="2:65" s="1" customFormat="1" ht="19.2" x14ac:dyDescent="0.2">
      <c r="B449" s="32"/>
      <c r="D449" s="150" t="s">
        <v>348</v>
      </c>
      <c r="F449" s="151" t="s">
        <v>2895</v>
      </c>
      <c r="I449" s="152"/>
      <c r="L449" s="32"/>
      <c r="M449" s="153"/>
      <c r="T449" s="56"/>
      <c r="AT449" s="17" t="s">
        <v>348</v>
      </c>
      <c r="AU449" s="17" t="s">
        <v>86</v>
      </c>
    </row>
    <row r="450" spans="2:65" s="1" customFormat="1" ht="19.2" x14ac:dyDescent="0.2">
      <c r="B450" s="32"/>
      <c r="D450" s="150" t="s">
        <v>350</v>
      </c>
      <c r="F450" s="154" t="s">
        <v>6434</v>
      </c>
      <c r="I450" s="152"/>
      <c r="L450" s="32"/>
      <c r="M450" s="153"/>
      <c r="T450" s="56"/>
      <c r="AT450" s="17" t="s">
        <v>350</v>
      </c>
      <c r="AU450" s="17" t="s">
        <v>86</v>
      </c>
    </row>
    <row r="451" spans="2:65" s="15" customFormat="1" x14ac:dyDescent="0.2">
      <c r="B451" s="189"/>
      <c r="D451" s="150" t="s">
        <v>376</v>
      </c>
      <c r="E451" s="190" t="s">
        <v>1</v>
      </c>
      <c r="F451" s="191" t="s">
        <v>2897</v>
      </c>
      <c r="H451" s="190" t="s">
        <v>1</v>
      </c>
      <c r="I451" s="192"/>
      <c r="L451" s="189"/>
      <c r="M451" s="193"/>
      <c r="T451" s="194"/>
      <c r="AT451" s="190" t="s">
        <v>376</v>
      </c>
      <c r="AU451" s="190" t="s">
        <v>86</v>
      </c>
      <c r="AV451" s="15" t="s">
        <v>84</v>
      </c>
      <c r="AW451" s="15" t="s">
        <v>34</v>
      </c>
      <c r="AX451" s="15" t="s">
        <v>77</v>
      </c>
      <c r="AY451" s="190" t="s">
        <v>339</v>
      </c>
    </row>
    <row r="452" spans="2:65" s="12" customFormat="1" x14ac:dyDescent="0.2">
      <c r="B452" s="155"/>
      <c r="D452" s="150" t="s">
        <v>376</v>
      </c>
      <c r="E452" s="156" t="s">
        <v>1</v>
      </c>
      <c r="F452" s="157" t="s">
        <v>6435</v>
      </c>
      <c r="H452" s="158">
        <v>69.367999999999995</v>
      </c>
      <c r="I452" s="159"/>
      <c r="L452" s="155"/>
      <c r="M452" s="160"/>
      <c r="T452" s="161"/>
      <c r="AT452" s="156" t="s">
        <v>376</v>
      </c>
      <c r="AU452" s="156" t="s">
        <v>86</v>
      </c>
      <c r="AV452" s="12" t="s">
        <v>86</v>
      </c>
      <c r="AW452" s="12" t="s">
        <v>34</v>
      </c>
      <c r="AX452" s="12" t="s">
        <v>77</v>
      </c>
      <c r="AY452" s="156" t="s">
        <v>339</v>
      </c>
    </row>
    <row r="453" spans="2:65" s="13" customFormat="1" x14ac:dyDescent="0.2">
      <c r="B453" s="162"/>
      <c r="D453" s="150" t="s">
        <v>376</v>
      </c>
      <c r="E453" s="163" t="s">
        <v>1</v>
      </c>
      <c r="F453" s="164" t="s">
        <v>398</v>
      </c>
      <c r="H453" s="165">
        <v>69.367999999999995</v>
      </c>
      <c r="I453" s="166"/>
      <c r="L453" s="162"/>
      <c r="M453" s="167"/>
      <c r="T453" s="168"/>
      <c r="AT453" s="163" t="s">
        <v>376</v>
      </c>
      <c r="AU453" s="163" t="s">
        <v>86</v>
      </c>
      <c r="AV453" s="13" t="s">
        <v>249</v>
      </c>
      <c r="AW453" s="13" t="s">
        <v>34</v>
      </c>
      <c r="AX453" s="13" t="s">
        <v>84</v>
      </c>
      <c r="AY453" s="163" t="s">
        <v>339</v>
      </c>
    </row>
    <row r="454" spans="2:65" s="1" customFormat="1" ht="16.5" customHeight="1" x14ac:dyDescent="0.2">
      <c r="B454" s="136"/>
      <c r="C454" s="137" t="s">
        <v>890</v>
      </c>
      <c r="D454" s="137" t="s">
        <v>342</v>
      </c>
      <c r="E454" s="138" t="s">
        <v>2908</v>
      </c>
      <c r="F454" s="139" t="s">
        <v>2909</v>
      </c>
      <c r="G454" s="140" t="s">
        <v>493</v>
      </c>
      <c r="H454" s="141">
        <v>6.9980000000000002</v>
      </c>
      <c r="I454" s="142"/>
      <c r="J454" s="143">
        <f>ROUND(I454*H454,2)</f>
        <v>0</v>
      </c>
      <c r="K454" s="139" t="s">
        <v>902</v>
      </c>
      <c r="L454" s="32"/>
      <c r="M454" s="144" t="s">
        <v>1</v>
      </c>
      <c r="N454" s="145" t="s">
        <v>42</v>
      </c>
      <c r="P454" s="146">
        <f>O454*H454</f>
        <v>0</v>
      </c>
      <c r="Q454" s="146">
        <v>0</v>
      </c>
      <c r="R454" s="146">
        <f>Q454*H454</f>
        <v>0</v>
      </c>
      <c r="S454" s="146">
        <v>0</v>
      </c>
      <c r="T454" s="147">
        <f>S454*H454</f>
        <v>0</v>
      </c>
      <c r="AR454" s="148" t="s">
        <v>428</v>
      </c>
      <c r="AT454" s="148" t="s">
        <v>342</v>
      </c>
      <c r="AU454" s="148" t="s">
        <v>86</v>
      </c>
      <c r="AY454" s="17" t="s">
        <v>339</v>
      </c>
      <c r="BE454" s="149">
        <f>IF(N454="základní",J454,0)</f>
        <v>0</v>
      </c>
      <c r="BF454" s="149">
        <f>IF(N454="snížená",J454,0)</f>
        <v>0</v>
      </c>
      <c r="BG454" s="149">
        <f>IF(N454="zákl. přenesená",J454,0)</f>
        <v>0</v>
      </c>
      <c r="BH454" s="149">
        <f>IF(N454="sníž. přenesená",J454,0)</f>
        <v>0</v>
      </c>
      <c r="BI454" s="149">
        <f>IF(N454="nulová",J454,0)</f>
        <v>0</v>
      </c>
      <c r="BJ454" s="17" t="s">
        <v>84</v>
      </c>
      <c r="BK454" s="149">
        <f>ROUND(I454*H454,2)</f>
        <v>0</v>
      </c>
      <c r="BL454" s="17" t="s">
        <v>428</v>
      </c>
      <c r="BM454" s="148" t="s">
        <v>6436</v>
      </c>
    </row>
    <row r="455" spans="2:65" s="1" customFormat="1" ht="19.2" x14ac:dyDescent="0.2">
      <c r="B455" s="32"/>
      <c r="D455" s="150" t="s">
        <v>348</v>
      </c>
      <c r="F455" s="151" t="s">
        <v>3655</v>
      </c>
      <c r="I455" s="152"/>
      <c r="L455" s="32"/>
      <c r="M455" s="153"/>
      <c r="T455" s="56"/>
      <c r="AT455" s="17" t="s">
        <v>348</v>
      </c>
      <c r="AU455" s="17" t="s">
        <v>86</v>
      </c>
    </row>
    <row r="456" spans="2:65" s="11" customFormat="1" ht="25.95" customHeight="1" x14ac:dyDescent="0.25">
      <c r="B456" s="124"/>
      <c r="D456" s="125" t="s">
        <v>76</v>
      </c>
      <c r="E456" s="126" t="s">
        <v>525</v>
      </c>
      <c r="F456" s="126" t="s">
        <v>526</v>
      </c>
      <c r="I456" s="127"/>
      <c r="J456" s="128">
        <f>BK456</f>
        <v>0</v>
      </c>
      <c r="L456" s="124"/>
      <c r="M456" s="129"/>
      <c r="P456" s="130">
        <f>SUM(P457:P480)</f>
        <v>0</v>
      </c>
      <c r="R456" s="130">
        <f>SUM(R457:R480)</f>
        <v>0</v>
      </c>
      <c r="T456" s="131">
        <f>SUM(T457:T480)</f>
        <v>0</v>
      </c>
      <c r="AR456" s="125" t="s">
        <v>249</v>
      </c>
      <c r="AT456" s="132" t="s">
        <v>76</v>
      </c>
      <c r="AU456" s="132" t="s">
        <v>77</v>
      </c>
      <c r="AY456" s="125" t="s">
        <v>339</v>
      </c>
      <c r="BK456" s="133">
        <f>SUM(BK457:BK480)</f>
        <v>0</v>
      </c>
    </row>
    <row r="457" spans="2:65" s="1" customFormat="1" ht="24.15" customHeight="1" x14ac:dyDescent="0.2">
      <c r="B457" s="136"/>
      <c r="C457" s="137" t="s">
        <v>893</v>
      </c>
      <c r="D457" s="137" t="s">
        <v>342</v>
      </c>
      <c r="E457" s="138" t="s">
        <v>6437</v>
      </c>
      <c r="F457" s="139" t="s">
        <v>569</v>
      </c>
      <c r="G457" s="140" t="s">
        <v>493</v>
      </c>
      <c r="H457" s="141">
        <v>4.8520000000000003</v>
      </c>
      <c r="I457" s="142"/>
      <c r="J457" s="143">
        <f>ROUND(I457*H457,2)</f>
        <v>0</v>
      </c>
      <c r="K457" s="139" t="s">
        <v>1</v>
      </c>
      <c r="L457" s="32"/>
      <c r="M457" s="144" t="s">
        <v>1</v>
      </c>
      <c r="N457" s="145" t="s">
        <v>42</v>
      </c>
      <c r="P457" s="146">
        <f>O457*H457</f>
        <v>0</v>
      </c>
      <c r="Q457" s="146">
        <v>0</v>
      </c>
      <c r="R457" s="146">
        <f>Q457*H457</f>
        <v>0</v>
      </c>
      <c r="S457" s="146">
        <v>0</v>
      </c>
      <c r="T457" s="147">
        <f>S457*H457</f>
        <v>0</v>
      </c>
      <c r="AR457" s="148" t="s">
        <v>1902</v>
      </c>
      <c r="AT457" s="148" t="s">
        <v>342</v>
      </c>
      <c r="AU457" s="148" t="s">
        <v>84</v>
      </c>
      <c r="AY457" s="17" t="s">
        <v>339</v>
      </c>
      <c r="BE457" s="149">
        <f>IF(N457="základní",J457,0)</f>
        <v>0</v>
      </c>
      <c r="BF457" s="149">
        <f>IF(N457="snížená",J457,0)</f>
        <v>0</v>
      </c>
      <c r="BG457" s="149">
        <f>IF(N457="zákl. přenesená",J457,0)</f>
        <v>0</v>
      </c>
      <c r="BH457" s="149">
        <f>IF(N457="sníž. přenesená",J457,0)</f>
        <v>0</v>
      </c>
      <c r="BI457" s="149">
        <f>IF(N457="nulová",J457,0)</f>
        <v>0</v>
      </c>
      <c r="BJ457" s="17" t="s">
        <v>84</v>
      </c>
      <c r="BK457" s="149">
        <f>ROUND(I457*H457,2)</f>
        <v>0</v>
      </c>
      <c r="BL457" s="17" t="s">
        <v>1902</v>
      </c>
      <c r="BM457" s="148" t="s">
        <v>6438</v>
      </c>
    </row>
    <row r="458" spans="2:65" s="1" customFormat="1" ht="38.4" x14ac:dyDescent="0.2">
      <c r="B458" s="32"/>
      <c r="D458" s="150" t="s">
        <v>348</v>
      </c>
      <c r="F458" s="151" t="s">
        <v>571</v>
      </c>
      <c r="I458" s="152"/>
      <c r="L458" s="32"/>
      <c r="M458" s="153"/>
      <c r="T458" s="56"/>
      <c r="AT458" s="17" t="s">
        <v>348</v>
      </c>
      <c r="AU458" s="17" t="s">
        <v>84</v>
      </c>
    </row>
    <row r="459" spans="2:65" s="15" customFormat="1" x14ac:dyDescent="0.2">
      <c r="B459" s="189"/>
      <c r="D459" s="150" t="s">
        <v>376</v>
      </c>
      <c r="E459" s="190" t="s">
        <v>1</v>
      </c>
      <c r="F459" s="191" t="s">
        <v>6439</v>
      </c>
      <c r="H459" s="190" t="s">
        <v>1</v>
      </c>
      <c r="I459" s="192"/>
      <c r="L459" s="189"/>
      <c r="M459" s="193"/>
      <c r="T459" s="194"/>
      <c r="AT459" s="190" t="s">
        <v>376</v>
      </c>
      <c r="AU459" s="190" t="s">
        <v>84</v>
      </c>
      <c r="AV459" s="15" t="s">
        <v>84</v>
      </c>
      <c r="AW459" s="15" t="s">
        <v>34</v>
      </c>
      <c r="AX459" s="15" t="s">
        <v>77</v>
      </c>
      <c r="AY459" s="190" t="s">
        <v>339</v>
      </c>
    </row>
    <row r="460" spans="2:65" s="12" customFormat="1" x14ac:dyDescent="0.2">
      <c r="B460" s="155"/>
      <c r="D460" s="150" t="s">
        <v>376</v>
      </c>
      <c r="E460" s="156" t="s">
        <v>1</v>
      </c>
      <c r="F460" s="157" t="s">
        <v>6440</v>
      </c>
      <c r="H460" s="158">
        <v>4.8520000000000003</v>
      </c>
      <c r="I460" s="159"/>
      <c r="L460" s="155"/>
      <c r="M460" s="160"/>
      <c r="T460" s="161"/>
      <c r="AT460" s="156" t="s">
        <v>376</v>
      </c>
      <c r="AU460" s="156" t="s">
        <v>84</v>
      </c>
      <c r="AV460" s="12" t="s">
        <v>86</v>
      </c>
      <c r="AW460" s="12" t="s">
        <v>34</v>
      </c>
      <c r="AX460" s="12" t="s">
        <v>77</v>
      </c>
      <c r="AY460" s="156" t="s">
        <v>339</v>
      </c>
    </row>
    <row r="461" spans="2:65" s="13" customFormat="1" x14ac:dyDescent="0.2">
      <c r="B461" s="162"/>
      <c r="D461" s="150" t="s">
        <v>376</v>
      </c>
      <c r="E461" s="163" t="s">
        <v>1</v>
      </c>
      <c r="F461" s="164" t="s">
        <v>398</v>
      </c>
      <c r="H461" s="165">
        <v>4.8520000000000003</v>
      </c>
      <c r="I461" s="166"/>
      <c r="L461" s="162"/>
      <c r="M461" s="167"/>
      <c r="T461" s="168"/>
      <c r="AT461" s="163" t="s">
        <v>376</v>
      </c>
      <c r="AU461" s="163" t="s">
        <v>84</v>
      </c>
      <c r="AV461" s="13" t="s">
        <v>249</v>
      </c>
      <c r="AW461" s="13" t="s">
        <v>34</v>
      </c>
      <c r="AX461" s="13" t="s">
        <v>84</v>
      </c>
      <c r="AY461" s="163" t="s">
        <v>339</v>
      </c>
    </row>
    <row r="462" spans="2:65" s="1" customFormat="1" ht="24.15" customHeight="1" x14ac:dyDescent="0.2">
      <c r="B462" s="136"/>
      <c r="C462" s="137" t="s">
        <v>896</v>
      </c>
      <c r="D462" s="137" t="s">
        <v>342</v>
      </c>
      <c r="E462" s="138" t="s">
        <v>6441</v>
      </c>
      <c r="F462" s="139" t="s">
        <v>539</v>
      </c>
      <c r="G462" s="140" t="s">
        <v>493</v>
      </c>
      <c r="H462" s="141">
        <v>4.8520000000000003</v>
      </c>
      <c r="I462" s="142"/>
      <c r="J462" s="143">
        <f>ROUND(I462*H462,2)</f>
        <v>0</v>
      </c>
      <c r="K462" s="139" t="s">
        <v>1</v>
      </c>
      <c r="L462" s="32"/>
      <c r="M462" s="144" t="s">
        <v>1</v>
      </c>
      <c r="N462" s="145" t="s">
        <v>42</v>
      </c>
      <c r="P462" s="146">
        <f>O462*H462</f>
        <v>0</v>
      </c>
      <c r="Q462" s="146">
        <v>0</v>
      </c>
      <c r="R462" s="146">
        <f>Q462*H462</f>
        <v>0</v>
      </c>
      <c r="S462" s="146">
        <v>0</v>
      </c>
      <c r="T462" s="147">
        <f>S462*H462</f>
        <v>0</v>
      </c>
      <c r="AR462" s="148" t="s">
        <v>1902</v>
      </c>
      <c r="AT462" s="148" t="s">
        <v>342</v>
      </c>
      <c r="AU462" s="148" t="s">
        <v>84</v>
      </c>
      <c r="AY462" s="17" t="s">
        <v>339</v>
      </c>
      <c r="BE462" s="149">
        <f>IF(N462="základní",J462,0)</f>
        <v>0</v>
      </c>
      <c r="BF462" s="149">
        <f>IF(N462="snížená",J462,0)</f>
        <v>0</v>
      </c>
      <c r="BG462" s="149">
        <f>IF(N462="zákl. přenesená",J462,0)</f>
        <v>0</v>
      </c>
      <c r="BH462" s="149">
        <f>IF(N462="sníž. přenesená",J462,0)</f>
        <v>0</v>
      </c>
      <c r="BI462" s="149">
        <f>IF(N462="nulová",J462,0)</f>
        <v>0</v>
      </c>
      <c r="BJ462" s="17" t="s">
        <v>84</v>
      </c>
      <c r="BK462" s="149">
        <f>ROUND(I462*H462,2)</f>
        <v>0</v>
      </c>
      <c r="BL462" s="17" t="s">
        <v>1902</v>
      </c>
      <c r="BM462" s="148" t="s">
        <v>6442</v>
      </c>
    </row>
    <row r="463" spans="2:65" s="1" customFormat="1" ht="38.4" x14ac:dyDescent="0.2">
      <c r="B463" s="32"/>
      <c r="D463" s="150" t="s">
        <v>348</v>
      </c>
      <c r="F463" s="151" t="s">
        <v>541</v>
      </c>
      <c r="I463" s="152"/>
      <c r="L463" s="32"/>
      <c r="M463" s="153"/>
      <c r="T463" s="56"/>
      <c r="AT463" s="17" t="s">
        <v>348</v>
      </c>
      <c r="AU463" s="17" t="s">
        <v>84</v>
      </c>
    </row>
    <row r="464" spans="2:65" s="1" customFormat="1" ht="16.5" customHeight="1" x14ac:dyDescent="0.2">
      <c r="B464" s="136"/>
      <c r="C464" s="137" t="s">
        <v>1435</v>
      </c>
      <c r="D464" s="137" t="s">
        <v>342</v>
      </c>
      <c r="E464" s="138" t="s">
        <v>6443</v>
      </c>
      <c r="F464" s="139" t="s">
        <v>614</v>
      </c>
      <c r="G464" s="140" t="s">
        <v>493</v>
      </c>
      <c r="H464" s="141">
        <v>4.8520000000000003</v>
      </c>
      <c r="I464" s="142"/>
      <c r="J464" s="143">
        <f>ROUND(I464*H464,2)</f>
        <v>0</v>
      </c>
      <c r="K464" s="139" t="s">
        <v>1</v>
      </c>
      <c r="L464" s="32"/>
      <c r="M464" s="144" t="s">
        <v>1</v>
      </c>
      <c r="N464" s="145" t="s">
        <v>42</v>
      </c>
      <c r="P464" s="146">
        <f>O464*H464</f>
        <v>0</v>
      </c>
      <c r="Q464" s="146">
        <v>0</v>
      </c>
      <c r="R464" s="146">
        <f>Q464*H464</f>
        <v>0</v>
      </c>
      <c r="S464" s="146">
        <v>0</v>
      </c>
      <c r="T464" s="147">
        <f>S464*H464</f>
        <v>0</v>
      </c>
      <c r="AR464" s="148" t="s">
        <v>1902</v>
      </c>
      <c r="AT464" s="148" t="s">
        <v>342</v>
      </c>
      <c r="AU464" s="148" t="s">
        <v>84</v>
      </c>
      <c r="AY464" s="17" t="s">
        <v>339</v>
      </c>
      <c r="BE464" s="149">
        <f>IF(N464="základní",J464,0)</f>
        <v>0</v>
      </c>
      <c r="BF464" s="149">
        <f>IF(N464="snížená",J464,0)</f>
        <v>0</v>
      </c>
      <c r="BG464" s="149">
        <f>IF(N464="zákl. přenesená",J464,0)</f>
        <v>0</v>
      </c>
      <c r="BH464" s="149">
        <f>IF(N464="sníž. přenesená",J464,0)</f>
        <v>0</v>
      </c>
      <c r="BI464" s="149">
        <f>IF(N464="nulová",J464,0)</f>
        <v>0</v>
      </c>
      <c r="BJ464" s="17" t="s">
        <v>84</v>
      </c>
      <c r="BK464" s="149">
        <f>ROUND(I464*H464,2)</f>
        <v>0</v>
      </c>
      <c r="BL464" s="17" t="s">
        <v>1902</v>
      </c>
      <c r="BM464" s="148" t="s">
        <v>6444</v>
      </c>
    </row>
    <row r="465" spans="2:65" s="1" customFormat="1" ht="28.8" x14ac:dyDescent="0.2">
      <c r="B465" s="32"/>
      <c r="D465" s="150" t="s">
        <v>348</v>
      </c>
      <c r="F465" s="151" t="s">
        <v>616</v>
      </c>
      <c r="I465" s="152"/>
      <c r="L465" s="32"/>
      <c r="M465" s="153"/>
      <c r="T465" s="56"/>
      <c r="AT465" s="17" t="s">
        <v>348</v>
      </c>
      <c r="AU465" s="17" t="s">
        <v>84</v>
      </c>
    </row>
    <row r="466" spans="2:65" s="1" customFormat="1" ht="16.5" customHeight="1" x14ac:dyDescent="0.2">
      <c r="B466" s="136"/>
      <c r="C466" s="137" t="s">
        <v>1440</v>
      </c>
      <c r="D466" s="137" t="s">
        <v>342</v>
      </c>
      <c r="E466" s="138" t="s">
        <v>6445</v>
      </c>
      <c r="F466" s="139" t="s">
        <v>6446</v>
      </c>
      <c r="G466" s="140" t="s">
        <v>493</v>
      </c>
      <c r="H466" s="141">
        <v>1845</v>
      </c>
      <c r="I466" s="142"/>
      <c r="J466" s="143">
        <f>ROUND(I466*H466,2)</f>
        <v>0</v>
      </c>
      <c r="K466" s="139" t="s">
        <v>1</v>
      </c>
      <c r="L466" s="32"/>
      <c r="M466" s="144" t="s">
        <v>1</v>
      </c>
      <c r="N466" s="145" t="s">
        <v>42</v>
      </c>
      <c r="P466" s="146">
        <f>O466*H466</f>
        <v>0</v>
      </c>
      <c r="Q466" s="146">
        <v>0</v>
      </c>
      <c r="R466" s="146">
        <f>Q466*H466</f>
        <v>0</v>
      </c>
      <c r="S466" s="146">
        <v>0</v>
      </c>
      <c r="T466" s="147">
        <f>S466*H466</f>
        <v>0</v>
      </c>
      <c r="AR466" s="148" t="s">
        <v>1902</v>
      </c>
      <c r="AT466" s="148" t="s">
        <v>342</v>
      </c>
      <c r="AU466" s="148" t="s">
        <v>84</v>
      </c>
      <c r="AY466" s="17" t="s">
        <v>339</v>
      </c>
      <c r="BE466" s="149">
        <f>IF(N466="základní",J466,0)</f>
        <v>0</v>
      </c>
      <c r="BF466" s="149">
        <f>IF(N466="snížená",J466,0)</f>
        <v>0</v>
      </c>
      <c r="BG466" s="149">
        <f>IF(N466="zákl. přenesená",J466,0)</f>
        <v>0</v>
      </c>
      <c r="BH466" s="149">
        <f>IF(N466="sníž. přenesená",J466,0)</f>
        <v>0</v>
      </c>
      <c r="BI466" s="149">
        <f>IF(N466="nulová",J466,0)</f>
        <v>0</v>
      </c>
      <c r="BJ466" s="17" t="s">
        <v>84</v>
      </c>
      <c r="BK466" s="149">
        <f>ROUND(I466*H466,2)</f>
        <v>0</v>
      </c>
      <c r="BL466" s="17" t="s">
        <v>1902</v>
      </c>
      <c r="BM466" s="148" t="s">
        <v>6447</v>
      </c>
    </row>
    <row r="467" spans="2:65" s="1" customFormat="1" ht="28.8" x14ac:dyDescent="0.2">
      <c r="B467" s="32"/>
      <c r="D467" s="150" t="s">
        <v>348</v>
      </c>
      <c r="F467" s="151" t="s">
        <v>6448</v>
      </c>
      <c r="I467" s="152"/>
      <c r="L467" s="32"/>
      <c r="M467" s="153"/>
      <c r="T467" s="56"/>
      <c r="AT467" s="17" t="s">
        <v>348</v>
      </c>
      <c r="AU467" s="17" t="s">
        <v>84</v>
      </c>
    </row>
    <row r="468" spans="2:65" s="12" customFormat="1" x14ac:dyDescent="0.2">
      <c r="B468" s="155"/>
      <c r="D468" s="150" t="s">
        <v>376</v>
      </c>
      <c r="E468" s="156" t="s">
        <v>1</v>
      </c>
      <c r="F468" s="157" t="s">
        <v>6449</v>
      </c>
      <c r="H468" s="158">
        <v>720</v>
      </c>
      <c r="I468" s="159"/>
      <c r="L468" s="155"/>
      <c r="M468" s="160"/>
      <c r="T468" s="161"/>
      <c r="AT468" s="156" t="s">
        <v>376</v>
      </c>
      <c r="AU468" s="156" t="s">
        <v>84</v>
      </c>
      <c r="AV468" s="12" t="s">
        <v>86</v>
      </c>
      <c r="AW468" s="12" t="s">
        <v>34</v>
      </c>
      <c r="AX468" s="12" t="s">
        <v>77</v>
      </c>
      <c r="AY468" s="156" t="s">
        <v>339</v>
      </c>
    </row>
    <row r="469" spans="2:65" s="12" customFormat="1" x14ac:dyDescent="0.2">
      <c r="B469" s="155"/>
      <c r="D469" s="150" t="s">
        <v>376</v>
      </c>
      <c r="E469" s="156" t="s">
        <v>1</v>
      </c>
      <c r="F469" s="157" t="s">
        <v>6450</v>
      </c>
      <c r="H469" s="158">
        <v>1125</v>
      </c>
      <c r="I469" s="159"/>
      <c r="L469" s="155"/>
      <c r="M469" s="160"/>
      <c r="T469" s="161"/>
      <c r="AT469" s="156" t="s">
        <v>376</v>
      </c>
      <c r="AU469" s="156" t="s">
        <v>84</v>
      </c>
      <c r="AV469" s="12" t="s">
        <v>86</v>
      </c>
      <c r="AW469" s="12" t="s">
        <v>34</v>
      </c>
      <c r="AX469" s="12" t="s">
        <v>77</v>
      </c>
      <c r="AY469" s="156" t="s">
        <v>339</v>
      </c>
    </row>
    <row r="470" spans="2:65" s="13" customFormat="1" x14ac:dyDescent="0.2">
      <c r="B470" s="162"/>
      <c r="D470" s="150" t="s">
        <v>376</v>
      </c>
      <c r="E470" s="163" t="s">
        <v>1</v>
      </c>
      <c r="F470" s="164" t="s">
        <v>398</v>
      </c>
      <c r="H470" s="165">
        <v>1845</v>
      </c>
      <c r="I470" s="166"/>
      <c r="L470" s="162"/>
      <c r="M470" s="167"/>
      <c r="T470" s="168"/>
      <c r="AT470" s="163" t="s">
        <v>376</v>
      </c>
      <c r="AU470" s="163" t="s">
        <v>84</v>
      </c>
      <c r="AV470" s="13" t="s">
        <v>249</v>
      </c>
      <c r="AW470" s="13" t="s">
        <v>34</v>
      </c>
      <c r="AX470" s="13" t="s">
        <v>84</v>
      </c>
      <c r="AY470" s="163" t="s">
        <v>339</v>
      </c>
    </row>
    <row r="471" spans="2:65" s="1" customFormat="1" ht="24.15" customHeight="1" x14ac:dyDescent="0.2">
      <c r="B471" s="136"/>
      <c r="C471" s="137" t="s">
        <v>1445</v>
      </c>
      <c r="D471" s="137" t="s">
        <v>342</v>
      </c>
      <c r="E471" s="138" t="s">
        <v>6451</v>
      </c>
      <c r="F471" s="139" t="s">
        <v>6452</v>
      </c>
      <c r="G471" s="140" t="s">
        <v>6453</v>
      </c>
      <c r="H471" s="141">
        <v>1</v>
      </c>
      <c r="I471" s="142"/>
      <c r="J471" s="143">
        <f>ROUND(I471*H471,2)</f>
        <v>0</v>
      </c>
      <c r="K471" s="139" t="s">
        <v>1</v>
      </c>
      <c r="L471" s="32"/>
      <c r="M471" s="144" t="s">
        <v>1</v>
      </c>
      <c r="N471" s="145" t="s">
        <v>42</v>
      </c>
      <c r="P471" s="146">
        <f>O471*H471</f>
        <v>0</v>
      </c>
      <c r="Q471" s="146">
        <v>0</v>
      </c>
      <c r="R471" s="146">
        <f>Q471*H471</f>
        <v>0</v>
      </c>
      <c r="S471" s="146">
        <v>0</v>
      </c>
      <c r="T471" s="147">
        <f>S471*H471</f>
        <v>0</v>
      </c>
      <c r="AR471" s="148" t="s">
        <v>6454</v>
      </c>
      <c r="AT471" s="148" t="s">
        <v>342</v>
      </c>
      <c r="AU471" s="148" t="s">
        <v>84</v>
      </c>
      <c r="AY471" s="17" t="s">
        <v>339</v>
      </c>
      <c r="BE471" s="149">
        <f>IF(N471="základní",J471,0)</f>
        <v>0</v>
      </c>
      <c r="BF471" s="149">
        <f>IF(N471="snížená",J471,0)</f>
        <v>0</v>
      </c>
      <c r="BG471" s="149">
        <f>IF(N471="zákl. přenesená",J471,0)</f>
        <v>0</v>
      </c>
      <c r="BH471" s="149">
        <f>IF(N471="sníž. přenesená",J471,0)</f>
        <v>0</v>
      </c>
      <c r="BI471" s="149">
        <f>IF(N471="nulová",J471,0)</f>
        <v>0</v>
      </c>
      <c r="BJ471" s="17" t="s">
        <v>84</v>
      </c>
      <c r="BK471" s="149">
        <f>ROUND(I471*H471,2)</f>
        <v>0</v>
      </c>
      <c r="BL471" s="17" t="s">
        <v>6454</v>
      </c>
      <c r="BM471" s="148" t="s">
        <v>6455</v>
      </c>
    </row>
    <row r="472" spans="2:65" s="1" customFormat="1" x14ac:dyDescent="0.2">
      <c r="B472" s="32"/>
      <c r="D472" s="150" t="s">
        <v>348</v>
      </c>
      <c r="F472" s="151" t="s">
        <v>6452</v>
      </c>
      <c r="I472" s="152"/>
      <c r="L472" s="32"/>
      <c r="M472" s="153"/>
      <c r="T472" s="56"/>
      <c r="AT472" s="17" t="s">
        <v>348</v>
      </c>
      <c r="AU472" s="17" t="s">
        <v>84</v>
      </c>
    </row>
    <row r="473" spans="2:65" s="15" customFormat="1" x14ac:dyDescent="0.2">
      <c r="B473" s="189"/>
      <c r="D473" s="150" t="s">
        <v>376</v>
      </c>
      <c r="E473" s="190" t="s">
        <v>1</v>
      </c>
      <c r="F473" s="191" t="s">
        <v>6456</v>
      </c>
      <c r="H473" s="190" t="s">
        <v>1</v>
      </c>
      <c r="I473" s="192"/>
      <c r="L473" s="189"/>
      <c r="M473" s="193"/>
      <c r="T473" s="194"/>
      <c r="AT473" s="190" t="s">
        <v>376</v>
      </c>
      <c r="AU473" s="190" t="s">
        <v>84</v>
      </c>
      <c r="AV473" s="15" t="s">
        <v>84</v>
      </c>
      <c r="AW473" s="15" t="s">
        <v>34</v>
      </c>
      <c r="AX473" s="15" t="s">
        <v>77</v>
      </c>
      <c r="AY473" s="190" t="s">
        <v>339</v>
      </c>
    </row>
    <row r="474" spans="2:65" s="12" customFormat="1" x14ac:dyDescent="0.2">
      <c r="B474" s="155"/>
      <c r="D474" s="150" t="s">
        <v>376</v>
      </c>
      <c r="E474" s="156" t="s">
        <v>1</v>
      </c>
      <c r="F474" s="157" t="s">
        <v>2981</v>
      </c>
      <c r="H474" s="158">
        <v>1</v>
      </c>
      <c r="I474" s="159"/>
      <c r="L474" s="155"/>
      <c r="M474" s="160"/>
      <c r="T474" s="161"/>
      <c r="AT474" s="156" t="s">
        <v>376</v>
      </c>
      <c r="AU474" s="156" t="s">
        <v>84</v>
      </c>
      <c r="AV474" s="12" t="s">
        <v>86</v>
      </c>
      <c r="AW474" s="12" t="s">
        <v>34</v>
      </c>
      <c r="AX474" s="12" t="s">
        <v>77</v>
      </c>
      <c r="AY474" s="156" t="s">
        <v>339</v>
      </c>
    </row>
    <row r="475" spans="2:65" s="13" customFormat="1" x14ac:dyDescent="0.2">
      <c r="B475" s="162"/>
      <c r="D475" s="150" t="s">
        <v>376</v>
      </c>
      <c r="E475" s="163" t="s">
        <v>1</v>
      </c>
      <c r="F475" s="164" t="s">
        <v>398</v>
      </c>
      <c r="H475" s="165">
        <v>1</v>
      </c>
      <c r="I475" s="166"/>
      <c r="L475" s="162"/>
      <c r="M475" s="167"/>
      <c r="T475" s="168"/>
      <c r="AT475" s="163" t="s">
        <v>376</v>
      </c>
      <c r="AU475" s="163" t="s">
        <v>84</v>
      </c>
      <c r="AV475" s="13" t="s">
        <v>249</v>
      </c>
      <c r="AW475" s="13" t="s">
        <v>34</v>
      </c>
      <c r="AX475" s="13" t="s">
        <v>84</v>
      </c>
      <c r="AY475" s="163" t="s">
        <v>339</v>
      </c>
    </row>
    <row r="476" spans="2:65" s="1" customFormat="1" ht="24.15" customHeight="1" x14ac:dyDescent="0.2">
      <c r="B476" s="136"/>
      <c r="C476" s="137" t="s">
        <v>1449</v>
      </c>
      <c r="D476" s="137" t="s">
        <v>342</v>
      </c>
      <c r="E476" s="138" t="s">
        <v>6457</v>
      </c>
      <c r="F476" s="139" t="s">
        <v>6458</v>
      </c>
      <c r="G476" s="140" t="s">
        <v>6459</v>
      </c>
      <c r="H476" s="141">
        <v>3</v>
      </c>
      <c r="I476" s="142"/>
      <c r="J476" s="143">
        <f>ROUND(I476*H476,2)</f>
        <v>0</v>
      </c>
      <c r="K476" s="139" t="s">
        <v>1</v>
      </c>
      <c r="L476" s="32"/>
      <c r="M476" s="144" t="s">
        <v>1</v>
      </c>
      <c r="N476" s="145" t="s">
        <v>42</v>
      </c>
      <c r="P476" s="146">
        <f>O476*H476</f>
        <v>0</v>
      </c>
      <c r="Q476" s="146">
        <v>0</v>
      </c>
      <c r="R476" s="146">
        <f>Q476*H476</f>
        <v>0</v>
      </c>
      <c r="S476" s="146">
        <v>0</v>
      </c>
      <c r="T476" s="147">
        <f>S476*H476</f>
        <v>0</v>
      </c>
      <c r="AR476" s="148" t="s">
        <v>6454</v>
      </c>
      <c r="AT476" s="148" t="s">
        <v>342</v>
      </c>
      <c r="AU476" s="148" t="s">
        <v>84</v>
      </c>
      <c r="AY476" s="17" t="s">
        <v>339</v>
      </c>
      <c r="BE476" s="149">
        <f>IF(N476="základní",J476,0)</f>
        <v>0</v>
      </c>
      <c r="BF476" s="149">
        <f>IF(N476="snížená",J476,0)</f>
        <v>0</v>
      </c>
      <c r="BG476" s="149">
        <f>IF(N476="zákl. přenesená",J476,0)</f>
        <v>0</v>
      </c>
      <c r="BH476" s="149">
        <f>IF(N476="sníž. přenesená",J476,0)</f>
        <v>0</v>
      </c>
      <c r="BI476" s="149">
        <f>IF(N476="nulová",J476,0)</f>
        <v>0</v>
      </c>
      <c r="BJ476" s="17" t="s">
        <v>84</v>
      </c>
      <c r="BK476" s="149">
        <f>ROUND(I476*H476,2)</f>
        <v>0</v>
      </c>
      <c r="BL476" s="17" t="s">
        <v>6454</v>
      </c>
      <c r="BM476" s="148" t="s">
        <v>6460</v>
      </c>
    </row>
    <row r="477" spans="2:65" s="1" customFormat="1" x14ac:dyDescent="0.2">
      <c r="B477" s="32"/>
      <c r="D477" s="150" t="s">
        <v>348</v>
      </c>
      <c r="F477" s="151" t="s">
        <v>6458</v>
      </c>
      <c r="I477" s="152"/>
      <c r="L477" s="32"/>
      <c r="M477" s="153"/>
      <c r="T477" s="56"/>
      <c r="AT477" s="17" t="s">
        <v>348</v>
      </c>
      <c r="AU477" s="17" t="s">
        <v>84</v>
      </c>
    </row>
    <row r="478" spans="2:65" s="15" customFormat="1" x14ac:dyDescent="0.2">
      <c r="B478" s="189"/>
      <c r="D478" s="150" t="s">
        <v>376</v>
      </c>
      <c r="E478" s="190" t="s">
        <v>1</v>
      </c>
      <c r="F478" s="191" t="s">
        <v>6461</v>
      </c>
      <c r="H478" s="190" t="s">
        <v>1</v>
      </c>
      <c r="I478" s="192"/>
      <c r="L478" s="189"/>
      <c r="M478" s="193"/>
      <c r="T478" s="194"/>
      <c r="AT478" s="190" t="s">
        <v>376</v>
      </c>
      <c r="AU478" s="190" t="s">
        <v>84</v>
      </c>
      <c r="AV478" s="15" t="s">
        <v>84</v>
      </c>
      <c r="AW478" s="15" t="s">
        <v>34</v>
      </c>
      <c r="AX478" s="15" t="s">
        <v>77</v>
      </c>
      <c r="AY478" s="190" t="s">
        <v>339</v>
      </c>
    </row>
    <row r="479" spans="2:65" s="12" customFormat="1" x14ac:dyDescent="0.2">
      <c r="B479" s="155"/>
      <c r="D479" s="150" t="s">
        <v>376</v>
      </c>
      <c r="E479" s="156" t="s">
        <v>1</v>
      </c>
      <c r="F479" s="157" t="s">
        <v>2972</v>
      </c>
      <c r="H479" s="158">
        <v>3</v>
      </c>
      <c r="I479" s="159"/>
      <c r="L479" s="155"/>
      <c r="M479" s="160"/>
      <c r="T479" s="161"/>
      <c r="AT479" s="156" t="s">
        <v>376</v>
      </c>
      <c r="AU479" s="156" t="s">
        <v>84</v>
      </c>
      <c r="AV479" s="12" t="s">
        <v>86</v>
      </c>
      <c r="AW479" s="12" t="s">
        <v>34</v>
      </c>
      <c r="AX479" s="12" t="s">
        <v>77</v>
      </c>
      <c r="AY479" s="156" t="s">
        <v>339</v>
      </c>
    </row>
    <row r="480" spans="2:65" s="13" customFormat="1" x14ac:dyDescent="0.2">
      <c r="B480" s="162"/>
      <c r="D480" s="150" t="s">
        <v>376</v>
      </c>
      <c r="E480" s="163" t="s">
        <v>1</v>
      </c>
      <c r="F480" s="164" t="s">
        <v>398</v>
      </c>
      <c r="H480" s="165">
        <v>3</v>
      </c>
      <c r="I480" s="166"/>
      <c r="L480" s="162"/>
      <c r="M480" s="195"/>
      <c r="N480" s="196"/>
      <c r="O480" s="196"/>
      <c r="P480" s="196"/>
      <c r="Q480" s="196"/>
      <c r="R480" s="196"/>
      <c r="S480" s="196"/>
      <c r="T480" s="197"/>
      <c r="AT480" s="163" t="s">
        <v>376</v>
      </c>
      <c r="AU480" s="163" t="s">
        <v>84</v>
      </c>
      <c r="AV480" s="13" t="s">
        <v>249</v>
      </c>
      <c r="AW480" s="13" t="s">
        <v>34</v>
      </c>
      <c r="AX480" s="13" t="s">
        <v>84</v>
      </c>
      <c r="AY480" s="163" t="s">
        <v>339</v>
      </c>
    </row>
    <row r="481" spans="2:12" s="1" customFormat="1" ht="6.9" customHeight="1" x14ac:dyDescent="0.2">
      <c r="B481" s="44"/>
      <c r="C481" s="45"/>
      <c r="D481" s="45"/>
      <c r="E481" s="45"/>
      <c r="F481" s="45"/>
      <c r="G481" s="45"/>
      <c r="H481" s="45"/>
      <c r="I481" s="45"/>
      <c r="J481" s="45"/>
      <c r="K481" s="45"/>
      <c r="L481" s="32"/>
    </row>
  </sheetData>
  <autoFilter ref="C137:K480" xr:uid="{00000000-0009-0000-0000-00001F000000}"/>
  <mergeCells count="15">
    <mergeCell ref="E124:H124"/>
    <mergeCell ref="E128:H128"/>
    <mergeCell ref="E126:H126"/>
    <mergeCell ref="E130:H130"/>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B2:BM265"/>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231</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3.2" x14ac:dyDescent="0.2">
      <c r="B8" s="20"/>
      <c r="D8" s="27" t="s">
        <v>312</v>
      </c>
      <c r="L8" s="20"/>
    </row>
    <row r="9" spans="2:46" ht="16.5" customHeight="1" x14ac:dyDescent="0.2">
      <c r="B9" s="20"/>
      <c r="E9" s="278" t="s">
        <v>1953</v>
      </c>
      <c r="F9" s="256"/>
      <c r="G9" s="256"/>
      <c r="H9" s="256"/>
      <c r="L9" s="20"/>
    </row>
    <row r="10" spans="2:46" ht="12" customHeight="1" x14ac:dyDescent="0.2">
      <c r="B10" s="20"/>
      <c r="D10" s="27" t="s">
        <v>314</v>
      </c>
      <c r="L10" s="20"/>
    </row>
    <row r="11" spans="2:46" s="1" customFormat="1" ht="16.5" customHeight="1" x14ac:dyDescent="0.2">
      <c r="B11" s="32"/>
      <c r="E11" s="260" t="s">
        <v>6462</v>
      </c>
      <c r="F11" s="277"/>
      <c r="G11" s="277"/>
      <c r="H11" s="277"/>
      <c r="L11" s="32"/>
    </row>
    <row r="12" spans="2:46" s="1" customFormat="1" ht="12" customHeight="1" x14ac:dyDescent="0.2">
      <c r="B12" s="32"/>
      <c r="D12" s="27" t="s">
        <v>625</v>
      </c>
      <c r="L12" s="32"/>
    </row>
    <row r="13" spans="2:46" s="1" customFormat="1" ht="16.5" customHeight="1" x14ac:dyDescent="0.2">
      <c r="B13" s="32"/>
      <c r="E13" s="248" t="s">
        <v>6463</v>
      </c>
      <c r="F13" s="277"/>
      <c r="G13" s="277"/>
      <c r="H13" s="277"/>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8"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80" t="str">
        <f>'Rekapitulace stavby'!E14</f>
        <v>Vyplň údaj</v>
      </c>
      <c r="F22" s="266"/>
      <c r="G22" s="266"/>
      <c r="H22" s="266"/>
      <c r="I22" s="27" t="s">
        <v>28</v>
      </c>
      <c r="J22" s="28" t="str">
        <f>'Rekapitulace stavby'!AN14</f>
        <v>Vyplň údaj</v>
      </c>
      <c r="L22" s="32"/>
    </row>
    <row r="23" spans="2:12" s="1" customFormat="1" ht="6.9"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 customHeight="1" x14ac:dyDescent="0.2">
      <c r="B29" s="32"/>
      <c r="L29" s="32"/>
    </row>
    <row r="30" spans="2:12" s="1" customFormat="1" ht="12" customHeight="1" x14ac:dyDescent="0.2">
      <c r="B30" s="32"/>
      <c r="D30" s="27" t="s">
        <v>36</v>
      </c>
      <c r="L30" s="32"/>
    </row>
    <row r="31" spans="2:12" s="7" customFormat="1" ht="16.5" customHeight="1" x14ac:dyDescent="0.2">
      <c r="B31" s="94"/>
      <c r="E31" s="270" t="s">
        <v>1</v>
      </c>
      <c r="F31" s="270"/>
      <c r="G31" s="270"/>
      <c r="H31" s="270"/>
      <c r="L31" s="94"/>
    </row>
    <row r="32" spans="2:12" s="1" customFormat="1" ht="6.9" customHeight="1" x14ac:dyDescent="0.2">
      <c r="B32" s="32"/>
      <c r="L32" s="32"/>
    </row>
    <row r="33" spans="2:12" s="1" customFormat="1" ht="6.9" customHeight="1" x14ac:dyDescent="0.2">
      <c r="B33" s="32"/>
      <c r="D33" s="53"/>
      <c r="E33" s="53"/>
      <c r="F33" s="53"/>
      <c r="G33" s="53"/>
      <c r="H33" s="53"/>
      <c r="I33" s="53"/>
      <c r="J33" s="53"/>
      <c r="K33" s="53"/>
      <c r="L33" s="32"/>
    </row>
    <row r="34" spans="2:12" s="1" customFormat="1" ht="25.35" customHeight="1" x14ac:dyDescent="0.2">
      <c r="B34" s="32"/>
      <c r="D34" s="95" t="s">
        <v>37</v>
      </c>
      <c r="J34" s="66">
        <f>ROUND(J131, 2)</f>
        <v>0</v>
      </c>
      <c r="L34" s="32"/>
    </row>
    <row r="35" spans="2:12" s="1" customFormat="1" ht="6.9" customHeight="1" x14ac:dyDescent="0.2">
      <c r="B35" s="32"/>
      <c r="D35" s="53"/>
      <c r="E35" s="53"/>
      <c r="F35" s="53"/>
      <c r="G35" s="53"/>
      <c r="H35" s="53"/>
      <c r="I35" s="53"/>
      <c r="J35" s="53"/>
      <c r="K35" s="53"/>
      <c r="L35" s="32"/>
    </row>
    <row r="36" spans="2:12" s="1" customFormat="1" ht="14.4" customHeight="1" x14ac:dyDescent="0.2">
      <c r="B36" s="32"/>
      <c r="F36" s="35" t="s">
        <v>39</v>
      </c>
      <c r="I36" s="35" t="s">
        <v>38</v>
      </c>
      <c r="J36" s="35" t="s">
        <v>40</v>
      </c>
      <c r="L36" s="32"/>
    </row>
    <row r="37" spans="2:12" s="1" customFormat="1" ht="14.4" customHeight="1" x14ac:dyDescent="0.2">
      <c r="B37" s="32"/>
      <c r="D37" s="55" t="s">
        <v>41</v>
      </c>
      <c r="E37" s="27" t="s">
        <v>42</v>
      </c>
      <c r="F37" s="86">
        <f>ROUND((SUM(BE131:BE264)),  2)</f>
        <v>0</v>
      </c>
      <c r="I37" s="96">
        <v>0.21</v>
      </c>
      <c r="J37" s="86">
        <f>ROUND(((SUM(BE131:BE264))*I37),  2)</f>
        <v>0</v>
      </c>
      <c r="L37" s="32"/>
    </row>
    <row r="38" spans="2:12" s="1" customFormat="1" ht="14.4" customHeight="1" x14ac:dyDescent="0.2">
      <c r="B38" s="32"/>
      <c r="E38" s="27" t="s">
        <v>43</v>
      </c>
      <c r="F38" s="86">
        <f>ROUND((SUM(BF131:BF264)),  2)</f>
        <v>0</v>
      </c>
      <c r="I38" s="96">
        <v>0.12</v>
      </c>
      <c r="J38" s="86">
        <f>ROUND(((SUM(BF131:BF264))*I38),  2)</f>
        <v>0</v>
      </c>
      <c r="L38" s="32"/>
    </row>
    <row r="39" spans="2:12" s="1" customFormat="1" ht="14.4" hidden="1" customHeight="1" x14ac:dyDescent="0.2">
      <c r="B39" s="32"/>
      <c r="E39" s="27" t="s">
        <v>44</v>
      </c>
      <c r="F39" s="86">
        <f>ROUND((SUM(BG131:BG264)),  2)</f>
        <v>0</v>
      </c>
      <c r="I39" s="96">
        <v>0.21</v>
      </c>
      <c r="J39" s="86">
        <f>0</f>
        <v>0</v>
      </c>
      <c r="L39" s="32"/>
    </row>
    <row r="40" spans="2:12" s="1" customFormat="1" ht="14.4" hidden="1" customHeight="1" x14ac:dyDescent="0.2">
      <c r="B40" s="32"/>
      <c r="E40" s="27" t="s">
        <v>45</v>
      </c>
      <c r="F40" s="86">
        <f>ROUND((SUM(BH131:BH264)),  2)</f>
        <v>0</v>
      </c>
      <c r="I40" s="96">
        <v>0.12</v>
      </c>
      <c r="J40" s="86">
        <f>0</f>
        <v>0</v>
      </c>
      <c r="L40" s="32"/>
    </row>
    <row r="41" spans="2:12" s="1" customFormat="1" ht="14.4" hidden="1" customHeight="1" x14ac:dyDescent="0.2">
      <c r="B41" s="32"/>
      <c r="E41" s="27" t="s">
        <v>46</v>
      </c>
      <c r="F41" s="86">
        <f>ROUND((SUM(BI131:BI264)),  2)</f>
        <v>0</v>
      </c>
      <c r="I41" s="96">
        <v>0</v>
      </c>
      <c r="J41" s="86">
        <f>0</f>
        <v>0</v>
      </c>
      <c r="L41" s="32"/>
    </row>
    <row r="42" spans="2:12" s="1" customFormat="1" ht="6.9"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 customHeight="1" x14ac:dyDescent="0.2">
      <c r="B44" s="32"/>
      <c r="L44" s="32"/>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ht="16.5" customHeight="1" x14ac:dyDescent="0.2">
      <c r="B87" s="20"/>
      <c r="E87" s="278" t="s">
        <v>1953</v>
      </c>
      <c r="F87" s="256"/>
      <c r="G87" s="256"/>
      <c r="H87" s="256"/>
      <c r="L87" s="20"/>
    </row>
    <row r="88" spans="2:12" ht="12" customHeight="1" x14ac:dyDescent="0.2">
      <c r="B88" s="20"/>
      <c r="C88" s="27" t="s">
        <v>314</v>
      </c>
      <c r="L88" s="20"/>
    </row>
    <row r="89" spans="2:12" s="1" customFormat="1" ht="16.5" customHeight="1" x14ac:dyDescent="0.2">
      <c r="B89" s="32"/>
      <c r="E89" s="260" t="s">
        <v>6462</v>
      </c>
      <c r="F89" s="277"/>
      <c r="G89" s="277"/>
      <c r="H89" s="277"/>
      <c r="L89" s="32"/>
    </row>
    <row r="90" spans="2:12" s="1" customFormat="1" ht="12" customHeight="1" x14ac:dyDescent="0.2">
      <c r="B90" s="32"/>
      <c r="C90" s="27" t="s">
        <v>625</v>
      </c>
      <c r="L90" s="32"/>
    </row>
    <row r="91" spans="2:12" s="1" customFormat="1" ht="16.5" customHeight="1" x14ac:dyDescent="0.2">
      <c r="B91" s="32"/>
      <c r="E91" s="248" t="str">
        <f>E13</f>
        <v>SO 02.17.1 - demolice</v>
      </c>
      <c r="F91" s="277"/>
      <c r="G91" s="277"/>
      <c r="H91" s="277"/>
      <c r="L91" s="32"/>
    </row>
    <row r="92" spans="2:12" s="1" customFormat="1" ht="6.9"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 customHeight="1" x14ac:dyDescent="0.2">
      <c r="B94" s="32"/>
      <c r="L94" s="32"/>
    </row>
    <row r="95" spans="2:12" s="1" customFormat="1" ht="15.15" customHeight="1" x14ac:dyDescent="0.2">
      <c r="B95" s="32"/>
      <c r="C95" s="27" t="s">
        <v>24</v>
      </c>
      <c r="F95" s="25" t="str">
        <f>E19</f>
        <v>Správa železnic, státní organizace, OŘ Ostrava</v>
      </c>
      <c r="I95" s="27" t="s">
        <v>32</v>
      </c>
      <c r="J95" s="30" t="str">
        <f>E25</f>
        <v xml:space="preserve"> </v>
      </c>
      <c r="L95" s="32"/>
    </row>
    <row r="96" spans="2:12" s="1" customFormat="1" ht="15.15"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8" customHeight="1" x14ac:dyDescent="0.2">
      <c r="B100" s="32"/>
      <c r="C100" s="107" t="s">
        <v>319</v>
      </c>
      <c r="J100" s="66">
        <f>J131</f>
        <v>0</v>
      </c>
      <c r="L100" s="32"/>
      <c r="AU100" s="17" t="s">
        <v>320</v>
      </c>
    </row>
    <row r="101" spans="2:47" s="8" customFormat="1" ht="24.9" customHeight="1" x14ac:dyDescent="0.2">
      <c r="B101" s="108"/>
      <c r="D101" s="109" t="s">
        <v>321</v>
      </c>
      <c r="E101" s="110"/>
      <c r="F101" s="110"/>
      <c r="G101" s="110"/>
      <c r="H101" s="110"/>
      <c r="I101" s="110"/>
      <c r="J101" s="111">
        <f>J132</f>
        <v>0</v>
      </c>
      <c r="L101" s="108"/>
    </row>
    <row r="102" spans="2:47" s="9" customFormat="1" ht="19.95" customHeight="1" x14ac:dyDescent="0.2">
      <c r="B102" s="112"/>
      <c r="D102" s="113" t="s">
        <v>2006</v>
      </c>
      <c r="E102" s="114"/>
      <c r="F102" s="114"/>
      <c r="G102" s="114"/>
      <c r="H102" s="114"/>
      <c r="I102" s="114"/>
      <c r="J102" s="115">
        <f>J133</f>
        <v>0</v>
      </c>
      <c r="L102" s="112"/>
    </row>
    <row r="103" spans="2:47" s="9" customFormat="1" ht="19.95" customHeight="1" x14ac:dyDescent="0.2">
      <c r="B103" s="112"/>
      <c r="D103" s="113" t="s">
        <v>322</v>
      </c>
      <c r="E103" s="114"/>
      <c r="F103" s="114"/>
      <c r="G103" s="114"/>
      <c r="H103" s="114"/>
      <c r="I103" s="114"/>
      <c r="J103" s="115">
        <f>J171</f>
        <v>0</v>
      </c>
      <c r="L103" s="112"/>
    </row>
    <row r="104" spans="2:47" s="9" customFormat="1" ht="19.95" customHeight="1" x14ac:dyDescent="0.2">
      <c r="B104" s="112"/>
      <c r="D104" s="113" t="s">
        <v>2010</v>
      </c>
      <c r="E104" s="114"/>
      <c r="F104" s="114"/>
      <c r="G104" s="114"/>
      <c r="H104" s="114"/>
      <c r="I104" s="114"/>
      <c r="J104" s="115">
        <f>J176</f>
        <v>0</v>
      </c>
      <c r="L104" s="112"/>
    </row>
    <row r="105" spans="2:47" s="9" customFormat="1" ht="19.95" customHeight="1" x14ac:dyDescent="0.2">
      <c r="B105" s="112"/>
      <c r="D105" s="113" t="s">
        <v>2011</v>
      </c>
      <c r="E105" s="114"/>
      <c r="F105" s="114"/>
      <c r="G105" s="114"/>
      <c r="H105" s="114"/>
      <c r="I105" s="114"/>
      <c r="J105" s="115">
        <f>J181</f>
        <v>0</v>
      </c>
      <c r="L105" s="112"/>
    </row>
    <row r="106" spans="2:47" s="9" customFormat="1" ht="19.95" customHeight="1" x14ac:dyDescent="0.2">
      <c r="B106" s="112"/>
      <c r="D106" s="113" t="s">
        <v>2012</v>
      </c>
      <c r="E106" s="114"/>
      <c r="F106" s="114"/>
      <c r="G106" s="114"/>
      <c r="H106" s="114"/>
      <c r="I106" s="114"/>
      <c r="J106" s="115">
        <f>J208</f>
        <v>0</v>
      </c>
      <c r="L106" s="112"/>
    </row>
    <row r="107" spans="2:47" s="9" customFormat="1" ht="19.95" customHeight="1" x14ac:dyDescent="0.2">
      <c r="B107" s="112"/>
      <c r="D107" s="113" t="s">
        <v>2013</v>
      </c>
      <c r="E107" s="114"/>
      <c r="F107" s="114"/>
      <c r="G107" s="114"/>
      <c r="H107" s="114"/>
      <c r="I107" s="114"/>
      <c r="J107" s="115">
        <f>J262</f>
        <v>0</v>
      </c>
      <c r="L107" s="112"/>
    </row>
    <row r="108" spans="2:47" s="1" customFormat="1" ht="21.75" customHeight="1" x14ac:dyDescent="0.2">
      <c r="B108" s="32"/>
      <c r="L108" s="32"/>
    </row>
    <row r="109" spans="2:47" s="1" customFormat="1" ht="6.9" customHeight="1" x14ac:dyDescent="0.2">
      <c r="B109" s="44"/>
      <c r="C109" s="45"/>
      <c r="D109" s="45"/>
      <c r="E109" s="45"/>
      <c r="F109" s="45"/>
      <c r="G109" s="45"/>
      <c r="H109" s="45"/>
      <c r="I109" s="45"/>
      <c r="J109" s="45"/>
      <c r="K109" s="45"/>
      <c r="L109" s="32"/>
    </row>
    <row r="113" spans="2:12" s="1" customFormat="1" ht="6.9" customHeight="1" x14ac:dyDescent="0.2">
      <c r="B113" s="46"/>
      <c r="C113" s="47"/>
      <c r="D113" s="47"/>
      <c r="E113" s="47"/>
      <c r="F113" s="47"/>
      <c r="G113" s="47"/>
      <c r="H113" s="47"/>
      <c r="I113" s="47"/>
      <c r="J113" s="47"/>
      <c r="K113" s="47"/>
      <c r="L113" s="32"/>
    </row>
    <row r="114" spans="2:12" s="1" customFormat="1" ht="24.9" customHeight="1" x14ac:dyDescent="0.2">
      <c r="B114" s="32"/>
      <c r="C114" s="21" t="s">
        <v>324</v>
      </c>
      <c r="L114" s="32"/>
    </row>
    <row r="115" spans="2:12" s="1" customFormat="1" ht="6.9" customHeight="1" x14ac:dyDescent="0.2">
      <c r="B115" s="32"/>
      <c r="L115" s="32"/>
    </row>
    <row r="116" spans="2:12" s="1" customFormat="1" ht="12" customHeight="1" x14ac:dyDescent="0.2">
      <c r="B116" s="32"/>
      <c r="C116" s="27" t="s">
        <v>16</v>
      </c>
      <c r="L116" s="32"/>
    </row>
    <row r="117" spans="2:12" s="1" customFormat="1" ht="16.5" customHeight="1" x14ac:dyDescent="0.2">
      <c r="B117" s="32"/>
      <c r="E117" s="278" t="str">
        <f>E7</f>
        <v>Prostá rekonstrukce trati v úseku Milotice nad Opavou – Brantice – 2.etapa</v>
      </c>
      <c r="F117" s="279"/>
      <c r="G117" s="279"/>
      <c r="H117" s="279"/>
      <c r="L117" s="32"/>
    </row>
    <row r="118" spans="2:12" ht="12" customHeight="1" x14ac:dyDescent="0.2">
      <c r="B118" s="20"/>
      <c r="C118" s="27" t="s">
        <v>312</v>
      </c>
      <c r="L118" s="20"/>
    </row>
    <row r="119" spans="2:12" ht="16.5" customHeight="1" x14ac:dyDescent="0.2">
      <c r="B119" s="20"/>
      <c r="E119" s="278" t="s">
        <v>1953</v>
      </c>
      <c r="F119" s="256"/>
      <c r="G119" s="256"/>
      <c r="H119" s="256"/>
      <c r="L119" s="20"/>
    </row>
    <row r="120" spans="2:12" ht="12" customHeight="1" x14ac:dyDescent="0.2">
      <c r="B120" s="20"/>
      <c r="C120" s="27" t="s">
        <v>314</v>
      </c>
      <c r="L120" s="20"/>
    </row>
    <row r="121" spans="2:12" s="1" customFormat="1" ht="16.5" customHeight="1" x14ac:dyDescent="0.2">
      <c r="B121" s="32"/>
      <c r="E121" s="260" t="s">
        <v>6462</v>
      </c>
      <c r="F121" s="277"/>
      <c r="G121" s="277"/>
      <c r="H121" s="277"/>
      <c r="L121" s="32"/>
    </row>
    <row r="122" spans="2:12" s="1" customFormat="1" ht="12" customHeight="1" x14ac:dyDescent="0.2">
      <c r="B122" s="32"/>
      <c r="C122" s="27" t="s">
        <v>625</v>
      </c>
      <c r="L122" s="32"/>
    </row>
    <row r="123" spans="2:12" s="1" customFormat="1" ht="16.5" customHeight="1" x14ac:dyDescent="0.2">
      <c r="B123" s="32"/>
      <c r="E123" s="248" t="str">
        <f>E13</f>
        <v>SO 02.17.1 - demolice</v>
      </c>
      <c r="F123" s="277"/>
      <c r="G123" s="277"/>
      <c r="H123" s="277"/>
      <c r="L123" s="32"/>
    </row>
    <row r="124" spans="2:12" s="1" customFormat="1" ht="6.9" customHeight="1" x14ac:dyDescent="0.2">
      <c r="B124" s="32"/>
      <c r="L124" s="32"/>
    </row>
    <row r="125" spans="2:12" s="1" customFormat="1" ht="12" customHeight="1" x14ac:dyDescent="0.2">
      <c r="B125" s="32"/>
      <c r="C125" s="27" t="s">
        <v>20</v>
      </c>
      <c r="F125" s="25" t="str">
        <f>F16</f>
        <v>PS Krnov</v>
      </c>
      <c r="I125" s="27" t="s">
        <v>22</v>
      </c>
      <c r="J125" s="52" t="str">
        <f>IF(J16="","",J16)</f>
        <v>22. 5. 2025</v>
      </c>
      <c r="L125" s="32"/>
    </row>
    <row r="126" spans="2:12" s="1" customFormat="1" ht="6.9" customHeight="1" x14ac:dyDescent="0.2">
      <c r="B126" s="32"/>
      <c r="L126" s="32"/>
    </row>
    <row r="127" spans="2:12" s="1" customFormat="1" ht="15.15" customHeight="1" x14ac:dyDescent="0.2">
      <c r="B127" s="32"/>
      <c r="C127" s="27" t="s">
        <v>24</v>
      </c>
      <c r="F127" s="25" t="str">
        <f>E19</f>
        <v>Správa železnic, státní organizace, OŘ Ostrava</v>
      </c>
      <c r="I127" s="27" t="s">
        <v>32</v>
      </c>
      <c r="J127" s="30" t="str">
        <f>E25</f>
        <v xml:space="preserve"> </v>
      </c>
      <c r="L127" s="32"/>
    </row>
    <row r="128" spans="2:12" s="1" customFormat="1" ht="15.15" customHeight="1" x14ac:dyDescent="0.2">
      <c r="B128" s="32"/>
      <c r="C128" s="27" t="s">
        <v>30</v>
      </c>
      <c r="F128" s="25" t="str">
        <f>IF(E22="","",E22)</f>
        <v>Vyplň údaj</v>
      </c>
      <c r="I128" s="27" t="s">
        <v>35</v>
      </c>
      <c r="J128" s="30" t="str">
        <f>E28</f>
        <v xml:space="preserve"> </v>
      </c>
      <c r="L128" s="32"/>
    </row>
    <row r="129" spans="2:65" s="1" customFormat="1" ht="10.35" customHeight="1" x14ac:dyDescent="0.2">
      <c r="B129" s="32"/>
      <c r="L129" s="32"/>
    </row>
    <row r="130" spans="2:65" s="10" customFormat="1" ht="29.25" customHeight="1" x14ac:dyDescent="0.2">
      <c r="B130" s="116"/>
      <c r="C130" s="117" t="s">
        <v>325</v>
      </c>
      <c r="D130" s="118" t="s">
        <v>62</v>
      </c>
      <c r="E130" s="118" t="s">
        <v>58</v>
      </c>
      <c r="F130" s="118" t="s">
        <v>59</v>
      </c>
      <c r="G130" s="118" t="s">
        <v>326</v>
      </c>
      <c r="H130" s="118" t="s">
        <v>327</v>
      </c>
      <c r="I130" s="118" t="s">
        <v>328</v>
      </c>
      <c r="J130" s="118" t="s">
        <v>318</v>
      </c>
      <c r="K130" s="119" t="s">
        <v>329</v>
      </c>
      <c r="L130" s="116"/>
      <c r="M130" s="59" t="s">
        <v>1</v>
      </c>
      <c r="N130" s="60" t="s">
        <v>41</v>
      </c>
      <c r="O130" s="60" t="s">
        <v>330</v>
      </c>
      <c r="P130" s="60" t="s">
        <v>331</v>
      </c>
      <c r="Q130" s="60" t="s">
        <v>332</v>
      </c>
      <c r="R130" s="60" t="s">
        <v>333</v>
      </c>
      <c r="S130" s="60" t="s">
        <v>334</v>
      </c>
      <c r="T130" s="61" t="s">
        <v>335</v>
      </c>
    </row>
    <row r="131" spans="2:65" s="1" customFormat="1" ht="22.8" customHeight="1" x14ac:dyDescent="0.3">
      <c r="B131" s="32"/>
      <c r="C131" s="64" t="s">
        <v>336</v>
      </c>
      <c r="J131" s="120">
        <f>BK131</f>
        <v>0</v>
      </c>
      <c r="L131" s="32"/>
      <c r="M131" s="62"/>
      <c r="N131" s="53"/>
      <c r="O131" s="53"/>
      <c r="P131" s="121">
        <f>P132</f>
        <v>0</v>
      </c>
      <c r="Q131" s="53"/>
      <c r="R131" s="121">
        <f>R132</f>
        <v>32.9117295</v>
      </c>
      <c r="S131" s="53"/>
      <c r="T131" s="122">
        <f>T132</f>
        <v>472.81905</v>
      </c>
      <c r="AT131" s="17" t="s">
        <v>76</v>
      </c>
      <c r="AU131" s="17" t="s">
        <v>320</v>
      </c>
      <c r="BK131" s="123">
        <f>BK132</f>
        <v>0</v>
      </c>
    </row>
    <row r="132" spans="2:65" s="11" customFormat="1" ht="25.95" customHeight="1" x14ac:dyDescent="0.25">
      <c r="B132" s="124"/>
      <c r="D132" s="125" t="s">
        <v>76</v>
      </c>
      <c r="E132" s="126" t="s">
        <v>337</v>
      </c>
      <c r="F132" s="126" t="s">
        <v>338</v>
      </c>
      <c r="I132" s="127"/>
      <c r="J132" s="128">
        <f>BK132</f>
        <v>0</v>
      </c>
      <c r="L132" s="124"/>
      <c r="M132" s="129"/>
      <c r="P132" s="130">
        <f>P133+P171+P176+P181+P208+P262</f>
        <v>0</v>
      </c>
      <c r="R132" s="130">
        <f>R133+R171+R176+R181+R208+R262</f>
        <v>32.9117295</v>
      </c>
      <c r="T132" s="131">
        <f>T133+T171+T176+T181+T208+T262</f>
        <v>472.81905</v>
      </c>
      <c r="AR132" s="125" t="s">
        <v>84</v>
      </c>
      <c r="AT132" s="132" t="s">
        <v>76</v>
      </c>
      <c r="AU132" s="132" t="s">
        <v>77</v>
      </c>
      <c r="AY132" s="125" t="s">
        <v>339</v>
      </c>
      <c r="BK132" s="133">
        <f>BK133+BK171+BK176+BK181+BK208+BK262</f>
        <v>0</v>
      </c>
    </row>
    <row r="133" spans="2:65" s="11" customFormat="1" ht="22.8" customHeight="1" x14ac:dyDescent="0.25">
      <c r="B133" s="124"/>
      <c r="D133" s="125" t="s">
        <v>76</v>
      </c>
      <c r="E133" s="134" t="s">
        <v>84</v>
      </c>
      <c r="F133" s="134" t="s">
        <v>252</v>
      </c>
      <c r="I133" s="127"/>
      <c r="J133" s="135">
        <f>BK133</f>
        <v>0</v>
      </c>
      <c r="L133" s="124"/>
      <c r="M133" s="129"/>
      <c r="P133" s="130">
        <f>SUM(P134:P170)</f>
        <v>0</v>
      </c>
      <c r="R133" s="130">
        <f>SUM(R134:R170)</f>
        <v>31.507532000000001</v>
      </c>
      <c r="T133" s="131">
        <f>SUM(T134:T170)</f>
        <v>0</v>
      </c>
      <c r="AR133" s="125" t="s">
        <v>84</v>
      </c>
      <c r="AT133" s="132" t="s">
        <v>76</v>
      </c>
      <c r="AU133" s="132" t="s">
        <v>84</v>
      </c>
      <c r="AY133" s="125" t="s">
        <v>339</v>
      </c>
      <c r="BK133" s="133">
        <f>SUM(BK134:BK170)</f>
        <v>0</v>
      </c>
    </row>
    <row r="134" spans="2:65" s="1" customFormat="1" ht="16.5" customHeight="1" x14ac:dyDescent="0.2">
      <c r="B134" s="136"/>
      <c r="C134" s="137" t="s">
        <v>84</v>
      </c>
      <c r="D134" s="137" t="s">
        <v>342</v>
      </c>
      <c r="E134" s="138" t="s">
        <v>6464</v>
      </c>
      <c r="F134" s="139" t="s">
        <v>6465</v>
      </c>
      <c r="G134" s="140" t="s">
        <v>373</v>
      </c>
      <c r="H134" s="141">
        <v>78.623999999999995</v>
      </c>
      <c r="I134" s="142"/>
      <c r="J134" s="143">
        <f>ROUND(I134*H134,2)</f>
        <v>0</v>
      </c>
      <c r="K134" s="139" t="s">
        <v>902</v>
      </c>
      <c r="L134" s="32"/>
      <c r="M134" s="144" t="s">
        <v>1</v>
      </c>
      <c r="N134" s="145" t="s">
        <v>42</v>
      </c>
      <c r="P134" s="146">
        <f>O134*H134</f>
        <v>0</v>
      </c>
      <c r="Q134" s="146">
        <v>0.4</v>
      </c>
      <c r="R134" s="146">
        <f>Q134*H134</f>
        <v>31.4496</v>
      </c>
      <c r="S134" s="146">
        <v>0</v>
      </c>
      <c r="T134" s="147">
        <f>S134*H134</f>
        <v>0</v>
      </c>
      <c r="AR134" s="148" t="s">
        <v>249</v>
      </c>
      <c r="AT134" s="148" t="s">
        <v>342</v>
      </c>
      <c r="AU134" s="148" t="s">
        <v>86</v>
      </c>
      <c r="AY134" s="17" t="s">
        <v>339</v>
      </c>
      <c r="BE134" s="149">
        <f>IF(N134="základní",J134,0)</f>
        <v>0</v>
      </c>
      <c r="BF134" s="149">
        <f>IF(N134="snížená",J134,0)</f>
        <v>0</v>
      </c>
      <c r="BG134" s="149">
        <f>IF(N134="zákl. přenesená",J134,0)</f>
        <v>0</v>
      </c>
      <c r="BH134" s="149">
        <f>IF(N134="sníž. přenesená",J134,0)</f>
        <v>0</v>
      </c>
      <c r="BI134" s="149">
        <f>IF(N134="nulová",J134,0)</f>
        <v>0</v>
      </c>
      <c r="BJ134" s="17" t="s">
        <v>84</v>
      </c>
      <c r="BK134" s="149">
        <f>ROUND(I134*H134,2)</f>
        <v>0</v>
      </c>
      <c r="BL134" s="17" t="s">
        <v>249</v>
      </c>
      <c r="BM134" s="148" t="s">
        <v>6466</v>
      </c>
    </row>
    <row r="135" spans="2:65" s="1" customFormat="1" ht="19.2" x14ac:dyDescent="0.2">
      <c r="B135" s="32"/>
      <c r="D135" s="150" t="s">
        <v>348</v>
      </c>
      <c r="F135" s="151" t="s">
        <v>6467</v>
      </c>
      <c r="I135" s="152"/>
      <c r="L135" s="32"/>
      <c r="M135" s="153"/>
      <c r="T135" s="56"/>
      <c r="AT135" s="17" t="s">
        <v>348</v>
      </c>
      <c r="AU135" s="17" t="s">
        <v>86</v>
      </c>
    </row>
    <row r="136" spans="2:65" s="12" customFormat="1" x14ac:dyDescent="0.2">
      <c r="B136" s="155"/>
      <c r="D136" s="150" t="s">
        <v>376</v>
      </c>
      <c r="E136" s="156" t="s">
        <v>1</v>
      </c>
      <c r="F136" s="157" t="s">
        <v>6468</v>
      </c>
      <c r="H136" s="158">
        <v>78.623999999999995</v>
      </c>
      <c r="I136" s="159"/>
      <c r="L136" s="155"/>
      <c r="M136" s="160"/>
      <c r="T136" s="161"/>
      <c r="AT136" s="156" t="s">
        <v>376</v>
      </c>
      <c r="AU136" s="156" t="s">
        <v>86</v>
      </c>
      <c r="AV136" s="12" t="s">
        <v>86</v>
      </c>
      <c r="AW136" s="12" t="s">
        <v>34</v>
      </c>
      <c r="AX136" s="12" t="s">
        <v>77</v>
      </c>
      <c r="AY136" s="156" t="s">
        <v>339</v>
      </c>
    </row>
    <row r="137" spans="2:65" s="13" customFormat="1" x14ac:dyDescent="0.2">
      <c r="B137" s="162"/>
      <c r="D137" s="150" t="s">
        <v>376</v>
      </c>
      <c r="E137" s="163" t="s">
        <v>1</v>
      </c>
      <c r="F137" s="164" t="s">
        <v>398</v>
      </c>
      <c r="H137" s="165">
        <v>78.623999999999995</v>
      </c>
      <c r="I137" s="166"/>
      <c r="L137" s="162"/>
      <c r="M137" s="167"/>
      <c r="T137" s="168"/>
      <c r="AT137" s="163" t="s">
        <v>376</v>
      </c>
      <c r="AU137" s="163" t="s">
        <v>86</v>
      </c>
      <c r="AV137" s="13" t="s">
        <v>249</v>
      </c>
      <c r="AW137" s="13" t="s">
        <v>34</v>
      </c>
      <c r="AX137" s="13" t="s">
        <v>84</v>
      </c>
      <c r="AY137" s="163" t="s">
        <v>339</v>
      </c>
    </row>
    <row r="138" spans="2:65" s="1" customFormat="1" ht="16.5" customHeight="1" x14ac:dyDescent="0.2">
      <c r="B138" s="136"/>
      <c r="C138" s="137" t="s">
        <v>86</v>
      </c>
      <c r="D138" s="137" t="s">
        <v>342</v>
      </c>
      <c r="E138" s="138" t="s">
        <v>6469</v>
      </c>
      <c r="F138" s="139" t="s">
        <v>6470</v>
      </c>
      <c r="G138" s="140" t="s">
        <v>373</v>
      </c>
      <c r="H138" s="141">
        <v>157.24799999999999</v>
      </c>
      <c r="I138" s="142"/>
      <c r="J138" s="143">
        <f>ROUND(I138*H138,2)</f>
        <v>0</v>
      </c>
      <c r="K138" s="139" t="s">
        <v>902</v>
      </c>
      <c r="L138" s="32"/>
      <c r="M138" s="144" t="s">
        <v>1</v>
      </c>
      <c r="N138" s="145" t="s">
        <v>42</v>
      </c>
      <c r="P138" s="146">
        <f>O138*H138</f>
        <v>0</v>
      </c>
      <c r="Q138" s="146">
        <v>0</v>
      </c>
      <c r="R138" s="146">
        <f>Q138*H138</f>
        <v>0</v>
      </c>
      <c r="S138" s="146">
        <v>0</v>
      </c>
      <c r="T138" s="147">
        <f>S138*H138</f>
        <v>0</v>
      </c>
      <c r="AR138" s="148" t="s">
        <v>249</v>
      </c>
      <c r="AT138" s="148" t="s">
        <v>342</v>
      </c>
      <c r="AU138" s="148" t="s">
        <v>86</v>
      </c>
      <c r="AY138" s="17" t="s">
        <v>339</v>
      </c>
      <c r="BE138" s="149">
        <f>IF(N138="základní",J138,0)</f>
        <v>0</v>
      </c>
      <c r="BF138" s="149">
        <f>IF(N138="snížená",J138,0)</f>
        <v>0</v>
      </c>
      <c r="BG138" s="149">
        <f>IF(N138="zákl. přenesená",J138,0)</f>
        <v>0</v>
      </c>
      <c r="BH138" s="149">
        <f>IF(N138="sníž. přenesená",J138,0)</f>
        <v>0</v>
      </c>
      <c r="BI138" s="149">
        <f>IF(N138="nulová",J138,0)</f>
        <v>0</v>
      </c>
      <c r="BJ138" s="17" t="s">
        <v>84</v>
      </c>
      <c r="BK138" s="149">
        <f>ROUND(I138*H138,2)</f>
        <v>0</v>
      </c>
      <c r="BL138" s="17" t="s">
        <v>249</v>
      </c>
      <c r="BM138" s="148" t="s">
        <v>6471</v>
      </c>
    </row>
    <row r="139" spans="2:65" s="1" customFormat="1" ht="19.2" x14ac:dyDescent="0.2">
      <c r="B139" s="32"/>
      <c r="D139" s="150" t="s">
        <v>348</v>
      </c>
      <c r="F139" s="151" t="s">
        <v>6472</v>
      </c>
      <c r="I139" s="152"/>
      <c r="L139" s="32"/>
      <c r="M139" s="153"/>
      <c r="T139" s="56"/>
      <c r="AT139" s="17" t="s">
        <v>348</v>
      </c>
      <c r="AU139" s="17" t="s">
        <v>86</v>
      </c>
    </row>
    <row r="140" spans="2:65" s="12" customFormat="1" x14ac:dyDescent="0.2">
      <c r="B140" s="155"/>
      <c r="D140" s="150" t="s">
        <v>376</v>
      </c>
      <c r="E140" s="156" t="s">
        <v>1</v>
      </c>
      <c r="F140" s="157" t="s">
        <v>6473</v>
      </c>
      <c r="H140" s="158">
        <v>157.24799999999999</v>
      </c>
      <c r="I140" s="159"/>
      <c r="L140" s="155"/>
      <c r="M140" s="160"/>
      <c r="T140" s="161"/>
      <c r="AT140" s="156" t="s">
        <v>376</v>
      </c>
      <c r="AU140" s="156" t="s">
        <v>86</v>
      </c>
      <c r="AV140" s="12" t="s">
        <v>86</v>
      </c>
      <c r="AW140" s="12" t="s">
        <v>34</v>
      </c>
      <c r="AX140" s="12" t="s">
        <v>77</v>
      </c>
      <c r="AY140" s="156" t="s">
        <v>339</v>
      </c>
    </row>
    <row r="141" spans="2:65" s="13" customFormat="1" x14ac:dyDescent="0.2">
      <c r="B141" s="162"/>
      <c r="D141" s="150" t="s">
        <v>376</v>
      </c>
      <c r="E141" s="163" t="s">
        <v>1</v>
      </c>
      <c r="F141" s="164" t="s">
        <v>398</v>
      </c>
      <c r="H141" s="165">
        <v>157.24799999999999</v>
      </c>
      <c r="I141" s="166"/>
      <c r="L141" s="162"/>
      <c r="M141" s="167"/>
      <c r="T141" s="168"/>
      <c r="AT141" s="163" t="s">
        <v>376</v>
      </c>
      <c r="AU141" s="163" t="s">
        <v>86</v>
      </c>
      <c r="AV141" s="13" t="s">
        <v>249</v>
      </c>
      <c r="AW141" s="13" t="s">
        <v>34</v>
      </c>
      <c r="AX141" s="13" t="s">
        <v>84</v>
      </c>
      <c r="AY141" s="163" t="s">
        <v>339</v>
      </c>
    </row>
    <row r="142" spans="2:65" s="1" customFormat="1" ht="21.75" customHeight="1" x14ac:dyDescent="0.2">
      <c r="B142" s="136"/>
      <c r="C142" s="137" t="s">
        <v>97</v>
      </c>
      <c r="D142" s="137" t="s">
        <v>342</v>
      </c>
      <c r="E142" s="138" t="s">
        <v>6474</v>
      </c>
      <c r="F142" s="139" t="s">
        <v>6475</v>
      </c>
      <c r="G142" s="140" t="s">
        <v>373</v>
      </c>
      <c r="H142" s="141">
        <v>102.9</v>
      </c>
      <c r="I142" s="142"/>
      <c r="J142" s="143">
        <f>ROUND(I142*H142,2)</f>
        <v>0</v>
      </c>
      <c r="K142" s="139" t="s">
        <v>902</v>
      </c>
      <c r="L142" s="32"/>
      <c r="M142" s="144" t="s">
        <v>1</v>
      </c>
      <c r="N142" s="145" t="s">
        <v>42</v>
      </c>
      <c r="P142" s="146">
        <f>O142*H142</f>
        <v>0</v>
      </c>
      <c r="Q142" s="146">
        <v>0</v>
      </c>
      <c r="R142" s="146">
        <f>Q142*H142</f>
        <v>0</v>
      </c>
      <c r="S142" s="146">
        <v>0</v>
      </c>
      <c r="T142" s="147">
        <f>S142*H142</f>
        <v>0</v>
      </c>
      <c r="AR142" s="148" t="s">
        <v>249</v>
      </c>
      <c r="AT142" s="148" t="s">
        <v>342</v>
      </c>
      <c r="AU142" s="148" t="s">
        <v>86</v>
      </c>
      <c r="AY142" s="17" t="s">
        <v>339</v>
      </c>
      <c r="BE142" s="149">
        <f>IF(N142="základní",J142,0)</f>
        <v>0</v>
      </c>
      <c r="BF142" s="149">
        <f>IF(N142="snížená",J142,0)</f>
        <v>0</v>
      </c>
      <c r="BG142" s="149">
        <f>IF(N142="zákl. přenesená",J142,0)</f>
        <v>0</v>
      </c>
      <c r="BH142" s="149">
        <f>IF(N142="sníž. přenesená",J142,0)</f>
        <v>0</v>
      </c>
      <c r="BI142" s="149">
        <f>IF(N142="nulová",J142,0)</f>
        <v>0</v>
      </c>
      <c r="BJ142" s="17" t="s">
        <v>84</v>
      </c>
      <c r="BK142" s="149">
        <f>ROUND(I142*H142,2)</f>
        <v>0</v>
      </c>
      <c r="BL142" s="17" t="s">
        <v>249</v>
      </c>
      <c r="BM142" s="148" t="s">
        <v>6476</v>
      </c>
    </row>
    <row r="143" spans="2:65" s="1" customFormat="1" x14ac:dyDescent="0.2">
      <c r="B143" s="32"/>
      <c r="D143" s="150" t="s">
        <v>348</v>
      </c>
      <c r="F143" s="151" t="s">
        <v>6477</v>
      </c>
      <c r="I143" s="152"/>
      <c r="L143" s="32"/>
      <c r="M143" s="153"/>
      <c r="T143" s="56"/>
      <c r="AT143" s="17" t="s">
        <v>348</v>
      </c>
      <c r="AU143" s="17" t="s">
        <v>86</v>
      </c>
    </row>
    <row r="144" spans="2:65" s="12" customFormat="1" x14ac:dyDescent="0.2">
      <c r="B144" s="155"/>
      <c r="D144" s="150" t="s">
        <v>376</v>
      </c>
      <c r="E144" s="156" t="s">
        <v>1</v>
      </c>
      <c r="F144" s="157" t="s">
        <v>6478</v>
      </c>
      <c r="H144" s="158">
        <v>54.206000000000003</v>
      </c>
      <c r="I144" s="159"/>
      <c r="L144" s="155"/>
      <c r="M144" s="160"/>
      <c r="T144" s="161"/>
      <c r="AT144" s="156" t="s">
        <v>376</v>
      </c>
      <c r="AU144" s="156" t="s">
        <v>86</v>
      </c>
      <c r="AV144" s="12" t="s">
        <v>86</v>
      </c>
      <c r="AW144" s="12" t="s">
        <v>34</v>
      </c>
      <c r="AX144" s="12" t="s">
        <v>77</v>
      </c>
      <c r="AY144" s="156" t="s">
        <v>339</v>
      </c>
    </row>
    <row r="145" spans="2:65" s="12" customFormat="1" x14ac:dyDescent="0.2">
      <c r="B145" s="155"/>
      <c r="D145" s="150" t="s">
        <v>376</v>
      </c>
      <c r="E145" s="156" t="s">
        <v>1</v>
      </c>
      <c r="F145" s="157" t="s">
        <v>6479</v>
      </c>
      <c r="H145" s="158">
        <v>48.694000000000003</v>
      </c>
      <c r="I145" s="159"/>
      <c r="L145" s="155"/>
      <c r="M145" s="160"/>
      <c r="T145" s="161"/>
      <c r="AT145" s="156" t="s">
        <v>376</v>
      </c>
      <c r="AU145" s="156" t="s">
        <v>86</v>
      </c>
      <c r="AV145" s="12" t="s">
        <v>86</v>
      </c>
      <c r="AW145" s="12" t="s">
        <v>34</v>
      </c>
      <c r="AX145" s="12" t="s">
        <v>77</v>
      </c>
      <c r="AY145" s="156" t="s">
        <v>339</v>
      </c>
    </row>
    <row r="146" spans="2:65" s="13" customFormat="1" x14ac:dyDescent="0.2">
      <c r="B146" s="162"/>
      <c r="D146" s="150" t="s">
        <v>376</v>
      </c>
      <c r="E146" s="163" t="s">
        <v>1</v>
      </c>
      <c r="F146" s="164" t="s">
        <v>398</v>
      </c>
      <c r="H146" s="165">
        <v>102.9</v>
      </c>
      <c r="I146" s="166"/>
      <c r="L146" s="162"/>
      <c r="M146" s="167"/>
      <c r="T146" s="168"/>
      <c r="AT146" s="163" t="s">
        <v>376</v>
      </c>
      <c r="AU146" s="163" t="s">
        <v>86</v>
      </c>
      <c r="AV146" s="13" t="s">
        <v>249</v>
      </c>
      <c r="AW146" s="13" t="s">
        <v>34</v>
      </c>
      <c r="AX146" s="13" t="s">
        <v>84</v>
      </c>
      <c r="AY146" s="163" t="s">
        <v>339</v>
      </c>
    </row>
    <row r="147" spans="2:65" s="1" customFormat="1" ht="16.5" customHeight="1" x14ac:dyDescent="0.2">
      <c r="B147" s="136"/>
      <c r="C147" s="137" t="s">
        <v>249</v>
      </c>
      <c r="D147" s="137" t="s">
        <v>342</v>
      </c>
      <c r="E147" s="138" t="s">
        <v>4927</v>
      </c>
      <c r="F147" s="139" t="s">
        <v>4928</v>
      </c>
      <c r="G147" s="140" t="s">
        <v>373</v>
      </c>
      <c r="H147" s="141">
        <v>4.8949999999999996</v>
      </c>
      <c r="I147" s="142"/>
      <c r="J147" s="143">
        <f>ROUND(I147*H147,2)</f>
        <v>0</v>
      </c>
      <c r="K147" s="139" t="s">
        <v>902</v>
      </c>
      <c r="L147" s="32"/>
      <c r="M147" s="144" t="s">
        <v>1</v>
      </c>
      <c r="N147" s="145" t="s">
        <v>42</v>
      </c>
      <c r="P147" s="146">
        <f>O147*H147</f>
        <v>0</v>
      </c>
      <c r="Q147" s="146">
        <v>0</v>
      </c>
      <c r="R147" s="146">
        <f>Q147*H147</f>
        <v>0</v>
      </c>
      <c r="S147" s="146">
        <v>0</v>
      </c>
      <c r="T147" s="147">
        <f>S147*H147</f>
        <v>0</v>
      </c>
      <c r="AR147" s="148" t="s">
        <v>249</v>
      </c>
      <c r="AT147" s="148" t="s">
        <v>342</v>
      </c>
      <c r="AU147" s="148" t="s">
        <v>86</v>
      </c>
      <c r="AY147" s="17" t="s">
        <v>339</v>
      </c>
      <c r="BE147" s="149">
        <f>IF(N147="základní",J147,0)</f>
        <v>0</v>
      </c>
      <c r="BF147" s="149">
        <f>IF(N147="snížená",J147,0)</f>
        <v>0</v>
      </c>
      <c r="BG147" s="149">
        <f>IF(N147="zákl. přenesená",J147,0)</f>
        <v>0</v>
      </c>
      <c r="BH147" s="149">
        <f>IF(N147="sníž. přenesená",J147,0)</f>
        <v>0</v>
      </c>
      <c r="BI147" s="149">
        <f>IF(N147="nulová",J147,0)</f>
        <v>0</v>
      </c>
      <c r="BJ147" s="17" t="s">
        <v>84</v>
      </c>
      <c r="BK147" s="149">
        <f>ROUND(I147*H147,2)</f>
        <v>0</v>
      </c>
      <c r="BL147" s="17" t="s">
        <v>249</v>
      </c>
      <c r="BM147" s="148" t="s">
        <v>6480</v>
      </c>
    </row>
    <row r="148" spans="2:65" s="1" customFormat="1" ht="19.2" x14ac:dyDescent="0.2">
      <c r="B148" s="32"/>
      <c r="D148" s="150" t="s">
        <v>348</v>
      </c>
      <c r="F148" s="151" t="s">
        <v>4930</v>
      </c>
      <c r="I148" s="152"/>
      <c r="L148" s="32"/>
      <c r="M148" s="153"/>
      <c r="T148" s="56"/>
      <c r="AT148" s="17" t="s">
        <v>348</v>
      </c>
      <c r="AU148" s="17" t="s">
        <v>86</v>
      </c>
    </row>
    <row r="149" spans="2:65" s="12" customFormat="1" x14ac:dyDescent="0.2">
      <c r="B149" s="155"/>
      <c r="D149" s="150" t="s">
        <v>376</v>
      </c>
      <c r="E149" s="156" t="s">
        <v>1</v>
      </c>
      <c r="F149" s="157" t="s">
        <v>6481</v>
      </c>
      <c r="H149" s="158">
        <v>4.8949999999999996</v>
      </c>
      <c r="I149" s="159"/>
      <c r="L149" s="155"/>
      <c r="M149" s="160"/>
      <c r="T149" s="161"/>
      <c r="AT149" s="156" t="s">
        <v>376</v>
      </c>
      <c r="AU149" s="156" t="s">
        <v>86</v>
      </c>
      <c r="AV149" s="12" t="s">
        <v>86</v>
      </c>
      <c r="AW149" s="12" t="s">
        <v>34</v>
      </c>
      <c r="AX149" s="12" t="s">
        <v>77</v>
      </c>
      <c r="AY149" s="156" t="s">
        <v>339</v>
      </c>
    </row>
    <row r="150" spans="2:65" s="13" customFormat="1" x14ac:dyDescent="0.2">
      <c r="B150" s="162"/>
      <c r="D150" s="150" t="s">
        <v>376</v>
      </c>
      <c r="E150" s="163" t="s">
        <v>1</v>
      </c>
      <c r="F150" s="164" t="s">
        <v>398</v>
      </c>
      <c r="H150" s="165">
        <v>4.8949999999999996</v>
      </c>
      <c r="I150" s="166"/>
      <c r="L150" s="162"/>
      <c r="M150" s="167"/>
      <c r="T150" s="168"/>
      <c r="AT150" s="163" t="s">
        <v>376</v>
      </c>
      <c r="AU150" s="163" t="s">
        <v>86</v>
      </c>
      <c r="AV150" s="13" t="s">
        <v>249</v>
      </c>
      <c r="AW150" s="13" t="s">
        <v>34</v>
      </c>
      <c r="AX150" s="13" t="s">
        <v>84</v>
      </c>
      <c r="AY150" s="163" t="s">
        <v>339</v>
      </c>
    </row>
    <row r="151" spans="2:65" s="1" customFormat="1" ht="16.5" customHeight="1" x14ac:dyDescent="0.2">
      <c r="B151" s="136"/>
      <c r="C151" s="137" t="s">
        <v>340</v>
      </c>
      <c r="D151" s="137" t="s">
        <v>342</v>
      </c>
      <c r="E151" s="138" t="s">
        <v>6482</v>
      </c>
      <c r="F151" s="139" t="s">
        <v>6483</v>
      </c>
      <c r="G151" s="140" t="s">
        <v>381</v>
      </c>
      <c r="H151" s="141">
        <v>118.8</v>
      </c>
      <c r="I151" s="142"/>
      <c r="J151" s="143">
        <f>ROUND(I151*H151,2)</f>
        <v>0</v>
      </c>
      <c r="K151" s="139" t="s">
        <v>902</v>
      </c>
      <c r="L151" s="32"/>
      <c r="M151" s="144" t="s">
        <v>1</v>
      </c>
      <c r="N151" s="145" t="s">
        <v>42</v>
      </c>
      <c r="P151" s="146">
        <f>O151*H151</f>
        <v>0</v>
      </c>
      <c r="Q151" s="146">
        <v>1.3999999999999999E-4</v>
      </c>
      <c r="R151" s="146">
        <f>Q151*H151</f>
        <v>1.6631999999999997E-2</v>
      </c>
      <c r="S151" s="146">
        <v>0</v>
      </c>
      <c r="T151" s="147">
        <f>S151*H151</f>
        <v>0</v>
      </c>
      <c r="AR151" s="148" t="s">
        <v>249</v>
      </c>
      <c r="AT151" s="148" t="s">
        <v>342</v>
      </c>
      <c r="AU151" s="148" t="s">
        <v>86</v>
      </c>
      <c r="AY151" s="17" t="s">
        <v>339</v>
      </c>
      <c r="BE151" s="149">
        <f>IF(N151="základní",J151,0)</f>
        <v>0</v>
      </c>
      <c r="BF151" s="149">
        <f>IF(N151="snížená",J151,0)</f>
        <v>0</v>
      </c>
      <c r="BG151" s="149">
        <f>IF(N151="zákl. přenesená",J151,0)</f>
        <v>0</v>
      </c>
      <c r="BH151" s="149">
        <f>IF(N151="sníž. přenesená",J151,0)</f>
        <v>0</v>
      </c>
      <c r="BI151" s="149">
        <f>IF(N151="nulová",J151,0)</f>
        <v>0</v>
      </c>
      <c r="BJ151" s="17" t="s">
        <v>84</v>
      </c>
      <c r="BK151" s="149">
        <f>ROUND(I151*H151,2)</f>
        <v>0</v>
      </c>
      <c r="BL151" s="17" t="s">
        <v>249</v>
      </c>
      <c r="BM151" s="148" t="s">
        <v>6484</v>
      </c>
    </row>
    <row r="152" spans="2:65" s="1" customFormat="1" ht="19.2" x14ac:dyDescent="0.2">
      <c r="B152" s="32"/>
      <c r="D152" s="150" t="s">
        <v>348</v>
      </c>
      <c r="F152" s="151" t="s">
        <v>6485</v>
      </c>
      <c r="I152" s="152"/>
      <c r="L152" s="32"/>
      <c r="M152" s="153"/>
      <c r="T152" s="56"/>
      <c r="AT152" s="17" t="s">
        <v>348</v>
      </c>
      <c r="AU152" s="17" t="s">
        <v>86</v>
      </c>
    </row>
    <row r="153" spans="2:65" s="15" customFormat="1" x14ac:dyDescent="0.2">
      <c r="B153" s="189"/>
      <c r="D153" s="150" t="s">
        <v>376</v>
      </c>
      <c r="E153" s="190" t="s">
        <v>1</v>
      </c>
      <c r="F153" s="191" t="s">
        <v>6486</v>
      </c>
      <c r="H153" s="190" t="s">
        <v>1</v>
      </c>
      <c r="I153" s="192"/>
      <c r="L153" s="189"/>
      <c r="M153" s="193"/>
      <c r="T153" s="194"/>
      <c r="AT153" s="190" t="s">
        <v>376</v>
      </c>
      <c r="AU153" s="190" t="s">
        <v>86</v>
      </c>
      <c r="AV153" s="15" t="s">
        <v>84</v>
      </c>
      <c r="AW153" s="15" t="s">
        <v>34</v>
      </c>
      <c r="AX153" s="15" t="s">
        <v>77</v>
      </c>
      <c r="AY153" s="190" t="s">
        <v>339</v>
      </c>
    </row>
    <row r="154" spans="2:65" s="12" customFormat="1" x14ac:dyDescent="0.2">
      <c r="B154" s="155"/>
      <c r="D154" s="150" t="s">
        <v>376</v>
      </c>
      <c r="E154" s="156" t="s">
        <v>1</v>
      </c>
      <c r="F154" s="157" t="s">
        <v>6487</v>
      </c>
      <c r="H154" s="158">
        <v>54</v>
      </c>
      <c r="I154" s="159"/>
      <c r="L154" s="155"/>
      <c r="M154" s="160"/>
      <c r="T154" s="161"/>
      <c r="AT154" s="156" t="s">
        <v>376</v>
      </c>
      <c r="AU154" s="156" t="s">
        <v>86</v>
      </c>
      <c r="AV154" s="12" t="s">
        <v>86</v>
      </c>
      <c r="AW154" s="12" t="s">
        <v>34</v>
      </c>
      <c r="AX154" s="12" t="s">
        <v>77</v>
      </c>
      <c r="AY154" s="156" t="s">
        <v>339</v>
      </c>
    </row>
    <row r="155" spans="2:65" s="12" customFormat="1" x14ac:dyDescent="0.2">
      <c r="B155" s="155"/>
      <c r="D155" s="150" t="s">
        <v>376</v>
      </c>
      <c r="E155" s="156" t="s">
        <v>1</v>
      </c>
      <c r="F155" s="157" t="s">
        <v>6488</v>
      </c>
      <c r="H155" s="158">
        <v>64.8</v>
      </c>
      <c r="I155" s="159"/>
      <c r="L155" s="155"/>
      <c r="M155" s="160"/>
      <c r="T155" s="161"/>
      <c r="AT155" s="156" t="s">
        <v>376</v>
      </c>
      <c r="AU155" s="156" t="s">
        <v>86</v>
      </c>
      <c r="AV155" s="12" t="s">
        <v>86</v>
      </c>
      <c r="AW155" s="12" t="s">
        <v>34</v>
      </c>
      <c r="AX155" s="12" t="s">
        <v>77</v>
      </c>
      <c r="AY155" s="156" t="s">
        <v>339</v>
      </c>
    </row>
    <row r="156" spans="2:65" s="13" customFormat="1" x14ac:dyDescent="0.2">
      <c r="B156" s="162"/>
      <c r="D156" s="150" t="s">
        <v>376</v>
      </c>
      <c r="E156" s="163" t="s">
        <v>1</v>
      </c>
      <c r="F156" s="164" t="s">
        <v>398</v>
      </c>
      <c r="H156" s="165">
        <v>118.8</v>
      </c>
      <c r="I156" s="166"/>
      <c r="L156" s="162"/>
      <c r="M156" s="167"/>
      <c r="T156" s="168"/>
      <c r="AT156" s="163" t="s">
        <v>376</v>
      </c>
      <c r="AU156" s="163" t="s">
        <v>86</v>
      </c>
      <c r="AV156" s="13" t="s">
        <v>249</v>
      </c>
      <c r="AW156" s="13" t="s">
        <v>34</v>
      </c>
      <c r="AX156" s="13" t="s">
        <v>84</v>
      </c>
      <c r="AY156" s="163" t="s">
        <v>339</v>
      </c>
    </row>
    <row r="157" spans="2:65" s="1" customFormat="1" ht="16.5" customHeight="1" x14ac:dyDescent="0.2">
      <c r="B157" s="136"/>
      <c r="C157" s="169" t="s">
        <v>370</v>
      </c>
      <c r="D157" s="169" t="s">
        <v>490</v>
      </c>
      <c r="E157" s="170" t="s">
        <v>6489</v>
      </c>
      <c r="F157" s="171" t="s">
        <v>6490</v>
      </c>
      <c r="G157" s="172" t="s">
        <v>381</v>
      </c>
      <c r="H157" s="173">
        <v>118</v>
      </c>
      <c r="I157" s="174"/>
      <c r="J157" s="175">
        <f>ROUND(I157*H157,2)</f>
        <v>0</v>
      </c>
      <c r="K157" s="171" t="s">
        <v>902</v>
      </c>
      <c r="L157" s="176"/>
      <c r="M157" s="177" t="s">
        <v>1</v>
      </c>
      <c r="N157" s="178" t="s">
        <v>42</v>
      </c>
      <c r="P157" s="146">
        <f>O157*H157</f>
        <v>0</v>
      </c>
      <c r="Q157" s="146">
        <v>3.5E-4</v>
      </c>
      <c r="R157" s="146">
        <f>Q157*H157</f>
        <v>4.1299999999999996E-2</v>
      </c>
      <c r="S157" s="146">
        <v>0</v>
      </c>
      <c r="T157" s="147">
        <f>S157*H157</f>
        <v>0</v>
      </c>
      <c r="AR157" s="148" t="s">
        <v>385</v>
      </c>
      <c r="AT157" s="148" t="s">
        <v>490</v>
      </c>
      <c r="AU157" s="148" t="s">
        <v>86</v>
      </c>
      <c r="AY157" s="17" t="s">
        <v>339</v>
      </c>
      <c r="BE157" s="149">
        <f>IF(N157="základní",J157,0)</f>
        <v>0</v>
      </c>
      <c r="BF157" s="149">
        <f>IF(N157="snížená",J157,0)</f>
        <v>0</v>
      </c>
      <c r="BG157" s="149">
        <f>IF(N157="zákl. přenesená",J157,0)</f>
        <v>0</v>
      </c>
      <c r="BH157" s="149">
        <f>IF(N157="sníž. přenesená",J157,0)</f>
        <v>0</v>
      </c>
      <c r="BI157" s="149">
        <f>IF(N157="nulová",J157,0)</f>
        <v>0</v>
      </c>
      <c r="BJ157" s="17" t="s">
        <v>84</v>
      </c>
      <c r="BK157" s="149">
        <f>ROUND(I157*H157,2)</f>
        <v>0</v>
      </c>
      <c r="BL157" s="17" t="s">
        <v>249</v>
      </c>
      <c r="BM157" s="148" t="s">
        <v>6491</v>
      </c>
    </row>
    <row r="158" spans="2:65" s="1" customFormat="1" x14ac:dyDescent="0.2">
      <c r="B158" s="32"/>
      <c r="D158" s="150" t="s">
        <v>348</v>
      </c>
      <c r="F158" s="151" t="s">
        <v>6490</v>
      </c>
      <c r="I158" s="152"/>
      <c r="L158" s="32"/>
      <c r="M158" s="153"/>
      <c r="T158" s="56"/>
      <c r="AT158" s="17" t="s">
        <v>348</v>
      </c>
      <c r="AU158" s="17" t="s">
        <v>86</v>
      </c>
    </row>
    <row r="159" spans="2:65" s="1" customFormat="1" ht="16.5" customHeight="1" x14ac:dyDescent="0.2">
      <c r="B159" s="136"/>
      <c r="C159" s="137" t="s">
        <v>378</v>
      </c>
      <c r="D159" s="137" t="s">
        <v>342</v>
      </c>
      <c r="E159" s="138" t="s">
        <v>6492</v>
      </c>
      <c r="F159" s="139" t="s">
        <v>6493</v>
      </c>
      <c r="G159" s="140" t="s">
        <v>381</v>
      </c>
      <c r="H159" s="141">
        <v>99</v>
      </c>
      <c r="I159" s="142"/>
      <c r="J159" s="143">
        <f>ROUND(I159*H159,2)</f>
        <v>0</v>
      </c>
      <c r="K159" s="139" t="s">
        <v>902</v>
      </c>
      <c r="L159" s="32"/>
      <c r="M159" s="144" t="s">
        <v>1</v>
      </c>
      <c r="N159" s="145" t="s">
        <v>42</v>
      </c>
      <c r="P159" s="146">
        <f>O159*H159</f>
        <v>0</v>
      </c>
      <c r="Q159" s="146">
        <v>0</v>
      </c>
      <c r="R159" s="146">
        <f>Q159*H159</f>
        <v>0</v>
      </c>
      <c r="S159" s="146">
        <v>0</v>
      </c>
      <c r="T159" s="147">
        <f>S159*H159</f>
        <v>0</v>
      </c>
      <c r="AR159" s="148" t="s">
        <v>249</v>
      </c>
      <c r="AT159" s="148" t="s">
        <v>342</v>
      </c>
      <c r="AU159" s="148" t="s">
        <v>86</v>
      </c>
      <c r="AY159" s="17" t="s">
        <v>339</v>
      </c>
      <c r="BE159" s="149">
        <f>IF(N159="základní",J159,0)</f>
        <v>0</v>
      </c>
      <c r="BF159" s="149">
        <f>IF(N159="snížená",J159,0)</f>
        <v>0</v>
      </c>
      <c r="BG159" s="149">
        <f>IF(N159="zákl. přenesená",J159,0)</f>
        <v>0</v>
      </c>
      <c r="BH159" s="149">
        <f>IF(N159="sníž. přenesená",J159,0)</f>
        <v>0</v>
      </c>
      <c r="BI159" s="149">
        <f>IF(N159="nulová",J159,0)</f>
        <v>0</v>
      </c>
      <c r="BJ159" s="17" t="s">
        <v>84</v>
      </c>
      <c r="BK159" s="149">
        <f>ROUND(I159*H159,2)</f>
        <v>0</v>
      </c>
      <c r="BL159" s="17" t="s">
        <v>249</v>
      </c>
      <c r="BM159" s="148" t="s">
        <v>6494</v>
      </c>
    </row>
    <row r="160" spans="2:65" s="1" customFormat="1" x14ac:dyDescent="0.2">
      <c r="B160" s="32"/>
      <c r="D160" s="150" t="s">
        <v>348</v>
      </c>
      <c r="F160" s="151" t="s">
        <v>6495</v>
      </c>
      <c r="I160" s="152"/>
      <c r="L160" s="32"/>
      <c r="M160" s="153"/>
      <c r="T160" s="56"/>
      <c r="AT160" s="17" t="s">
        <v>348</v>
      </c>
      <c r="AU160" s="17" t="s">
        <v>86</v>
      </c>
    </row>
    <row r="161" spans="2:65" s="15" customFormat="1" x14ac:dyDescent="0.2">
      <c r="B161" s="189"/>
      <c r="D161" s="150" t="s">
        <v>376</v>
      </c>
      <c r="E161" s="190" t="s">
        <v>1</v>
      </c>
      <c r="F161" s="191" t="s">
        <v>6496</v>
      </c>
      <c r="H161" s="190" t="s">
        <v>1</v>
      </c>
      <c r="I161" s="192"/>
      <c r="L161" s="189"/>
      <c r="M161" s="193"/>
      <c r="T161" s="194"/>
      <c r="AT161" s="190" t="s">
        <v>376</v>
      </c>
      <c r="AU161" s="190" t="s">
        <v>86</v>
      </c>
      <c r="AV161" s="15" t="s">
        <v>84</v>
      </c>
      <c r="AW161" s="15" t="s">
        <v>34</v>
      </c>
      <c r="AX161" s="15" t="s">
        <v>77</v>
      </c>
      <c r="AY161" s="190" t="s">
        <v>339</v>
      </c>
    </row>
    <row r="162" spans="2:65" s="12" customFormat="1" x14ac:dyDescent="0.2">
      <c r="B162" s="155"/>
      <c r="D162" s="150" t="s">
        <v>376</v>
      </c>
      <c r="E162" s="156" t="s">
        <v>1</v>
      </c>
      <c r="F162" s="157" t="s">
        <v>6497</v>
      </c>
      <c r="H162" s="158">
        <v>45</v>
      </c>
      <c r="I162" s="159"/>
      <c r="L162" s="155"/>
      <c r="M162" s="160"/>
      <c r="T162" s="161"/>
      <c r="AT162" s="156" t="s">
        <v>376</v>
      </c>
      <c r="AU162" s="156" t="s">
        <v>86</v>
      </c>
      <c r="AV162" s="12" t="s">
        <v>86</v>
      </c>
      <c r="AW162" s="12" t="s">
        <v>34</v>
      </c>
      <c r="AX162" s="12" t="s">
        <v>77</v>
      </c>
      <c r="AY162" s="156" t="s">
        <v>339</v>
      </c>
    </row>
    <row r="163" spans="2:65" s="12" customFormat="1" x14ac:dyDescent="0.2">
      <c r="B163" s="155"/>
      <c r="D163" s="150" t="s">
        <v>376</v>
      </c>
      <c r="E163" s="156" t="s">
        <v>1</v>
      </c>
      <c r="F163" s="157" t="s">
        <v>6498</v>
      </c>
      <c r="H163" s="158">
        <v>54</v>
      </c>
      <c r="I163" s="159"/>
      <c r="L163" s="155"/>
      <c r="M163" s="160"/>
      <c r="T163" s="161"/>
      <c r="AT163" s="156" t="s">
        <v>376</v>
      </c>
      <c r="AU163" s="156" t="s">
        <v>86</v>
      </c>
      <c r="AV163" s="12" t="s">
        <v>86</v>
      </c>
      <c r="AW163" s="12" t="s">
        <v>34</v>
      </c>
      <c r="AX163" s="12" t="s">
        <v>77</v>
      </c>
      <c r="AY163" s="156" t="s">
        <v>339</v>
      </c>
    </row>
    <row r="164" spans="2:65" s="13" customFormat="1" x14ac:dyDescent="0.2">
      <c r="B164" s="162"/>
      <c r="D164" s="150" t="s">
        <v>376</v>
      </c>
      <c r="E164" s="163" t="s">
        <v>1</v>
      </c>
      <c r="F164" s="164" t="s">
        <v>398</v>
      </c>
      <c r="H164" s="165">
        <v>99</v>
      </c>
      <c r="I164" s="166"/>
      <c r="L164" s="162"/>
      <c r="M164" s="167"/>
      <c r="T164" s="168"/>
      <c r="AT164" s="163" t="s">
        <v>376</v>
      </c>
      <c r="AU164" s="163" t="s">
        <v>86</v>
      </c>
      <c r="AV164" s="13" t="s">
        <v>249</v>
      </c>
      <c r="AW164" s="13" t="s">
        <v>34</v>
      </c>
      <c r="AX164" s="13" t="s">
        <v>84</v>
      </c>
      <c r="AY164" s="163" t="s">
        <v>339</v>
      </c>
    </row>
    <row r="165" spans="2:65" s="1" customFormat="1" ht="16.5" customHeight="1" x14ac:dyDescent="0.2">
      <c r="B165" s="136"/>
      <c r="C165" s="137" t="s">
        <v>385</v>
      </c>
      <c r="D165" s="137" t="s">
        <v>342</v>
      </c>
      <c r="E165" s="138" t="s">
        <v>6499</v>
      </c>
      <c r="F165" s="139" t="s">
        <v>6500</v>
      </c>
      <c r="G165" s="140" t="s">
        <v>381</v>
      </c>
      <c r="H165" s="141">
        <v>99</v>
      </c>
      <c r="I165" s="142"/>
      <c r="J165" s="143">
        <f>ROUND(I165*H165,2)</f>
        <v>0</v>
      </c>
      <c r="K165" s="139" t="s">
        <v>902</v>
      </c>
      <c r="L165" s="32"/>
      <c r="M165" s="144" t="s">
        <v>1</v>
      </c>
      <c r="N165" s="145" t="s">
        <v>42</v>
      </c>
      <c r="P165" s="146">
        <f>O165*H165</f>
        <v>0</v>
      </c>
      <c r="Q165" s="146">
        <v>0</v>
      </c>
      <c r="R165" s="146">
        <f>Q165*H165</f>
        <v>0</v>
      </c>
      <c r="S165" s="146">
        <v>0</v>
      </c>
      <c r="T165" s="147">
        <f>S165*H165</f>
        <v>0</v>
      </c>
      <c r="AR165" s="148" t="s">
        <v>249</v>
      </c>
      <c r="AT165" s="148" t="s">
        <v>342</v>
      </c>
      <c r="AU165" s="148" t="s">
        <v>86</v>
      </c>
      <c r="AY165" s="17" t="s">
        <v>339</v>
      </c>
      <c r="BE165" s="149">
        <f>IF(N165="základní",J165,0)</f>
        <v>0</v>
      </c>
      <c r="BF165" s="149">
        <f>IF(N165="snížená",J165,0)</f>
        <v>0</v>
      </c>
      <c r="BG165" s="149">
        <f>IF(N165="zákl. přenesená",J165,0)</f>
        <v>0</v>
      </c>
      <c r="BH165" s="149">
        <f>IF(N165="sníž. přenesená",J165,0)</f>
        <v>0</v>
      </c>
      <c r="BI165" s="149">
        <f>IF(N165="nulová",J165,0)</f>
        <v>0</v>
      </c>
      <c r="BJ165" s="17" t="s">
        <v>84</v>
      </c>
      <c r="BK165" s="149">
        <f>ROUND(I165*H165,2)</f>
        <v>0</v>
      </c>
      <c r="BL165" s="17" t="s">
        <v>249</v>
      </c>
      <c r="BM165" s="148" t="s">
        <v>6501</v>
      </c>
    </row>
    <row r="166" spans="2:65" s="1" customFormat="1" x14ac:dyDescent="0.2">
      <c r="B166" s="32"/>
      <c r="D166" s="150" t="s">
        <v>348</v>
      </c>
      <c r="F166" s="151" t="s">
        <v>6502</v>
      </c>
      <c r="I166" s="152"/>
      <c r="L166" s="32"/>
      <c r="M166" s="153"/>
      <c r="T166" s="56"/>
      <c r="AT166" s="17" t="s">
        <v>348</v>
      </c>
      <c r="AU166" s="17" t="s">
        <v>86</v>
      </c>
    </row>
    <row r="167" spans="2:65" s="15" customFormat="1" x14ac:dyDescent="0.2">
      <c r="B167" s="189"/>
      <c r="D167" s="150" t="s">
        <v>376</v>
      </c>
      <c r="E167" s="190" t="s">
        <v>1</v>
      </c>
      <c r="F167" s="191" t="s">
        <v>6496</v>
      </c>
      <c r="H167" s="190" t="s">
        <v>1</v>
      </c>
      <c r="I167" s="192"/>
      <c r="L167" s="189"/>
      <c r="M167" s="193"/>
      <c r="T167" s="194"/>
      <c r="AT167" s="190" t="s">
        <v>376</v>
      </c>
      <c r="AU167" s="190" t="s">
        <v>86</v>
      </c>
      <c r="AV167" s="15" t="s">
        <v>84</v>
      </c>
      <c r="AW167" s="15" t="s">
        <v>34</v>
      </c>
      <c r="AX167" s="15" t="s">
        <v>77</v>
      </c>
      <c r="AY167" s="190" t="s">
        <v>339</v>
      </c>
    </row>
    <row r="168" spans="2:65" s="12" customFormat="1" x14ac:dyDescent="0.2">
      <c r="B168" s="155"/>
      <c r="D168" s="150" t="s">
        <v>376</v>
      </c>
      <c r="E168" s="156" t="s">
        <v>1</v>
      </c>
      <c r="F168" s="157" t="s">
        <v>6497</v>
      </c>
      <c r="H168" s="158">
        <v>45</v>
      </c>
      <c r="I168" s="159"/>
      <c r="L168" s="155"/>
      <c r="M168" s="160"/>
      <c r="T168" s="161"/>
      <c r="AT168" s="156" t="s">
        <v>376</v>
      </c>
      <c r="AU168" s="156" t="s">
        <v>86</v>
      </c>
      <c r="AV168" s="12" t="s">
        <v>86</v>
      </c>
      <c r="AW168" s="12" t="s">
        <v>34</v>
      </c>
      <c r="AX168" s="12" t="s">
        <v>77</v>
      </c>
      <c r="AY168" s="156" t="s">
        <v>339</v>
      </c>
    </row>
    <row r="169" spans="2:65" s="12" customFormat="1" x14ac:dyDescent="0.2">
      <c r="B169" s="155"/>
      <c r="D169" s="150" t="s">
        <v>376</v>
      </c>
      <c r="E169" s="156" t="s">
        <v>1</v>
      </c>
      <c r="F169" s="157" t="s">
        <v>6498</v>
      </c>
      <c r="H169" s="158">
        <v>54</v>
      </c>
      <c r="I169" s="159"/>
      <c r="L169" s="155"/>
      <c r="M169" s="160"/>
      <c r="T169" s="161"/>
      <c r="AT169" s="156" t="s">
        <v>376</v>
      </c>
      <c r="AU169" s="156" t="s">
        <v>86</v>
      </c>
      <c r="AV169" s="12" t="s">
        <v>86</v>
      </c>
      <c r="AW169" s="12" t="s">
        <v>34</v>
      </c>
      <c r="AX169" s="12" t="s">
        <v>77</v>
      </c>
      <c r="AY169" s="156" t="s">
        <v>339</v>
      </c>
    </row>
    <row r="170" spans="2:65" s="13" customFormat="1" x14ac:dyDescent="0.2">
      <c r="B170" s="162"/>
      <c r="D170" s="150" t="s">
        <v>376</v>
      </c>
      <c r="E170" s="163" t="s">
        <v>1</v>
      </c>
      <c r="F170" s="164" t="s">
        <v>398</v>
      </c>
      <c r="H170" s="165">
        <v>99</v>
      </c>
      <c r="I170" s="166"/>
      <c r="L170" s="162"/>
      <c r="M170" s="167"/>
      <c r="T170" s="168"/>
      <c r="AT170" s="163" t="s">
        <v>376</v>
      </c>
      <c r="AU170" s="163" t="s">
        <v>86</v>
      </c>
      <c r="AV170" s="13" t="s">
        <v>249</v>
      </c>
      <c r="AW170" s="13" t="s">
        <v>34</v>
      </c>
      <c r="AX170" s="13" t="s">
        <v>84</v>
      </c>
      <c r="AY170" s="163" t="s">
        <v>339</v>
      </c>
    </row>
    <row r="171" spans="2:65" s="11" customFormat="1" ht="22.8" customHeight="1" x14ac:dyDescent="0.25">
      <c r="B171" s="124"/>
      <c r="D171" s="125" t="s">
        <v>76</v>
      </c>
      <c r="E171" s="134" t="s">
        <v>340</v>
      </c>
      <c r="F171" s="134" t="s">
        <v>341</v>
      </c>
      <c r="I171" s="127"/>
      <c r="J171" s="135">
        <f>BK171</f>
        <v>0</v>
      </c>
      <c r="L171" s="124"/>
      <c r="M171" s="129"/>
      <c r="P171" s="130">
        <f>SUM(P172:P175)</f>
        <v>0</v>
      </c>
      <c r="R171" s="130">
        <f>SUM(R172:R175)</f>
        <v>0</v>
      </c>
      <c r="T171" s="131">
        <f>SUM(T172:T175)</f>
        <v>0</v>
      </c>
      <c r="AR171" s="125" t="s">
        <v>84</v>
      </c>
      <c r="AT171" s="132" t="s">
        <v>76</v>
      </c>
      <c r="AU171" s="132" t="s">
        <v>84</v>
      </c>
      <c r="AY171" s="125" t="s">
        <v>339</v>
      </c>
      <c r="BK171" s="133">
        <f>SUM(BK172:BK175)</f>
        <v>0</v>
      </c>
    </row>
    <row r="172" spans="2:65" s="1" customFormat="1" ht="16.5" customHeight="1" x14ac:dyDescent="0.2">
      <c r="B172" s="136"/>
      <c r="C172" s="137" t="s">
        <v>391</v>
      </c>
      <c r="D172" s="137" t="s">
        <v>342</v>
      </c>
      <c r="E172" s="138" t="s">
        <v>6503</v>
      </c>
      <c r="F172" s="139" t="s">
        <v>6504</v>
      </c>
      <c r="G172" s="140" t="s">
        <v>493</v>
      </c>
      <c r="H172" s="141">
        <v>27.5</v>
      </c>
      <c r="I172" s="142"/>
      <c r="J172" s="143">
        <f>ROUND(I172*H172,2)</f>
        <v>0</v>
      </c>
      <c r="K172" s="139" t="s">
        <v>1</v>
      </c>
      <c r="L172" s="32"/>
      <c r="M172" s="144" t="s">
        <v>1</v>
      </c>
      <c r="N172" s="145" t="s">
        <v>42</v>
      </c>
      <c r="P172" s="146">
        <f>O172*H172</f>
        <v>0</v>
      </c>
      <c r="Q172" s="146">
        <v>0</v>
      </c>
      <c r="R172" s="146">
        <f>Q172*H172</f>
        <v>0</v>
      </c>
      <c r="S172" s="146">
        <v>0</v>
      </c>
      <c r="T172" s="147">
        <f>S172*H172</f>
        <v>0</v>
      </c>
      <c r="AR172" s="148" t="s">
        <v>249</v>
      </c>
      <c r="AT172" s="148" t="s">
        <v>342</v>
      </c>
      <c r="AU172" s="148" t="s">
        <v>86</v>
      </c>
      <c r="AY172" s="17" t="s">
        <v>339</v>
      </c>
      <c r="BE172" s="149">
        <f>IF(N172="základní",J172,0)</f>
        <v>0</v>
      </c>
      <c r="BF172" s="149">
        <f>IF(N172="snížená",J172,0)</f>
        <v>0</v>
      </c>
      <c r="BG172" s="149">
        <f>IF(N172="zákl. přenesená",J172,0)</f>
        <v>0</v>
      </c>
      <c r="BH172" s="149">
        <f>IF(N172="sníž. přenesená",J172,0)</f>
        <v>0</v>
      </c>
      <c r="BI172" s="149">
        <f>IF(N172="nulová",J172,0)</f>
        <v>0</v>
      </c>
      <c r="BJ172" s="17" t="s">
        <v>84</v>
      </c>
      <c r="BK172" s="149">
        <f>ROUND(I172*H172,2)</f>
        <v>0</v>
      </c>
      <c r="BL172" s="17" t="s">
        <v>249</v>
      </c>
      <c r="BM172" s="148" t="s">
        <v>6505</v>
      </c>
    </row>
    <row r="173" spans="2:65" s="1" customFormat="1" ht="28.8" x14ac:dyDescent="0.2">
      <c r="B173" s="32"/>
      <c r="D173" s="150" t="s">
        <v>348</v>
      </c>
      <c r="F173" s="151" t="s">
        <v>6506</v>
      </c>
      <c r="I173" s="152"/>
      <c r="L173" s="32"/>
      <c r="M173" s="153"/>
      <c r="T173" s="56"/>
      <c r="AT173" s="17" t="s">
        <v>348</v>
      </c>
      <c r="AU173" s="17" t="s">
        <v>86</v>
      </c>
    </row>
    <row r="174" spans="2:65" s="12" customFormat="1" x14ac:dyDescent="0.2">
      <c r="B174" s="155"/>
      <c r="D174" s="150" t="s">
        <v>376</v>
      </c>
      <c r="E174" s="156" t="s">
        <v>1</v>
      </c>
      <c r="F174" s="157" t="s">
        <v>6507</v>
      </c>
      <c r="H174" s="158">
        <v>27.5</v>
      </c>
      <c r="I174" s="159"/>
      <c r="L174" s="155"/>
      <c r="M174" s="160"/>
      <c r="T174" s="161"/>
      <c r="AT174" s="156" t="s">
        <v>376</v>
      </c>
      <c r="AU174" s="156" t="s">
        <v>86</v>
      </c>
      <c r="AV174" s="12" t="s">
        <v>86</v>
      </c>
      <c r="AW174" s="12" t="s">
        <v>34</v>
      </c>
      <c r="AX174" s="12" t="s">
        <v>77</v>
      </c>
      <c r="AY174" s="156" t="s">
        <v>339</v>
      </c>
    </row>
    <row r="175" spans="2:65" s="13" customFormat="1" x14ac:dyDescent="0.2">
      <c r="B175" s="162"/>
      <c r="D175" s="150" t="s">
        <v>376</v>
      </c>
      <c r="E175" s="163" t="s">
        <v>1</v>
      </c>
      <c r="F175" s="164" t="s">
        <v>398</v>
      </c>
      <c r="H175" s="165">
        <v>27.5</v>
      </c>
      <c r="I175" s="166"/>
      <c r="L175" s="162"/>
      <c r="M175" s="167"/>
      <c r="T175" s="168"/>
      <c r="AT175" s="163" t="s">
        <v>376</v>
      </c>
      <c r="AU175" s="163" t="s">
        <v>86</v>
      </c>
      <c r="AV175" s="13" t="s">
        <v>249</v>
      </c>
      <c r="AW175" s="13" t="s">
        <v>34</v>
      </c>
      <c r="AX175" s="13" t="s">
        <v>84</v>
      </c>
      <c r="AY175" s="163" t="s">
        <v>339</v>
      </c>
    </row>
    <row r="176" spans="2:65" s="11" customFormat="1" ht="22.8" customHeight="1" x14ac:dyDescent="0.25">
      <c r="B176" s="124"/>
      <c r="D176" s="125" t="s">
        <v>76</v>
      </c>
      <c r="E176" s="134" t="s">
        <v>370</v>
      </c>
      <c r="F176" s="134" t="s">
        <v>2379</v>
      </c>
      <c r="I176" s="127"/>
      <c r="J176" s="135">
        <f>BK176</f>
        <v>0</v>
      </c>
      <c r="L176" s="124"/>
      <c r="M176" s="129"/>
      <c r="P176" s="130">
        <f>SUM(P177:P180)</f>
        <v>0</v>
      </c>
      <c r="R176" s="130">
        <f>SUM(R177:R180)</f>
        <v>2.3237500000000001E-2</v>
      </c>
      <c r="T176" s="131">
        <f>SUM(T177:T180)</f>
        <v>2.5349999999999998E-2</v>
      </c>
      <c r="AR176" s="125" t="s">
        <v>84</v>
      </c>
      <c r="AT176" s="132" t="s">
        <v>76</v>
      </c>
      <c r="AU176" s="132" t="s">
        <v>84</v>
      </c>
      <c r="AY176" s="125" t="s">
        <v>339</v>
      </c>
      <c r="BK176" s="133">
        <f>SUM(BK177:BK180)</f>
        <v>0</v>
      </c>
    </row>
    <row r="177" spans="2:65" s="1" customFormat="1" ht="16.5" customHeight="1" x14ac:dyDescent="0.2">
      <c r="B177" s="136"/>
      <c r="C177" s="137" t="s">
        <v>399</v>
      </c>
      <c r="D177" s="137" t="s">
        <v>342</v>
      </c>
      <c r="E177" s="138" t="s">
        <v>6508</v>
      </c>
      <c r="F177" s="139" t="s">
        <v>6509</v>
      </c>
      <c r="G177" s="140" t="s">
        <v>381</v>
      </c>
      <c r="H177" s="141">
        <v>42.25</v>
      </c>
      <c r="I177" s="142"/>
      <c r="J177" s="143">
        <f>ROUND(I177*H177,2)</f>
        <v>0</v>
      </c>
      <c r="K177" s="139" t="s">
        <v>902</v>
      </c>
      <c r="L177" s="32"/>
      <c r="M177" s="144" t="s">
        <v>1</v>
      </c>
      <c r="N177" s="145" t="s">
        <v>42</v>
      </c>
      <c r="P177" s="146">
        <f>O177*H177</f>
        <v>0</v>
      </c>
      <c r="Q177" s="146">
        <v>5.5000000000000003E-4</v>
      </c>
      <c r="R177" s="146">
        <f>Q177*H177</f>
        <v>2.3237500000000001E-2</v>
      </c>
      <c r="S177" s="146">
        <v>5.9999999999999995E-4</v>
      </c>
      <c r="T177" s="147">
        <f>S177*H177</f>
        <v>2.5349999999999998E-2</v>
      </c>
      <c r="AR177" s="148" t="s">
        <v>249</v>
      </c>
      <c r="AT177" s="148" t="s">
        <v>342</v>
      </c>
      <c r="AU177" s="148" t="s">
        <v>86</v>
      </c>
      <c r="AY177" s="17" t="s">
        <v>339</v>
      </c>
      <c r="BE177" s="149">
        <f>IF(N177="základní",J177,0)</f>
        <v>0</v>
      </c>
      <c r="BF177" s="149">
        <f>IF(N177="snížená",J177,0)</f>
        <v>0</v>
      </c>
      <c r="BG177" s="149">
        <f>IF(N177="zákl. přenesená",J177,0)</f>
        <v>0</v>
      </c>
      <c r="BH177" s="149">
        <f>IF(N177="sníž. přenesená",J177,0)</f>
        <v>0</v>
      </c>
      <c r="BI177" s="149">
        <f>IF(N177="nulová",J177,0)</f>
        <v>0</v>
      </c>
      <c r="BJ177" s="17" t="s">
        <v>84</v>
      </c>
      <c r="BK177" s="149">
        <f>ROUND(I177*H177,2)</f>
        <v>0</v>
      </c>
      <c r="BL177" s="17" t="s">
        <v>249</v>
      </c>
      <c r="BM177" s="148" t="s">
        <v>6510</v>
      </c>
    </row>
    <row r="178" spans="2:65" s="1" customFormat="1" x14ac:dyDescent="0.2">
      <c r="B178" s="32"/>
      <c r="D178" s="150" t="s">
        <v>348</v>
      </c>
      <c r="F178" s="151" t="s">
        <v>6511</v>
      </c>
      <c r="I178" s="152"/>
      <c r="L178" s="32"/>
      <c r="M178" s="153"/>
      <c r="T178" s="56"/>
      <c r="AT178" s="17" t="s">
        <v>348</v>
      </c>
      <c r="AU178" s="17" t="s">
        <v>86</v>
      </c>
    </row>
    <row r="179" spans="2:65" s="12" customFormat="1" x14ac:dyDescent="0.2">
      <c r="B179" s="155"/>
      <c r="D179" s="150" t="s">
        <v>376</v>
      </c>
      <c r="E179" s="156" t="s">
        <v>1</v>
      </c>
      <c r="F179" s="157" t="s">
        <v>6512</v>
      </c>
      <c r="H179" s="158">
        <v>42.25</v>
      </c>
      <c r="I179" s="159"/>
      <c r="L179" s="155"/>
      <c r="M179" s="160"/>
      <c r="T179" s="161"/>
      <c r="AT179" s="156" t="s">
        <v>376</v>
      </c>
      <c r="AU179" s="156" t="s">
        <v>86</v>
      </c>
      <c r="AV179" s="12" t="s">
        <v>86</v>
      </c>
      <c r="AW179" s="12" t="s">
        <v>34</v>
      </c>
      <c r="AX179" s="12" t="s">
        <v>77</v>
      </c>
      <c r="AY179" s="156" t="s">
        <v>339</v>
      </c>
    </row>
    <row r="180" spans="2:65" s="13" customFormat="1" x14ac:dyDescent="0.2">
      <c r="B180" s="162"/>
      <c r="D180" s="150" t="s">
        <v>376</v>
      </c>
      <c r="E180" s="163" t="s">
        <v>1</v>
      </c>
      <c r="F180" s="164" t="s">
        <v>398</v>
      </c>
      <c r="H180" s="165">
        <v>42.25</v>
      </c>
      <c r="I180" s="166"/>
      <c r="L180" s="162"/>
      <c r="M180" s="167"/>
      <c r="T180" s="168"/>
      <c r="AT180" s="163" t="s">
        <v>376</v>
      </c>
      <c r="AU180" s="163" t="s">
        <v>86</v>
      </c>
      <c r="AV180" s="13" t="s">
        <v>249</v>
      </c>
      <c r="AW180" s="13" t="s">
        <v>34</v>
      </c>
      <c r="AX180" s="13" t="s">
        <v>84</v>
      </c>
      <c r="AY180" s="163" t="s">
        <v>339</v>
      </c>
    </row>
    <row r="181" spans="2:65" s="11" customFormat="1" ht="22.8" customHeight="1" x14ac:dyDescent="0.25">
      <c r="B181" s="124"/>
      <c r="D181" s="125" t="s">
        <v>76</v>
      </c>
      <c r="E181" s="134" t="s">
        <v>391</v>
      </c>
      <c r="F181" s="134" t="s">
        <v>2387</v>
      </c>
      <c r="I181" s="127"/>
      <c r="J181" s="135">
        <f>BK181</f>
        <v>0</v>
      </c>
      <c r="L181" s="124"/>
      <c r="M181" s="129"/>
      <c r="P181" s="130">
        <f>SUM(P182:P207)</f>
        <v>0</v>
      </c>
      <c r="R181" s="130">
        <f>SUM(R182:R207)</f>
        <v>1.3809600000000002</v>
      </c>
      <c r="T181" s="131">
        <f>SUM(T182:T207)</f>
        <v>472.7937</v>
      </c>
      <c r="AR181" s="125" t="s">
        <v>84</v>
      </c>
      <c r="AT181" s="132" t="s">
        <v>76</v>
      </c>
      <c r="AU181" s="132" t="s">
        <v>84</v>
      </c>
      <c r="AY181" s="125" t="s">
        <v>339</v>
      </c>
      <c r="BK181" s="133">
        <f>SUM(BK182:BK207)</f>
        <v>0</v>
      </c>
    </row>
    <row r="182" spans="2:65" s="1" customFormat="1" ht="16.5" customHeight="1" x14ac:dyDescent="0.2">
      <c r="B182" s="136"/>
      <c r="C182" s="137" t="s">
        <v>405</v>
      </c>
      <c r="D182" s="137" t="s">
        <v>342</v>
      </c>
      <c r="E182" s="138" t="s">
        <v>6513</v>
      </c>
      <c r="F182" s="139" t="s">
        <v>6514</v>
      </c>
      <c r="G182" s="140" t="s">
        <v>373</v>
      </c>
      <c r="H182" s="141">
        <v>19.95</v>
      </c>
      <c r="I182" s="142"/>
      <c r="J182" s="143">
        <f>ROUND(I182*H182,2)</f>
        <v>0</v>
      </c>
      <c r="K182" s="139" t="s">
        <v>902</v>
      </c>
      <c r="L182" s="32"/>
      <c r="M182" s="144" t="s">
        <v>1</v>
      </c>
      <c r="N182" s="145" t="s">
        <v>42</v>
      </c>
      <c r="P182" s="146">
        <f>O182*H182</f>
        <v>0</v>
      </c>
      <c r="Q182" s="146">
        <v>0</v>
      </c>
      <c r="R182" s="146">
        <f>Q182*H182</f>
        <v>0</v>
      </c>
      <c r="S182" s="146">
        <v>2.5</v>
      </c>
      <c r="T182" s="147">
        <f>S182*H182</f>
        <v>49.875</v>
      </c>
      <c r="AR182" s="148" t="s">
        <v>249</v>
      </c>
      <c r="AT182" s="148" t="s">
        <v>342</v>
      </c>
      <c r="AU182" s="148" t="s">
        <v>86</v>
      </c>
      <c r="AY182" s="17" t="s">
        <v>339</v>
      </c>
      <c r="BE182" s="149">
        <f>IF(N182="základní",J182,0)</f>
        <v>0</v>
      </c>
      <c r="BF182" s="149">
        <f>IF(N182="snížená",J182,0)</f>
        <v>0</v>
      </c>
      <c r="BG182" s="149">
        <f>IF(N182="zákl. přenesená",J182,0)</f>
        <v>0</v>
      </c>
      <c r="BH182" s="149">
        <f>IF(N182="sníž. přenesená",J182,0)</f>
        <v>0</v>
      </c>
      <c r="BI182" s="149">
        <f>IF(N182="nulová",J182,0)</f>
        <v>0</v>
      </c>
      <c r="BJ182" s="17" t="s">
        <v>84</v>
      </c>
      <c r="BK182" s="149">
        <f>ROUND(I182*H182,2)</f>
        <v>0</v>
      </c>
      <c r="BL182" s="17" t="s">
        <v>249</v>
      </c>
      <c r="BM182" s="148" t="s">
        <v>6515</v>
      </c>
    </row>
    <row r="183" spans="2:65" s="1" customFormat="1" x14ac:dyDescent="0.2">
      <c r="B183" s="32"/>
      <c r="D183" s="150" t="s">
        <v>348</v>
      </c>
      <c r="F183" s="151" t="s">
        <v>6516</v>
      </c>
      <c r="I183" s="152"/>
      <c r="L183" s="32"/>
      <c r="M183" s="153"/>
      <c r="T183" s="56"/>
      <c r="AT183" s="17" t="s">
        <v>348</v>
      </c>
      <c r="AU183" s="17" t="s">
        <v>86</v>
      </c>
    </row>
    <row r="184" spans="2:65" s="12" customFormat="1" x14ac:dyDescent="0.2">
      <c r="B184" s="155"/>
      <c r="D184" s="150" t="s">
        <v>376</v>
      </c>
      <c r="E184" s="156" t="s">
        <v>1</v>
      </c>
      <c r="F184" s="157" t="s">
        <v>6517</v>
      </c>
      <c r="H184" s="158">
        <v>10.9</v>
      </c>
      <c r="I184" s="159"/>
      <c r="L184" s="155"/>
      <c r="M184" s="160"/>
      <c r="T184" s="161"/>
      <c r="AT184" s="156" t="s">
        <v>376</v>
      </c>
      <c r="AU184" s="156" t="s">
        <v>86</v>
      </c>
      <c r="AV184" s="12" t="s">
        <v>86</v>
      </c>
      <c r="AW184" s="12" t="s">
        <v>34</v>
      </c>
      <c r="AX184" s="12" t="s">
        <v>77</v>
      </c>
      <c r="AY184" s="156" t="s">
        <v>339</v>
      </c>
    </row>
    <row r="185" spans="2:65" s="12" customFormat="1" x14ac:dyDescent="0.2">
      <c r="B185" s="155"/>
      <c r="D185" s="150" t="s">
        <v>376</v>
      </c>
      <c r="E185" s="156" t="s">
        <v>1</v>
      </c>
      <c r="F185" s="157" t="s">
        <v>6518</v>
      </c>
      <c r="H185" s="158">
        <v>3.6</v>
      </c>
      <c r="I185" s="159"/>
      <c r="L185" s="155"/>
      <c r="M185" s="160"/>
      <c r="T185" s="161"/>
      <c r="AT185" s="156" t="s">
        <v>376</v>
      </c>
      <c r="AU185" s="156" t="s">
        <v>86</v>
      </c>
      <c r="AV185" s="12" t="s">
        <v>86</v>
      </c>
      <c r="AW185" s="12" t="s">
        <v>34</v>
      </c>
      <c r="AX185" s="12" t="s">
        <v>77</v>
      </c>
      <c r="AY185" s="156" t="s">
        <v>339</v>
      </c>
    </row>
    <row r="186" spans="2:65" s="12" customFormat="1" x14ac:dyDescent="0.2">
      <c r="B186" s="155"/>
      <c r="D186" s="150" t="s">
        <v>376</v>
      </c>
      <c r="E186" s="156" t="s">
        <v>1</v>
      </c>
      <c r="F186" s="157" t="s">
        <v>6519</v>
      </c>
      <c r="H186" s="158">
        <v>5.45</v>
      </c>
      <c r="I186" s="159"/>
      <c r="L186" s="155"/>
      <c r="M186" s="160"/>
      <c r="T186" s="161"/>
      <c r="AT186" s="156" t="s">
        <v>376</v>
      </c>
      <c r="AU186" s="156" t="s">
        <v>86</v>
      </c>
      <c r="AV186" s="12" t="s">
        <v>86</v>
      </c>
      <c r="AW186" s="12" t="s">
        <v>34</v>
      </c>
      <c r="AX186" s="12" t="s">
        <v>77</v>
      </c>
      <c r="AY186" s="156" t="s">
        <v>339</v>
      </c>
    </row>
    <row r="187" spans="2:65" s="13" customFormat="1" x14ac:dyDescent="0.2">
      <c r="B187" s="162"/>
      <c r="D187" s="150" t="s">
        <v>376</v>
      </c>
      <c r="E187" s="163" t="s">
        <v>1</v>
      </c>
      <c r="F187" s="164" t="s">
        <v>398</v>
      </c>
      <c r="H187" s="165">
        <v>19.95</v>
      </c>
      <c r="I187" s="166"/>
      <c r="L187" s="162"/>
      <c r="M187" s="167"/>
      <c r="T187" s="168"/>
      <c r="AT187" s="163" t="s">
        <v>376</v>
      </c>
      <c r="AU187" s="163" t="s">
        <v>86</v>
      </c>
      <c r="AV187" s="13" t="s">
        <v>249</v>
      </c>
      <c r="AW187" s="13" t="s">
        <v>34</v>
      </c>
      <c r="AX187" s="13" t="s">
        <v>84</v>
      </c>
      <c r="AY187" s="163" t="s">
        <v>339</v>
      </c>
    </row>
    <row r="188" spans="2:65" s="1" customFormat="1" ht="16.5" customHeight="1" x14ac:dyDescent="0.2">
      <c r="B188" s="136"/>
      <c r="C188" s="137" t="s">
        <v>8</v>
      </c>
      <c r="D188" s="137" t="s">
        <v>342</v>
      </c>
      <c r="E188" s="138" t="s">
        <v>6520</v>
      </c>
      <c r="F188" s="139" t="s">
        <v>6521</v>
      </c>
      <c r="G188" s="140" t="s">
        <v>373</v>
      </c>
      <c r="H188" s="141">
        <v>157.24799999999999</v>
      </c>
      <c r="I188" s="142"/>
      <c r="J188" s="143">
        <f>ROUND(I188*H188,2)</f>
        <v>0</v>
      </c>
      <c r="K188" s="139" t="s">
        <v>902</v>
      </c>
      <c r="L188" s="32"/>
      <c r="M188" s="144" t="s">
        <v>1</v>
      </c>
      <c r="N188" s="145" t="s">
        <v>42</v>
      </c>
      <c r="P188" s="146">
        <f>O188*H188</f>
        <v>0</v>
      </c>
      <c r="Q188" s="146">
        <v>0</v>
      </c>
      <c r="R188" s="146">
        <f>Q188*H188</f>
        <v>0</v>
      </c>
      <c r="S188" s="146">
        <v>2.5</v>
      </c>
      <c r="T188" s="147">
        <f>S188*H188</f>
        <v>393.12</v>
      </c>
      <c r="AR188" s="148" t="s">
        <v>249</v>
      </c>
      <c r="AT188" s="148" t="s">
        <v>342</v>
      </c>
      <c r="AU188" s="148" t="s">
        <v>86</v>
      </c>
      <c r="AY188" s="17" t="s">
        <v>339</v>
      </c>
      <c r="BE188" s="149">
        <f>IF(N188="základní",J188,0)</f>
        <v>0</v>
      </c>
      <c r="BF188" s="149">
        <f>IF(N188="snížená",J188,0)</f>
        <v>0</v>
      </c>
      <c r="BG188" s="149">
        <f>IF(N188="zákl. přenesená",J188,0)</f>
        <v>0</v>
      </c>
      <c r="BH188" s="149">
        <f>IF(N188="sníž. přenesená",J188,0)</f>
        <v>0</v>
      </c>
      <c r="BI188" s="149">
        <f>IF(N188="nulová",J188,0)</f>
        <v>0</v>
      </c>
      <c r="BJ188" s="17" t="s">
        <v>84</v>
      </c>
      <c r="BK188" s="149">
        <f>ROUND(I188*H188,2)</f>
        <v>0</v>
      </c>
      <c r="BL188" s="17" t="s">
        <v>249</v>
      </c>
      <c r="BM188" s="148" t="s">
        <v>6522</v>
      </c>
    </row>
    <row r="189" spans="2:65" s="1" customFormat="1" x14ac:dyDescent="0.2">
      <c r="B189" s="32"/>
      <c r="D189" s="150" t="s">
        <v>348</v>
      </c>
      <c r="F189" s="151" t="s">
        <v>6523</v>
      </c>
      <c r="I189" s="152"/>
      <c r="L189" s="32"/>
      <c r="M189" s="153"/>
      <c r="T189" s="56"/>
      <c r="AT189" s="17" t="s">
        <v>348</v>
      </c>
      <c r="AU189" s="17" t="s">
        <v>86</v>
      </c>
    </row>
    <row r="190" spans="2:65" s="12" customFormat="1" x14ac:dyDescent="0.2">
      <c r="B190" s="155"/>
      <c r="D190" s="150" t="s">
        <v>376</v>
      </c>
      <c r="E190" s="156" t="s">
        <v>1</v>
      </c>
      <c r="F190" s="157" t="s">
        <v>6524</v>
      </c>
      <c r="H190" s="158">
        <v>36.624000000000002</v>
      </c>
      <c r="I190" s="159"/>
      <c r="L190" s="155"/>
      <c r="M190" s="160"/>
      <c r="T190" s="161"/>
      <c r="AT190" s="156" t="s">
        <v>376</v>
      </c>
      <c r="AU190" s="156" t="s">
        <v>86</v>
      </c>
      <c r="AV190" s="12" t="s">
        <v>86</v>
      </c>
      <c r="AW190" s="12" t="s">
        <v>34</v>
      </c>
      <c r="AX190" s="12" t="s">
        <v>77</v>
      </c>
      <c r="AY190" s="156" t="s">
        <v>339</v>
      </c>
    </row>
    <row r="191" spans="2:65" s="12" customFormat="1" x14ac:dyDescent="0.2">
      <c r="B191" s="155"/>
      <c r="D191" s="150" t="s">
        <v>376</v>
      </c>
      <c r="E191" s="156" t="s">
        <v>1</v>
      </c>
      <c r="F191" s="157" t="s">
        <v>6525</v>
      </c>
      <c r="H191" s="158">
        <v>36.624000000000002</v>
      </c>
      <c r="I191" s="159"/>
      <c r="L191" s="155"/>
      <c r="M191" s="160"/>
      <c r="T191" s="161"/>
      <c r="AT191" s="156" t="s">
        <v>376</v>
      </c>
      <c r="AU191" s="156" t="s">
        <v>86</v>
      </c>
      <c r="AV191" s="12" t="s">
        <v>86</v>
      </c>
      <c r="AW191" s="12" t="s">
        <v>34</v>
      </c>
      <c r="AX191" s="12" t="s">
        <v>77</v>
      </c>
      <c r="AY191" s="156" t="s">
        <v>339</v>
      </c>
    </row>
    <row r="192" spans="2:65" s="12" customFormat="1" x14ac:dyDescent="0.2">
      <c r="B192" s="155"/>
      <c r="D192" s="150" t="s">
        <v>376</v>
      </c>
      <c r="E192" s="156" t="s">
        <v>1</v>
      </c>
      <c r="F192" s="157" t="s">
        <v>6526</v>
      </c>
      <c r="H192" s="158">
        <v>44.25</v>
      </c>
      <c r="I192" s="159"/>
      <c r="L192" s="155"/>
      <c r="M192" s="160"/>
      <c r="T192" s="161"/>
      <c r="AT192" s="156" t="s">
        <v>376</v>
      </c>
      <c r="AU192" s="156" t="s">
        <v>86</v>
      </c>
      <c r="AV192" s="12" t="s">
        <v>86</v>
      </c>
      <c r="AW192" s="12" t="s">
        <v>34</v>
      </c>
      <c r="AX192" s="12" t="s">
        <v>77</v>
      </c>
      <c r="AY192" s="156" t="s">
        <v>339</v>
      </c>
    </row>
    <row r="193" spans="2:65" s="12" customFormat="1" x14ac:dyDescent="0.2">
      <c r="B193" s="155"/>
      <c r="D193" s="150" t="s">
        <v>376</v>
      </c>
      <c r="E193" s="156" t="s">
        <v>1</v>
      </c>
      <c r="F193" s="157" t="s">
        <v>6527</v>
      </c>
      <c r="H193" s="158">
        <v>39.75</v>
      </c>
      <c r="I193" s="159"/>
      <c r="L193" s="155"/>
      <c r="M193" s="160"/>
      <c r="T193" s="161"/>
      <c r="AT193" s="156" t="s">
        <v>376</v>
      </c>
      <c r="AU193" s="156" t="s">
        <v>86</v>
      </c>
      <c r="AV193" s="12" t="s">
        <v>86</v>
      </c>
      <c r="AW193" s="12" t="s">
        <v>34</v>
      </c>
      <c r="AX193" s="12" t="s">
        <v>77</v>
      </c>
      <c r="AY193" s="156" t="s">
        <v>339</v>
      </c>
    </row>
    <row r="194" spans="2:65" s="13" customFormat="1" x14ac:dyDescent="0.2">
      <c r="B194" s="162"/>
      <c r="D194" s="150" t="s">
        <v>376</v>
      </c>
      <c r="E194" s="163" t="s">
        <v>1</v>
      </c>
      <c r="F194" s="164" t="s">
        <v>398</v>
      </c>
      <c r="H194" s="165">
        <v>157.24799999999999</v>
      </c>
      <c r="I194" s="166"/>
      <c r="L194" s="162"/>
      <c r="M194" s="167"/>
      <c r="T194" s="168"/>
      <c r="AT194" s="163" t="s">
        <v>376</v>
      </c>
      <c r="AU194" s="163" t="s">
        <v>86</v>
      </c>
      <c r="AV194" s="13" t="s">
        <v>249</v>
      </c>
      <c r="AW194" s="13" t="s">
        <v>34</v>
      </c>
      <c r="AX194" s="13" t="s">
        <v>84</v>
      </c>
      <c r="AY194" s="163" t="s">
        <v>339</v>
      </c>
    </row>
    <row r="195" spans="2:65" s="1" customFormat="1" ht="16.5" customHeight="1" x14ac:dyDescent="0.2">
      <c r="B195" s="136"/>
      <c r="C195" s="137" t="s">
        <v>415</v>
      </c>
      <c r="D195" s="137" t="s">
        <v>342</v>
      </c>
      <c r="E195" s="138" t="s">
        <v>5482</v>
      </c>
      <c r="F195" s="139" t="s">
        <v>5483</v>
      </c>
      <c r="G195" s="140" t="s">
        <v>373</v>
      </c>
      <c r="H195" s="141">
        <v>11.476000000000001</v>
      </c>
      <c r="I195" s="142"/>
      <c r="J195" s="143">
        <f>ROUND(I195*H195,2)</f>
        <v>0</v>
      </c>
      <c r="K195" s="139" t="s">
        <v>902</v>
      </c>
      <c r="L195" s="32"/>
      <c r="M195" s="144" t="s">
        <v>1</v>
      </c>
      <c r="N195" s="145" t="s">
        <v>42</v>
      </c>
      <c r="P195" s="146">
        <f>O195*H195</f>
        <v>0</v>
      </c>
      <c r="Q195" s="146">
        <v>0.12</v>
      </c>
      <c r="R195" s="146">
        <f>Q195*H195</f>
        <v>1.3771200000000001</v>
      </c>
      <c r="S195" s="146">
        <v>2.2000000000000002</v>
      </c>
      <c r="T195" s="147">
        <f>S195*H195</f>
        <v>25.247200000000003</v>
      </c>
      <c r="AR195" s="148" t="s">
        <v>249</v>
      </c>
      <c r="AT195" s="148" t="s">
        <v>342</v>
      </c>
      <c r="AU195" s="148" t="s">
        <v>86</v>
      </c>
      <c r="AY195" s="17" t="s">
        <v>339</v>
      </c>
      <c r="BE195" s="149">
        <f>IF(N195="základní",J195,0)</f>
        <v>0</v>
      </c>
      <c r="BF195" s="149">
        <f>IF(N195="snížená",J195,0)</f>
        <v>0</v>
      </c>
      <c r="BG195" s="149">
        <f>IF(N195="zákl. přenesená",J195,0)</f>
        <v>0</v>
      </c>
      <c r="BH195" s="149">
        <f>IF(N195="sníž. přenesená",J195,0)</f>
        <v>0</v>
      </c>
      <c r="BI195" s="149">
        <f>IF(N195="nulová",J195,0)</f>
        <v>0</v>
      </c>
      <c r="BJ195" s="17" t="s">
        <v>84</v>
      </c>
      <c r="BK195" s="149">
        <f>ROUND(I195*H195,2)</f>
        <v>0</v>
      </c>
      <c r="BL195" s="17" t="s">
        <v>249</v>
      </c>
      <c r="BM195" s="148" t="s">
        <v>6528</v>
      </c>
    </row>
    <row r="196" spans="2:65" s="1" customFormat="1" x14ac:dyDescent="0.2">
      <c r="B196" s="32"/>
      <c r="D196" s="150" t="s">
        <v>348</v>
      </c>
      <c r="F196" s="151" t="s">
        <v>5485</v>
      </c>
      <c r="I196" s="152"/>
      <c r="L196" s="32"/>
      <c r="M196" s="153"/>
      <c r="T196" s="56"/>
      <c r="AT196" s="17" t="s">
        <v>348</v>
      </c>
      <c r="AU196" s="17" t="s">
        <v>86</v>
      </c>
    </row>
    <row r="197" spans="2:65" s="12" customFormat="1" x14ac:dyDescent="0.2">
      <c r="B197" s="155"/>
      <c r="D197" s="150" t="s">
        <v>376</v>
      </c>
      <c r="E197" s="156" t="s">
        <v>1</v>
      </c>
      <c r="F197" s="157" t="s">
        <v>6529</v>
      </c>
      <c r="H197" s="158">
        <v>6.05</v>
      </c>
      <c r="I197" s="159"/>
      <c r="L197" s="155"/>
      <c r="M197" s="160"/>
      <c r="T197" s="161"/>
      <c r="AT197" s="156" t="s">
        <v>376</v>
      </c>
      <c r="AU197" s="156" t="s">
        <v>86</v>
      </c>
      <c r="AV197" s="12" t="s">
        <v>86</v>
      </c>
      <c r="AW197" s="12" t="s">
        <v>34</v>
      </c>
      <c r="AX197" s="12" t="s">
        <v>77</v>
      </c>
      <c r="AY197" s="156" t="s">
        <v>339</v>
      </c>
    </row>
    <row r="198" spans="2:65" s="12" customFormat="1" x14ac:dyDescent="0.2">
      <c r="B198" s="155"/>
      <c r="D198" s="150" t="s">
        <v>376</v>
      </c>
      <c r="E198" s="156" t="s">
        <v>1</v>
      </c>
      <c r="F198" s="157" t="s">
        <v>6530</v>
      </c>
      <c r="H198" s="158">
        <v>2.4889999999999999</v>
      </c>
      <c r="I198" s="159"/>
      <c r="L198" s="155"/>
      <c r="M198" s="160"/>
      <c r="T198" s="161"/>
      <c r="AT198" s="156" t="s">
        <v>376</v>
      </c>
      <c r="AU198" s="156" t="s">
        <v>86</v>
      </c>
      <c r="AV198" s="12" t="s">
        <v>86</v>
      </c>
      <c r="AW198" s="12" t="s">
        <v>34</v>
      </c>
      <c r="AX198" s="12" t="s">
        <v>77</v>
      </c>
      <c r="AY198" s="156" t="s">
        <v>339</v>
      </c>
    </row>
    <row r="199" spans="2:65" s="12" customFormat="1" x14ac:dyDescent="0.2">
      <c r="B199" s="155"/>
      <c r="D199" s="150" t="s">
        <v>376</v>
      </c>
      <c r="E199" s="156" t="s">
        <v>1</v>
      </c>
      <c r="F199" s="157" t="s">
        <v>6531</v>
      </c>
      <c r="H199" s="158">
        <v>2.9369999999999998</v>
      </c>
      <c r="I199" s="159"/>
      <c r="L199" s="155"/>
      <c r="M199" s="160"/>
      <c r="T199" s="161"/>
      <c r="AT199" s="156" t="s">
        <v>376</v>
      </c>
      <c r="AU199" s="156" t="s">
        <v>86</v>
      </c>
      <c r="AV199" s="12" t="s">
        <v>86</v>
      </c>
      <c r="AW199" s="12" t="s">
        <v>34</v>
      </c>
      <c r="AX199" s="12" t="s">
        <v>77</v>
      </c>
      <c r="AY199" s="156" t="s">
        <v>339</v>
      </c>
    </row>
    <row r="200" spans="2:65" s="13" customFormat="1" x14ac:dyDescent="0.2">
      <c r="B200" s="162"/>
      <c r="D200" s="150" t="s">
        <v>376</v>
      </c>
      <c r="E200" s="163" t="s">
        <v>1</v>
      </c>
      <c r="F200" s="164" t="s">
        <v>398</v>
      </c>
      <c r="H200" s="165">
        <v>11.476000000000001</v>
      </c>
      <c r="I200" s="166"/>
      <c r="L200" s="162"/>
      <c r="M200" s="167"/>
      <c r="T200" s="168"/>
      <c r="AT200" s="163" t="s">
        <v>376</v>
      </c>
      <c r="AU200" s="163" t="s">
        <v>86</v>
      </c>
      <c r="AV200" s="13" t="s">
        <v>249</v>
      </c>
      <c r="AW200" s="13" t="s">
        <v>34</v>
      </c>
      <c r="AX200" s="13" t="s">
        <v>84</v>
      </c>
      <c r="AY200" s="163" t="s">
        <v>339</v>
      </c>
    </row>
    <row r="201" spans="2:65" s="1" customFormat="1" ht="21.75" customHeight="1" x14ac:dyDescent="0.2">
      <c r="B201" s="136"/>
      <c r="C201" s="137" t="s">
        <v>421</v>
      </c>
      <c r="D201" s="137" t="s">
        <v>342</v>
      </c>
      <c r="E201" s="138" t="s">
        <v>6532</v>
      </c>
      <c r="F201" s="139" t="s">
        <v>6533</v>
      </c>
      <c r="G201" s="140" t="s">
        <v>493</v>
      </c>
      <c r="H201" s="141">
        <v>2.95</v>
      </c>
      <c r="I201" s="142"/>
      <c r="J201" s="143">
        <f>ROUND(I201*H201,2)</f>
        <v>0</v>
      </c>
      <c r="K201" s="139" t="s">
        <v>902</v>
      </c>
      <c r="L201" s="32"/>
      <c r="M201" s="144" t="s">
        <v>1</v>
      </c>
      <c r="N201" s="145" t="s">
        <v>42</v>
      </c>
      <c r="P201" s="146">
        <f>O201*H201</f>
        <v>0</v>
      </c>
      <c r="Q201" s="146">
        <v>0</v>
      </c>
      <c r="R201" s="146">
        <f>Q201*H201</f>
        <v>0</v>
      </c>
      <c r="S201" s="146">
        <v>1.25</v>
      </c>
      <c r="T201" s="147">
        <f>S201*H201</f>
        <v>3.6875</v>
      </c>
      <c r="AR201" s="148" t="s">
        <v>249</v>
      </c>
      <c r="AT201" s="148" t="s">
        <v>342</v>
      </c>
      <c r="AU201" s="148" t="s">
        <v>86</v>
      </c>
      <c r="AY201" s="17" t="s">
        <v>339</v>
      </c>
      <c r="BE201" s="149">
        <f>IF(N201="základní",J201,0)</f>
        <v>0</v>
      </c>
      <c r="BF201" s="149">
        <f>IF(N201="snížená",J201,0)</f>
        <v>0</v>
      </c>
      <c r="BG201" s="149">
        <f>IF(N201="zákl. přenesená",J201,0)</f>
        <v>0</v>
      </c>
      <c r="BH201" s="149">
        <f>IF(N201="sníž. přenesená",J201,0)</f>
        <v>0</v>
      </c>
      <c r="BI201" s="149">
        <f>IF(N201="nulová",J201,0)</f>
        <v>0</v>
      </c>
      <c r="BJ201" s="17" t="s">
        <v>84</v>
      </c>
      <c r="BK201" s="149">
        <f>ROUND(I201*H201,2)</f>
        <v>0</v>
      </c>
      <c r="BL201" s="17" t="s">
        <v>249</v>
      </c>
      <c r="BM201" s="148" t="s">
        <v>6534</v>
      </c>
    </row>
    <row r="202" spans="2:65" s="1" customFormat="1" ht="19.2" x14ac:dyDescent="0.2">
      <c r="B202" s="32"/>
      <c r="D202" s="150" t="s">
        <v>348</v>
      </c>
      <c r="F202" s="151" t="s">
        <v>6535</v>
      </c>
      <c r="I202" s="152"/>
      <c r="L202" s="32"/>
      <c r="M202" s="153"/>
      <c r="T202" s="56"/>
      <c r="AT202" s="17" t="s">
        <v>348</v>
      </c>
      <c r="AU202" s="17" t="s">
        <v>86</v>
      </c>
    </row>
    <row r="203" spans="2:65" s="1" customFormat="1" ht="16.5" customHeight="1" x14ac:dyDescent="0.2">
      <c r="B203" s="136"/>
      <c r="C203" s="137" t="s">
        <v>423</v>
      </c>
      <c r="D203" s="137" t="s">
        <v>342</v>
      </c>
      <c r="E203" s="138" t="s">
        <v>2535</v>
      </c>
      <c r="F203" s="139" t="s">
        <v>2536</v>
      </c>
      <c r="G203" s="140" t="s">
        <v>358</v>
      </c>
      <c r="H203" s="141">
        <v>48</v>
      </c>
      <c r="I203" s="142"/>
      <c r="J203" s="143">
        <f>ROUND(I203*H203,2)</f>
        <v>0</v>
      </c>
      <c r="K203" s="139" t="s">
        <v>902</v>
      </c>
      <c r="L203" s="32"/>
      <c r="M203" s="144" t="s">
        <v>1</v>
      </c>
      <c r="N203" s="145" t="s">
        <v>42</v>
      </c>
      <c r="P203" s="146">
        <f>O203*H203</f>
        <v>0</v>
      </c>
      <c r="Q203" s="146">
        <v>8.0000000000000007E-5</v>
      </c>
      <c r="R203" s="146">
        <f>Q203*H203</f>
        <v>3.8400000000000005E-3</v>
      </c>
      <c r="S203" s="146">
        <v>1.7999999999999999E-2</v>
      </c>
      <c r="T203" s="147">
        <f>S203*H203</f>
        <v>0.86399999999999988</v>
      </c>
      <c r="AR203" s="148" t="s">
        <v>249</v>
      </c>
      <c r="AT203" s="148" t="s">
        <v>342</v>
      </c>
      <c r="AU203" s="148" t="s">
        <v>86</v>
      </c>
      <c r="AY203" s="17" t="s">
        <v>339</v>
      </c>
      <c r="BE203" s="149">
        <f>IF(N203="základní",J203,0)</f>
        <v>0</v>
      </c>
      <c r="BF203" s="149">
        <f>IF(N203="snížená",J203,0)</f>
        <v>0</v>
      </c>
      <c r="BG203" s="149">
        <f>IF(N203="zákl. přenesená",J203,0)</f>
        <v>0</v>
      </c>
      <c r="BH203" s="149">
        <f>IF(N203="sníž. přenesená",J203,0)</f>
        <v>0</v>
      </c>
      <c r="BI203" s="149">
        <f>IF(N203="nulová",J203,0)</f>
        <v>0</v>
      </c>
      <c r="BJ203" s="17" t="s">
        <v>84</v>
      </c>
      <c r="BK203" s="149">
        <f>ROUND(I203*H203,2)</f>
        <v>0</v>
      </c>
      <c r="BL203" s="17" t="s">
        <v>249</v>
      </c>
      <c r="BM203" s="148" t="s">
        <v>6536</v>
      </c>
    </row>
    <row r="204" spans="2:65" s="1" customFormat="1" x14ac:dyDescent="0.2">
      <c r="B204" s="32"/>
      <c r="D204" s="150" t="s">
        <v>348</v>
      </c>
      <c r="F204" s="151" t="s">
        <v>2538</v>
      </c>
      <c r="I204" s="152"/>
      <c r="L204" s="32"/>
      <c r="M204" s="153"/>
      <c r="T204" s="56"/>
      <c r="AT204" s="17" t="s">
        <v>348</v>
      </c>
      <c r="AU204" s="17" t="s">
        <v>86</v>
      </c>
    </row>
    <row r="205" spans="2:65" s="15" customFormat="1" x14ac:dyDescent="0.2">
      <c r="B205" s="189"/>
      <c r="D205" s="150" t="s">
        <v>376</v>
      </c>
      <c r="E205" s="190" t="s">
        <v>1</v>
      </c>
      <c r="F205" s="191" t="s">
        <v>6537</v>
      </c>
      <c r="H205" s="190" t="s">
        <v>1</v>
      </c>
      <c r="I205" s="192"/>
      <c r="L205" s="189"/>
      <c r="M205" s="193"/>
      <c r="T205" s="194"/>
      <c r="AT205" s="190" t="s">
        <v>376</v>
      </c>
      <c r="AU205" s="190" t="s">
        <v>86</v>
      </c>
      <c r="AV205" s="15" t="s">
        <v>84</v>
      </c>
      <c r="AW205" s="15" t="s">
        <v>34</v>
      </c>
      <c r="AX205" s="15" t="s">
        <v>77</v>
      </c>
      <c r="AY205" s="190" t="s">
        <v>339</v>
      </c>
    </row>
    <row r="206" spans="2:65" s="12" customFormat="1" x14ac:dyDescent="0.2">
      <c r="B206" s="155"/>
      <c r="D206" s="150" t="s">
        <v>376</v>
      </c>
      <c r="E206" s="156" t="s">
        <v>1</v>
      </c>
      <c r="F206" s="157" t="s">
        <v>6538</v>
      </c>
      <c r="H206" s="158">
        <v>48</v>
      </c>
      <c r="I206" s="159"/>
      <c r="L206" s="155"/>
      <c r="M206" s="160"/>
      <c r="T206" s="161"/>
      <c r="AT206" s="156" t="s">
        <v>376</v>
      </c>
      <c r="AU206" s="156" t="s">
        <v>86</v>
      </c>
      <c r="AV206" s="12" t="s">
        <v>86</v>
      </c>
      <c r="AW206" s="12" t="s">
        <v>34</v>
      </c>
      <c r="AX206" s="12" t="s">
        <v>77</v>
      </c>
      <c r="AY206" s="156" t="s">
        <v>339</v>
      </c>
    </row>
    <row r="207" spans="2:65" s="13" customFormat="1" x14ac:dyDescent="0.2">
      <c r="B207" s="162"/>
      <c r="D207" s="150" t="s">
        <v>376</v>
      </c>
      <c r="E207" s="163" t="s">
        <v>1</v>
      </c>
      <c r="F207" s="164" t="s">
        <v>398</v>
      </c>
      <c r="H207" s="165">
        <v>48</v>
      </c>
      <c r="I207" s="166"/>
      <c r="L207" s="162"/>
      <c r="M207" s="167"/>
      <c r="T207" s="168"/>
      <c r="AT207" s="163" t="s">
        <v>376</v>
      </c>
      <c r="AU207" s="163" t="s">
        <v>86</v>
      </c>
      <c r="AV207" s="13" t="s">
        <v>249</v>
      </c>
      <c r="AW207" s="13" t="s">
        <v>34</v>
      </c>
      <c r="AX207" s="13" t="s">
        <v>84</v>
      </c>
      <c r="AY207" s="163" t="s">
        <v>339</v>
      </c>
    </row>
    <row r="208" spans="2:65" s="11" customFormat="1" ht="22.8" customHeight="1" x14ac:dyDescent="0.25">
      <c r="B208" s="124"/>
      <c r="D208" s="125" t="s">
        <v>76</v>
      </c>
      <c r="E208" s="134" t="s">
        <v>2614</v>
      </c>
      <c r="F208" s="134" t="s">
        <v>2615</v>
      </c>
      <c r="I208" s="127"/>
      <c r="J208" s="135">
        <f>BK208</f>
        <v>0</v>
      </c>
      <c r="L208" s="124"/>
      <c r="M208" s="129"/>
      <c r="P208" s="130">
        <f>SUM(P209:P261)</f>
        <v>0</v>
      </c>
      <c r="R208" s="130">
        <f>SUM(R209:R261)</f>
        <v>0</v>
      </c>
      <c r="T208" s="131">
        <f>SUM(T209:T261)</f>
        <v>0</v>
      </c>
      <c r="AR208" s="125" t="s">
        <v>84</v>
      </c>
      <c r="AT208" s="132" t="s">
        <v>76</v>
      </c>
      <c r="AU208" s="132" t="s">
        <v>84</v>
      </c>
      <c r="AY208" s="125" t="s">
        <v>339</v>
      </c>
      <c r="BK208" s="133">
        <f>SUM(BK209:BK261)</f>
        <v>0</v>
      </c>
    </row>
    <row r="209" spans="2:65" s="1" customFormat="1" ht="16.5" customHeight="1" x14ac:dyDescent="0.2">
      <c r="B209" s="136"/>
      <c r="C209" s="137" t="s">
        <v>428</v>
      </c>
      <c r="D209" s="137" t="s">
        <v>342</v>
      </c>
      <c r="E209" s="138" t="s">
        <v>6539</v>
      </c>
      <c r="F209" s="139" t="s">
        <v>6540</v>
      </c>
      <c r="G209" s="140" t="s">
        <v>493</v>
      </c>
      <c r="H209" s="141">
        <v>296.19499999999999</v>
      </c>
      <c r="I209" s="142"/>
      <c r="J209" s="143">
        <f>ROUND(I209*H209,2)</f>
        <v>0</v>
      </c>
      <c r="K209" s="139" t="s">
        <v>902</v>
      </c>
      <c r="L209" s="32"/>
      <c r="M209" s="144" t="s">
        <v>1</v>
      </c>
      <c r="N209" s="145" t="s">
        <v>42</v>
      </c>
      <c r="P209" s="146">
        <f>O209*H209</f>
        <v>0</v>
      </c>
      <c r="Q209" s="146">
        <v>0</v>
      </c>
      <c r="R209" s="146">
        <f>Q209*H209</f>
        <v>0</v>
      </c>
      <c r="S209" s="146">
        <v>0</v>
      </c>
      <c r="T209" s="147">
        <f>S209*H209</f>
        <v>0</v>
      </c>
      <c r="AR209" s="148" t="s">
        <v>249</v>
      </c>
      <c r="AT209" s="148" t="s">
        <v>342</v>
      </c>
      <c r="AU209" s="148" t="s">
        <v>86</v>
      </c>
      <c r="AY209" s="17" t="s">
        <v>339</v>
      </c>
      <c r="BE209" s="149">
        <f>IF(N209="základní",J209,0)</f>
        <v>0</v>
      </c>
      <c r="BF209" s="149">
        <f>IF(N209="snížená",J209,0)</f>
        <v>0</v>
      </c>
      <c r="BG209" s="149">
        <f>IF(N209="zákl. přenesená",J209,0)</f>
        <v>0</v>
      </c>
      <c r="BH209" s="149">
        <f>IF(N209="sníž. přenesená",J209,0)</f>
        <v>0</v>
      </c>
      <c r="BI209" s="149">
        <f>IF(N209="nulová",J209,0)</f>
        <v>0</v>
      </c>
      <c r="BJ209" s="17" t="s">
        <v>84</v>
      </c>
      <c r="BK209" s="149">
        <f>ROUND(I209*H209,2)</f>
        <v>0</v>
      </c>
      <c r="BL209" s="17" t="s">
        <v>249</v>
      </c>
      <c r="BM209" s="148" t="s">
        <v>6541</v>
      </c>
    </row>
    <row r="210" spans="2:65" s="1" customFormat="1" x14ac:dyDescent="0.2">
      <c r="B210" s="32"/>
      <c r="D210" s="150" t="s">
        <v>348</v>
      </c>
      <c r="F210" s="151" t="s">
        <v>6542</v>
      </c>
      <c r="I210" s="152"/>
      <c r="L210" s="32"/>
      <c r="M210" s="153"/>
      <c r="T210" s="56"/>
      <c r="AT210" s="17" t="s">
        <v>348</v>
      </c>
      <c r="AU210" s="17" t="s">
        <v>86</v>
      </c>
    </row>
    <row r="211" spans="2:65" s="15" customFormat="1" x14ac:dyDescent="0.2">
      <c r="B211" s="189"/>
      <c r="D211" s="150" t="s">
        <v>376</v>
      </c>
      <c r="E211" s="190" t="s">
        <v>1</v>
      </c>
      <c r="F211" s="191" t="s">
        <v>6543</v>
      </c>
      <c r="H211" s="190" t="s">
        <v>1</v>
      </c>
      <c r="I211" s="192"/>
      <c r="L211" s="189"/>
      <c r="M211" s="193"/>
      <c r="T211" s="194"/>
      <c r="AT211" s="190" t="s">
        <v>376</v>
      </c>
      <c r="AU211" s="190" t="s">
        <v>86</v>
      </c>
      <c r="AV211" s="15" t="s">
        <v>84</v>
      </c>
      <c r="AW211" s="15" t="s">
        <v>34</v>
      </c>
      <c r="AX211" s="15" t="s">
        <v>77</v>
      </c>
      <c r="AY211" s="190" t="s">
        <v>339</v>
      </c>
    </row>
    <row r="212" spans="2:65" s="12" customFormat="1" x14ac:dyDescent="0.2">
      <c r="B212" s="155"/>
      <c r="D212" s="150" t="s">
        <v>376</v>
      </c>
      <c r="E212" s="156" t="s">
        <v>1</v>
      </c>
      <c r="F212" s="157" t="s">
        <v>6544</v>
      </c>
      <c r="H212" s="158">
        <v>13.31</v>
      </c>
      <c r="I212" s="159"/>
      <c r="L212" s="155"/>
      <c r="M212" s="160"/>
      <c r="T212" s="161"/>
      <c r="AT212" s="156" t="s">
        <v>376</v>
      </c>
      <c r="AU212" s="156" t="s">
        <v>86</v>
      </c>
      <c r="AV212" s="12" t="s">
        <v>86</v>
      </c>
      <c r="AW212" s="12" t="s">
        <v>34</v>
      </c>
      <c r="AX212" s="12" t="s">
        <v>77</v>
      </c>
      <c r="AY212" s="156" t="s">
        <v>339</v>
      </c>
    </row>
    <row r="213" spans="2:65" s="12" customFormat="1" x14ac:dyDescent="0.2">
      <c r="B213" s="155"/>
      <c r="D213" s="150" t="s">
        <v>376</v>
      </c>
      <c r="E213" s="156" t="s">
        <v>1</v>
      </c>
      <c r="F213" s="157" t="s">
        <v>6545</v>
      </c>
      <c r="H213" s="158">
        <v>5.7960000000000003</v>
      </c>
      <c r="I213" s="159"/>
      <c r="L213" s="155"/>
      <c r="M213" s="160"/>
      <c r="T213" s="161"/>
      <c r="AT213" s="156" t="s">
        <v>376</v>
      </c>
      <c r="AU213" s="156" t="s">
        <v>86</v>
      </c>
      <c r="AV213" s="12" t="s">
        <v>86</v>
      </c>
      <c r="AW213" s="12" t="s">
        <v>34</v>
      </c>
      <c r="AX213" s="12" t="s">
        <v>77</v>
      </c>
      <c r="AY213" s="156" t="s">
        <v>339</v>
      </c>
    </row>
    <row r="214" spans="2:65" s="12" customFormat="1" x14ac:dyDescent="0.2">
      <c r="B214" s="155"/>
      <c r="D214" s="150" t="s">
        <v>376</v>
      </c>
      <c r="E214" s="156" t="s">
        <v>1</v>
      </c>
      <c r="F214" s="157" t="s">
        <v>6546</v>
      </c>
      <c r="H214" s="158">
        <v>6.4610000000000003</v>
      </c>
      <c r="I214" s="159"/>
      <c r="L214" s="155"/>
      <c r="M214" s="160"/>
      <c r="T214" s="161"/>
      <c r="AT214" s="156" t="s">
        <v>376</v>
      </c>
      <c r="AU214" s="156" t="s">
        <v>86</v>
      </c>
      <c r="AV214" s="12" t="s">
        <v>86</v>
      </c>
      <c r="AW214" s="12" t="s">
        <v>34</v>
      </c>
      <c r="AX214" s="12" t="s">
        <v>77</v>
      </c>
      <c r="AY214" s="156" t="s">
        <v>339</v>
      </c>
    </row>
    <row r="215" spans="2:65" s="12" customFormat="1" x14ac:dyDescent="0.2">
      <c r="B215" s="155"/>
      <c r="D215" s="150" t="s">
        <v>376</v>
      </c>
      <c r="E215" s="156" t="s">
        <v>1</v>
      </c>
      <c r="F215" s="157" t="s">
        <v>6547</v>
      </c>
      <c r="H215" s="158">
        <v>24.373000000000001</v>
      </c>
      <c r="I215" s="159"/>
      <c r="L215" s="155"/>
      <c r="M215" s="160"/>
      <c r="T215" s="161"/>
      <c r="AT215" s="156" t="s">
        <v>376</v>
      </c>
      <c r="AU215" s="156" t="s">
        <v>86</v>
      </c>
      <c r="AV215" s="12" t="s">
        <v>86</v>
      </c>
      <c r="AW215" s="12" t="s">
        <v>34</v>
      </c>
      <c r="AX215" s="12" t="s">
        <v>77</v>
      </c>
      <c r="AY215" s="156" t="s">
        <v>339</v>
      </c>
    </row>
    <row r="216" spans="2:65" s="12" customFormat="1" x14ac:dyDescent="0.2">
      <c r="B216" s="155"/>
      <c r="D216" s="150" t="s">
        <v>376</v>
      </c>
      <c r="E216" s="156" t="s">
        <v>1</v>
      </c>
      <c r="F216" s="157" t="s">
        <v>6548</v>
      </c>
      <c r="H216" s="158">
        <v>49.875</v>
      </c>
      <c r="I216" s="159"/>
      <c r="L216" s="155"/>
      <c r="M216" s="160"/>
      <c r="T216" s="161"/>
      <c r="AT216" s="156" t="s">
        <v>376</v>
      </c>
      <c r="AU216" s="156" t="s">
        <v>86</v>
      </c>
      <c r="AV216" s="12" t="s">
        <v>86</v>
      </c>
      <c r="AW216" s="12" t="s">
        <v>34</v>
      </c>
      <c r="AX216" s="12" t="s">
        <v>77</v>
      </c>
      <c r="AY216" s="156" t="s">
        <v>339</v>
      </c>
    </row>
    <row r="217" spans="2:65" s="15" customFormat="1" x14ac:dyDescent="0.2">
      <c r="B217" s="189"/>
      <c r="D217" s="150" t="s">
        <v>376</v>
      </c>
      <c r="E217" s="190" t="s">
        <v>1</v>
      </c>
      <c r="F217" s="191" t="s">
        <v>6549</v>
      </c>
      <c r="H217" s="190" t="s">
        <v>1</v>
      </c>
      <c r="I217" s="192"/>
      <c r="L217" s="189"/>
      <c r="M217" s="193"/>
      <c r="T217" s="194"/>
      <c r="AT217" s="190" t="s">
        <v>376</v>
      </c>
      <c r="AU217" s="190" t="s">
        <v>86</v>
      </c>
      <c r="AV217" s="15" t="s">
        <v>84</v>
      </c>
      <c r="AW217" s="15" t="s">
        <v>34</v>
      </c>
      <c r="AX217" s="15" t="s">
        <v>77</v>
      </c>
      <c r="AY217" s="190" t="s">
        <v>339</v>
      </c>
    </row>
    <row r="218" spans="2:65" s="12" customFormat="1" x14ac:dyDescent="0.2">
      <c r="B218" s="155"/>
      <c r="D218" s="150" t="s">
        <v>376</v>
      </c>
      <c r="E218" s="156" t="s">
        <v>1</v>
      </c>
      <c r="F218" s="157" t="s">
        <v>6550</v>
      </c>
      <c r="H218" s="158">
        <v>131.76</v>
      </c>
      <c r="I218" s="159"/>
      <c r="L218" s="155"/>
      <c r="M218" s="160"/>
      <c r="T218" s="161"/>
      <c r="AT218" s="156" t="s">
        <v>376</v>
      </c>
      <c r="AU218" s="156" t="s">
        <v>86</v>
      </c>
      <c r="AV218" s="12" t="s">
        <v>86</v>
      </c>
      <c r="AW218" s="12" t="s">
        <v>34</v>
      </c>
      <c r="AX218" s="12" t="s">
        <v>77</v>
      </c>
      <c r="AY218" s="156" t="s">
        <v>339</v>
      </c>
    </row>
    <row r="219" spans="2:65" s="15" customFormat="1" x14ac:dyDescent="0.2">
      <c r="B219" s="189"/>
      <c r="D219" s="150" t="s">
        <v>376</v>
      </c>
      <c r="E219" s="190" t="s">
        <v>1</v>
      </c>
      <c r="F219" s="191" t="s">
        <v>6551</v>
      </c>
      <c r="H219" s="190" t="s">
        <v>1</v>
      </c>
      <c r="I219" s="192"/>
      <c r="L219" s="189"/>
      <c r="M219" s="193"/>
      <c r="T219" s="194"/>
      <c r="AT219" s="190" t="s">
        <v>376</v>
      </c>
      <c r="AU219" s="190" t="s">
        <v>86</v>
      </c>
      <c r="AV219" s="15" t="s">
        <v>84</v>
      </c>
      <c r="AW219" s="15" t="s">
        <v>34</v>
      </c>
      <c r="AX219" s="15" t="s">
        <v>77</v>
      </c>
      <c r="AY219" s="190" t="s">
        <v>339</v>
      </c>
    </row>
    <row r="220" spans="2:65" s="12" customFormat="1" x14ac:dyDescent="0.2">
      <c r="B220" s="155"/>
      <c r="D220" s="150" t="s">
        <v>376</v>
      </c>
      <c r="E220" s="156" t="s">
        <v>1</v>
      </c>
      <c r="F220" s="157" t="s">
        <v>6552</v>
      </c>
      <c r="H220" s="158">
        <v>64.62</v>
      </c>
      <c r="I220" s="159"/>
      <c r="L220" s="155"/>
      <c r="M220" s="160"/>
      <c r="T220" s="161"/>
      <c r="AT220" s="156" t="s">
        <v>376</v>
      </c>
      <c r="AU220" s="156" t="s">
        <v>86</v>
      </c>
      <c r="AV220" s="12" t="s">
        <v>86</v>
      </c>
      <c r="AW220" s="12" t="s">
        <v>34</v>
      </c>
      <c r="AX220" s="12" t="s">
        <v>77</v>
      </c>
      <c r="AY220" s="156" t="s">
        <v>339</v>
      </c>
    </row>
    <row r="221" spans="2:65" s="13" customFormat="1" x14ac:dyDescent="0.2">
      <c r="B221" s="162"/>
      <c r="D221" s="150" t="s">
        <v>376</v>
      </c>
      <c r="E221" s="163" t="s">
        <v>1</v>
      </c>
      <c r="F221" s="164" t="s">
        <v>398</v>
      </c>
      <c r="H221" s="165">
        <v>296.19499999999999</v>
      </c>
      <c r="I221" s="166"/>
      <c r="L221" s="162"/>
      <c r="M221" s="167"/>
      <c r="T221" s="168"/>
      <c r="AT221" s="163" t="s">
        <v>376</v>
      </c>
      <c r="AU221" s="163" t="s">
        <v>86</v>
      </c>
      <c r="AV221" s="13" t="s">
        <v>249</v>
      </c>
      <c r="AW221" s="13" t="s">
        <v>34</v>
      </c>
      <c r="AX221" s="13" t="s">
        <v>84</v>
      </c>
      <c r="AY221" s="163" t="s">
        <v>339</v>
      </c>
    </row>
    <row r="222" spans="2:65" s="1" customFormat="1" ht="16.5" customHeight="1" x14ac:dyDescent="0.2">
      <c r="B222" s="136"/>
      <c r="C222" s="137" t="s">
        <v>433</v>
      </c>
      <c r="D222" s="137" t="s">
        <v>342</v>
      </c>
      <c r="E222" s="138" t="s">
        <v>6553</v>
      </c>
      <c r="F222" s="139" t="s">
        <v>6554</v>
      </c>
      <c r="G222" s="140" t="s">
        <v>493</v>
      </c>
      <c r="H222" s="141">
        <v>5627.7049999999999</v>
      </c>
      <c r="I222" s="142"/>
      <c r="J222" s="143">
        <f>ROUND(I222*H222,2)</f>
        <v>0</v>
      </c>
      <c r="K222" s="139" t="s">
        <v>902</v>
      </c>
      <c r="L222" s="32"/>
      <c r="M222" s="144" t="s">
        <v>1</v>
      </c>
      <c r="N222" s="145" t="s">
        <v>42</v>
      </c>
      <c r="P222" s="146">
        <f>O222*H222</f>
        <v>0</v>
      </c>
      <c r="Q222" s="146">
        <v>0</v>
      </c>
      <c r="R222" s="146">
        <f>Q222*H222</f>
        <v>0</v>
      </c>
      <c r="S222" s="146">
        <v>0</v>
      </c>
      <c r="T222" s="147">
        <f>S222*H222</f>
        <v>0</v>
      </c>
      <c r="AR222" s="148" t="s">
        <v>249</v>
      </c>
      <c r="AT222" s="148" t="s">
        <v>342</v>
      </c>
      <c r="AU222" s="148" t="s">
        <v>86</v>
      </c>
      <c r="AY222" s="17" t="s">
        <v>339</v>
      </c>
      <c r="BE222" s="149">
        <f>IF(N222="základní",J222,0)</f>
        <v>0</v>
      </c>
      <c r="BF222" s="149">
        <f>IF(N222="snížená",J222,0)</f>
        <v>0</v>
      </c>
      <c r="BG222" s="149">
        <f>IF(N222="zákl. přenesená",J222,0)</f>
        <v>0</v>
      </c>
      <c r="BH222" s="149">
        <f>IF(N222="sníž. přenesená",J222,0)</f>
        <v>0</v>
      </c>
      <c r="BI222" s="149">
        <f>IF(N222="nulová",J222,0)</f>
        <v>0</v>
      </c>
      <c r="BJ222" s="17" t="s">
        <v>84</v>
      </c>
      <c r="BK222" s="149">
        <f>ROUND(I222*H222,2)</f>
        <v>0</v>
      </c>
      <c r="BL222" s="17" t="s">
        <v>249</v>
      </c>
      <c r="BM222" s="148" t="s">
        <v>6555</v>
      </c>
    </row>
    <row r="223" spans="2:65" s="1" customFormat="1" ht="19.2" x14ac:dyDescent="0.2">
      <c r="B223" s="32"/>
      <c r="D223" s="150" t="s">
        <v>348</v>
      </c>
      <c r="F223" s="151" t="s">
        <v>6556</v>
      </c>
      <c r="I223" s="152"/>
      <c r="L223" s="32"/>
      <c r="M223" s="153"/>
      <c r="T223" s="56"/>
      <c r="AT223" s="17" t="s">
        <v>348</v>
      </c>
      <c r="AU223" s="17" t="s">
        <v>86</v>
      </c>
    </row>
    <row r="224" spans="2:65" s="15" customFormat="1" x14ac:dyDescent="0.2">
      <c r="B224" s="189"/>
      <c r="D224" s="150" t="s">
        <v>376</v>
      </c>
      <c r="E224" s="190" t="s">
        <v>1</v>
      </c>
      <c r="F224" s="191" t="s">
        <v>5333</v>
      </c>
      <c r="H224" s="190" t="s">
        <v>1</v>
      </c>
      <c r="I224" s="192"/>
      <c r="L224" s="189"/>
      <c r="M224" s="193"/>
      <c r="T224" s="194"/>
      <c r="AT224" s="190" t="s">
        <v>376</v>
      </c>
      <c r="AU224" s="190" t="s">
        <v>86</v>
      </c>
      <c r="AV224" s="15" t="s">
        <v>84</v>
      </c>
      <c r="AW224" s="15" t="s">
        <v>34</v>
      </c>
      <c r="AX224" s="15" t="s">
        <v>77</v>
      </c>
      <c r="AY224" s="190" t="s">
        <v>339</v>
      </c>
    </row>
    <row r="225" spans="2:65" s="12" customFormat="1" x14ac:dyDescent="0.2">
      <c r="B225" s="155"/>
      <c r="D225" s="150" t="s">
        <v>376</v>
      </c>
      <c r="E225" s="156" t="s">
        <v>1</v>
      </c>
      <c r="F225" s="157" t="s">
        <v>6557</v>
      </c>
      <c r="H225" s="158">
        <v>5627.7049999999999</v>
      </c>
      <c r="I225" s="159"/>
      <c r="L225" s="155"/>
      <c r="M225" s="160"/>
      <c r="T225" s="161"/>
      <c r="AT225" s="156" t="s">
        <v>376</v>
      </c>
      <c r="AU225" s="156" t="s">
        <v>86</v>
      </c>
      <c r="AV225" s="12" t="s">
        <v>86</v>
      </c>
      <c r="AW225" s="12" t="s">
        <v>34</v>
      </c>
      <c r="AX225" s="12" t="s">
        <v>77</v>
      </c>
      <c r="AY225" s="156" t="s">
        <v>339</v>
      </c>
    </row>
    <row r="226" spans="2:65" s="13" customFormat="1" x14ac:dyDescent="0.2">
      <c r="B226" s="162"/>
      <c r="D226" s="150" t="s">
        <v>376</v>
      </c>
      <c r="E226" s="163" t="s">
        <v>1</v>
      </c>
      <c r="F226" s="164" t="s">
        <v>398</v>
      </c>
      <c r="H226" s="165">
        <v>5627.7049999999999</v>
      </c>
      <c r="I226" s="166"/>
      <c r="L226" s="162"/>
      <c r="M226" s="167"/>
      <c r="T226" s="168"/>
      <c r="AT226" s="163" t="s">
        <v>376</v>
      </c>
      <c r="AU226" s="163" t="s">
        <v>86</v>
      </c>
      <c r="AV226" s="13" t="s">
        <v>249</v>
      </c>
      <c r="AW226" s="13" t="s">
        <v>34</v>
      </c>
      <c r="AX226" s="13" t="s">
        <v>84</v>
      </c>
      <c r="AY226" s="163" t="s">
        <v>339</v>
      </c>
    </row>
    <row r="227" spans="2:65" s="1" customFormat="1" ht="24.15" customHeight="1" x14ac:dyDescent="0.2">
      <c r="B227" s="136"/>
      <c r="C227" s="137" t="s">
        <v>439</v>
      </c>
      <c r="D227" s="137" t="s">
        <v>342</v>
      </c>
      <c r="E227" s="138" t="s">
        <v>5500</v>
      </c>
      <c r="F227" s="139" t="s">
        <v>5501</v>
      </c>
      <c r="G227" s="140" t="s">
        <v>493</v>
      </c>
      <c r="H227" s="141">
        <v>49.94</v>
      </c>
      <c r="I227" s="142"/>
      <c r="J227" s="143">
        <f>ROUND(I227*H227,2)</f>
        <v>0</v>
      </c>
      <c r="K227" s="139" t="s">
        <v>902</v>
      </c>
      <c r="L227" s="32"/>
      <c r="M227" s="144" t="s">
        <v>1</v>
      </c>
      <c r="N227" s="145" t="s">
        <v>42</v>
      </c>
      <c r="P227" s="146">
        <f>O227*H227</f>
        <v>0</v>
      </c>
      <c r="Q227" s="146">
        <v>0</v>
      </c>
      <c r="R227" s="146">
        <f>Q227*H227</f>
        <v>0</v>
      </c>
      <c r="S227" s="146">
        <v>0</v>
      </c>
      <c r="T227" s="147">
        <f>S227*H227</f>
        <v>0</v>
      </c>
      <c r="AR227" s="148" t="s">
        <v>249</v>
      </c>
      <c r="AT227" s="148" t="s">
        <v>342</v>
      </c>
      <c r="AU227" s="148" t="s">
        <v>86</v>
      </c>
      <c r="AY227" s="17" t="s">
        <v>339</v>
      </c>
      <c r="BE227" s="149">
        <f>IF(N227="základní",J227,0)</f>
        <v>0</v>
      </c>
      <c r="BF227" s="149">
        <f>IF(N227="snížená",J227,0)</f>
        <v>0</v>
      </c>
      <c r="BG227" s="149">
        <f>IF(N227="zákl. přenesená",J227,0)</f>
        <v>0</v>
      </c>
      <c r="BH227" s="149">
        <f>IF(N227="sníž. přenesená",J227,0)</f>
        <v>0</v>
      </c>
      <c r="BI227" s="149">
        <f>IF(N227="nulová",J227,0)</f>
        <v>0</v>
      </c>
      <c r="BJ227" s="17" t="s">
        <v>84</v>
      </c>
      <c r="BK227" s="149">
        <f>ROUND(I227*H227,2)</f>
        <v>0</v>
      </c>
      <c r="BL227" s="17" t="s">
        <v>249</v>
      </c>
      <c r="BM227" s="148" t="s">
        <v>6558</v>
      </c>
    </row>
    <row r="228" spans="2:65" s="1" customFormat="1" ht="19.2" x14ac:dyDescent="0.2">
      <c r="B228" s="32"/>
      <c r="D228" s="150" t="s">
        <v>348</v>
      </c>
      <c r="F228" s="151" t="s">
        <v>5503</v>
      </c>
      <c r="I228" s="152"/>
      <c r="L228" s="32"/>
      <c r="M228" s="153"/>
      <c r="T228" s="56"/>
      <c r="AT228" s="17" t="s">
        <v>348</v>
      </c>
      <c r="AU228" s="17" t="s">
        <v>86</v>
      </c>
    </row>
    <row r="229" spans="2:65" s="15" customFormat="1" x14ac:dyDescent="0.2">
      <c r="B229" s="189"/>
      <c r="D229" s="150" t="s">
        <v>376</v>
      </c>
      <c r="E229" s="190" t="s">
        <v>1</v>
      </c>
      <c r="F229" s="191" t="s">
        <v>6559</v>
      </c>
      <c r="H229" s="190" t="s">
        <v>1</v>
      </c>
      <c r="I229" s="192"/>
      <c r="L229" s="189"/>
      <c r="M229" s="193"/>
      <c r="T229" s="194"/>
      <c r="AT229" s="190" t="s">
        <v>376</v>
      </c>
      <c r="AU229" s="190" t="s">
        <v>86</v>
      </c>
      <c r="AV229" s="15" t="s">
        <v>84</v>
      </c>
      <c r="AW229" s="15" t="s">
        <v>34</v>
      </c>
      <c r="AX229" s="15" t="s">
        <v>77</v>
      </c>
      <c r="AY229" s="190" t="s">
        <v>339</v>
      </c>
    </row>
    <row r="230" spans="2:65" s="12" customFormat="1" x14ac:dyDescent="0.2">
      <c r="B230" s="155"/>
      <c r="D230" s="150" t="s">
        <v>376</v>
      </c>
      <c r="E230" s="156" t="s">
        <v>1</v>
      </c>
      <c r="F230" s="157" t="s">
        <v>6560</v>
      </c>
      <c r="H230" s="158">
        <v>49.94</v>
      </c>
      <c r="I230" s="159"/>
      <c r="L230" s="155"/>
      <c r="M230" s="160"/>
      <c r="T230" s="161"/>
      <c r="AT230" s="156" t="s">
        <v>376</v>
      </c>
      <c r="AU230" s="156" t="s">
        <v>86</v>
      </c>
      <c r="AV230" s="12" t="s">
        <v>86</v>
      </c>
      <c r="AW230" s="12" t="s">
        <v>34</v>
      </c>
      <c r="AX230" s="12" t="s">
        <v>77</v>
      </c>
      <c r="AY230" s="156" t="s">
        <v>339</v>
      </c>
    </row>
    <row r="231" spans="2:65" s="13" customFormat="1" x14ac:dyDescent="0.2">
      <c r="B231" s="162"/>
      <c r="D231" s="150" t="s">
        <v>376</v>
      </c>
      <c r="E231" s="163" t="s">
        <v>1</v>
      </c>
      <c r="F231" s="164" t="s">
        <v>398</v>
      </c>
      <c r="H231" s="165">
        <v>49.94</v>
      </c>
      <c r="I231" s="166"/>
      <c r="L231" s="162"/>
      <c r="M231" s="167"/>
      <c r="T231" s="168"/>
      <c r="AT231" s="163" t="s">
        <v>376</v>
      </c>
      <c r="AU231" s="163" t="s">
        <v>86</v>
      </c>
      <c r="AV231" s="13" t="s">
        <v>249</v>
      </c>
      <c r="AW231" s="13" t="s">
        <v>34</v>
      </c>
      <c r="AX231" s="13" t="s">
        <v>84</v>
      </c>
      <c r="AY231" s="163" t="s">
        <v>339</v>
      </c>
    </row>
    <row r="232" spans="2:65" s="1" customFormat="1" ht="24.15" customHeight="1" x14ac:dyDescent="0.2">
      <c r="B232" s="136"/>
      <c r="C232" s="137" t="s">
        <v>445</v>
      </c>
      <c r="D232" s="137" t="s">
        <v>342</v>
      </c>
      <c r="E232" s="138" t="s">
        <v>2632</v>
      </c>
      <c r="F232" s="139" t="s">
        <v>2633</v>
      </c>
      <c r="G232" s="140" t="s">
        <v>493</v>
      </c>
      <c r="H232" s="141">
        <v>246.255</v>
      </c>
      <c r="I232" s="142"/>
      <c r="J232" s="143">
        <f>ROUND(I232*H232,2)</f>
        <v>0</v>
      </c>
      <c r="K232" s="139" t="s">
        <v>902</v>
      </c>
      <c r="L232" s="32"/>
      <c r="M232" s="144" t="s">
        <v>1</v>
      </c>
      <c r="N232" s="145" t="s">
        <v>42</v>
      </c>
      <c r="P232" s="146">
        <f>O232*H232</f>
        <v>0</v>
      </c>
      <c r="Q232" s="146">
        <v>0</v>
      </c>
      <c r="R232" s="146">
        <f>Q232*H232</f>
        <v>0</v>
      </c>
      <c r="S232" s="146">
        <v>0</v>
      </c>
      <c r="T232" s="147">
        <f>S232*H232</f>
        <v>0</v>
      </c>
      <c r="AR232" s="148" t="s">
        <v>249</v>
      </c>
      <c r="AT232" s="148" t="s">
        <v>342</v>
      </c>
      <c r="AU232" s="148" t="s">
        <v>86</v>
      </c>
      <c r="AY232" s="17" t="s">
        <v>339</v>
      </c>
      <c r="BE232" s="149">
        <f>IF(N232="základní",J232,0)</f>
        <v>0</v>
      </c>
      <c r="BF232" s="149">
        <f>IF(N232="snížená",J232,0)</f>
        <v>0</v>
      </c>
      <c r="BG232" s="149">
        <f>IF(N232="zákl. přenesená",J232,0)</f>
        <v>0</v>
      </c>
      <c r="BH232" s="149">
        <f>IF(N232="sníž. přenesená",J232,0)</f>
        <v>0</v>
      </c>
      <c r="BI232" s="149">
        <f>IF(N232="nulová",J232,0)</f>
        <v>0</v>
      </c>
      <c r="BJ232" s="17" t="s">
        <v>84</v>
      </c>
      <c r="BK232" s="149">
        <f>ROUND(I232*H232,2)</f>
        <v>0</v>
      </c>
      <c r="BL232" s="17" t="s">
        <v>249</v>
      </c>
      <c r="BM232" s="148" t="s">
        <v>6561</v>
      </c>
    </row>
    <row r="233" spans="2:65" s="1" customFormat="1" ht="19.2" x14ac:dyDescent="0.2">
      <c r="B233" s="32"/>
      <c r="D233" s="150" t="s">
        <v>348</v>
      </c>
      <c r="F233" s="151" t="s">
        <v>2633</v>
      </c>
      <c r="I233" s="152"/>
      <c r="L233" s="32"/>
      <c r="M233" s="153"/>
      <c r="T233" s="56"/>
      <c r="AT233" s="17" t="s">
        <v>348</v>
      </c>
      <c r="AU233" s="17" t="s">
        <v>86</v>
      </c>
    </row>
    <row r="234" spans="2:65" s="12" customFormat="1" x14ac:dyDescent="0.2">
      <c r="B234" s="155"/>
      <c r="D234" s="150" t="s">
        <v>376</v>
      </c>
      <c r="E234" s="156" t="s">
        <v>1</v>
      </c>
      <c r="F234" s="157" t="s">
        <v>6548</v>
      </c>
      <c r="H234" s="158">
        <v>49.875</v>
      </c>
      <c r="I234" s="159"/>
      <c r="L234" s="155"/>
      <c r="M234" s="160"/>
      <c r="T234" s="161"/>
      <c r="AT234" s="156" t="s">
        <v>376</v>
      </c>
      <c r="AU234" s="156" t="s">
        <v>86</v>
      </c>
      <c r="AV234" s="12" t="s">
        <v>86</v>
      </c>
      <c r="AW234" s="12" t="s">
        <v>34</v>
      </c>
      <c r="AX234" s="12" t="s">
        <v>77</v>
      </c>
      <c r="AY234" s="156" t="s">
        <v>339</v>
      </c>
    </row>
    <row r="235" spans="2:65" s="15" customFormat="1" x14ac:dyDescent="0.2">
      <c r="B235" s="189"/>
      <c r="D235" s="150" t="s">
        <v>376</v>
      </c>
      <c r="E235" s="190" t="s">
        <v>1</v>
      </c>
      <c r="F235" s="191" t="s">
        <v>6549</v>
      </c>
      <c r="H235" s="190" t="s">
        <v>1</v>
      </c>
      <c r="I235" s="192"/>
      <c r="L235" s="189"/>
      <c r="M235" s="193"/>
      <c r="T235" s="194"/>
      <c r="AT235" s="190" t="s">
        <v>376</v>
      </c>
      <c r="AU235" s="190" t="s">
        <v>86</v>
      </c>
      <c r="AV235" s="15" t="s">
        <v>84</v>
      </c>
      <c r="AW235" s="15" t="s">
        <v>34</v>
      </c>
      <c r="AX235" s="15" t="s">
        <v>77</v>
      </c>
      <c r="AY235" s="190" t="s">
        <v>339</v>
      </c>
    </row>
    <row r="236" spans="2:65" s="12" customFormat="1" x14ac:dyDescent="0.2">
      <c r="B236" s="155"/>
      <c r="D236" s="150" t="s">
        <v>376</v>
      </c>
      <c r="E236" s="156" t="s">
        <v>1</v>
      </c>
      <c r="F236" s="157" t="s">
        <v>6550</v>
      </c>
      <c r="H236" s="158">
        <v>131.76</v>
      </c>
      <c r="I236" s="159"/>
      <c r="L236" s="155"/>
      <c r="M236" s="160"/>
      <c r="T236" s="161"/>
      <c r="AT236" s="156" t="s">
        <v>376</v>
      </c>
      <c r="AU236" s="156" t="s">
        <v>86</v>
      </c>
      <c r="AV236" s="12" t="s">
        <v>86</v>
      </c>
      <c r="AW236" s="12" t="s">
        <v>34</v>
      </c>
      <c r="AX236" s="12" t="s">
        <v>77</v>
      </c>
      <c r="AY236" s="156" t="s">
        <v>339</v>
      </c>
    </row>
    <row r="237" spans="2:65" s="15" customFormat="1" x14ac:dyDescent="0.2">
      <c r="B237" s="189"/>
      <c r="D237" s="150" t="s">
        <v>376</v>
      </c>
      <c r="E237" s="190" t="s">
        <v>1</v>
      </c>
      <c r="F237" s="191" t="s">
        <v>6562</v>
      </c>
      <c r="H237" s="190" t="s">
        <v>1</v>
      </c>
      <c r="I237" s="192"/>
      <c r="L237" s="189"/>
      <c r="M237" s="193"/>
      <c r="T237" s="194"/>
      <c r="AT237" s="190" t="s">
        <v>376</v>
      </c>
      <c r="AU237" s="190" t="s">
        <v>86</v>
      </c>
      <c r="AV237" s="15" t="s">
        <v>84</v>
      </c>
      <c r="AW237" s="15" t="s">
        <v>34</v>
      </c>
      <c r="AX237" s="15" t="s">
        <v>77</v>
      </c>
      <c r="AY237" s="190" t="s">
        <v>339</v>
      </c>
    </row>
    <row r="238" spans="2:65" s="12" customFormat="1" x14ac:dyDescent="0.2">
      <c r="B238" s="155"/>
      <c r="D238" s="150" t="s">
        <v>376</v>
      </c>
      <c r="E238" s="156" t="s">
        <v>1</v>
      </c>
      <c r="F238" s="157" t="s">
        <v>6563</v>
      </c>
      <c r="H238" s="158">
        <v>64.62</v>
      </c>
      <c r="I238" s="159"/>
      <c r="L238" s="155"/>
      <c r="M238" s="160"/>
      <c r="T238" s="161"/>
      <c r="AT238" s="156" t="s">
        <v>376</v>
      </c>
      <c r="AU238" s="156" t="s">
        <v>86</v>
      </c>
      <c r="AV238" s="12" t="s">
        <v>86</v>
      </c>
      <c r="AW238" s="12" t="s">
        <v>34</v>
      </c>
      <c r="AX238" s="12" t="s">
        <v>77</v>
      </c>
      <c r="AY238" s="156" t="s">
        <v>339</v>
      </c>
    </row>
    <row r="239" spans="2:65" s="13" customFormat="1" x14ac:dyDescent="0.2">
      <c r="B239" s="162"/>
      <c r="D239" s="150" t="s">
        <v>376</v>
      </c>
      <c r="E239" s="163" t="s">
        <v>1</v>
      </c>
      <c r="F239" s="164" t="s">
        <v>398</v>
      </c>
      <c r="H239" s="165">
        <v>246.255</v>
      </c>
      <c r="I239" s="166"/>
      <c r="L239" s="162"/>
      <c r="M239" s="167"/>
      <c r="T239" s="168"/>
      <c r="AT239" s="163" t="s">
        <v>376</v>
      </c>
      <c r="AU239" s="163" t="s">
        <v>86</v>
      </c>
      <c r="AV239" s="13" t="s">
        <v>249</v>
      </c>
      <c r="AW239" s="13" t="s">
        <v>34</v>
      </c>
      <c r="AX239" s="13" t="s">
        <v>84</v>
      </c>
      <c r="AY239" s="163" t="s">
        <v>339</v>
      </c>
    </row>
    <row r="240" spans="2:65" s="1" customFormat="1" ht="16.5" customHeight="1" x14ac:dyDescent="0.2">
      <c r="B240" s="136"/>
      <c r="C240" s="137" t="s">
        <v>451</v>
      </c>
      <c r="D240" s="137" t="s">
        <v>342</v>
      </c>
      <c r="E240" s="138" t="s">
        <v>2642</v>
      </c>
      <c r="F240" s="139" t="s">
        <v>2643</v>
      </c>
      <c r="G240" s="140" t="s">
        <v>493</v>
      </c>
      <c r="H240" s="141">
        <v>389.34</v>
      </c>
      <c r="I240" s="142"/>
      <c r="J240" s="143">
        <f>ROUND(I240*H240,2)</f>
        <v>0</v>
      </c>
      <c r="K240" s="139" t="s">
        <v>902</v>
      </c>
      <c r="L240" s="32"/>
      <c r="M240" s="144" t="s">
        <v>1</v>
      </c>
      <c r="N240" s="145" t="s">
        <v>42</v>
      </c>
      <c r="P240" s="146">
        <f>O240*H240</f>
        <v>0</v>
      </c>
      <c r="Q240" s="146">
        <v>0</v>
      </c>
      <c r="R240" s="146">
        <f>Q240*H240</f>
        <v>0</v>
      </c>
      <c r="S240" s="146">
        <v>0</v>
      </c>
      <c r="T240" s="147">
        <f>S240*H240</f>
        <v>0</v>
      </c>
      <c r="AR240" s="148" t="s">
        <v>249</v>
      </c>
      <c r="AT240" s="148" t="s">
        <v>342</v>
      </c>
      <c r="AU240" s="148" t="s">
        <v>86</v>
      </c>
      <c r="AY240" s="17" t="s">
        <v>339</v>
      </c>
      <c r="BE240" s="149">
        <f>IF(N240="základní",J240,0)</f>
        <v>0</v>
      </c>
      <c r="BF240" s="149">
        <f>IF(N240="snížená",J240,0)</f>
        <v>0</v>
      </c>
      <c r="BG240" s="149">
        <f>IF(N240="zákl. přenesená",J240,0)</f>
        <v>0</v>
      </c>
      <c r="BH240" s="149">
        <f>IF(N240="sníž. přenesená",J240,0)</f>
        <v>0</v>
      </c>
      <c r="BI240" s="149">
        <f>IF(N240="nulová",J240,0)</f>
        <v>0</v>
      </c>
      <c r="BJ240" s="17" t="s">
        <v>84</v>
      </c>
      <c r="BK240" s="149">
        <f>ROUND(I240*H240,2)</f>
        <v>0</v>
      </c>
      <c r="BL240" s="17" t="s">
        <v>249</v>
      </c>
      <c r="BM240" s="148" t="s">
        <v>6564</v>
      </c>
    </row>
    <row r="241" spans="2:65" s="1" customFormat="1" x14ac:dyDescent="0.2">
      <c r="B241" s="32"/>
      <c r="D241" s="150" t="s">
        <v>348</v>
      </c>
      <c r="F241" s="151" t="s">
        <v>2645</v>
      </c>
      <c r="I241" s="152"/>
      <c r="L241" s="32"/>
      <c r="M241" s="153"/>
      <c r="T241" s="56"/>
      <c r="AT241" s="17" t="s">
        <v>348</v>
      </c>
      <c r="AU241" s="17" t="s">
        <v>86</v>
      </c>
    </row>
    <row r="242" spans="2:65" s="15" customFormat="1" x14ac:dyDescent="0.2">
      <c r="B242" s="189"/>
      <c r="D242" s="150" t="s">
        <v>376</v>
      </c>
      <c r="E242" s="190" t="s">
        <v>1</v>
      </c>
      <c r="F242" s="191" t="s">
        <v>6565</v>
      </c>
      <c r="H242" s="190" t="s">
        <v>1</v>
      </c>
      <c r="I242" s="192"/>
      <c r="L242" s="189"/>
      <c r="M242" s="193"/>
      <c r="T242" s="194"/>
      <c r="AT242" s="190" t="s">
        <v>376</v>
      </c>
      <c r="AU242" s="190" t="s">
        <v>86</v>
      </c>
      <c r="AV242" s="15" t="s">
        <v>84</v>
      </c>
      <c r="AW242" s="15" t="s">
        <v>34</v>
      </c>
      <c r="AX242" s="15" t="s">
        <v>77</v>
      </c>
      <c r="AY242" s="190" t="s">
        <v>339</v>
      </c>
    </row>
    <row r="243" spans="2:65" s="12" customFormat="1" x14ac:dyDescent="0.2">
      <c r="B243" s="155"/>
      <c r="D243" s="150" t="s">
        <v>376</v>
      </c>
      <c r="E243" s="156" t="s">
        <v>1</v>
      </c>
      <c r="F243" s="157" t="s">
        <v>6566</v>
      </c>
      <c r="H243" s="158">
        <v>60.84</v>
      </c>
      <c r="I243" s="159"/>
      <c r="L243" s="155"/>
      <c r="M243" s="160"/>
      <c r="T243" s="161"/>
      <c r="AT243" s="156" t="s">
        <v>376</v>
      </c>
      <c r="AU243" s="156" t="s">
        <v>86</v>
      </c>
      <c r="AV243" s="12" t="s">
        <v>86</v>
      </c>
      <c r="AW243" s="12" t="s">
        <v>34</v>
      </c>
      <c r="AX243" s="12" t="s">
        <v>77</v>
      </c>
      <c r="AY243" s="156" t="s">
        <v>339</v>
      </c>
    </row>
    <row r="244" spans="2:65" s="15" customFormat="1" x14ac:dyDescent="0.2">
      <c r="B244" s="189"/>
      <c r="D244" s="150" t="s">
        <v>376</v>
      </c>
      <c r="E244" s="190" t="s">
        <v>1</v>
      </c>
      <c r="F244" s="191" t="s">
        <v>6567</v>
      </c>
      <c r="H244" s="190" t="s">
        <v>1</v>
      </c>
      <c r="I244" s="192"/>
      <c r="L244" s="189"/>
      <c r="M244" s="193"/>
      <c r="T244" s="194"/>
      <c r="AT244" s="190" t="s">
        <v>376</v>
      </c>
      <c r="AU244" s="190" t="s">
        <v>86</v>
      </c>
      <c r="AV244" s="15" t="s">
        <v>84</v>
      </c>
      <c r="AW244" s="15" t="s">
        <v>34</v>
      </c>
      <c r="AX244" s="15" t="s">
        <v>77</v>
      </c>
      <c r="AY244" s="190" t="s">
        <v>339</v>
      </c>
    </row>
    <row r="245" spans="2:65" s="12" customFormat="1" x14ac:dyDescent="0.2">
      <c r="B245" s="155"/>
      <c r="D245" s="150" t="s">
        <v>376</v>
      </c>
      <c r="E245" s="156" t="s">
        <v>1</v>
      </c>
      <c r="F245" s="157" t="s">
        <v>6568</v>
      </c>
      <c r="H245" s="158">
        <v>328.5</v>
      </c>
      <c r="I245" s="159"/>
      <c r="L245" s="155"/>
      <c r="M245" s="160"/>
      <c r="T245" s="161"/>
      <c r="AT245" s="156" t="s">
        <v>376</v>
      </c>
      <c r="AU245" s="156" t="s">
        <v>86</v>
      </c>
      <c r="AV245" s="12" t="s">
        <v>86</v>
      </c>
      <c r="AW245" s="12" t="s">
        <v>34</v>
      </c>
      <c r="AX245" s="12" t="s">
        <v>77</v>
      </c>
      <c r="AY245" s="156" t="s">
        <v>339</v>
      </c>
    </row>
    <row r="246" spans="2:65" s="13" customFormat="1" x14ac:dyDescent="0.2">
      <c r="B246" s="162"/>
      <c r="D246" s="150" t="s">
        <v>376</v>
      </c>
      <c r="E246" s="163" t="s">
        <v>1</v>
      </c>
      <c r="F246" s="164" t="s">
        <v>398</v>
      </c>
      <c r="H246" s="165">
        <v>389.34</v>
      </c>
      <c r="I246" s="166"/>
      <c r="L246" s="162"/>
      <c r="M246" s="167"/>
      <c r="T246" s="168"/>
      <c r="AT246" s="163" t="s">
        <v>376</v>
      </c>
      <c r="AU246" s="163" t="s">
        <v>86</v>
      </c>
      <c r="AV246" s="13" t="s">
        <v>249</v>
      </c>
      <c r="AW246" s="13" t="s">
        <v>34</v>
      </c>
      <c r="AX246" s="13" t="s">
        <v>84</v>
      </c>
      <c r="AY246" s="163" t="s">
        <v>339</v>
      </c>
    </row>
    <row r="247" spans="2:65" s="1" customFormat="1" ht="16.5" customHeight="1" x14ac:dyDescent="0.2">
      <c r="B247" s="136"/>
      <c r="C247" s="137" t="s">
        <v>7</v>
      </c>
      <c r="D247" s="137" t="s">
        <v>342</v>
      </c>
      <c r="E247" s="138" t="s">
        <v>2651</v>
      </c>
      <c r="F247" s="139" t="s">
        <v>2652</v>
      </c>
      <c r="G247" s="140" t="s">
        <v>493</v>
      </c>
      <c r="H247" s="141">
        <v>685.53499999999997</v>
      </c>
      <c r="I247" s="142"/>
      <c r="J247" s="143">
        <f>ROUND(I247*H247,2)</f>
        <v>0</v>
      </c>
      <c r="K247" s="139" t="s">
        <v>902</v>
      </c>
      <c r="L247" s="32"/>
      <c r="M247" s="144" t="s">
        <v>1</v>
      </c>
      <c r="N247" s="145" t="s">
        <v>42</v>
      </c>
      <c r="P247" s="146">
        <f>O247*H247</f>
        <v>0</v>
      </c>
      <c r="Q247" s="146">
        <v>0</v>
      </c>
      <c r="R247" s="146">
        <f>Q247*H247</f>
        <v>0</v>
      </c>
      <c r="S247" s="146">
        <v>0</v>
      </c>
      <c r="T247" s="147">
        <f>S247*H247</f>
        <v>0</v>
      </c>
      <c r="AR247" s="148" t="s">
        <v>249</v>
      </c>
      <c r="AT247" s="148" t="s">
        <v>342</v>
      </c>
      <c r="AU247" s="148" t="s">
        <v>86</v>
      </c>
      <c r="AY247" s="17" t="s">
        <v>339</v>
      </c>
      <c r="BE247" s="149">
        <f>IF(N247="základní",J247,0)</f>
        <v>0</v>
      </c>
      <c r="BF247" s="149">
        <f>IF(N247="snížená",J247,0)</f>
        <v>0</v>
      </c>
      <c r="BG247" s="149">
        <f>IF(N247="zákl. přenesená",J247,0)</f>
        <v>0</v>
      </c>
      <c r="BH247" s="149">
        <f>IF(N247="sníž. přenesená",J247,0)</f>
        <v>0</v>
      </c>
      <c r="BI247" s="149">
        <f>IF(N247="nulová",J247,0)</f>
        <v>0</v>
      </c>
      <c r="BJ247" s="17" t="s">
        <v>84</v>
      </c>
      <c r="BK247" s="149">
        <f>ROUND(I247*H247,2)</f>
        <v>0</v>
      </c>
      <c r="BL247" s="17" t="s">
        <v>249</v>
      </c>
      <c r="BM247" s="148" t="s">
        <v>6569</v>
      </c>
    </row>
    <row r="248" spans="2:65" s="1" customFormat="1" x14ac:dyDescent="0.2">
      <c r="B248" s="32"/>
      <c r="D248" s="150" t="s">
        <v>348</v>
      </c>
      <c r="F248" s="151" t="s">
        <v>2654</v>
      </c>
      <c r="I248" s="152"/>
      <c r="L248" s="32"/>
      <c r="M248" s="153"/>
      <c r="T248" s="56"/>
      <c r="AT248" s="17" t="s">
        <v>348</v>
      </c>
      <c r="AU248" s="17" t="s">
        <v>86</v>
      </c>
    </row>
    <row r="249" spans="2:65" s="15" customFormat="1" x14ac:dyDescent="0.2">
      <c r="B249" s="189"/>
      <c r="D249" s="150" t="s">
        <v>376</v>
      </c>
      <c r="E249" s="190" t="s">
        <v>1</v>
      </c>
      <c r="F249" s="191" t="s">
        <v>6570</v>
      </c>
      <c r="H249" s="190" t="s">
        <v>1</v>
      </c>
      <c r="I249" s="192"/>
      <c r="L249" s="189"/>
      <c r="M249" s="193"/>
      <c r="T249" s="194"/>
      <c r="AT249" s="190" t="s">
        <v>376</v>
      </c>
      <c r="AU249" s="190" t="s">
        <v>86</v>
      </c>
      <c r="AV249" s="15" t="s">
        <v>84</v>
      </c>
      <c r="AW249" s="15" t="s">
        <v>34</v>
      </c>
      <c r="AX249" s="15" t="s">
        <v>77</v>
      </c>
      <c r="AY249" s="190" t="s">
        <v>339</v>
      </c>
    </row>
    <row r="250" spans="2:65" s="12" customFormat="1" x14ac:dyDescent="0.2">
      <c r="B250" s="155"/>
      <c r="D250" s="150" t="s">
        <v>376</v>
      </c>
      <c r="E250" s="156" t="s">
        <v>1</v>
      </c>
      <c r="F250" s="157" t="s">
        <v>6566</v>
      </c>
      <c r="H250" s="158">
        <v>60.84</v>
      </c>
      <c r="I250" s="159"/>
      <c r="L250" s="155"/>
      <c r="M250" s="160"/>
      <c r="T250" s="161"/>
      <c r="AT250" s="156" t="s">
        <v>376</v>
      </c>
      <c r="AU250" s="156" t="s">
        <v>86</v>
      </c>
      <c r="AV250" s="12" t="s">
        <v>86</v>
      </c>
      <c r="AW250" s="12" t="s">
        <v>34</v>
      </c>
      <c r="AX250" s="12" t="s">
        <v>77</v>
      </c>
      <c r="AY250" s="156" t="s">
        <v>339</v>
      </c>
    </row>
    <row r="251" spans="2:65" s="15" customFormat="1" x14ac:dyDescent="0.2">
      <c r="B251" s="189"/>
      <c r="D251" s="150" t="s">
        <v>376</v>
      </c>
      <c r="E251" s="190" t="s">
        <v>1</v>
      </c>
      <c r="F251" s="191" t="s">
        <v>6543</v>
      </c>
      <c r="H251" s="190" t="s">
        <v>1</v>
      </c>
      <c r="I251" s="192"/>
      <c r="L251" s="189"/>
      <c r="M251" s="193"/>
      <c r="T251" s="194"/>
      <c r="AT251" s="190" t="s">
        <v>376</v>
      </c>
      <c r="AU251" s="190" t="s">
        <v>86</v>
      </c>
      <c r="AV251" s="15" t="s">
        <v>84</v>
      </c>
      <c r="AW251" s="15" t="s">
        <v>34</v>
      </c>
      <c r="AX251" s="15" t="s">
        <v>77</v>
      </c>
      <c r="AY251" s="190" t="s">
        <v>339</v>
      </c>
    </row>
    <row r="252" spans="2:65" s="12" customFormat="1" x14ac:dyDescent="0.2">
      <c r="B252" s="155"/>
      <c r="D252" s="150" t="s">
        <v>376</v>
      </c>
      <c r="E252" s="156" t="s">
        <v>1</v>
      </c>
      <c r="F252" s="157" t="s">
        <v>6544</v>
      </c>
      <c r="H252" s="158">
        <v>13.31</v>
      </c>
      <c r="I252" s="159"/>
      <c r="L252" s="155"/>
      <c r="M252" s="160"/>
      <c r="T252" s="161"/>
      <c r="AT252" s="156" t="s">
        <v>376</v>
      </c>
      <c r="AU252" s="156" t="s">
        <v>86</v>
      </c>
      <c r="AV252" s="12" t="s">
        <v>86</v>
      </c>
      <c r="AW252" s="12" t="s">
        <v>34</v>
      </c>
      <c r="AX252" s="12" t="s">
        <v>77</v>
      </c>
      <c r="AY252" s="156" t="s">
        <v>339</v>
      </c>
    </row>
    <row r="253" spans="2:65" s="12" customFormat="1" x14ac:dyDescent="0.2">
      <c r="B253" s="155"/>
      <c r="D253" s="150" t="s">
        <v>376</v>
      </c>
      <c r="E253" s="156" t="s">
        <v>1</v>
      </c>
      <c r="F253" s="157" t="s">
        <v>6545</v>
      </c>
      <c r="H253" s="158">
        <v>5.7960000000000003</v>
      </c>
      <c r="I253" s="159"/>
      <c r="L253" s="155"/>
      <c r="M253" s="160"/>
      <c r="T253" s="161"/>
      <c r="AT253" s="156" t="s">
        <v>376</v>
      </c>
      <c r="AU253" s="156" t="s">
        <v>86</v>
      </c>
      <c r="AV253" s="12" t="s">
        <v>86</v>
      </c>
      <c r="AW253" s="12" t="s">
        <v>34</v>
      </c>
      <c r="AX253" s="12" t="s">
        <v>77</v>
      </c>
      <c r="AY253" s="156" t="s">
        <v>339</v>
      </c>
    </row>
    <row r="254" spans="2:65" s="12" customFormat="1" x14ac:dyDescent="0.2">
      <c r="B254" s="155"/>
      <c r="D254" s="150" t="s">
        <v>376</v>
      </c>
      <c r="E254" s="156" t="s">
        <v>1</v>
      </c>
      <c r="F254" s="157" t="s">
        <v>6546</v>
      </c>
      <c r="H254" s="158">
        <v>6.4610000000000003</v>
      </c>
      <c r="I254" s="159"/>
      <c r="L254" s="155"/>
      <c r="M254" s="160"/>
      <c r="T254" s="161"/>
      <c r="AT254" s="156" t="s">
        <v>376</v>
      </c>
      <c r="AU254" s="156" t="s">
        <v>86</v>
      </c>
      <c r="AV254" s="12" t="s">
        <v>86</v>
      </c>
      <c r="AW254" s="12" t="s">
        <v>34</v>
      </c>
      <c r="AX254" s="12" t="s">
        <v>77</v>
      </c>
      <c r="AY254" s="156" t="s">
        <v>339</v>
      </c>
    </row>
    <row r="255" spans="2:65" s="12" customFormat="1" x14ac:dyDescent="0.2">
      <c r="B255" s="155"/>
      <c r="D255" s="150" t="s">
        <v>376</v>
      </c>
      <c r="E255" s="156" t="s">
        <v>1</v>
      </c>
      <c r="F255" s="157" t="s">
        <v>6547</v>
      </c>
      <c r="H255" s="158">
        <v>24.373000000000001</v>
      </c>
      <c r="I255" s="159"/>
      <c r="L255" s="155"/>
      <c r="M255" s="160"/>
      <c r="T255" s="161"/>
      <c r="AT255" s="156" t="s">
        <v>376</v>
      </c>
      <c r="AU255" s="156" t="s">
        <v>86</v>
      </c>
      <c r="AV255" s="12" t="s">
        <v>86</v>
      </c>
      <c r="AW255" s="12" t="s">
        <v>34</v>
      </c>
      <c r="AX255" s="12" t="s">
        <v>77</v>
      </c>
      <c r="AY255" s="156" t="s">
        <v>339</v>
      </c>
    </row>
    <row r="256" spans="2:65" s="12" customFormat="1" x14ac:dyDescent="0.2">
      <c r="B256" s="155"/>
      <c r="D256" s="150" t="s">
        <v>376</v>
      </c>
      <c r="E256" s="156" t="s">
        <v>1</v>
      </c>
      <c r="F256" s="157" t="s">
        <v>6548</v>
      </c>
      <c r="H256" s="158">
        <v>49.875</v>
      </c>
      <c r="I256" s="159"/>
      <c r="L256" s="155"/>
      <c r="M256" s="160"/>
      <c r="T256" s="161"/>
      <c r="AT256" s="156" t="s">
        <v>376</v>
      </c>
      <c r="AU256" s="156" t="s">
        <v>86</v>
      </c>
      <c r="AV256" s="12" t="s">
        <v>86</v>
      </c>
      <c r="AW256" s="12" t="s">
        <v>34</v>
      </c>
      <c r="AX256" s="12" t="s">
        <v>77</v>
      </c>
      <c r="AY256" s="156" t="s">
        <v>339</v>
      </c>
    </row>
    <row r="257" spans="2:65" s="15" customFormat="1" x14ac:dyDescent="0.2">
      <c r="B257" s="189"/>
      <c r="D257" s="150" t="s">
        <v>376</v>
      </c>
      <c r="E257" s="190" t="s">
        <v>1</v>
      </c>
      <c r="F257" s="191" t="s">
        <v>6549</v>
      </c>
      <c r="H257" s="190" t="s">
        <v>1</v>
      </c>
      <c r="I257" s="192"/>
      <c r="L257" s="189"/>
      <c r="M257" s="193"/>
      <c r="T257" s="194"/>
      <c r="AT257" s="190" t="s">
        <v>376</v>
      </c>
      <c r="AU257" s="190" t="s">
        <v>86</v>
      </c>
      <c r="AV257" s="15" t="s">
        <v>84</v>
      </c>
      <c r="AW257" s="15" t="s">
        <v>34</v>
      </c>
      <c r="AX257" s="15" t="s">
        <v>77</v>
      </c>
      <c r="AY257" s="190" t="s">
        <v>339</v>
      </c>
    </row>
    <row r="258" spans="2:65" s="12" customFormat="1" x14ac:dyDescent="0.2">
      <c r="B258" s="155"/>
      <c r="D258" s="150" t="s">
        <v>376</v>
      </c>
      <c r="E258" s="156" t="s">
        <v>1</v>
      </c>
      <c r="F258" s="157" t="s">
        <v>6550</v>
      </c>
      <c r="H258" s="158">
        <v>131.76</v>
      </c>
      <c r="I258" s="159"/>
      <c r="L258" s="155"/>
      <c r="M258" s="160"/>
      <c r="T258" s="161"/>
      <c r="AT258" s="156" t="s">
        <v>376</v>
      </c>
      <c r="AU258" s="156" t="s">
        <v>86</v>
      </c>
      <c r="AV258" s="12" t="s">
        <v>86</v>
      </c>
      <c r="AW258" s="12" t="s">
        <v>34</v>
      </c>
      <c r="AX258" s="12" t="s">
        <v>77</v>
      </c>
      <c r="AY258" s="156" t="s">
        <v>339</v>
      </c>
    </row>
    <row r="259" spans="2:65" s="15" customFormat="1" x14ac:dyDescent="0.2">
      <c r="B259" s="189"/>
      <c r="D259" s="150" t="s">
        <v>376</v>
      </c>
      <c r="E259" s="190" t="s">
        <v>1</v>
      </c>
      <c r="F259" s="191" t="s">
        <v>6571</v>
      </c>
      <c r="H259" s="190" t="s">
        <v>1</v>
      </c>
      <c r="I259" s="192"/>
      <c r="L259" s="189"/>
      <c r="M259" s="193"/>
      <c r="T259" s="194"/>
      <c r="AT259" s="190" t="s">
        <v>376</v>
      </c>
      <c r="AU259" s="190" t="s">
        <v>86</v>
      </c>
      <c r="AV259" s="15" t="s">
        <v>84</v>
      </c>
      <c r="AW259" s="15" t="s">
        <v>34</v>
      </c>
      <c r="AX259" s="15" t="s">
        <v>77</v>
      </c>
      <c r="AY259" s="190" t="s">
        <v>339</v>
      </c>
    </row>
    <row r="260" spans="2:65" s="12" customFormat="1" x14ac:dyDescent="0.2">
      <c r="B260" s="155"/>
      <c r="D260" s="150" t="s">
        <v>376</v>
      </c>
      <c r="E260" s="156" t="s">
        <v>1</v>
      </c>
      <c r="F260" s="157" t="s">
        <v>6572</v>
      </c>
      <c r="H260" s="158">
        <v>393.12</v>
      </c>
      <c r="I260" s="159"/>
      <c r="L260" s="155"/>
      <c r="M260" s="160"/>
      <c r="T260" s="161"/>
      <c r="AT260" s="156" t="s">
        <v>376</v>
      </c>
      <c r="AU260" s="156" t="s">
        <v>86</v>
      </c>
      <c r="AV260" s="12" t="s">
        <v>86</v>
      </c>
      <c r="AW260" s="12" t="s">
        <v>34</v>
      </c>
      <c r="AX260" s="12" t="s">
        <v>77</v>
      </c>
      <c r="AY260" s="156" t="s">
        <v>339</v>
      </c>
    </row>
    <row r="261" spans="2:65" s="13" customFormat="1" x14ac:dyDescent="0.2">
      <c r="B261" s="162"/>
      <c r="D261" s="150" t="s">
        <v>376</v>
      </c>
      <c r="E261" s="163" t="s">
        <v>1</v>
      </c>
      <c r="F261" s="164" t="s">
        <v>398</v>
      </c>
      <c r="H261" s="165">
        <v>685.53500000000008</v>
      </c>
      <c r="I261" s="166"/>
      <c r="L261" s="162"/>
      <c r="M261" s="167"/>
      <c r="T261" s="168"/>
      <c r="AT261" s="163" t="s">
        <v>376</v>
      </c>
      <c r="AU261" s="163" t="s">
        <v>86</v>
      </c>
      <c r="AV261" s="13" t="s">
        <v>249</v>
      </c>
      <c r="AW261" s="13" t="s">
        <v>34</v>
      </c>
      <c r="AX261" s="13" t="s">
        <v>84</v>
      </c>
      <c r="AY261" s="163" t="s">
        <v>339</v>
      </c>
    </row>
    <row r="262" spans="2:65" s="11" customFormat="1" ht="22.8" customHeight="1" x14ac:dyDescent="0.25">
      <c r="B262" s="124"/>
      <c r="D262" s="125" t="s">
        <v>76</v>
      </c>
      <c r="E262" s="134" t="s">
        <v>2661</v>
      </c>
      <c r="F262" s="134" t="s">
        <v>2662</v>
      </c>
      <c r="I262" s="127"/>
      <c r="J262" s="135">
        <f>BK262</f>
        <v>0</v>
      </c>
      <c r="L262" s="124"/>
      <c r="M262" s="129"/>
      <c r="P262" s="130">
        <f>SUM(P263:P264)</f>
        <v>0</v>
      </c>
      <c r="R262" s="130">
        <f>SUM(R263:R264)</f>
        <v>0</v>
      </c>
      <c r="T262" s="131">
        <f>SUM(T263:T264)</f>
        <v>0</v>
      </c>
      <c r="AR262" s="125" t="s">
        <v>84</v>
      </c>
      <c r="AT262" s="132" t="s">
        <v>76</v>
      </c>
      <c r="AU262" s="132" t="s">
        <v>84</v>
      </c>
      <c r="AY262" s="125" t="s">
        <v>339</v>
      </c>
      <c r="BK262" s="133">
        <f>SUM(BK263:BK264)</f>
        <v>0</v>
      </c>
    </row>
    <row r="263" spans="2:65" s="1" customFormat="1" ht="16.5" customHeight="1" x14ac:dyDescent="0.2">
      <c r="B263" s="136"/>
      <c r="C263" s="137" t="s">
        <v>460</v>
      </c>
      <c r="D263" s="137" t="s">
        <v>342</v>
      </c>
      <c r="E263" s="138" t="s">
        <v>2663</v>
      </c>
      <c r="F263" s="139" t="s">
        <v>2664</v>
      </c>
      <c r="G263" s="140" t="s">
        <v>493</v>
      </c>
      <c r="H263" s="141">
        <v>32.911999999999999</v>
      </c>
      <c r="I263" s="142"/>
      <c r="J263" s="143">
        <f>ROUND(I263*H263,2)</f>
        <v>0</v>
      </c>
      <c r="K263" s="139" t="s">
        <v>902</v>
      </c>
      <c r="L263" s="32"/>
      <c r="M263" s="144" t="s">
        <v>1</v>
      </c>
      <c r="N263" s="145" t="s">
        <v>42</v>
      </c>
      <c r="P263" s="146">
        <f>O263*H263</f>
        <v>0</v>
      </c>
      <c r="Q263" s="146">
        <v>0</v>
      </c>
      <c r="R263" s="146">
        <f>Q263*H263</f>
        <v>0</v>
      </c>
      <c r="S263" s="146">
        <v>0</v>
      </c>
      <c r="T263" s="147">
        <f>S263*H263</f>
        <v>0</v>
      </c>
      <c r="AR263" s="148" t="s">
        <v>249</v>
      </c>
      <c r="AT263" s="148" t="s">
        <v>342</v>
      </c>
      <c r="AU263" s="148" t="s">
        <v>86</v>
      </c>
      <c r="AY263" s="17" t="s">
        <v>339</v>
      </c>
      <c r="BE263" s="149">
        <f>IF(N263="základní",J263,0)</f>
        <v>0</v>
      </c>
      <c r="BF263" s="149">
        <f>IF(N263="snížená",J263,0)</f>
        <v>0</v>
      </c>
      <c r="BG263" s="149">
        <f>IF(N263="zákl. přenesená",J263,0)</f>
        <v>0</v>
      </c>
      <c r="BH263" s="149">
        <f>IF(N263="sníž. přenesená",J263,0)</f>
        <v>0</v>
      </c>
      <c r="BI263" s="149">
        <f>IF(N263="nulová",J263,0)</f>
        <v>0</v>
      </c>
      <c r="BJ263" s="17" t="s">
        <v>84</v>
      </c>
      <c r="BK263" s="149">
        <f>ROUND(I263*H263,2)</f>
        <v>0</v>
      </c>
      <c r="BL263" s="17" t="s">
        <v>249</v>
      </c>
      <c r="BM263" s="148" t="s">
        <v>6573</v>
      </c>
    </row>
    <row r="264" spans="2:65" s="1" customFormat="1" ht="19.2" x14ac:dyDescent="0.2">
      <c r="B264" s="32"/>
      <c r="D264" s="150" t="s">
        <v>348</v>
      </c>
      <c r="F264" s="151" t="s">
        <v>2666</v>
      </c>
      <c r="I264" s="152"/>
      <c r="L264" s="32"/>
      <c r="M264" s="202"/>
      <c r="N264" s="203"/>
      <c r="O264" s="203"/>
      <c r="P264" s="203"/>
      <c r="Q264" s="203"/>
      <c r="R264" s="203"/>
      <c r="S264" s="203"/>
      <c r="T264" s="204"/>
      <c r="AT264" s="17" t="s">
        <v>348</v>
      </c>
      <c r="AU264" s="17" t="s">
        <v>86</v>
      </c>
    </row>
    <row r="265" spans="2:65" s="1" customFormat="1" ht="6.9" customHeight="1" x14ac:dyDescent="0.2">
      <c r="B265" s="44"/>
      <c r="C265" s="45"/>
      <c r="D265" s="45"/>
      <c r="E265" s="45"/>
      <c r="F265" s="45"/>
      <c r="G265" s="45"/>
      <c r="H265" s="45"/>
      <c r="I265" s="45"/>
      <c r="J265" s="45"/>
      <c r="K265" s="45"/>
      <c r="L265" s="32"/>
    </row>
  </sheetData>
  <autoFilter ref="C130:K264" xr:uid="{00000000-0009-0000-0000-000020000000}"/>
  <mergeCells count="15">
    <mergeCell ref="E117:H117"/>
    <mergeCell ref="E121:H121"/>
    <mergeCell ref="E119:H119"/>
    <mergeCell ref="E123:H123"/>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2:BM155"/>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237</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3.2" x14ac:dyDescent="0.2">
      <c r="B8" s="20"/>
      <c r="D8" s="27" t="s">
        <v>312</v>
      </c>
      <c r="L8" s="20"/>
    </row>
    <row r="9" spans="2:46" ht="16.5" customHeight="1" x14ac:dyDescent="0.2">
      <c r="B9" s="20"/>
      <c r="E9" s="278" t="s">
        <v>1953</v>
      </c>
      <c r="F9" s="256"/>
      <c r="G9" s="256"/>
      <c r="H9" s="256"/>
      <c r="L9" s="20"/>
    </row>
    <row r="10" spans="2:46" ht="12" customHeight="1" x14ac:dyDescent="0.2">
      <c r="B10" s="20"/>
      <c r="D10" s="27" t="s">
        <v>314</v>
      </c>
      <c r="L10" s="20"/>
    </row>
    <row r="11" spans="2:46" s="1" customFormat="1" ht="16.5" customHeight="1" x14ac:dyDescent="0.2">
      <c r="B11" s="32"/>
      <c r="E11" s="260" t="s">
        <v>6574</v>
      </c>
      <c r="F11" s="277"/>
      <c r="G11" s="277"/>
      <c r="H11" s="277"/>
      <c r="L11" s="32"/>
    </row>
    <row r="12" spans="2:46" s="1" customFormat="1" ht="12" customHeight="1" x14ac:dyDescent="0.2">
      <c r="B12" s="32"/>
      <c r="D12" s="27" t="s">
        <v>625</v>
      </c>
      <c r="L12" s="32"/>
    </row>
    <row r="13" spans="2:46" s="1" customFormat="1" ht="16.5" customHeight="1" x14ac:dyDescent="0.2">
      <c r="B13" s="32"/>
      <c r="E13" s="248" t="s">
        <v>6575</v>
      </c>
      <c r="F13" s="277"/>
      <c r="G13" s="277"/>
      <c r="H13" s="277"/>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8"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80" t="str">
        <f>'Rekapitulace stavby'!E14</f>
        <v>Vyplň údaj</v>
      </c>
      <c r="F22" s="266"/>
      <c r="G22" s="266"/>
      <c r="H22" s="266"/>
      <c r="I22" s="27" t="s">
        <v>28</v>
      </c>
      <c r="J22" s="28" t="str">
        <f>'Rekapitulace stavby'!AN14</f>
        <v>Vyplň údaj</v>
      </c>
      <c r="L22" s="32"/>
    </row>
    <row r="23" spans="2:12" s="1" customFormat="1" ht="6.9"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 customHeight="1" x14ac:dyDescent="0.2">
      <c r="B29" s="32"/>
      <c r="L29" s="32"/>
    </row>
    <row r="30" spans="2:12" s="1" customFormat="1" ht="12" customHeight="1" x14ac:dyDescent="0.2">
      <c r="B30" s="32"/>
      <c r="D30" s="27" t="s">
        <v>36</v>
      </c>
      <c r="L30" s="32"/>
    </row>
    <row r="31" spans="2:12" s="7" customFormat="1" ht="16.5" customHeight="1" x14ac:dyDescent="0.2">
      <c r="B31" s="94"/>
      <c r="E31" s="270" t="s">
        <v>1</v>
      </c>
      <c r="F31" s="270"/>
      <c r="G31" s="270"/>
      <c r="H31" s="270"/>
      <c r="L31" s="94"/>
    </row>
    <row r="32" spans="2:12" s="1" customFormat="1" ht="6.9" customHeight="1" x14ac:dyDescent="0.2">
      <c r="B32" s="32"/>
      <c r="L32" s="32"/>
    </row>
    <row r="33" spans="2:12" s="1" customFormat="1" ht="6.9" customHeight="1" x14ac:dyDescent="0.2">
      <c r="B33" s="32"/>
      <c r="D33" s="53"/>
      <c r="E33" s="53"/>
      <c r="F33" s="53"/>
      <c r="G33" s="53"/>
      <c r="H33" s="53"/>
      <c r="I33" s="53"/>
      <c r="J33" s="53"/>
      <c r="K33" s="53"/>
      <c r="L33" s="32"/>
    </row>
    <row r="34" spans="2:12" s="1" customFormat="1" ht="25.35" customHeight="1" x14ac:dyDescent="0.2">
      <c r="B34" s="32"/>
      <c r="D34" s="95" t="s">
        <v>37</v>
      </c>
      <c r="J34" s="66">
        <f>ROUND(J126, 2)</f>
        <v>0</v>
      </c>
      <c r="L34" s="32"/>
    </row>
    <row r="35" spans="2:12" s="1" customFormat="1" ht="6.9" customHeight="1" x14ac:dyDescent="0.2">
      <c r="B35" s="32"/>
      <c r="D35" s="53"/>
      <c r="E35" s="53"/>
      <c r="F35" s="53"/>
      <c r="G35" s="53"/>
      <c r="H35" s="53"/>
      <c r="I35" s="53"/>
      <c r="J35" s="53"/>
      <c r="K35" s="53"/>
      <c r="L35" s="32"/>
    </row>
    <row r="36" spans="2:12" s="1" customFormat="1" ht="14.4" customHeight="1" x14ac:dyDescent="0.2">
      <c r="B36" s="32"/>
      <c r="F36" s="35" t="s">
        <v>39</v>
      </c>
      <c r="I36" s="35" t="s">
        <v>38</v>
      </c>
      <c r="J36" s="35" t="s">
        <v>40</v>
      </c>
      <c r="L36" s="32"/>
    </row>
    <row r="37" spans="2:12" s="1" customFormat="1" ht="14.4" customHeight="1" x14ac:dyDescent="0.2">
      <c r="B37" s="32"/>
      <c r="D37" s="55" t="s">
        <v>41</v>
      </c>
      <c r="E37" s="27" t="s">
        <v>42</v>
      </c>
      <c r="F37" s="86">
        <f>ROUND((SUM(BE126:BE154)),  2)</f>
        <v>0</v>
      </c>
      <c r="I37" s="96">
        <v>0.21</v>
      </c>
      <c r="J37" s="86">
        <f>ROUND(((SUM(BE126:BE154))*I37),  2)</f>
        <v>0</v>
      </c>
      <c r="L37" s="32"/>
    </row>
    <row r="38" spans="2:12" s="1" customFormat="1" ht="14.4" customHeight="1" x14ac:dyDescent="0.2">
      <c r="B38" s="32"/>
      <c r="E38" s="27" t="s">
        <v>43</v>
      </c>
      <c r="F38" s="86">
        <f>ROUND((SUM(BF126:BF154)),  2)</f>
        <v>0</v>
      </c>
      <c r="I38" s="96">
        <v>0.12</v>
      </c>
      <c r="J38" s="86">
        <f>ROUND(((SUM(BF126:BF154))*I38),  2)</f>
        <v>0</v>
      </c>
      <c r="L38" s="32"/>
    </row>
    <row r="39" spans="2:12" s="1" customFormat="1" ht="14.4" hidden="1" customHeight="1" x14ac:dyDescent="0.2">
      <c r="B39" s="32"/>
      <c r="E39" s="27" t="s">
        <v>44</v>
      </c>
      <c r="F39" s="86">
        <f>ROUND((SUM(BG126:BG154)),  2)</f>
        <v>0</v>
      </c>
      <c r="I39" s="96">
        <v>0.21</v>
      </c>
      <c r="J39" s="86">
        <f>0</f>
        <v>0</v>
      </c>
      <c r="L39" s="32"/>
    </row>
    <row r="40" spans="2:12" s="1" customFormat="1" ht="14.4" hidden="1" customHeight="1" x14ac:dyDescent="0.2">
      <c r="B40" s="32"/>
      <c r="E40" s="27" t="s">
        <v>45</v>
      </c>
      <c r="F40" s="86">
        <f>ROUND((SUM(BH126:BH154)),  2)</f>
        <v>0</v>
      </c>
      <c r="I40" s="96">
        <v>0.12</v>
      </c>
      <c r="J40" s="86">
        <f>0</f>
        <v>0</v>
      </c>
      <c r="L40" s="32"/>
    </row>
    <row r="41" spans="2:12" s="1" customFormat="1" ht="14.4" hidden="1" customHeight="1" x14ac:dyDescent="0.2">
      <c r="B41" s="32"/>
      <c r="E41" s="27" t="s">
        <v>46</v>
      </c>
      <c r="F41" s="86">
        <f>ROUND((SUM(BI126:BI154)),  2)</f>
        <v>0</v>
      </c>
      <c r="I41" s="96">
        <v>0</v>
      </c>
      <c r="J41" s="86">
        <f>0</f>
        <v>0</v>
      </c>
      <c r="L41" s="32"/>
    </row>
    <row r="42" spans="2:12" s="1" customFormat="1" ht="6.9"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 customHeight="1" x14ac:dyDescent="0.2">
      <c r="B44" s="32"/>
      <c r="L44" s="32"/>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ht="16.5" customHeight="1" x14ac:dyDescent="0.2">
      <c r="B87" s="20"/>
      <c r="E87" s="278" t="s">
        <v>1953</v>
      </c>
      <c r="F87" s="256"/>
      <c r="G87" s="256"/>
      <c r="H87" s="256"/>
      <c r="L87" s="20"/>
    </row>
    <row r="88" spans="2:12" ht="12" customHeight="1" x14ac:dyDescent="0.2">
      <c r="B88" s="20"/>
      <c r="C88" s="27" t="s">
        <v>314</v>
      </c>
      <c r="L88" s="20"/>
    </row>
    <row r="89" spans="2:12" s="1" customFormat="1" ht="16.5" customHeight="1" x14ac:dyDescent="0.2">
      <c r="B89" s="32"/>
      <c r="E89" s="260" t="s">
        <v>6574</v>
      </c>
      <c r="F89" s="277"/>
      <c r="G89" s="277"/>
      <c r="H89" s="277"/>
      <c r="L89" s="32"/>
    </row>
    <row r="90" spans="2:12" s="1" customFormat="1" ht="12" customHeight="1" x14ac:dyDescent="0.2">
      <c r="B90" s="32"/>
      <c r="C90" s="27" t="s">
        <v>625</v>
      </c>
      <c r="L90" s="32"/>
    </row>
    <row r="91" spans="2:12" s="1" customFormat="1" ht="16.5" customHeight="1" x14ac:dyDescent="0.2">
      <c r="B91" s="32"/>
      <c r="E91" s="248" t="str">
        <f>E13</f>
        <v>SO 02.18.1 - Přeložky a ochrany kabelizace SŽ - SEE</v>
      </c>
      <c r="F91" s="277"/>
      <c r="G91" s="277"/>
      <c r="H91" s="277"/>
      <c r="L91" s="32"/>
    </row>
    <row r="92" spans="2:12" s="1" customFormat="1" ht="6.9"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 customHeight="1" x14ac:dyDescent="0.2">
      <c r="B94" s="32"/>
      <c r="L94" s="32"/>
    </row>
    <row r="95" spans="2:12" s="1" customFormat="1" ht="15.15" customHeight="1" x14ac:dyDescent="0.2">
      <c r="B95" s="32"/>
      <c r="C95" s="27" t="s">
        <v>24</v>
      </c>
      <c r="F95" s="25" t="str">
        <f>E19</f>
        <v>Správa železnic, státní organizace, OŘ Ostrava</v>
      </c>
      <c r="I95" s="27" t="s">
        <v>32</v>
      </c>
      <c r="J95" s="30" t="str">
        <f>E25</f>
        <v xml:space="preserve"> </v>
      </c>
      <c r="L95" s="32"/>
    </row>
    <row r="96" spans="2:12" s="1" customFormat="1" ht="15.15"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8" customHeight="1" x14ac:dyDescent="0.2">
      <c r="B100" s="32"/>
      <c r="C100" s="107" t="s">
        <v>319</v>
      </c>
      <c r="J100" s="66">
        <f>J126</f>
        <v>0</v>
      </c>
      <c r="L100" s="32"/>
      <c r="AU100" s="17" t="s">
        <v>320</v>
      </c>
    </row>
    <row r="101" spans="2:47" s="8" customFormat="1" ht="24.9" customHeight="1" x14ac:dyDescent="0.2">
      <c r="B101" s="108"/>
      <c r="D101" s="109" t="s">
        <v>6576</v>
      </c>
      <c r="E101" s="110"/>
      <c r="F101" s="110"/>
      <c r="G101" s="110"/>
      <c r="H101" s="110"/>
      <c r="I101" s="110"/>
      <c r="J101" s="111">
        <f>J127</f>
        <v>0</v>
      </c>
      <c r="L101" s="108"/>
    </row>
    <row r="102" spans="2:47" s="9" customFormat="1" ht="19.95" customHeight="1" x14ac:dyDescent="0.2">
      <c r="B102" s="112"/>
      <c r="D102" s="113" t="s">
        <v>6577</v>
      </c>
      <c r="E102" s="114"/>
      <c r="F102" s="114"/>
      <c r="G102" s="114"/>
      <c r="H102" s="114"/>
      <c r="I102" s="114"/>
      <c r="J102" s="115">
        <f>J128</f>
        <v>0</v>
      </c>
      <c r="L102" s="112"/>
    </row>
    <row r="103" spans="2:47" s="1" customFormat="1" ht="21.75" customHeight="1" x14ac:dyDescent="0.2">
      <c r="B103" s="32"/>
      <c r="L103" s="32"/>
    </row>
    <row r="104" spans="2:47" s="1" customFormat="1" ht="6.9" customHeight="1" x14ac:dyDescent="0.2">
      <c r="B104" s="44"/>
      <c r="C104" s="45"/>
      <c r="D104" s="45"/>
      <c r="E104" s="45"/>
      <c r="F104" s="45"/>
      <c r="G104" s="45"/>
      <c r="H104" s="45"/>
      <c r="I104" s="45"/>
      <c r="J104" s="45"/>
      <c r="K104" s="45"/>
      <c r="L104" s="32"/>
    </row>
    <row r="108" spans="2:47" s="1" customFormat="1" ht="6.9" customHeight="1" x14ac:dyDescent="0.2">
      <c r="B108" s="46"/>
      <c r="C108" s="47"/>
      <c r="D108" s="47"/>
      <c r="E108" s="47"/>
      <c r="F108" s="47"/>
      <c r="G108" s="47"/>
      <c r="H108" s="47"/>
      <c r="I108" s="47"/>
      <c r="J108" s="47"/>
      <c r="K108" s="47"/>
      <c r="L108" s="32"/>
    </row>
    <row r="109" spans="2:47" s="1" customFormat="1" ht="24.9" customHeight="1" x14ac:dyDescent="0.2">
      <c r="B109" s="32"/>
      <c r="C109" s="21" t="s">
        <v>324</v>
      </c>
      <c r="L109" s="32"/>
    </row>
    <row r="110" spans="2:47" s="1" customFormat="1" ht="6.9" customHeight="1" x14ac:dyDescent="0.2">
      <c r="B110" s="32"/>
      <c r="L110" s="32"/>
    </row>
    <row r="111" spans="2:47" s="1" customFormat="1" ht="12" customHeight="1" x14ac:dyDescent="0.2">
      <c r="B111" s="32"/>
      <c r="C111" s="27" t="s">
        <v>16</v>
      </c>
      <c r="L111" s="32"/>
    </row>
    <row r="112" spans="2:47" s="1" customFormat="1" ht="16.5" customHeight="1" x14ac:dyDescent="0.2">
      <c r="B112" s="32"/>
      <c r="E112" s="278" t="str">
        <f>E7</f>
        <v>Prostá rekonstrukce trati v úseku Milotice nad Opavou – Brantice – 2.etapa</v>
      </c>
      <c r="F112" s="279"/>
      <c r="G112" s="279"/>
      <c r="H112" s="279"/>
      <c r="L112" s="32"/>
    </row>
    <row r="113" spans="2:63" ht="12" customHeight="1" x14ac:dyDescent="0.2">
      <c r="B113" s="20"/>
      <c r="C113" s="27" t="s">
        <v>312</v>
      </c>
      <c r="L113" s="20"/>
    </row>
    <row r="114" spans="2:63" ht="16.5" customHeight="1" x14ac:dyDescent="0.2">
      <c r="B114" s="20"/>
      <c r="E114" s="278" t="s">
        <v>1953</v>
      </c>
      <c r="F114" s="256"/>
      <c r="G114" s="256"/>
      <c r="H114" s="256"/>
      <c r="L114" s="20"/>
    </row>
    <row r="115" spans="2:63" ht="12" customHeight="1" x14ac:dyDescent="0.2">
      <c r="B115" s="20"/>
      <c r="C115" s="27" t="s">
        <v>314</v>
      </c>
      <c r="L115" s="20"/>
    </row>
    <row r="116" spans="2:63" s="1" customFormat="1" ht="16.5" customHeight="1" x14ac:dyDescent="0.2">
      <c r="B116" s="32"/>
      <c r="E116" s="260" t="s">
        <v>6574</v>
      </c>
      <c r="F116" s="277"/>
      <c r="G116" s="277"/>
      <c r="H116" s="277"/>
      <c r="L116" s="32"/>
    </row>
    <row r="117" spans="2:63" s="1" customFormat="1" ht="12" customHeight="1" x14ac:dyDescent="0.2">
      <c r="B117" s="32"/>
      <c r="C117" s="27" t="s">
        <v>625</v>
      </c>
      <c r="L117" s="32"/>
    </row>
    <row r="118" spans="2:63" s="1" customFormat="1" ht="16.5" customHeight="1" x14ac:dyDescent="0.2">
      <c r="B118" s="32"/>
      <c r="E118" s="248" t="str">
        <f>E13</f>
        <v>SO 02.18.1 - Přeložky a ochrany kabelizace SŽ - SEE</v>
      </c>
      <c r="F118" s="277"/>
      <c r="G118" s="277"/>
      <c r="H118" s="277"/>
      <c r="L118" s="32"/>
    </row>
    <row r="119" spans="2:63" s="1" customFormat="1" ht="6.9" customHeight="1" x14ac:dyDescent="0.2">
      <c r="B119" s="32"/>
      <c r="L119" s="32"/>
    </row>
    <row r="120" spans="2:63" s="1" customFormat="1" ht="12" customHeight="1" x14ac:dyDescent="0.2">
      <c r="B120" s="32"/>
      <c r="C120" s="27" t="s">
        <v>20</v>
      </c>
      <c r="F120" s="25" t="str">
        <f>F16</f>
        <v>PS Krnov</v>
      </c>
      <c r="I120" s="27" t="s">
        <v>22</v>
      </c>
      <c r="J120" s="52" t="str">
        <f>IF(J16="","",J16)</f>
        <v>22. 5. 2025</v>
      </c>
      <c r="L120" s="32"/>
    </row>
    <row r="121" spans="2:63" s="1" customFormat="1" ht="6.9" customHeight="1" x14ac:dyDescent="0.2">
      <c r="B121" s="32"/>
      <c r="L121" s="32"/>
    </row>
    <row r="122" spans="2:63" s="1" customFormat="1" ht="15.15" customHeight="1" x14ac:dyDescent="0.2">
      <c r="B122" s="32"/>
      <c r="C122" s="27" t="s">
        <v>24</v>
      </c>
      <c r="F122" s="25" t="str">
        <f>E19</f>
        <v>Správa železnic, státní organizace, OŘ Ostrava</v>
      </c>
      <c r="I122" s="27" t="s">
        <v>32</v>
      </c>
      <c r="J122" s="30" t="str">
        <f>E25</f>
        <v xml:space="preserve"> </v>
      </c>
      <c r="L122" s="32"/>
    </row>
    <row r="123" spans="2:63" s="1" customFormat="1" ht="15.15" customHeight="1" x14ac:dyDescent="0.2">
      <c r="B123" s="32"/>
      <c r="C123" s="27" t="s">
        <v>30</v>
      </c>
      <c r="F123" s="25" t="str">
        <f>IF(E22="","",E22)</f>
        <v>Vyplň údaj</v>
      </c>
      <c r="I123" s="27" t="s">
        <v>35</v>
      </c>
      <c r="J123" s="30" t="str">
        <f>E28</f>
        <v xml:space="preserve"> </v>
      </c>
      <c r="L123" s="32"/>
    </row>
    <row r="124" spans="2:63" s="1" customFormat="1" ht="10.35" customHeight="1" x14ac:dyDescent="0.2">
      <c r="B124" s="32"/>
      <c r="L124" s="32"/>
    </row>
    <row r="125" spans="2:63" s="10" customFormat="1" ht="29.25" customHeight="1" x14ac:dyDescent="0.2">
      <c r="B125" s="116"/>
      <c r="C125" s="117" t="s">
        <v>325</v>
      </c>
      <c r="D125" s="118" t="s">
        <v>62</v>
      </c>
      <c r="E125" s="118" t="s">
        <v>58</v>
      </c>
      <c r="F125" s="118" t="s">
        <v>59</v>
      </c>
      <c r="G125" s="118" t="s">
        <v>326</v>
      </c>
      <c r="H125" s="118" t="s">
        <v>327</v>
      </c>
      <c r="I125" s="118" t="s">
        <v>328</v>
      </c>
      <c r="J125" s="118" t="s">
        <v>318</v>
      </c>
      <c r="K125" s="119" t="s">
        <v>329</v>
      </c>
      <c r="L125" s="116"/>
      <c r="M125" s="59" t="s">
        <v>1</v>
      </c>
      <c r="N125" s="60" t="s">
        <v>41</v>
      </c>
      <c r="O125" s="60" t="s">
        <v>330</v>
      </c>
      <c r="P125" s="60" t="s">
        <v>331</v>
      </c>
      <c r="Q125" s="60" t="s">
        <v>332</v>
      </c>
      <c r="R125" s="60" t="s">
        <v>333</v>
      </c>
      <c r="S125" s="60" t="s">
        <v>334</v>
      </c>
      <c r="T125" s="61" t="s">
        <v>335</v>
      </c>
    </row>
    <row r="126" spans="2:63" s="1" customFormat="1" ht="22.8" customHeight="1" x14ac:dyDescent="0.3">
      <c r="B126" s="32"/>
      <c r="C126" s="64" t="s">
        <v>336</v>
      </c>
      <c r="J126" s="120">
        <f>BK126</f>
        <v>0</v>
      </c>
      <c r="L126" s="32"/>
      <c r="M126" s="62"/>
      <c r="N126" s="53"/>
      <c r="O126" s="53"/>
      <c r="P126" s="121">
        <f>P127</f>
        <v>0</v>
      </c>
      <c r="Q126" s="53"/>
      <c r="R126" s="121">
        <f>R127</f>
        <v>13.0968</v>
      </c>
      <c r="S126" s="53"/>
      <c r="T126" s="122">
        <f>T127</f>
        <v>0</v>
      </c>
      <c r="AT126" s="17" t="s">
        <v>76</v>
      </c>
      <c r="AU126" s="17" t="s">
        <v>320</v>
      </c>
      <c r="BK126" s="123">
        <f>BK127</f>
        <v>0</v>
      </c>
    </row>
    <row r="127" spans="2:63" s="11" customFormat="1" ht="25.95" customHeight="1" x14ac:dyDescent="0.25">
      <c r="B127" s="124"/>
      <c r="D127" s="125" t="s">
        <v>76</v>
      </c>
      <c r="E127" s="126" t="s">
        <v>490</v>
      </c>
      <c r="F127" s="126" t="s">
        <v>6578</v>
      </c>
      <c r="I127" s="127"/>
      <c r="J127" s="128">
        <f>BK127</f>
        <v>0</v>
      </c>
      <c r="L127" s="124"/>
      <c r="M127" s="129"/>
      <c r="P127" s="130">
        <f>P128</f>
        <v>0</v>
      </c>
      <c r="R127" s="130">
        <f>R128</f>
        <v>13.0968</v>
      </c>
      <c r="T127" s="131">
        <f>T128</f>
        <v>0</v>
      </c>
      <c r="AR127" s="125" t="s">
        <v>97</v>
      </c>
      <c r="AT127" s="132" t="s">
        <v>76</v>
      </c>
      <c r="AU127" s="132" t="s">
        <v>77</v>
      </c>
      <c r="AY127" s="125" t="s">
        <v>339</v>
      </c>
      <c r="BK127" s="133">
        <f>BK128</f>
        <v>0</v>
      </c>
    </row>
    <row r="128" spans="2:63" s="11" customFormat="1" ht="22.8" customHeight="1" x14ac:dyDescent="0.25">
      <c r="B128" s="124"/>
      <c r="D128" s="125" t="s">
        <v>76</v>
      </c>
      <c r="E128" s="134" t="s">
        <v>6579</v>
      </c>
      <c r="F128" s="134" t="s">
        <v>6580</v>
      </c>
      <c r="I128" s="127"/>
      <c r="J128" s="135">
        <f>BK128</f>
        <v>0</v>
      </c>
      <c r="L128" s="124"/>
      <c r="M128" s="129"/>
      <c r="P128" s="130">
        <f>SUM(P129:P154)</f>
        <v>0</v>
      </c>
      <c r="R128" s="130">
        <f>SUM(R129:R154)</f>
        <v>13.0968</v>
      </c>
      <c r="T128" s="131">
        <f>SUM(T129:T154)</f>
        <v>0</v>
      </c>
      <c r="AR128" s="125" t="s">
        <v>97</v>
      </c>
      <c r="AT128" s="132" t="s">
        <v>76</v>
      </c>
      <c r="AU128" s="132" t="s">
        <v>84</v>
      </c>
      <c r="AY128" s="125" t="s">
        <v>339</v>
      </c>
      <c r="BK128" s="133">
        <f>SUM(BK129:BK154)</f>
        <v>0</v>
      </c>
    </row>
    <row r="129" spans="2:65" s="1" customFormat="1" ht="21.75" customHeight="1" x14ac:dyDescent="0.2">
      <c r="B129" s="136"/>
      <c r="C129" s="137" t="s">
        <v>84</v>
      </c>
      <c r="D129" s="137" t="s">
        <v>342</v>
      </c>
      <c r="E129" s="138" t="s">
        <v>6581</v>
      </c>
      <c r="F129" s="139" t="s">
        <v>6582</v>
      </c>
      <c r="G129" s="140" t="s">
        <v>345</v>
      </c>
      <c r="H129" s="141">
        <v>4</v>
      </c>
      <c r="I129" s="142"/>
      <c r="J129" s="143">
        <f>ROUND(I129*H129,2)</f>
        <v>0</v>
      </c>
      <c r="K129" s="139" t="s">
        <v>902</v>
      </c>
      <c r="L129" s="32"/>
      <c r="M129" s="144" t="s">
        <v>1</v>
      </c>
      <c r="N129" s="145" t="s">
        <v>42</v>
      </c>
      <c r="P129" s="146">
        <f>O129*H129</f>
        <v>0</v>
      </c>
      <c r="Q129" s="146">
        <v>0</v>
      </c>
      <c r="R129" s="146">
        <f>Q129*H129</f>
        <v>0</v>
      </c>
      <c r="S129" s="146">
        <v>0</v>
      </c>
      <c r="T129" s="147">
        <f>S129*H129</f>
        <v>0</v>
      </c>
      <c r="AR129" s="148" t="s">
        <v>249</v>
      </c>
      <c r="AT129" s="148" t="s">
        <v>342</v>
      </c>
      <c r="AU129" s="148" t="s">
        <v>86</v>
      </c>
      <c r="AY129" s="17" t="s">
        <v>339</v>
      </c>
      <c r="BE129" s="149">
        <f>IF(N129="základní",J129,0)</f>
        <v>0</v>
      </c>
      <c r="BF129" s="149">
        <f>IF(N129="snížená",J129,0)</f>
        <v>0</v>
      </c>
      <c r="BG129" s="149">
        <f>IF(N129="zákl. přenesená",J129,0)</f>
        <v>0</v>
      </c>
      <c r="BH129" s="149">
        <f>IF(N129="sníž. přenesená",J129,0)</f>
        <v>0</v>
      </c>
      <c r="BI129" s="149">
        <f>IF(N129="nulová",J129,0)</f>
        <v>0</v>
      </c>
      <c r="BJ129" s="17" t="s">
        <v>84</v>
      </c>
      <c r="BK129" s="149">
        <f>ROUND(I129*H129,2)</f>
        <v>0</v>
      </c>
      <c r="BL129" s="17" t="s">
        <v>249</v>
      </c>
      <c r="BM129" s="148" t="s">
        <v>6583</v>
      </c>
    </row>
    <row r="130" spans="2:65" s="1" customFormat="1" ht="19.2" x14ac:dyDescent="0.2">
      <c r="B130" s="32"/>
      <c r="D130" s="150" t="s">
        <v>348</v>
      </c>
      <c r="F130" s="151" t="s">
        <v>6584</v>
      </c>
      <c r="I130" s="152"/>
      <c r="L130" s="32"/>
      <c r="M130" s="153"/>
      <c r="T130" s="56"/>
      <c r="AT130" s="17" t="s">
        <v>348</v>
      </c>
      <c r="AU130" s="17" t="s">
        <v>86</v>
      </c>
    </row>
    <row r="131" spans="2:65" s="1" customFormat="1" ht="16.5" customHeight="1" x14ac:dyDescent="0.2">
      <c r="B131" s="136"/>
      <c r="C131" s="169" t="s">
        <v>86</v>
      </c>
      <c r="D131" s="169" t="s">
        <v>490</v>
      </c>
      <c r="E131" s="170" t="s">
        <v>6585</v>
      </c>
      <c r="F131" s="171" t="s">
        <v>6586</v>
      </c>
      <c r="G131" s="172" t="s">
        <v>345</v>
      </c>
      <c r="H131" s="173">
        <v>4</v>
      </c>
      <c r="I131" s="174"/>
      <c r="J131" s="175">
        <f>ROUND(I131*H131,2)</f>
        <v>0</v>
      </c>
      <c r="K131" s="171" t="s">
        <v>902</v>
      </c>
      <c r="L131" s="176"/>
      <c r="M131" s="177" t="s">
        <v>1</v>
      </c>
      <c r="N131" s="178" t="s">
        <v>42</v>
      </c>
      <c r="P131" s="146">
        <f>O131*H131</f>
        <v>0</v>
      </c>
      <c r="Q131" s="146">
        <v>8.0999999999999996E-3</v>
      </c>
      <c r="R131" s="146">
        <f>Q131*H131</f>
        <v>3.2399999999999998E-2</v>
      </c>
      <c r="S131" s="146">
        <v>0</v>
      </c>
      <c r="T131" s="147">
        <f>S131*H131</f>
        <v>0</v>
      </c>
      <c r="AR131" s="148" t="s">
        <v>385</v>
      </c>
      <c r="AT131" s="148" t="s">
        <v>490</v>
      </c>
      <c r="AU131" s="148" t="s">
        <v>86</v>
      </c>
      <c r="AY131" s="17" t="s">
        <v>339</v>
      </c>
      <c r="BE131" s="149">
        <f>IF(N131="základní",J131,0)</f>
        <v>0</v>
      </c>
      <c r="BF131" s="149">
        <f>IF(N131="snížená",J131,0)</f>
        <v>0</v>
      </c>
      <c r="BG131" s="149">
        <f>IF(N131="zákl. přenesená",J131,0)</f>
        <v>0</v>
      </c>
      <c r="BH131" s="149">
        <f>IF(N131="sníž. přenesená",J131,0)</f>
        <v>0</v>
      </c>
      <c r="BI131" s="149">
        <f>IF(N131="nulová",J131,0)</f>
        <v>0</v>
      </c>
      <c r="BJ131" s="17" t="s">
        <v>84</v>
      </c>
      <c r="BK131" s="149">
        <f>ROUND(I131*H131,2)</f>
        <v>0</v>
      </c>
      <c r="BL131" s="17" t="s">
        <v>249</v>
      </c>
      <c r="BM131" s="148" t="s">
        <v>6587</v>
      </c>
    </row>
    <row r="132" spans="2:65" s="1" customFormat="1" x14ac:dyDescent="0.2">
      <c r="B132" s="32"/>
      <c r="D132" s="150" t="s">
        <v>348</v>
      </c>
      <c r="F132" s="151" t="s">
        <v>6586</v>
      </c>
      <c r="I132" s="152"/>
      <c r="L132" s="32"/>
      <c r="M132" s="153"/>
      <c r="T132" s="56"/>
      <c r="AT132" s="17" t="s">
        <v>348</v>
      </c>
      <c r="AU132" s="17" t="s">
        <v>86</v>
      </c>
    </row>
    <row r="133" spans="2:65" s="1" customFormat="1" ht="19.2" x14ac:dyDescent="0.2">
      <c r="B133" s="32"/>
      <c r="D133" s="150" t="s">
        <v>350</v>
      </c>
      <c r="F133" s="154" t="s">
        <v>6588</v>
      </c>
      <c r="I133" s="152"/>
      <c r="L133" s="32"/>
      <c r="M133" s="153"/>
      <c r="T133" s="56"/>
      <c r="AT133" s="17" t="s">
        <v>350</v>
      </c>
      <c r="AU133" s="17" t="s">
        <v>86</v>
      </c>
    </row>
    <row r="134" spans="2:65" s="1" customFormat="1" ht="16.5" customHeight="1" x14ac:dyDescent="0.2">
      <c r="B134" s="136"/>
      <c r="C134" s="137" t="s">
        <v>97</v>
      </c>
      <c r="D134" s="137" t="s">
        <v>342</v>
      </c>
      <c r="E134" s="138" t="s">
        <v>6589</v>
      </c>
      <c r="F134" s="139" t="s">
        <v>6590</v>
      </c>
      <c r="G134" s="140" t="s">
        <v>358</v>
      </c>
      <c r="H134" s="141">
        <v>38</v>
      </c>
      <c r="I134" s="142"/>
      <c r="J134" s="143">
        <f>ROUND(I134*H134,2)</f>
        <v>0</v>
      </c>
      <c r="K134" s="139" t="s">
        <v>1</v>
      </c>
      <c r="L134" s="32"/>
      <c r="M134" s="144" t="s">
        <v>1</v>
      </c>
      <c r="N134" s="145" t="s">
        <v>42</v>
      </c>
      <c r="P134" s="146">
        <f>O134*H134</f>
        <v>0</v>
      </c>
      <c r="Q134" s="146">
        <v>0</v>
      </c>
      <c r="R134" s="146">
        <f>Q134*H134</f>
        <v>0</v>
      </c>
      <c r="S134" s="146">
        <v>0</v>
      </c>
      <c r="T134" s="147">
        <f>S134*H134</f>
        <v>0</v>
      </c>
      <c r="AR134" s="148" t="s">
        <v>249</v>
      </c>
      <c r="AT134" s="148" t="s">
        <v>342</v>
      </c>
      <c r="AU134" s="148" t="s">
        <v>86</v>
      </c>
      <c r="AY134" s="17" t="s">
        <v>339</v>
      </c>
      <c r="BE134" s="149">
        <f>IF(N134="základní",J134,0)</f>
        <v>0</v>
      </c>
      <c r="BF134" s="149">
        <f>IF(N134="snížená",J134,0)</f>
        <v>0</v>
      </c>
      <c r="BG134" s="149">
        <f>IF(N134="zákl. přenesená",J134,0)</f>
        <v>0</v>
      </c>
      <c r="BH134" s="149">
        <f>IF(N134="sníž. přenesená",J134,0)</f>
        <v>0</v>
      </c>
      <c r="BI134" s="149">
        <f>IF(N134="nulová",J134,0)</f>
        <v>0</v>
      </c>
      <c r="BJ134" s="17" t="s">
        <v>84</v>
      </c>
      <c r="BK134" s="149">
        <f>ROUND(I134*H134,2)</f>
        <v>0</v>
      </c>
      <c r="BL134" s="17" t="s">
        <v>249</v>
      </c>
      <c r="BM134" s="148" t="s">
        <v>6591</v>
      </c>
    </row>
    <row r="135" spans="2:65" s="1" customFormat="1" x14ac:dyDescent="0.2">
      <c r="B135" s="32"/>
      <c r="D135" s="150" t="s">
        <v>348</v>
      </c>
      <c r="F135" s="151" t="s">
        <v>6590</v>
      </c>
      <c r="I135" s="152"/>
      <c r="L135" s="32"/>
      <c r="M135" s="153"/>
      <c r="T135" s="56"/>
      <c r="AT135" s="17" t="s">
        <v>348</v>
      </c>
      <c r="AU135" s="17" t="s">
        <v>86</v>
      </c>
    </row>
    <row r="136" spans="2:65" s="1" customFormat="1" ht="16.5" customHeight="1" x14ac:dyDescent="0.2">
      <c r="B136" s="136"/>
      <c r="C136" s="169" t="s">
        <v>249</v>
      </c>
      <c r="D136" s="169" t="s">
        <v>490</v>
      </c>
      <c r="E136" s="170" t="s">
        <v>6592</v>
      </c>
      <c r="F136" s="171" t="s">
        <v>6593</v>
      </c>
      <c r="G136" s="172" t="s">
        <v>358</v>
      </c>
      <c r="H136" s="173">
        <v>38</v>
      </c>
      <c r="I136" s="174"/>
      <c r="J136" s="175">
        <f>ROUND(I136*H136,2)</f>
        <v>0</v>
      </c>
      <c r="K136" s="171" t="s">
        <v>1</v>
      </c>
      <c r="L136" s="176"/>
      <c r="M136" s="177" t="s">
        <v>1</v>
      </c>
      <c r="N136" s="178" t="s">
        <v>42</v>
      </c>
      <c r="P136" s="146">
        <f>O136*H136</f>
        <v>0</v>
      </c>
      <c r="Q136" s="146">
        <v>0</v>
      </c>
      <c r="R136" s="146">
        <f>Q136*H136</f>
        <v>0</v>
      </c>
      <c r="S136" s="146">
        <v>0</v>
      </c>
      <c r="T136" s="147">
        <f>S136*H136</f>
        <v>0</v>
      </c>
      <c r="AR136" s="148" t="s">
        <v>385</v>
      </c>
      <c r="AT136" s="148" t="s">
        <v>490</v>
      </c>
      <c r="AU136" s="148" t="s">
        <v>86</v>
      </c>
      <c r="AY136" s="17" t="s">
        <v>339</v>
      </c>
      <c r="BE136" s="149">
        <f>IF(N136="základní",J136,0)</f>
        <v>0</v>
      </c>
      <c r="BF136" s="149">
        <f>IF(N136="snížená",J136,0)</f>
        <v>0</v>
      </c>
      <c r="BG136" s="149">
        <f>IF(N136="zákl. přenesená",J136,0)</f>
        <v>0</v>
      </c>
      <c r="BH136" s="149">
        <f>IF(N136="sníž. přenesená",J136,0)</f>
        <v>0</v>
      </c>
      <c r="BI136" s="149">
        <f>IF(N136="nulová",J136,0)</f>
        <v>0</v>
      </c>
      <c r="BJ136" s="17" t="s">
        <v>84</v>
      </c>
      <c r="BK136" s="149">
        <f>ROUND(I136*H136,2)</f>
        <v>0</v>
      </c>
      <c r="BL136" s="17" t="s">
        <v>249</v>
      </c>
      <c r="BM136" s="148" t="s">
        <v>6594</v>
      </c>
    </row>
    <row r="137" spans="2:65" s="1" customFormat="1" x14ac:dyDescent="0.2">
      <c r="B137" s="32"/>
      <c r="D137" s="150" t="s">
        <v>348</v>
      </c>
      <c r="F137" s="151" t="s">
        <v>6593</v>
      </c>
      <c r="I137" s="152"/>
      <c r="L137" s="32"/>
      <c r="M137" s="153"/>
      <c r="T137" s="56"/>
      <c r="AT137" s="17" t="s">
        <v>348</v>
      </c>
      <c r="AU137" s="17" t="s">
        <v>86</v>
      </c>
    </row>
    <row r="138" spans="2:65" s="1" customFormat="1" ht="19.2" x14ac:dyDescent="0.2">
      <c r="B138" s="32"/>
      <c r="D138" s="150" t="s">
        <v>350</v>
      </c>
      <c r="F138" s="154" t="s">
        <v>6595</v>
      </c>
      <c r="I138" s="152"/>
      <c r="L138" s="32"/>
      <c r="M138" s="153"/>
      <c r="T138" s="56"/>
      <c r="AT138" s="17" t="s">
        <v>350</v>
      </c>
      <c r="AU138" s="17" t="s">
        <v>86</v>
      </c>
    </row>
    <row r="139" spans="2:65" s="1" customFormat="1" ht="16.5" customHeight="1" x14ac:dyDescent="0.2">
      <c r="B139" s="136"/>
      <c r="C139" s="137" t="s">
        <v>340</v>
      </c>
      <c r="D139" s="137" t="s">
        <v>342</v>
      </c>
      <c r="E139" s="138" t="s">
        <v>6596</v>
      </c>
      <c r="F139" s="139" t="s">
        <v>6597</v>
      </c>
      <c r="G139" s="140" t="s">
        <v>358</v>
      </c>
      <c r="H139" s="141">
        <v>40</v>
      </c>
      <c r="I139" s="142"/>
      <c r="J139" s="143">
        <f>ROUND(I139*H139,2)</f>
        <v>0</v>
      </c>
      <c r="K139" s="139" t="s">
        <v>902</v>
      </c>
      <c r="L139" s="32"/>
      <c r="M139" s="144" t="s">
        <v>1</v>
      </c>
      <c r="N139" s="145" t="s">
        <v>42</v>
      </c>
      <c r="P139" s="146">
        <f>O139*H139</f>
        <v>0</v>
      </c>
      <c r="Q139" s="146">
        <v>0</v>
      </c>
      <c r="R139" s="146">
        <f>Q139*H139</f>
        <v>0</v>
      </c>
      <c r="S139" s="146">
        <v>0</v>
      </c>
      <c r="T139" s="147">
        <f>S139*H139</f>
        <v>0</v>
      </c>
      <c r="AR139" s="148" t="s">
        <v>826</v>
      </c>
      <c r="AT139" s="148" t="s">
        <v>342</v>
      </c>
      <c r="AU139" s="148" t="s">
        <v>86</v>
      </c>
      <c r="AY139" s="17" t="s">
        <v>339</v>
      </c>
      <c r="BE139" s="149">
        <f>IF(N139="základní",J139,0)</f>
        <v>0</v>
      </c>
      <c r="BF139" s="149">
        <f>IF(N139="snížená",J139,0)</f>
        <v>0</v>
      </c>
      <c r="BG139" s="149">
        <f>IF(N139="zákl. přenesená",J139,0)</f>
        <v>0</v>
      </c>
      <c r="BH139" s="149">
        <f>IF(N139="sníž. přenesená",J139,0)</f>
        <v>0</v>
      </c>
      <c r="BI139" s="149">
        <f>IF(N139="nulová",J139,0)</f>
        <v>0</v>
      </c>
      <c r="BJ139" s="17" t="s">
        <v>84</v>
      </c>
      <c r="BK139" s="149">
        <f>ROUND(I139*H139,2)</f>
        <v>0</v>
      </c>
      <c r="BL139" s="17" t="s">
        <v>826</v>
      </c>
      <c r="BM139" s="148" t="s">
        <v>6598</v>
      </c>
    </row>
    <row r="140" spans="2:65" s="1" customFormat="1" ht="19.2" x14ac:dyDescent="0.2">
      <c r="B140" s="32"/>
      <c r="D140" s="150" t="s">
        <v>348</v>
      </c>
      <c r="F140" s="151" t="s">
        <v>6599</v>
      </c>
      <c r="I140" s="152"/>
      <c r="L140" s="32"/>
      <c r="M140" s="153"/>
      <c r="T140" s="56"/>
      <c r="AT140" s="17" t="s">
        <v>348</v>
      </c>
      <c r="AU140" s="17" t="s">
        <v>86</v>
      </c>
    </row>
    <row r="141" spans="2:65" s="1" customFormat="1" ht="16.5" customHeight="1" x14ac:dyDescent="0.2">
      <c r="B141" s="136"/>
      <c r="C141" s="137" t="s">
        <v>370</v>
      </c>
      <c r="D141" s="137" t="s">
        <v>342</v>
      </c>
      <c r="E141" s="138" t="s">
        <v>6600</v>
      </c>
      <c r="F141" s="139" t="s">
        <v>6601</v>
      </c>
      <c r="G141" s="140" t="s">
        <v>358</v>
      </c>
      <c r="H141" s="141">
        <v>40</v>
      </c>
      <c r="I141" s="142"/>
      <c r="J141" s="143">
        <f>ROUND(I141*H141,2)</f>
        <v>0</v>
      </c>
      <c r="K141" s="139" t="s">
        <v>902</v>
      </c>
      <c r="L141" s="32"/>
      <c r="M141" s="144" t="s">
        <v>1</v>
      </c>
      <c r="N141" s="145" t="s">
        <v>42</v>
      </c>
      <c r="P141" s="146">
        <f>O141*H141</f>
        <v>0</v>
      </c>
      <c r="Q141" s="146">
        <v>0</v>
      </c>
      <c r="R141" s="146">
        <f>Q141*H141</f>
        <v>0</v>
      </c>
      <c r="S141" s="146">
        <v>0</v>
      </c>
      <c r="T141" s="147">
        <f>S141*H141</f>
        <v>0</v>
      </c>
      <c r="AR141" s="148" t="s">
        <v>826</v>
      </c>
      <c r="AT141" s="148" t="s">
        <v>342</v>
      </c>
      <c r="AU141" s="148" t="s">
        <v>86</v>
      </c>
      <c r="AY141" s="17" t="s">
        <v>339</v>
      </c>
      <c r="BE141" s="149">
        <f>IF(N141="základní",J141,0)</f>
        <v>0</v>
      </c>
      <c r="BF141" s="149">
        <f>IF(N141="snížená",J141,0)</f>
        <v>0</v>
      </c>
      <c r="BG141" s="149">
        <f>IF(N141="zákl. přenesená",J141,0)</f>
        <v>0</v>
      </c>
      <c r="BH141" s="149">
        <f>IF(N141="sníž. přenesená",J141,0)</f>
        <v>0</v>
      </c>
      <c r="BI141" s="149">
        <f>IF(N141="nulová",J141,0)</f>
        <v>0</v>
      </c>
      <c r="BJ141" s="17" t="s">
        <v>84</v>
      </c>
      <c r="BK141" s="149">
        <f>ROUND(I141*H141,2)</f>
        <v>0</v>
      </c>
      <c r="BL141" s="17" t="s">
        <v>826</v>
      </c>
      <c r="BM141" s="148" t="s">
        <v>6602</v>
      </c>
    </row>
    <row r="142" spans="2:65" s="1" customFormat="1" ht="19.2" x14ac:dyDescent="0.2">
      <c r="B142" s="32"/>
      <c r="D142" s="150" t="s">
        <v>348</v>
      </c>
      <c r="F142" s="151" t="s">
        <v>6603</v>
      </c>
      <c r="I142" s="152"/>
      <c r="L142" s="32"/>
      <c r="M142" s="153"/>
      <c r="T142" s="56"/>
      <c r="AT142" s="17" t="s">
        <v>348</v>
      </c>
      <c r="AU142" s="17" t="s">
        <v>86</v>
      </c>
    </row>
    <row r="143" spans="2:65" s="1" customFormat="1" ht="16.5" customHeight="1" x14ac:dyDescent="0.2">
      <c r="B143" s="136"/>
      <c r="C143" s="137" t="s">
        <v>378</v>
      </c>
      <c r="D143" s="137" t="s">
        <v>342</v>
      </c>
      <c r="E143" s="138" t="s">
        <v>6604</v>
      </c>
      <c r="F143" s="139" t="s">
        <v>6605</v>
      </c>
      <c r="G143" s="140" t="s">
        <v>358</v>
      </c>
      <c r="H143" s="141">
        <v>120</v>
      </c>
      <c r="I143" s="142"/>
      <c r="J143" s="143">
        <f>ROUND(I143*H143,2)</f>
        <v>0</v>
      </c>
      <c r="K143" s="139" t="s">
        <v>902</v>
      </c>
      <c r="L143" s="32"/>
      <c r="M143" s="144" t="s">
        <v>1</v>
      </c>
      <c r="N143" s="145" t="s">
        <v>42</v>
      </c>
      <c r="P143" s="146">
        <f>O143*H143</f>
        <v>0</v>
      </c>
      <c r="Q143" s="146">
        <v>0</v>
      </c>
      <c r="R143" s="146">
        <f>Q143*H143</f>
        <v>0</v>
      </c>
      <c r="S143" s="146">
        <v>0</v>
      </c>
      <c r="T143" s="147">
        <f>S143*H143</f>
        <v>0</v>
      </c>
      <c r="AR143" s="148" t="s">
        <v>826</v>
      </c>
      <c r="AT143" s="148" t="s">
        <v>342</v>
      </c>
      <c r="AU143" s="148" t="s">
        <v>86</v>
      </c>
      <c r="AY143" s="17" t="s">
        <v>339</v>
      </c>
      <c r="BE143" s="149">
        <f>IF(N143="základní",J143,0)</f>
        <v>0</v>
      </c>
      <c r="BF143" s="149">
        <f>IF(N143="snížená",J143,0)</f>
        <v>0</v>
      </c>
      <c r="BG143" s="149">
        <f>IF(N143="zákl. přenesená",J143,0)</f>
        <v>0</v>
      </c>
      <c r="BH143" s="149">
        <f>IF(N143="sníž. přenesená",J143,0)</f>
        <v>0</v>
      </c>
      <c r="BI143" s="149">
        <f>IF(N143="nulová",J143,0)</f>
        <v>0</v>
      </c>
      <c r="BJ143" s="17" t="s">
        <v>84</v>
      </c>
      <c r="BK143" s="149">
        <f>ROUND(I143*H143,2)</f>
        <v>0</v>
      </c>
      <c r="BL143" s="17" t="s">
        <v>826</v>
      </c>
      <c r="BM143" s="148" t="s">
        <v>6606</v>
      </c>
    </row>
    <row r="144" spans="2:65" s="1" customFormat="1" x14ac:dyDescent="0.2">
      <c r="B144" s="32"/>
      <c r="D144" s="150" t="s">
        <v>348</v>
      </c>
      <c r="F144" s="151" t="s">
        <v>6607</v>
      </c>
      <c r="I144" s="152"/>
      <c r="L144" s="32"/>
      <c r="M144" s="153"/>
      <c r="T144" s="56"/>
      <c r="AT144" s="17" t="s">
        <v>348</v>
      </c>
      <c r="AU144" s="17" t="s">
        <v>86</v>
      </c>
    </row>
    <row r="145" spans="2:65" s="1" customFormat="1" ht="16.5" customHeight="1" x14ac:dyDescent="0.2">
      <c r="B145" s="136"/>
      <c r="C145" s="137" t="s">
        <v>385</v>
      </c>
      <c r="D145" s="137" t="s">
        <v>342</v>
      </c>
      <c r="E145" s="138" t="s">
        <v>6608</v>
      </c>
      <c r="F145" s="139" t="s">
        <v>6609</v>
      </c>
      <c r="G145" s="140" t="s">
        <v>358</v>
      </c>
      <c r="H145" s="141">
        <v>120</v>
      </c>
      <c r="I145" s="142"/>
      <c r="J145" s="143">
        <f>ROUND(I145*H145,2)</f>
        <v>0</v>
      </c>
      <c r="K145" s="139" t="s">
        <v>902</v>
      </c>
      <c r="L145" s="32"/>
      <c r="M145" s="144" t="s">
        <v>1</v>
      </c>
      <c r="N145" s="145" t="s">
        <v>42</v>
      </c>
      <c r="P145" s="146">
        <f>O145*H145</f>
        <v>0</v>
      </c>
      <c r="Q145" s="146">
        <v>9.0000000000000006E-5</v>
      </c>
      <c r="R145" s="146">
        <f>Q145*H145</f>
        <v>1.0800000000000001E-2</v>
      </c>
      <c r="S145" s="146">
        <v>0</v>
      </c>
      <c r="T145" s="147">
        <f>S145*H145</f>
        <v>0</v>
      </c>
      <c r="AR145" s="148" t="s">
        <v>826</v>
      </c>
      <c r="AT145" s="148" t="s">
        <v>342</v>
      </c>
      <c r="AU145" s="148" t="s">
        <v>86</v>
      </c>
      <c r="AY145" s="17" t="s">
        <v>339</v>
      </c>
      <c r="BE145" s="149">
        <f>IF(N145="základní",J145,0)</f>
        <v>0</v>
      </c>
      <c r="BF145" s="149">
        <f>IF(N145="snížená",J145,0)</f>
        <v>0</v>
      </c>
      <c r="BG145" s="149">
        <f>IF(N145="zákl. přenesená",J145,0)</f>
        <v>0</v>
      </c>
      <c r="BH145" s="149">
        <f>IF(N145="sníž. přenesená",J145,0)</f>
        <v>0</v>
      </c>
      <c r="BI145" s="149">
        <f>IF(N145="nulová",J145,0)</f>
        <v>0</v>
      </c>
      <c r="BJ145" s="17" t="s">
        <v>84</v>
      </c>
      <c r="BK145" s="149">
        <f>ROUND(I145*H145,2)</f>
        <v>0</v>
      </c>
      <c r="BL145" s="17" t="s">
        <v>826</v>
      </c>
      <c r="BM145" s="148" t="s">
        <v>6610</v>
      </c>
    </row>
    <row r="146" spans="2:65" s="1" customFormat="1" x14ac:dyDescent="0.2">
      <c r="B146" s="32"/>
      <c r="D146" s="150" t="s">
        <v>348</v>
      </c>
      <c r="F146" s="151" t="s">
        <v>6611</v>
      </c>
      <c r="I146" s="152"/>
      <c r="L146" s="32"/>
      <c r="M146" s="153"/>
      <c r="T146" s="56"/>
      <c r="AT146" s="17" t="s">
        <v>348</v>
      </c>
      <c r="AU146" s="17" t="s">
        <v>86</v>
      </c>
    </row>
    <row r="147" spans="2:65" s="1" customFormat="1" ht="16.5" customHeight="1" x14ac:dyDescent="0.2">
      <c r="B147" s="136"/>
      <c r="C147" s="137" t="s">
        <v>391</v>
      </c>
      <c r="D147" s="137" t="s">
        <v>342</v>
      </c>
      <c r="E147" s="138" t="s">
        <v>6612</v>
      </c>
      <c r="F147" s="139" t="s">
        <v>6613</v>
      </c>
      <c r="G147" s="140" t="s">
        <v>358</v>
      </c>
      <c r="H147" s="141">
        <v>120</v>
      </c>
      <c r="I147" s="142"/>
      <c r="J147" s="143">
        <f>ROUND(I147*H147,2)</f>
        <v>0</v>
      </c>
      <c r="K147" s="139" t="s">
        <v>902</v>
      </c>
      <c r="L147" s="32"/>
      <c r="M147" s="144" t="s">
        <v>1</v>
      </c>
      <c r="N147" s="145" t="s">
        <v>42</v>
      </c>
      <c r="P147" s="146">
        <f>O147*H147</f>
        <v>0</v>
      </c>
      <c r="Q147" s="146">
        <v>0.108</v>
      </c>
      <c r="R147" s="146">
        <f>Q147*H147</f>
        <v>12.959999999999999</v>
      </c>
      <c r="S147" s="146">
        <v>0</v>
      </c>
      <c r="T147" s="147">
        <f>S147*H147</f>
        <v>0</v>
      </c>
      <c r="AR147" s="148" t="s">
        <v>826</v>
      </c>
      <c r="AT147" s="148" t="s">
        <v>342</v>
      </c>
      <c r="AU147" s="148" t="s">
        <v>86</v>
      </c>
      <c r="AY147" s="17" t="s">
        <v>339</v>
      </c>
      <c r="BE147" s="149">
        <f>IF(N147="základní",J147,0)</f>
        <v>0</v>
      </c>
      <c r="BF147" s="149">
        <f>IF(N147="snížená",J147,0)</f>
        <v>0</v>
      </c>
      <c r="BG147" s="149">
        <f>IF(N147="zákl. přenesená",J147,0)</f>
        <v>0</v>
      </c>
      <c r="BH147" s="149">
        <f>IF(N147="sníž. přenesená",J147,0)</f>
        <v>0</v>
      </c>
      <c r="BI147" s="149">
        <f>IF(N147="nulová",J147,0)</f>
        <v>0</v>
      </c>
      <c r="BJ147" s="17" t="s">
        <v>84</v>
      </c>
      <c r="BK147" s="149">
        <f>ROUND(I147*H147,2)</f>
        <v>0</v>
      </c>
      <c r="BL147" s="17" t="s">
        <v>826</v>
      </c>
      <c r="BM147" s="148" t="s">
        <v>6614</v>
      </c>
    </row>
    <row r="148" spans="2:65" s="1" customFormat="1" ht="19.2" x14ac:dyDescent="0.2">
      <c r="B148" s="32"/>
      <c r="D148" s="150" t="s">
        <v>348</v>
      </c>
      <c r="F148" s="151" t="s">
        <v>6615</v>
      </c>
      <c r="I148" s="152"/>
      <c r="L148" s="32"/>
      <c r="M148" s="153"/>
      <c r="T148" s="56"/>
      <c r="AT148" s="17" t="s">
        <v>348</v>
      </c>
      <c r="AU148" s="17" t="s">
        <v>86</v>
      </c>
    </row>
    <row r="149" spans="2:65" s="1" customFormat="1" ht="16.5" customHeight="1" x14ac:dyDescent="0.2">
      <c r="B149" s="136"/>
      <c r="C149" s="169" t="s">
        <v>399</v>
      </c>
      <c r="D149" s="169" t="s">
        <v>490</v>
      </c>
      <c r="E149" s="170" t="s">
        <v>6616</v>
      </c>
      <c r="F149" s="171" t="s">
        <v>6617</v>
      </c>
      <c r="G149" s="172" t="s">
        <v>358</v>
      </c>
      <c r="H149" s="173">
        <v>120</v>
      </c>
      <c r="I149" s="174"/>
      <c r="J149" s="175">
        <f>ROUND(I149*H149,2)</f>
        <v>0</v>
      </c>
      <c r="K149" s="171" t="s">
        <v>902</v>
      </c>
      <c r="L149" s="176"/>
      <c r="M149" s="177" t="s">
        <v>1</v>
      </c>
      <c r="N149" s="178" t="s">
        <v>42</v>
      </c>
      <c r="P149" s="146">
        <f>O149*H149</f>
        <v>0</v>
      </c>
      <c r="Q149" s="146">
        <v>7.7999999999999999E-4</v>
      </c>
      <c r="R149" s="146">
        <f>Q149*H149</f>
        <v>9.3600000000000003E-2</v>
      </c>
      <c r="S149" s="146">
        <v>0</v>
      </c>
      <c r="T149" s="147">
        <f>S149*H149</f>
        <v>0</v>
      </c>
      <c r="AR149" s="148" t="s">
        <v>977</v>
      </c>
      <c r="AT149" s="148" t="s">
        <v>490</v>
      </c>
      <c r="AU149" s="148" t="s">
        <v>86</v>
      </c>
      <c r="AY149" s="17" t="s">
        <v>339</v>
      </c>
      <c r="BE149" s="149">
        <f>IF(N149="základní",J149,0)</f>
        <v>0</v>
      </c>
      <c r="BF149" s="149">
        <f>IF(N149="snížená",J149,0)</f>
        <v>0</v>
      </c>
      <c r="BG149" s="149">
        <f>IF(N149="zákl. přenesená",J149,0)</f>
        <v>0</v>
      </c>
      <c r="BH149" s="149">
        <f>IF(N149="sníž. přenesená",J149,0)</f>
        <v>0</v>
      </c>
      <c r="BI149" s="149">
        <f>IF(N149="nulová",J149,0)</f>
        <v>0</v>
      </c>
      <c r="BJ149" s="17" t="s">
        <v>84</v>
      </c>
      <c r="BK149" s="149">
        <f>ROUND(I149*H149,2)</f>
        <v>0</v>
      </c>
      <c r="BL149" s="17" t="s">
        <v>826</v>
      </c>
      <c r="BM149" s="148" t="s">
        <v>6618</v>
      </c>
    </row>
    <row r="150" spans="2:65" s="1" customFormat="1" x14ac:dyDescent="0.2">
      <c r="B150" s="32"/>
      <c r="D150" s="150" t="s">
        <v>348</v>
      </c>
      <c r="F150" s="151" t="s">
        <v>6617</v>
      </c>
      <c r="I150" s="152"/>
      <c r="L150" s="32"/>
      <c r="M150" s="153"/>
      <c r="T150" s="56"/>
      <c r="AT150" s="17" t="s">
        <v>348</v>
      </c>
      <c r="AU150" s="17" t="s">
        <v>86</v>
      </c>
    </row>
    <row r="151" spans="2:65" s="1" customFormat="1" ht="16.5" customHeight="1" x14ac:dyDescent="0.2">
      <c r="B151" s="136"/>
      <c r="C151" s="137" t="s">
        <v>405</v>
      </c>
      <c r="D151" s="137" t="s">
        <v>342</v>
      </c>
      <c r="E151" s="138" t="s">
        <v>6619</v>
      </c>
      <c r="F151" s="139" t="s">
        <v>6620</v>
      </c>
      <c r="G151" s="140" t="s">
        <v>345</v>
      </c>
      <c r="H151" s="141">
        <v>22</v>
      </c>
      <c r="I151" s="142"/>
      <c r="J151" s="143">
        <f>ROUND(I151*H151,2)</f>
        <v>0</v>
      </c>
      <c r="K151" s="139" t="s">
        <v>1</v>
      </c>
      <c r="L151" s="32"/>
      <c r="M151" s="144" t="s">
        <v>1</v>
      </c>
      <c r="N151" s="145" t="s">
        <v>42</v>
      </c>
      <c r="P151" s="146">
        <f>O151*H151</f>
        <v>0</v>
      </c>
      <c r="Q151" s="146">
        <v>0</v>
      </c>
      <c r="R151" s="146">
        <f>Q151*H151</f>
        <v>0</v>
      </c>
      <c r="S151" s="146">
        <v>0</v>
      </c>
      <c r="T151" s="147">
        <f>S151*H151</f>
        <v>0</v>
      </c>
      <c r="AR151" s="148" t="s">
        <v>249</v>
      </c>
      <c r="AT151" s="148" t="s">
        <v>342</v>
      </c>
      <c r="AU151" s="148" t="s">
        <v>86</v>
      </c>
      <c r="AY151" s="17" t="s">
        <v>339</v>
      </c>
      <c r="BE151" s="149">
        <f>IF(N151="základní",J151,0)</f>
        <v>0</v>
      </c>
      <c r="BF151" s="149">
        <f>IF(N151="snížená",J151,0)</f>
        <v>0</v>
      </c>
      <c r="BG151" s="149">
        <f>IF(N151="zákl. přenesená",J151,0)</f>
        <v>0</v>
      </c>
      <c r="BH151" s="149">
        <f>IF(N151="sníž. přenesená",J151,0)</f>
        <v>0</v>
      </c>
      <c r="BI151" s="149">
        <f>IF(N151="nulová",J151,0)</f>
        <v>0</v>
      </c>
      <c r="BJ151" s="17" t="s">
        <v>84</v>
      </c>
      <c r="BK151" s="149">
        <f>ROUND(I151*H151,2)</f>
        <v>0</v>
      </c>
      <c r="BL151" s="17" t="s">
        <v>249</v>
      </c>
      <c r="BM151" s="148" t="s">
        <v>6621</v>
      </c>
    </row>
    <row r="152" spans="2:65" s="1" customFormat="1" x14ac:dyDescent="0.2">
      <c r="B152" s="32"/>
      <c r="D152" s="150" t="s">
        <v>348</v>
      </c>
      <c r="F152" s="151" t="s">
        <v>6620</v>
      </c>
      <c r="I152" s="152"/>
      <c r="L152" s="32"/>
      <c r="M152" s="153"/>
      <c r="T152" s="56"/>
      <c r="AT152" s="17" t="s">
        <v>348</v>
      </c>
      <c r="AU152" s="17" t="s">
        <v>86</v>
      </c>
    </row>
    <row r="153" spans="2:65" s="1" customFormat="1" ht="16.5" customHeight="1" x14ac:dyDescent="0.2">
      <c r="B153" s="136"/>
      <c r="C153" s="169" t="s">
        <v>8</v>
      </c>
      <c r="D153" s="169" t="s">
        <v>490</v>
      </c>
      <c r="E153" s="170" t="s">
        <v>6622</v>
      </c>
      <c r="F153" s="171" t="s">
        <v>6623</v>
      </c>
      <c r="G153" s="172" t="s">
        <v>345</v>
      </c>
      <c r="H153" s="173">
        <v>22</v>
      </c>
      <c r="I153" s="174"/>
      <c r="J153" s="175">
        <f>ROUND(I153*H153,2)</f>
        <v>0</v>
      </c>
      <c r="K153" s="171" t="s">
        <v>1</v>
      </c>
      <c r="L153" s="176"/>
      <c r="M153" s="177" t="s">
        <v>1</v>
      </c>
      <c r="N153" s="178" t="s">
        <v>42</v>
      </c>
      <c r="P153" s="146">
        <f>O153*H153</f>
        <v>0</v>
      </c>
      <c r="Q153" s="146">
        <v>0</v>
      </c>
      <c r="R153" s="146">
        <f>Q153*H153</f>
        <v>0</v>
      </c>
      <c r="S153" s="146">
        <v>0</v>
      </c>
      <c r="T153" s="147">
        <f>S153*H153</f>
        <v>0</v>
      </c>
      <c r="AR153" s="148" t="s">
        <v>385</v>
      </c>
      <c r="AT153" s="148" t="s">
        <v>490</v>
      </c>
      <c r="AU153" s="148" t="s">
        <v>86</v>
      </c>
      <c r="AY153" s="17" t="s">
        <v>339</v>
      </c>
      <c r="BE153" s="149">
        <f>IF(N153="základní",J153,0)</f>
        <v>0</v>
      </c>
      <c r="BF153" s="149">
        <f>IF(N153="snížená",J153,0)</f>
        <v>0</v>
      </c>
      <c r="BG153" s="149">
        <f>IF(N153="zákl. přenesená",J153,0)</f>
        <v>0</v>
      </c>
      <c r="BH153" s="149">
        <f>IF(N153="sníž. přenesená",J153,0)</f>
        <v>0</v>
      </c>
      <c r="BI153" s="149">
        <f>IF(N153="nulová",J153,0)</f>
        <v>0</v>
      </c>
      <c r="BJ153" s="17" t="s">
        <v>84</v>
      </c>
      <c r="BK153" s="149">
        <f>ROUND(I153*H153,2)</f>
        <v>0</v>
      </c>
      <c r="BL153" s="17" t="s">
        <v>249</v>
      </c>
      <c r="BM153" s="148" t="s">
        <v>6624</v>
      </c>
    </row>
    <row r="154" spans="2:65" s="1" customFormat="1" x14ac:dyDescent="0.2">
      <c r="B154" s="32"/>
      <c r="D154" s="150" t="s">
        <v>348</v>
      </c>
      <c r="F154" s="151" t="s">
        <v>6623</v>
      </c>
      <c r="I154" s="152"/>
      <c r="L154" s="32"/>
      <c r="M154" s="202"/>
      <c r="N154" s="203"/>
      <c r="O154" s="203"/>
      <c r="P154" s="203"/>
      <c r="Q154" s="203"/>
      <c r="R154" s="203"/>
      <c r="S154" s="203"/>
      <c r="T154" s="204"/>
      <c r="AT154" s="17" t="s">
        <v>348</v>
      </c>
      <c r="AU154" s="17" t="s">
        <v>86</v>
      </c>
    </row>
    <row r="155" spans="2:65" s="1" customFormat="1" ht="6.9" customHeight="1" x14ac:dyDescent="0.2">
      <c r="B155" s="44"/>
      <c r="C155" s="45"/>
      <c r="D155" s="45"/>
      <c r="E155" s="45"/>
      <c r="F155" s="45"/>
      <c r="G155" s="45"/>
      <c r="H155" s="45"/>
      <c r="I155" s="45"/>
      <c r="J155" s="45"/>
      <c r="K155" s="45"/>
      <c r="L155" s="32"/>
    </row>
  </sheetData>
  <autoFilter ref="C125:K154" xr:uid="{00000000-0009-0000-0000-000021000000}"/>
  <mergeCells count="15">
    <mergeCell ref="E112:H112"/>
    <mergeCell ref="E116:H116"/>
    <mergeCell ref="E114:H114"/>
    <mergeCell ref="E118:H118"/>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2:BM265"/>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250</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3.2" x14ac:dyDescent="0.2">
      <c r="B8" s="20"/>
      <c r="D8" s="27" t="s">
        <v>312</v>
      </c>
      <c r="L8" s="20"/>
    </row>
    <row r="9" spans="2:46" ht="16.5" customHeight="1" x14ac:dyDescent="0.2">
      <c r="B9" s="20"/>
      <c r="E9" s="278" t="s">
        <v>6625</v>
      </c>
      <c r="F9" s="256"/>
      <c r="G9" s="256"/>
      <c r="H9" s="256"/>
      <c r="L9" s="20"/>
    </row>
    <row r="10" spans="2:46" ht="12" customHeight="1" x14ac:dyDescent="0.2">
      <c r="B10" s="20"/>
      <c r="D10" s="27" t="s">
        <v>314</v>
      </c>
      <c r="L10" s="20"/>
    </row>
    <row r="11" spans="2:46" s="1" customFormat="1" ht="16.5" customHeight="1" x14ac:dyDescent="0.2">
      <c r="B11" s="32"/>
      <c r="E11" s="260" t="s">
        <v>6626</v>
      </c>
      <c r="F11" s="277"/>
      <c r="G11" s="277"/>
      <c r="H11" s="277"/>
      <c r="L11" s="32"/>
    </row>
    <row r="12" spans="2:46" s="1" customFormat="1" ht="12" customHeight="1" x14ac:dyDescent="0.2">
      <c r="B12" s="32"/>
      <c r="D12" s="27" t="s">
        <v>6627</v>
      </c>
      <c r="L12" s="32"/>
    </row>
    <row r="13" spans="2:46" s="1" customFormat="1" ht="16.5" customHeight="1" x14ac:dyDescent="0.2">
      <c r="B13" s="32"/>
      <c r="E13" s="248" t="s">
        <v>6628</v>
      </c>
      <c r="F13" s="277"/>
      <c r="G13" s="277"/>
      <c r="H13" s="277"/>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8"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80" t="str">
        <f>'Rekapitulace stavby'!E14</f>
        <v>Vyplň údaj</v>
      </c>
      <c r="F22" s="266"/>
      <c r="G22" s="266"/>
      <c r="H22" s="266"/>
      <c r="I22" s="27" t="s">
        <v>28</v>
      </c>
      <c r="J22" s="28" t="str">
        <f>'Rekapitulace stavby'!AN14</f>
        <v>Vyplň údaj</v>
      </c>
      <c r="L22" s="32"/>
    </row>
    <row r="23" spans="2:12" s="1" customFormat="1" ht="6.9" customHeight="1" x14ac:dyDescent="0.2">
      <c r="B23" s="32"/>
      <c r="L23" s="32"/>
    </row>
    <row r="24" spans="2:12" s="1" customFormat="1" ht="12" customHeight="1" x14ac:dyDescent="0.2">
      <c r="B24" s="32"/>
      <c r="D24" s="27" t="s">
        <v>32</v>
      </c>
      <c r="I24" s="27" t="s">
        <v>25</v>
      </c>
      <c r="J24" s="25" t="s">
        <v>6629</v>
      </c>
      <c r="L24" s="32"/>
    </row>
    <row r="25" spans="2:12" s="1" customFormat="1" ht="18" customHeight="1" x14ac:dyDescent="0.2">
      <c r="B25" s="32"/>
      <c r="E25" s="25" t="s">
        <v>6630</v>
      </c>
      <c r="I25" s="27" t="s">
        <v>28</v>
      </c>
      <c r="J25" s="25" t="s">
        <v>6631</v>
      </c>
      <c r="L25" s="32"/>
    </row>
    <row r="26" spans="2:12" s="1" customFormat="1" ht="6.9" customHeight="1" x14ac:dyDescent="0.2">
      <c r="B26" s="32"/>
      <c r="L26" s="32"/>
    </row>
    <row r="27" spans="2:12" s="1" customFormat="1" ht="12" customHeight="1" x14ac:dyDescent="0.2">
      <c r="B27" s="32"/>
      <c r="D27" s="27" t="s">
        <v>35</v>
      </c>
      <c r="I27" s="27" t="s">
        <v>25</v>
      </c>
      <c r="J27" s="25" t="s">
        <v>1</v>
      </c>
      <c r="L27" s="32"/>
    </row>
    <row r="28" spans="2:12" s="1" customFormat="1" ht="18" customHeight="1" x14ac:dyDescent="0.2">
      <c r="B28" s="32"/>
      <c r="E28" s="25" t="s">
        <v>6632</v>
      </c>
      <c r="I28" s="27" t="s">
        <v>28</v>
      </c>
      <c r="J28" s="25" t="s">
        <v>1</v>
      </c>
      <c r="L28" s="32"/>
    </row>
    <row r="29" spans="2:12" s="1" customFormat="1" ht="6.9" customHeight="1" x14ac:dyDescent="0.2">
      <c r="B29" s="32"/>
      <c r="L29" s="32"/>
    </row>
    <row r="30" spans="2:12" s="1" customFormat="1" ht="12" customHeight="1" x14ac:dyDescent="0.2">
      <c r="B30" s="32"/>
      <c r="D30" s="27" t="s">
        <v>36</v>
      </c>
      <c r="L30" s="32"/>
    </row>
    <row r="31" spans="2:12" s="7" customFormat="1" ht="47.25" customHeight="1" x14ac:dyDescent="0.2">
      <c r="B31" s="94"/>
      <c r="E31" s="270" t="s">
        <v>6633</v>
      </c>
      <c r="F31" s="270"/>
      <c r="G31" s="270"/>
      <c r="H31" s="270"/>
      <c r="L31" s="94"/>
    </row>
    <row r="32" spans="2:12" s="1" customFormat="1" ht="6.9" customHeight="1" x14ac:dyDescent="0.2">
      <c r="B32" s="32"/>
      <c r="L32" s="32"/>
    </row>
    <row r="33" spans="2:12" s="1" customFormat="1" ht="6.9" customHeight="1" x14ac:dyDescent="0.2">
      <c r="B33" s="32"/>
      <c r="D33" s="53"/>
      <c r="E33" s="53"/>
      <c r="F33" s="53"/>
      <c r="G33" s="53"/>
      <c r="H33" s="53"/>
      <c r="I33" s="53"/>
      <c r="J33" s="53"/>
      <c r="K33" s="53"/>
      <c r="L33" s="32"/>
    </row>
    <row r="34" spans="2:12" s="1" customFormat="1" ht="25.35" customHeight="1" x14ac:dyDescent="0.2">
      <c r="B34" s="32"/>
      <c r="D34" s="95" t="s">
        <v>37</v>
      </c>
      <c r="J34" s="66">
        <f>ROUND(J128, 2)</f>
        <v>0</v>
      </c>
      <c r="L34" s="32"/>
    </row>
    <row r="35" spans="2:12" s="1" customFormat="1" ht="6.9" customHeight="1" x14ac:dyDescent="0.2">
      <c r="B35" s="32"/>
      <c r="D35" s="53"/>
      <c r="E35" s="53"/>
      <c r="F35" s="53"/>
      <c r="G35" s="53"/>
      <c r="H35" s="53"/>
      <c r="I35" s="53"/>
      <c r="J35" s="53"/>
      <c r="K35" s="53"/>
      <c r="L35" s="32"/>
    </row>
    <row r="36" spans="2:12" s="1" customFormat="1" ht="14.4" customHeight="1" x14ac:dyDescent="0.2">
      <c r="B36" s="32"/>
      <c r="F36" s="35" t="s">
        <v>39</v>
      </c>
      <c r="I36" s="35" t="s">
        <v>38</v>
      </c>
      <c r="J36" s="35" t="s">
        <v>40</v>
      </c>
      <c r="L36" s="32"/>
    </row>
    <row r="37" spans="2:12" s="1" customFormat="1" ht="14.4" customHeight="1" x14ac:dyDescent="0.2">
      <c r="B37" s="32"/>
      <c r="D37" s="55" t="s">
        <v>41</v>
      </c>
      <c r="E37" s="27" t="s">
        <v>42</v>
      </c>
      <c r="F37" s="86">
        <f>ROUND((SUM(BE128:BE264)),  2)</f>
        <v>0</v>
      </c>
      <c r="I37" s="96">
        <v>0.21</v>
      </c>
      <c r="J37" s="86">
        <f>ROUND(((SUM(BE128:BE264))*I37),  2)</f>
        <v>0</v>
      </c>
      <c r="L37" s="32"/>
    </row>
    <row r="38" spans="2:12" s="1" customFormat="1" ht="14.4" customHeight="1" x14ac:dyDescent="0.2">
      <c r="B38" s="32"/>
      <c r="E38" s="27" t="s">
        <v>43</v>
      </c>
      <c r="F38" s="86">
        <f>ROUND((SUM(BF128:BF264)),  2)</f>
        <v>0</v>
      </c>
      <c r="I38" s="96">
        <v>0.12</v>
      </c>
      <c r="J38" s="86">
        <f>ROUND(((SUM(BF128:BF264))*I38),  2)</f>
        <v>0</v>
      </c>
      <c r="L38" s="32"/>
    </row>
    <row r="39" spans="2:12" s="1" customFormat="1" ht="14.4" hidden="1" customHeight="1" x14ac:dyDescent="0.2">
      <c r="B39" s="32"/>
      <c r="E39" s="27" t="s">
        <v>44</v>
      </c>
      <c r="F39" s="86">
        <f>ROUND((SUM(BG128:BG264)),  2)</f>
        <v>0</v>
      </c>
      <c r="I39" s="96">
        <v>0.21</v>
      </c>
      <c r="J39" s="86">
        <f>0</f>
        <v>0</v>
      </c>
      <c r="L39" s="32"/>
    </row>
    <row r="40" spans="2:12" s="1" customFormat="1" ht="14.4" hidden="1" customHeight="1" x14ac:dyDescent="0.2">
      <c r="B40" s="32"/>
      <c r="E40" s="27" t="s">
        <v>45</v>
      </c>
      <c r="F40" s="86">
        <f>ROUND((SUM(BH128:BH264)),  2)</f>
        <v>0</v>
      </c>
      <c r="I40" s="96">
        <v>0.12</v>
      </c>
      <c r="J40" s="86">
        <f>0</f>
        <v>0</v>
      </c>
      <c r="L40" s="32"/>
    </row>
    <row r="41" spans="2:12" s="1" customFormat="1" ht="14.4" hidden="1" customHeight="1" x14ac:dyDescent="0.2">
      <c r="B41" s="32"/>
      <c r="E41" s="27" t="s">
        <v>46</v>
      </c>
      <c r="F41" s="86">
        <f>ROUND((SUM(BI128:BI264)),  2)</f>
        <v>0</v>
      </c>
      <c r="I41" s="96">
        <v>0</v>
      </c>
      <c r="J41" s="86">
        <f>0</f>
        <v>0</v>
      </c>
      <c r="L41" s="32"/>
    </row>
    <row r="42" spans="2:12" s="1" customFormat="1" ht="6.9"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 customHeight="1" x14ac:dyDescent="0.2">
      <c r="B44" s="32"/>
      <c r="L44" s="32"/>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ht="16.5" customHeight="1" x14ac:dyDescent="0.2">
      <c r="B87" s="20"/>
      <c r="E87" s="278" t="s">
        <v>6625</v>
      </c>
      <c r="F87" s="256"/>
      <c r="G87" s="256"/>
      <c r="H87" s="256"/>
      <c r="L87" s="20"/>
    </row>
    <row r="88" spans="2:12" ht="12" customHeight="1" x14ac:dyDescent="0.2">
      <c r="B88" s="20"/>
      <c r="C88" s="27" t="s">
        <v>314</v>
      </c>
      <c r="L88" s="20"/>
    </row>
    <row r="89" spans="2:12" s="1" customFormat="1" ht="16.5" customHeight="1" x14ac:dyDescent="0.2">
      <c r="B89" s="32"/>
      <c r="E89" s="260" t="s">
        <v>6626</v>
      </c>
      <c r="F89" s="277"/>
      <c r="G89" s="277"/>
      <c r="H89" s="277"/>
      <c r="L89" s="32"/>
    </row>
    <row r="90" spans="2:12" s="1" customFormat="1" ht="12" customHeight="1" x14ac:dyDescent="0.2">
      <c r="B90" s="32"/>
      <c r="C90" s="27" t="s">
        <v>6627</v>
      </c>
      <c r="L90" s="32"/>
    </row>
    <row r="91" spans="2:12" s="1" customFormat="1" ht="16.5" customHeight="1" x14ac:dyDescent="0.2">
      <c r="B91" s="32"/>
      <c r="E91" s="248" t="str">
        <f>E13</f>
        <v xml:space="preserve">SO3.1.1.1 - Elektromontáže </v>
      </c>
      <c r="F91" s="277"/>
      <c r="G91" s="277"/>
      <c r="H91" s="277"/>
      <c r="L91" s="32"/>
    </row>
    <row r="92" spans="2:12" s="1" customFormat="1" ht="6.9"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 customHeight="1" x14ac:dyDescent="0.2">
      <c r="B94" s="32"/>
      <c r="L94" s="32"/>
    </row>
    <row r="95" spans="2:12" s="1" customFormat="1" ht="25.65" customHeight="1" x14ac:dyDescent="0.2">
      <c r="B95" s="32"/>
      <c r="C95" s="27" t="s">
        <v>24</v>
      </c>
      <c r="F95" s="25" t="str">
        <f>E19</f>
        <v>Správa železnic, státní organizace, OŘ Ostrava</v>
      </c>
      <c r="I95" s="27" t="s">
        <v>32</v>
      </c>
      <c r="J95" s="30" t="str">
        <f>E25</f>
        <v>ENPRO Energo s.r.o.-</v>
      </c>
      <c r="L95" s="32"/>
    </row>
    <row r="96" spans="2:12" s="1" customFormat="1" ht="15.15" customHeight="1" x14ac:dyDescent="0.2">
      <c r="B96" s="32"/>
      <c r="C96" s="27" t="s">
        <v>30</v>
      </c>
      <c r="F96" s="25" t="str">
        <f>IF(E22="","",E22)</f>
        <v>Vyplň údaj</v>
      </c>
      <c r="I96" s="27" t="s">
        <v>35</v>
      </c>
      <c r="J96" s="30" t="str">
        <f>E28</f>
        <v>Ing. Jan Kostelenec</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8" customHeight="1" x14ac:dyDescent="0.2">
      <c r="B100" s="32"/>
      <c r="C100" s="107" t="s">
        <v>319</v>
      </c>
      <c r="J100" s="66">
        <f>J128</f>
        <v>0</v>
      </c>
      <c r="L100" s="32"/>
      <c r="AU100" s="17" t="s">
        <v>320</v>
      </c>
    </row>
    <row r="101" spans="2:47" s="8" customFormat="1" ht="24.9" customHeight="1" x14ac:dyDescent="0.2">
      <c r="B101" s="108"/>
      <c r="D101" s="109" t="s">
        <v>6634</v>
      </c>
      <c r="E101" s="110"/>
      <c r="F101" s="110"/>
      <c r="G101" s="110"/>
      <c r="H101" s="110"/>
      <c r="I101" s="110"/>
      <c r="J101" s="111">
        <f>J129</f>
        <v>0</v>
      </c>
      <c r="L101" s="108"/>
    </row>
    <row r="102" spans="2:47" s="9" customFormat="1" ht="19.95" customHeight="1" x14ac:dyDescent="0.2">
      <c r="B102" s="112"/>
      <c r="D102" s="113" t="s">
        <v>6635</v>
      </c>
      <c r="E102" s="114"/>
      <c r="F102" s="114"/>
      <c r="G102" s="114"/>
      <c r="H102" s="114"/>
      <c r="I102" s="114"/>
      <c r="J102" s="115">
        <f>J130</f>
        <v>0</v>
      </c>
      <c r="L102" s="112"/>
    </row>
    <row r="103" spans="2:47" s="9" customFormat="1" ht="14.85" customHeight="1" x14ac:dyDescent="0.2">
      <c r="B103" s="112"/>
      <c r="D103" s="113" t="s">
        <v>6636</v>
      </c>
      <c r="E103" s="114"/>
      <c r="F103" s="114"/>
      <c r="G103" s="114"/>
      <c r="H103" s="114"/>
      <c r="I103" s="114"/>
      <c r="J103" s="115">
        <f>J151</f>
        <v>0</v>
      </c>
      <c r="L103" s="112"/>
    </row>
    <row r="104" spans="2:47" s="8" customFormat="1" ht="24.9" customHeight="1" x14ac:dyDescent="0.2">
      <c r="B104" s="108"/>
      <c r="D104" s="109" t="s">
        <v>323</v>
      </c>
      <c r="E104" s="110"/>
      <c r="F104" s="110"/>
      <c r="G104" s="110"/>
      <c r="H104" s="110"/>
      <c r="I104" s="110"/>
      <c r="J104" s="111">
        <f>J260</f>
        <v>0</v>
      </c>
      <c r="L104" s="108"/>
    </row>
    <row r="105" spans="2:47" s="1" customFormat="1" ht="21.75" customHeight="1" x14ac:dyDescent="0.2">
      <c r="B105" s="32"/>
      <c r="L105" s="32"/>
    </row>
    <row r="106" spans="2:47" s="1" customFormat="1" ht="6.9" customHeight="1" x14ac:dyDescent="0.2">
      <c r="B106" s="44"/>
      <c r="C106" s="45"/>
      <c r="D106" s="45"/>
      <c r="E106" s="45"/>
      <c r="F106" s="45"/>
      <c r="G106" s="45"/>
      <c r="H106" s="45"/>
      <c r="I106" s="45"/>
      <c r="J106" s="45"/>
      <c r="K106" s="45"/>
      <c r="L106" s="32"/>
    </row>
    <row r="110" spans="2:47" s="1" customFormat="1" ht="6.9" customHeight="1" x14ac:dyDescent="0.2">
      <c r="B110" s="46"/>
      <c r="C110" s="47"/>
      <c r="D110" s="47"/>
      <c r="E110" s="47"/>
      <c r="F110" s="47"/>
      <c r="G110" s="47"/>
      <c r="H110" s="47"/>
      <c r="I110" s="47"/>
      <c r="J110" s="47"/>
      <c r="K110" s="47"/>
      <c r="L110" s="32"/>
    </row>
    <row r="111" spans="2:47" s="1" customFormat="1" ht="24.9" customHeight="1" x14ac:dyDescent="0.2">
      <c r="B111" s="32"/>
      <c r="C111" s="21" t="s">
        <v>324</v>
      </c>
      <c r="L111" s="32"/>
    </row>
    <row r="112" spans="2:47" s="1" customFormat="1" ht="6.9" customHeight="1" x14ac:dyDescent="0.2">
      <c r="B112" s="32"/>
      <c r="L112" s="32"/>
    </row>
    <row r="113" spans="2:63" s="1" customFormat="1" ht="12" customHeight="1" x14ac:dyDescent="0.2">
      <c r="B113" s="32"/>
      <c r="C113" s="27" t="s">
        <v>16</v>
      </c>
      <c r="L113" s="32"/>
    </row>
    <row r="114" spans="2:63" s="1" customFormat="1" ht="16.5" customHeight="1" x14ac:dyDescent="0.2">
      <c r="B114" s="32"/>
      <c r="E114" s="278" t="str">
        <f>E7</f>
        <v>Prostá rekonstrukce trati v úseku Milotice nad Opavou – Brantice – 2.etapa</v>
      </c>
      <c r="F114" s="279"/>
      <c r="G114" s="279"/>
      <c r="H114" s="279"/>
      <c r="L114" s="32"/>
    </row>
    <row r="115" spans="2:63" ht="12" customHeight="1" x14ac:dyDescent="0.2">
      <c r="B115" s="20"/>
      <c r="C115" s="27" t="s">
        <v>312</v>
      </c>
      <c r="L115" s="20"/>
    </row>
    <row r="116" spans="2:63" ht="16.5" customHeight="1" x14ac:dyDescent="0.2">
      <c r="B116" s="20"/>
      <c r="E116" s="278" t="s">
        <v>6625</v>
      </c>
      <c r="F116" s="256"/>
      <c r="G116" s="256"/>
      <c r="H116" s="256"/>
      <c r="L116" s="20"/>
    </row>
    <row r="117" spans="2:63" ht="12" customHeight="1" x14ac:dyDescent="0.2">
      <c r="B117" s="20"/>
      <c r="C117" s="27" t="s">
        <v>314</v>
      </c>
      <c r="L117" s="20"/>
    </row>
    <row r="118" spans="2:63" s="1" customFormat="1" ht="16.5" customHeight="1" x14ac:dyDescent="0.2">
      <c r="B118" s="32"/>
      <c r="E118" s="260" t="s">
        <v>6626</v>
      </c>
      <c r="F118" s="277"/>
      <c r="G118" s="277"/>
      <c r="H118" s="277"/>
      <c r="L118" s="32"/>
    </row>
    <row r="119" spans="2:63" s="1" customFormat="1" ht="12" customHeight="1" x14ac:dyDescent="0.2">
      <c r="B119" s="32"/>
      <c r="C119" s="27" t="s">
        <v>6627</v>
      </c>
      <c r="L119" s="32"/>
    </row>
    <row r="120" spans="2:63" s="1" customFormat="1" ht="16.5" customHeight="1" x14ac:dyDescent="0.2">
      <c r="B120" s="32"/>
      <c r="E120" s="248" t="str">
        <f>E13</f>
        <v xml:space="preserve">SO3.1.1.1 - Elektromontáže </v>
      </c>
      <c r="F120" s="277"/>
      <c r="G120" s="277"/>
      <c r="H120" s="277"/>
      <c r="L120" s="32"/>
    </row>
    <row r="121" spans="2:63" s="1" customFormat="1" ht="6.9" customHeight="1" x14ac:dyDescent="0.2">
      <c r="B121" s="32"/>
      <c r="L121" s="32"/>
    </row>
    <row r="122" spans="2:63" s="1" customFormat="1" ht="12" customHeight="1" x14ac:dyDescent="0.2">
      <c r="B122" s="32"/>
      <c r="C122" s="27" t="s">
        <v>20</v>
      </c>
      <c r="F122" s="25" t="str">
        <f>F16</f>
        <v>PS Krnov</v>
      </c>
      <c r="I122" s="27" t="s">
        <v>22</v>
      </c>
      <c r="J122" s="52" t="str">
        <f>IF(J16="","",J16)</f>
        <v>22. 5. 2025</v>
      </c>
      <c r="L122" s="32"/>
    </row>
    <row r="123" spans="2:63" s="1" customFormat="1" ht="6.9" customHeight="1" x14ac:dyDescent="0.2">
      <c r="B123" s="32"/>
      <c r="L123" s="32"/>
    </row>
    <row r="124" spans="2:63" s="1" customFormat="1" ht="25.65" customHeight="1" x14ac:dyDescent="0.2">
      <c r="B124" s="32"/>
      <c r="C124" s="27" t="s">
        <v>24</v>
      </c>
      <c r="F124" s="25" t="str">
        <f>E19</f>
        <v>Správa železnic, státní organizace, OŘ Ostrava</v>
      </c>
      <c r="I124" s="27" t="s">
        <v>32</v>
      </c>
      <c r="J124" s="30" t="str">
        <f>E25</f>
        <v>ENPRO Energo s.r.o.-</v>
      </c>
      <c r="L124" s="32"/>
    </row>
    <row r="125" spans="2:63" s="1" customFormat="1" ht="15.15" customHeight="1" x14ac:dyDescent="0.2">
      <c r="B125" s="32"/>
      <c r="C125" s="27" t="s">
        <v>30</v>
      </c>
      <c r="F125" s="25" t="str">
        <f>IF(E22="","",E22)</f>
        <v>Vyplň údaj</v>
      </c>
      <c r="I125" s="27" t="s">
        <v>35</v>
      </c>
      <c r="J125" s="30" t="str">
        <f>E28</f>
        <v>Ing. Jan Kostelenec</v>
      </c>
      <c r="L125" s="32"/>
    </row>
    <row r="126" spans="2:63" s="1" customFormat="1" ht="10.35" customHeight="1" x14ac:dyDescent="0.2">
      <c r="B126" s="32"/>
      <c r="L126" s="32"/>
    </row>
    <row r="127" spans="2:63" s="10" customFormat="1" ht="29.25" customHeight="1" x14ac:dyDescent="0.2">
      <c r="B127" s="116"/>
      <c r="C127" s="117" t="s">
        <v>325</v>
      </c>
      <c r="D127" s="118" t="s">
        <v>62</v>
      </c>
      <c r="E127" s="118" t="s">
        <v>58</v>
      </c>
      <c r="F127" s="118" t="s">
        <v>59</v>
      </c>
      <c r="G127" s="118" t="s">
        <v>326</v>
      </c>
      <c r="H127" s="118" t="s">
        <v>327</v>
      </c>
      <c r="I127" s="118" t="s">
        <v>328</v>
      </c>
      <c r="J127" s="118" t="s">
        <v>318</v>
      </c>
      <c r="K127" s="119" t="s">
        <v>329</v>
      </c>
      <c r="L127" s="116"/>
      <c r="M127" s="59" t="s">
        <v>1</v>
      </c>
      <c r="N127" s="60" t="s">
        <v>41</v>
      </c>
      <c r="O127" s="60" t="s">
        <v>330</v>
      </c>
      <c r="P127" s="60" t="s">
        <v>331</v>
      </c>
      <c r="Q127" s="60" t="s">
        <v>332</v>
      </c>
      <c r="R127" s="60" t="s">
        <v>333</v>
      </c>
      <c r="S127" s="60" t="s">
        <v>334</v>
      </c>
      <c r="T127" s="61" t="s">
        <v>335</v>
      </c>
    </row>
    <row r="128" spans="2:63" s="1" customFormat="1" ht="22.8" customHeight="1" x14ac:dyDescent="0.3">
      <c r="B128" s="32"/>
      <c r="C128" s="64" t="s">
        <v>336</v>
      </c>
      <c r="J128" s="120">
        <f>BK128</f>
        <v>0</v>
      </c>
      <c r="L128" s="32"/>
      <c r="M128" s="62"/>
      <c r="N128" s="53"/>
      <c r="O128" s="53"/>
      <c r="P128" s="121">
        <f>P129+P260</f>
        <v>0</v>
      </c>
      <c r="Q128" s="53"/>
      <c r="R128" s="121">
        <f>R129+R260</f>
        <v>15</v>
      </c>
      <c r="S128" s="53"/>
      <c r="T128" s="122">
        <f>T129+T260</f>
        <v>0</v>
      </c>
      <c r="AT128" s="17" t="s">
        <v>76</v>
      </c>
      <c r="AU128" s="17" t="s">
        <v>320</v>
      </c>
      <c r="BK128" s="123">
        <f>BK129+BK260</f>
        <v>0</v>
      </c>
    </row>
    <row r="129" spans="2:65" s="11" customFormat="1" ht="25.95" customHeight="1" x14ac:dyDescent="0.25">
      <c r="B129" s="124"/>
      <c r="D129" s="125" t="s">
        <v>76</v>
      </c>
      <c r="E129" s="126" t="s">
        <v>399</v>
      </c>
      <c r="F129" s="126" t="s">
        <v>6637</v>
      </c>
      <c r="I129" s="127"/>
      <c r="J129" s="128">
        <f>BK129</f>
        <v>0</v>
      </c>
      <c r="L129" s="124"/>
      <c r="M129" s="129"/>
      <c r="P129" s="130">
        <f>P130</f>
        <v>0</v>
      </c>
      <c r="R129" s="130">
        <f>R130</f>
        <v>15</v>
      </c>
      <c r="T129" s="131">
        <f>T130</f>
        <v>0</v>
      </c>
      <c r="AR129" s="125" t="s">
        <v>84</v>
      </c>
      <c r="AT129" s="132" t="s">
        <v>76</v>
      </c>
      <c r="AU129" s="132" t="s">
        <v>77</v>
      </c>
      <c r="AY129" s="125" t="s">
        <v>339</v>
      </c>
      <c r="BK129" s="133">
        <f>BK130</f>
        <v>0</v>
      </c>
    </row>
    <row r="130" spans="2:65" s="11" customFormat="1" ht="22.8" customHeight="1" x14ac:dyDescent="0.25">
      <c r="B130" s="124"/>
      <c r="D130" s="125" t="s">
        <v>76</v>
      </c>
      <c r="E130" s="134" t="s">
        <v>6638</v>
      </c>
      <c r="F130" s="134" t="s">
        <v>6639</v>
      </c>
      <c r="I130" s="127"/>
      <c r="J130" s="135">
        <f>BK130</f>
        <v>0</v>
      </c>
      <c r="L130" s="124"/>
      <c r="M130" s="129"/>
      <c r="P130" s="130">
        <f>P131+SUM(P132:P151)</f>
        <v>0</v>
      </c>
      <c r="R130" s="130">
        <f>R131+SUM(R132:R151)</f>
        <v>15</v>
      </c>
      <c r="T130" s="131">
        <f>T131+SUM(T132:T151)</f>
        <v>0</v>
      </c>
      <c r="AR130" s="125" t="s">
        <v>84</v>
      </c>
      <c r="AT130" s="132" t="s">
        <v>76</v>
      </c>
      <c r="AU130" s="132" t="s">
        <v>84</v>
      </c>
      <c r="AY130" s="125" t="s">
        <v>339</v>
      </c>
      <c r="BK130" s="133">
        <f>BK131+SUM(BK132:BK151)</f>
        <v>0</v>
      </c>
    </row>
    <row r="131" spans="2:65" s="1" customFormat="1" ht="21.75" customHeight="1" x14ac:dyDescent="0.2">
      <c r="B131" s="136"/>
      <c r="C131" s="169" t="s">
        <v>84</v>
      </c>
      <c r="D131" s="169" t="s">
        <v>490</v>
      </c>
      <c r="E131" s="170" t="s">
        <v>6640</v>
      </c>
      <c r="F131" s="171" t="s">
        <v>6641</v>
      </c>
      <c r="G131" s="172" t="s">
        <v>358</v>
      </c>
      <c r="H131" s="173">
        <v>490</v>
      </c>
      <c r="I131" s="174"/>
      <c r="J131" s="175">
        <f>ROUND(I131*H131,2)</f>
        <v>0</v>
      </c>
      <c r="K131" s="171" t="s">
        <v>346</v>
      </c>
      <c r="L131" s="176"/>
      <c r="M131" s="177" t="s">
        <v>1</v>
      </c>
      <c r="N131" s="178" t="s">
        <v>42</v>
      </c>
      <c r="P131" s="146">
        <f>O131*H131</f>
        <v>0</v>
      </c>
      <c r="Q131" s="146">
        <v>0</v>
      </c>
      <c r="R131" s="146">
        <f>Q131*H131</f>
        <v>0</v>
      </c>
      <c r="S131" s="146">
        <v>0</v>
      </c>
      <c r="T131" s="147">
        <f>S131*H131</f>
        <v>0</v>
      </c>
      <c r="AR131" s="148" t="s">
        <v>385</v>
      </c>
      <c r="AT131" s="148" t="s">
        <v>490</v>
      </c>
      <c r="AU131" s="148" t="s">
        <v>86</v>
      </c>
      <c r="AY131" s="17" t="s">
        <v>339</v>
      </c>
      <c r="BE131" s="149">
        <f>IF(N131="základní",J131,0)</f>
        <v>0</v>
      </c>
      <c r="BF131" s="149">
        <f>IF(N131="snížená",J131,0)</f>
        <v>0</v>
      </c>
      <c r="BG131" s="149">
        <f>IF(N131="zákl. přenesená",J131,0)</f>
        <v>0</v>
      </c>
      <c r="BH131" s="149">
        <f>IF(N131="sníž. přenesená",J131,0)</f>
        <v>0</v>
      </c>
      <c r="BI131" s="149">
        <f>IF(N131="nulová",J131,0)</f>
        <v>0</v>
      </c>
      <c r="BJ131" s="17" t="s">
        <v>84</v>
      </c>
      <c r="BK131" s="149">
        <f>ROUND(I131*H131,2)</f>
        <v>0</v>
      </c>
      <c r="BL131" s="17" t="s">
        <v>249</v>
      </c>
      <c r="BM131" s="148" t="s">
        <v>6642</v>
      </c>
    </row>
    <row r="132" spans="2:65" s="1" customFormat="1" x14ac:dyDescent="0.2">
      <c r="B132" s="32"/>
      <c r="D132" s="150" t="s">
        <v>348</v>
      </c>
      <c r="F132" s="151" t="s">
        <v>6641</v>
      </c>
      <c r="I132" s="152"/>
      <c r="L132" s="32"/>
      <c r="M132" s="153"/>
      <c r="T132" s="56"/>
      <c r="AT132" s="17" t="s">
        <v>348</v>
      </c>
      <c r="AU132" s="17" t="s">
        <v>86</v>
      </c>
    </row>
    <row r="133" spans="2:65" s="1" customFormat="1" ht="21.75" customHeight="1" x14ac:dyDescent="0.2">
      <c r="B133" s="136"/>
      <c r="C133" s="169" t="s">
        <v>86</v>
      </c>
      <c r="D133" s="169" t="s">
        <v>490</v>
      </c>
      <c r="E133" s="170" t="s">
        <v>6643</v>
      </c>
      <c r="F133" s="171" t="s">
        <v>6644</v>
      </c>
      <c r="G133" s="172" t="s">
        <v>358</v>
      </c>
      <c r="H133" s="173">
        <v>60</v>
      </c>
      <c r="I133" s="174"/>
      <c r="J133" s="175">
        <f>ROUND(I133*H133,2)</f>
        <v>0</v>
      </c>
      <c r="K133" s="171" t="s">
        <v>346</v>
      </c>
      <c r="L133" s="176"/>
      <c r="M133" s="177" t="s">
        <v>1</v>
      </c>
      <c r="N133" s="178" t="s">
        <v>42</v>
      </c>
      <c r="P133" s="146">
        <f>O133*H133</f>
        <v>0</v>
      </c>
      <c r="Q133" s="146">
        <v>0</v>
      </c>
      <c r="R133" s="146">
        <f>Q133*H133</f>
        <v>0</v>
      </c>
      <c r="S133" s="146">
        <v>0</v>
      </c>
      <c r="T133" s="147">
        <f>S133*H133</f>
        <v>0</v>
      </c>
      <c r="AR133" s="148" t="s">
        <v>385</v>
      </c>
      <c r="AT133" s="148" t="s">
        <v>490</v>
      </c>
      <c r="AU133" s="148" t="s">
        <v>86</v>
      </c>
      <c r="AY133" s="17" t="s">
        <v>339</v>
      </c>
      <c r="BE133" s="149">
        <f>IF(N133="základní",J133,0)</f>
        <v>0</v>
      </c>
      <c r="BF133" s="149">
        <f>IF(N133="snížená",J133,0)</f>
        <v>0</v>
      </c>
      <c r="BG133" s="149">
        <f>IF(N133="zákl. přenesená",J133,0)</f>
        <v>0</v>
      </c>
      <c r="BH133" s="149">
        <f>IF(N133="sníž. přenesená",J133,0)</f>
        <v>0</v>
      </c>
      <c r="BI133" s="149">
        <f>IF(N133="nulová",J133,0)</f>
        <v>0</v>
      </c>
      <c r="BJ133" s="17" t="s">
        <v>84</v>
      </c>
      <c r="BK133" s="149">
        <f>ROUND(I133*H133,2)</f>
        <v>0</v>
      </c>
      <c r="BL133" s="17" t="s">
        <v>249</v>
      </c>
      <c r="BM133" s="148" t="s">
        <v>6645</v>
      </c>
    </row>
    <row r="134" spans="2:65" s="1" customFormat="1" x14ac:dyDescent="0.2">
      <c r="B134" s="32"/>
      <c r="D134" s="150" t="s">
        <v>348</v>
      </c>
      <c r="F134" s="151" t="s">
        <v>6644</v>
      </c>
      <c r="I134" s="152"/>
      <c r="L134" s="32"/>
      <c r="M134" s="153"/>
      <c r="T134" s="56"/>
      <c r="AT134" s="17" t="s">
        <v>348</v>
      </c>
      <c r="AU134" s="17" t="s">
        <v>86</v>
      </c>
    </row>
    <row r="135" spans="2:65" s="1" customFormat="1" ht="21.75" customHeight="1" x14ac:dyDescent="0.2">
      <c r="B135" s="136"/>
      <c r="C135" s="137" t="s">
        <v>97</v>
      </c>
      <c r="D135" s="137" t="s">
        <v>342</v>
      </c>
      <c r="E135" s="138" t="s">
        <v>6646</v>
      </c>
      <c r="F135" s="139" t="s">
        <v>6647</v>
      </c>
      <c r="G135" s="140" t="s">
        <v>358</v>
      </c>
      <c r="H135" s="141">
        <v>550</v>
      </c>
      <c r="I135" s="142"/>
      <c r="J135" s="143">
        <f>ROUND(I135*H135,2)</f>
        <v>0</v>
      </c>
      <c r="K135" s="139" t="s">
        <v>346</v>
      </c>
      <c r="L135" s="32"/>
      <c r="M135" s="144" t="s">
        <v>1</v>
      </c>
      <c r="N135" s="145" t="s">
        <v>42</v>
      </c>
      <c r="P135" s="146">
        <f>O135*H135</f>
        <v>0</v>
      </c>
      <c r="Q135" s="146">
        <v>0</v>
      </c>
      <c r="R135" s="146">
        <f>Q135*H135</f>
        <v>0</v>
      </c>
      <c r="S135" s="146">
        <v>0</v>
      </c>
      <c r="T135" s="147">
        <f>S135*H135</f>
        <v>0</v>
      </c>
      <c r="AR135" s="148" t="s">
        <v>249</v>
      </c>
      <c r="AT135" s="148" t="s">
        <v>342</v>
      </c>
      <c r="AU135" s="148" t="s">
        <v>86</v>
      </c>
      <c r="AY135" s="17" t="s">
        <v>339</v>
      </c>
      <c r="BE135" s="149">
        <f>IF(N135="základní",J135,0)</f>
        <v>0</v>
      </c>
      <c r="BF135" s="149">
        <f>IF(N135="snížená",J135,0)</f>
        <v>0</v>
      </c>
      <c r="BG135" s="149">
        <f>IF(N135="zákl. přenesená",J135,0)</f>
        <v>0</v>
      </c>
      <c r="BH135" s="149">
        <f>IF(N135="sníž. přenesená",J135,0)</f>
        <v>0</v>
      </c>
      <c r="BI135" s="149">
        <f>IF(N135="nulová",J135,0)</f>
        <v>0</v>
      </c>
      <c r="BJ135" s="17" t="s">
        <v>84</v>
      </c>
      <c r="BK135" s="149">
        <f>ROUND(I135*H135,2)</f>
        <v>0</v>
      </c>
      <c r="BL135" s="17" t="s">
        <v>249</v>
      </c>
      <c r="BM135" s="148" t="s">
        <v>6648</v>
      </c>
    </row>
    <row r="136" spans="2:65" s="1" customFormat="1" x14ac:dyDescent="0.2">
      <c r="B136" s="32"/>
      <c r="D136" s="150" t="s">
        <v>348</v>
      </c>
      <c r="F136" s="151" t="s">
        <v>6647</v>
      </c>
      <c r="I136" s="152"/>
      <c r="L136" s="32"/>
      <c r="M136" s="153"/>
      <c r="T136" s="56"/>
      <c r="AT136" s="17" t="s">
        <v>348</v>
      </c>
      <c r="AU136" s="17" t="s">
        <v>86</v>
      </c>
    </row>
    <row r="137" spans="2:65" s="1" customFormat="1" ht="16.5" customHeight="1" x14ac:dyDescent="0.2">
      <c r="B137" s="136"/>
      <c r="C137" s="169" t="s">
        <v>249</v>
      </c>
      <c r="D137" s="169" t="s">
        <v>490</v>
      </c>
      <c r="E137" s="170" t="s">
        <v>6649</v>
      </c>
      <c r="F137" s="171" t="s">
        <v>6650</v>
      </c>
      <c r="G137" s="172" t="s">
        <v>358</v>
      </c>
      <c r="H137" s="173">
        <v>4</v>
      </c>
      <c r="I137" s="174"/>
      <c r="J137" s="175">
        <f>ROUND(I137*H137,2)</f>
        <v>0</v>
      </c>
      <c r="K137" s="171" t="s">
        <v>346</v>
      </c>
      <c r="L137" s="176"/>
      <c r="M137" s="177" t="s">
        <v>1</v>
      </c>
      <c r="N137" s="178" t="s">
        <v>42</v>
      </c>
      <c r="P137" s="146">
        <f>O137*H137</f>
        <v>0</v>
      </c>
      <c r="Q137" s="146">
        <v>0</v>
      </c>
      <c r="R137" s="146">
        <f>Q137*H137</f>
        <v>0</v>
      </c>
      <c r="S137" s="146">
        <v>0</v>
      </c>
      <c r="T137" s="147">
        <f>S137*H137</f>
        <v>0</v>
      </c>
      <c r="AR137" s="148" t="s">
        <v>385</v>
      </c>
      <c r="AT137" s="148" t="s">
        <v>490</v>
      </c>
      <c r="AU137" s="148" t="s">
        <v>86</v>
      </c>
      <c r="AY137" s="17" t="s">
        <v>339</v>
      </c>
      <c r="BE137" s="149">
        <f>IF(N137="základní",J137,0)</f>
        <v>0</v>
      </c>
      <c r="BF137" s="149">
        <f>IF(N137="snížená",J137,0)</f>
        <v>0</v>
      </c>
      <c r="BG137" s="149">
        <f>IF(N137="zákl. přenesená",J137,0)</f>
        <v>0</v>
      </c>
      <c r="BH137" s="149">
        <f>IF(N137="sníž. přenesená",J137,0)</f>
        <v>0</v>
      </c>
      <c r="BI137" s="149">
        <f>IF(N137="nulová",J137,0)</f>
        <v>0</v>
      </c>
      <c r="BJ137" s="17" t="s">
        <v>84</v>
      </c>
      <c r="BK137" s="149">
        <f>ROUND(I137*H137,2)</f>
        <v>0</v>
      </c>
      <c r="BL137" s="17" t="s">
        <v>249</v>
      </c>
      <c r="BM137" s="148" t="s">
        <v>6651</v>
      </c>
    </row>
    <row r="138" spans="2:65" s="1" customFormat="1" x14ac:dyDescent="0.2">
      <c r="B138" s="32"/>
      <c r="D138" s="150" t="s">
        <v>348</v>
      </c>
      <c r="F138" s="151" t="s">
        <v>6650</v>
      </c>
      <c r="I138" s="152"/>
      <c r="L138" s="32"/>
      <c r="M138" s="153"/>
      <c r="T138" s="56"/>
      <c r="AT138" s="17" t="s">
        <v>348</v>
      </c>
      <c r="AU138" s="17" t="s">
        <v>86</v>
      </c>
    </row>
    <row r="139" spans="2:65" s="1" customFormat="1" ht="37.799999999999997" customHeight="1" x14ac:dyDescent="0.2">
      <c r="B139" s="136"/>
      <c r="C139" s="137" t="s">
        <v>340</v>
      </c>
      <c r="D139" s="137" t="s">
        <v>342</v>
      </c>
      <c r="E139" s="138" t="s">
        <v>6652</v>
      </c>
      <c r="F139" s="139" t="s">
        <v>6653</v>
      </c>
      <c r="G139" s="140" t="s">
        <v>358</v>
      </c>
      <c r="H139" s="141">
        <v>4</v>
      </c>
      <c r="I139" s="142"/>
      <c r="J139" s="143">
        <f>ROUND(I139*H139,2)</f>
        <v>0</v>
      </c>
      <c r="K139" s="139" t="s">
        <v>346</v>
      </c>
      <c r="L139" s="32"/>
      <c r="M139" s="144" t="s">
        <v>1</v>
      </c>
      <c r="N139" s="145" t="s">
        <v>42</v>
      </c>
      <c r="P139" s="146">
        <f>O139*H139</f>
        <v>0</v>
      </c>
      <c r="Q139" s="146">
        <v>0</v>
      </c>
      <c r="R139" s="146">
        <f>Q139*H139</f>
        <v>0</v>
      </c>
      <c r="S139" s="146">
        <v>0</v>
      </c>
      <c r="T139" s="147">
        <f>S139*H139</f>
        <v>0</v>
      </c>
      <c r="AR139" s="148" t="s">
        <v>249</v>
      </c>
      <c r="AT139" s="148" t="s">
        <v>342</v>
      </c>
      <c r="AU139" s="148" t="s">
        <v>86</v>
      </c>
      <c r="AY139" s="17" t="s">
        <v>339</v>
      </c>
      <c r="BE139" s="149">
        <f>IF(N139="základní",J139,0)</f>
        <v>0</v>
      </c>
      <c r="BF139" s="149">
        <f>IF(N139="snížená",J139,0)</f>
        <v>0</v>
      </c>
      <c r="BG139" s="149">
        <f>IF(N139="zákl. přenesená",J139,0)</f>
        <v>0</v>
      </c>
      <c r="BH139" s="149">
        <f>IF(N139="sníž. přenesená",J139,0)</f>
        <v>0</v>
      </c>
      <c r="BI139" s="149">
        <f>IF(N139="nulová",J139,0)</f>
        <v>0</v>
      </c>
      <c r="BJ139" s="17" t="s">
        <v>84</v>
      </c>
      <c r="BK139" s="149">
        <f>ROUND(I139*H139,2)</f>
        <v>0</v>
      </c>
      <c r="BL139" s="17" t="s">
        <v>249</v>
      </c>
      <c r="BM139" s="148" t="s">
        <v>6654</v>
      </c>
    </row>
    <row r="140" spans="2:65" s="1" customFormat="1" ht="19.2" x14ac:dyDescent="0.2">
      <c r="B140" s="32"/>
      <c r="D140" s="150" t="s">
        <v>348</v>
      </c>
      <c r="F140" s="151" t="s">
        <v>6653</v>
      </c>
      <c r="I140" s="152"/>
      <c r="L140" s="32"/>
      <c r="M140" s="153"/>
      <c r="T140" s="56"/>
      <c r="AT140" s="17" t="s">
        <v>348</v>
      </c>
      <c r="AU140" s="17" t="s">
        <v>86</v>
      </c>
    </row>
    <row r="141" spans="2:65" s="1" customFormat="1" ht="21.75" customHeight="1" x14ac:dyDescent="0.2">
      <c r="B141" s="136"/>
      <c r="C141" s="169" t="s">
        <v>370</v>
      </c>
      <c r="D141" s="169" t="s">
        <v>490</v>
      </c>
      <c r="E141" s="170" t="s">
        <v>6655</v>
      </c>
      <c r="F141" s="171" t="s">
        <v>6656</v>
      </c>
      <c r="G141" s="172" t="s">
        <v>358</v>
      </c>
      <c r="H141" s="173">
        <v>2740</v>
      </c>
      <c r="I141" s="174"/>
      <c r="J141" s="175">
        <f>ROUND(I141*H141,2)</f>
        <v>0</v>
      </c>
      <c r="K141" s="171" t="s">
        <v>346</v>
      </c>
      <c r="L141" s="176"/>
      <c r="M141" s="177" t="s">
        <v>1</v>
      </c>
      <c r="N141" s="178" t="s">
        <v>42</v>
      </c>
      <c r="P141" s="146">
        <f>O141*H141</f>
        <v>0</v>
      </c>
      <c r="Q141" s="146">
        <v>0</v>
      </c>
      <c r="R141" s="146">
        <f>Q141*H141</f>
        <v>0</v>
      </c>
      <c r="S141" s="146">
        <v>0</v>
      </c>
      <c r="T141" s="147">
        <f>S141*H141</f>
        <v>0</v>
      </c>
      <c r="AR141" s="148" t="s">
        <v>385</v>
      </c>
      <c r="AT141" s="148" t="s">
        <v>490</v>
      </c>
      <c r="AU141" s="148" t="s">
        <v>86</v>
      </c>
      <c r="AY141" s="17" t="s">
        <v>339</v>
      </c>
      <c r="BE141" s="149">
        <f>IF(N141="základní",J141,0)</f>
        <v>0</v>
      </c>
      <c r="BF141" s="149">
        <f>IF(N141="snížená",J141,0)</f>
        <v>0</v>
      </c>
      <c r="BG141" s="149">
        <f>IF(N141="zákl. přenesená",J141,0)</f>
        <v>0</v>
      </c>
      <c r="BH141" s="149">
        <f>IF(N141="sníž. přenesená",J141,0)</f>
        <v>0</v>
      </c>
      <c r="BI141" s="149">
        <f>IF(N141="nulová",J141,0)</f>
        <v>0</v>
      </c>
      <c r="BJ141" s="17" t="s">
        <v>84</v>
      </c>
      <c r="BK141" s="149">
        <f>ROUND(I141*H141,2)</f>
        <v>0</v>
      </c>
      <c r="BL141" s="17" t="s">
        <v>249</v>
      </c>
      <c r="BM141" s="148" t="s">
        <v>6657</v>
      </c>
    </row>
    <row r="142" spans="2:65" s="1" customFormat="1" x14ac:dyDescent="0.2">
      <c r="B142" s="32"/>
      <c r="D142" s="150" t="s">
        <v>348</v>
      </c>
      <c r="F142" s="151" t="s">
        <v>6656</v>
      </c>
      <c r="I142" s="152"/>
      <c r="L142" s="32"/>
      <c r="M142" s="153"/>
      <c r="T142" s="56"/>
      <c r="AT142" s="17" t="s">
        <v>348</v>
      </c>
      <c r="AU142" s="17" t="s">
        <v>86</v>
      </c>
    </row>
    <row r="143" spans="2:65" s="1" customFormat="1" ht="21.75" customHeight="1" x14ac:dyDescent="0.2">
      <c r="B143" s="136"/>
      <c r="C143" s="169" t="s">
        <v>378</v>
      </c>
      <c r="D143" s="169" t="s">
        <v>490</v>
      </c>
      <c r="E143" s="170" t="s">
        <v>6658</v>
      </c>
      <c r="F143" s="171" t="s">
        <v>6659</v>
      </c>
      <c r="G143" s="172" t="s">
        <v>358</v>
      </c>
      <c r="H143" s="173">
        <v>10</v>
      </c>
      <c r="I143" s="174"/>
      <c r="J143" s="175">
        <f>ROUND(I143*H143,2)</f>
        <v>0</v>
      </c>
      <c r="K143" s="171" t="s">
        <v>346</v>
      </c>
      <c r="L143" s="176"/>
      <c r="M143" s="177" t="s">
        <v>1</v>
      </c>
      <c r="N143" s="178" t="s">
        <v>42</v>
      </c>
      <c r="P143" s="146">
        <f>O143*H143</f>
        <v>0</v>
      </c>
      <c r="Q143" s="146">
        <v>0</v>
      </c>
      <c r="R143" s="146">
        <f>Q143*H143</f>
        <v>0</v>
      </c>
      <c r="S143" s="146">
        <v>0</v>
      </c>
      <c r="T143" s="147">
        <f>S143*H143</f>
        <v>0</v>
      </c>
      <c r="AR143" s="148" t="s">
        <v>385</v>
      </c>
      <c r="AT143" s="148" t="s">
        <v>490</v>
      </c>
      <c r="AU143" s="148" t="s">
        <v>86</v>
      </c>
      <c r="AY143" s="17" t="s">
        <v>339</v>
      </c>
      <c r="BE143" s="149">
        <f>IF(N143="základní",J143,0)</f>
        <v>0</v>
      </c>
      <c r="BF143" s="149">
        <f>IF(N143="snížená",J143,0)</f>
        <v>0</v>
      </c>
      <c r="BG143" s="149">
        <f>IF(N143="zákl. přenesená",J143,0)</f>
        <v>0</v>
      </c>
      <c r="BH143" s="149">
        <f>IF(N143="sníž. přenesená",J143,0)</f>
        <v>0</v>
      </c>
      <c r="BI143" s="149">
        <f>IF(N143="nulová",J143,0)</f>
        <v>0</v>
      </c>
      <c r="BJ143" s="17" t="s">
        <v>84</v>
      </c>
      <c r="BK143" s="149">
        <f>ROUND(I143*H143,2)</f>
        <v>0</v>
      </c>
      <c r="BL143" s="17" t="s">
        <v>249</v>
      </c>
      <c r="BM143" s="148" t="s">
        <v>6660</v>
      </c>
    </row>
    <row r="144" spans="2:65" s="1" customFormat="1" x14ac:dyDescent="0.2">
      <c r="B144" s="32"/>
      <c r="D144" s="150" t="s">
        <v>348</v>
      </c>
      <c r="F144" s="151" t="s">
        <v>6659</v>
      </c>
      <c r="I144" s="152"/>
      <c r="L144" s="32"/>
      <c r="M144" s="153"/>
      <c r="T144" s="56"/>
      <c r="AT144" s="17" t="s">
        <v>348</v>
      </c>
      <c r="AU144" s="17" t="s">
        <v>86</v>
      </c>
    </row>
    <row r="145" spans="2:65" s="1" customFormat="1" ht="21.75" customHeight="1" x14ac:dyDescent="0.2">
      <c r="B145" s="136"/>
      <c r="C145" s="137" t="s">
        <v>385</v>
      </c>
      <c r="D145" s="137" t="s">
        <v>342</v>
      </c>
      <c r="E145" s="138" t="s">
        <v>6661</v>
      </c>
      <c r="F145" s="139" t="s">
        <v>6662</v>
      </c>
      <c r="G145" s="140" t="s">
        <v>358</v>
      </c>
      <c r="H145" s="141">
        <v>2750</v>
      </c>
      <c r="I145" s="142"/>
      <c r="J145" s="143">
        <f>ROUND(I145*H145,2)</f>
        <v>0</v>
      </c>
      <c r="K145" s="139" t="s">
        <v>346</v>
      </c>
      <c r="L145" s="32"/>
      <c r="M145" s="144" t="s">
        <v>1</v>
      </c>
      <c r="N145" s="145" t="s">
        <v>42</v>
      </c>
      <c r="P145" s="146">
        <f>O145*H145</f>
        <v>0</v>
      </c>
      <c r="Q145" s="146">
        <v>0</v>
      </c>
      <c r="R145" s="146">
        <f>Q145*H145</f>
        <v>0</v>
      </c>
      <c r="S145" s="146">
        <v>0</v>
      </c>
      <c r="T145" s="147">
        <f>S145*H145</f>
        <v>0</v>
      </c>
      <c r="AR145" s="148" t="s">
        <v>249</v>
      </c>
      <c r="AT145" s="148" t="s">
        <v>342</v>
      </c>
      <c r="AU145" s="148" t="s">
        <v>86</v>
      </c>
      <c r="AY145" s="17" t="s">
        <v>339</v>
      </c>
      <c r="BE145" s="149">
        <f>IF(N145="základní",J145,0)</f>
        <v>0</v>
      </c>
      <c r="BF145" s="149">
        <f>IF(N145="snížená",J145,0)</f>
        <v>0</v>
      </c>
      <c r="BG145" s="149">
        <f>IF(N145="zákl. přenesená",J145,0)</f>
        <v>0</v>
      </c>
      <c r="BH145" s="149">
        <f>IF(N145="sníž. přenesená",J145,0)</f>
        <v>0</v>
      </c>
      <c r="BI145" s="149">
        <f>IF(N145="nulová",J145,0)</f>
        <v>0</v>
      </c>
      <c r="BJ145" s="17" t="s">
        <v>84</v>
      </c>
      <c r="BK145" s="149">
        <f>ROUND(I145*H145,2)</f>
        <v>0</v>
      </c>
      <c r="BL145" s="17" t="s">
        <v>249</v>
      </c>
      <c r="BM145" s="148" t="s">
        <v>6663</v>
      </c>
    </row>
    <row r="146" spans="2:65" s="1" customFormat="1" x14ac:dyDescent="0.2">
      <c r="B146" s="32"/>
      <c r="D146" s="150" t="s">
        <v>348</v>
      </c>
      <c r="F146" s="151" t="s">
        <v>6662</v>
      </c>
      <c r="I146" s="152"/>
      <c r="L146" s="32"/>
      <c r="M146" s="153"/>
      <c r="T146" s="56"/>
      <c r="AT146" s="17" t="s">
        <v>348</v>
      </c>
      <c r="AU146" s="17" t="s">
        <v>86</v>
      </c>
    </row>
    <row r="147" spans="2:65" s="1" customFormat="1" ht="21.75" customHeight="1" x14ac:dyDescent="0.2">
      <c r="B147" s="136"/>
      <c r="C147" s="169" t="s">
        <v>391</v>
      </c>
      <c r="D147" s="169" t="s">
        <v>490</v>
      </c>
      <c r="E147" s="170" t="s">
        <v>6664</v>
      </c>
      <c r="F147" s="171" t="s">
        <v>6665</v>
      </c>
      <c r="G147" s="172" t="s">
        <v>358</v>
      </c>
      <c r="H147" s="173">
        <v>170</v>
      </c>
      <c r="I147" s="174"/>
      <c r="J147" s="175">
        <f>ROUND(I147*H147,2)</f>
        <v>0</v>
      </c>
      <c r="K147" s="171" t="s">
        <v>346</v>
      </c>
      <c r="L147" s="176"/>
      <c r="M147" s="177" t="s">
        <v>1</v>
      </c>
      <c r="N147" s="178" t="s">
        <v>42</v>
      </c>
      <c r="P147" s="146">
        <f>O147*H147</f>
        <v>0</v>
      </c>
      <c r="Q147" s="146">
        <v>0</v>
      </c>
      <c r="R147" s="146">
        <f>Q147*H147</f>
        <v>0</v>
      </c>
      <c r="S147" s="146">
        <v>0</v>
      </c>
      <c r="T147" s="147">
        <f>S147*H147</f>
        <v>0</v>
      </c>
      <c r="AR147" s="148" t="s">
        <v>385</v>
      </c>
      <c r="AT147" s="148" t="s">
        <v>490</v>
      </c>
      <c r="AU147" s="148" t="s">
        <v>86</v>
      </c>
      <c r="AY147" s="17" t="s">
        <v>339</v>
      </c>
      <c r="BE147" s="149">
        <f>IF(N147="základní",J147,0)</f>
        <v>0</v>
      </c>
      <c r="BF147" s="149">
        <f>IF(N147="snížená",J147,0)</f>
        <v>0</v>
      </c>
      <c r="BG147" s="149">
        <f>IF(N147="zákl. přenesená",J147,0)</f>
        <v>0</v>
      </c>
      <c r="BH147" s="149">
        <f>IF(N147="sníž. přenesená",J147,0)</f>
        <v>0</v>
      </c>
      <c r="BI147" s="149">
        <f>IF(N147="nulová",J147,0)</f>
        <v>0</v>
      </c>
      <c r="BJ147" s="17" t="s">
        <v>84</v>
      </c>
      <c r="BK147" s="149">
        <f>ROUND(I147*H147,2)</f>
        <v>0</v>
      </c>
      <c r="BL147" s="17" t="s">
        <v>249</v>
      </c>
      <c r="BM147" s="148" t="s">
        <v>6666</v>
      </c>
    </row>
    <row r="148" spans="2:65" s="1" customFormat="1" x14ac:dyDescent="0.2">
      <c r="B148" s="32"/>
      <c r="D148" s="150" t="s">
        <v>348</v>
      </c>
      <c r="F148" s="151" t="s">
        <v>6665</v>
      </c>
      <c r="I148" s="152"/>
      <c r="L148" s="32"/>
      <c r="M148" s="153"/>
      <c r="T148" s="56"/>
      <c r="AT148" s="17" t="s">
        <v>348</v>
      </c>
      <c r="AU148" s="17" t="s">
        <v>86</v>
      </c>
    </row>
    <row r="149" spans="2:65" s="1" customFormat="1" ht="21.75" customHeight="1" x14ac:dyDescent="0.2">
      <c r="B149" s="136"/>
      <c r="C149" s="137" t="s">
        <v>399</v>
      </c>
      <c r="D149" s="137" t="s">
        <v>342</v>
      </c>
      <c r="E149" s="138" t="s">
        <v>6667</v>
      </c>
      <c r="F149" s="139" t="s">
        <v>6668</v>
      </c>
      <c r="G149" s="140" t="s">
        <v>358</v>
      </c>
      <c r="H149" s="141">
        <v>170</v>
      </c>
      <c r="I149" s="142"/>
      <c r="J149" s="143">
        <f>ROUND(I149*H149,2)</f>
        <v>0</v>
      </c>
      <c r="K149" s="139" t="s">
        <v>346</v>
      </c>
      <c r="L149" s="32"/>
      <c r="M149" s="144" t="s">
        <v>1</v>
      </c>
      <c r="N149" s="145" t="s">
        <v>42</v>
      </c>
      <c r="P149" s="146">
        <f>O149*H149</f>
        <v>0</v>
      </c>
      <c r="Q149" s="146">
        <v>0</v>
      </c>
      <c r="R149" s="146">
        <f>Q149*H149</f>
        <v>0</v>
      </c>
      <c r="S149" s="146">
        <v>0</v>
      </c>
      <c r="T149" s="147">
        <f>S149*H149</f>
        <v>0</v>
      </c>
      <c r="AR149" s="148" t="s">
        <v>249</v>
      </c>
      <c r="AT149" s="148" t="s">
        <v>342</v>
      </c>
      <c r="AU149" s="148" t="s">
        <v>86</v>
      </c>
      <c r="AY149" s="17" t="s">
        <v>339</v>
      </c>
      <c r="BE149" s="149">
        <f>IF(N149="základní",J149,0)</f>
        <v>0</v>
      </c>
      <c r="BF149" s="149">
        <f>IF(N149="snížená",J149,0)</f>
        <v>0</v>
      </c>
      <c r="BG149" s="149">
        <f>IF(N149="zákl. přenesená",J149,0)</f>
        <v>0</v>
      </c>
      <c r="BH149" s="149">
        <f>IF(N149="sníž. přenesená",J149,0)</f>
        <v>0</v>
      </c>
      <c r="BI149" s="149">
        <f>IF(N149="nulová",J149,0)</f>
        <v>0</v>
      </c>
      <c r="BJ149" s="17" t="s">
        <v>84</v>
      </c>
      <c r="BK149" s="149">
        <f>ROUND(I149*H149,2)</f>
        <v>0</v>
      </c>
      <c r="BL149" s="17" t="s">
        <v>249</v>
      </c>
      <c r="BM149" s="148" t="s">
        <v>6669</v>
      </c>
    </row>
    <row r="150" spans="2:65" s="1" customFormat="1" x14ac:dyDescent="0.2">
      <c r="B150" s="32"/>
      <c r="D150" s="150" t="s">
        <v>348</v>
      </c>
      <c r="F150" s="151" t="s">
        <v>6668</v>
      </c>
      <c r="I150" s="152"/>
      <c r="L150" s="32"/>
      <c r="M150" s="153"/>
      <c r="T150" s="56"/>
      <c r="AT150" s="17" t="s">
        <v>348</v>
      </c>
      <c r="AU150" s="17" t="s">
        <v>86</v>
      </c>
    </row>
    <row r="151" spans="2:65" s="11" customFormat="1" ht="20.85" customHeight="1" x14ac:dyDescent="0.25">
      <c r="B151" s="124"/>
      <c r="D151" s="125" t="s">
        <v>76</v>
      </c>
      <c r="E151" s="134" t="s">
        <v>6670</v>
      </c>
      <c r="F151" s="134" t="s">
        <v>6671</v>
      </c>
      <c r="I151" s="127"/>
      <c r="J151" s="135">
        <f>BK151</f>
        <v>0</v>
      </c>
      <c r="L151" s="124"/>
      <c r="M151" s="129"/>
      <c r="P151" s="130">
        <f>SUM(P152:P259)</f>
        <v>0</v>
      </c>
      <c r="R151" s="130">
        <f>SUM(R152:R259)</f>
        <v>15</v>
      </c>
      <c r="T151" s="131">
        <f>SUM(T152:T259)</f>
        <v>0</v>
      </c>
      <c r="AR151" s="125" t="s">
        <v>84</v>
      </c>
      <c r="AT151" s="132" t="s">
        <v>76</v>
      </c>
      <c r="AU151" s="132" t="s">
        <v>86</v>
      </c>
      <c r="AY151" s="125" t="s">
        <v>339</v>
      </c>
      <c r="BK151" s="133">
        <f>SUM(BK152:BK259)</f>
        <v>0</v>
      </c>
    </row>
    <row r="152" spans="2:65" s="1" customFormat="1" ht="16.5" customHeight="1" x14ac:dyDescent="0.2">
      <c r="B152" s="136"/>
      <c r="C152" s="169" t="s">
        <v>405</v>
      </c>
      <c r="D152" s="169" t="s">
        <v>490</v>
      </c>
      <c r="E152" s="170" t="s">
        <v>6672</v>
      </c>
      <c r="F152" s="171" t="s">
        <v>6673</v>
      </c>
      <c r="G152" s="172" t="s">
        <v>358</v>
      </c>
      <c r="H152" s="173">
        <v>2920</v>
      </c>
      <c r="I152" s="174"/>
      <c r="J152" s="175">
        <f>ROUND(I152*H152,2)</f>
        <v>0</v>
      </c>
      <c r="K152" s="171" t="s">
        <v>346</v>
      </c>
      <c r="L152" s="176"/>
      <c r="M152" s="177" t="s">
        <v>1</v>
      </c>
      <c r="N152" s="178" t="s">
        <v>42</v>
      </c>
      <c r="P152" s="146">
        <f>O152*H152</f>
        <v>0</v>
      </c>
      <c r="Q152" s="146">
        <v>0</v>
      </c>
      <c r="R152" s="146">
        <f>Q152*H152</f>
        <v>0</v>
      </c>
      <c r="S152" s="146">
        <v>0</v>
      </c>
      <c r="T152" s="147">
        <f>S152*H152</f>
        <v>0</v>
      </c>
      <c r="AR152" s="148" t="s">
        <v>385</v>
      </c>
      <c r="AT152" s="148" t="s">
        <v>490</v>
      </c>
      <c r="AU152" s="148" t="s">
        <v>97</v>
      </c>
      <c r="AY152" s="17" t="s">
        <v>339</v>
      </c>
      <c r="BE152" s="149">
        <f>IF(N152="základní",J152,0)</f>
        <v>0</v>
      </c>
      <c r="BF152" s="149">
        <f>IF(N152="snížená",J152,0)</f>
        <v>0</v>
      </c>
      <c r="BG152" s="149">
        <f>IF(N152="zákl. přenesená",J152,0)</f>
        <v>0</v>
      </c>
      <c r="BH152" s="149">
        <f>IF(N152="sníž. přenesená",J152,0)</f>
        <v>0</v>
      </c>
      <c r="BI152" s="149">
        <f>IF(N152="nulová",J152,0)</f>
        <v>0</v>
      </c>
      <c r="BJ152" s="17" t="s">
        <v>84</v>
      </c>
      <c r="BK152" s="149">
        <f>ROUND(I152*H152,2)</f>
        <v>0</v>
      </c>
      <c r="BL152" s="17" t="s">
        <v>249</v>
      </c>
      <c r="BM152" s="148" t="s">
        <v>6674</v>
      </c>
    </row>
    <row r="153" spans="2:65" s="1" customFormat="1" x14ac:dyDescent="0.2">
      <c r="B153" s="32"/>
      <c r="D153" s="150" t="s">
        <v>348</v>
      </c>
      <c r="F153" s="151" t="s">
        <v>6673</v>
      </c>
      <c r="I153" s="152"/>
      <c r="L153" s="32"/>
      <c r="M153" s="153"/>
      <c r="T153" s="56"/>
      <c r="AT153" s="17" t="s">
        <v>348</v>
      </c>
      <c r="AU153" s="17" t="s">
        <v>97</v>
      </c>
    </row>
    <row r="154" spans="2:65" s="1" customFormat="1" ht="37.799999999999997" customHeight="1" x14ac:dyDescent="0.2">
      <c r="B154" s="136"/>
      <c r="C154" s="137" t="s">
        <v>8</v>
      </c>
      <c r="D154" s="137" t="s">
        <v>342</v>
      </c>
      <c r="E154" s="138" t="s">
        <v>6675</v>
      </c>
      <c r="F154" s="139" t="s">
        <v>6676</v>
      </c>
      <c r="G154" s="140" t="s">
        <v>358</v>
      </c>
      <c r="H154" s="141">
        <v>2920</v>
      </c>
      <c r="I154" s="142"/>
      <c r="J154" s="143">
        <f>ROUND(I154*H154,2)</f>
        <v>0</v>
      </c>
      <c r="K154" s="139" t="s">
        <v>346</v>
      </c>
      <c r="L154" s="32"/>
      <c r="M154" s="144" t="s">
        <v>1</v>
      </c>
      <c r="N154" s="145" t="s">
        <v>42</v>
      </c>
      <c r="P154" s="146">
        <f>O154*H154</f>
        <v>0</v>
      </c>
      <c r="Q154" s="146">
        <v>0</v>
      </c>
      <c r="R154" s="146">
        <f>Q154*H154</f>
        <v>0</v>
      </c>
      <c r="S154" s="146">
        <v>0</v>
      </c>
      <c r="T154" s="147">
        <f>S154*H154</f>
        <v>0</v>
      </c>
      <c r="AR154" s="148" t="s">
        <v>249</v>
      </c>
      <c r="AT154" s="148" t="s">
        <v>342</v>
      </c>
      <c r="AU154" s="148" t="s">
        <v>97</v>
      </c>
      <c r="AY154" s="17" t="s">
        <v>339</v>
      </c>
      <c r="BE154" s="149">
        <f>IF(N154="základní",J154,0)</f>
        <v>0</v>
      </c>
      <c r="BF154" s="149">
        <f>IF(N154="snížená",J154,0)</f>
        <v>0</v>
      </c>
      <c r="BG154" s="149">
        <f>IF(N154="zákl. přenesená",J154,0)</f>
        <v>0</v>
      </c>
      <c r="BH154" s="149">
        <f>IF(N154="sníž. přenesená",J154,0)</f>
        <v>0</v>
      </c>
      <c r="BI154" s="149">
        <f>IF(N154="nulová",J154,0)</f>
        <v>0</v>
      </c>
      <c r="BJ154" s="17" t="s">
        <v>84</v>
      </c>
      <c r="BK154" s="149">
        <f>ROUND(I154*H154,2)</f>
        <v>0</v>
      </c>
      <c r="BL154" s="17" t="s">
        <v>249</v>
      </c>
      <c r="BM154" s="148" t="s">
        <v>6677</v>
      </c>
    </row>
    <row r="155" spans="2:65" s="1" customFormat="1" ht="28.8" x14ac:dyDescent="0.2">
      <c r="B155" s="32"/>
      <c r="D155" s="150" t="s">
        <v>348</v>
      </c>
      <c r="F155" s="151" t="s">
        <v>6678</v>
      </c>
      <c r="I155" s="152"/>
      <c r="L155" s="32"/>
      <c r="M155" s="153"/>
      <c r="T155" s="56"/>
      <c r="AT155" s="17" t="s">
        <v>348</v>
      </c>
      <c r="AU155" s="17" t="s">
        <v>97</v>
      </c>
    </row>
    <row r="156" spans="2:65" s="1" customFormat="1" ht="21.75" customHeight="1" x14ac:dyDescent="0.2">
      <c r="B156" s="136"/>
      <c r="C156" s="137" t="s">
        <v>415</v>
      </c>
      <c r="D156" s="137" t="s">
        <v>342</v>
      </c>
      <c r="E156" s="138" t="s">
        <v>6679</v>
      </c>
      <c r="F156" s="139" t="s">
        <v>6680</v>
      </c>
      <c r="G156" s="140" t="s">
        <v>358</v>
      </c>
      <c r="H156" s="141">
        <v>2984</v>
      </c>
      <c r="I156" s="142"/>
      <c r="J156" s="143">
        <f>ROUND(I156*H156,2)</f>
        <v>0</v>
      </c>
      <c r="K156" s="139" t="s">
        <v>346</v>
      </c>
      <c r="L156" s="32"/>
      <c r="M156" s="144" t="s">
        <v>1</v>
      </c>
      <c r="N156" s="145" t="s">
        <v>42</v>
      </c>
      <c r="P156" s="146">
        <f>O156*H156</f>
        <v>0</v>
      </c>
      <c r="Q156" s="146">
        <v>0</v>
      </c>
      <c r="R156" s="146">
        <f>Q156*H156</f>
        <v>0</v>
      </c>
      <c r="S156" s="146">
        <v>0</v>
      </c>
      <c r="T156" s="147">
        <f>S156*H156</f>
        <v>0</v>
      </c>
      <c r="AR156" s="148" t="s">
        <v>249</v>
      </c>
      <c r="AT156" s="148" t="s">
        <v>342</v>
      </c>
      <c r="AU156" s="148" t="s">
        <v>97</v>
      </c>
      <c r="AY156" s="17" t="s">
        <v>339</v>
      </c>
      <c r="BE156" s="149">
        <f>IF(N156="základní",J156,0)</f>
        <v>0</v>
      </c>
      <c r="BF156" s="149">
        <f>IF(N156="snížená",J156,0)</f>
        <v>0</v>
      </c>
      <c r="BG156" s="149">
        <f>IF(N156="zákl. přenesená",J156,0)</f>
        <v>0</v>
      </c>
      <c r="BH156" s="149">
        <f>IF(N156="sníž. přenesená",J156,0)</f>
        <v>0</v>
      </c>
      <c r="BI156" s="149">
        <f>IF(N156="nulová",J156,0)</f>
        <v>0</v>
      </c>
      <c r="BJ156" s="17" t="s">
        <v>84</v>
      </c>
      <c r="BK156" s="149">
        <f>ROUND(I156*H156,2)</f>
        <v>0</v>
      </c>
      <c r="BL156" s="17" t="s">
        <v>249</v>
      </c>
      <c r="BM156" s="148" t="s">
        <v>6681</v>
      </c>
    </row>
    <row r="157" spans="2:65" s="1" customFormat="1" x14ac:dyDescent="0.2">
      <c r="B157" s="32"/>
      <c r="D157" s="150" t="s">
        <v>348</v>
      </c>
      <c r="F157" s="151" t="s">
        <v>6680</v>
      </c>
      <c r="I157" s="152"/>
      <c r="L157" s="32"/>
      <c r="M157" s="153"/>
      <c r="T157" s="56"/>
      <c r="AT157" s="17" t="s">
        <v>348</v>
      </c>
      <c r="AU157" s="17" t="s">
        <v>97</v>
      </c>
    </row>
    <row r="158" spans="2:65" s="1" customFormat="1" ht="37.799999999999997" customHeight="1" x14ac:dyDescent="0.2">
      <c r="B158" s="136"/>
      <c r="C158" s="137" t="s">
        <v>421</v>
      </c>
      <c r="D158" s="137" t="s">
        <v>342</v>
      </c>
      <c r="E158" s="138" t="s">
        <v>6682</v>
      </c>
      <c r="F158" s="139" t="s">
        <v>6683</v>
      </c>
      <c r="G158" s="140" t="s">
        <v>345</v>
      </c>
      <c r="H158" s="141">
        <v>40</v>
      </c>
      <c r="I158" s="142"/>
      <c r="J158" s="143">
        <f>ROUND(I158*H158,2)</f>
        <v>0</v>
      </c>
      <c r="K158" s="139" t="s">
        <v>346</v>
      </c>
      <c r="L158" s="32"/>
      <c r="M158" s="144" t="s">
        <v>1</v>
      </c>
      <c r="N158" s="145" t="s">
        <v>42</v>
      </c>
      <c r="P158" s="146">
        <f>O158*H158</f>
        <v>0</v>
      </c>
      <c r="Q158" s="146">
        <v>0</v>
      </c>
      <c r="R158" s="146">
        <f>Q158*H158</f>
        <v>0</v>
      </c>
      <c r="S158" s="146">
        <v>0</v>
      </c>
      <c r="T158" s="147">
        <f>S158*H158</f>
        <v>0</v>
      </c>
      <c r="AR158" s="148" t="s">
        <v>249</v>
      </c>
      <c r="AT158" s="148" t="s">
        <v>342</v>
      </c>
      <c r="AU158" s="148" t="s">
        <v>97</v>
      </c>
      <c r="AY158" s="17" t="s">
        <v>339</v>
      </c>
      <c r="BE158" s="149">
        <f>IF(N158="základní",J158,0)</f>
        <v>0</v>
      </c>
      <c r="BF158" s="149">
        <f>IF(N158="snížená",J158,0)</f>
        <v>0</v>
      </c>
      <c r="BG158" s="149">
        <f>IF(N158="zákl. přenesená",J158,0)</f>
        <v>0</v>
      </c>
      <c r="BH158" s="149">
        <f>IF(N158="sníž. přenesená",J158,0)</f>
        <v>0</v>
      </c>
      <c r="BI158" s="149">
        <f>IF(N158="nulová",J158,0)</f>
        <v>0</v>
      </c>
      <c r="BJ158" s="17" t="s">
        <v>84</v>
      </c>
      <c r="BK158" s="149">
        <f>ROUND(I158*H158,2)</f>
        <v>0</v>
      </c>
      <c r="BL158" s="17" t="s">
        <v>249</v>
      </c>
      <c r="BM158" s="148" t="s">
        <v>6684</v>
      </c>
    </row>
    <row r="159" spans="2:65" s="1" customFormat="1" ht="28.8" x14ac:dyDescent="0.2">
      <c r="B159" s="32"/>
      <c r="D159" s="150" t="s">
        <v>348</v>
      </c>
      <c r="F159" s="151" t="s">
        <v>6685</v>
      </c>
      <c r="I159" s="152"/>
      <c r="L159" s="32"/>
      <c r="M159" s="153"/>
      <c r="T159" s="56"/>
      <c r="AT159" s="17" t="s">
        <v>348</v>
      </c>
      <c r="AU159" s="17" t="s">
        <v>97</v>
      </c>
    </row>
    <row r="160" spans="2:65" s="1" customFormat="1" ht="37.799999999999997" customHeight="1" x14ac:dyDescent="0.2">
      <c r="B160" s="136"/>
      <c r="C160" s="137" t="s">
        <v>423</v>
      </c>
      <c r="D160" s="137" t="s">
        <v>342</v>
      </c>
      <c r="E160" s="138" t="s">
        <v>6686</v>
      </c>
      <c r="F160" s="139" t="s">
        <v>6687</v>
      </c>
      <c r="G160" s="140" t="s">
        <v>345</v>
      </c>
      <c r="H160" s="141">
        <v>80</v>
      </c>
      <c r="I160" s="142"/>
      <c r="J160" s="143">
        <f>ROUND(I160*H160,2)</f>
        <v>0</v>
      </c>
      <c r="K160" s="139" t="s">
        <v>346</v>
      </c>
      <c r="L160" s="32"/>
      <c r="M160" s="144" t="s">
        <v>1</v>
      </c>
      <c r="N160" s="145" t="s">
        <v>42</v>
      </c>
      <c r="P160" s="146">
        <f>O160*H160</f>
        <v>0</v>
      </c>
      <c r="Q160" s="146">
        <v>0</v>
      </c>
      <c r="R160" s="146">
        <f>Q160*H160</f>
        <v>0</v>
      </c>
      <c r="S160" s="146">
        <v>0</v>
      </c>
      <c r="T160" s="147">
        <f>S160*H160</f>
        <v>0</v>
      </c>
      <c r="AR160" s="148" t="s">
        <v>249</v>
      </c>
      <c r="AT160" s="148" t="s">
        <v>342</v>
      </c>
      <c r="AU160" s="148" t="s">
        <v>97</v>
      </c>
      <c r="AY160" s="17" t="s">
        <v>339</v>
      </c>
      <c r="BE160" s="149">
        <f>IF(N160="základní",J160,0)</f>
        <v>0</v>
      </c>
      <c r="BF160" s="149">
        <f>IF(N160="snížená",J160,0)</f>
        <v>0</v>
      </c>
      <c r="BG160" s="149">
        <f>IF(N160="zákl. přenesená",J160,0)</f>
        <v>0</v>
      </c>
      <c r="BH160" s="149">
        <f>IF(N160="sníž. přenesená",J160,0)</f>
        <v>0</v>
      </c>
      <c r="BI160" s="149">
        <f>IF(N160="nulová",J160,0)</f>
        <v>0</v>
      </c>
      <c r="BJ160" s="17" t="s">
        <v>84</v>
      </c>
      <c r="BK160" s="149">
        <f>ROUND(I160*H160,2)</f>
        <v>0</v>
      </c>
      <c r="BL160" s="17" t="s">
        <v>249</v>
      </c>
      <c r="BM160" s="148" t="s">
        <v>6688</v>
      </c>
    </row>
    <row r="161" spans="2:65" s="1" customFormat="1" ht="28.8" x14ac:dyDescent="0.2">
      <c r="B161" s="32"/>
      <c r="D161" s="150" t="s">
        <v>348</v>
      </c>
      <c r="F161" s="151" t="s">
        <v>6689</v>
      </c>
      <c r="I161" s="152"/>
      <c r="L161" s="32"/>
      <c r="M161" s="153"/>
      <c r="T161" s="56"/>
      <c r="AT161" s="17" t="s">
        <v>348</v>
      </c>
      <c r="AU161" s="17" t="s">
        <v>97</v>
      </c>
    </row>
    <row r="162" spans="2:65" s="1" customFormat="1" ht="24.15" customHeight="1" x14ac:dyDescent="0.2">
      <c r="B162" s="136"/>
      <c r="C162" s="169" t="s">
        <v>428</v>
      </c>
      <c r="D162" s="169" t="s">
        <v>490</v>
      </c>
      <c r="E162" s="170" t="s">
        <v>6690</v>
      </c>
      <c r="F162" s="171" t="s">
        <v>6691</v>
      </c>
      <c r="G162" s="172" t="s">
        <v>345</v>
      </c>
      <c r="H162" s="173">
        <v>37</v>
      </c>
      <c r="I162" s="174"/>
      <c r="J162" s="175">
        <f>ROUND(I162*H162,2)</f>
        <v>0</v>
      </c>
      <c r="K162" s="171" t="s">
        <v>346</v>
      </c>
      <c r="L162" s="176"/>
      <c r="M162" s="177" t="s">
        <v>1</v>
      </c>
      <c r="N162" s="178" t="s">
        <v>42</v>
      </c>
      <c r="P162" s="146">
        <f>O162*H162</f>
        <v>0</v>
      </c>
      <c r="Q162" s="146">
        <v>0</v>
      </c>
      <c r="R162" s="146">
        <f>Q162*H162</f>
        <v>0</v>
      </c>
      <c r="S162" s="146">
        <v>0</v>
      </c>
      <c r="T162" s="147">
        <f>S162*H162</f>
        <v>0</v>
      </c>
      <c r="AR162" s="148" t="s">
        <v>385</v>
      </c>
      <c r="AT162" s="148" t="s">
        <v>490</v>
      </c>
      <c r="AU162" s="148" t="s">
        <v>97</v>
      </c>
      <c r="AY162" s="17" t="s">
        <v>339</v>
      </c>
      <c r="BE162" s="149">
        <f>IF(N162="základní",J162,0)</f>
        <v>0</v>
      </c>
      <c r="BF162" s="149">
        <f>IF(N162="snížená",J162,0)</f>
        <v>0</v>
      </c>
      <c r="BG162" s="149">
        <f>IF(N162="zákl. přenesená",J162,0)</f>
        <v>0</v>
      </c>
      <c r="BH162" s="149">
        <f>IF(N162="sníž. přenesená",J162,0)</f>
        <v>0</v>
      </c>
      <c r="BI162" s="149">
        <f>IF(N162="nulová",J162,0)</f>
        <v>0</v>
      </c>
      <c r="BJ162" s="17" t="s">
        <v>84</v>
      </c>
      <c r="BK162" s="149">
        <f>ROUND(I162*H162,2)</f>
        <v>0</v>
      </c>
      <c r="BL162" s="17" t="s">
        <v>249</v>
      </c>
      <c r="BM162" s="148" t="s">
        <v>6692</v>
      </c>
    </row>
    <row r="163" spans="2:65" s="1" customFormat="1" ht="19.2" x14ac:dyDescent="0.2">
      <c r="B163" s="32"/>
      <c r="D163" s="150" t="s">
        <v>348</v>
      </c>
      <c r="F163" s="151" t="s">
        <v>6691</v>
      </c>
      <c r="I163" s="152"/>
      <c r="L163" s="32"/>
      <c r="M163" s="153"/>
      <c r="T163" s="56"/>
      <c r="AT163" s="17" t="s">
        <v>348</v>
      </c>
      <c r="AU163" s="17" t="s">
        <v>97</v>
      </c>
    </row>
    <row r="164" spans="2:65" s="1" customFormat="1" ht="37.799999999999997" customHeight="1" x14ac:dyDescent="0.2">
      <c r="B164" s="136"/>
      <c r="C164" s="137" t="s">
        <v>433</v>
      </c>
      <c r="D164" s="137" t="s">
        <v>342</v>
      </c>
      <c r="E164" s="138" t="s">
        <v>6693</v>
      </c>
      <c r="F164" s="139" t="s">
        <v>6694</v>
      </c>
      <c r="G164" s="140" t="s">
        <v>345</v>
      </c>
      <c r="H164" s="141">
        <v>37</v>
      </c>
      <c r="I164" s="142"/>
      <c r="J164" s="143">
        <f>ROUND(I164*H164,2)</f>
        <v>0</v>
      </c>
      <c r="K164" s="139" t="s">
        <v>346</v>
      </c>
      <c r="L164" s="32"/>
      <c r="M164" s="144" t="s">
        <v>1</v>
      </c>
      <c r="N164" s="145" t="s">
        <v>42</v>
      </c>
      <c r="P164" s="146">
        <f>O164*H164</f>
        <v>0</v>
      </c>
      <c r="Q164" s="146">
        <v>0</v>
      </c>
      <c r="R164" s="146">
        <f>Q164*H164</f>
        <v>0</v>
      </c>
      <c r="S164" s="146">
        <v>0</v>
      </c>
      <c r="T164" s="147">
        <f>S164*H164</f>
        <v>0</v>
      </c>
      <c r="AR164" s="148" t="s">
        <v>249</v>
      </c>
      <c r="AT164" s="148" t="s">
        <v>342</v>
      </c>
      <c r="AU164" s="148" t="s">
        <v>97</v>
      </c>
      <c r="AY164" s="17" t="s">
        <v>339</v>
      </c>
      <c r="BE164" s="149">
        <f>IF(N164="základní",J164,0)</f>
        <v>0</v>
      </c>
      <c r="BF164" s="149">
        <f>IF(N164="snížená",J164,0)</f>
        <v>0</v>
      </c>
      <c r="BG164" s="149">
        <f>IF(N164="zákl. přenesená",J164,0)</f>
        <v>0</v>
      </c>
      <c r="BH164" s="149">
        <f>IF(N164="sníž. přenesená",J164,0)</f>
        <v>0</v>
      </c>
      <c r="BI164" s="149">
        <f>IF(N164="nulová",J164,0)</f>
        <v>0</v>
      </c>
      <c r="BJ164" s="17" t="s">
        <v>84</v>
      </c>
      <c r="BK164" s="149">
        <f>ROUND(I164*H164,2)</f>
        <v>0</v>
      </c>
      <c r="BL164" s="17" t="s">
        <v>249</v>
      </c>
      <c r="BM164" s="148" t="s">
        <v>6695</v>
      </c>
    </row>
    <row r="165" spans="2:65" s="1" customFormat="1" ht="19.2" x14ac:dyDescent="0.2">
      <c r="B165" s="32"/>
      <c r="D165" s="150" t="s">
        <v>348</v>
      </c>
      <c r="F165" s="151" t="s">
        <v>6694</v>
      </c>
      <c r="I165" s="152"/>
      <c r="L165" s="32"/>
      <c r="M165" s="153"/>
      <c r="T165" s="56"/>
      <c r="AT165" s="17" t="s">
        <v>348</v>
      </c>
      <c r="AU165" s="17" t="s">
        <v>97</v>
      </c>
    </row>
    <row r="166" spans="2:65" s="1" customFormat="1" ht="24.15" customHeight="1" x14ac:dyDescent="0.2">
      <c r="B166" s="136"/>
      <c r="C166" s="137" t="s">
        <v>439</v>
      </c>
      <c r="D166" s="137" t="s">
        <v>342</v>
      </c>
      <c r="E166" s="138" t="s">
        <v>6696</v>
      </c>
      <c r="F166" s="139" t="s">
        <v>6697</v>
      </c>
      <c r="G166" s="140" t="s">
        <v>345</v>
      </c>
      <c r="H166" s="141">
        <v>74</v>
      </c>
      <c r="I166" s="142"/>
      <c r="J166" s="143">
        <f>ROUND(I166*H166,2)</f>
        <v>0</v>
      </c>
      <c r="K166" s="139" t="s">
        <v>346</v>
      </c>
      <c r="L166" s="32"/>
      <c r="M166" s="144" t="s">
        <v>1</v>
      </c>
      <c r="N166" s="145" t="s">
        <v>42</v>
      </c>
      <c r="P166" s="146">
        <f>O166*H166</f>
        <v>0</v>
      </c>
      <c r="Q166" s="146">
        <v>0</v>
      </c>
      <c r="R166" s="146">
        <f>Q166*H166</f>
        <v>0</v>
      </c>
      <c r="S166" s="146">
        <v>0</v>
      </c>
      <c r="T166" s="147">
        <f>S166*H166</f>
        <v>0</v>
      </c>
      <c r="AR166" s="148" t="s">
        <v>249</v>
      </c>
      <c r="AT166" s="148" t="s">
        <v>342</v>
      </c>
      <c r="AU166" s="148" t="s">
        <v>97</v>
      </c>
      <c r="AY166" s="17" t="s">
        <v>339</v>
      </c>
      <c r="BE166" s="149">
        <f>IF(N166="základní",J166,0)</f>
        <v>0</v>
      </c>
      <c r="BF166" s="149">
        <f>IF(N166="snížená",J166,0)</f>
        <v>0</v>
      </c>
      <c r="BG166" s="149">
        <f>IF(N166="zákl. přenesená",J166,0)</f>
        <v>0</v>
      </c>
      <c r="BH166" s="149">
        <f>IF(N166="sníž. přenesená",J166,0)</f>
        <v>0</v>
      </c>
      <c r="BI166" s="149">
        <f>IF(N166="nulová",J166,0)</f>
        <v>0</v>
      </c>
      <c r="BJ166" s="17" t="s">
        <v>84</v>
      </c>
      <c r="BK166" s="149">
        <f>ROUND(I166*H166,2)</f>
        <v>0</v>
      </c>
      <c r="BL166" s="17" t="s">
        <v>249</v>
      </c>
      <c r="BM166" s="148" t="s">
        <v>6698</v>
      </c>
    </row>
    <row r="167" spans="2:65" s="1" customFormat="1" ht="19.2" x14ac:dyDescent="0.2">
      <c r="B167" s="32"/>
      <c r="D167" s="150" t="s">
        <v>348</v>
      </c>
      <c r="F167" s="151" t="s">
        <v>6697</v>
      </c>
      <c r="I167" s="152"/>
      <c r="L167" s="32"/>
      <c r="M167" s="153"/>
      <c r="T167" s="56"/>
      <c r="AT167" s="17" t="s">
        <v>348</v>
      </c>
      <c r="AU167" s="17" t="s">
        <v>97</v>
      </c>
    </row>
    <row r="168" spans="2:65" s="1" customFormat="1" ht="37.799999999999997" customHeight="1" x14ac:dyDescent="0.2">
      <c r="B168" s="136"/>
      <c r="C168" s="169" t="s">
        <v>445</v>
      </c>
      <c r="D168" s="169" t="s">
        <v>490</v>
      </c>
      <c r="E168" s="170" t="s">
        <v>6699</v>
      </c>
      <c r="F168" s="171" t="s">
        <v>6700</v>
      </c>
      <c r="G168" s="172" t="s">
        <v>345</v>
      </c>
      <c r="H168" s="173">
        <v>38</v>
      </c>
      <c r="I168" s="174"/>
      <c r="J168" s="175">
        <f>ROUND(I168*H168,2)</f>
        <v>0</v>
      </c>
      <c r="K168" s="171" t="s">
        <v>346</v>
      </c>
      <c r="L168" s="176"/>
      <c r="M168" s="177" t="s">
        <v>1</v>
      </c>
      <c r="N168" s="178" t="s">
        <v>42</v>
      </c>
      <c r="P168" s="146">
        <f>O168*H168</f>
        <v>0</v>
      </c>
      <c r="Q168" s="146">
        <v>0</v>
      </c>
      <c r="R168" s="146">
        <f>Q168*H168</f>
        <v>0</v>
      </c>
      <c r="S168" s="146">
        <v>0</v>
      </c>
      <c r="T168" s="147">
        <f>S168*H168</f>
        <v>0</v>
      </c>
      <c r="AR168" s="148" t="s">
        <v>385</v>
      </c>
      <c r="AT168" s="148" t="s">
        <v>490</v>
      </c>
      <c r="AU168" s="148" t="s">
        <v>97</v>
      </c>
      <c r="AY168" s="17" t="s">
        <v>339</v>
      </c>
      <c r="BE168" s="149">
        <f>IF(N168="základní",J168,0)</f>
        <v>0</v>
      </c>
      <c r="BF168" s="149">
        <f>IF(N168="snížená",J168,0)</f>
        <v>0</v>
      </c>
      <c r="BG168" s="149">
        <f>IF(N168="zákl. přenesená",J168,0)</f>
        <v>0</v>
      </c>
      <c r="BH168" s="149">
        <f>IF(N168="sníž. přenesená",J168,0)</f>
        <v>0</v>
      </c>
      <c r="BI168" s="149">
        <f>IF(N168="nulová",J168,0)</f>
        <v>0</v>
      </c>
      <c r="BJ168" s="17" t="s">
        <v>84</v>
      </c>
      <c r="BK168" s="149">
        <f>ROUND(I168*H168,2)</f>
        <v>0</v>
      </c>
      <c r="BL168" s="17" t="s">
        <v>249</v>
      </c>
      <c r="BM168" s="148" t="s">
        <v>6701</v>
      </c>
    </row>
    <row r="169" spans="2:65" s="1" customFormat="1" ht="19.2" x14ac:dyDescent="0.2">
      <c r="B169" s="32"/>
      <c r="D169" s="150" t="s">
        <v>348</v>
      </c>
      <c r="F169" s="151" t="s">
        <v>6700</v>
      </c>
      <c r="I169" s="152"/>
      <c r="L169" s="32"/>
      <c r="M169" s="153"/>
      <c r="T169" s="56"/>
      <c r="AT169" s="17" t="s">
        <v>348</v>
      </c>
      <c r="AU169" s="17" t="s">
        <v>97</v>
      </c>
    </row>
    <row r="170" spans="2:65" s="1" customFormat="1" ht="24.15" customHeight="1" x14ac:dyDescent="0.2">
      <c r="B170" s="136"/>
      <c r="C170" s="137" t="s">
        <v>451</v>
      </c>
      <c r="D170" s="137" t="s">
        <v>342</v>
      </c>
      <c r="E170" s="138" t="s">
        <v>6702</v>
      </c>
      <c r="F170" s="139" t="s">
        <v>6703</v>
      </c>
      <c r="G170" s="140" t="s">
        <v>345</v>
      </c>
      <c r="H170" s="141">
        <v>37</v>
      </c>
      <c r="I170" s="142"/>
      <c r="J170" s="143">
        <f>ROUND(I170*H170,2)</f>
        <v>0</v>
      </c>
      <c r="K170" s="139" t="s">
        <v>346</v>
      </c>
      <c r="L170" s="32"/>
      <c r="M170" s="144" t="s">
        <v>1</v>
      </c>
      <c r="N170" s="145" t="s">
        <v>42</v>
      </c>
      <c r="P170" s="146">
        <f>O170*H170</f>
        <v>0</v>
      </c>
      <c r="Q170" s="146">
        <v>0</v>
      </c>
      <c r="R170" s="146">
        <f>Q170*H170</f>
        <v>0</v>
      </c>
      <c r="S170" s="146">
        <v>0</v>
      </c>
      <c r="T170" s="147">
        <f>S170*H170</f>
        <v>0</v>
      </c>
      <c r="AR170" s="148" t="s">
        <v>249</v>
      </c>
      <c r="AT170" s="148" t="s">
        <v>342</v>
      </c>
      <c r="AU170" s="148" t="s">
        <v>97</v>
      </c>
      <c r="AY170" s="17" t="s">
        <v>339</v>
      </c>
      <c r="BE170" s="149">
        <f>IF(N170="základní",J170,0)</f>
        <v>0</v>
      </c>
      <c r="BF170" s="149">
        <f>IF(N170="snížená",J170,0)</f>
        <v>0</v>
      </c>
      <c r="BG170" s="149">
        <f>IF(N170="zákl. přenesená",J170,0)</f>
        <v>0</v>
      </c>
      <c r="BH170" s="149">
        <f>IF(N170="sníž. přenesená",J170,0)</f>
        <v>0</v>
      </c>
      <c r="BI170" s="149">
        <f>IF(N170="nulová",J170,0)</f>
        <v>0</v>
      </c>
      <c r="BJ170" s="17" t="s">
        <v>84</v>
      </c>
      <c r="BK170" s="149">
        <f>ROUND(I170*H170,2)</f>
        <v>0</v>
      </c>
      <c r="BL170" s="17" t="s">
        <v>249</v>
      </c>
      <c r="BM170" s="148" t="s">
        <v>6704</v>
      </c>
    </row>
    <row r="171" spans="2:65" s="1" customFormat="1" ht="19.2" x14ac:dyDescent="0.2">
      <c r="B171" s="32"/>
      <c r="D171" s="150" t="s">
        <v>348</v>
      </c>
      <c r="F171" s="151" t="s">
        <v>6703</v>
      </c>
      <c r="I171" s="152"/>
      <c r="L171" s="32"/>
      <c r="M171" s="153"/>
      <c r="T171" s="56"/>
      <c r="AT171" s="17" t="s">
        <v>348</v>
      </c>
      <c r="AU171" s="17" t="s">
        <v>97</v>
      </c>
    </row>
    <row r="172" spans="2:65" s="1" customFormat="1" ht="24.15" customHeight="1" x14ac:dyDescent="0.2">
      <c r="B172" s="136"/>
      <c r="C172" s="169" t="s">
        <v>7</v>
      </c>
      <c r="D172" s="169" t="s">
        <v>490</v>
      </c>
      <c r="E172" s="170" t="s">
        <v>6705</v>
      </c>
      <c r="F172" s="171" t="s">
        <v>6706</v>
      </c>
      <c r="G172" s="172" t="s">
        <v>345</v>
      </c>
      <c r="H172" s="173">
        <v>1</v>
      </c>
      <c r="I172" s="174"/>
      <c r="J172" s="175">
        <f>ROUND(I172*H172,2)</f>
        <v>0</v>
      </c>
      <c r="K172" s="171" t="s">
        <v>346</v>
      </c>
      <c r="L172" s="176"/>
      <c r="M172" s="177" t="s">
        <v>1</v>
      </c>
      <c r="N172" s="178" t="s">
        <v>42</v>
      </c>
      <c r="P172" s="146">
        <f>O172*H172</f>
        <v>0</v>
      </c>
      <c r="Q172" s="146">
        <v>0</v>
      </c>
      <c r="R172" s="146">
        <f>Q172*H172</f>
        <v>0</v>
      </c>
      <c r="S172" s="146">
        <v>0</v>
      </c>
      <c r="T172" s="147">
        <f>S172*H172</f>
        <v>0</v>
      </c>
      <c r="AR172" s="148" t="s">
        <v>385</v>
      </c>
      <c r="AT172" s="148" t="s">
        <v>490</v>
      </c>
      <c r="AU172" s="148" t="s">
        <v>97</v>
      </c>
      <c r="AY172" s="17" t="s">
        <v>339</v>
      </c>
      <c r="BE172" s="149">
        <f>IF(N172="základní",J172,0)</f>
        <v>0</v>
      </c>
      <c r="BF172" s="149">
        <f>IF(N172="snížená",J172,0)</f>
        <v>0</v>
      </c>
      <c r="BG172" s="149">
        <f>IF(N172="zákl. přenesená",J172,0)</f>
        <v>0</v>
      </c>
      <c r="BH172" s="149">
        <f>IF(N172="sníž. přenesená",J172,0)</f>
        <v>0</v>
      </c>
      <c r="BI172" s="149">
        <f>IF(N172="nulová",J172,0)</f>
        <v>0</v>
      </c>
      <c r="BJ172" s="17" t="s">
        <v>84</v>
      </c>
      <c r="BK172" s="149">
        <f>ROUND(I172*H172,2)</f>
        <v>0</v>
      </c>
      <c r="BL172" s="17" t="s">
        <v>249</v>
      </c>
      <c r="BM172" s="148" t="s">
        <v>6707</v>
      </c>
    </row>
    <row r="173" spans="2:65" s="1" customFormat="1" ht="19.2" x14ac:dyDescent="0.2">
      <c r="B173" s="32"/>
      <c r="D173" s="150" t="s">
        <v>348</v>
      </c>
      <c r="F173" s="151" t="s">
        <v>6706</v>
      </c>
      <c r="I173" s="152"/>
      <c r="L173" s="32"/>
      <c r="M173" s="153"/>
      <c r="T173" s="56"/>
      <c r="AT173" s="17" t="s">
        <v>348</v>
      </c>
      <c r="AU173" s="17" t="s">
        <v>97</v>
      </c>
    </row>
    <row r="174" spans="2:65" s="1" customFormat="1" ht="24.15" customHeight="1" x14ac:dyDescent="0.2">
      <c r="B174" s="136"/>
      <c r="C174" s="137" t="s">
        <v>460</v>
      </c>
      <c r="D174" s="137" t="s">
        <v>342</v>
      </c>
      <c r="E174" s="138" t="s">
        <v>6708</v>
      </c>
      <c r="F174" s="139" t="s">
        <v>6709</v>
      </c>
      <c r="G174" s="140" t="s">
        <v>345</v>
      </c>
      <c r="H174" s="141">
        <v>1</v>
      </c>
      <c r="I174" s="142"/>
      <c r="J174" s="143">
        <f>ROUND(I174*H174,2)</f>
        <v>0</v>
      </c>
      <c r="K174" s="139" t="s">
        <v>346</v>
      </c>
      <c r="L174" s="32"/>
      <c r="M174" s="144" t="s">
        <v>1</v>
      </c>
      <c r="N174" s="145" t="s">
        <v>42</v>
      </c>
      <c r="P174" s="146">
        <f>O174*H174</f>
        <v>0</v>
      </c>
      <c r="Q174" s="146">
        <v>0</v>
      </c>
      <c r="R174" s="146">
        <f>Q174*H174</f>
        <v>0</v>
      </c>
      <c r="S174" s="146">
        <v>0</v>
      </c>
      <c r="T174" s="147">
        <f>S174*H174</f>
        <v>0</v>
      </c>
      <c r="AR174" s="148" t="s">
        <v>249</v>
      </c>
      <c r="AT174" s="148" t="s">
        <v>342</v>
      </c>
      <c r="AU174" s="148" t="s">
        <v>97</v>
      </c>
      <c r="AY174" s="17" t="s">
        <v>339</v>
      </c>
      <c r="BE174" s="149">
        <f>IF(N174="základní",J174,0)</f>
        <v>0</v>
      </c>
      <c r="BF174" s="149">
        <f>IF(N174="snížená",J174,0)</f>
        <v>0</v>
      </c>
      <c r="BG174" s="149">
        <f>IF(N174="zákl. přenesená",J174,0)</f>
        <v>0</v>
      </c>
      <c r="BH174" s="149">
        <f>IF(N174="sníž. přenesená",J174,0)</f>
        <v>0</v>
      </c>
      <c r="BI174" s="149">
        <f>IF(N174="nulová",J174,0)</f>
        <v>0</v>
      </c>
      <c r="BJ174" s="17" t="s">
        <v>84</v>
      </c>
      <c r="BK174" s="149">
        <f>ROUND(I174*H174,2)</f>
        <v>0</v>
      </c>
      <c r="BL174" s="17" t="s">
        <v>249</v>
      </c>
      <c r="BM174" s="148" t="s">
        <v>6710</v>
      </c>
    </row>
    <row r="175" spans="2:65" s="1" customFormat="1" ht="19.2" x14ac:dyDescent="0.2">
      <c r="B175" s="32"/>
      <c r="D175" s="150" t="s">
        <v>348</v>
      </c>
      <c r="F175" s="151" t="s">
        <v>6709</v>
      </c>
      <c r="I175" s="152"/>
      <c r="L175" s="32"/>
      <c r="M175" s="153"/>
      <c r="T175" s="56"/>
      <c r="AT175" s="17" t="s">
        <v>348</v>
      </c>
      <c r="AU175" s="17" t="s">
        <v>97</v>
      </c>
    </row>
    <row r="176" spans="2:65" s="1" customFormat="1" ht="21.75" customHeight="1" x14ac:dyDescent="0.2">
      <c r="B176" s="136"/>
      <c r="C176" s="169" t="s">
        <v>467</v>
      </c>
      <c r="D176" s="169" t="s">
        <v>490</v>
      </c>
      <c r="E176" s="170" t="s">
        <v>6711</v>
      </c>
      <c r="F176" s="171" t="s">
        <v>6712</v>
      </c>
      <c r="G176" s="172" t="s">
        <v>345</v>
      </c>
      <c r="H176" s="173">
        <v>37</v>
      </c>
      <c r="I176" s="174"/>
      <c r="J176" s="175">
        <f>ROUND(I176*H176,2)</f>
        <v>0</v>
      </c>
      <c r="K176" s="171" t="s">
        <v>346</v>
      </c>
      <c r="L176" s="176"/>
      <c r="M176" s="177" t="s">
        <v>1</v>
      </c>
      <c r="N176" s="178" t="s">
        <v>42</v>
      </c>
      <c r="P176" s="146">
        <f>O176*H176</f>
        <v>0</v>
      </c>
      <c r="Q176" s="146">
        <v>0</v>
      </c>
      <c r="R176" s="146">
        <f>Q176*H176</f>
        <v>0</v>
      </c>
      <c r="S176" s="146">
        <v>0</v>
      </c>
      <c r="T176" s="147">
        <f>S176*H176</f>
        <v>0</v>
      </c>
      <c r="AR176" s="148" t="s">
        <v>385</v>
      </c>
      <c r="AT176" s="148" t="s">
        <v>490</v>
      </c>
      <c r="AU176" s="148" t="s">
        <v>97</v>
      </c>
      <c r="AY176" s="17" t="s">
        <v>339</v>
      </c>
      <c r="BE176" s="149">
        <f>IF(N176="základní",J176,0)</f>
        <v>0</v>
      </c>
      <c r="BF176" s="149">
        <f>IF(N176="snížená",J176,0)</f>
        <v>0</v>
      </c>
      <c r="BG176" s="149">
        <f>IF(N176="zákl. přenesená",J176,0)</f>
        <v>0</v>
      </c>
      <c r="BH176" s="149">
        <f>IF(N176="sníž. přenesená",J176,0)</f>
        <v>0</v>
      </c>
      <c r="BI176" s="149">
        <f>IF(N176="nulová",J176,0)</f>
        <v>0</v>
      </c>
      <c r="BJ176" s="17" t="s">
        <v>84</v>
      </c>
      <c r="BK176" s="149">
        <f>ROUND(I176*H176,2)</f>
        <v>0</v>
      </c>
      <c r="BL176" s="17" t="s">
        <v>249</v>
      </c>
      <c r="BM176" s="148" t="s">
        <v>6713</v>
      </c>
    </row>
    <row r="177" spans="2:65" s="1" customFormat="1" x14ac:dyDescent="0.2">
      <c r="B177" s="32"/>
      <c r="D177" s="150" t="s">
        <v>348</v>
      </c>
      <c r="F177" s="151" t="s">
        <v>6712</v>
      </c>
      <c r="I177" s="152"/>
      <c r="L177" s="32"/>
      <c r="M177" s="153"/>
      <c r="T177" s="56"/>
      <c r="AT177" s="17" t="s">
        <v>348</v>
      </c>
      <c r="AU177" s="17" t="s">
        <v>97</v>
      </c>
    </row>
    <row r="178" spans="2:65" s="1" customFormat="1" ht="16.5" customHeight="1" x14ac:dyDescent="0.2">
      <c r="B178" s="136"/>
      <c r="C178" s="137" t="s">
        <v>472</v>
      </c>
      <c r="D178" s="137" t="s">
        <v>342</v>
      </c>
      <c r="E178" s="138" t="s">
        <v>6714</v>
      </c>
      <c r="F178" s="139" t="s">
        <v>6715</v>
      </c>
      <c r="G178" s="140" t="s">
        <v>345</v>
      </c>
      <c r="H178" s="141">
        <v>37</v>
      </c>
      <c r="I178" s="142"/>
      <c r="J178" s="143">
        <f>ROUND(I178*H178,2)</f>
        <v>0</v>
      </c>
      <c r="K178" s="139" t="s">
        <v>346</v>
      </c>
      <c r="L178" s="32"/>
      <c r="M178" s="144" t="s">
        <v>1</v>
      </c>
      <c r="N178" s="145" t="s">
        <v>42</v>
      </c>
      <c r="P178" s="146">
        <f>O178*H178</f>
        <v>0</v>
      </c>
      <c r="Q178" s="146">
        <v>0</v>
      </c>
      <c r="R178" s="146">
        <f>Q178*H178</f>
        <v>0</v>
      </c>
      <c r="S178" s="146">
        <v>0</v>
      </c>
      <c r="T178" s="147">
        <f>S178*H178</f>
        <v>0</v>
      </c>
      <c r="AR178" s="148" t="s">
        <v>249</v>
      </c>
      <c r="AT178" s="148" t="s">
        <v>342</v>
      </c>
      <c r="AU178" s="148" t="s">
        <v>97</v>
      </c>
      <c r="AY178" s="17" t="s">
        <v>339</v>
      </c>
      <c r="BE178" s="149">
        <f>IF(N178="základní",J178,0)</f>
        <v>0</v>
      </c>
      <c r="BF178" s="149">
        <f>IF(N178="snížená",J178,0)</f>
        <v>0</v>
      </c>
      <c r="BG178" s="149">
        <f>IF(N178="zákl. přenesená",J178,0)</f>
        <v>0</v>
      </c>
      <c r="BH178" s="149">
        <f>IF(N178="sníž. přenesená",J178,0)</f>
        <v>0</v>
      </c>
      <c r="BI178" s="149">
        <f>IF(N178="nulová",J178,0)</f>
        <v>0</v>
      </c>
      <c r="BJ178" s="17" t="s">
        <v>84</v>
      </c>
      <c r="BK178" s="149">
        <f>ROUND(I178*H178,2)</f>
        <v>0</v>
      </c>
      <c r="BL178" s="17" t="s">
        <v>249</v>
      </c>
      <c r="BM178" s="148" t="s">
        <v>6716</v>
      </c>
    </row>
    <row r="179" spans="2:65" s="1" customFormat="1" x14ac:dyDescent="0.2">
      <c r="B179" s="32"/>
      <c r="D179" s="150" t="s">
        <v>348</v>
      </c>
      <c r="F179" s="151" t="s">
        <v>6715</v>
      </c>
      <c r="I179" s="152"/>
      <c r="L179" s="32"/>
      <c r="M179" s="153"/>
      <c r="T179" s="56"/>
      <c r="AT179" s="17" t="s">
        <v>348</v>
      </c>
      <c r="AU179" s="17" t="s">
        <v>97</v>
      </c>
    </row>
    <row r="180" spans="2:65" s="1" customFormat="1" ht="16.5" customHeight="1" x14ac:dyDescent="0.2">
      <c r="B180" s="136"/>
      <c r="C180" s="169" t="s">
        <v>478</v>
      </c>
      <c r="D180" s="169" t="s">
        <v>490</v>
      </c>
      <c r="E180" s="170" t="s">
        <v>6717</v>
      </c>
      <c r="F180" s="171" t="s">
        <v>6718</v>
      </c>
      <c r="G180" s="172" t="s">
        <v>345</v>
      </c>
      <c r="H180" s="173">
        <v>10</v>
      </c>
      <c r="I180" s="174"/>
      <c r="J180" s="175">
        <f>ROUND(I180*H180,2)</f>
        <v>0</v>
      </c>
      <c r="K180" s="171" t="s">
        <v>1</v>
      </c>
      <c r="L180" s="176"/>
      <c r="M180" s="177" t="s">
        <v>1</v>
      </c>
      <c r="N180" s="178" t="s">
        <v>42</v>
      </c>
      <c r="P180" s="146">
        <f>O180*H180</f>
        <v>0</v>
      </c>
      <c r="Q180" s="146">
        <v>0</v>
      </c>
      <c r="R180" s="146">
        <f>Q180*H180</f>
        <v>0</v>
      </c>
      <c r="S180" s="146">
        <v>0</v>
      </c>
      <c r="T180" s="147">
        <f>S180*H180</f>
        <v>0</v>
      </c>
      <c r="AR180" s="148" t="s">
        <v>385</v>
      </c>
      <c r="AT180" s="148" t="s">
        <v>490</v>
      </c>
      <c r="AU180" s="148" t="s">
        <v>97</v>
      </c>
      <c r="AY180" s="17" t="s">
        <v>339</v>
      </c>
      <c r="BE180" s="149">
        <f>IF(N180="základní",J180,0)</f>
        <v>0</v>
      </c>
      <c r="BF180" s="149">
        <f>IF(N180="snížená",J180,0)</f>
        <v>0</v>
      </c>
      <c r="BG180" s="149">
        <f>IF(N180="zákl. přenesená",J180,0)</f>
        <v>0</v>
      </c>
      <c r="BH180" s="149">
        <f>IF(N180="sníž. přenesená",J180,0)</f>
        <v>0</v>
      </c>
      <c r="BI180" s="149">
        <f>IF(N180="nulová",J180,0)</f>
        <v>0</v>
      </c>
      <c r="BJ180" s="17" t="s">
        <v>84</v>
      </c>
      <c r="BK180" s="149">
        <f>ROUND(I180*H180,2)</f>
        <v>0</v>
      </c>
      <c r="BL180" s="17" t="s">
        <v>249</v>
      </c>
      <c r="BM180" s="148" t="s">
        <v>6719</v>
      </c>
    </row>
    <row r="181" spans="2:65" s="1" customFormat="1" x14ac:dyDescent="0.2">
      <c r="B181" s="32"/>
      <c r="D181" s="150" t="s">
        <v>348</v>
      </c>
      <c r="F181" s="151" t="s">
        <v>6718</v>
      </c>
      <c r="I181" s="152"/>
      <c r="L181" s="32"/>
      <c r="M181" s="153"/>
      <c r="T181" s="56"/>
      <c r="AT181" s="17" t="s">
        <v>348</v>
      </c>
      <c r="AU181" s="17" t="s">
        <v>97</v>
      </c>
    </row>
    <row r="182" spans="2:65" s="1" customFormat="1" ht="16.5" customHeight="1" x14ac:dyDescent="0.2">
      <c r="B182" s="136"/>
      <c r="C182" s="137" t="s">
        <v>483</v>
      </c>
      <c r="D182" s="137" t="s">
        <v>342</v>
      </c>
      <c r="E182" s="138" t="s">
        <v>6720</v>
      </c>
      <c r="F182" s="139" t="s">
        <v>6721</v>
      </c>
      <c r="G182" s="140" t="s">
        <v>345</v>
      </c>
      <c r="H182" s="141">
        <v>10</v>
      </c>
      <c r="I182" s="142"/>
      <c r="J182" s="143">
        <f>ROUND(I182*H182,2)</f>
        <v>0</v>
      </c>
      <c r="K182" s="139" t="s">
        <v>1</v>
      </c>
      <c r="L182" s="32"/>
      <c r="M182" s="144" t="s">
        <v>1</v>
      </c>
      <c r="N182" s="145" t="s">
        <v>42</v>
      </c>
      <c r="P182" s="146">
        <f>O182*H182</f>
        <v>0</v>
      </c>
      <c r="Q182" s="146">
        <v>0</v>
      </c>
      <c r="R182" s="146">
        <f>Q182*H182</f>
        <v>0</v>
      </c>
      <c r="S182" s="146">
        <v>0</v>
      </c>
      <c r="T182" s="147">
        <f>S182*H182</f>
        <v>0</v>
      </c>
      <c r="AR182" s="148" t="s">
        <v>249</v>
      </c>
      <c r="AT182" s="148" t="s">
        <v>342</v>
      </c>
      <c r="AU182" s="148" t="s">
        <v>97</v>
      </c>
      <c r="AY182" s="17" t="s">
        <v>339</v>
      </c>
      <c r="BE182" s="149">
        <f>IF(N182="základní",J182,0)</f>
        <v>0</v>
      </c>
      <c r="BF182" s="149">
        <f>IF(N182="snížená",J182,0)</f>
        <v>0</v>
      </c>
      <c r="BG182" s="149">
        <f>IF(N182="zákl. přenesená",J182,0)</f>
        <v>0</v>
      </c>
      <c r="BH182" s="149">
        <f>IF(N182="sníž. přenesená",J182,0)</f>
        <v>0</v>
      </c>
      <c r="BI182" s="149">
        <f>IF(N182="nulová",J182,0)</f>
        <v>0</v>
      </c>
      <c r="BJ182" s="17" t="s">
        <v>84</v>
      </c>
      <c r="BK182" s="149">
        <f>ROUND(I182*H182,2)</f>
        <v>0</v>
      </c>
      <c r="BL182" s="17" t="s">
        <v>249</v>
      </c>
      <c r="BM182" s="148" t="s">
        <v>6722</v>
      </c>
    </row>
    <row r="183" spans="2:65" s="1" customFormat="1" x14ac:dyDescent="0.2">
      <c r="B183" s="32"/>
      <c r="D183" s="150" t="s">
        <v>348</v>
      </c>
      <c r="F183" s="151" t="s">
        <v>6721</v>
      </c>
      <c r="I183" s="152"/>
      <c r="L183" s="32"/>
      <c r="M183" s="153"/>
      <c r="T183" s="56"/>
      <c r="AT183" s="17" t="s">
        <v>348</v>
      </c>
      <c r="AU183" s="17" t="s">
        <v>97</v>
      </c>
    </row>
    <row r="184" spans="2:65" s="1" customFormat="1" ht="21.75" customHeight="1" x14ac:dyDescent="0.2">
      <c r="B184" s="136"/>
      <c r="C184" s="169" t="s">
        <v>489</v>
      </c>
      <c r="D184" s="169" t="s">
        <v>490</v>
      </c>
      <c r="E184" s="170" t="s">
        <v>6723</v>
      </c>
      <c r="F184" s="171" t="s">
        <v>6724</v>
      </c>
      <c r="G184" s="172" t="s">
        <v>345</v>
      </c>
      <c r="H184" s="173">
        <v>74</v>
      </c>
      <c r="I184" s="174"/>
      <c r="J184" s="175">
        <f>ROUND(I184*H184,2)</f>
        <v>0</v>
      </c>
      <c r="K184" s="171" t="s">
        <v>346</v>
      </c>
      <c r="L184" s="176"/>
      <c r="M184" s="177" t="s">
        <v>1</v>
      </c>
      <c r="N184" s="178" t="s">
        <v>42</v>
      </c>
      <c r="P184" s="146">
        <f>O184*H184</f>
        <v>0</v>
      </c>
      <c r="Q184" s="146">
        <v>0</v>
      </c>
      <c r="R184" s="146">
        <f>Q184*H184</f>
        <v>0</v>
      </c>
      <c r="S184" s="146">
        <v>0</v>
      </c>
      <c r="T184" s="147">
        <f>S184*H184</f>
        <v>0</v>
      </c>
      <c r="AR184" s="148" t="s">
        <v>385</v>
      </c>
      <c r="AT184" s="148" t="s">
        <v>490</v>
      </c>
      <c r="AU184" s="148" t="s">
        <v>97</v>
      </c>
      <c r="AY184" s="17" t="s">
        <v>339</v>
      </c>
      <c r="BE184" s="149">
        <f>IF(N184="základní",J184,0)</f>
        <v>0</v>
      </c>
      <c r="BF184" s="149">
        <f>IF(N184="snížená",J184,0)</f>
        <v>0</v>
      </c>
      <c r="BG184" s="149">
        <f>IF(N184="zákl. přenesená",J184,0)</f>
        <v>0</v>
      </c>
      <c r="BH184" s="149">
        <f>IF(N184="sníž. přenesená",J184,0)</f>
        <v>0</v>
      </c>
      <c r="BI184" s="149">
        <f>IF(N184="nulová",J184,0)</f>
        <v>0</v>
      </c>
      <c r="BJ184" s="17" t="s">
        <v>84</v>
      </c>
      <c r="BK184" s="149">
        <f>ROUND(I184*H184,2)</f>
        <v>0</v>
      </c>
      <c r="BL184" s="17" t="s">
        <v>249</v>
      </c>
      <c r="BM184" s="148" t="s">
        <v>6725</v>
      </c>
    </row>
    <row r="185" spans="2:65" s="1" customFormat="1" x14ac:dyDescent="0.2">
      <c r="B185" s="32"/>
      <c r="D185" s="150" t="s">
        <v>348</v>
      </c>
      <c r="F185" s="151" t="s">
        <v>6724</v>
      </c>
      <c r="I185" s="152"/>
      <c r="L185" s="32"/>
      <c r="M185" s="153"/>
      <c r="T185" s="56"/>
      <c r="AT185" s="17" t="s">
        <v>348</v>
      </c>
      <c r="AU185" s="17" t="s">
        <v>97</v>
      </c>
    </row>
    <row r="186" spans="2:65" s="1" customFormat="1" ht="16.5" customHeight="1" x14ac:dyDescent="0.2">
      <c r="B186" s="136"/>
      <c r="C186" s="169" t="s">
        <v>497</v>
      </c>
      <c r="D186" s="169" t="s">
        <v>490</v>
      </c>
      <c r="E186" s="170" t="s">
        <v>6726</v>
      </c>
      <c r="F186" s="171" t="s">
        <v>6727</v>
      </c>
      <c r="G186" s="172" t="s">
        <v>345</v>
      </c>
      <c r="H186" s="173">
        <v>37</v>
      </c>
      <c r="I186" s="174"/>
      <c r="J186" s="175">
        <f>ROUND(I186*H186,2)</f>
        <v>0</v>
      </c>
      <c r="K186" s="171" t="s">
        <v>346</v>
      </c>
      <c r="L186" s="176"/>
      <c r="M186" s="177" t="s">
        <v>1</v>
      </c>
      <c r="N186" s="178" t="s">
        <v>42</v>
      </c>
      <c r="P186" s="146">
        <f>O186*H186</f>
        <v>0</v>
      </c>
      <c r="Q186" s="146">
        <v>0</v>
      </c>
      <c r="R186" s="146">
        <f>Q186*H186</f>
        <v>0</v>
      </c>
      <c r="S186" s="146">
        <v>0</v>
      </c>
      <c r="T186" s="147">
        <f>S186*H186</f>
        <v>0</v>
      </c>
      <c r="AR186" s="148" t="s">
        <v>385</v>
      </c>
      <c r="AT186" s="148" t="s">
        <v>490</v>
      </c>
      <c r="AU186" s="148" t="s">
        <v>97</v>
      </c>
      <c r="AY186" s="17" t="s">
        <v>339</v>
      </c>
      <c r="BE186" s="149">
        <f>IF(N186="základní",J186,0)</f>
        <v>0</v>
      </c>
      <c r="BF186" s="149">
        <f>IF(N186="snížená",J186,0)</f>
        <v>0</v>
      </c>
      <c r="BG186" s="149">
        <f>IF(N186="zákl. přenesená",J186,0)</f>
        <v>0</v>
      </c>
      <c r="BH186" s="149">
        <f>IF(N186="sníž. přenesená",J186,0)</f>
        <v>0</v>
      </c>
      <c r="BI186" s="149">
        <f>IF(N186="nulová",J186,0)</f>
        <v>0</v>
      </c>
      <c r="BJ186" s="17" t="s">
        <v>84</v>
      </c>
      <c r="BK186" s="149">
        <f>ROUND(I186*H186,2)</f>
        <v>0</v>
      </c>
      <c r="BL186" s="17" t="s">
        <v>249</v>
      </c>
      <c r="BM186" s="148" t="s">
        <v>6728</v>
      </c>
    </row>
    <row r="187" spans="2:65" s="1" customFormat="1" x14ac:dyDescent="0.2">
      <c r="B187" s="32"/>
      <c r="D187" s="150" t="s">
        <v>348</v>
      </c>
      <c r="F187" s="151" t="s">
        <v>6727</v>
      </c>
      <c r="I187" s="152"/>
      <c r="L187" s="32"/>
      <c r="M187" s="153"/>
      <c r="T187" s="56"/>
      <c r="AT187" s="17" t="s">
        <v>348</v>
      </c>
      <c r="AU187" s="17" t="s">
        <v>97</v>
      </c>
    </row>
    <row r="188" spans="2:65" s="1" customFormat="1" ht="16.5" customHeight="1" x14ac:dyDescent="0.2">
      <c r="B188" s="136"/>
      <c r="C188" s="137" t="s">
        <v>501</v>
      </c>
      <c r="D188" s="137" t="s">
        <v>342</v>
      </c>
      <c r="E188" s="138" t="s">
        <v>6729</v>
      </c>
      <c r="F188" s="139" t="s">
        <v>6730</v>
      </c>
      <c r="G188" s="140" t="s">
        <v>345</v>
      </c>
      <c r="H188" s="141">
        <v>37</v>
      </c>
      <c r="I188" s="142"/>
      <c r="J188" s="143">
        <f>ROUND(I188*H188,2)</f>
        <v>0</v>
      </c>
      <c r="K188" s="139" t="s">
        <v>346</v>
      </c>
      <c r="L188" s="32"/>
      <c r="M188" s="144" t="s">
        <v>1</v>
      </c>
      <c r="N188" s="145" t="s">
        <v>42</v>
      </c>
      <c r="P188" s="146">
        <f>O188*H188</f>
        <v>0</v>
      </c>
      <c r="Q188" s="146">
        <v>0</v>
      </c>
      <c r="R188" s="146">
        <f>Q188*H188</f>
        <v>0</v>
      </c>
      <c r="S188" s="146">
        <v>0</v>
      </c>
      <c r="T188" s="147">
        <f>S188*H188</f>
        <v>0</v>
      </c>
      <c r="AR188" s="148" t="s">
        <v>249</v>
      </c>
      <c r="AT188" s="148" t="s">
        <v>342</v>
      </c>
      <c r="AU188" s="148" t="s">
        <v>97</v>
      </c>
      <c r="AY188" s="17" t="s">
        <v>339</v>
      </c>
      <c r="BE188" s="149">
        <f>IF(N188="základní",J188,0)</f>
        <v>0</v>
      </c>
      <c r="BF188" s="149">
        <f>IF(N188="snížená",J188,0)</f>
        <v>0</v>
      </c>
      <c r="BG188" s="149">
        <f>IF(N188="zákl. přenesená",J188,0)</f>
        <v>0</v>
      </c>
      <c r="BH188" s="149">
        <f>IF(N188="sníž. přenesená",J188,0)</f>
        <v>0</v>
      </c>
      <c r="BI188" s="149">
        <f>IF(N188="nulová",J188,0)</f>
        <v>0</v>
      </c>
      <c r="BJ188" s="17" t="s">
        <v>84</v>
      </c>
      <c r="BK188" s="149">
        <f>ROUND(I188*H188,2)</f>
        <v>0</v>
      </c>
      <c r="BL188" s="17" t="s">
        <v>249</v>
      </c>
      <c r="BM188" s="148" t="s">
        <v>6731</v>
      </c>
    </row>
    <row r="189" spans="2:65" s="1" customFormat="1" x14ac:dyDescent="0.2">
      <c r="B189" s="32"/>
      <c r="D189" s="150" t="s">
        <v>348</v>
      </c>
      <c r="F189" s="151" t="s">
        <v>6730</v>
      </c>
      <c r="I189" s="152"/>
      <c r="L189" s="32"/>
      <c r="M189" s="153"/>
      <c r="T189" s="56"/>
      <c r="AT189" s="17" t="s">
        <v>348</v>
      </c>
      <c r="AU189" s="17" t="s">
        <v>97</v>
      </c>
    </row>
    <row r="190" spans="2:65" s="1" customFormat="1" ht="16.5" customHeight="1" x14ac:dyDescent="0.2">
      <c r="B190" s="136"/>
      <c r="C190" s="137" t="s">
        <v>505</v>
      </c>
      <c r="D190" s="137" t="s">
        <v>342</v>
      </c>
      <c r="E190" s="138" t="s">
        <v>6732</v>
      </c>
      <c r="F190" s="139" t="s">
        <v>6733</v>
      </c>
      <c r="G190" s="140" t="s">
        <v>345</v>
      </c>
      <c r="H190" s="141">
        <v>37</v>
      </c>
      <c r="I190" s="142"/>
      <c r="J190" s="143">
        <f>ROUND(I190*H190,2)</f>
        <v>0</v>
      </c>
      <c r="K190" s="139" t="s">
        <v>346</v>
      </c>
      <c r="L190" s="32"/>
      <c r="M190" s="144" t="s">
        <v>1</v>
      </c>
      <c r="N190" s="145" t="s">
        <v>42</v>
      </c>
      <c r="P190" s="146">
        <f>O190*H190</f>
        <v>0</v>
      </c>
      <c r="Q190" s="146">
        <v>0</v>
      </c>
      <c r="R190" s="146">
        <f>Q190*H190</f>
        <v>0</v>
      </c>
      <c r="S190" s="146">
        <v>0</v>
      </c>
      <c r="T190" s="147">
        <f>S190*H190</f>
        <v>0</v>
      </c>
      <c r="AR190" s="148" t="s">
        <v>249</v>
      </c>
      <c r="AT190" s="148" t="s">
        <v>342</v>
      </c>
      <c r="AU190" s="148" t="s">
        <v>97</v>
      </c>
      <c r="AY190" s="17" t="s">
        <v>339</v>
      </c>
      <c r="BE190" s="149">
        <f>IF(N190="základní",J190,0)</f>
        <v>0</v>
      </c>
      <c r="BF190" s="149">
        <f>IF(N190="snížená",J190,0)</f>
        <v>0</v>
      </c>
      <c r="BG190" s="149">
        <f>IF(N190="zákl. přenesená",J190,0)</f>
        <v>0</v>
      </c>
      <c r="BH190" s="149">
        <f>IF(N190="sníž. přenesená",J190,0)</f>
        <v>0</v>
      </c>
      <c r="BI190" s="149">
        <f>IF(N190="nulová",J190,0)</f>
        <v>0</v>
      </c>
      <c r="BJ190" s="17" t="s">
        <v>84</v>
      </c>
      <c r="BK190" s="149">
        <f>ROUND(I190*H190,2)</f>
        <v>0</v>
      </c>
      <c r="BL190" s="17" t="s">
        <v>249</v>
      </c>
      <c r="BM190" s="148" t="s">
        <v>6734</v>
      </c>
    </row>
    <row r="191" spans="2:65" s="1" customFormat="1" x14ac:dyDescent="0.2">
      <c r="B191" s="32"/>
      <c r="D191" s="150" t="s">
        <v>348</v>
      </c>
      <c r="F191" s="151" t="s">
        <v>6733</v>
      </c>
      <c r="I191" s="152"/>
      <c r="L191" s="32"/>
      <c r="M191" s="153"/>
      <c r="T191" s="56"/>
      <c r="AT191" s="17" t="s">
        <v>348</v>
      </c>
      <c r="AU191" s="17" t="s">
        <v>97</v>
      </c>
    </row>
    <row r="192" spans="2:65" s="1" customFormat="1" ht="37.799999999999997" customHeight="1" x14ac:dyDescent="0.2">
      <c r="B192" s="136"/>
      <c r="C192" s="169" t="s">
        <v>509</v>
      </c>
      <c r="D192" s="169" t="s">
        <v>490</v>
      </c>
      <c r="E192" s="170" t="s">
        <v>6735</v>
      </c>
      <c r="F192" s="171" t="s">
        <v>6736</v>
      </c>
      <c r="G192" s="172" t="s">
        <v>345</v>
      </c>
      <c r="H192" s="173">
        <v>1</v>
      </c>
      <c r="I192" s="174"/>
      <c r="J192" s="175">
        <f>ROUND(I192*H192,2)</f>
        <v>0</v>
      </c>
      <c r="K192" s="171" t="s">
        <v>346</v>
      </c>
      <c r="L192" s="176"/>
      <c r="M192" s="177" t="s">
        <v>1</v>
      </c>
      <c r="N192" s="178" t="s">
        <v>42</v>
      </c>
      <c r="P192" s="146">
        <f>O192*H192</f>
        <v>0</v>
      </c>
      <c r="Q192" s="146">
        <v>0</v>
      </c>
      <c r="R192" s="146">
        <f>Q192*H192</f>
        <v>0</v>
      </c>
      <c r="S192" s="146">
        <v>0</v>
      </c>
      <c r="T192" s="147">
        <f>S192*H192</f>
        <v>0</v>
      </c>
      <c r="AR192" s="148" t="s">
        <v>385</v>
      </c>
      <c r="AT192" s="148" t="s">
        <v>490</v>
      </c>
      <c r="AU192" s="148" t="s">
        <v>97</v>
      </c>
      <c r="AY192" s="17" t="s">
        <v>339</v>
      </c>
      <c r="BE192" s="149">
        <f>IF(N192="základní",J192,0)</f>
        <v>0</v>
      </c>
      <c r="BF192" s="149">
        <f>IF(N192="snížená",J192,0)</f>
        <v>0</v>
      </c>
      <c r="BG192" s="149">
        <f>IF(N192="zákl. přenesená",J192,0)</f>
        <v>0</v>
      </c>
      <c r="BH192" s="149">
        <f>IF(N192="sníž. přenesená",J192,0)</f>
        <v>0</v>
      </c>
      <c r="BI192" s="149">
        <f>IF(N192="nulová",J192,0)</f>
        <v>0</v>
      </c>
      <c r="BJ192" s="17" t="s">
        <v>84</v>
      </c>
      <c r="BK192" s="149">
        <f>ROUND(I192*H192,2)</f>
        <v>0</v>
      </c>
      <c r="BL192" s="17" t="s">
        <v>249</v>
      </c>
      <c r="BM192" s="148" t="s">
        <v>6737</v>
      </c>
    </row>
    <row r="193" spans="2:65" s="1" customFormat="1" ht="19.2" x14ac:dyDescent="0.2">
      <c r="B193" s="32"/>
      <c r="D193" s="150" t="s">
        <v>348</v>
      </c>
      <c r="F193" s="151" t="s">
        <v>6736</v>
      </c>
      <c r="I193" s="152"/>
      <c r="L193" s="32"/>
      <c r="M193" s="153"/>
      <c r="T193" s="56"/>
      <c r="AT193" s="17" t="s">
        <v>348</v>
      </c>
      <c r="AU193" s="17" t="s">
        <v>97</v>
      </c>
    </row>
    <row r="194" spans="2:65" s="1" customFormat="1" ht="24.15" customHeight="1" x14ac:dyDescent="0.2">
      <c r="B194" s="136"/>
      <c r="C194" s="137" t="s">
        <v>513</v>
      </c>
      <c r="D194" s="137" t="s">
        <v>342</v>
      </c>
      <c r="E194" s="138" t="s">
        <v>6738</v>
      </c>
      <c r="F194" s="139" t="s">
        <v>6739</v>
      </c>
      <c r="G194" s="140" t="s">
        <v>345</v>
      </c>
      <c r="H194" s="141">
        <v>1</v>
      </c>
      <c r="I194" s="142"/>
      <c r="J194" s="143">
        <f>ROUND(I194*H194,2)</f>
        <v>0</v>
      </c>
      <c r="K194" s="139" t="s">
        <v>346</v>
      </c>
      <c r="L194" s="32"/>
      <c r="M194" s="144" t="s">
        <v>1</v>
      </c>
      <c r="N194" s="145" t="s">
        <v>42</v>
      </c>
      <c r="P194" s="146">
        <f>O194*H194</f>
        <v>0</v>
      </c>
      <c r="Q194" s="146">
        <v>0</v>
      </c>
      <c r="R194" s="146">
        <f>Q194*H194</f>
        <v>0</v>
      </c>
      <c r="S194" s="146">
        <v>0</v>
      </c>
      <c r="T194" s="147">
        <f>S194*H194</f>
        <v>0</v>
      </c>
      <c r="AR194" s="148" t="s">
        <v>249</v>
      </c>
      <c r="AT194" s="148" t="s">
        <v>342</v>
      </c>
      <c r="AU194" s="148" t="s">
        <v>97</v>
      </c>
      <c r="AY194" s="17" t="s">
        <v>339</v>
      </c>
      <c r="BE194" s="149">
        <f>IF(N194="základní",J194,0)</f>
        <v>0</v>
      </c>
      <c r="BF194" s="149">
        <f>IF(N194="snížená",J194,0)</f>
        <v>0</v>
      </c>
      <c r="BG194" s="149">
        <f>IF(N194="zákl. přenesená",J194,0)</f>
        <v>0</v>
      </c>
      <c r="BH194" s="149">
        <f>IF(N194="sníž. přenesená",J194,0)</f>
        <v>0</v>
      </c>
      <c r="BI194" s="149">
        <f>IF(N194="nulová",J194,0)</f>
        <v>0</v>
      </c>
      <c r="BJ194" s="17" t="s">
        <v>84</v>
      </c>
      <c r="BK194" s="149">
        <f>ROUND(I194*H194,2)</f>
        <v>0</v>
      </c>
      <c r="BL194" s="17" t="s">
        <v>249</v>
      </c>
      <c r="BM194" s="148" t="s">
        <v>6740</v>
      </c>
    </row>
    <row r="195" spans="2:65" s="1" customFormat="1" x14ac:dyDescent="0.2">
      <c r="B195" s="32"/>
      <c r="D195" s="150" t="s">
        <v>348</v>
      </c>
      <c r="F195" s="151" t="s">
        <v>6739</v>
      </c>
      <c r="I195" s="152"/>
      <c r="L195" s="32"/>
      <c r="M195" s="153"/>
      <c r="T195" s="56"/>
      <c r="AT195" s="17" t="s">
        <v>348</v>
      </c>
      <c r="AU195" s="17" t="s">
        <v>97</v>
      </c>
    </row>
    <row r="196" spans="2:65" s="1" customFormat="1" ht="16.5" customHeight="1" x14ac:dyDescent="0.2">
      <c r="B196" s="136"/>
      <c r="C196" s="137" t="s">
        <v>517</v>
      </c>
      <c r="D196" s="137" t="s">
        <v>342</v>
      </c>
      <c r="E196" s="138" t="s">
        <v>6741</v>
      </c>
      <c r="F196" s="139" t="s">
        <v>6742</v>
      </c>
      <c r="G196" s="140" t="s">
        <v>345</v>
      </c>
      <c r="H196" s="141">
        <v>1</v>
      </c>
      <c r="I196" s="142"/>
      <c r="J196" s="143">
        <f>ROUND(I196*H196,2)</f>
        <v>0</v>
      </c>
      <c r="K196" s="139" t="s">
        <v>346</v>
      </c>
      <c r="L196" s="32"/>
      <c r="M196" s="144" t="s">
        <v>1</v>
      </c>
      <c r="N196" s="145" t="s">
        <v>42</v>
      </c>
      <c r="P196" s="146">
        <f>O196*H196</f>
        <v>0</v>
      </c>
      <c r="Q196" s="146">
        <v>0</v>
      </c>
      <c r="R196" s="146">
        <f>Q196*H196</f>
        <v>0</v>
      </c>
      <c r="S196" s="146">
        <v>0</v>
      </c>
      <c r="T196" s="147">
        <f>S196*H196</f>
        <v>0</v>
      </c>
      <c r="AR196" s="148" t="s">
        <v>249</v>
      </c>
      <c r="AT196" s="148" t="s">
        <v>342</v>
      </c>
      <c r="AU196" s="148" t="s">
        <v>97</v>
      </c>
      <c r="AY196" s="17" t="s">
        <v>339</v>
      </c>
      <c r="BE196" s="149">
        <f>IF(N196="základní",J196,0)</f>
        <v>0</v>
      </c>
      <c r="BF196" s="149">
        <f>IF(N196="snížená",J196,0)</f>
        <v>0</v>
      </c>
      <c r="BG196" s="149">
        <f>IF(N196="zákl. přenesená",J196,0)</f>
        <v>0</v>
      </c>
      <c r="BH196" s="149">
        <f>IF(N196="sníž. přenesená",J196,0)</f>
        <v>0</v>
      </c>
      <c r="BI196" s="149">
        <f>IF(N196="nulová",J196,0)</f>
        <v>0</v>
      </c>
      <c r="BJ196" s="17" t="s">
        <v>84</v>
      </c>
      <c r="BK196" s="149">
        <f>ROUND(I196*H196,2)</f>
        <v>0</v>
      </c>
      <c r="BL196" s="17" t="s">
        <v>249</v>
      </c>
      <c r="BM196" s="148" t="s">
        <v>6743</v>
      </c>
    </row>
    <row r="197" spans="2:65" s="1" customFormat="1" x14ac:dyDescent="0.2">
      <c r="B197" s="32"/>
      <c r="D197" s="150" t="s">
        <v>348</v>
      </c>
      <c r="F197" s="151" t="s">
        <v>6742</v>
      </c>
      <c r="I197" s="152"/>
      <c r="L197" s="32"/>
      <c r="M197" s="153"/>
      <c r="T197" s="56"/>
      <c r="AT197" s="17" t="s">
        <v>348</v>
      </c>
      <c r="AU197" s="17" t="s">
        <v>97</v>
      </c>
    </row>
    <row r="198" spans="2:65" s="1" customFormat="1" ht="24.15" customHeight="1" x14ac:dyDescent="0.2">
      <c r="B198" s="136"/>
      <c r="C198" s="137" t="s">
        <v>521</v>
      </c>
      <c r="D198" s="137" t="s">
        <v>342</v>
      </c>
      <c r="E198" s="138" t="s">
        <v>6744</v>
      </c>
      <c r="F198" s="139" t="s">
        <v>6745</v>
      </c>
      <c r="G198" s="140" t="s">
        <v>345</v>
      </c>
      <c r="H198" s="141">
        <v>1</v>
      </c>
      <c r="I198" s="142"/>
      <c r="J198" s="143">
        <f>ROUND(I198*H198,2)</f>
        <v>0</v>
      </c>
      <c r="K198" s="139" t="s">
        <v>346</v>
      </c>
      <c r="L198" s="32"/>
      <c r="M198" s="144" t="s">
        <v>1</v>
      </c>
      <c r="N198" s="145" t="s">
        <v>42</v>
      </c>
      <c r="P198" s="146">
        <f>O198*H198</f>
        <v>0</v>
      </c>
      <c r="Q198" s="146">
        <v>0</v>
      </c>
      <c r="R198" s="146">
        <f>Q198*H198</f>
        <v>0</v>
      </c>
      <c r="S198" s="146">
        <v>0</v>
      </c>
      <c r="T198" s="147">
        <f>S198*H198</f>
        <v>0</v>
      </c>
      <c r="AR198" s="148" t="s">
        <v>249</v>
      </c>
      <c r="AT198" s="148" t="s">
        <v>342</v>
      </c>
      <c r="AU198" s="148" t="s">
        <v>97</v>
      </c>
      <c r="AY198" s="17" t="s">
        <v>339</v>
      </c>
      <c r="BE198" s="149">
        <f>IF(N198="základní",J198,0)</f>
        <v>0</v>
      </c>
      <c r="BF198" s="149">
        <f>IF(N198="snížená",J198,0)</f>
        <v>0</v>
      </c>
      <c r="BG198" s="149">
        <f>IF(N198="zákl. přenesená",J198,0)</f>
        <v>0</v>
      </c>
      <c r="BH198" s="149">
        <f>IF(N198="sníž. přenesená",J198,0)</f>
        <v>0</v>
      </c>
      <c r="BI198" s="149">
        <f>IF(N198="nulová",J198,0)</f>
        <v>0</v>
      </c>
      <c r="BJ198" s="17" t="s">
        <v>84</v>
      </c>
      <c r="BK198" s="149">
        <f>ROUND(I198*H198,2)</f>
        <v>0</v>
      </c>
      <c r="BL198" s="17" t="s">
        <v>249</v>
      </c>
      <c r="BM198" s="148" t="s">
        <v>6746</v>
      </c>
    </row>
    <row r="199" spans="2:65" s="1" customFormat="1" ht="19.2" x14ac:dyDescent="0.2">
      <c r="B199" s="32"/>
      <c r="D199" s="150" t="s">
        <v>348</v>
      </c>
      <c r="F199" s="151" t="s">
        <v>6745</v>
      </c>
      <c r="I199" s="152"/>
      <c r="L199" s="32"/>
      <c r="M199" s="153"/>
      <c r="T199" s="56"/>
      <c r="AT199" s="17" t="s">
        <v>348</v>
      </c>
      <c r="AU199" s="17" t="s">
        <v>97</v>
      </c>
    </row>
    <row r="200" spans="2:65" s="1" customFormat="1" ht="24.15" customHeight="1" x14ac:dyDescent="0.2">
      <c r="B200" s="136"/>
      <c r="C200" s="169" t="s">
        <v>527</v>
      </c>
      <c r="D200" s="169" t="s">
        <v>490</v>
      </c>
      <c r="E200" s="170" t="s">
        <v>6747</v>
      </c>
      <c r="F200" s="171" t="s">
        <v>6748</v>
      </c>
      <c r="G200" s="172" t="s">
        <v>345</v>
      </c>
      <c r="H200" s="173">
        <v>1</v>
      </c>
      <c r="I200" s="174"/>
      <c r="J200" s="175">
        <f>ROUND(I200*H200,2)</f>
        <v>0</v>
      </c>
      <c r="K200" s="171" t="s">
        <v>346</v>
      </c>
      <c r="L200" s="176"/>
      <c r="M200" s="177" t="s">
        <v>1</v>
      </c>
      <c r="N200" s="178" t="s">
        <v>42</v>
      </c>
      <c r="P200" s="146">
        <f>O200*H200</f>
        <v>0</v>
      </c>
      <c r="Q200" s="146">
        <v>0</v>
      </c>
      <c r="R200" s="146">
        <f>Q200*H200</f>
        <v>0</v>
      </c>
      <c r="S200" s="146">
        <v>0</v>
      </c>
      <c r="T200" s="147">
        <f>S200*H200</f>
        <v>0</v>
      </c>
      <c r="AR200" s="148" t="s">
        <v>385</v>
      </c>
      <c r="AT200" s="148" t="s">
        <v>490</v>
      </c>
      <c r="AU200" s="148" t="s">
        <v>97</v>
      </c>
      <c r="AY200" s="17" t="s">
        <v>339</v>
      </c>
      <c r="BE200" s="149">
        <f>IF(N200="základní",J200,0)</f>
        <v>0</v>
      </c>
      <c r="BF200" s="149">
        <f>IF(N200="snížená",J200,0)</f>
        <v>0</v>
      </c>
      <c r="BG200" s="149">
        <f>IF(N200="zákl. přenesená",J200,0)</f>
        <v>0</v>
      </c>
      <c r="BH200" s="149">
        <f>IF(N200="sníž. přenesená",J200,0)</f>
        <v>0</v>
      </c>
      <c r="BI200" s="149">
        <f>IF(N200="nulová",J200,0)</f>
        <v>0</v>
      </c>
      <c r="BJ200" s="17" t="s">
        <v>84</v>
      </c>
      <c r="BK200" s="149">
        <f>ROUND(I200*H200,2)</f>
        <v>0</v>
      </c>
      <c r="BL200" s="17" t="s">
        <v>249</v>
      </c>
      <c r="BM200" s="148" t="s">
        <v>6749</v>
      </c>
    </row>
    <row r="201" spans="2:65" s="1" customFormat="1" x14ac:dyDescent="0.2">
      <c r="B201" s="32"/>
      <c r="D201" s="150" t="s">
        <v>348</v>
      </c>
      <c r="F201" s="151" t="s">
        <v>6748</v>
      </c>
      <c r="I201" s="152"/>
      <c r="L201" s="32"/>
      <c r="M201" s="153"/>
      <c r="T201" s="56"/>
      <c r="AT201" s="17" t="s">
        <v>348</v>
      </c>
      <c r="AU201" s="17" t="s">
        <v>97</v>
      </c>
    </row>
    <row r="202" spans="2:65" s="1" customFormat="1" ht="24.15" customHeight="1" x14ac:dyDescent="0.2">
      <c r="B202" s="136"/>
      <c r="C202" s="137" t="s">
        <v>537</v>
      </c>
      <c r="D202" s="137" t="s">
        <v>342</v>
      </c>
      <c r="E202" s="138" t="s">
        <v>6750</v>
      </c>
      <c r="F202" s="139" t="s">
        <v>6751</v>
      </c>
      <c r="G202" s="140" t="s">
        <v>345</v>
      </c>
      <c r="H202" s="141">
        <v>1</v>
      </c>
      <c r="I202" s="142"/>
      <c r="J202" s="143">
        <f>ROUND(I202*H202,2)</f>
        <v>0</v>
      </c>
      <c r="K202" s="139" t="s">
        <v>346</v>
      </c>
      <c r="L202" s="32"/>
      <c r="M202" s="144" t="s">
        <v>1</v>
      </c>
      <c r="N202" s="145" t="s">
        <v>42</v>
      </c>
      <c r="P202" s="146">
        <f>O202*H202</f>
        <v>0</v>
      </c>
      <c r="Q202" s="146">
        <v>0</v>
      </c>
      <c r="R202" s="146">
        <f>Q202*H202</f>
        <v>0</v>
      </c>
      <c r="S202" s="146">
        <v>0</v>
      </c>
      <c r="T202" s="147">
        <f>S202*H202</f>
        <v>0</v>
      </c>
      <c r="AR202" s="148" t="s">
        <v>249</v>
      </c>
      <c r="AT202" s="148" t="s">
        <v>342</v>
      </c>
      <c r="AU202" s="148" t="s">
        <v>97</v>
      </c>
      <c r="AY202" s="17" t="s">
        <v>339</v>
      </c>
      <c r="BE202" s="149">
        <f>IF(N202="základní",J202,0)</f>
        <v>0</v>
      </c>
      <c r="BF202" s="149">
        <f>IF(N202="snížená",J202,0)</f>
        <v>0</v>
      </c>
      <c r="BG202" s="149">
        <f>IF(N202="zákl. přenesená",J202,0)</f>
        <v>0</v>
      </c>
      <c r="BH202" s="149">
        <f>IF(N202="sníž. přenesená",J202,0)</f>
        <v>0</v>
      </c>
      <c r="BI202" s="149">
        <f>IF(N202="nulová",J202,0)</f>
        <v>0</v>
      </c>
      <c r="BJ202" s="17" t="s">
        <v>84</v>
      </c>
      <c r="BK202" s="149">
        <f>ROUND(I202*H202,2)</f>
        <v>0</v>
      </c>
      <c r="BL202" s="17" t="s">
        <v>249</v>
      </c>
      <c r="BM202" s="148" t="s">
        <v>6752</v>
      </c>
    </row>
    <row r="203" spans="2:65" s="1" customFormat="1" ht="19.2" x14ac:dyDescent="0.2">
      <c r="B203" s="32"/>
      <c r="D203" s="150" t="s">
        <v>348</v>
      </c>
      <c r="F203" s="151" t="s">
        <v>6751</v>
      </c>
      <c r="I203" s="152"/>
      <c r="L203" s="32"/>
      <c r="M203" s="153"/>
      <c r="T203" s="56"/>
      <c r="AT203" s="17" t="s">
        <v>348</v>
      </c>
      <c r="AU203" s="17" t="s">
        <v>97</v>
      </c>
    </row>
    <row r="204" spans="2:65" s="1" customFormat="1" ht="24.15" customHeight="1" x14ac:dyDescent="0.2">
      <c r="B204" s="136"/>
      <c r="C204" s="137" t="s">
        <v>542</v>
      </c>
      <c r="D204" s="137" t="s">
        <v>342</v>
      </c>
      <c r="E204" s="138" t="s">
        <v>6753</v>
      </c>
      <c r="F204" s="139" t="s">
        <v>6754</v>
      </c>
      <c r="G204" s="140" t="s">
        <v>345</v>
      </c>
      <c r="H204" s="141">
        <v>37</v>
      </c>
      <c r="I204" s="142"/>
      <c r="J204" s="143">
        <f>ROUND(I204*H204,2)</f>
        <v>0</v>
      </c>
      <c r="K204" s="139" t="s">
        <v>346</v>
      </c>
      <c r="L204" s="32"/>
      <c r="M204" s="144" t="s">
        <v>1</v>
      </c>
      <c r="N204" s="145" t="s">
        <v>42</v>
      </c>
      <c r="P204" s="146">
        <f>O204*H204</f>
        <v>0</v>
      </c>
      <c r="Q204" s="146">
        <v>0</v>
      </c>
      <c r="R204" s="146">
        <f>Q204*H204</f>
        <v>0</v>
      </c>
      <c r="S204" s="146">
        <v>0</v>
      </c>
      <c r="T204" s="147">
        <f>S204*H204</f>
        <v>0</v>
      </c>
      <c r="AR204" s="148" t="s">
        <v>249</v>
      </c>
      <c r="AT204" s="148" t="s">
        <v>342</v>
      </c>
      <c r="AU204" s="148" t="s">
        <v>97</v>
      </c>
      <c r="AY204" s="17" t="s">
        <v>339</v>
      </c>
      <c r="BE204" s="149">
        <f>IF(N204="základní",J204,0)</f>
        <v>0</v>
      </c>
      <c r="BF204" s="149">
        <f>IF(N204="snížená",J204,0)</f>
        <v>0</v>
      </c>
      <c r="BG204" s="149">
        <f>IF(N204="zákl. přenesená",J204,0)</f>
        <v>0</v>
      </c>
      <c r="BH204" s="149">
        <f>IF(N204="sníž. přenesená",J204,0)</f>
        <v>0</v>
      </c>
      <c r="BI204" s="149">
        <f>IF(N204="nulová",J204,0)</f>
        <v>0</v>
      </c>
      <c r="BJ204" s="17" t="s">
        <v>84</v>
      </c>
      <c r="BK204" s="149">
        <f>ROUND(I204*H204,2)</f>
        <v>0</v>
      </c>
      <c r="BL204" s="17" t="s">
        <v>249</v>
      </c>
      <c r="BM204" s="148" t="s">
        <v>6755</v>
      </c>
    </row>
    <row r="205" spans="2:65" s="1" customFormat="1" x14ac:dyDescent="0.2">
      <c r="B205" s="32"/>
      <c r="D205" s="150" t="s">
        <v>348</v>
      </c>
      <c r="F205" s="151" t="s">
        <v>6754</v>
      </c>
      <c r="I205" s="152"/>
      <c r="L205" s="32"/>
      <c r="M205" s="153"/>
      <c r="T205" s="56"/>
      <c r="AT205" s="17" t="s">
        <v>348</v>
      </c>
      <c r="AU205" s="17" t="s">
        <v>97</v>
      </c>
    </row>
    <row r="206" spans="2:65" s="1" customFormat="1" ht="16.5" customHeight="1" x14ac:dyDescent="0.2">
      <c r="B206" s="136"/>
      <c r="C206" s="137" t="s">
        <v>549</v>
      </c>
      <c r="D206" s="137" t="s">
        <v>342</v>
      </c>
      <c r="E206" s="138" t="s">
        <v>6756</v>
      </c>
      <c r="F206" s="139" t="s">
        <v>6757</v>
      </c>
      <c r="G206" s="140" t="s">
        <v>345</v>
      </c>
      <c r="H206" s="141">
        <v>38</v>
      </c>
      <c r="I206" s="142"/>
      <c r="J206" s="143">
        <f>ROUND(I206*H206,2)</f>
        <v>0</v>
      </c>
      <c r="K206" s="139" t="s">
        <v>346</v>
      </c>
      <c r="L206" s="32"/>
      <c r="M206" s="144" t="s">
        <v>1</v>
      </c>
      <c r="N206" s="145" t="s">
        <v>42</v>
      </c>
      <c r="P206" s="146">
        <f>O206*H206</f>
        <v>0</v>
      </c>
      <c r="Q206" s="146">
        <v>0</v>
      </c>
      <c r="R206" s="146">
        <f>Q206*H206</f>
        <v>0</v>
      </c>
      <c r="S206" s="146">
        <v>0</v>
      </c>
      <c r="T206" s="147">
        <f>S206*H206</f>
        <v>0</v>
      </c>
      <c r="AR206" s="148" t="s">
        <v>249</v>
      </c>
      <c r="AT206" s="148" t="s">
        <v>342</v>
      </c>
      <c r="AU206" s="148" t="s">
        <v>97</v>
      </c>
      <c r="AY206" s="17" t="s">
        <v>339</v>
      </c>
      <c r="BE206" s="149">
        <f>IF(N206="základní",J206,0)</f>
        <v>0</v>
      </c>
      <c r="BF206" s="149">
        <f>IF(N206="snížená",J206,0)</f>
        <v>0</v>
      </c>
      <c r="BG206" s="149">
        <f>IF(N206="zákl. přenesená",J206,0)</f>
        <v>0</v>
      </c>
      <c r="BH206" s="149">
        <f>IF(N206="sníž. přenesená",J206,0)</f>
        <v>0</v>
      </c>
      <c r="BI206" s="149">
        <f>IF(N206="nulová",J206,0)</f>
        <v>0</v>
      </c>
      <c r="BJ206" s="17" t="s">
        <v>84</v>
      </c>
      <c r="BK206" s="149">
        <f>ROUND(I206*H206,2)</f>
        <v>0</v>
      </c>
      <c r="BL206" s="17" t="s">
        <v>249</v>
      </c>
      <c r="BM206" s="148" t="s">
        <v>6758</v>
      </c>
    </row>
    <row r="207" spans="2:65" s="1" customFormat="1" x14ac:dyDescent="0.2">
      <c r="B207" s="32"/>
      <c r="D207" s="150" t="s">
        <v>348</v>
      </c>
      <c r="F207" s="151" t="s">
        <v>6757</v>
      </c>
      <c r="I207" s="152"/>
      <c r="L207" s="32"/>
      <c r="M207" s="153"/>
      <c r="T207" s="56"/>
      <c r="AT207" s="17" t="s">
        <v>348</v>
      </c>
      <c r="AU207" s="17" t="s">
        <v>97</v>
      </c>
    </row>
    <row r="208" spans="2:65" s="1" customFormat="1" ht="24.15" customHeight="1" x14ac:dyDescent="0.2">
      <c r="B208" s="136"/>
      <c r="C208" s="169" t="s">
        <v>551</v>
      </c>
      <c r="D208" s="169" t="s">
        <v>490</v>
      </c>
      <c r="E208" s="170" t="s">
        <v>6759</v>
      </c>
      <c r="F208" s="171" t="s">
        <v>6760</v>
      </c>
      <c r="G208" s="172" t="s">
        <v>345</v>
      </c>
      <c r="H208" s="173">
        <v>3</v>
      </c>
      <c r="I208" s="174"/>
      <c r="J208" s="175">
        <f>ROUND(I208*H208,2)</f>
        <v>0</v>
      </c>
      <c r="K208" s="171" t="s">
        <v>346</v>
      </c>
      <c r="L208" s="176"/>
      <c r="M208" s="177" t="s">
        <v>1</v>
      </c>
      <c r="N208" s="178" t="s">
        <v>42</v>
      </c>
      <c r="P208" s="146">
        <f>O208*H208</f>
        <v>0</v>
      </c>
      <c r="Q208" s="146">
        <v>0</v>
      </c>
      <c r="R208" s="146">
        <f>Q208*H208</f>
        <v>0</v>
      </c>
      <c r="S208" s="146">
        <v>0</v>
      </c>
      <c r="T208" s="147">
        <f>S208*H208</f>
        <v>0</v>
      </c>
      <c r="AR208" s="148" t="s">
        <v>385</v>
      </c>
      <c r="AT208" s="148" t="s">
        <v>490</v>
      </c>
      <c r="AU208" s="148" t="s">
        <v>97</v>
      </c>
      <c r="AY208" s="17" t="s">
        <v>339</v>
      </c>
      <c r="BE208" s="149">
        <f>IF(N208="základní",J208,0)</f>
        <v>0</v>
      </c>
      <c r="BF208" s="149">
        <f>IF(N208="snížená",J208,0)</f>
        <v>0</v>
      </c>
      <c r="BG208" s="149">
        <f>IF(N208="zákl. přenesená",J208,0)</f>
        <v>0</v>
      </c>
      <c r="BH208" s="149">
        <f>IF(N208="sníž. přenesená",J208,0)</f>
        <v>0</v>
      </c>
      <c r="BI208" s="149">
        <f>IF(N208="nulová",J208,0)</f>
        <v>0</v>
      </c>
      <c r="BJ208" s="17" t="s">
        <v>84</v>
      </c>
      <c r="BK208" s="149">
        <f>ROUND(I208*H208,2)</f>
        <v>0</v>
      </c>
      <c r="BL208" s="17" t="s">
        <v>249</v>
      </c>
      <c r="BM208" s="148" t="s">
        <v>6761</v>
      </c>
    </row>
    <row r="209" spans="2:65" s="1" customFormat="1" ht="19.2" x14ac:dyDescent="0.2">
      <c r="B209" s="32"/>
      <c r="D209" s="150" t="s">
        <v>348</v>
      </c>
      <c r="F209" s="151" t="s">
        <v>6760</v>
      </c>
      <c r="I209" s="152"/>
      <c r="L209" s="32"/>
      <c r="M209" s="153"/>
      <c r="T209" s="56"/>
      <c r="AT209" s="17" t="s">
        <v>348</v>
      </c>
      <c r="AU209" s="17" t="s">
        <v>97</v>
      </c>
    </row>
    <row r="210" spans="2:65" s="1" customFormat="1" ht="37.799999999999997" customHeight="1" x14ac:dyDescent="0.2">
      <c r="B210" s="136"/>
      <c r="C210" s="137" t="s">
        <v>555</v>
      </c>
      <c r="D210" s="137" t="s">
        <v>342</v>
      </c>
      <c r="E210" s="138" t="s">
        <v>6762</v>
      </c>
      <c r="F210" s="139" t="s">
        <v>6763</v>
      </c>
      <c r="G210" s="140" t="s">
        <v>345</v>
      </c>
      <c r="H210" s="141">
        <v>3</v>
      </c>
      <c r="I210" s="142"/>
      <c r="J210" s="143">
        <f>ROUND(I210*H210,2)</f>
        <v>0</v>
      </c>
      <c r="K210" s="139" t="s">
        <v>346</v>
      </c>
      <c r="L210" s="32"/>
      <c r="M210" s="144" t="s">
        <v>1</v>
      </c>
      <c r="N210" s="145" t="s">
        <v>42</v>
      </c>
      <c r="P210" s="146">
        <f>O210*H210</f>
        <v>0</v>
      </c>
      <c r="Q210" s="146">
        <v>0</v>
      </c>
      <c r="R210" s="146">
        <f>Q210*H210</f>
        <v>0</v>
      </c>
      <c r="S210" s="146">
        <v>0</v>
      </c>
      <c r="T210" s="147">
        <f>S210*H210</f>
        <v>0</v>
      </c>
      <c r="AR210" s="148" t="s">
        <v>249</v>
      </c>
      <c r="AT210" s="148" t="s">
        <v>342</v>
      </c>
      <c r="AU210" s="148" t="s">
        <v>97</v>
      </c>
      <c r="AY210" s="17" t="s">
        <v>339</v>
      </c>
      <c r="BE210" s="149">
        <f>IF(N210="základní",J210,0)</f>
        <v>0</v>
      </c>
      <c r="BF210" s="149">
        <f>IF(N210="snížená",J210,0)</f>
        <v>0</v>
      </c>
      <c r="BG210" s="149">
        <f>IF(N210="zákl. přenesená",J210,0)</f>
        <v>0</v>
      </c>
      <c r="BH210" s="149">
        <f>IF(N210="sníž. přenesená",J210,0)</f>
        <v>0</v>
      </c>
      <c r="BI210" s="149">
        <f>IF(N210="nulová",J210,0)</f>
        <v>0</v>
      </c>
      <c r="BJ210" s="17" t="s">
        <v>84</v>
      </c>
      <c r="BK210" s="149">
        <f>ROUND(I210*H210,2)</f>
        <v>0</v>
      </c>
      <c r="BL210" s="17" t="s">
        <v>249</v>
      </c>
      <c r="BM210" s="148" t="s">
        <v>6764</v>
      </c>
    </row>
    <row r="211" spans="2:65" s="1" customFormat="1" ht="28.8" x14ac:dyDescent="0.2">
      <c r="B211" s="32"/>
      <c r="D211" s="150" t="s">
        <v>348</v>
      </c>
      <c r="F211" s="151" t="s">
        <v>6765</v>
      </c>
      <c r="I211" s="152"/>
      <c r="L211" s="32"/>
      <c r="M211" s="153"/>
      <c r="T211" s="56"/>
      <c r="AT211" s="17" t="s">
        <v>348</v>
      </c>
      <c r="AU211" s="17" t="s">
        <v>97</v>
      </c>
    </row>
    <row r="212" spans="2:65" s="1" customFormat="1" ht="21.75" customHeight="1" x14ac:dyDescent="0.2">
      <c r="B212" s="136"/>
      <c r="C212" s="137" t="s">
        <v>561</v>
      </c>
      <c r="D212" s="137" t="s">
        <v>342</v>
      </c>
      <c r="E212" s="138" t="s">
        <v>6766</v>
      </c>
      <c r="F212" s="139" t="s">
        <v>6767</v>
      </c>
      <c r="G212" s="140" t="s">
        <v>345</v>
      </c>
      <c r="H212" s="141">
        <v>46</v>
      </c>
      <c r="I212" s="142"/>
      <c r="J212" s="143">
        <f>ROUND(I212*H212,2)</f>
        <v>0</v>
      </c>
      <c r="K212" s="139" t="s">
        <v>346</v>
      </c>
      <c r="L212" s="32"/>
      <c r="M212" s="144" t="s">
        <v>1</v>
      </c>
      <c r="N212" s="145" t="s">
        <v>42</v>
      </c>
      <c r="P212" s="146">
        <f>O212*H212</f>
        <v>0</v>
      </c>
      <c r="Q212" s="146">
        <v>0</v>
      </c>
      <c r="R212" s="146">
        <f>Q212*H212</f>
        <v>0</v>
      </c>
      <c r="S212" s="146">
        <v>0</v>
      </c>
      <c r="T212" s="147">
        <f>S212*H212</f>
        <v>0</v>
      </c>
      <c r="AR212" s="148" t="s">
        <v>249</v>
      </c>
      <c r="AT212" s="148" t="s">
        <v>342</v>
      </c>
      <c r="AU212" s="148" t="s">
        <v>97</v>
      </c>
      <c r="AY212" s="17" t="s">
        <v>339</v>
      </c>
      <c r="BE212" s="149">
        <f>IF(N212="základní",J212,0)</f>
        <v>0</v>
      </c>
      <c r="BF212" s="149">
        <f>IF(N212="snížená",J212,0)</f>
        <v>0</v>
      </c>
      <c r="BG212" s="149">
        <f>IF(N212="zákl. přenesená",J212,0)</f>
        <v>0</v>
      </c>
      <c r="BH212" s="149">
        <f>IF(N212="sníž. přenesená",J212,0)</f>
        <v>0</v>
      </c>
      <c r="BI212" s="149">
        <f>IF(N212="nulová",J212,0)</f>
        <v>0</v>
      </c>
      <c r="BJ212" s="17" t="s">
        <v>84</v>
      </c>
      <c r="BK212" s="149">
        <f>ROUND(I212*H212,2)</f>
        <v>0</v>
      </c>
      <c r="BL212" s="17" t="s">
        <v>249</v>
      </c>
      <c r="BM212" s="148" t="s">
        <v>6768</v>
      </c>
    </row>
    <row r="213" spans="2:65" s="1" customFormat="1" x14ac:dyDescent="0.2">
      <c r="B213" s="32"/>
      <c r="D213" s="150" t="s">
        <v>348</v>
      </c>
      <c r="F213" s="151" t="s">
        <v>6767</v>
      </c>
      <c r="I213" s="152"/>
      <c r="L213" s="32"/>
      <c r="M213" s="153"/>
      <c r="T213" s="56"/>
      <c r="AT213" s="17" t="s">
        <v>348</v>
      </c>
      <c r="AU213" s="17" t="s">
        <v>97</v>
      </c>
    </row>
    <row r="214" spans="2:65" s="1" customFormat="1" ht="16.5" customHeight="1" x14ac:dyDescent="0.2">
      <c r="B214" s="136"/>
      <c r="C214" s="169" t="s">
        <v>567</v>
      </c>
      <c r="D214" s="169" t="s">
        <v>490</v>
      </c>
      <c r="E214" s="170" t="s">
        <v>6769</v>
      </c>
      <c r="F214" s="171" t="s">
        <v>6770</v>
      </c>
      <c r="G214" s="172" t="s">
        <v>345</v>
      </c>
      <c r="H214" s="173">
        <v>116</v>
      </c>
      <c r="I214" s="174"/>
      <c r="J214" s="175">
        <f>ROUND(I214*H214,2)</f>
        <v>0</v>
      </c>
      <c r="K214" s="171" t="s">
        <v>346</v>
      </c>
      <c r="L214" s="176"/>
      <c r="M214" s="177" t="s">
        <v>1</v>
      </c>
      <c r="N214" s="178" t="s">
        <v>42</v>
      </c>
      <c r="P214" s="146">
        <f>O214*H214</f>
        <v>0</v>
      </c>
      <c r="Q214" s="146">
        <v>0</v>
      </c>
      <c r="R214" s="146">
        <f>Q214*H214</f>
        <v>0</v>
      </c>
      <c r="S214" s="146">
        <v>0</v>
      </c>
      <c r="T214" s="147">
        <f>S214*H214</f>
        <v>0</v>
      </c>
      <c r="AR214" s="148" t="s">
        <v>385</v>
      </c>
      <c r="AT214" s="148" t="s">
        <v>490</v>
      </c>
      <c r="AU214" s="148" t="s">
        <v>97</v>
      </c>
      <c r="AY214" s="17" t="s">
        <v>339</v>
      </c>
      <c r="BE214" s="149">
        <f>IF(N214="základní",J214,0)</f>
        <v>0</v>
      </c>
      <c r="BF214" s="149">
        <f>IF(N214="snížená",J214,0)</f>
        <v>0</v>
      </c>
      <c r="BG214" s="149">
        <f>IF(N214="zákl. přenesená",J214,0)</f>
        <v>0</v>
      </c>
      <c r="BH214" s="149">
        <f>IF(N214="sníž. přenesená",J214,0)</f>
        <v>0</v>
      </c>
      <c r="BI214" s="149">
        <f>IF(N214="nulová",J214,0)</f>
        <v>0</v>
      </c>
      <c r="BJ214" s="17" t="s">
        <v>84</v>
      </c>
      <c r="BK214" s="149">
        <f>ROUND(I214*H214,2)</f>
        <v>0</v>
      </c>
      <c r="BL214" s="17" t="s">
        <v>249</v>
      </c>
      <c r="BM214" s="148" t="s">
        <v>6771</v>
      </c>
    </row>
    <row r="215" spans="2:65" s="1" customFormat="1" x14ac:dyDescent="0.2">
      <c r="B215" s="32"/>
      <c r="D215" s="150" t="s">
        <v>348</v>
      </c>
      <c r="F215" s="151" t="s">
        <v>6770</v>
      </c>
      <c r="I215" s="152"/>
      <c r="L215" s="32"/>
      <c r="M215" s="153"/>
      <c r="T215" s="56"/>
      <c r="AT215" s="17" t="s">
        <v>348</v>
      </c>
      <c r="AU215" s="17" t="s">
        <v>97</v>
      </c>
    </row>
    <row r="216" spans="2:65" s="1" customFormat="1" ht="16.5" customHeight="1" x14ac:dyDescent="0.2">
      <c r="B216" s="136"/>
      <c r="C216" s="169" t="s">
        <v>573</v>
      </c>
      <c r="D216" s="169" t="s">
        <v>490</v>
      </c>
      <c r="E216" s="170" t="s">
        <v>6772</v>
      </c>
      <c r="F216" s="171" t="s">
        <v>6773</v>
      </c>
      <c r="G216" s="172" t="s">
        <v>345</v>
      </c>
      <c r="H216" s="173">
        <v>37</v>
      </c>
      <c r="I216" s="174"/>
      <c r="J216" s="175">
        <f>ROUND(I216*H216,2)</f>
        <v>0</v>
      </c>
      <c r="K216" s="171" t="s">
        <v>346</v>
      </c>
      <c r="L216" s="176"/>
      <c r="M216" s="177" t="s">
        <v>1</v>
      </c>
      <c r="N216" s="178" t="s">
        <v>42</v>
      </c>
      <c r="P216" s="146">
        <f>O216*H216</f>
        <v>0</v>
      </c>
      <c r="Q216" s="146">
        <v>0</v>
      </c>
      <c r="R216" s="146">
        <f>Q216*H216</f>
        <v>0</v>
      </c>
      <c r="S216" s="146">
        <v>0</v>
      </c>
      <c r="T216" s="147">
        <f>S216*H216</f>
        <v>0</v>
      </c>
      <c r="AR216" s="148" t="s">
        <v>385</v>
      </c>
      <c r="AT216" s="148" t="s">
        <v>490</v>
      </c>
      <c r="AU216" s="148" t="s">
        <v>97</v>
      </c>
      <c r="AY216" s="17" t="s">
        <v>339</v>
      </c>
      <c r="BE216" s="149">
        <f>IF(N216="základní",J216,0)</f>
        <v>0</v>
      </c>
      <c r="BF216" s="149">
        <f>IF(N216="snížená",J216,0)</f>
        <v>0</v>
      </c>
      <c r="BG216" s="149">
        <f>IF(N216="zákl. přenesená",J216,0)</f>
        <v>0</v>
      </c>
      <c r="BH216" s="149">
        <f>IF(N216="sníž. přenesená",J216,0)</f>
        <v>0</v>
      </c>
      <c r="BI216" s="149">
        <f>IF(N216="nulová",J216,0)</f>
        <v>0</v>
      </c>
      <c r="BJ216" s="17" t="s">
        <v>84</v>
      </c>
      <c r="BK216" s="149">
        <f>ROUND(I216*H216,2)</f>
        <v>0</v>
      </c>
      <c r="BL216" s="17" t="s">
        <v>249</v>
      </c>
      <c r="BM216" s="148" t="s">
        <v>6774</v>
      </c>
    </row>
    <row r="217" spans="2:65" s="1" customFormat="1" x14ac:dyDescent="0.2">
      <c r="B217" s="32"/>
      <c r="D217" s="150" t="s">
        <v>348</v>
      </c>
      <c r="F217" s="151" t="s">
        <v>6773</v>
      </c>
      <c r="I217" s="152"/>
      <c r="L217" s="32"/>
      <c r="M217" s="153"/>
      <c r="T217" s="56"/>
      <c r="AT217" s="17" t="s">
        <v>348</v>
      </c>
      <c r="AU217" s="17" t="s">
        <v>97</v>
      </c>
    </row>
    <row r="218" spans="2:65" s="1" customFormat="1" ht="24.15" customHeight="1" x14ac:dyDescent="0.2">
      <c r="B218" s="136"/>
      <c r="C218" s="137" t="s">
        <v>579</v>
      </c>
      <c r="D218" s="137" t="s">
        <v>342</v>
      </c>
      <c r="E218" s="138" t="s">
        <v>6775</v>
      </c>
      <c r="F218" s="139" t="s">
        <v>6776</v>
      </c>
      <c r="G218" s="140" t="s">
        <v>345</v>
      </c>
      <c r="H218" s="141">
        <v>4</v>
      </c>
      <c r="I218" s="142"/>
      <c r="J218" s="143">
        <f>ROUND(I218*H218,2)</f>
        <v>0</v>
      </c>
      <c r="K218" s="139" t="s">
        <v>346</v>
      </c>
      <c r="L218" s="32"/>
      <c r="M218" s="144" t="s">
        <v>1</v>
      </c>
      <c r="N218" s="145" t="s">
        <v>42</v>
      </c>
      <c r="P218" s="146">
        <f>O218*H218</f>
        <v>0</v>
      </c>
      <c r="Q218" s="146">
        <v>0</v>
      </c>
      <c r="R218" s="146">
        <f>Q218*H218</f>
        <v>0</v>
      </c>
      <c r="S218" s="146">
        <v>0</v>
      </c>
      <c r="T218" s="147">
        <f>S218*H218</f>
        <v>0</v>
      </c>
      <c r="AR218" s="148" t="s">
        <v>249</v>
      </c>
      <c r="AT218" s="148" t="s">
        <v>342</v>
      </c>
      <c r="AU218" s="148" t="s">
        <v>97</v>
      </c>
      <c r="AY218" s="17" t="s">
        <v>339</v>
      </c>
      <c r="BE218" s="149">
        <f>IF(N218="základní",J218,0)</f>
        <v>0</v>
      </c>
      <c r="BF218" s="149">
        <f>IF(N218="snížená",J218,0)</f>
        <v>0</v>
      </c>
      <c r="BG218" s="149">
        <f>IF(N218="zákl. přenesená",J218,0)</f>
        <v>0</v>
      </c>
      <c r="BH218" s="149">
        <f>IF(N218="sníž. přenesená",J218,0)</f>
        <v>0</v>
      </c>
      <c r="BI218" s="149">
        <f>IF(N218="nulová",J218,0)</f>
        <v>0</v>
      </c>
      <c r="BJ218" s="17" t="s">
        <v>84</v>
      </c>
      <c r="BK218" s="149">
        <f>ROUND(I218*H218,2)</f>
        <v>0</v>
      </c>
      <c r="BL218" s="17" t="s">
        <v>249</v>
      </c>
      <c r="BM218" s="148" t="s">
        <v>6777</v>
      </c>
    </row>
    <row r="219" spans="2:65" s="1" customFormat="1" x14ac:dyDescent="0.2">
      <c r="B219" s="32"/>
      <c r="D219" s="150" t="s">
        <v>348</v>
      </c>
      <c r="F219" s="151" t="s">
        <v>6776</v>
      </c>
      <c r="I219" s="152"/>
      <c r="L219" s="32"/>
      <c r="M219" s="153"/>
      <c r="T219" s="56"/>
      <c r="AT219" s="17" t="s">
        <v>348</v>
      </c>
      <c r="AU219" s="17" t="s">
        <v>97</v>
      </c>
    </row>
    <row r="220" spans="2:65" s="1" customFormat="1" ht="21.75" customHeight="1" x14ac:dyDescent="0.2">
      <c r="B220" s="136"/>
      <c r="C220" s="137" t="s">
        <v>582</v>
      </c>
      <c r="D220" s="137" t="s">
        <v>342</v>
      </c>
      <c r="E220" s="138" t="s">
        <v>6778</v>
      </c>
      <c r="F220" s="139" t="s">
        <v>6779</v>
      </c>
      <c r="G220" s="140" t="s">
        <v>345</v>
      </c>
      <c r="H220" s="141">
        <v>1</v>
      </c>
      <c r="I220" s="142"/>
      <c r="J220" s="143">
        <f>ROUND(I220*H220,2)</f>
        <v>0</v>
      </c>
      <c r="K220" s="139" t="s">
        <v>346</v>
      </c>
      <c r="L220" s="32"/>
      <c r="M220" s="144" t="s">
        <v>1</v>
      </c>
      <c r="N220" s="145" t="s">
        <v>42</v>
      </c>
      <c r="P220" s="146">
        <f>O220*H220</f>
        <v>0</v>
      </c>
      <c r="Q220" s="146">
        <v>0</v>
      </c>
      <c r="R220" s="146">
        <f>Q220*H220</f>
        <v>0</v>
      </c>
      <c r="S220" s="146">
        <v>0</v>
      </c>
      <c r="T220" s="147">
        <f>S220*H220</f>
        <v>0</v>
      </c>
      <c r="AR220" s="148" t="s">
        <v>249</v>
      </c>
      <c r="AT220" s="148" t="s">
        <v>342</v>
      </c>
      <c r="AU220" s="148" t="s">
        <v>97</v>
      </c>
      <c r="AY220" s="17" t="s">
        <v>339</v>
      </c>
      <c r="BE220" s="149">
        <f>IF(N220="základní",J220,0)</f>
        <v>0</v>
      </c>
      <c r="BF220" s="149">
        <f>IF(N220="snížená",J220,0)</f>
        <v>0</v>
      </c>
      <c r="BG220" s="149">
        <f>IF(N220="zákl. přenesená",J220,0)</f>
        <v>0</v>
      </c>
      <c r="BH220" s="149">
        <f>IF(N220="sníž. přenesená",J220,0)</f>
        <v>0</v>
      </c>
      <c r="BI220" s="149">
        <f>IF(N220="nulová",J220,0)</f>
        <v>0</v>
      </c>
      <c r="BJ220" s="17" t="s">
        <v>84</v>
      </c>
      <c r="BK220" s="149">
        <f>ROUND(I220*H220,2)</f>
        <v>0</v>
      </c>
      <c r="BL220" s="17" t="s">
        <v>249</v>
      </c>
      <c r="BM220" s="148" t="s">
        <v>6780</v>
      </c>
    </row>
    <row r="221" spans="2:65" s="1" customFormat="1" x14ac:dyDescent="0.2">
      <c r="B221" s="32"/>
      <c r="D221" s="150" t="s">
        <v>348</v>
      </c>
      <c r="F221" s="151" t="s">
        <v>6779</v>
      </c>
      <c r="I221" s="152"/>
      <c r="L221" s="32"/>
      <c r="M221" s="153"/>
      <c r="T221" s="56"/>
      <c r="AT221" s="17" t="s">
        <v>348</v>
      </c>
      <c r="AU221" s="17" t="s">
        <v>97</v>
      </c>
    </row>
    <row r="222" spans="2:65" s="1" customFormat="1" ht="21.75" customHeight="1" x14ac:dyDescent="0.2">
      <c r="B222" s="136"/>
      <c r="C222" s="169" t="s">
        <v>587</v>
      </c>
      <c r="D222" s="169" t="s">
        <v>490</v>
      </c>
      <c r="E222" s="170" t="s">
        <v>6781</v>
      </c>
      <c r="F222" s="171" t="s">
        <v>6782</v>
      </c>
      <c r="G222" s="172" t="s">
        <v>358</v>
      </c>
      <c r="H222" s="173">
        <v>2970</v>
      </c>
      <c r="I222" s="174"/>
      <c r="J222" s="175">
        <f>ROUND(I222*H222,2)</f>
        <v>0</v>
      </c>
      <c r="K222" s="171" t="s">
        <v>346</v>
      </c>
      <c r="L222" s="176"/>
      <c r="M222" s="177" t="s">
        <v>1</v>
      </c>
      <c r="N222" s="178" t="s">
        <v>42</v>
      </c>
      <c r="P222" s="146">
        <f>O222*H222</f>
        <v>0</v>
      </c>
      <c r="Q222" s="146">
        <v>0</v>
      </c>
      <c r="R222" s="146">
        <f>Q222*H222</f>
        <v>0</v>
      </c>
      <c r="S222" s="146">
        <v>0</v>
      </c>
      <c r="T222" s="147">
        <f>S222*H222</f>
        <v>0</v>
      </c>
      <c r="AR222" s="148" t="s">
        <v>385</v>
      </c>
      <c r="AT222" s="148" t="s">
        <v>490</v>
      </c>
      <c r="AU222" s="148" t="s">
        <v>97</v>
      </c>
      <c r="AY222" s="17" t="s">
        <v>339</v>
      </c>
      <c r="BE222" s="149">
        <f>IF(N222="základní",J222,0)</f>
        <v>0</v>
      </c>
      <c r="BF222" s="149">
        <f>IF(N222="snížená",J222,0)</f>
        <v>0</v>
      </c>
      <c r="BG222" s="149">
        <f>IF(N222="zákl. přenesená",J222,0)</f>
        <v>0</v>
      </c>
      <c r="BH222" s="149">
        <f>IF(N222="sníž. přenesená",J222,0)</f>
        <v>0</v>
      </c>
      <c r="BI222" s="149">
        <f>IF(N222="nulová",J222,0)</f>
        <v>0</v>
      </c>
      <c r="BJ222" s="17" t="s">
        <v>84</v>
      </c>
      <c r="BK222" s="149">
        <f>ROUND(I222*H222,2)</f>
        <v>0</v>
      </c>
      <c r="BL222" s="17" t="s">
        <v>249</v>
      </c>
      <c r="BM222" s="148" t="s">
        <v>6783</v>
      </c>
    </row>
    <row r="223" spans="2:65" s="1" customFormat="1" x14ac:dyDescent="0.2">
      <c r="B223" s="32"/>
      <c r="D223" s="150" t="s">
        <v>348</v>
      </c>
      <c r="F223" s="151" t="s">
        <v>6782</v>
      </c>
      <c r="I223" s="152"/>
      <c r="L223" s="32"/>
      <c r="M223" s="153"/>
      <c r="T223" s="56"/>
      <c r="AT223" s="17" t="s">
        <v>348</v>
      </c>
      <c r="AU223" s="17" t="s">
        <v>97</v>
      </c>
    </row>
    <row r="224" spans="2:65" s="1" customFormat="1" ht="16.5" customHeight="1" x14ac:dyDescent="0.2">
      <c r="B224" s="136"/>
      <c r="C224" s="137" t="s">
        <v>592</v>
      </c>
      <c r="D224" s="137" t="s">
        <v>342</v>
      </c>
      <c r="E224" s="138" t="s">
        <v>6784</v>
      </c>
      <c r="F224" s="139" t="s">
        <v>6785</v>
      </c>
      <c r="G224" s="140" t="s">
        <v>358</v>
      </c>
      <c r="H224" s="141">
        <v>2970</v>
      </c>
      <c r="I224" s="142"/>
      <c r="J224" s="143">
        <f>ROUND(I224*H224,2)</f>
        <v>0</v>
      </c>
      <c r="K224" s="139" t="s">
        <v>346</v>
      </c>
      <c r="L224" s="32"/>
      <c r="M224" s="144" t="s">
        <v>1</v>
      </c>
      <c r="N224" s="145" t="s">
        <v>42</v>
      </c>
      <c r="P224" s="146">
        <f>O224*H224</f>
        <v>0</v>
      </c>
      <c r="Q224" s="146">
        <v>0</v>
      </c>
      <c r="R224" s="146">
        <f>Q224*H224</f>
        <v>0</v>
      </c>
      <c r="S224" s="146">
        <v>0</v>
      </c>
      <c r="T224" s="147">
        <f>S224*H224</f>
        <v>0</v>
      </c>
      <c r="AR224" s="148" t="s">
        <v>249</v>
      </c>
      <c r="AT224" s="148" t="s">
        <v>342</v>
      </c>
      <c r="AU224" s="148" t="s">
        <v>97</v>
      </c>
      <c r="AY224" s="17" t="s">
        <v>339</v>
      </c>
      <c r="BE224" s="149">
        <f>IF(N224="základní",J224,0)</f>
        <v>0</v>
      </c>
      <c r="BF224" s="149">
        <f>IF(N224="snížená",J224,0)</f>
        <v>0</v>
      </c>
      <c r="BG224" s="149">
        <f>IF(N224="zákl. přenesená",J224,0)</f>
        <v>0</v>
      </c>
      <c r="BH224" s="149">
        <f>IF(N224="sníž. přenesená",J224,0)</f>
        <v>0</v>
      </c>
      <c r="BI224" s="149">
        <f>IF(N224="nulová",J224,0)</f>
        <v>0</v>
      </c>
      <c r="BJ224" s="17" t="s">
        <v>84</v>
      </c>
      <c r="BK224" s="149">
        <f>ROUND(I224*H224,2)</f>
        <v>0</v>
      </c>
      <c r="BL224" s="17" t="s">
        <v>249</v>
      </c>
      <c r="BM224" s="148" t="s">
        <v>6786</v>
      </c>
    </row>
    <row r="225" spans="2:65" s="1" customFormat="1" x14ac:dyDescent="0.2">
      <c r="B225" s="32"/>
      <c r="D225" s="150" t="s">
        <v>348</v>
      </c>
      <c r="F225" s="151" t="s">
        <v>6785</v>
      </c>
      <c r="I225" s="152"/>
      <c r="L225" s="32"/>
      <c r="M225" s="153"/>
      <c r="T225" s="56"/>
      <c r="AT225" s="17" t="s">
        <v>348</v>
      </c>
      <c r="AU225" s="17" t="s">
        <v>97</v>
      </c>
    </row>
    <row r="226" spans="2:65" s="1" customFormat="1" ht="16.5" customHeight="1" x14ac:dyDescent="0.2">
      <c r="B226" s="136"/>
      <c r="C226" s="169" t="s">
        <v>595</v>
      </c>
      <c r="D226" s="169" t="s">
        <v>490</v>
      </c>
      <c r="E226" s="170" t="s">
        <v>6787</v>
      </c>
      <c r="F226" s="171" t="s">
        <v>6788</v>
      </c>
      <c r="G226" s="172" t="s">
        <v>345</v>
      </c>
      <c r="H226" s="173">
        <v>99</v>
      </c>
      <c r="I226" s="174"/>
      <c r="J226" s="175">
        <f>ROUND(I226*H226,2)</f>
        <v>0</v>
      </c>
      <c r="K226" s="171" t="s">
        <v>346</v>
      </c>
      <c r="L226" s="176"/>
      <c r="M226" s="177" t="s">
        <v>1</v>
      </c>
      <c r="N226" s="178" t="s">
        <v>42</v>
      </c>
      <c r="P226" s="146">
        <f>O226*H226</f>
        <v>0</v>
      </c>
      <c r="Q226" s="146">
        <v>0</v>
      </c>
      <c r="R226" s="146">
        <f>Q226*H226</f>
        <v>0</v>
      </c>
      <c r="S226" s="146">
        <v>0</v>
      </c>
      <c r="T226" s="147">
        <f>S226*H226</f>
        <v>0</v>
      </c>
      <c r="AR226" s="148" t="s">
        <v>385</v>
      </c>
      <c r="AT226" s="148" t="s">
        <v>490</v>
      </c>
      <c r="AU226" s="148" t="s">
        <v>97</v>
      </c>
      <c r="AY226" s="17" t="s">
        <v>339</v>
      </c>
      <c r="BE226" s="149">
        <f>IF(N226="základní",J226,0)</f>
        <v>0</v>
      </c>
      <c r="BF226" s="149">
        <f>IF(N226="snížená",J226,0)</f>
        <v>0</v>
      </c>
      <c r="BG226" s="149">
        <f>IF(N226="zákl. přenesená",J226,0)</f>
        <v>0</v>
      </c>
      <c r="BH226" s="149">
        <f>IF(N226="sníž. přenesená",J226,0)</f>
        <v>0</v>
      </c>
      <c r="BI226" s="149">
        <f>IF(N226="nulová",J226,0)</f>
        <v>0</v>
      </c>
      <c r="BJ226" s="17" t="s">
        <v>84</v>
      </c>
      <c r="BK226" s="149">
        <f>ROUND(I226*H226,2)</f>
        <v>0</v>
      </c>
      <c r="BL226" s="17" t="s">
        <v>249</v>
      </c>
      <c r="BM226" s="148" t="s">
        <v>6789</v>
      </c>
    </row>
    <row r="227" spans="2:65" s="1" customFormat="1" x14ac:dyDescent="0.2">
      <c r="B227" s="32"/>
      <c r="D227" s="150" t="s">
        <v>348</v>
      </c>
      <c r="F227" s="151" t="s">
        <v>6788</v>
      </c>
      <c r="I227" s="152"/>
      <c r="L227" s="32"/>
      <c r="M227" s="153"/>
      <c r="T227" s="56"/>
      <c r="AT227" s="17" t="s">
        <v>348</v>
      </c>
      <c r="AU227" s="17" t="s">
        <v>97</v>
      </c>
    </row>
    <row r="228" spans="2:65" s="1" customFormat="1" ht="24.15" customHeight="1" x14ac:dyDescent="0.2">
      <c r="B228" s="136"/>
      <c r="C228" s="137" t="s">
        <v>600</v>
      </c>
      <c r="D228" s="137" t="s">
        <v>342</v>
      </c>
      <c r="E228" s="138" t="s">
        <v>6790</v>
      </c>
      <c r="F228" s="139" t="s">
        <v>6791</v>
      </c>
      <c r="G228" s="140" t="s">
        <v>345</v>
      </c>
      <c r="H228" s="141">
        <v>99</v>
      </c>
      <c r="I228" s="142"/>
      <c r="J228" s="143">
        <f>ROUND(I228*H228,2)</f>
        <v>0</v>
      </c>
      <c r="K228" s="139" t="s">
        <v>346</v>
      </c>
      <c r="L228" s="32"/>
      <c r="M228" s="144" t="s">
        <v>1</v>
      </c>
      <c r="N228" s="145" t="s">
        <v>42</v>
      </c>
      <c r="P228" s="146">
        <f>O228*H228</f>
        <v>0</v>
      </c>
      <c r="Q228" s="146">
        <v>0</v>
      </c>
      <c r="R228" s="146">
        <f>Q228*H228</f>
        <v>0</v>
      </c>
      <c r="S228" s="146">
        <v>0</v>
      </c>
      <c r="T228" s="147">
        <f>S228*H228</f>
        <v>0</v>
      </c>
      <c r="AR228" s="148" t="s">
        <v>249</v>
      </c>
      <c r="AT228" s="148" t="s">
        <v>342</v>
      </c>
      <c r="AU228" s="148" t="s">
        <v>97</v>
      </c>
      <c r="AY228" s="17" t="s">
        <v>339</v>
      </c>
      <c r="BE228" s="149">
        <f>IF(N228="základní",J228,0)</f>
        <v>0</v>
      </c>
      <c r="BF228" s="149">
        <f>IF(N228="snížená",J228,0)</f>
        <v>0</v>
      </c>
      <c r="BG228" s="149">
        <f>IF(N228="zákl. přenesená",J228,0)</f>
        <v>0</v>
      </c>
      <c r="BH228" s="149">
        <f>IF(N228="sníž. přenesená",J228,0)</f>
        <v>0</v>
      </c>
      <c r="BI228" s="149">
        <f>IF(N228="nulová",J228,0)</f>
        <v>0</v>
      </c>
      <c r="BJ228" s="17" t="s">
        <v>84</v>
      </c>
      <c r="BK228" s="149">
        <f>ROUND(I228*H228,2)</f>
        <v>0</v>
      </c>
      <c r="BL228" s="17" t="s">
        <v>249</v>
      </c>
      <c r="BM228" s="148" t="s">
        <v>6792</v>
      </c>
    </row>
    <row r="229" spans="2:65" s="1" customFormat="1" x14ac:dyDescent="0.2">
      <c r="B229" s="32"/>
      <c r="D229" s="150" t="s">
        <v>348</v>
      </c>
      <c r="F229" s="151" t="s">
        <v>6791</v>
      </c>
      <c r="I229" s="152"/>
      <c r="L229" s="32"/>
      <c r="M229" s="153"/>
      <c r="T229" s="56"/>
      <c r="AT229" s="17" t="s">
        <v>348</v>
      </c>
      <c r="AU229" s="17" t="s">
        <v>97</v>
      </c>
    </row>
    <row r="230" spans="2:65" s="1" customFormat="1" ht="16.5" customHeight="1" x14ac:dyDescent="0.2">
      <c r="B230" s="136"/>
      <c r="C230" s="169" t="s">
        <v>603</v>
      </c>
      <c r="D230" s="169" t="s">
        <v>490</v>
      </c>
      <c r="E230" s="170" t="s">
        <v>6793</v>
      </c>
      <c r="F230" s="171" t="s">
        <v>3677</v>
      </c>
      <c r="G230" s="172" t="s">
        <v>358</v>
      </c>
      <c r="H230" s="173">
        <v>2920</v>
      </c>
      <c r="I230" s="174"/>
      <c r="J230" s="175">
        <f>ROUND(I230*H230,2)</f>
        <v>0</v>
      </c>
      <c r="K230" s="171" t="s">
        <v>346</v>
      </c>
      <c r="L230" s="176"/>
      <c r="M230" s="177" t="s">
        <v>1</v>
      </c>
      <c r="N230" s="178" t="s">
        <v>42</v>
      </c>
      <c r="P230" s="146">
        <f>O230*H230</f>
        <v>0</v>
      </c>
      <c r="Q230" s="146">
        <v>0</v>
      </c>
      <c r="R230" s="146">
        <f>Q230*H230</f>
        <v>0</v>
      </c>
      <c r="S230" s="146">
        <v>0</v>
      </c>
      <c r="T230" s="147">
        <f>S230*H230</f>
        <v>0</v>
      </c>
      <c r="AR230" s="148" t="s">
        <v>385</v>
      </c>
      <c r="AT230" s="148" t="s">
        <v>490</v>
      </c>
      <c r="AU230" s="148" t="s">
        <v>97</v>
      </c>
      <c r="AY230" s="17" t="s">
        <v>339</v>
      </c>
      <c r="BE230" s="149">
        <f>IF(N230="základní",J230,0)</f>
        <v>0</v>
      </c>
      <c r="BF230" s="149">
        <f>IF(N230="snížená",J230,0)</f>
        <v>0</v>
      </c>
      <c r="BG230" s="149">
        <f>IF(N230="zákl. přenesená",J230,0)</f>
        <v>0</v>
      </c>
      <c r="BH230" s="149">
        <f>IF(N230="sníž. přenesená",J230,0)</f>
        <v>0</v>
      </c>
      <c r="BI230" s="149">
        <f>IF(N230="nulová",J230,0)</f>
        <v>0</v>
      </c>
      <c r="BJ230" s="17" t="s">
        <v>84</v>
      </c>
      <c r="BK230" s="149">
        <f>ROUND(I230*H230,2)</f>
        <v>0</v>
      </c>
      <c r="BL230" s="17" t="s">
        <v>249</v>
      </c>
      <c r="BM230" s="148" t="s">
        <v>6794</v>
      </c>
    </row>
    <row r="231" spans="2:65" s="1" customFormat="1" x14ac:dyDescent="0.2">
      <c r="B231" s="32"/>
      <c r="D231" s="150" t="s">
        <v>348</v>
      </c>
      <c r="F231" s="151" t="s">
        <v>3677</v>
      </c>
      <c r="I231" s="152"/>
      <c r="L231" s="32"/>
      <c r="M231" s="153"/>
      <c r="T231" s="56"/>
      <c r="AT231" s="17" t="s">
        <v>348</v>
      </c>
      <c r="AU231" s="17" t="s">
        <v>97</v>
      </c>
    </row>
    <row r="232" spans="2:65" s="1" customFormat="1" ht="33" customHeight="1" x14ac:dyDescent="0.2">
      <c r="B232" s="136"/>
      <c r="C232" s="137" t="s">
        <v>606</v>
      </c>
      <c r="D232" s="137" t="s">
        <v>342</v>
      </c>
      <c r="E232" s="138" t="s">
        <v>6795</v>
      </c>
      <c r="F232" s="139" t="s">
        <v>6796</v>
      </c>
      <c r="G232" s="140" t="s">
        <v>358</v>
      </c>
      <c r="H232" s="141">
        <v>2920</v>
      </c>
      <c r="I232" s="142"/>
      <c r="J232" s="143">
        <f>ROUND(I232*H232,2)</f>
        <v>0</v>
      </c>
      <c r="K232" s="139" t="s">
        <v>346</v>
      </c>
      <c r="L232" s="32"/>
      <c r="M232" s="144" t="s">
        <v>1</v>
      </c>
      <c r="N232" s="145" t="s">
        <v>42</v>
      </c>
      <c r="P232" s="146">
        <f>O232*H232</f>
        <v>0</v>
      </c>
      <c r="Q232" s="146">
        <v>0</v>
      </c>
      <c r="R232" s="146">
        <f>Q232*H232</f>
        <v>0</v>
      </c>
      <c r="S232" s="146">
        <v>0</v>
      </c>
      <c r="T232" s="147">
        <f>S232*H232</f>
        <v>0</v>
      </c>
      <c r="AR232" s="148" t="s">
        <v>249</v>
      </c>
      <c r="AT232" s="148" t="s">
        <v>342</v>
      </c>
      <c r="AU232" s="148" t="s">
        <v>97</v>
      </c>
      <c r="AY232" s="17" t="s">
        <v>339</v>
      </c>
      <c r="BE232" s="149">
        <f>IF(N232="základní",J232,0)</f>
        <v>0</v>
      </c>
      <c r="BF232" s="149">
        <f>IF(N232="snížená",J232,0)</f>
        <v>0</v>
      </c>
      <c r="BG232" s="149">
        <f>IF(N232="zákl. přenesená",J232,0)</f>
        <v>0</v>
      </c>
      <c r="BH232" s="149">
        <f>IF(N232="sníž. přenesená",J232,0)</f>
        <v>0</v>
      </c>
      <c r="BI232" s="149">
        <f>IF(N232="nulová",J232,0)</f>
        <v>0</v>
      </c>
      <c r="BJ232" s="17" t="s">
        <v>84</v>
      </c>
      <c r="BK232" s="149">
        <f>ROUND(I232*H232,2)</f>
        <v>0</v>
      </c>
      <c r="BL232" s="17" t="s">
        <v>249</v>
      </c>
      <c r="BM232" s="148" t="s">
        <v>6797</v>
      </c>
    </row>
    <row r="233" spans="2:65" s="1" customFormat="1" ht="19.2" x14ac:dyDescent="0.2">
      <c r="B233" s="32"/>
      <c r="D233" s="150" t="s">
        <v>348</v>
      </c>
      <c r="F233" s="151" t="s">
        <v>6796</v>
      </c>
      <c r="I233" s="152"/>
      <c r="L233" s="32"/>
      <c r="M233" s="153"/>
      <c r="T233" s="56"/>
      <c r="AT233" s="17" t="s">
        <v>348</v>
      </c>
      <c r="AU233" s="17" t="s">
        <v>97</v>
      </c>
    </row>
    <row r="234" spans="2:65" s="1" customFormat="1" ht="37.799999999999997" customHeight="1" x14ac:dyDescent="0.2">
      <c r="B234" s="136"/>
      <c r="C234" s="137" t="s">
        <v>609</v>
      </c>
      <c r="D234" s="137" t="s">
        <v>342</v>
      </c>
      <c r="E234" s="138" t="s">
        <v>556</v>
      </c>
      <c r="F234" s="139" t="s">
        <v>6798</v>
      </c>
      <c r="G234" s="140" t="s">
        <v>345</v>
      </c>
      <c r="H234" s="141">
        <v>40</v>
      </c>
      <c r="I234" s="142"/>
      <c r="J234" s="143">
        <f>ROUND(I234*H234,2)</f>
        <v>0</v>
      </c>
      <c r="K234" s="139" t="s">
        <v>346</v>
      </c>
      <c r="L234" s="32"/>
      <c r="M234" s="144" t="s">
        <v>1</v>
      </c>
      <c r="N234" s="145" t="s">
        <v>42</v>
      </c>
      <c r="P234" s="146">
        <f>O234*H234</f>
        <v>0</v>
      </c>
      <c r="Q234" s="146">
        <v>0</v>
      </c>
      <c r="R234" s="146">
        <f>Q234*H234</f>
        <v>0</v>
      </c>
      <c r="S234" s="146">
        <v>0</v>
      </c>
      <c r="T234" s="147">
        <f>S234*H234</f>
        <v>0</v>
      </c>
      <c r="AR234" s="148" t="s">
        <v>249</v>
      </c>
      <c r="AT234" s="148" t="s">
        <v>342</v>
      </c>
      <c r="AU234" s="148" t="s">
        <v>97</v>
      </c>
      <c r="AY234" s="17" t="s">
        <v>339</v>
      </c>
      <c r="BE234" s="149">
        <f>IF(N234="základní",J234,0)</f>
        <v>0</v>
      </c>
      <c r="BF234" s="149">
        <f>IF(N234="snížená",J234,0)</f>
        <v>0</v>
      </c>
      <c r="BG234" s="149">
        <f>IF(N234="zákl. přenesená",J234,0)</f>
        <v>0</v>
      </c>
      <c r="BH234" s="149">
        <f>IF(N234="sníž. přenesená",J234,0)</f>
        <v>0</v>
      </c>
      <c r="BI234" s="149">
        <f>IF(N234="nulová",J234,0)</f>
        <v>0</v>
      </c>
      <c r="BJ234" s="17" t="s">
        <v>84</v>
      </c>
      <c r="BK234" s="149">
        <f>ROUND(I234*H234,2)</f>
        <v>0</v>
      </c>
      <c r="BL234" s="17" t="s">
        <v>249</v>
      </c>
      <c r="BM234" s="148" t="s">
        <v>6799</v>
      </c>
    </row>
    <row r="235" spans="2:65" s="1" customFormat="1" ht="38.4" x14ac:dyDescent="0.2">
      <c r="B235" s="32"/>
      <c r="D235" s="150" t="s">
        <v>348</v>
      </c>
      <c r="F235" s="151" t="s">
        <v>559</v>
      </c>
      <c r="I235" s="152"/>
      <c r="L235" s="32"/>
      <c r="M235" s="153"/>
      <c r="T235" s="56"/>
      <c r="AT235" s="17" t="s">
        <v>348</v>
      </c>
      <c r="AU235" s="17" t="s">
        <v>97</v>
      </c>
    </row>
    <row r="236" spans="2:65" s="1" customFormat="1" ht="37.799999999999997" customHeight="1" x14ac:dyDescent="0.2">
      <c r="B236" s="136"/>
      <c r="C236" s="137" t="s">
        <v>612</v>
      </c>
      <c r="D236" s="137" t="s">
        <v>342</v>
      </c>
      <c r="E236" s="138" t="s">
        <v>596</v>
      </c>
      <c r="F236" s="139" t="s">
        <v>6800</v>
      </c>
      <c r="G236" s="140" t="s">
        <v>345</v>
      </c>
      <c r="H236" s="141">
        <v>40</v>
      </c>
      <c r="I236" s="142"/>
      <c r="J236" s="143">
        <f>ROUND(I236*H236,2)</f>
        <v>0</v>
      </c>
      <c r="K236" s="139" t="s">
        <v>346</v>
      </c>
      <c r="L236" s="32"/>
      <c r="M236" s="144" t="s">
        <v>1</v>
      </c>
      <c r="N236" s="145" t="s">
        <v>42</v>
      </c>
      <c r="P236" s="146">
        <f>O236*H236</f>
        <v>0</v>
      </c>
      <c r="Q236" s="146">
        <v>0</v>
      </c>
      <c r="R236" s="146">
        <f>Q236*H236</f>
        <v>0</v>
      </c>
      <c r="S236" s="146">
        <v>0</v>
      </c>
      <c r="T236" s="147">
        <f>S236*H236</f>
        <v>0</v>
      </c>
      <c r="AR236" s="148" t="s">
        <v>249</v>
      </c>
      <c r="AT236" s="148" t="s">
        <v>342</v>
      </c>
      <c r="AU236" s="148" t="s">
        <v>97</v>
      </c>
      <c r="AY236" s="17" t="s">
        <v>339</v>
      </c>
      <c r="BE236" s="149">
        <f>IF(N236="základní",J236,0)</f>
        <v>0</v>
      </c>
      <c r="BF236" s="149">
        <f>IF(N236="snížená",J236,0)</f>
        <v>0</v>
      </c>
      <c r="BG236" s="149">
        <f>IF(N236="zákl. přenesená",J236,0)</f>
        <v>0</v>
      </c>
      <c r="BH236" s="149">
        <f>IF(N236="sníž. přenesená",J236,0)</f>
        <v>0</v>
      </c>
      <c r="BI236" s="149">
        <f>IF(N236="nulová",J236,0)</f>
        <v>0</v>
      </c>
      <c r="BJ236" s="17" t="s">
        <v>84</v>
      </c>
      <c r="BK236" s="149">
        <f>ROUND(I236*H236,2)</f>
        <v>0</v>
      </c>
      <c r="BL236" s="17" t="s">
        <v>249</v>
      </c>
      <c r="BM236" s="148" t="s">
        <v>6801</v>
      </c>
    </row>
    <row r="237" spans="2:65" s="1" customFormat="1" ht="38.4" x14ac:dyDescent="0.2">
      <c r="B237" s="32"/>
      <c r="D237" s="150" t="s">
        <v>348</v>
      </c>
      <c r="F237" s="151" t="s">
        <v>599</v>
      </c>
      <c r="I237" s="152"/>
      <c r="L237" s="32"/>
      <c r="M237" s="153"/>
      <c r="T237" s="56"/>
      <c r="AT237" s="17" t="s">
        <v>348</v>
      </c>
      <c r="AU237" s="17" t="s">
        <v>97</v>
      </c>
    </row>
    <row r="238" spans="2:65" s="1" customFormat="1" ht="37.799999999999997" customHeight="1" x14ac:dyDescent="0.2">
      <c r="B238" s="136"/>
      <c r="C238" s="137" t="s">
        <v>618</v>
      </c>
      <c r="D238" s="137" t="s">
        <v>342</v>
      </c>
      <c r="E238" s="138" t="s">
        <v>6802</v>
      </c>
      <c r="F238" s="139" t="s">
        <v>6803</v>
      </c>
      <c r="G238" s="140" t="s">
        <v>345</v>
      </c>
      <c r="H238" s="141">
        <v>2</v>
      </c>
      <c r="I238" s="142"/>
      <c r="J238" s="143">
        <f>ROUND(I238*H238,2)</f>
        <v>0</v>
      </c>
      <c r="K238" s="139" t="s">
        <v>346</v>
      </c>
      <c r="L238" s="32"/>
      <c r="M238" s="144" t="s">
        <v>1</v>
      </c>
      <c r="N238" s="145" t="s">
        <v>42</v>
      </c>
      <c r="P238" s="146">
        <f>O238*H238</f>
        <v>0</v>
      </c>
      <c r="Q238" s="146">
        <v>0</v>
      </c>
      <c r="R238" s="146">
        <f>Q238*H238</f>
        <v>0</v>
      </c>
      <c r="S238" s="146">
        <v>0</v>
      </c>
      <c r="T238" s="147">
        <f>S238*H238</f>
        <v>0</v>
      </c>
      <c r="AR238" s="148" t="s">
        <v>249</v>
      </c>
      <c r="AT238" s="148" t="s">
        <v>342</v>
      </c>
      <c r="AU238" s="148" t="s">
        <v>97</v>
      </c>
      <c r="AY238" s="17" t="s">
        <v>339</v>
      </c>
      <c r="BE238" s="149">
        <f>IF(N238="základní",J238,0)</f>
        <v>0</v>
      </c>
      <c r="BF238" s="149">
        <f>IF(N238="snížená",J238,0)</f>
        <v>0</v>
      </c>
      <c r="BG238" s="149">
        <f>IF(N238="zákl. přenesená",J238,0)</f>
        <v>0</v>
      </c>
      <c r="BH238" s="149">
        <f>IF(N238="sníž. přenesená",J238,0)</f>
        <v>0</v>
      </c>
      <c r="BI238" s="149">
        <f>IF(N238="nulová",J238,0)</f>
        <v>0</v>
      </c>
      <c r="BJ238" s="17" t="s">
        <v>84</v>
      </c>
      <c r="BK238" s="149">
        <f>ROUND(I238*H238,2)</f>
        <v>0</v>
      </c>
      <c r="BL238" s="17" t="s">
        <v>249</v>
      </c>
      <c r="BM238" s="148" t="s">
        <v>6804</v>
      </c>
    </row>
    <row r="239" spans="2:65" s="1" customFormat="1" ht="28.8" x14ac:dyDescent="0.2">
      <c r="B239" s="32"/>
      <c r="D239" s="150" t="s">
        <v>348</v>
      </c>
      <c r="F239" s="151" t="s">
        <v>6805</v>
      </c>
      <c r="I239" s="152"/>
      <c r="L239" s="32"/>
      <c r="M239" s="153"/>
      <c r="T239" s="56"/>
      <c r="AT239" s="17" t="s">
        <v>348</v>
      </c>
      <c r="AU239" s="17" t="s">
        <v>97</v>
      </c>
    </row>
    <row r="240" spans="2:65" s="1" customFormat="1" ht="37.799999999999997" customHeight="1" x14ac:dyDescent="0.2">
      <c r="B240" s="136"/>
      <c r="C240" s="137" t="s">
        <v>788</v>
      </c>
      <c r="D240" s="137" t="s">
        <v>342</v>
      </c>
      <c r="E240" s="138" t="s">
        <v>1427</v>
      </c>
      <c r="F240" s="139" t="s">
        <v>6806</v>
      </c>
      <c r="G240" s="140" t="s">
        <v>373</v>
      </c>
      <c r="H240" s="141">
        <v>15</v>
      </c>
      <c r="I240" s="142"/>
      <c r="J240" s="143">
        <f>ROUND(I240*H240,2)</f>
        <v>0</v>
      </c>
      <c r="K240" s="139" t="s">
        <v>346</v>
      </c>
      <c r="L240" s="32"/>
      <c r="M240" s="144" t="s">
        <v>1</v>
      </c>
      <c r="N240" s="145" t="s">
        <v>42</v>
      </c>
      <c r="P240" s="146">
        <f>O240*H240</f>
        <v>0</v>
      </c>
      <c r="Q240" s="146">
        <v>0</v>
      </c>
      <c r="R240" s="146">
        <f>Q240*H240</f>
        <v>0</v>
      </c>
      <c r="S240" s="146">
        <v>0</v>
      </c>
      <c r="T240" s="147">
        <f>S240*H240</f>
        <v>0</v>
      </c>
      <c r="AR240" s="148" t="s">
        <v>249</v>
      </c>
      <c r="AT240" s="148" t="s">
        <v>342</v>
      </c>
      <c r="AU240" s="148" t="s">
        <v>97</v>
      </c>
      <c r="AY240" s="17" t="s">
        <v>339</v>
      </c>
      <c r="BE240" s="149">
        <f>IF(N240="základní",J240,0)</f>
        <v>0</v>
      </c>
      <c r="BF240" s="149">
        <f>IF(N240="snížená",J240,0)</f>
        <v>0</v>
      </c>
      <c r="BG240" s="149">
        <f>IF(N240="zákl. přenesená",J240,0)</f>
        <v>0</v>
      </c>
      <c r="BH240" s="149">
        <f>IF(N240="sníž. přenesená",J240,0)</f>
        <v>0</v>
      </c>
      <c r="BI240" s="149">
        <f>IF(N240="nulová",J240,0)</f>
        <v>0</v>
      </c>
      <c r="BJ240" s="17" t="s">
        <v>84</v>
      </c>
      <c r="BK240" s="149">
        <f>ROUND(I240*H240,2)</f>
        <v>0</v>
      </c>
      <c r="BL240" s="17" t="s">
        <v>249</v>
      </c>
      <c r="BM240" s="148" t="s">
        <v>6807</v>
      </c>
    </row>
    <row r="241" spans="2:65" s="1" customFormat="1" ht="28.8" x14ac:dyDescent="0.2">
      <c r="B241" s="32"/>
      <c r="D241" s="150" t="s">
        <v>348</v>
      </c>
      <c r="F241" s="151" t="s">
        <v>1430</v>
      </c>
      <c r="I241" s="152"/>
      <c r="L241" s="32"/>
      <c r="M241" s="153"/>
      <c r="T241" s="56"/>
      <c r="AT241" s="17" t="s">
        <v>348</v>
      </c>
      <c r="AU241" s="17" t="s">
        <v>97</v>
      </c>
    </row>
    <row r="242" spans="2:65" s="1" customFormat="1" ht="16.5" customHeight="1" x14ac:dyDescent="0.2">
      <c r="B242" s="136"/>
      <c r="C242" s="169" t="s">
        <v>792</v>
      </c>
      <c r="D242" s="169" t="s">
        <v>490</v>
      </c>
      <c r="E242" s="170" t="s">
        <v>636</v>
      </c>
      <c r="F242" s="171" t="s">
        <v>637</v>
      </c>
      <c r="G242" s="172" t="s">
        <v>493</v>
      </c>
      <c r="H242" s="173">
        <v>15</v>
      </c>
      <c r="I242" s="174"/>
      <c r="J242" s="175">
        <f>ROUND(I242*H242,2)</f>
        <v>0</v>
      </c>
      <c r="K242" s="171" t="s">
        <v>346</v>
      </c>
      <c r="L242" s="176"/>
      <c r="M242" s="177" t="s">
        <v>1</v>
      </c>
      <c r="N242" s="178" t="s">
        <v>42</v>
      </c>
      <c r="P242" s="146">
        <f>O242*H242</f>
        <v>0</v>
      </c>
      <c r="Q242" s="146">
        <v>1</v>
      </c>
      <c r="R242" s="146">
        <f>Q242*H242</f>
        <v>15</v>
      </c>
      <c r="S242" s="146">
        <v>0</v>
      </c>
      <c r="T242" s="147">
        <f>S242*H242</f>
        <v>0</v>
      </c>
      <c r="AR242" s="148" t="s">
        <v>385</v>
      </c>
      <c r="AT242" s="148" t="s">
        <v>490</v>
      </c>
      <c r="AU242" s="148" t="s">
        <v>97</v>
      </c>
      <c r="AY242" s="17" t="s">
        <v>339</v>
      </c>
      <c r="BE242" s="149">
        <f>IF(N242="základní",J242,0)</f>
        <v>0</v>
      </c>
      <c r="BF242" s="149">
        <f>IF(N242="snížená",J242,0)</f>
        <v>0</v>
      </c>
      <c r="BG242" s="149">
        <f>IF(N242="zákl. přenesená",J242,0)</f>
        <v>0</v>
      </c>
      <c r="BH242" s="149">
        <f>IF(N242="sníž. přenesená",J242,0)</f>
        <v>0</v>
      </c>
      <c r="BI242" s="149">
        <f>IF(N242="nulová",J242,0)</f>
        <v>0</v>
      </c>
      <c r="BJ242" s="17" t="s">
        <v>84</v>
      </c>
      <c r="BK242" s="149">
        <f>ROUND(I242*H242,2)</f>
        <v>0</v>
      </c>
      <c r="BL242" s="17" t="s">
        <v>249</v>
      </c>
      <c r="BM242" s="148" t="s">
        <v>6808</v>
      </c>
    </row>
    <row r="243" spans="2:65" s="1" customFormat="1" x14ac:dyDescent="0.2">
      <c r="B243" s="32"/>
      <c r="D243" s="150" t="s">
        <v>348</v>
      </c>
      <c r="F243" s="151" t="s">
        <v>637</v>
      </c>
      <c r="I243" s="152"/>
      <c r="L243" s="32"/>
      <c r="M243" s="153"/>
      <c r="T243" s="56"/>
      <c r="AT243" s="17" t="s">
        <v>348</v>
      </c>
      <c r="AU243" s="17" t="s">
        <v>97</v>
      </c>
    </row>
    <row r="244" spans="2:65" s="1" customFormat="1" ht="37.799999999999997" customHeight="1" x14ac:dyDescent="0.2">
      <c r="B244" s="136"/>
      <c r="C244" s="137" t="s">
        <v>796</v>
      </c>
      <c r="D244" s="137" t="s">
        <v>342</v>
      </c>
      <c r="E244" s="138" t="s">
        <v>6809</v>
      </c>
      <c r="F244" s="139" t="s">
        <v>6810</v>
      </c>
      <c r="G244" s="140" t="s">
        <v>345</v>
      </c>
      <c r="H244" s="141">
        <v>1</v>
      </c>
      <c r="I244" s="142"/>
      <c r="J244" s="143">
        <f>ROUND(I244*H244,2)</f>
        <v>0</v>
      </c>
      <c r="K244" s="139" t="s">
        <v>346</v>
      </c>
      <c r="L244" s="32"/>
      <c r="M244" s="144" t="s">
        <v>1</v>
      </c>
      <c r="N244" s="145" t="s">
        <v>42</v>
      </c>
      <c r="P244" s="146">
        <f>O244*H244</f>
        <v>0</v>
      </c>
      <c r="Q244" s="146">
        <v>0</v>
      </c>
      <c r="R244" s="146">
        <f>Q244*H244</f>
        <v>0</v>
      </c>
      <c r="S244" s="146">
        <v>0</v>
      </c>
      <c r="T244" s="147">
        <f>S244*H244</f>
        <v>0</v>
      </c>
      <c r="AR244" s="148" t="s">
        <v>249</v>
      </c>
      <c r="AT244" s="148" t="s">
        <v>342</v>
      </c>
      <c r="AU244" s="148" t="s">
        <v>97</v>
      </c>
      <c r="AY244" s="17" t="s">
        <v>339</v>
      </c>
      <c r="BE244" s="149">
        <f>IF(N244="základní",J244,0)</f>
        <v>0</v>
      </c>
      <c r="BF244" s="149">
        <f>IF(N244="snížená",J244,0)</f>
        <v>0</v>
      </c>
      <c r="BG244" s="149">
        <f>IF(N244="zákl. přenesená",J244,0)</f>
        <v>0</v>
      </c>
      <c r="BH244" s="149">
        <f>IF(N244="sníž. přenesená",J244,0)</f>
        <v>0</v>
      </c>
      <c r="BI244" s="149">
        <f>IF(N244="nulová",J244,0)</f>
        <v>0</v>
      </c>
      <c r="BJ244" s="17" t="s">
        <v>84</v>
      </c>
      <c r="BK244" s="149">
        <f>ROUND(I244*H244,2)</f>
        <v>0</v>
      </c>
      <c r="BL244" s="17" t="s">
        <v>249</v>
      </c>
      <c r="BM244" s="148" t="s">
        <v>6811</v>
      </c>
    </row>
    <row r="245" spans="2:65" s="1" customFormat="1" ht="38.4" x14ac:dyDescent="0.2">
      <c r="B245" s="32"/>
      <c r="D245" s="150" t="s">
        <v>348</v>
      </c>
      <c r="F245" s="151" t="s">
        <v>6812</v>
      </c>
      <c r="I245" s="152"/>
      <c r="L245" s="32"/>
      <c r="M245" s="153"/>
      <c r="T245" s="56"/>
      <c r="AT245" s="17" t="s">
        <v>348</v>
      </c>
      <c r="AU245" s="17" t="s">
        <v>97</v>
      </c>
    </row>
    <row r="246" spans="2:65" s="1" customFormat="1" ht="21.75" customHeight="1" x14ac:dyDescent="0.2">
      <c r="B246" s="136"/>
      <c r="C246" s="137" t="s">
        <v>802</v>
      </c>
      <c r="D246" s="137" t="s">
        <v>342</v>
      </c>
      <c r="E246" s="138" t="s">
        <v>6813</v>
      </c>
      <c r="F246" s="139" t="s">
        <v>6814</v>
      </c>
      <c r="G246" s="140" t="s">
        <v>345</v>
      </c>
      <c r="H246" s="141">
        <v>8</v>
      </c>
      <c r="I246" s="142"/>
      <c r="J246" s="143">
        <f>ROUND(I246*H246,2)</f>
        <v>0</v>
      </c>
      <c r="K246" s="139" t="s">
        <v>346</v>
      </c>
      <c r="L246" s="32"/>
      <c r="M246" s="144" t="s">
        <v>1</v>
      </c>
      <c r="N246" s="145" t="s">
        <v>42</v>
      </c>
      <c r="P246" s="146">
        <f>O246*H246</f>
        <v>0</v>
      </c>
      <c r="Q246" s="146">
        <v>0</v>
      </c>
      <c r="R246" s="146">
        <f>Q246*H246</f>
        <v>0</v>
      </c>
      <c r="S246" s="146">
        <v>0</v>
      </c>
      <c r="T246" s="147">
        <f>S246*H246</f>
        <v>0</v>
      </c>
      <c r="AR246" s="148" t="s">
        <v>249</v>
      </c>
      <c r="AT246" s="148" t="s">
        <v>342</v>
      </c>
      <c r="AU246" s="148" t="s">
        <v>97</v>
      </c>
      <c r="AY246" s="17" t="s">
        <v>339</v>
      </c>
      <c r="BE246" s="149">
        <f>IF(N246="základní",J246,0)</f>
        <v>0</v>
      </c>
      <c r="BF246" s="149">
        <f>IF(N246="snížená",J246,0)</f>
        <v>0</v>
      </c>
      <c r="BG246" s="149">
        <f>IF(N246="zákl. přenesená",J246,0)</f>
        <v>0</v>
      </c>
      <c r="BH246" s="149">
        <f>IF(N246="sníž. přenesená",J246,0)</f>
        <v>0</v>
      </c>
      <c r="BI246" s="149">
        <f>IF(N246="nulová",J246,0)</f>
        <v>0</v>
      </c>
      <c r="BJ246" s="17" t="s">
        <v>84</v>
      </c>
      <c r="BK246" s="149">
        <f>ROUND(I246*H246,2)</f>
        <v>0</v>
      </c>
      <c r="BL246" s="17" t="s">
        <v>249</v>
      </c>
      <c r="BM246" s="148" t="s">
        <v>6815</v>
      </c>
    </row>
    <row r="247" spans="2:65" s="1" customFormat="1" x14ac:dyDescent="0.2">
      <c r="B247" s="32"/>
      <c r="D247" s="150" t="s">
        <v>348</v>
      </c>
      <c r="F247" s="151" t="s">
        <v>6814</v>
      </c>
      <c r="I247" s="152"/>
      <c r="L247" s="32"/>
      <c r="M247" s="153"/>
      <c r="T247" s="56"/>
      <c r="AT247" s="17" t="s">
        <v>348</v>
      </c>
      <c r="AU247" s="17" t="s">
        <v>97</v>
      </c>
    </row>
    <row r="248" spans="2:65" s="1" customFormat="1" ht="37.799999999999997" customHeight="1" x14ac:dyDescent="0.2">
      <c r="B248" s="136"/>
      <c r="C248" s="137" t="s">
        <v>805</v>
      </c>
      <c r="D248" s="137" t="s">
        <v>342</v>
      </c>
      <c r="E248" s="138" t="s">
        <v>6816</v>
      </c>
      <c r="F248" s="139" t="s">
        <v>6817</v>
      </c>
      <c r="G248" s="140" t="s">
        <v>345</v>
      </c>
      <c r="H248" s="141">
        <v>1</v>
      </c>
      <c r="I248" s="142"/>
      <c r="J248" s="143">
        <f>ROUND(I248*H248,2)</f>
        <v>0</v>
      </c>
      <c r="K248" s="139" t="s">
        <v>346</v>
      </c>
      <c r="L248" s="32"/>
      <c r="M248" s="144" t="s">
        <v>1</v>
      </c>
      <c r="N248" s="145" t="s">
        <v>42</v>
      </c>
      <c r="P248" s="146">
        <f>O248*H248</f>
        <v>0</v>
      </c>
      <c r="Q248" s="146">
        <v>0</v>
      </c>
      <c r="R248" s="146">
        <f>Q248*H248</f>
        <v>0</v>
      </c>
      <c r="S248" s="146">
        <v>0</v>
      </c>
      <c r="T248" s="147">
        <f>S248*H248</f>
        <v>0</v>
      </c>
      <c r="AR248" s="148" t="s">
        <v>249</v>
      </c>
      <c r="AT248" s="148" t="s">
        <v>342</v>
      </c>
      <c r="AU248" s="148" t="s">
        <v>97</v>
      </c>
      <c r="AY248" s="17" t="s">
        <v>339</v>
      </c>
      <c r="BE248" s="149">
        <f>IF(N248="základní",J248,0)</f>
        <v>0</v>
      </c>
      <c r="BF248" s="149">
        <f>IF(N248="snížená",J248,0)</f>
        <v>0</v>
      </c>
      <c r="BG248" s="149">
        <f>IF(N248="zákl. přenesená",J248,0)</f>
        <v>0</v>
      </c>
      <c r="BH248" s="149">
        <f>IF(N248="sníž. přenesená",J248,0)</f>
        <v>0</v>
      </c>
      <c r="BI248" s="149">
        <f>IF(N248="nulová",J248,0)</f>
        <v>0</v>
      </c>
      <c r="BJ248" s="17" t="s">
        <v>84</v>
      </c>
      <c r="BK248" s="149">
        <f>ROUND(I248*H248,2)</f>
        <v>0</v>
      </c>
      <c r="BL248" s="17" t="s">
        <v>249</v>
      </c>
      <c r="BM248" s="148" t="s">
        <v>6818</v>
      </c>
    </row>
    <row r="249" spans="2:65" s="1" customFormat="1" ht="38.4" x14ac:dyDescent="0.2">
      <c r="B249" s="32"/>
      <c r="D249" s="150" t="s">
        <v>348</v>
      </c>
      <c r="F249" s="151" t="s">
        <v>6819</v>
      </c>
      <c r="I249" s="152"/>
      <c r="L249" s="32"/>
      <c r="M249" s="153"/>
      <c r="T249" s="56"/>
      <c r="AT249" s="17" t="s">
        <v>348</v>
      </c>
      <c r="AU249" s="17" t="s">
        <v>97</v>
      </c>
    </row>
    <row r="250" spans="2:65" s="1" customFormat="1" ht="37.799999999999997" customHeight="1" x14ac:dyDescent="0.2">
      <c r="B250" s="136"/>
      <c r="C250" s="137" t="s">
        <v>809</v>
      </c>
      <c r="D250" s="137" t="s">
        <v>342</v>
      </c>
      <c r="E250" s="138" t="s">
        <v>6820</v>
      </c>
      <c r="F250" s="139" t="s">
        <v>6821</v>
      </c>
      <c r="G250" s="140" t="s">
        <v>345</v>
      </c>
      <c r="H250" s="141">
        <v>38</v>
      </c>
      <c r="I250" s="142"/>
      <c r="J250" s="143">
        <f>ROUND(I250*H250,2)</f>
        <v>0</v>
      </c>
      <c r="K250" s="139" t="s">
        <v>346</v>
      </c>
      <c r="L250" s="32"/>
      <c r="M250" s="144" t="s">
        <v>1</v>
      </c>
      <c r="N250" s="145" t="s">
        <v>42</v>
      </c>
      <c r="P250" s="146">
        <f>O250*H250</f>
        <v>0</v>
      </c>
      <c r="Q250" s="146">
        <v>0</v>
      </c>
      <c r="R250" s="146">
        <f>Q250*H250</f>
        <v>0</v>
      </c>
      <c r="S250" s="146">
        <v>0</v>
      </c>
      <c r="T250" s="147">
        <f>S250*H250</f>
        <v>0</v>
      </c>
      <c r="AR250" s="148" t="s">
        <v>249</v>
      </c>
      <c r="AT250" s="148" t="s">
        <v>342</v>
      </c>
      <c r="AU250" s="148" t="s">
        <v>97</v>
      </c>
      <c r="AY250" s="17" t="s">
        <v>339</v>
      </c>
      <c r="BE250" s="149">
        <f>IF(N250="základní",J250,0)</f>
        <v>0</v>
      </c>
      <c r="BF250" s="149">
        <f>IF(N250="snížená",J250,0)</f>
        <v>0</v>
      </c>
      <c r="BG250" s="149">
        <f>IF(N250="zákl. přenesená",J250,0)</f>
        <v>0</v>
      </c>
      <c r="BH250" s="149">
        <f>IF(N250="sníž. přenesená",J250,0)</f>
        <v>0</v>
      </c>
      <c r="BI250" s="149">
        <f>IF(N250="nulová",J250,0)</f>
        <v>0</v>
      </c>
      <c r="BJ250" s="17" t="s">
        <v>84</v>
      </c>
      <c r="BK250" s="149">
        <f>ROUND(I250*H250,2)</f>
        <v>0</v>
      </c>
      <c r="BL250" s="17" t="s">
        <v>249</v>
      </c>
      <c r="BM250" s="148" t="s">
        <v>6822</v>
      </c>
    </row>
    <row r="251" spans="2:65" s="1" customFormat="1" ht="19.2" x14ac:dyDescent="0.2">
      <c r="B251" s="32"/>
      <c r="D251" s="150" t="s">
        <v>348</v>
      </c>
      <c r="F251" s="151" t="s">
        <v>6821</v>
      </c>
      <c r="I251" s="152"/>
      <c r="L251" s="32"/>
      <c r="M251" s="153"/>
      <c r="T251" s="56"/>
      <c r="AT251" s="17" t="s">
        <v>348</v>
      </c>
      <c r="AU251" s="17" t="s">
        <v>97</v>
      </c>
    </row>
    <row r="252" spans="2:65" s="1" customFormat="1" ht="24.15" customHeight="1" x14ac:dyDescent="0.2">
      <c r="B252" s="136"/>
      <c r="C252" s="137" t="s">
        <v>812</v>
      </c>
      <c r="D252" s="137" t="s">
        <v>342</v>
      </c>
      <c r="E252" s="138" t="s">
        <v>6823</v>
      </c>
      <c r="F252" s="139" t="s">
        <v>6824</v>
      </c>
      <c r="G252" s="140" t="s">
        <v>345</v>
      </c>
      <c r="H252" s="141">
        <v>1</v>
      </c>
      <c r="I252" s="142"/>
      <c r="J252" s="143">
        <f>ROUND(I252*H252,2)</f>
        <v>0</v>
      </c>
      <c r="K252" s="139" t="s">
        <v>346</v>
      </c>
      <c r="L252" s="32"/>
      <c r="M252" s="144" t="s">
        <v>1</v>
      </c>
      <c r="N252" s="145" t="s">
        <v>42</v>
      </c>
      <c r="P252" s="146">
        <f>O252*H252</f>
        <v>0</v>
      </c>
      <c r="Q252" s="146">
        <v>0</v>
      </c>
      <c r="R252" s="146">
        <f>Q252*H252</f>
        <v>0</v>
      </c>
      <c r="S252" s="146">
        <v>0</v>
      </c>
      <c r="T252" s="147">
        <f>S252*H252</f>
        <v>0</v>
      </c>
      <c r="AR252" s="148" t="s">
        <v>249</v>
      </c>
      <c r="AT252" s="148" t="s">
        <v>342</v>
      </c>
      <c r="AU252" s="148" t="s">
        <v>97</v>
      </c>
      <c r="AY252" s="17" t="s">
        <v>339</v>
      </c>
      <c r="BE252" s="149">
        <f>IF(N252="základní",J252,0)</f>
        <v>0</v>
      </c>
      <c r="BF252" s="149">
        <f>IF(N252="snížená",J252,0)</f>
        <v>0</v>
      </c>
      <c r="BG252" s="149">
        <f>IF(N252="zákl. přenesená",J252,0)</f>
        <v>0</v>
      </c>
      <c r="BH252" s="149">
        <f>IF(N252="sníž. přenesená",J252,0)</f>
        <v>0</v>
      </c>
      <c r="BI252" s="149">
        <f>IF(N252="nulová",J252,0)</f>
        <v>0</v>
      </c>
      <c r="BJ252" s="17" t="s">
        <v>84</v>
      </c>
      <c r="BK252" s="149">
        <f>ROUND(I252*H252,2)</f>
        <v>0</v>
      </c>
      <c r="BL252" s="17" t="s">
        <v>249</v>
      </c>
      <c r="BM252" s="148" t="s">
        <v>6825</v>
      </c>
    </row>
    <row r="253" spans="2:65" s="1" customFormat="1" ht="19.2" x14ac:dyDescent="0.2">
      <c r="B253" s="32"/>
      <c r="D253" s="150" t="s">
        <v>348</v>
      </c>
      <c r="F253" s="151" t="s">
        <v>6824</v>
      </c>
      <c r="I253" s="152"/>
      <c r="L253" s="32"/>
      <c r="M253" s="153"/>
      <c r="T253" s="56"/>
      <c r="AT253" s="17" t="s">
        <v>348</v>
      </c>
      <c r="AU253" s="17" t="s">
        <v>97</v>
      </c>
    </row>
    <row r="254" spans="2:65" s="1" customFormat="1" ht="24.15" customHeight="1" x14ac:dyDescent="0.2">
      <c r="B254" s="136"/>
      <c r="C254" s="137" t="s">
        <v>815</v>
      </c>
      <c r="D254" s="137" t="s">
        <v>342</v>
      </c>
      <c r="E254" s="138" t="s">
        <v>6826</v>
      </c>
      <c r="F254" s="139" t="s">
        <v>6827</v>
      </c>
      <c r="G254" s="140" t="s">
        <v>2968</v>
      </c>
      <c r="H254" s="141">
        <v>30</v>
      </c>
      <c r="I254" s="142"/>
      <c r="J254" s="143">
        <f>ROUND(I254*H254,2)</f>
        <v>0</v>
      </c>
      <c r="K254" s="139" t="s">
        <v>346</v>
      </c>
      <c r="L254" s="32"/>
      <c r="M254" s="144" t="s">
        <v>1</v>
      </c>
      <c r="N254" s="145" t="s">
        <v>42</v>
      </c>
      <c r="P254" s="146">
        <f>O254*H254</f>
        <v>0</v>
      </c>
      <c r="Q254" s="146">
        <v>0</v>
      </c>
      <c r="R254" s="146">
        <f>Q254*H254</f>
        <v>0</v>
      </c>
      <c r="S254" s="146">
        <v>0</v>
      </c>
      <c r="T254" s="147">
        <f>S254*H254</f>
        <v>0</v>
      </c>
      <c r="AR254" s="148" t="s">
        <v>249</v>
      </c>
      <c r="AT254" s="148" t="s">
        <v>342</v>
      </c>
      <c r="AU254" s="148" t="s">
        <v>97</v>
      </c>
      <c r="AY254" s="17" t="s">
        <v>339</v>
      </c>
      <c r="BE254" s="149">
        <f>IF(N254="základní",J254,0)</f>
        <v>0</v>
      </c>
      <c r="BF254" s="149">
        <f>IF(N254="snížená",J254,0)</f>
        <v>0</v>
      </c>
      <c r="BG254" s="149">
        <f>IF(N254="zákl. přenesená",J254,0)</f>
        <v>0</v>
      </c>
      <c r="BH254" s="149">
        <f>IF(N254="sníž. přenesená",J254,0)</f>
        <v>0</v>
      </c>
      <c r="BI254" s="149">
        <f>IF(N254="nulová",J254,0)</f>
        <v>0</v>
      </c>
      <c r="BJ254" s="17" t="s">
        <v>84</v>
      </c>
      <c r="BK254" s="149">
        <f>ROUND(I254*H254,2)</f>
        <v>0</v>
      </c>
      <c r="BL254" s="17" t="s">
        <v>249</v>
      </c>
      <c r="BM254" s="148" t="s">
        <v>6828</v>
      </c>
    </row>
    <row r="255" spans="2:65" s="1" customFormat="1" ht="19.2" x14ac:dyDescent="0.2">
      <c r="B255" s="32"/>
      <c r="D255" s="150" t="s">
        <v>348</v>
      </c>
      <c r="F255" s="151" t="s">
        <v>6827</v>
      </c>
      <c r="I255" s="152"/>
      <c r="L255" s="32"/>
      <c r="M255" s="153"/>
      <c r="T255" s="56"/>
      <c r="AT255" s="17" t="s">
        <v>348</v>
      </c>
      <c r="AU255" s="17" t="s">
        <v>97</v>
      </c>
    </row>
    <row r="256" spans="2:65" s="1" customFormat="1" ht="37.799999999999997" customHeight="1" x14ac:dyDescent="0.2">
      <c r="B256" s="136"/>
      <c r="C256" s="137" t="s">
        <v>821</v>
      </c>
      <c r="D256" s="137" t="s">
        <v>342</v>
      </c>
      <c r="E256" s="138" t="s">
        <v>6829</v>
      </c>
      <c r="F256" s="139" t="s">
        <v>6830</v>
      </c>
      <c r="G256" s="140" t="s">
        <v>2968</v>
      </c>
      <c r="H256" s="141">
        <v>60</v>
      </c>
      <c r="I256" s="142"/>
      <c r="J256" s="143">
        <f>ROUND(I256*H256,2)</f>
        <v>0</v>
      </c>
      <c r="K256" s="139" t="s">
        <v>346</v>
      </c>
      <c r="L256" s="32"/>
      <c r="M256" s="144" t="s">
        <v>1</v>
      </c>
      <c r="N256" s="145" t="s">
        <v>42</v>
      </c>
      <c r="P256" s="146">
        <f>O256*H256</f>
        <v>0</v>
      </c>
      <c r="Q256" s="146">
        <v>0</v>
      </c>
      <c r="R256" s="146">
        <f>Q256*H256</f>
        <v>0</v>
      </c>
      <c r="S256" s="146">
        <v>0</v>
      </c>
      <c r="T256" s="147">
        <f>S256*H256</f>
        <v>0</v>
      </c>
      <c r="AR256" s="148" t="s">
        <v>249</v>
      </c>
      <c r="AT256" s="148" t="s">
        <v>342</v>
      </c>
      <c r="AU256" s="148" t="s">
        <v>97</v>
      </c>
      <c r="AY256" s="17" t="s">
        <v>339</v>
      </c>
      <c r="BE256" s="149">
        <f>IF(N256="základní",J256,0)</f>
        <v>0</v>
      </c>
      <c r="BF256" s="149">
        <f>IF(N256="snížená",J256,0)</f>
        <v>0</v>
      </c>
      <c r="BG256" s="149">
        <f>IF(N256="zákl. přenesená",J256,0)</f>
        <v>0</v>
      </c>
      <c r="BH256" s="149">
        <f>IF(N256="sníž. přenesená",J256,0)</f>
        <v>0</v>
      </c>
      <c r="BI256" s="149">
        <f>IF(N256="nulová",J256,0)</f>
        <v>0</v>
      </c>
      <c r="BJ256" s="17" t="s">
        <v>84</v>
      </c>
      <c r="BK256" s="149">
        <f>ROUND(I256*H256,2)</f>
        <v>0</v>
      </c>
      <c r="BL256" s="17" t="s">
        <v>249</v>
      </c>
      <c r="BM256" s="148" t="s">
        <v>6831</v>
      </c>
    </row>
    <row r="257" spans="2:65" s="1" customFormat="1" ht="28.8" x14ac:dyDescent="0.2">
      <c r="B257" s="32"/>
      <c r="D257" s="150" t="s">
        <v>348</v>
      </c>
      <c r="F257" s="151" t="s">
        <v>6832</v>
      </c>
      <c r="I257" s="152"/>
      <c r="L257" s="32"/>
      <c r="M257" s="153"/>
      <c r="T257" s="56"/>
      <c r="AT257" s="17" t="s">
        <v>348</v>
      </c>
      <c r="AU257" s="17" t="s">
        <v>97</v>
      </c>
    </row>
    <row r="258" spans="2:65" s="1" customFormat="1" ht="21.75" customHeight="1" x14ac:dyDescent="0.2">
      <c r="B258" s="136"/>
      <c r="C258" s="137" t="s">
        <v>826</v>
      </c>
      <c r="D258" s="137" t="s">
        <v>342</v>
      </c>
      <c r="E258" s="138" t="s">
        <v>6833</v>
      </c>
      <c r="F258" s="139" t="s">
        <v>6834</v>
      </c>
      <c r="G258" s="140" t="s">
        <v>2968</v>
      </c>
      <c r="H258" s="141">
        <v>20</v>
      </c>
      <c r="I258" s="142"/>
      <c r="J258" s="143">
        <f>ROUND(I258*H258,2)</f>
        <v>0</v>
      </c>
      <c r="K258" s="139" t="s">
        <v>346</v>
      </c>
      <c r="L258" s="32"/>
      <c r="M258" s="144" t="s">
        <v>1</v>
      </c>
      <c r="N258" s="145" t="s">
        <v>42</v>
      </c>
      <c r="P258" s="146">
        <f>O258*H258</f>
        <v>0</v>
      </c>
      <c r="Q258" s="146">
        <v>0</v>
      </c>
      <c r="R258" s="146">
        <f>Q258*H258</f>
        <v>0</v>
      </c>
      <c r="S258" s="146">
        <v>0</v>
      </c>
      <c r="T258" s="147">
        <f>S258*H258</f>
        <v>0</v>
      </c>
      <c r="AR258" s="148" t="s">
        <v>249</v>
      </c>
      <c r="AT258" s="148" t="s">
        <v>342</v>
      </c>
      <c r="AU258" s="148" t="s">
        <v>97</v>
      </c>
      <c r="AY258" s="17" t="s">
        <v>339</v>
      </c>
      <c r="BE258" s="149">
        <f>IF(N258="základní",J258,0)</f>
        <v>0</v>
      </c>
      <c r="BF258" s="149">
        <f>IF(N258="snížená",J258,0)</f>
        <v>0</v>
      </c>
      <c r="BG258" s="149">
        <f>IF(N258="zákl. přenesená",J258,0)</f>
        <v>0</v>
      </c>
      <c r="BH258" s="149">
        <f>IF(N258="sníž. přenesená",J258,0)</f>
        <v>0</v>
      </c>
      <c r="BI258" s="149">
        <f>IF(N258="nulová",J258,0)</f>
        <v>0</v>
      </c>
      <c r="BJ258" s="17" t="s">
        <v>84</v>
      </c>
      <c r="BK258" s="149">
        <f>ROUND(I258*H258,2)</f>
        <v>0</v>
      </c>
      <c r="BL258" s="17" t="s">
        <v>249</v>
      </c>
      <c r="BM258" s="148" t="s">
        <v>6835</v>
      </c>
    </row>
    <row r="259" spans="2:65" s="1" customFormat="1" x14ac:dyDescent="0.2">
      <c r="B259" s="32"/>
      <c r="D259" s="150" t="s">
        <v>348</v>
      </c>
      <c r="F259" s="151" t="s">
        <v>6834</v>
      </c>
      <c r="I259" s="152"/>
      <c r="L259" s="32"/>
      <c r="M259" s="153"/>
      <c r="T259" s="56"/>
      <c r="AT259" s="17" t="s">
        <v>348</v>
      </c>
      <c r="AU259" s="17" t="s">
        <v>97</v>
      </c>
    </row>
    <row r="260" spans="2:65" s="11" customFormat="1" ht="25.95" customHeight="1" x14ac:dyDescent="0.25">
      <c r="B260" s="124"/>
      <c r="D260" s="125" t="s">
        <v>76</v>
      </c>
      <c r="E260" s="126" t="s">
        <v>525</v>
      </c>
      <c r="F260" s="126" t="s">
        <v>526</v>
      </c>
      <c r="I260" s="127"/>
      <c r="J260" s="128">
        <f>BK260</f>
        <v>0</v>
      </c>
      <c r="L260" s="124"/>
      <c r="M260" s="129"/>
      <c r="P260" s="130">
        <f>SUM(P261:P264)</f>
        <v>0</v>
      </c>
      <c r="R260" s="130">
        <f>SUM(R261:R264)</f>
        <v>0</v>
      </c>
      <c r="T260" s="131">
        <f>SUM(T261:T264)</f>
        <v>0</v>
      </c>
      <c r="AR260" s="125" t="s">
        <v>84</v>
      </c>
      <c r="AT260" s="132" t="s">
        <v>76</v>
      </c>
      <c r="AU260" s="132" t="s">
        <v>77</v>
      </c>
      <c r="AY260" s="125" t="s">
        <v>339</v>
      </c>
      <c r="BK260" s="133">
        <f>SUM(BK261:BK264)</f>
        <v>0</v>
      </c>
    </row>
    <row r="261" spans="2:65" s="1" customFormat="1" ht="24.15" customHeight="1" x14ac:dyDescent="0.2">
      <c r="B261" s="136"/>
      <c r="C261" s="137" t="s">
        <v>829</v>
      </c>
      <c r="D261" s="137" t="s">
        <v>342</v>
      </c>
      <c r="E261" s="138" t="s">
        <v>6836</v>
      </c>
      <c r="F261" s="139" t="s">
        <v>6837</v>
      </c>
      <c r="G261" s="140" t="s">
        <v>358</v>
      </c>
      <c r="H261" s="141">
        <v>55</v>
      </c>
      <c r="I261" s="142"/>
      <c r="J261" s="143">
        <f>ROUND(I261*H261,2)</f>
        <v>0</v>
      </c>
      <c r="K261" s="139" t="s">
        <v>346</v>
      </c>
      <c r="L261" s="32"/>
      <c r="M261" s="144" t="s">
        <v>1</v>
      </c>
      <c r="N261" s="145" t="s">
        <v>42</v>
      </c>
      <c r="P261" s="146">
        <f>O261*H261</f>
        <v>0</v>
      </c>
      <c r="Q261" s="146">
        <v>0</v>
      </c>
      <c r="R261" s="146">
        <f>Q261*H261</f>
        <v>0</v>
      </c>
      <c r="S261" s="146">
        <v>0</v>
      </c>
      <c r="T261" s="147">
        <f>S261*H261</f>
        <v>0</v>
      </c>
      <c r="AR261" s="148" t="s">
        <v>249</v>
      </c>
      <c r="AT261" s="148" t="s">
        <v>342</v>
      </c>
      <c r="AU261" s="148" t="s">
        <v>84</v>
      </c>
      <c r="AY261" s="17" t="s">
        <v>339</v>
      </c>
      <c r="BE261" s="149">
        <f>IF(N261="základní",J261,0)</f>
        <v>0</v>
      </c>
      <c r="BF261" s="149">
        <f>IF(N261="snížená",J261,0)</f>
        <v>0</v>
      </c>
      <c r="BG261" s="149">
        <f>IF(N261="zákl. přenesená",J261,0)</f>
        <v>0</v>
      </c>
      <c r="BH261" s="149">
        <f>IF(N261="sníž. přenesená",J261,0)</f>
        <v>0</v>
      </c>
      <c r="BI261" s="149">
        <f>IF(N261="nulová",J261,0)</f>
        <v>0</v>
      </c>
      <c r="BJ261" s="17" t="s">
        <v>84</v>
      </c>
      <c r="BK261" s="149">
        <f>ROUND(I261*H261,2)</f>
        <v>0</v>
      </c>
      <c r="BL261" s="17" t="s">
        <v>249</v>
      </c>
      <c r="BM261" s="148" t="s">
        <v>6838</v>
      </c>
    </row>
    <row r="262" spans="2:65" s="1" customFormat="1" ht="19.2" x14ac:dyDescent="0.2">
      <c r="B262" s="32"/>
      <c r="D262" s="150" t="s">
        <v>348</v>
      </c>
      <c r="F262" s="151" t="s">
        <v>6837</v>
      </c>
      <c r="I262" s="152"/>
      <c r="L262" s="32"/>
      <c r="M262" s="153"/>
      <c r="T262" s="56"/>
      <c r="AT262" s="17" t="s">
        <v>348</v>
      </c>
      <c r="AU262" s="17" t="s">
        <v>84</v>
      </c>
    </row>
    <row r="263" spans="2:65" s="1" customFormat="1" ht="16.5" customHeight="1" x14ac:dyDescent="0.2">
      <c r="B263" s="136"/>
      <c r="C263" s="169" t="s">
        <v>832</v>
      </c>
      <c r="D263" s="169" t="s">
        <v>490</v>
      </c>
      <c r="E263" s="170" t="s">
        <v>6839</v>
      </c>
      <c r="F263" s="171" t="s">
        <v>6840</v>
      </c>
      <c r="G263" s="172" t="s">
        <v>358</v>
      </c>
      <c r="H263" s="173">
        <v>55</v>
      </c>
      <c r="I263" s="174"/>
      <c r="J263" s="175">
        <f>ROUND(I263*H263,2)</f>
        <v>0</v>
      </c>
      <c r="K263" s="171" t="s">
        <v>346</v>
      </c>
      <c r="L263" s="176"/>
      <c r="M263" s="177" t="s">
        <v>1</v>
      </c>
      <c r="N263" s="178" t="s">
        <v>42</v>
      </c>
      <c r="P263" s="146">
        <f>O263*H263</f>
        <v>0</v>
      </c>
      <c r="Q263" s="146">
        <v>0</v>
      </c>
      <c r="R263" s="146">
        <f>Q263*H263</f>
        <v>0</v>
      </c>
      <c r="S263" s="146">
        <v>0</v>
      </c>
      <c r="T263" s="147">
        <f>S263*H263</f>
        <v>0</v>
      </c>
      <c r="AR263" s="148" t="s">
        <v>385</v>
      </c>
      <c r="AT263" s="148" t="s">
        <v>490</v>
      </c>
      <c r="AU263" s="148" t="s">
        <v>84</v>
      </c>
      <c r="AY263" s="17" t="s">
        <v>339</v>
      </c>
      <c r="BE263" s="149">
        <f>IF(N263="základní",J263,0)</f>
        <v>0</v>
      </c>
      <c r="BF263" s="149">
        <f>IF(N263="snížená",J263,0)</f>
        <v>0</v>
      </c>
      <c r="BG263" s="149">
        <f>IF(N263="zákl. přenesená",J263,0)</f>
        <v>0</v>
      </c>
      <c r="BH263" s="149">
        <f>IF(N263="sníž. přenesená",J263,0)</f>
        <v>0</v>
      </c>
      <c r="BI263" s="149">
        <f>IF(N263="nulová",J263,0)</f>
        <v>0</v>
      </c>
      <c r="BJ263" s="17" t="s">
        <v>84</v>
      </c>
      <c r="BK263" s="149">
        <f>ROUND(I263*H263,2)</f>
        <v>0</v>
      </c>
      <c r="BL263" s="17" t="s">
        <v>249</v>
      </c>
      <c r="BM263" s="148" t="s">
        <v>6841</v>
      </c>
    </row>
    <row r="264" spans="2:65" s="1" customFormat="1" x14ac:dyDescent="0.2">
      <c r="B264" s="32"/>
      <c r="D264" s="150" t="s">
        <v>348</v>
      </c>
      <c r="F264" s="151" t="s">
        <v>6840</v>
      </c>
      <c r="I264" s="152"/>
      <c r="L264" s="32"/>
      <c r="M264" s="202"/>
      <c r="N264" s="203"/>
      <c r="O264" s="203"/>
      <c r="P264" s="203"/>
      <c r="Q264" s="203"/>
      <c r="R264" s="203"/>
      <c r="S264" s="203"/>
      <c r="T264" s="204"/>
      <c r="AT264" s="17" t="s">
        <v>348</v>
      </c>
      <c r="AU264" s="17" t="s">
        <v>84</v>
      </c>
    </row>
    <row r="265" spans="2:65" s="1" customFormat="1" ht="6.9" customHeight="1" x14ac:dyDescent="0.2">
      <c r="B265" s="44"/>
      <c r="C265" s="45"/>
      <c r="D265" s="45"/>
      <c r="E265" s="45"/>
      <c r="F265" s="45"/>
      <c r="G265" s="45"/>
      <c r="H265" s="45"/>
      <c r="I265" s="45"/>
      <c r="J265" s="45"/>
      <c r="K265" s="45"/>
      <c r="L265" s="32"/>
    </row>
  </sheetData>
  <autoFilter ref="C127:K264" xr:uid="{00000000-0009-0000-0000-000022000000}"/>
  <mergeCells count="15">
    <mergeCell ref="E114:H114"/>
    <mergeCell ref="E118:H118"/>
    <mergeCell ref="E116:H116"/>
    <mergeCell ref="E120:H120"/>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B2:BM167"/>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253</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3.2" x14ac:dyDescent="0.2">
      <c r="B8" s="20"/>
      <c r="D8" s="27" t="s">
        <v>312</v>
      </c>
      <c r="L8" s="20"/>
    </row>
    <row r="9" spans="2:46" ht="16.5" customHeight="1" x14ac:dyDescent="0.2">
      <c r="B9" s="20"/>
      <c r="E9" s="278" t="s">
        <v>6625</v>
      </c>
      <c r="F9" s="256"/>
      <c r="G9" s="256"/>
      <c r="H9" s="256"/>
      <c r="L9" s="20"/>
    </row>
    <row r="10" spans="2:46" ht="12" customHeight="1" x14ac:dyDescent="0.2">
      <c r="B10" s="20"/>
      <c r="D10" s="27" t="s">
        <v>314</v>
      </c>
      <c r="L10" s="20"/>
    </row>
    <row r="11" spans="2:46" s="1" customFormat="1" ht="16.5" customHeight="1" x14ac:dyDescent="0.2">
      <c r="B11" s="32"/>
      <c r="E11" s="260" t="s">
        <v>6626</v>
      </c>
      <c r="F11" s="277"/>
      <c r="G11" s="277"/>
      <c r="H11" s="277"/>
      <c r="L11" s="32"/>
    </row>
    <row r="12" spans="2:46" s="1" customFormat="1" ht="12" customHeight="1" x14ac:dyDescent="0.2">
      <c r="B12" s="32"/>
      <c r="D12" s="27" t="s">
        <v>6627</v>
      </c>
      <c r="L12" s="32"/>
    </row>
    <row r="13" spans="2:46" s="1" customFormat="1" ht="16.5" customHeight="1" x14ac:dyDescent="0.2">
      <c r="B13" s="32"/>
      <c r="E13" s="248" t="s">
        <v>6842</v>
      </c>
      <c r="F13" s="277"/>
      <c r="G13" s="277"/>
      <c r="H13" s="277"/>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8"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80" t="str">
        <f>'Rekapitulace stavby'!E14</f>
        <v>Vyplň údaj</v>
      </c>
      <c r="F22" s="266"/>
      <c r="G22" s="266"/>
      <c r="H22" s="266"/>
      <c r="I22" s="27" t="s">
        <v>28</v>
      </c>
      <c r="J22" s="28" t="str">
        <f>'Rekapitulace stavby'!AN14</f>
        <v>Vyplň údaj</v>
      </c>
      <c r="L22" s="32"/>
    </row>
    <row r="23" spans="2:12" s="1" customFormat="1" ht="6.9" customHeight="1" x14ac:dyDescent="0.2">
      <c r="B23" s="32"/>
      <c r="L23" s="32"/>
    </row>
    <row r="24" spans="2:12" s="1" customFormat="1" ht="12" customHeight="1" x14ac:dyDescent="0.2">
      <c r="B24" s="32"/>
      <c r="D24" s="27" t="s">
        <v>32</v>
      </c>
      <c r="I24" s="27" t="s">
        <v>25</v>
      </c>
      <c r="J24" s="25" t="s">
        <v>6629</v>
      </c>
      <c r="L24" s="32"/>
    </row>
    <row r="25" spans="2:12" s="1" customFormat="1" ht="18" customHeight="1" x14ac:dyDescent="0.2">
      <c r="B25" s="32"/>
      <c r="E25" s="25" t="s">
        <v>6630</v>
      </c>
      <c r="I25" s="27" t="s">
        <v>28</v>
      </c>
      <c r="J25" s="25" t="s">
        <v>6631</v>
      </c>
      <c r="L25" s="32"/>
    </row>
    <row r="26" spans="2:12" s="1" customFormat="1" ht="6.9" customHeight="1" x14ac:dyDescent="0.2">
      <c r="B26" s="32"/>
      <c r="L26" s="32"/>
    </row>
    <row r="27" spans="2:12" s="1" customFormat="1" ht="12" customHeight="1" x14ac:dyDescent="0.2">
      <c r="B27" s="32"/>
      <c r="D27" s="27" t="s">
        <v>35</v>
      </c>
      <c r="I27" s="27" t="s">
        <v>25</v>
      </c>
      <c r="J27" s="25" t="s">
        <v>1</v>
      </c>
      <c r="L27" s="32"/>
    </row>
    <row r="28" spans="2:12" s="1" customFormat="1" ht="18" customHeight="1" x14ac:dyDescent="0.2">
      <c r="B28" s="32"/>
      <c r="E28" s="25" t="s">
        <v>6632</v>
      </c>
      <c r="I28" s="27" t="s">
        <v>28</v>
      </c>
      <c r="J28" s="25" t="s">
        <v>1</v>
      </c>
      <c r="L28" s="32"/>
    </row>
    <row r="29" spans="2:12" s="1" customFormat="1" ht="6.9" customHeight="1" x14ac:dyDescent="0.2">
      <c r="B29" s="32"/>
      <c r="L29" s="32"/>
    </row>
    <row r="30" spans="2:12" s="1" customFormat="1" ht="12" customHeight="1" x14ac:dyDescent="0.2">
      <c r="B30" s="32"/>
      <c r="D30" s="27" t="s">
        <v>36</v>
      </c>
      <c r="L30" s="32"/>
    </row>
    <row r="31" spans="2:12" s="7" customFormat="1" ht="47.25" customHeight="1" x14ac:dyDescent="0.2">
      <c r="B31" s="94"/>
      <c r="E31" s="270" t="s">
        <v>6633</v>
      </c>
      <c r="F31" s="270"/>
      <c r="G31" s="270"/>
      <c r="H31" s="270"/>
      <c r="L31" s="94"/>
    </row>
    <row r="32" spans="2:12" s="1" customFormat="1" ht="6.9" customHeight="1" x14ac:dyDescent="0.2">
      <c r="B32" s="32"/>
      <c r="L32" s="32"/>
    </row>
    <row r="33" spans="2:12" s="1" customFormat="1" ht="6.9" customHeight="1" x14ac:dyDescent="0.2">
      <c r="B33" s="32"/>
      <c r="D33" s="53"/>
      <c r="E33" s="53"/>
      <c r="F33" s="53"/>
      <c r="G33" s="53"/>
      <c r="H33" s="53"/>
      <c r="I33" s="53"/>
      <c r="J33" s="53"/>
      <c r="K33" s="53"/>
      <c r="L33" s="32"/>
    </row>
    <row r="34" spans="2:12" s="1" customFormat="1" ht="25.35" customHeight="1" x14ac:dyDescent="0.2">
      <c r="B34" s="32"/>
      <c r="D34" s="95" t="s">
        <v>37</v>
      </c>
      <c r="J34" s="66">
        <f>ROUND(J125, 2)</f>
        <v>0</v>
      </c>
      <c r="L34" s="32"/>
    </row>
    <row r="35" spans="2:12" s="1" customFormat="1" ht="6.9" customHeight="1" x14ac:dyDescent="0.2">
      <c r="B35" s="32"/>
      <c r="D35" s="53"/>
      <c r="E35" s="53"/>
      <c r="F35" s="53"/>
      <c r="G35" s="53"/>
      <c r="H35" s="53"/>
      <c r="I35" s="53"/>
      <c r="J35" s="53"/>
      <c r="K35" s="53"/>
      <c r="L35" s="32"/>
    </row>
    <row r="36" spans="2:12" s="1" customFormat="1" ht="14.4" customHeight="1" x14ac:dyDescent="0.2">
      <c r="B36" s="32"/>
      <c r="F36" s="35" t="s">
        <v>39</v>
      </c>
      <c r="I36" s="35" t="s">
        <v>38</v>
      </c>
      <c r="J36" s="35" t="s">
        <v>40</v>
      </c>
      <c r="L36" s="32"/>
    </row>
    <row r="37" spans="2:12" s="1" customFormat="1" ht="14.4" customHeight="1" x14ac:dyDescent="0.2">
      <c r="B37" s="32"/>
      <c r="D37" s="55" t="s">
        <v>41</v>
      </c>
      <c r="E37" s="27" t="s">
        <v>42</v>
      </c>
      <c r="F37" s="86">
        <f>ROUND((SUM(BE125:BE166)),  2)</f>
        <v>0</v>
      </c>
      <c r="I37" s="96">
        <v>0.21</v>
      </c>
      <c r="J37" s="86">
        <f>ROUND(((SUM(BE125:BE166))*I37),  2)</f>
        <v>0</v>
      </c>
      <c r="L37" s="32"/>
    </row>
    <row r="38" spans="2:12" s="1" customFormat="1" ht="14.4" customHeight="1" x14ac:dyDescent="0.2">
      <c r="B38" s="32"/>
      <c r="E38" s="27" t="s">
        <v>43</v>
      </c>
      <c r="F38" s="86">
        <f>ROUND((SUM(BF125:BF166)),  2)</f>
        <v>0</v>
      </c>
      <c r="I38" s="96">
        <v>0.12</v>
      </c>
      <c r="J38" s="86">
        <f>ROUND(((SUM(BF125:BF166))*I38),  2)</f>
        <v>0</v>
      </c>
      <c r="L38" s="32"/>
    </row>
    <row r="39" spans="2:12" s="1" customFormat="1" ht="14.4" hidden="1" customHeight="1" x14ac:dyDescent="0.2">
      <c r="B39" s="32"/>
      <c r="E39" s="27" t="s">
        <v>44</v>
      </c>
      <c r="F39" s="86">
        <f>ROUND((SUM(BG125:BG166)),  2)</f>
        <v>0</v>
      </c>
      <c r="I39" s="96">
        <v>0.21</v>
      </c>
      <c r="J39" s="86">
        <f>0</f>
        <v>0</v>
      </c>
      <c r="L39" s="32"/>
    </row>
    <row r="40" spans="2:12" s="1" customFormat="1" ht="14.4" hidden="1" customHeight="1" x14ac:dyDescent="0.2">
      <c r="B40" s="32"/>
      <c r="E40" s="27" t="s">
        <v>45</v>
      </c>
      <c r="F40" s="86">
        <f>ROUND((SUM(BH125:BH166)),  2)</f>
        <v>0</v>
      </c>
      <c r="I40" s="96">
        <v>0.12</v>
      </c>
      <c r="J40" s="86">
        <f>0</f>
        <v>0</v>
      </c>
      <c r="L40" s="32"/>
    </row>
    <row r="41" spans="2:12" s="1" customFormat="1" ht="14.4" hidden="1" customHeight="1" x14ac:dyDescent="0.2">
      <c r="B41" s="32"/>
      <c r="E41" s="27" t="s">
        <v>46</v>
      </c>
      <c r="F41" s="86">
        <f>ROUND((SUM(BI125:BI166)),  2)</f>
        <v>0</v>
      </c>
      <c r="I41" s="96">
        <v>0</v>
      </c>
      <c r="J41" s="86">
        <f>0</f>
        <v>0</v>
      </c>
      <c r="L41" s="32"/>
    </row>
    <row r="42" spans="2:12" s="1" customFormat="1" ht="6.9"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 customHeight="1" x14ac:dyDescent="0.2">
      <c r="B44" s="32"/>
      <c r="L44" s="32"/>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ht="16.5" customHeight="1" x14ac:dyDescent="0.2">
      <c r="B87" s="20"/>
      <c r="E87" s="278" t="s">
        <v>6625</v>
      </c>
      <c r="F87" s="256"/>
      <c r="G87" s="256"/>
      <c r="H87" s="256"/>
      <c r="L87" s="20"/>
    </row>
    <row r="88" spans="2:12" ht="12" customHeight="1" x14ac:dyDescent="0.2">
      <c r="B88" s="20"/>
      <c r="C88" s="27" t="s">
        <v>314</v>
      </c>
      <c r="L88" s="20"/>
    </row>
    <row r="89" spans="2:12" s="1" customFormat="1" ht="16.5" customHeight="1" x14ac:dyDescent="0.2">
      <c r="B89" s="32"/>
      <c r="E89" s="260" t="s">
        <v>6626</v>
      </c>
      <c r="F89" s="277"/>
      <c r="G89" s="277"/>
      <c r="H89" s="277"/>
      <c r="L89" s="32"/>
    </row>
    <row r="90" spans="2:12" s="1" customFormat="1" ht="12" customHeight="1" x14ac:dyDescent="0.2">
      <c r="B90" s="32"/>
      <c r="C90" s="27" t="s">
        <v>6627</v>
      </c>
      <c r="L90" s="32"/>
    </row>
    <row r="91" spans="2:12" s="1" customFormat="1" ht="16.5" customHeight="1" x14ac:dyDescent="0.2">
      <c r="B91" s="32"/>
      <c r="E91" s="248" t="str">
        <f>E13</f>
        <v>SO3.1.1.2 - Zemní práce</v>
      </c>
      <c r="F91" s="277"/>
      <c r="G91" s="277"/>
      <c r="H91" s="277"/>
      <c r="L91" s="32"/>
    </row>
    <row r="92" spans="2:12" s="1" customFormat="1" ht="6.9"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 customHeight="1" x14ac:dyDescent="0.2">
      <c r="B94" s="32"/>
      <c r="L94" s="32"/>
    </row>
    <row r="95" spans="2:12" s="1" customFormat="1" ht="25.65" customHeight="1" x14ac:dyDescent="0.2">
      <c r="B95" s="32"/>
      <c r="C95" s="27" t="s">
        <v>24</v>
      </c>
      <c r="F95" s="25" t="str">
        <f>E19</f>
        <v>Správa železnic, státní organizace, OŘ Ostrava</v>
      </c>
      <c r="I95" s="27" t="s">
        <v>32</v>
      </c>
      <c r="J95" s="30" t="str">
        <f>E25</f>
        <v>ENPRO Energo s.r.o.-</v>
      </c>
      <c r="L95" s="32"/>
    </row>
    <row r="96" spans="2:12" s="1" customFormat="1" ht="15.15" customHeight="1" x14ac:dyDescent="0.2">
      <c r="B96" s="32"/>
      <c r="C96" s="27" t="s">
        <v>30</v>
      </c>
      <c r="F96" s="25" t="str">
        <f>IF(E22="","",E22)</f>
        <v>Vyplň údaj</v>
      </c>
      <c r="I96" s="27" t="s">
        <v>35</v>
      </c>
      <c r="J96" s="30" t="str">
        <f>E28</f>
        <v>Ing. Jan Kostelenec</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8" customHeight="1" x14ac:dyDescent="0.2">
      <c r="B100" s="32"/>
      <c r="C100" s="107" t="s">
        <v>319</v>
      </c>
      <c r="J100" s="66">
        <f>J125</f>
        <v>0</v>
      </c>
      <c r="L100" s="32"/>
      <c r="AU100" s="17" t="s">
        <v>320</v>
      </c>
    </row>
    <row r="101" spans="2:47" s="8" customFormat="1" ht="24.9" customHeight="1" x14ac:dyDescent="0.2">
      <c r="B101" s="108"/>
      <c r="D101" s="109" t="s">
        <v>6843</v>
      </c>
      <c r="E101" s="110"/>
      <c r="F101" s="110"/>
      <c r="G101" s="110"/>
      <c r="H101" s="110"/>
      <c r="I101" s="110"/>
      <c r="J101" s="111">
        <f>J126</f>
        <v>0</v>
      </c>
      <c r="L101" s="108"/>
    </row>
    <row r="102" spans="2:47" s="1" customFormat="1" ht="21.75" customHeight="1" x14ac:dyDescent="0.2">
      <c r="B102" s="32"/>
      <c r="L102" s="32"/>
    </row>
    <row r="103" spans="2:47" s="1" customFormat="1" ht="6.9" customHeight="1" x14ac:dyDescent="0.2">
      <c r="B103" s="44"/>
      <c r="C103" s="45"/>
      <c r="D103" s="45"/>
      <c r="E103" s="45"/>
      <c r="F103" s="45"/>
      <c r="G103" s="45"/>
      <c r="H103" s="45"/>
      <c r="I103" s="45"/>
      <c r="J103" s="45"/>
      <c r="K103" s="45"/>
      <c r="L103" s="32"/>
    </row>
    <row r="107" spans="2:47" s="1" customFormat="1" ht="6.9" customHeight="1" x14ac:dyDescent="0.2">
      <c r="B107" s="46"/>
      <c r="C107" s="47"/>
      <c r="D107" s="47"/>
      <c r="E107" s="47"/>
      <c r="F107" s="47"/>
      <c r="G107" s="47"/>
      <c r="H107" s="47"/>
      <c r="I107" s="47"/>
      <c r="J107" s="47"/>
      <c r="K107" s="47"/>
      <c r="L107" s="32"/>
    </row>
    <row r="108" spans="2:47" s="1" customFormat="1" ht="24.9" customHeight="1" x14ac:dyDescent="0.2">
      <c r="B108" s="32"/>
      <c r="C108" s="21" t="s">
        <v>324</v>
      </c>
      <c r="L108" s="32"/>
    </row>
    <row r="109" spans="2:47" s="1" customFormat="1" ht="6.9" customHeight="1" x14ac:dyDescent="0.2">
      <c r="B109" s="32"/>
      <c r="L109" s="32"/>
    </row>
    <row r="110" spans="2:47" s="1" customFormat="1" ht="12" customHeight="1" x14ac:dyDescent="0.2">
      <c r="B110" s="32"/>
      <c r="C110" s="27" t="s">
        <v>16</v>
      </c>
      <c r="L110" s="32"/>
    </row>
    <row r="111" spans="2:47" s="1" customFormat="1" ht="16.5" customHeight="1" x14ac:dyDescent="0.2">
      <c r="B111" s="32"/>
      <c r="E111" s="278" t="str">
        <f>E7</f>
        <v>Prostá rekonstrukce trati v úseku Milotice nad Opavou – Brantice – 2.etapa</v>
      </c>
      <c r="F111" s="279"/>
      <c r="G111" s="279"/>
      <c r="H111" s="279"/>
      <c r="L111" s="32"/>
    </row>
    <row r="112" spans="2:47" ht="12" customHeight="1" x14ac:dyDescent="0.2">
      <c r="B112" s="20"/>
      <c r="C112" s="27" t="s">
        <v>312</v>
      </c>
      <c r="L112" s="20"/>
    </row>
    <row r="113" spans="2:65" ht="16.5" customHeight="1" x14ac:dyDescent="0.2">
      <c r="B113" s="20"/>
      <c r="E113" s="278" t="s">
        <v>6625</v>
      </c>
      <c r="F113" s="256"/>
      <c r="G113" s="256"/>
      <c r="H113" s="256"/>
      <c r="L113" s="20"/>
    </row>
    <row r="114" spans="2:65" ht="12" customHeight="1" x14ac:dyDescent="0.2">
      <c r="B114" s="20"/>
      <c r="C114" s="27" t="s">
        <v>314</v>
      </c>
      <c r="L114" s="20"/>
    </row>
    <row r="115" spans="2:65" s="1" customFormat="1" ht="16.5" customHeight="1" x14ac:dyDescent="0.2">
      <c r="B115" s="32"/>
      <c r="E115" s="260" t="s">
        <v>6626</v>
      </c>
      <c r="F115" s="277"/>
      <c r="G115" s="277"/>
      <c r="H115" s="277"/>
      <c r="L115" s="32"/>
    </row>
    <row r="116" spans="2:65" s="1" customFormat="1" ht="12" customHeight="1" x14ac:dyDescent="0.2">
      <c r="B116" s="32"/>
      <c r="C116" s="27" t="s">
        <v>6627</v>
      </c>
      <c r="L116" s="32"/>
    </row>
    <row r="117" spans="2:65" s="1" customFormat="1" ht="16.5" customHeight="1" x14ac:dyDescent="0.2">
      <c r="B117" s="32"/>
      <c r="E117" s="248" t="str">
        <f>E13</f>
        <v>SO3.1.1.2 - Zemní práce</v>
      </c>
      <c r="F117" s="277"/>
      <c r="G117" s="277"/>
      <c r="H117" s="277"/>
      <c r="L117" s="32"/>
    </row>
    <row r="118" spans="2:65" s="1" customFormat="1" ht="6.9" customHeight="1" x14ac:dyDescent="0.2">
      <c r="B118" s="32"/>
      <c r="L118" s="32"/>
    </row>
    <row r="119" spans="2:65" s="1" customFormat="1" ht="12" customHeight="1" x14ac:dyDescent="0.2">
      <c r="B119" s="32"/>
      <c r="C119" s="27" t="s">
        <v>20</v>
      </c>
      <c r="F119" s="25" t="str">
        <f>F16</f>
        <v>PS Krnov</v>
      </c>
      <c r="I119" s="27" t="s">
        <v>22</v>
      </c>
      <c r="J119" s="52" t="str">
        <f>IF(J16="","",J16)</f>
        <v>22. 5. 2025</v>
      </c>
      <c r="L119" s="32"/>
    </row>
    <row r="120" spans="2:65" s="1" customFormat="1" ht="6.9" customHeight="1" x14ac:dyDescent="0.2">
      <c r="B120" s="32"/>
      <c r="L120" s="32"/>
    </row>
    <row r="121" spans="2:65" s="1" customFormat="1" ht="25.65" customHeight="1" x14ac:dyDescent="0.2">
      <c r="B121" s="32"/>
      <c r="C121" s="27" t="s">
        <v>24</v>
      </c>
      <c r="F121" s="25" t="str">
        <f>E19</f>
        <v>Správa železnic, státní organizace, OŘ Ostrava</v>
      </c>
      <c r="I121" s="27" t="s">
        <v>32</v>
      </c>
      <c r="J121" s="30" t="str">
        <f>E25</f>
        <v>ENPRO Energo s.r.o.-</v>
      </c>
      <c r="L121" s="32"/>
    </row>
    <row r="122" spans="2:65" s="1" customFormat="1" ht="15.15" customHeight="1" x14ac:dyDescent="0.2">
      <c r="B122" s="32"/>
      <c r="C122" s="27" t="s">
        <v>30</v>
      </c>
      <c r="F122" s="25" t="str">
        <f>IF(E22="","",E22)</f>
        <v>Vyplň údaj</v>
      </c>
      <c r="I122" s="27" t="s">
        <v>35</v>
      </c>
      <c r="J122" s="30" t="str">
        <f>E28</f>
        <v>Ing. Jan Kostelenec</v>
      </c>
      <c r="L122" s="32"/>
    </row>
    <row r="123" spans="2:65" s="1" customFormat="1" ht="10.35" customHeight="1" x14ac:dyDescent="0.2">
      <c r="B123" s="32"/>
      <c r="L123" s="32"/>
    </row>
    <row r="124" spans="2:65" s="10" customFormat="1" ht="29.25" customHeight="1" x14ac:dyDescent="0.2">
      <c r="B124" s="116"/>
      <c r="C124" s="117" t="s">
        <v>325</v>
      </c>
      <c r="D124" s="118" t="s">
        <v>62</v>
      </c>
      <c r="E124" s="118" t="s">
        <v>58</v>
      </c>
      <c r="F124" s="118" t="s">
        <v>59</v>
      </c>
      <c r="G124" s="118" t="s">
        <v>326</v>
      </c>
      <c r="H124" s="118" t="s">
        <v>327</v>
      </c>
      <c r="I124" s="118" t="s">
        <v>328</v>
      </c>
      <c r="J124" s="118" t="s">
        <v>318</v>
      </c>
      <c r="K124" s="119" t="s">
        <v>329</v>
      </c>
      <c r="L124" s="116"/>
      <c r="M124" s="59" t="s">
        <v>1</v>
      </c>
      <c r="N124" s="60" t="s">
        <v>41</v>
      </c>
      <c r="O124" s="60" t="s">
        <v>330</v>
      </c>
      <c r="P124" s="60" t="s">
        <v>331</v>
      </c>
      <c r="Q124" s="60" t="s">
        <v>332</v>
      </c>
      <c r="R124" s="60" t="s">
        <v>333</v>
      </c>
      <c r="S124" s="60" t="s">
        <v>334</v>
      </c>
      <c r="T124" s="61" t="s">
        <v>335</v>
      </c>
    </row>
    <row r="125" spans="2:65" s="1" customFormat="1" ht="22.8" customHeight="1" x14ac:dyDescent="0.3">
      <c r="B125" s="32"/>
      <c r="C125" s="64" t="s">
        <v>336</v>
      </c>
      <c r="J125" s="120">
        <f>BK125</f>
        <v>0</v>
      </c>
      <c r="L125" s="32"/>
      <c r="M125" s="62"/>
      <c r="N125" s="53"/>
      <c r="O125" s="53"/>
      <c r="P125" s="121">
        <f>P126</f>
        <v>0</v>
      </c>
      <c r="Q125" s="53"/>
      <c r="R125" s="121">
        <f>R126</f>
        <v>111.6080618</v>
      </c>
      <c r="S125" s="53"/>
      <c r="T125" s="122">
        <f>T126</f>
        <v>0</v>
      </c>
      <c r="AT125" s="17" t="s">
        <v>76</v>
      </c>
      <c r="AU125" s="17" t="s">
        <v>320</v>
      </c>
      <c r="BK125" s="123">
        <f>BK126</f>
        <v>0</v>
      </c>
    </row>
    <row r="126" spans="2:65" s="11" customFormat="1" ht="25.95" customHeight="1" x14ac:dyDescent="0.25">
      <c r="B126" s="124"/>
      <c r="D126" s="125" t="s">
        <v>76</v>
      </c>
      <c r="E126" s="126" t="s">
        <v>399</v>
      </c>
      <c r="F126" s="126" t="s">
        <v>6844</v>
      </c>
      <c r="I126" s="127"/>
      <c r="J126" s="128">
        <f>BK126</f>
        <v>0</v>
      </c>
      <c r="L126" s="124"/>
      <c r="M126" s="129"/>
      <c r="P126" s="130">
        <f>SUM(P127:P166)</f>
        <v>0</v>
      </c>
      <c r="R126" s="130">
        <f>SUM(R127:R166)</f>
        <v>111.6080618</v>
      </c>
      <c r="T126" s="131">
        <f>SUM(T127:T166)</f>
        <v>0</v>
      </c>
      <c r="AR126" s="125" t="s">
        <v>84</v>
      </c>
      <c r="AT126" s="132" t="s">
        <v>76</v>
      </c>
      <c r="AU126" s="132" t="s">
        <v>77</v>
      </c>
      <c r="AY126" s="125" t="s">
        <v>339</v>
      </c>
      <c r="BK126" s="133">
        <f>SUM(BK127:BK166)</f>
        <v>0</v>
      </c>
    </row>
    <row r="127" spans="2:65" s="1" customFormat="1" ht="21.75" customHeight="1" x14ac:dyDescent="0.2">
      <c r="B127" s="136"/>
      <c r="C127" s="137" t="s">
        <v>84</v>
      </c>
      <c r="D127" s="137" t="s">
        <v>342</v>
      </c>
      <c r="E127" s="138" t="s">
        <v>6845</v>
      </c>
      <c r="F127" s="139" t="s">
        <v>6846</v>
      </c>
      <c r="G127" s="140" t="s">
        <v>373</v>
      </c>
      <c r="H127" s="141">
        <v>51.33</v>
      </c>
      <c r="I127" s="142"/>
      <c r="J127" s="143">
        <f>ROUND(I127*H127,2)</f>
        <v>0</v>
      </c>
      <c r="K127" s="139" t="s">
        <v>902</v>
      </c>
      <c r="L127" s="32"/>
      <c r="M127" s="144" t="s">
        <v>1</v>
      </c>
      <c r="N127" s="145" t="s">
        <v>42</v>
      </c>
      <c r="P127" s="146">
        <f>O127*H127</f>
        <v>0</v>
      </c>
      <c r="Q127" s="146">
        <v>2.16</v>
      </c>
      <c r="R127" s="146">
        <f>Q127*H127</f>
        <v>110.8728</v>
      </c>
      <c r="S127" s="146">
        <v>0</v>
      </c>
      <c r="T127" s="147">
        <f>S127*H127</f>
        <v>0</v>
      </c>
      <c r="AR127" s="148" t="s">
        <v>249</v>
      </c>
      <c r="AT127" s="148" t="s">
        <v>342</v>
      </c>
      <c r="AU127" s="148" t="s">
        <v>84</v>
      </c>
      <c r="AY127" s="17" t="s">
        <v>339</v>
      </c>
      <c r="BE127" s="149">
        <f>IF(N127="základní",J127,0)</f>
        <v>0</v>
      </c>
      <c r="BF127" s="149">
        <f>IF(N127="snížená",J127,0)</f>
        <v>0</v>
      </c>
      <c r="BG127" s="149">
        <f>IF(N127="zákl. přenesená",J127,0)</f>
        <v>0</v>
      </c>
      <c r="BH127" s="149">
        <f>IF(N127="sníž. přenesená",J127,0)</f>
        <v>0</v>
      </c>
      <c r="BI127" s="149">
        <f>IF(N127="nulová",J127,0)</f>
        <v>0</v>
      </c>
      <c r="BJ127" s="17" t="s">
        <v>84</v>
      </c>
      <c r="BK127" s="149">
        <f>ROUND(I127*H127,2)</f>
        <v>0</v>
      </c>
      <c r="BL127" s="17" t="s">
        <v>249</v>
      </c>
      <c r="BM127" s="148" t="s">
        <v>6847</v>
      </c>
    </row>
    <row r="128" spans="2:65" s="1" customFormat="1" x14ac:dyDescent="0.2">
      <c r="B128" s="32"/>
      <c r="D128" s="150" t="s">
        <v>348</v>
      </c>
      <c r="F128" s="151" t="s">
        <v>6846</v>
      </c>
      <c r="I128" s="152"/>
      <c r="L128" s="32"/>
      <c r="M128" s="153"/>
      <c r="T128" s="56"/>
      <c r="AT128" s="17" t="s">
        <v>348</v>
      </c>
      <c r="AU128" s="17" t="s">
        <v>84</v>
      </c>
    </row>
    <row r="129" spans="2:65" s="1" customFormat="1" ht="24.15" customHeight="1" x14ac:dyDescent="0.2">
      <c r="B129" s="136"/>
      <c r="C129" s="137" t="s">
        <v>86</v>
      </c>
      <c r="D129" s="137" t="s">
        <v>342</v>
      </c>
      <c r="E129" s="138" t="s">
        <v>6848</v>
      </c>
      <c r="F129" s="139" t="s">
        <v>6849</v>
      </c>
      <c r="G129" s="140" t="s">
        <v>373</v>
      </c>
      <c r="H129" s="141">
        <v>47.95</v>
      </c>
      <c r="I129" s="142"/>
      <c r="J129" s="143">
        <f>ROUND(I129*H129,2)</f>
        <v>0</v>
      </c>
      <c r="K129" s="139" t="s">
        <v>902</v>
      </c>
      <c r="L129" s="32"/>
      <c r="M129" s="144" t="s">
        <v>1</v>
      </c>
      <c r="N129" s="145" t="s">
        <v>42</v>
      </c>
      <c r="P129" s="146">
        <f>O129*H129</f>
        <v>0</v>
      </c>
      <c r="Q129" s="146">
        <v>0</v>
      </c>
      <c r="R129" s="146">
        <f>Q129*H129</f>
        <v>0</v>
      </c>
      <c r="S129" s="146">
        <v>0</v>
      </c>
      <c r="T129" s="147">
        <f>S129*H129</f>
        <v>0</v>
      </c>
      <c r="AR129" s="148" t="s">
        <v>249</v>
      </c>
      <c r="AT129" s="148" t="s">
        <v>342</v>
      </c>
      <c r="AU129" s="148" t="s">
        <v>84</v>
      </c>
      <c r="AY129" s="17" t="s">
        <v>339</v>
      </c>
      <c r="BE129" s="149">
        <f>IF(N129="základní",J129,0)</f>
        <v>0</v>
      </c>
      <c r="BF129" s="149">
        <f>IF(N129="snížená",J129,0)</f>
        <v>0</v>
      </c>
      <c r="BG129" s="149">
        <f>IF(N129="zákl. přenesená",J129,0)</f>
        <v>0</v>
      </c>
      <c r="BH129" s="149">
        <f>IF(N129="sníž. přenesená",J129,0)</f>
        <v>0</v>
      </c>
      <c r="BI129" s="149">
        <f>IF(N129="nulová",J129,0)</f>
        <v>0</v>
      </c>
      <c r="BJ129" s="17" t="s">
        <v>84</v>
      </c>
      <c r="BK129" s="149">
        <f>ROUND(I129*H129,2)</f>
        <v>0</v>
      </c>
      <c r="BL129" s="17" t="s">
        <v>249</v>
      </c>
      <c r="BM129" s="148" t="s">
        <v>6850</v>
      </c>
    </row>
    <row r="130" spans="2:65" s="1" customFormat="1" ht="19.2" x14ac:dyDescent="0.2">
      <c r="B130" s="32"/>
      <c r="D130" s="150" t="s">
        <v>348</v>
      </c>
      <c r="F130" s="151" t="s">
        <v>6849</v>
      </c>
      <c r="I130" s="152"/>
      <c r="L130" s="32"/>
      <c r="M130" s="153"/>
      <c r="T130" s="56"/>
      <c r="AT130" s="17" t="s">
        <v>348</v>
      </c>
      <c r="AU130" s="17" t="s">
        <v>84</v>
      </c>
    </row>
    <row r="131" spans="2:65" s="1" customFormat="1" ht="24.15" customHeight="1" x14ac:dyDescent="0.2">
      <c r="B131" s="136"/>
      <c r="C131" s="137" t="s">
        <v>97</v>
      </c>
      <c r="D131" s="137" t="s">
        <v>342</v>
      </c>
      <c r="E131" s="138" t="s">
        <v>6851</v>
      </c>
      <c r="F131" s="139" t="s">
        <v>6852</v>
      </c>
      <c r="G131" s="140" t="s">
        <v>373</v>
      </c>
      <c r="H131" s="141">
        <v>900</v>
      </c>
      <c r="I131" s="142"/>
      <c r="J131" s="143">
        <f>ROUND(I131*H131,2)</f>
        <v>0</v>
      </c>
      <c r="K131" s="139" t="s">
        <v>902</v>
      </c>
      <c r="L131" s="32"/>
      <c r="M131" s="144" t="s">
        <v>1</v>
      </c>
      <c r="N131" s="145" t="s">
        <v>42</v>
      </c>
      <c r="P131" s="146">
        <f>O131*H131</f>
        <v>0</v>
      </c>
      <c r="Q131" s="146">
        <v>0</v>
      </c>
      <c r="R131" s="146">
        <f>Q131*H131</f>
        <v>0</v>
      </c>
      <c r="S131" s="146">
        <v>0</v>
      </c>
      <c r="T131" s="147">
        <f>S131*H131</f>
        <v>0</v>
      </c>
      <c r="AR131" s="148" t="s">
        <v>249</v>
      </c>
      <c r="AT131" s="148" t="s">
        <v>342</v>
      </c>
      <c r="AU131" s="148" t="s">
        <v>84</v>
      </c>
      <c r="AY131" s="17" t="s">
        <v>339</v>
      </c>
      <c r="BE131" s="149">
        <f>IF(N131="základní",J131,0)</f>
        <v>0</v>
      </c>
      <c r="BF131" s="149">
        <f>IF(N131="snížená",J131,0)</f>
        <v>0</v>
      </c>
      <c r="BG131" s="149">
        <f>IF(N131="zákl. přenesená",J131,0)</f>
        <v>0</v>
      </c>
      <c r="BH131" s="149">
        <f>IF(N131="sníž. přenesená",J131,0)</f>
        <v>0</v>
      </c>
      <c r="BI131" s="149">
        <f>IF(N131="nulová",J131,0)</f>
        <v>0</v>
      </c>
      <c r="BJ131" s="17" t="s">
        <v>84</v>
      </c>
      <c r="BK131" s="149">
        <f>ROUND(I131*H131,2)</f>
        <v>0</v>
      </c>
      <c r="BL131" s="17" t="s">
        <v>249</v>
      </c>
      <c r="BM131" s="148" t="s">
        <v>6853</v>
      </c>
    </row>
    <row r="132" spans="2:65" s="1" customFormat="1" ht="19.2" x14ac:dyDescent="0.2">
      <c r="B132" s="32"/>
      <c r="D132" s="150" t="s">
        <v>348</v>
      </c>
      <c r="F132" s="151" t="s">
        <v>6852</v>
      </c>
      <c r="I132" s="152"/>
      <c r="L132" s="32"/>
      <c r="M132" s="153"/>
      <c r="T132" s="56"/>
      <c r="AT132" s="17" t="s">
        <v>348</v>
      </c>
      <c r="AU132" s="17" t="s">
        <v>84</v>
      </c>
    </row>
    <row r="133" spans="2:65" s="1" customFormat="1" ht="24.15" customHeight="1" x14ac:dyDescent="0.2">
      <c r="B133" s="136"/>
      <c r="C133" s="137" t="s">
        <v>249</v>
      </c>
      <c r="D133" s="137" t="s">
        <v>342</v>
      </c>
      <c r="E133" s="138" t="s">
        <v>4938</v>
      </c>
      <c r="F133" s="139" t="s">
        <v>4941</v>
      </c>
      <c r="G133" s="140" t="s">
        <v>373</v>
      </c>
      <c r="H133" s="141">
        <v>850</v>
      </c>
      <c r="I133" s="142"/>
      <c r="J133" s="143">
        <f>ROUND(I133*H133,2)</f>
        <v>0</v>
      </c>
      <c r="K133" s="139" t="s">
        <v>902</v>
      </c>
      <c r="L133" s="32"/>
      <c r="M133" s="144" t="s">
        <v>1</v>
      </c>
      <c r="N133" s="145" t="s">
        <v>42</v>
      </c>
      <c r="P133" s="146">
        <f>O133*H133</f>
        <v>0</v>
      </c>
      <c r="Q133" s="146">
        <v>0</v>
      </c>
      <c r="R133" s="146">
        <f>Q133*H133</f>
        <v>0</v>
      </c>
      <c r="S133" s="146">
        <v>0</v>
      </c>
      <c r="T133" s="147">
        <f>S133*H133</f>
        <v>0</v>
      </c>
      <c r="AR133" s="148" t="s">
        <v>249</v>
      </c>
      <c r="AT133" s="148" t="s">
        <v>342</v>
      </c>
      <c r="AU133" s="148" t="s">
        <v>84</v>
      </c>
      <c r="AY133" s="17" t="s">
        <v>339</v>
      </c>
      <c r="BE133" s="149">
        <f>IF(N133="základní",J133,0)</f>
        <v>0</v>
      </c>
      <c r="BF133" s="149">
        <f>IF(N133="snížená",J133,0)</f>
        <v>0</v>
      </c>
      <c r="BG133" s="149">
        <f>IF(N133="zákl. přenesená",J133,0)</f>
        <v>0</v>
      </c>
      <c r="BH133" s="149">
        <f>IF(N133="sníž. přenesená",J133,0)</f>
        <v>0</v>
      </c>
      <c r="BI133" s="149">
        <f>IF(N133="nulová",J133,0)</f>
        <v>0</v>
      </c>
      <c r="BJ133" s="17" t="s">
        <v>84</v>
      </c>
      <c r="BK133" s="149">
        <f>ROUND(I133*H133,2)</f>
        <v>0</v>
      </c>
      <c r="BL133" s="17" t="s">
        <v>249</v>
      </c>
      <c r="BM133" s="148" t="s">
        <v>6854</v>
      </c>
    </row>
    <row r="134" spans="2:65" s="1" customFormat="1" ht="19.2" x14ac:dyDescent="0.2">
      <c r="B134" s="32"/>
      <c r="D134" s="150" t="s">
        <v>348</v>
      </c>
      <c r="F134" s="151" t="s">
        <v>4941</v>
      </c>
      <c r="I134" s="152"/>
      <c r="L134" s="32"/>
      <c r="M134" s="153"/>
      <c r="T134" s="56"/>
      <c r="AT134" s="17" t="s">
        <v>348</v>
      </c>
      <c r="AU134" s="17" t="s">
        <v>84</v>
      </c>
    </row>
    <row r="135" spans="2:65" s="1" customFormat="1" ht="21.75" customHeight="1" x14ac:dyDescent="0.2">
      <c r="B135" s="136"/>
      <c r="C135" s="137" t="s">
        <v>340</v>
      </c>
      <c r="D135" s="137" t="s">
        <v>342</v>
      </c>
      <c r="E135" s="138" t="s">
        <v>6855</v>
      </c>
      <c r="F135" s="139" t="s">
        <v>6856</v>
      </c>
      <c r="G135" s="140" t="s">
        <v>381</v>
      </c>
      <c r="H135" s="141">
        <v>450</v>
      </c>
      <c r="I135" s="142"/>
      <c r="J135" s="143">
        <f>ROUND(I135*H135,2)</f>
        <v>0</v>
      </c>
      <c r="K135" s="139" t="s">
        <v>902</v>
      </c>
      <c r="L135" s="32"/>
      <c r="M135" s="144" t="s">
        <v>1</v>
      </c>
      <c r="N135" s="145" t="s">
        <v>42</v>
      </c>
      <c r="P135" s="146">
        <f>O135*H135</f>
        <v>0</v>
      </c>
      <c r="Q135" s="146">
        <v>0</v>
      </c>
      <c r="R135" s="146">
        <f>Q135*H135</f>
        <v>0</v>
      </c>
      <c r="S135" s="146">
        <v>0</v>
      </c>
      <c r="T135" s="147">
        <f>S135*H135</f>
        <v>0</v>
      </c>
      <c r="AR135" s="148" t="s">
        <v>249</v>
      </c>
      <c r="AT135" s="148" t="s">
        <v>342</v>
      </c>
      <c r="AU135" s="148" t="s">
        <v>84</v>
      </c>
      <c r="AY135" s="17" t="s">
        <v>339</v>
      </c>
      <c r="BE135" s="149">
        <f>IF(N135="základní",J135,0)</f>
        <v>0</v>
      </c>
      <c r="BF135" s="149">
        <f>IF(N135="snížená",J135,0)</f>
        <v>0</v>
      </c>
      <c r="BG135" s="149">
        <f>IF(N135="zákl. přenesená",J135,0)</f>
        <v>0</v>
      </c>
      <c r="BH135" s="149">
        <f>IF(N135="sníž. přenesená",J135,0)</f>
        <v>0</v>
      </c>
      <c r="BI135" s="149">
        <f>IF(N135="nulová",J135,0)</f>
        <v>0</v>
      </c>
      <c r="BJ135" s="17" t="s">
        <v>84</v>
      </c>
      <c r="BK135" s="149">
        <f>ROUND(I135*H135,2)</f>
        <v>0</v>
      </c>
      <c r="BL135" s="17" t="s">
        <v>249</v>
      </c>
      <c r="BM135" s="148" t="s">
        <v>6857</v>
      </c>
    </row>
    <row r="136" spans="2:65" s="1" customFormat="1" x14ac:dyDescent="0.2">
      <c r="B136" s="32"/>
      <c r="D136" s="150" t="s">
        <v>348</v>
      </c>
      <c r="F136" s="151" t="s">
        <v>6856</v>
      </c>
      <c r="I136" s="152"/>
      <c r="L136" s="32"/>
      <c r="M136" s="153"/>
      <c r="T136" s="56"/>
      <c r="AT136" s="17" t="s">
        <v>348</v>
      </c>
      <c r="AU136" s="17" t="s">
        <v>84</v>
      </c>
    </row>
    <row r="137" spans="2:65" s="1" customFormat="1" ht="24.15" customHeight="1" x14ac:dyDescent="0.2">
      <c r="B137" s="136"/>
      <c r="C137" s="137" t="s">
        <v>370</v>
      </c>
      <c r="D137" s="137" t="s">
        <v>342</v>
      </c>
      <c r="E137" s="138" t="s">
        <v>6858</v>
      </c>
      <c r="F137" s="139" t="s">
        <v>6859</v>
      </c>
      <c r="G137" s="140" t="s">
        <v>358</v>
      </c>
      <c r="H137" s="141">
        <v>46</v>
      </c>
      <c r="I137" s="142"/>
      <c r="J137" s="143">
        <f>ROUND(I137*H137,2)</f>
        <v>0</v>
      </c>
      <c r="K137" s="139" t="s">
        <v>902</v>
      </c>
      <c r="L137" s="32"/>
      <c r="M137" s="144" t="s">
        <v>1</v>
      </c>
      <c r="N137" s="145" t="s">
        <v>42</v>
      </c>
      <c r="P137" s="146">
        <f>O137*H137</f>
        <v>0</v>
      </c>
      <c r="Q137" s="146">
        <v>3.2000000000000002E-3</v>
      </c>
      <c r="R137" s="146">
        <f>Q137*H137</f>
        <v>0.1472</v>
      </c>
      <c r="S137" s="146">
        <v>0</v>
      </c>
      <c r="T137" s="147">
        <f>S137*H137</f>
        <v>0</v>
      </c>
      <c r="AR137" s="148" t="s">
        <v>249</v>
      </c>
      <c r="AT137" s="148" t="s">
        <v>342</v>
      </c>
      <c r="AU137" s="148" t="s">
        <v>84</v>
      </c>
      <c r="AY137" s="17" t="s">
        <v>339</v>
      </c>
      <c r="BE137" s="149">
        <f>IF(N137="základní",J137,0)</f>
        <v>0</v>
      </c>
      <c r="BF137" s="149">
        <f>IF(N137="snížená",J137,0)</f>
        <v>0</v>
      </c>
      <c r="BG137" s="149">
        <f>IF(N137="zákl. přenesená",J137,0)</f>
        <v>0</v>
      </c>
      <c r="BH137" s="149">
        <f>IF(N137="sníž. přenesená",J137,0)</f>
        <v>0</v>
      </c>
      <c r="BI137" s="149">
        <f>IF(N137="nulová",J137,0)</f>
        <v>0</v>
      </c>
      <c r="BJ137" s="17" t="s">
        <v>84</v>
      </c>
      <c r="BK137" s="149">
        <f>ROUND(I137*H137,2)</f>
        <v>0</v>
      </c>
      <c r="BL137" s="17" t="s">
        <v>249</v>
      </c>
      <c r="BM137" s="148" t="s">
        <v>6860</v>
      </c>
    </row>
    <row r="138" spans="2:65" s="1" customFormat="1" ht="19.2" x14ac:dyDescent="0.2">
      <c r="B138" s="32"/>
      <c r="D138" s="150" t="s">
        <v>348</v>
      </c>
      <c r="F138" s="151" t="s">
        <v>6859</v>
      </c>
      <c r="I138" s="152"/>
      <c r="L138" s="32"/>
      <c r="M138" s="153"/>
      <c r="T138" s="56"/>
      <c r="AT138" s="17" t="s">
        <v>348</v>
      </c>
      <c r="AU138" s="17" t="s">
        <v>84</v>
      </c>
    </row>
    <row r="139" spans="2:65" s="1" customFormat="1" ht="16.5" customHeight="1" x14ac:dyDescent="0.2">
      <c r="B139" s="136"/>
      <c r="C139" s="169" t="s">
        <v>378</v>
      </c>
      <c r="D139" s="169" t="s">
        <v>490</v>
      </c>
      <c r="E139" s="170" t="s">
        <v>6861</v>
      </c>
      <c r="F139" s="171" t="s">
        <v>6862</v>
      </c>
      <c r="G139" s="172" t="s">
        <v>358</v>
      </c>
      <c r="H139" s="173">
        <v>47.38</v>
      </c>
      <c r="I139" s="174"/>
      <c r="J139" s="175">
        <f>ROUND(I139*H139,2)</f>
        <v>0</v>
      </c>
      <c r="K139" s="171" t="s">
        <v>902</v>
      </c>
      <c r="L139" s="176"/>
      <c r="M139" s="177" t="s">
        <v>1</v>
      </c>
      <c r="N139" s="178" t="s">
        <v>42</v>
      </c>
      <c r="P139" s="146">
        <f>O139*H139</f>
        <v>0</v>
      </c>
      <c r="Q139" s="146">
        <v>1.0659999999999999E-2</v>
      </c>
      <c r="R139" s="146">
        <f>Q139*H139</f>
        <v>0.50507080000000004</v>
      </c>
      <c r="S139" s="146">
        <v>0</v>
      </c>
      <c r="T139" s="147">
        <f>S139*H139</f>
        <v>0</v>
      </c>
      <c r="AR139" s="148" t="s">
        <v>385</v>
      </c>
      <c r="AT139" s="148" t="s">
        <v>490</v>
      </c>
      <c r="AU139" s="148" t="s">
        <v>84</v>
      </c>
      <c r="AY139" s="17" t="s">
        <v>339</v>
      </c>
      <c r="BE139" s="149">
        <f>IF(N139="základní",J139,0)</f>
        <v>0</v>
      </c>
      <c r="BF139" s="149">
        <f>IF(N139="snížená",J139,0)</f>
        <v>0</v>
      </c>
      <c r="BG139" s="149">
        <f>IF(N139="zákl. přenesená",J139,0)</f>
        <v>0</v>
      </c>
      <c r="BH139" s="149">
        <f>IF(N139="sníž. přenesená",J139,0)</f>
        <v>0</v>
      </c>
      <c r="BI139" s="149">
        <f>IF(N139="nulová",J139,0)</f>
        <v>0</v>
      </c>
      <c r="BJ139" s="17" t="s">
        <v>84</v>
      </c>
      <c r="BK139" s="149">
        <f>ROUND(I139*H139,2)</f>
        <v>0</v>
      </c>
      <c r="BL139" s="17" t="s">
        <v>249</v>
      </c>
      <c r="BM139" s="148" t="s">
        <v>6863</v>
      </c>
    </row>
    <row r="140" spans="2:65" s="1" customFormat="1" x14ac:dyDescent="0.2">
      <c r="B140" s="32"/>
      <c r="D140" s="150" t="s">
        <v>348</v>
      </c>
      <c r="F140" s="151" t="s">
        <v>6862</v>
      </c>
      <c r="I140" s="152"/>
      <c r="L140" s="32"/>
      <c r="M140" s="153"/>
      <c r="T140" s="56"/>
      <c r="AT140" s="17" t="s">
        <v>348</v>
      </c>
      <c r="AU140" s="17" t="s">
        <v>84</v>
      </c>
    </row>
    <row r="141" spans="2:65" s="12" customFormat="1" x14ac:dyDescent="0.2">
      <c r="B141" s="155"/>
      <c r="D141" s="150" t="s">
        <v>376</v>
      </c>
      <c r="E141" s="156" t="s">
        <v>1</v>
      </c>
      <c r="F141" s="157" t="s">
        <v>6864</v>
      </c>
      <c r="H141" s="158">
        <v>47.38</v>
      </c>
      <c r="I141" s="159"/>
      <c r="L141" s="155"/>
      <c r="M141" s="160"/>
      <c r="T141" s="161"/>
      <c r="AT141" s="156" t="s">
        <v>376</v>
      </c>
      <c r="AU141" s="156" t="s">
        <v>84</v>
      </c>
      <c r="AV141" s="12" t="s">
        <v>86</v>
      </c>
      <c r="AW141" s="12" t="s">
        <v>34</v>
      </c>
      <c r="AX141" s="12" t="s">
        <v>84</v>
      </c>
      <c r="AY141" s="156" t="s">
        <v>339</v>
      </c>
    </row>
    <row r="142" spans="2:65" s="1" customFormat="1" ht="24.15" customHeight="1" x14ac:dyDescent="0.2">
      <c r="B142" s="136"/>
      <c r="C142" s="137" t="s">
        <v>385</v>
      </c>
      <c r="D142" s="137" t="s">
        <v>342</v>
      </c>
      <c r="E142" s="138" t="s">
        <v>6848</v>
      </c>
      <c r="F142" s="139" t="s">
        <v>6849</v>
      </c>
      <c r="G142" s="140" t="s">
        <v>373</v>
      </c>
      <c r="H142" s="141">
        <v>4</v>
      </c>
      <c r="I142" s="142"/>
      <c r="J142" s="143">
        <f>ROUND(I142*H142,2)</f>
        <v>0</v>
      </c>
      <c r="K142" s="139" t="s">
        <v>902</v>
      </c>
      <c r="L142" s="32"/>
      <c r="M142" s="144" t="s">
        <v>1</v>
      </c>
      <c r="N142" s="145" t="s">
        <v>42</v>
      </c>
      <c r="P142" s="146">
        <f>O142*H142</f>
        <v>0</v>
      </c>
      <c r="Q142" s="146">
        <v>0</v>
      </c>
      <c r="R142" s="146">
        <f>Q142*H142</f>
        <v>0</v>
      </c>
      <c r="S142" s="146">
        <v>0</v>
      </c>
      <c r="T142" s="147">
        <f>S142*H142</f>
        <v>0</v>
      </c>
      <c r="AR142" s="148" t="s">
        <v>249</v>
      </c>
      <c r="AT142" s="148" t="s">
        <v>342</v>
      </c>
      <c r="AU142" s="148" t="s">
        <v>84</v>
      </c>
      <c r="AY142" s="17" t="s">
        <v>339</v>
      </c>
      <c r="BE142" s="149">
        <f>IF(N142="základní",J142,0)</f>
        <v>0</v>
      </c>
      <c r="BF142" s="149">
        <f>IF(N142="snížená",J142,0)</f>
        <v>0</v>
      </c>
      <c r="BG142" s="149">
        <f>IF(N142="zákl. přenesená",J142,0)</f>
        <v>0</v>
      </c>
      <c r="BH142" s="149">
        <f>IF(N142="sníž. přenesená",J142,0)</f>
        <v>0</v>
      </c>
      <c r="BI142" s="149">
        <f>IF(N142="nulová",J142,0)</f>
        <v>0</v>
      </c>
      <c r="BJ142" s="17" t="s">
        <v>84</v>
      </c>
      <c r="BK142" s="149">
        <f>ROUND(I142*H142,2)</f>
        <v>0</v>
      </c>
      <c r="BL142" s="17" t="s">
        <v>249</v>
      </c>
      <c r="BM142" s="148" t="s">
        <v>6865</v>
      </c>
    </row>
    <row r="143" spans="2:65" s="1" customFormat="1" ht="19.2" x14ac:dyDescent="0.2">
      <c r="B143" s="32"/>
      <c r="D143" s="150" t="s">
        <v>348</v>
      </c>
      <c r="F143" s="151" t="s">
        <v>6849</v>
      </c>
      <c r="I143" s="152"/>
      <c r="L143" s="32"/>
      <c r="M143" s="153"/>
      <c r="T143" s="56"/>
      <c r="AT143" s="17" t="s">
        <v>348</v>
      </c>
      <c r="AU143" s="17" t="s">
        <v>84</v>
      </c>
    </row>
    <row r="144" spans="2:65" s="1" customFormat="1" ht="19.2" x14ac:dyDescent="0.2">
      <c r="B144" s="32"/>
      <c r="D144" s="150" t="s">
        <v>350</v>
      </c>
      <c r="F144" s="154" t="s">
        <v>6866</v>
      </c>
      <c r="I144" s="152"/>
      <c r="L144" s="32"/>
      <c r="M144" s="153"/>
      <c r="T144" s="56"/>
      <c r="AT144" s="17" t="s">
        <v>350</v>
      </c>
      <c r="AU144" s="17" t="s">
        <v>84</v>
      </c>
    </row>
    <row r="145" spans="2:65" s="1" customFormat="1" ht="24.15" customHeight="1" x14ac:dyDescent="0.2">
      <c r="B145" s="136"/>
      <c r="C145" s="137" t="s">
        <v>391</v>
      </c>
      <c r="D145" s="137" t="s">
        <v>342</v>
      </c>
      <c r="E145" s="138" t="s">
        <v>4938</v>
      </c>
      <c r="F145" s="139" t="s">
        <v>4941</v>
      </c>
      <c r="G145" s="140" t="s">
        <v>373</v>
      </c>
      <c r="H145" s="141">
        <v>4</v>
      </c>
      <c r="I145" s="142"/>
      <c r="J145" s="143">
        <f>ROUND(I145*H145,2)</f>
        <v>0</v>
      </c>
      <c r="K145" s="139" t="s">
        <v>902</v>
      </c>
      <c r="L145" s="32"/>
      <c r="M145" s="144" t="s">
        <v>1</v>
      </c>
      <c r="N145" s="145" t="s">
        <v>42</v>
      </c>
      <c r="P145" s="146">
        <f>O145*H145</f>
        <v>0</v>
      </c>
      <c r="Q145" s="146">
        <v>0</v>
      </c>
      <c r="R145" s="146">
        <f>Q145*H145</f>
        <v>0</v>
      </c>
      <c r="S145" s="146">
        <v>0</v>
      </c>
      <c r="T145" s="147">
        <f>S145*H145</f>
        <v>0</v>
      </c>
      <c r="AR145" s="148" t="s">
        <v>249</v>
      </c>
      <c r="AT145" s="148" t="s">
        <v>342</v>
      </c>
      <c r="AU145" s="148" t="s">
        <v>84</v>
      </c>
      <c r="AY145" s="17" t="s">
        <v>339</v>
      </c>
      <c r="BE145" s="149">
        <f>IF(N145="základní",J145,0)</f>
        <v>0</v>
      </c>
      <c r="BF145" s="149">
        <f>IF(N145="snížená",J145,0)</f>
        <v>0</v>
      </c>
      <c r="BG145" s="149">
        <f>IF(N145="zákl. přenesená",J145,0)</f>
        <v>0</v>
      </c>
      <c r="BH145" s="149">
        <f>IF(N145="sníž. přenesená",J145,0)</f>
        <v>0</v>
      </c>
      <c r="BI145" s="149">
        <f>IF(N145="nulová",J145,0)</f>
        <v>0</v>
      </c>
      <c r="BJ145" s="17" t="s">
        <v>84</v>
      </c>
      <c r="BK145" s="149">
        <f>ROUND(I145*H145,2)</f>
        <v>0</v>
      </c>
      <c r="BL145" s="17" t="s">
        <v>249</v>
      </c>
      <c r="BM145" s="148" t="s">
        <v>6867</v>
      </c>
    </row>
    <row r="146" spans="2:65" s="1" customFormat="1" ht="19.2" x14ac:dyDescent="0.2">
      <c r="B146" s="32"/>
      <c r="D146" s="150" t="s">
        <v>348</v>
      </c>
      <c r="F146" s="151" t="s">
        <v>4941</v>
      </c>
      <c r="I146" s="152"/>
      <c r="L146" s="32"/>
      <c r="M146" s="153"/>
      <c r="T146" s="56"/>
      <c r="AT146" s="17" t="s">
        <v>348</v>
      </c>
      <c r="AU146" s="17" t="s">
        <v>84</v>
      </c>
    </row>
    <row r="147" spans="2:65" s="1" customFormat="1" ht="19.2" x14ac:dyDescent="0.2">
      <c r="B147" s="32"/>
      <c r="D147" s="150" t="s">
        <v>350</v>
      </c>
      <c r="F147" s="154" t="s">
        <v>6868</v>
      </c>
      <c r="I147" s="152"/>
      <c r="L147" s="32"/>
      <c r="M147" s="153"/>
      <c r="T147" s="56"/>
      <c r="AT147" s="17" t="s">
        <v>350</v>
      </c>
      <c r="AU147" s="17" t="s">
        <v>84</v>
      </c>
    </row>
    <row r="148" spans="2:65" s="1" customFormat="1" ht="21.75" customHeight="1" x14ac:dyDescent="0.2">
      <c r="B148" s="136"/>
      <c r="C148" s="137" t="s">
        <v>399</v>
      </c>
      <c r="D148" s="137" t="s">
        <v>342</v>
      </c>
      <c r="E148" s="138" t="s">
        <v>6869</v>
      </c>
      <c r="F148" s="139" t="s">
        <v>6870</v>
      </c>
      <c r="G148" s="140" t="s">
        <v>373</v>
      </c>
      <c r="H148" s="141">
        <v>3.38</v>
      </c>
      <c r="I148" s="142"/>
      <c r="J148" s="143">
        <f>ROUND(I148*H148,2)</f>
        <v>0</v>
      </c>
      <c r="K148" s="139" t="s">
        <v>902</v>
      </c>
      <c r="L148" s="32"/>
      <c r="M148" s="144" t="s">
        <v>1</v>
      </c>
      <c r="N148" s="145" t="s">
        <v>42</v>
      </c>
      <c r="P148" s="146">
        <f>O148*H148</f>
        <v>0</v>
      </c>
      <c r="Q148" s="146">
        <v>0</v>
      </c>
      <c r="R148" s="146">
        <f>Q148*H148</f>
        <v>0</v>
      </c>
      <c r="S148" s="146">
        <v>0</v>
      </c>
      <c r="T148" s="147">
        <f>S148*H148</f>
        <v>0</v>
      </c>
      <c r="AR148" s="148" t="s">
        <v>249</v>
      </c>
      <c r="AT148" s="148" t="s">
        <v>342</v>
      </c>
      <c r="AU148" s="148" t="s">
        <v>84</v>
      </c>
      <c r="AY148" s="17" t="s">
        <v>339</v>
      </c>
      <c r="BE148" s="149">
        <f>IF(N148="základní",J148,0)</f>
        <v>0</v>
      </c>
      <c r="BF148" s="149">
        <f>IF(N148="snížená",J148,0)</f>
        <v>0</v>
      </c>
      <c r="BG148" s="149">
        <f>IF(N148="zákl. přenesená",J148,0)</f>
        <v>0</v>
      </c>
      <c r="BH148" s="149">
        <f>IF(N148="sníž. přenesená",J148,0)</f>
        <v>0</v>
      </c>
      <c r="BI148" s="149">
        <f>IF(N148="nulová",J148,0)</f>
        <v>0</v>
      </c>
      <c r="BJ148" s="17" t="s">
        <v>84</v>
      </c>
      <c r="BK148" s="149">
        <f>ROUND(I148*H148,2)</f>
        <v>0</v>
      </c>
      <c r="BL148" s="17" t="s">
        <v>249</v>
      </c>
      <c r="BM148" s="148" t="s">
        <v>6871</v>
      </c>
    </row>
    <row r="149" spans="2:65" s="1" customFormat="1" x14ac:dyDescent="0.2">
      <c r="B149" s="32"/>
      <c r="D149" s="150" t="s">
        <v>348</v>
      </c>
      <c r="F149" s="151" t="s">
        <v>6870</v>
      </c>
      <c r="I149" s="152"/>
      <c r="L149" s="32"/>
      <c r="M149" s="153"/>
      <c r="T149" s="56"/>
      <c r="AT149" s="17" t="s">
        <v>348</v>
      </c>
      <c r="AU149" s="17" t="s">
        <v>84</v>
      </c>
    </row>
    <row r="150" spans="2:65" s="1" customFormat="1" ht="16.5" customHeight="1" x14ac:dyDescent="0.2">
      <c r="B150" s="136"/>
      <c r="C150" s="169" t="s">
        <v>405</v>
      </c>
      <c r="D150" s="169" t="s">
        <v>490</v>
      </c>
      <c r="E150" s="170" t="s">
        <v>6872</v>
      </c>
      <c r="F150" s="171" t="s">
        <v>6873</v>
      </c>
      <c r="G150" s="172" t="s">
        <v>381</v>
      </c>
      <c r="H150" s="173">
        <v>450</v>
      </c>
      <c r="I150" s="174"/>
      <c r="J150" s="175">
        <f>ROUND(I150*H150,2)</f>
        <v>0</v>
      </c>
      <c r="K150" s="171" t="s">
        <v>902</v>
      </c>
      <c r="L150" s="176"/>
      <c r="M150" s="177" t="s">
        <v>1</v>
      </c>
      <c r="N150" s="178" t="s">
        <v>42</v>
      </c>
      <c r="P150" s="146">
        <f>O150*H150</f>
        <v>0</v>
      </c>
      <c r="Q150" s="146">
        <v>1E-4</v>
      </c>
      <c r="R150" s="146">
        <f>Q150*H150</f>
        <v>4.5000000000000005E-2</v>
      </c>
      <c r="S150" s="146">
        <v>0</v>
      </c>
      <c r="T150" s="147">
        <f>S150*H150</f>
        <v>0</v>
      </c>
      <c r="AR150" s="148" t="s">
        <v>385</v>
      </c>
      <c r="AT150" s="148" t="s">
        <v>490</v>
      </c>
      <c r="AU150" s="148" t="s">
        <v>84</v>
      </c>
      <c r="AY150" s="17" t="s">
        <v>339</v>
      </c>
      <c r="BE150" s="149">
        <f>IF(N150="základní",J150,0)</f>
        <v>0</v>
      </c>
      <c r="BF150" s="149">
        <f>IF(N150="snížená",J150,0)</f>
        <v>0</v>
      </c>
      <c r="BG150" s="149">
        <f>IF(N150="zákl. přenesená",J150,0)</f>
        <v>0</v>
      </c>
      <c r="BH150" s="149">
        <f>IF(N150="sníž. přenesená",J150,0)</f>
        <v>0</v>
      </c>
      <c r="BI150" s="149">
        <f>IF(N150="nulová",J150,0)</f>
        <v>0</v>
      </c>
      <c r="BJ150" s="17" t="s">
        <v>84</v>
      </c>
      <c r="BK150" s="149">
        <f>ROUND(I150*H150,2)</f>
        <v>0</v>
      </c>
      <c r="BL150" s="17" t="s">
        <v>249</v>
      </c>
      <c r="BM150" s="148" t="s">
        <v>6874</v>
      </c>
    </row>
    <row r="151" spans="2:65" s="1" customFormat="1" x14ac:dyDescent="0.2">
      <c r="B151" s="32"/>
      <c r="D151" s="150" t="s">
        <v>348</v>
      </c>
      <c r="F151" s="151" t="s">
        <v>6873</v>
      </c>
      <c r="I151" s="152"/>
      <c r="L151" s="32"/>
      <c r="M151" s="153"/>
      <c r="T151" s="56"/>
      <c r="AT151" s="17" t="s">
        <v>348</v>
      </c>
      <c r="AU151" s="17" t="s">
        <v>84</v>
      </c>
    </row>
    <row r="152" spans="2:65" s="12" customFormat="1" x14ac:dyDescent="0.2">
      <c r="B152" s="155"/>
      <c r="D152" s="150" t="s">
        <v>376</v>
      </c>
      <c r="E152" s="156" t="s">
        <v>1</v>
      </c>
      <c r="F152" s="157" t="s">
        <v>6875</v>
      </c>
      <c r="H152" s="158">
        <v>450</v>
      </c>
      <c r="I152" s="159"/>
      <c r="L152" s="155"/>
      <c r="M152" s="160"/>
      <c r="T152" s="161"/>
      <c r="AT152" s="156" t="s">
        <v>376</v>
      </c>
      <c r="AU152" s="156" t="s">
        <v>84</v>
      </c>
      <c r="AV152" s="12" t="s">
        <v>86</v>
      </c>
      <c r="AW152" s="12" t="s">
        <v>34</v>
      </c>
      <c r="AX152" s="12" t="s">
        <v>84</v>
      </c>
      <c r="AY152" s="156" t="s">
        <v>339</v>
      </c>
    </row>
    <row r="153" spans="2:65" s="1" customFormat="1" ht="24.15" customHeight="1" x14ac:dyDescent="0.2">
      <c r="B153" s="136"/>
      <c r="C153" s="137" t="s">
        <v>8</v>
      </c>
      <c r="D153" s="137" t="s">
        <v>342</v>
      </c>
      <c r="E153" s="138" t="s">
        <v>900</v>
      </c>
      <c r="F153" s="139" t="s">
        <v>904</v>
      </c>
      <c r="G153" s="140" t="s">
        <v>381</v>
      </c>
      <c r="H153" s="141">
        <v>379.91</v>
      </c>
      <c r="I153" s="142"/>
      <c r="J153" s="143">
        <f>ROUND(I153*H153,2)</f>
        <v>0</v>
      </c>
      <c r="K153" s="139" t="s">
        <v>902</v>
      </c>
      <c r="L153" s="32"/>
      <c r="M153" s="144" t="s">
        <v>1</v>
      </c>
      <c r="N153" s="145" t="s">
        <v>42</v>
      </c>
      <c r="P153" s="146">
        <f>O153*H153</f>
        <v>0</v>
      </c>
      <c r="Q153" s="146">
        <v>1E-4</v>
      </c>
      <c r="R153" s="146">
        <f>Q153*H153</f>
        <v>3.7991000000000004E-2</v>
      </c>
      <c r="S153" s="146">
        <v>0</v>
      </c>
      <c r="T153" s="147">
        <f>S153*H153</f>
        <v>0</v>
      </c>
      <c r="AR153" s="148" t="s">
        <v>249</v>
      </c>
      <c r="AT153" s="148" t="s">
        <v>342</v>
      </c>
      <c r="AU153" s="148" t="s">
        <v>84</v>
      </c>
      <c r="AY153" s="17" t="s">
        <v>339</v>
      </c>
      <c r="BE153" s="149">
        <f>IF(N153="základní",J153,0)</f>
        <v>0</v>
      </c>
      <c r="BF153" s="149">
        <f>IF(N153="snížená",J153,0)</f>
        <v>0</v>
      </c>
      <c r="BG153" s="149">
        <f>IF(N153="zákl. přenesená",J153,0)</f>
        <v>0</v>
      </c>
      <c r="BH153" s="149">
        <f>IF(N153="sníž. přenesená",J153,0)</f>
        <v>0</v>
      </c>
      <c r="BI153" s="149">
        <f>IF(N153="nulová",J153,0)</f>
        <v>0</v>
      </c>
      <c r="BJ153" s="17" t="s">
        <v>84</v>
      </c>
      <c r="BK153" s="149">
        <f>ROUND(I153*H153,2)</f>
        <v>0</v>
      </c>
      <c r="BL153" s="17" t="s">
        <v>249</v>
      </c>
      <c r="BM153" s="148" t="s">
        <v>6876</v>
      </c>
    </row>
    <row r="154" spans="2:65" s="1" customFormat="1" ht="19.2" x14ac:dyDescent="0.2">
      <c r="B154" s="32"/>
      <c r="D154" s="150" t="s">
        <v>348</v>
      </c>
      <c r="F154" s="151" t="s">
        <v>904</v>
      </c>
      <c r="I154" s="152"/>
      <c r="L154" s="32"/>
      <c r="M154" s="153"/>
      <c r="T154" s="56"/>
      <c r="AT154" s="17" t="s">
        <v>348</v>
      </c>
      <c r="AU154" s="17" t="s">
        <v>84</v>
      </c>
    </row>
    <row r="155" spans="2:65" s="1" customFormat="1" ht="21.75" customHeight="1" x14ac:dyDescent="0.2">
      <c r="B155" s="136"/>
      <c r="C155" s="137" t="s">
        <v>415</v>
      </c>
      <c r="D155" s="137" t="s">
        <v>342</v>
      </c>
      <c r="E155" s="138" t="s">
        <v>6877</v>
      </c>
      <c r="F155" s="139" t="s">
        <v>6878</v>
      </c>
      <c r="G155" s="140" t="s">
        <v>373</v>
      </c>
      <c r="H155" s="141">
        <v>47.95</v>
      </c>
      <c r="I155" s="142"/>
      <c r="J155" s="143">
        <f>ROUND(I155*H155,2)</f>
        <v>0</v>
      </c>
      <c r="K155" s="139" t="s">
        <v>902</v>
      </c>
      <c r="L155" s="32"/>
      <c r="M155" s="144" t="s">
        <v>1</v>
      </c>
      <c r="N155" s="145" t="s">
        <v>42</v>
      </c>
      <c r="P155" s="146">
        <f>O155*H155</f>
        <v>0</v>
      </c>
      <c r="Q155" s="146">
        <v>0</v>
      </c>
      <c r="R155" s="146">
        <f>Q155*H155</f>
        <v>0</v>
      </c>
      <c r="S155" s="146">
        <v>0</v>
      </c>
      <c r="T155" s="147">
        <f>S155*H155</f>
        <v>0</v>
      </c>
      <c r="AR155" s="148" t="s">
        <v>249</v>
      </c>
      <c r="AT155" s="148" t="s">
        <v>342</v>
      </c>
      <c r="AU155" s="148" t="s">
        <v>84</v>
      </c>
      <c r="AY155" s="17" t="s">
        <v>339</v>
      </c>
      <c r="BE155" s="149">
        <f>IF(N155="základní",J155,0)</f>
        <v>0</v>
      </c>
      <c r="BF155" s="149">
        <f>IF(N155="snížená",J155,0)</f>
        <v>0</v>
      </c>
      <c r="BG155" s="149">
        <f>IF(N155="zákl. přenesená",J155,0)</f>
        <v>0</v>
      </c>
      <c r="BH155" s="149">
        <f>IF(N155="sníž. přenesená",J155,0)</f>
        <v>0</v>
      </c>
      <c r="BI155" s="149">
        <f>IF(N155="nulová",J155,0)</f>
        <v>0</v>
      </c>
      <c r="BJ155" s="17" t="s">
        <v>84</v>
      </c>
      <c r="BK155" s="149">
        <f>ROUND(I155*H155,2)</f>
        <v>0</v>
      </c>
      <c r="BL155" s="17" t="s">
        <v>249</v>
      </c>
      <c r="BM155" s="148" t="s">
        <v>6879</v>
      </c>
    </row>
    <row r="156" spans="2:65" s="1" customFormat="1" x14ac:dyDescent="0.2">
      <c r="B156" s="32"/>
      <c r="D156" s="150" t="s">
        <v>348</v>
      </c>
      <c r="F156" s="151" t="s">
        <v>6878</v>
      </c>
      <c r="I156" s="152"/>
      <c r="L156" s="32"/>
      <c r="M156" s="153"/>
      <c r="T156" s="56"/>
      <c r="AT156" s="17" t="s">
        <v>348</v>
      </c>
      <c r="AU156" s="17" t="s">
        <v>84</v>
      </c>
    </row>
    <row r="157" spans="2:65" s="1" customFormat="1" ht="33" customHeight="1" x14ac:dyDescent="0.2">
      <c r="B157" s="136"/>
      <c r="C157" s="137" t="s">
        <v>421</v>
      </c>
      <c r="D157" s="137" t="s">
        <v>342</v>
      </c>
      <c r="E157" s="138" t="s">
        <v>6880</v>
      </c>
      <c r="F157" s="139" t="s">
        <v>6881</v>
      </c>
      <c r="G157" s="140" t="s">
        <v>373</v>
      </c>
      <c r="H157" s="141">
        <v>30</v>
      </c>
      <c r="I157" s="142"/>
      <c r="J157" s="143">
        <f>ROUND(I157*H157,2)</f>
        <v>0</v>
      </c>
      <c r="K157" s="139" t="s">
        <v>902</v>
      </c>
      <c r="L157" s="32"/>
      <c r="M157" s="144" t="s">
        <v>1</v>
      </c>
      <c r="N157" s="145" t="s">
        <v>42</v>
      </c>
      <c r="P157" s="146">
        <f>O157*H157</f>
        <v>0</v>
      </c>
      <c r="Q157" s="146">
        <v>0</v>
      </c>
      <c r="R157" s="146">
        <f>Q157*H157</f>
        <v>0</v>
      </c>
      <c r="S157" s="146">
        <v>0</v>
      </c>
      <c r="T157" s="147">
        <f>S157*H157</f>
        <v>0</v>
      </c>
      <c r="AR157" s="148" t="s">
        <v>249</v>
      </c>
      <c r="AT157" s="148" t="s">
        <v>342</v>
      </c>
      <c r="AU157" s="148" t="s">
        <v>84</v>
      </c>
      <c r="AY157" s="17" t="s">
        <v>339</v>
      </c>
      <c r="BE157" s="149">
        <f>IF(N157="základní",J157,0)</f>
        <v>0</v>
      </c>
      <c r="BF157" s="149">
        <f>IF(N157="snížená",J157,0)</f>
        <v>0</v>
      </c>
      <c r="BG157" s="149">
        <f>IF(N157="zákl. přenesená",J157,0)</f>
        <v>0</v>
      </c>
      <c r="BH157" s="149">
        <f>IF(N157="sníž. přenesená",J157,0)</f>
        <v>0</v>
      </c>
      <c r="BI157" s="149">
        <f>IF(N157="nulová",J157,0)</f>
        <v>0</v>
      </c>
      <c r="BJ157" s="17" t="s">
        <v>84</v>
      </c>
      <c r="BK157" s="149">
        <f>ROUND(I157*H157,2)</f>
        <v>0</v>
      </c>
      <c r="BL157" s="17" t="s">
        <v>249</v>
      </c>
      <c r="BM157" s="148" t="s">
        <v>6882</v>
      </c>
    </row>
    <row r="158" spans="2:65" s="1" customFormat="1" ht="19.2" x14ac:dyDescent="0.2">
      <c r="B158" s="32"/>
      <c r="D158" s="150" t="s">
        <v>348</v>
      </c>
      <c r="F158" s="151" t="s">
        <v>6881</v>
      </c>
      <c r="I158" s="152"/>
      <c r="L158" s="32"/>
      <c r="M158" s="153"/>
      <c r="T158" s="56"/>
      <c r="AT158" s="17" t="s">
        <v>348</v>
      </c>
      <c r="AU158" s="17" t="s">
        <v>84</v>
      </c>
    </row>
    <row r="159" spans="2:65" s="1" customFormat="1" ht="24.15" customHeight="1" x14ac:dyDescent="0.2">
      <c r="B159" s="136"/>
      <c r="C159" s="137" t="s">
        <v>423</v>
      </c>
      <c r="D159" s="137" t="s">
        <v>342</v>
      </c>
      <c r="E159" s="138" t="s">
        <v>5007</v>
      </c>
      <c r="F159" s="139" t="s">
        <v>5010</v>
      </c>
      <c r="G159" s="140" t="s">
        <v>493</v>
      </c>
      <c r="H159" s="141">
        <v>66</v>
      </c>
      <c r="I159" s="142"/>
      <c r="J159" s="143">
        <f>ROUND(I159*H159,2)</f>
        <v>0</v>
      </c>
      <c r="K159" s="139" t="s">
        <v>902</v>
      </c>
      <c r="L159" s="32"/>
      <c r="M159" s="144" t="s">
        <v>1</v>
      </c>
      <c r="N159" s="145" t="s">
        <v>42</v>
      </c>
      <c r="P159" s="146">
        <f>O159*H159</f>
        <v>0</v>
      </c>
      <c r="Q159" s="146">
        <v>0</v>
      </c>
      <c r="R159" s="146">
        <f>Q159*H159</f>
        <v>0</v>
      </c>
      <c r="S159" s="146">
        <v>0</v>
      </c>
      <c r="T159" s="147">
        <f>S159*H159</f>
        <v>0</v>
      </c>
      <c r="AR159" s="148" t="s">
        <v>249</v>
      </c>
      <c r="AT159" s="148" t="s">
        <v>342</v>
      </c>
      <c r="AU159" s="148" t="s">
        <v>84</v>
      </c>
      <c r="AY159" s="17" t="s">
        <v>339</v>
      </c>
      <c r="BE159" s="149">
        <f>IF(N159="základní",J159,0)</f>
        <v>0</v>
      </c>
      <c r="BF159" s="149">
        <f>IF(N159="snížená",J159,0)</f>
        <v>0</v>
      </c>
      <c r="BG159" s="149">
        <f>IF(N159="zákl. přenesená",J159,0)</f>
        <v>0</v>
      </c>
      <c r="BH159" s="149">
        <f>IF(N159="sníž. přenesená",J159,0)</f>
        <v>0</v>
      </c>
      <c r="BI159" s="149">
        <f>IF(N159="nulová",J159,0)</f>
        <v>0</v>
      </c>
      <c r="BJ159" s="17" t="s">
        <v>84</v>
      </c>
      <c r="BK159" s="149">
        <f>ROUND(I159*H159,2)</f>
        <v>0</v>
      </c>
      <c r="BL159" s="17" t="s">
        <v>249</v>
      </c>
      <c r="BM159" s="148" t="s">
        <v>6883</v>
      </c>
    </row>
    <row r="160" spans="2:65" s="1" customFormat="1" x14ac:dyDescent="0.2">
      <c r="B160" s="32"/>
      <c r="D160" s="150" t="s">
        <v>348</v>
      </c>
      <c r="F160" s="151" t="s">
        <v>5010</v>
      </c>
      <c r="I160" s="152"/>
      <c r="L160" s="32"/>
      <c r="M160" s="153"/>
      <c r="T160" s="56"/>
      <c r="AT160" s="17" t="s">
        <v>348</v>
      </c>
      <c r="AU160" s="17" t="s">
        <v>84</v>
      </c>
    </row>
    <row r="161" spans="2:65" s="1" customFormat="1" ht="21.75" customHeight="1" x14ac:dyDescent="0.2">
      <c r="B161" s="136"/>
      <c r="C161" s="137" t="s">
        <v>428</v>
      </c>
      <c r="D161" s="137" t="s">
        <v>342</v>
      </c>
      <c r="E161" s="138" t="s">
        <v>6539</v>
      </c>
      <c r="F161" s="139" t="s">
        <v>6542</v>
      </c>
      <c r="G161" s="140" t="s">
        <v>493</v>
      </c>
      <c r="H161" s="141">
        <v>66</v>
      </c>
      <c r="I161" s="142"/>
      <c r="J161" s="143">
        <f>ROUND(I161*H161,2)</f>
        <v>0</v>
      </c>
      <c r="K161" s="139" t="s">
        <v>902</v>
      </c>
      <c r="L161" s="32"/>
      <c r="M161" s="144" t="s">
        <v>1</v>
      </c>
      <c r="N161" s="145" t="s">
        <v>42</v>
      </c>
      <c r="P161" s="146">
        <f>O161*H161</f>
        <v>0</v>
      </c>
      <c r="Q161" s="146">
        <v>0</v>
      </c>
      <c r="R161" s="146">
        <f>Q161*H161</f>
        <v>0</v>
      </c>
      <c r="S161" s="146">
        <v>0</v>
      </c>
      <c r="T161" s="147">
        <f>S161*H161</f>
        <v>0</v>
      </c>
      <c r="AR161" s="148" t="s">
        <v>249</v>
      </c>
      <c r="AT161" s="148" t="s">
        <v>342</v>
      </c>
      <c r="AU161" s="148" t="s">
        <v>84</v>
      </c>
      <c r="AY161" s="17" t="s">
        <v>339</v>
      </c>
      <c r="BE161" s="149">
        <f>IF(N161="základní",J161,0)</f>
        <v>0</v>
      </c>
      <c r="BF161" s="149">
        <f>IF(N161="snížená",J161,0)</f>
        <v>0</v>
      </c>
      <c r="BG161" s="149">
        <f>IF(N161="zákl. přenesená",J161,0)</f>
        <v>0</v>
      </c>
      <c r="BH161" s="149">
        <f>IF(N161="sníž. přenesená",J161,0)</f>
        <v>0</v>
      </c>
      <c r="BI161" s="149">
        <f>IF(N161="nulová",J161,0)</f>
        <v>0</v>
      </c>
      <c r="BJ161" s="17" t="s">
        <v>84</v>
      </c>
      <c r="BK161" s="149">
        <f>ROUND(I161*H161,2)</f>
        <v>0</v>
      </c>
      <c r="BL161" s="17" t="s">
        <v>249</v>
      </c>
      <c r="BM161" s="148" t="s">
        <v>6884</v>
      </c>
    </row>
    <row r="162" spans="2:65" s="1" customFormat="1" x14ac:dyDescent="0.2">
      <c r="B162" s="32"/>
      <c r="D162" s="150" t="s">
        <v>348</v>
      </c>
      <c r="F162" s="151" t="s">
        <v>6542</v>
      </c>
      <c r="I162" s="152"/>
      <c r="L162" s="32"/>
      <c r="M162" s="153"/>
      <c r="T162" s="56"/>
      <c r="AT162" s="17" t="s">
        <v>348</v>
      </c>
      <c r="AU162" s="17" t="s">
        <v>84</v>
      </c>
    </row>
    <row r="163" spans="2:65" s="1" customFormat="1" ht="24.15" customHeight="1" x14ac:dyDescent="0.2">
      <c r="B163" s="136"/>
      <c r="C163" s="137" t="s">
        <v>433</v>
      </c>
      <c r="D163" s="137" t="s">
        <v>342</v>
      </c>
      <c r="E163" s="138" t="s">
        <v>6553</v>
      </c>
      <c r="F163" s="139" t="s">
        <v>6556</v>
      </c>
      <c r="G163" s="140" t="s">
        <v>493</v>
      </c>
      <c r="H163" s="141">
        <v>66</v>
      </c>
      <c r="I163" s="142"/>
      <c r="J163" s="143">
        <f>ROUND(I163*H163,2)</f>
        <v>0</v>
      </c>
      <c r="K163" s="139" t="s">
        <v>902</v>
      </c>
      <c r="L163" s="32"/>
      <c r="M163" s="144" t="s">
        <v>1</v>
      </c>
      <c r="N163" s="145" t="s">
        <v>42</v>
      </c>
      <c r="P163" s="146">
        <f>O163*H163</f>
        <v>0</v>
      </c>
      <c r="Q163" s="146">
        <v>0</v>
      </c>
      <c r="R163" s="146">
        <f>Q163*H163</f>
        <v>0</v>
      </c>
      <c r="S163" s="146">
        <v>0</v>
      </c>
      <c r="T163" s="147">
        <f>S163*H163</f>
        <v>0</v>
      </c>
      <c r="AR163" s="148" t="s">
        <v>249</v>
      </c>
      <c r="AT163" s="148" t="s">
        <v>342</v>
      </c>
      <c r="AU163" s="148" t="s">
        <v>84</v>
      </c>
      <c r="AY163" s="17" t="s">
        <v>339</v>
      </c>
      <c r="BE163" s="149">
        <f>IF(N163="základní",J163,0)</f>
        <v>0</v>
      </c>
      <c r="BF163" s="149">
        <f>IF(N163="snížená",J163,0)</f>
        <v>0</v>
      </c>
      <c r="BG163" s="149">
        <f>IF(N163="zákl. přenesená",J163,0)</f>
        <v>0</v>
      </c>
      <c r="BH163" s="149">
        <f>IF(N163="sníž. přenesená",J163,0)</f>
        <v>0</v>
      </c>
      <c r="BI163" s="149">
        <f>IF(N163="nulová",J163,0)</f>
        <v>0</v>
      </c>
      <c r="BJ163" s="17" t="s">
        <v>84</v>
      </c>
      <c r="BK163" s="149">
        <f>ROUND(I163*H163,2)</f>
        <v>0</v>
      </c>
      <c r="BL163" s="17" t="s">
        <v>249</v>
      </c>
      <c r="BM163" s="148" t="s">
        <v>6885</v>
      </c>
    </row>
    <row r="164" spans="2:65" s="1" customFormat="1" ht="19.2" x14ac:dyDescent="0.2">
      <c r="B164" s="32"/>
      <c r="D164" s="150" t="s">
        <v>348</v>
      </c>
      <c r="F164" s="151" t="s">
        <v>6556</v>
      </c>
      <c r="I164" s="152"/>
      <c r="L164" s="32"/>
      <c r="M164" s="153"/>
      <c r="T164" s="56"/>
      <c r="AT164" s="17" t="s">
        <v>348</v>
      </c>
      <c r="AU164" s="17" t="s">
        <v>84</v>
      </c>
    </row>
    <row r="165" spans="2:65" s="1" customFormat="1" ht="33" customHeight="1" x14ac:dyDescent="0.2">
      <c r="B165" s="136"/>
      <c r="C165" s="137" t="s">
        <v>439</v>
      </c>
      <c r="D165" s="137" t="s">
        <v>342</v>
      </c>
      <c r="E165" s="138" t="s">
        <v>6886</v>
      </c>
      <c r="F165" s="139" t="s">
        <v>6887</v>
      </c>
      <c r="G165" s="140" t="s">
        <v>493</v>
      </c>
      <c r="H165" s="141">
        <v>96</v>
      </c>
      <c r="I165" s="142"/>
      <c r="J165" s="143">
        <f>ROUND(I165*H165,2)</f>
        <v>0</v>
      </c>
      <c r="K165" s="139" t="s">
        <v>902</v>
      </c>
      <c r="L165" s="32"/>
      <c r="M165" s="144" t="s">
        <v>1</v>
      </c>
      <c r="N165" s="145" t="s">
        <v>42</v>
      </c>
      <c r="P165" s="146">
        <f>O165*H165</f>
        <v>0</v>
      </c>
      <c r="Q165" s="146">
        <v>0</v>
      </c>
      <c r="R165" s="146">
        <f>Q165*H165</f>
        <v>0</v>
      </c>
      <c r="S165" s="146">
        <v>0</v>
      </c>
      <c r="T165" s="147">
        <f>S165*H165</f>
        <v>0</v>
      </c>
      <c r="AR165" s="148" t="s">
        <v>249</v>
      </c>
      <c r="AT165" s="148" t="s">
        <v>342</v>
      </c>
      <c r="AU165" s="148" t="s">
        <v>84</v>
      </c>
      <c r="AY165" s="17" t="s">
        <v>339</v>
      </c>
      <c r="BE165" s="149">
        <f>IF(N165="základní",J165,0)</f>
        <v>0</v>
      </c>
      <c r="BF165" s="149">
        <f>IF(N165="snížená",J165,0)</f>
        <v>0</v>
      </c>
      <c r="BG165" s="149">
        <f>IF(N165="zákl. přenesená",J165,0)</f>
        <v>0</v>
      </c>
      <c r="BH165" s="149">
        <f>IF(N165="sníž. přenesená",J165,0)</f>
        <v>0</v>
      </c>
      <c r="BI165" s="149">
        <f>IF(N165="nulová",J165,0)</f>
        <v>0</v>
      </c>
      <c r="BJ165" s="17" t="s">
        <v>84</v>
      </c>
      <c r="BK165" s="149">
        <f>ROUND(I165*H165,2)</f>
        <v>0</v>
      </c>
      <c r="BL165" s="17" t="s">
        <v>249</v>
      </c>
      <c r="BM165" s="148" t="s">
        <v>6888</v>
      </c>
    </row>
    <row r="166" spans="2:65" s="1" customFormat="1" ht="19.2" x14ac:dyDescent="0.2">
      <c r="B166" s="32"/>
      <c r="D166" s="150" t="s">
        <v>348</v>
      </c>
      <c r="F166" s="151" t="s">
        <v>6887</v>
      </c>
      <c r="I166" s="152"/>
      <c r="L166" s="32"/>
      <c r="M166" s="202"/>
      <c r="N166" s="203"/>
      <c r="O166" s="203"/>
      <c r="P166" s="203"/>
      <c r="Q166" s="203"/>
      <c r="R166" s="203"/>
      <c r="S166" s="203"/>
      <c r="T166" s="204"/>
      <c r="AT166" s="17" t="s">
        <v>348</v>
      </c>
      <c r="AU166" s="17" t="s">
        <v>84</v>
      </c>
    </row>
    <row r="167" spans="2:65" s="1" customFormat="1" ht="6.9" customHeight="1" x14ac:dyDescent="0.2">
      <c r="B167" s="44"/>
      <c r="C167" s="45"/>
      <c r="D167" s="45"/>
      <c r="E167" s="45"/>
      <c r="F167" s="45"/>
      <c r="G167" s="45"/>
      <c r="H167" s="45"/>
      <c r="I167" s="45"/>
      <c r="J167" s="45"/>
      <c r="K167" s="45"/>
      <c r="L167" s="32"/>
    </row>
  </sheetData>
  <autoFilter ref="C124:K166" xr:uid="{00000000-0009-0000-0000-000023000000}"/>
  <mergeCells count="15">
    <mergeCell ref="E111:H111"/>
    <mergeCell ref="E115:H115"/>
    <mergeCell ref="E113:H113"/>
    <mergeCell ref="E117:H117"/>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B2:BM183"/>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256</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3.2" x14ac:dyDescent="0.2">
      <c r="B8" s="20"/>
      <c r="D8" s="27" t="s">
        <v>312</v>
      </c>
      <c r="L8" s="20"/>
    </row>
    <row r="9" spans="2:46" ht="16.5" customHeight="1" x14ac:dyDescent="0.2">
      <c r="B9" s="20"/>
      <c r="E9" s="278" t="s">
        <v>6625</v>
      </c>
      <c r="F9" s="256"/>
      <c r="G9" s="256"/>
      <c r="H9" s="256"/>
      <c r="L9" s="20"/>
    </row>
    <row r="10" spans="2:46" ht="12" customHeight="1" x14ac:dyDescent="0.2">
      <c r="B10" s="20"/>
      <c r="D10" s="27" t="s">
        <v>314</v>
      </c>
      <c r="L10" s="20"/>
    </row>
    <row r="11" spans="2:46" s="1" customFormat="1" ht="16.5" customHeight="1" x14ac:dyDescent="0.2">
      <c r="B11" s="32"/>
      <c r="E11" s="260" t="s">
        <v>6626</v>
      </c>
      <c r="F11" s="277"/>
      <c r="G11" s="277"/>
      <c r="H11" s="277"/>
      <c r="L11" s="32"/>
    </row>
    <row r="12" spans="2:46" s="1" customFormat="1" ht="12" customHeight="1" x14ac:dyDescent="0.2">
      <c r="B12" s="32"/>
      <c r="D12" s="27" t="s">
        <v>625</v>
      </c>
      <c r="L12" s="32"/>
    </row>
    <row r="13" spans="2:46" s="1" customFormat="1" ht="16.5" customHeight="1" x14ac:dyDescent="0.2">
      <c r="B13" s="32"/>
      <c r="E13" s="248" t="s">
        <v>6889</v>
      </c>
      <c r="F13" s="277"/>
      <c r="G13" s="277"/>
      <c r="H13" s="277"/>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8"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80" t="str">
        <f>'Rekapitulace stavby'!E14</f>
        <v>Vyplň údaj</v>
      </c>
      <c r="F22" s="266"/>
      <c r="G22" s="266"/>
      <c r="H22" s="266"/>
      <c r="I22" s="27" t="s">
        <v>28</v>
      </c>
      <c r="J22" s="28" t="str">
        <f>'Rekapitulace stavby'!AN14</f>
        <v>Vyplň údaj</v>
      </c>
      <c r="L22" s="32"/>
    </row>
    <row r="23" spans="2:12" s="1" customFormat="1" ht="6.9" customHeight="1" x14ac:dyDescent="0.2">
      <c r="B23" s="32"/>
      <c r="L23" s="32"/>
    </row>
    <row r="24" spans="2:12" s="1" customFormat="1" ht="12" customHeight="1" x14ac:dyDescent="0.2">
      <c r="B24" s="32"/>
      <c r="D24" s="27" t="s">
        <v>32</v>
      </c>
      <c r="I24" s="27" t="s">
        <v>25</v>
      </c>
      <c r="J24" s="25" t="s">
        <v>6629</v>
      </c>
      <c r="L24" s="32"/>
    </row>
    <row r="25" spans="2:12" s="1" customFormat="1" ht="18" customHeight="1" x14ac:dyDescent="0.2">
      <c r="B25" s="32"/>
      <c r="E25" s="25" t="s">
        <v>6630</v>
      </c>
      <c r="I25" s="27" t="s">
        <v>28</v>
      </c>
      <c r="J25" s="25" t="s">
        <v>6631</v>
      </c>
      <c r="L25" s="32"/>
    </row>
    <row r="26" spans="2:12" s="1" customFormat="1" ht="6.9" customHeight="1" x14ac:dyDescent="0.2">
      <c r="B26" s="32"/>
      <c r="L26" s="32"/>
    </row>
    <row r="27" spans="2:12" s="1" customFormat="1" ht="12" customHeight="1" x14ac:dyDescent="0.2">
      <c r="B27" s="32"/>
      <c r="D27" s="27" t="s">
        <v>35</v>
      </c>
      <c r="I27" s="27" t="s">
        <v>25</v>
      </c>
      <c r="J27" s="25" t="s">
        <v>1</v>
      </c>
      <c r="L27" s="32"/>
    </row>
    <row r="28" spans="2:12" s="1" customFormat="1" ht="18" customHeight="1" x14ac:dyDescent="0.2">
      <c r="B28" s="32"/>
      <c r="E28" s="25" t="s">
        <v>6632</v>
      </c>
      <c r="I28" s="27" t="s">
        <v>28</v>
      </c>
      <c r="J28" s="25" t="s">
        <v>1</v>
      </c>
      <c r="L28" s="32"/>
    </row>
    <row r="29" spans="2:12" s="1" customFormat="1" ht="6.9" customHeight="1" x14ac:dyDescent="0.2">
      <c r="B29" s="32"/>
      <c r="L29" s="32"/>
    </row>
    <row r="30" spans="2:12" s="1" customFormat="1" ht="12" customHeight="1" x14ac:dyDescent="0.2">
      <c r="B30" s="32"/>
      <c r="D30" s="27" t="s">
        <v>36</v>
      </c>
      <c r="L30" s="32"/>
    </row>
    <row r="31" spans="2:12" s="7" customFormat="1" ht="47.25" customHeight="1" x14ac:dyDescent="0.2">
      <c r="B31" s="94"/>
      <c r="E31" s="270" t="s">
        <v>6633</v>
      </c>
      <c r="F31" s="270"/>
      <c r="G31" s="270"/>
      <c r="H31" s="270"/>
      <c r="L31" s="94"/>
    </row>
    <row r="32" spans="2:12" s="1" customFormat="1" ht="6.9" customHeight="1" x14ac:dyDescent="0.2">
      <c r="B32" s="32"/>
      <c r="L32" s="32"/>
    </row>
    <row r="33" spans="2:12" s="1" customFormat="1" ht="6.9" customHeight="1" x14ac:dyDescent="0.2">
      <c r="B33" s="32"/>
      <c r="D33" s="53"/>
      <c r="E33" s="53"/>
      <c r="F33" s="53"/>
      <c r="G33" s="53"/>
      <c r="H33" s="53"/>
      <c r="I33" s="53"/>
      <c r="J33" s="53"/>
      <c r="K33" s="53"/>
      <c r="L33" s="32"/>
    </row>
    <row r="34" spans="2:12" s="1" customFormat="1" ht="25.35" customHeight="1" x14ac:dyDescent="0.2">
      <c r="B34" s="32"/>
      <c r="D34" s="95" t="s">
        <v>37</v>
      </c>
      <c r="J34" s="66">
        <f>ROUND(J127, 2)</f>
        <v>0</v>
      </c>
      <c r="L34" s="32"/>
    </row>
    <row r="35" spans="2:12" s="1" customFormat="1" ht="6.9" customHeight="1" x14ac:dyDescent="0.2">
      <c r="B35" s="32"/>
      <c r="D35" s="53"/>
      <c r="E35" s="53"/>
      <c r="F35" s="53"/>
      <c r="G35" s="53"/>
      <c r="H35" s="53"/>
      <c r="I35" s="53"/>
      <c r="J35" s="53"/>
      <c r="K35" s="53"/>
      <c r="L35" s="32"/>
    </row>
    <row r="36" spans="2:12" s="1" customFormat="1" ht="14.4" customHeight="1" x14ac:dyDescent="0.2">
      <c r="B36" s="32"/>
      <c r="F36" s="35" t="s">
        <v>39</v>
      </c>
      <c r="I36" s="35" t="s">
        <v>38</v>
      </c>
      <c r="J36" s="35" t="s">
        <v>40</v>
      </c>
      <c r="L36" s="32"/>
    </row>
    <row r="37" spans="2:12" s="1" customFormat="1" ht="14.4" customHeight="1" x14ac:dyDescent="0.2">
      <c r="B37" s="32"/>
      <c r="D37" s="55" t="s">
        <v>41</v>
      </c>
      <c r="E37" s="27" t="s">
        <v>42</v>
      </c>
      <c r="F37" s="86">
        <f>ROUND((SUM(BE127:BE182)),  2)</f>
        <v>0</v>
      </c>
      <c r="I37" s="96">
        <v>0.21</v>
      </c>
      <c r="J37" s="86">
        <f>ROUND(((SUM(BE127:BE182))*I37),  2)</f>
        <v>0</v>
      </c>
      <c r="L37" s="32"/>
    </row>
    <row r="38" spans="2:12" s="1" customFormat="1" ht="14.4" customHeight="1" x14ac:dyDescent="0.2">
      <c r="B38" s="32"/>
      <c r="E38" s="27" t="s">
        <v>43</v>
      </c>
      <c r="F38" s="86">
        <f>ROUND((SUM(BF127:BF182)),  2)</f>
        <v>0</v>
      </c>
      <c r="I38" s="96">
        <v>0.12</v>
      </c>
      <c r="J38" s="86">
        <f>ROUND(((SUM(BF127:BF182))*I38),  2)</f>
        <v>0</v>
      </c>
      <c r="L38" s="32"/>
    </row>
    <row r="39" spans="2:12" s="1" customFormat="1" ht="14.4" hidden="1" customHeight="1" x14ac:dyDescent="0.2">
      <c r="B39" s="32"/>
      <c r="E39" s="27" t="s">
        <v>44</v>
      </c>
      <c r="F39" s="86">
        <f>ROUND((SUM(BG127:BG182)),  2)</f>
        <v>0</v>
      </c>
      <c r="I39" s="96">
        <v>0.21</v>
      </c>
      <c r="J39" s="86">
        <f>0</f>
        <v>0</v>
      </c>
      <c r="L39" s="32"/>
    </row>
    <row r="40" spans="2:12" s="1" customFormat="1" ht="14.4" hidden="1" customHeight="1" x14ac:dyDescent="0.2">
      <c r="B40" s="32"/>
      <c r="E40" s="27" t="s">
        <v>45</v>
      </c>
      <c r="F40" s="86">
        <f>ROUND((SUM(BH127:BH182)),  2)</f>
        <v>0</v>
      </c>
      <c r="I40" s="96">
        <v>0.12</v>
      </c>
      <c r="J40" s="86">
        <f>0</f>
        <v>0</v>
      </c>
      <c r="L40" s="32"/>
    </row>
    <row r="41" spans="2:12" s="1" customFormat="1" ht="14.4" hidden="1" customHeight="1" x14ac:dyDescent="0.2">
      <c r="B41" s="32"/>
      <c r="E41" s="27" t="s">
        <v>46</v>
      </c>
      <c r="F41" s="86">
        <f>ROUND((SUM(BI127:BI182)),  2)</f>
        <v>0</v>
      </c>
      <c r="I41" s="96">
        <v>0</v>
      </c>
      <c r="J41" s="86">
        <f>0</f>
        <v>0</v>
      </c>
      <c r="L41" s="32"/>
    </row>
    <row r="42" spans="2:12" s="1" customFormat="1" ht="6.9"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 customHeight="1" x14ac:dyDescent="0.2">
      <c r="B44" s="32"/>
      <c r="L44" s="32"/>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ht="16.5" customHeight="1" x14ac:dyDescent="0.2">
      <c r="B87" s="20"/>
      <c r="E87" s="278" t="s">
        <v>6625</v>
      </c>
      <c r="F87" s="256"/>
      <c r="G87" s="256"/>
      <c r="H87" s="256"/>
      <c r="L87" s="20"/>
    </row>
    <row r="88" spans="2:12" ht="12" customHeight="1" x14ac:dyDescent="0.2">
      <c r="B88" s="20"/>
      <c r="C88" s="27" t="s">
        <v>314</v>
      </c>
      <c r="L88" s="20"/>
    </row>
    <row r="89" spans="2:12" s="1" customFormat="1" ht="16.5" customHeight="1" x14ac:dyDescent="0.2">
      <c r="B89" s="32"/>
      <c r="E89" s="260" t="s">
        <v>6626</v>
      </c>
      <c r="F89" s="277"/>
      <c r="G89" s="277"/>
      <c r="H89" s="277"/>
      <c r="L89" s="32"/>
    </row>
    <row r="90" spans="2:12" s="1" customFormat="1" ht="12" customHeight="1" x14ac:dyDescent="0.2">
      <c r="B90" s="32"/>
      <c r="C90" s="27" t="s">
        <v>625</v>
      </c>
      <c r="L90" s="32"/>
    </row>
    <row r="91" spans="2:12" s="1" customFormat="1" ht="16.5" customHeight="1" x14ac:dyDescent="0.2">
      <c r="B91" s="32"/>
      <c r="E91" s="248" t="str">
        <f>E13</f>
        <v>PS3.1.2 - ŽST Milotice n.O.- Ostrava, přenosový systém</v>
      </c>
      <c r="F91" s="277"/>
      <c r="G91" s="277"/>
      <c r="H91" s="277"/>
      <c r="L91" s="32"/>
    </row>
    <row r="92" spans="2:12" s="1" customFormat="1" ht="6.9"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 customHeight="1" x14ac:dyDescent="0.2">
      <c r="B94" s="32"/>
      <c r="L94" s="32"/>
    </row>
    <row r="95" spans="2:12" s="1" customFormat="1" ht="25.65" customHeight="1" x14ac:dyDescent="0.2">
      <c r="B95" s="32"/>
      <c r="C95" s="27" t="s">
        <v>24</v>
      </c>
      <c r="F95" s="25" t="str">
        <f>E19</f>
        <v>Správa železnic, státní organizace, OŘ Ostrava</v>
      </c>
      <c r="I95" s="27" t="s">
        <v>32</v>
      </c>
      <c r="J95" s="30" t="str">
        <f>E25</f>
        <v>ENPRO Energo s.r.o.-</v>
      </c>
      <c r="L95" s="32"/>
    </row>
    <row r="96" spans="2:12" s="1" customFormat="1" ht="15.15" customHeight="1" x14ac:dyDescent="0.2">
      <c r="B96" s="32"/>
      <c r="C96" s="27" t="s">
        <v>30</v>
      </c>
      <c r="F96" s="25" t="str">
        <f>IF(E22="","",E22)</f>
        <v>Vyplň údaj</v>
      </c>
      <c r="I96" s="27" t="s">
        <v>35</v>
      </c>
      <c r="J96" s="30" t="str">
        <f>E28</f>
        <v>Ing. Jan Kostelenec</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8" customHeight="1" x14ac:dyDescent="0.2">
      <c r="B100" s="32"/>
      <c r="C100" s="107" t="s">
        <v>319</v>
      </c>
      <c r="J100" s="66">
        <f>J127</f>
        <v>0</v>
      </c>
      <c r="L100" s="32"/>
      <c r="AU100" s="17" t="s">
        <v>320</v>
      </c>
    </row>
    <row r="101" spans="2:47" s="8" customFormat="1" ht="24.9" customHeight="1" x14ac:dyDescent="0.2">
      <c r="B101" s="108"/>
      <c r="D101" s="109" t="s">
        <v>6890</v>
      </c>
      <c r="E101" s="110"/>
      <c r="F101" s="110"/>
      <c r="G101" s="110"/>
      <c r="H101" s="110"/>
      <c r="I101" s="110"/>
      <c r="J101" s="111">
        <f>J128</f>
        <v>0</v>
      </c>
      <c r="L101" s="108"/>
    </row>
    <row r="102" spans="2:47" s="9" customFormat="1" ht="19.95" customHeight="1" x14ac:dyDescent="0.2">
      <c r="B102" s="112"/>
      <c r="D102" s="113" t="s">
        <v>6891</v>
      </c>
      <c r="E102" s="114"/>
      <c r="F102" s="114"/>
      <c r="G102" s="114"/>
      <c r="H102" s="114"/>
      <c r="I102" s="114"/>
      <c r="J102" s="115">
        <f>J129</f>
        <v>0</v>
      </c>
      <c r="L102" s="112"/>
    </row>
    <row r="103" spans="2:47" s="8" customFormat="1" ht="24.9" customHeight="1" x14ac:dyDescent="0.2">
      <c r="B103" s="108"/>
      <c r="D103" s="109" t="s">
        <v>323</v>
      </c>
      <c r="E103" s="110"/>
      <c r="F103" s="110"/>
      <c r="G103" s="110"/>
      <c r="H103" s="110"/>
      <c r="I103" s="110"/>
      <c r="J103" s="111">
        <f>J156</f>
        <v>0</v>
      </c>
      <c r="L103" s="108"/>
    </row>
    <row r="104" spans="2:47" s="1" customFormat="1" ht="21.75" customHeight="1" x14ac:dyDescent="0.2">
      <c r="B104" s="32"/>
      <c r="L104" s="32"/>
    </row>
    <row r="105" spans="2:47" s="1" customFormat="1" ht="6.9" customHeight="1" x14ac:dyDescent="0.2">
      <c r="B105" s="44"/>
      <c r="C105" s="45"/>
      <c r="D105" s="45"/>
      <c r="E105" s="45"/>
      <c r="F105" s="45"/>
      <c r="G105" s="45"/>
      <c r="H105" s="45"/>
      <c r="I105" s="45"/>
      <c r="J105" s="45"/>
      <c r="K105" s="45"/>
      <c r="L105" s="32"/>
    </row>
    <row r="109" spans="2:47" s="1" customFormat="1" ht="6.9" customHeight="1" x14ac:dyDescent="0.2">
      <c r="B109" s="46"/>
      <c r="C109" s="47"/>
      <c r="D109" s="47"/>
      <c r="E109" s="47"/>
      <c r="F109" s="47"/>
      <c r="G109" s="47"/>
      <c r="H109" s="47"/>
      <c r="I109" s="47"/>
      <c r="J109" s="47"/>
      <c r="K109" s="47"/>
      <c r="L109" s="32"/>
    </row>
    <row r="110" spans="2:47" s="1" customFormat="1" ht="24.9" customHeight="1" x14ac:dyDescent="0.2">
      <c r="B110" s="32"/>
      <c r="C110" s="21" t="s">
        <v>324</v>
      </c>
      <c r="L110" s="32"/>
    </row>
    <row r="111" spans="2:47" s="1" customFormat="1" ht="6.9" customHeight="1" x14ac:dyDescent="0.2">
      <c r="B111" s="32"/>
      <c r="L111" s="32"/>
    </row>
    <row r="112" spans="2:47" s="1" customFormat="1" ht="12" customHeight="1" x14ac:dyDescent="0.2">
      <c r="B112" s="32"/>
      <c r="C112" s="27" t="s">
        <v>16</v>
      </c>
      <c r="L112" s="32"/>
    </row>
    <row r="113" spans="2:63" s="1" customFormat="1" ht="16.5" customHeight="1" x14ac:dyDescent="0.2">
      <c r="B113" s="32"/>
      <c r="E113" s="278" t="str">
        <f>E7</f>
        <v>Prostá rekonstrukce trati v úseku Milotice nad Opavou – Brantice – 2.etapa</v>
      </c>
      <c r="F113" s="279"/>
      <c r="G113" s="279"/>
      <c r="H113" s="279"/>
      <c r="L113" s="32"/>
    </row>
    <row r="114" spans="2:63" ht="12" customHeight="1" x14ac:dyDescent="0.2">
      <c r="B114" s="20"/>
      <c r="C114" s="27" t="s">
        <v>312</v>
      </c>
      <c r="L114" s="20"/>
    </row>
    <row r="115" spans="2:63" ht="16.5" customHeight="1" x14ac:dyDescent="0.2">
      <c r="B115" s="20"/>
      <c r="E115" s="278" t="s">
        <v>6625</v>
      </c>
      <c r="F115" s="256"/>
      <c r="G115" s="256"/>
      <c r="H115" s="256"/>
      <c r="L115" s="20"/>
    </row>
    <row r="116" spans="2:63" ht="12" customHeight="1" x14ac:dyDescent="0.2">
      <c r="B116" s="20"/>
      <c r="C116" s="27" t="s">
        <v>314</v>
      </c>
      <c r="L116" s="20"/>
    </row>
    <row r="117" spans="2:63" s="1" customFormat="1" ht="16.5" customHeight="1" x14ac:dyDescent="0.2">
      <c r="B117" s="32"/>
      <c r="E117" s="260" t="s">
        <v>6626</v>
      </c>
      <c r="F117" s="277"/>
      <c r="G117" s="277"/>
      <c r="H117" s="277"/>
      <c r="L117" s="32"/>
    </row>
    <row r="118" spans="2:63" s="1" customFormat="1" ht="12" customHeight="1" x14ac:dyDescent="0.2">
      <c r="B118" s="32"/>
      <c r="C118" s="27" t="s">
        <v>625</v>
      </c>
      <c r="L118" s="32"/>
    </row>
    <row r="119" spans="2:63" s="1" customFormat="1" ht="16.5" customHeight="1" x14ac:dyDescent="0.2">
      <c r="B119" s="32"/>
      <c r="E119" s="248" t="str">
        <f>E13</f>
        <v>PS3.1.2 - ŽST Milotice n.O.- Ostrava, přenosový systém</v>
      </c>
      <c r="F119" s="277"/>
      <c r="G119" s="277"/>
      <c r="H119" s="277"/>
      <c r="L119" s="32"/>
    </row>
    <row r="120" spans="2:63" s="1" customFormat="1" ht="6.9" customHeight="1" x14ac:dyDescent="0.2">
      <c r="B120" s="32"/>
      <c r="L120" s="32"/>
    </row>
    <row r="121" spans="2:63" s="1" customFormat="1" ht="12" customHeight="1" x14ac:dyDescent="0.2">
      <c r="B121" s="32"/>
      <c r="C121" s="27" t="s">
        <v>20</v>
      </c>
      <c r="F121" s="25" t="str">
        <f>F16</f>
        <v>PS Krnov</v>
      </c>
      <c r="I121" s="27" t="s">
        <v>22</v>
      </c>
      <c r="J121" s="52" t="str">
        <f>IF(J16="","",J16)</f>
        <v>22. 5. 2025</v>
      </c>
      <c r="L121" s="32"/>
    </row>
    <row r="122" spans="2:63" s="1" customFormat="1" ht="6.9" customHeight="1" x14ac:dyDescent="0.2">
      <c r="B122" s="32"/>
      <c r="L122" s="32"/>
    </row>
    <row r="123" spans="2:63" s="1" customFormat="1" ht="25.65" customHeight="1" x14ac:dyDescent="0.2">
      <c r="B123" s="32"/>
      <c r="C123" s="27" t="s">
        <v>24</v>
      </c>
      <c r="F123" s="25" t="str">
        <f>E19</f>
        <v>Správa železnic, státní organizace, OŘ Ostrava</v>
      </c>
      <c r="I123" s="27" t="s">
        <v>32</v>
      </c>
      <c r="J123" s="30" t="str">
        <f>E25</f>
        <v>ENPRO Energo s.r.o.-</v>
      </c>
      <c r="L123" s="32"/>
    </row>
    <row r="124" spans="2:63" s="1" customFormat="1" ht="15.15" customHeight="1" x14ac:dyDescent="0.2">
      <c r="B124" s="32"/>
      <c r="C124" s="27" t="s">
        <v>30</v>
      </c>
      <c r="F124" s="25" t="str">
        <f>IF(E22="","",E22)</f>
        <v>Vyplň údaj</v>
      </c>
      <c r="I124" s="27" t="s">
        <v>35</v>
      </c>
      <c r="J124" s="30" t="str">
        <f>E28</f>
        <v>Ing. Jan Kostelenec</v>
      </c>
      <c r="L124" s="32"/>
    </row>
    <row r="125" spans="2:63" s="1" customFormat="1" ht="10.35" customHeight="1" x14ac:dyDescent="0.2">
      <c r="B125" s="32"/>
      <c r="L125" s="32"/>
    </row>
    <row r="126" spans="2:63" s="10" customFormat="1" ht="29.25" customHeight="1" x14ac:dyDescent="0.2">
      <c r="B126" s="116"/>
      <c r="C126" s="117" t="s">
        <v>325</v>
      </c>
      <c r="D126" s="118" t="s">
        <v>62</v>
      </c>
      <c r="E126" s="118" t="s">
        <v>58</v>
      </c>
      <c r="F126" s="118" t="s">
        <v>59</v>
      </c>
      <c r="G126" s="118" t="s">
        <v>326</v>
      </c>
      <c r="H126" s="118" t="s">
        <v>327</v>
      </c>
      <c r="I126" s="118" t="s">
        <v>328</v>
      </c>
      <c r="J126" s="118" t="s">
        <v>318</v>
      </c>
      <c r="K126" s="119" t="s">
        <v>329</v>
      </c>
      <c r="L126" s="116"/>
      <c r="M126" s="59" t="s">
        <v>1</v>
      </c>
      <c r="N126" s="60" t="s">
        <v>41</v>
      </c>
      <c r="O126" s="60" t="s">
        <v>330</v>
      </c>
      <c r="P126" s="60" t="s">
        <v>331</v>
      </c>
      <c r="Q126" s="60" t="s">
        <v>332</v>
      </c>
      <c r="R126" s="60" t="s">
        <v>333</v>
      </c>
      <c r="S126" s="60" t="s">
        <v>334</v>
      </c>
      <c r="T126" s="61" t="s">
        <v>335</v>
      </c>
    </row>
    <row r="127" spans="2:63" s="1" customFormat="1" ht="22.8" customHeight="1" x14ac:dyDescent="0.3">
      <c r="B127" s="32"/>
      <c r="C127" s="64" t="s">
        <v>336</v>
      </c>
      <c r="J127" s="120">
        <f>BK127</f>
        <v>0</v>
      </c>
      <c r="L127" s="32"/>
      <c r="M127" s="62"/>
      <c r="N127" s="53"/>
      <c r="O127" s="53"/>
      <c r="P127" s="121">
        <f>P128+P156</f>
        <v>0</v>
      </c>
      <c r="Q127" s="53"/>
      <c r="R127" s="121">
        <f>R128+R156</f>
        <v>0</v>
      </c>
      <c r="S127" s="53"/>
      <c r="T127" s="122">
        <f>T128+T156</f>
        <v>0</v>
      </c>
      <c r="AT127" s="17" t="s">
        <v>76</v>
      </c>
      <c r="AU127" s="17" t="s">
        <v>320</v>
      </c>
      <c r="BK127" s="123">
        <f>BK128+BK156</f>
        <v>0</v>
      </c>
    </row>
    <row r="128" spans="2:63" s="11" customFormat="1" ht="25.95" customHeight="1" x14ac:dyDescent="0.25">
      <c r="B128" s="124"/>
      <c r="D128" s="125" t="s">
        <v>76</v>
      </c>
      <c r="E128" s="126" t="s">
        <v>6892</v>
      </c>
      <c r="F128" s="126" t="s">
        <v>6893</v>
      </c>
      <c r="I128" s="127"/>
      <c r="J128" s="128">
        <f>BK128</f>
        <v>0</v>
      </c>
      <c r="L128" s="124"/>
      <c r="M128" s="129"/>
      <c r="P128" s="130">
        <f>P129</f>
        <v>0</v>
      </c>
      <c r="R128" s="130">
        <f>R129</f>
        <v>0</v>
      </c>
      <c r="T128" s="131">
        <f>T129</f>
        <v>0</v>
      </c>
      <c r="AR128" s="125" t="s">
        <v>84</v>
      </c>
      <c r="AT128" s="132" t="s">
        <v>76</v>
      </c>
      <c r="AU128" s="132" t="s">
        <v>77</v>
      </c>
      <c r="AY128" s="125" t="s">
        <v>339</v>
      </c>
      <c r="BK128" s="133">
        <f>BK129</f>
        <v>0</v>
      </c>
    </row>
    <row r="129" spans="2:65" s="11" customFormat="1" ht="22.8" customHeight="1" x14ac:dyDescent="0.25">
      <c r="B129" s="124"/>
      <c r="D129" s="125" t="s">
        <v>76</v>
      </c>
      <c r="E129" s="134" t="s">
        <v>6894</v>
      </c>
      <c r="F129" s="134" t="s">
        <v>6895</v>
      </c>
      <c r="I129" s="127"/>
      <c r="J129" s="135">
        <f>BK129</f>
        <v>0</v>
      </c>
      <c r="L129" s="124"/>
      <c r="M129" s="129"/>
      <c r="P129" s="130">
        <f>SUM(P130:P155)</f>
        <v>0</v>
      </c>
      <c r="R129" s="130">
        <f>SUM(R130:R155)</f>
        <v>0</v>
      </c>
      <c r="T129" s="131">
        <f>SUM(T130:T155)</f>
        <v>0</v>
      </c>
      <c r="AR129" s="125" t="s">
        <v>84</v>
      </c>
      <c r="AT129" s="132" t="s">
        <v>76</v>
      </c>
      <c r="AU129" s="132" t="s">
        <v>84</v>
      </c>
      <c r="AY129" s="125" t="s">
        <v>339</v>
      </c>
      <c r="BK129" s="133">
        <f>SUM(BK130:BK155)</f>
        <v>0</v>
      </c>
    </row>
    <row r="130" spans="2:65" s="1" customFormat="1" ht="37.799999999999997" customHeight="1" x14ac:dyDescent="0.2">
      <c r="B130" s="136"/>
      <c r="C130" s="137" t="s">
        <v>84</v>
      </c>
      <c r="D130" s="137" t="s">
        <v>342</v>
      </c>
      <c r="E130" s="138" t="s">
        <v>6896</v>
      </c>
      <c r="F130" s="139" t="s">
        <v>6897</v>
      </c>
      <c r="G130" s="140" t="s">
        <v>345</v>
      </c>
      <c r="H130" s="141">
        <v>1</v>
      </c>
      <c r="I130" s="142"/>
      <c r="J130" s="143">
        <f>ROUND(I130*H130,2)</f>
        <v>0</v>
      </c>
      <c r="K130" s="139" t="s">
        <v>346</v>
      </c>
      <c r="L130" s="32"/>
      <c r="M130" s="144" t="s">
        <v>1</v>
      </c>
      <c r="N130" s="145" t="s">
        <v>42</v>
      </c>
      <c r="P130" s="146">
        <f>O130*H130</f>
        <v>0</v>
      </c>
      <c r="Q130" s="146">
        <v>0</v>
      </c>
      <c r="R130" s="146">
        <f>Q130*H130</f>
        <v>0</v>
      </c>
      <c r="S130" s="146">
        <v>0</v>
      </c>
      <c r="T130" s="147">
        <f>S130*H130</f>
        <v>0</v>
      </c>
      <c r="AR130" s="148" t="s">
        <v>249</v>
      </c>
      <c r="AT130" s="148" t="s">
        <v>342</v>
      </c>
      <c r="AU130" s="148" t="s">
        <v>86</v>
      </c>
      <c r="AY130" s="17" t="s">
        <v>339</v>
      </c>
      <c r="BE130" s="149">
        <f>IF(N130="základní",J130,0)</f>
        <v>0</v>
      </c>
      <c r="BF130" s="149">
        <f>IF(N130="snížená",J130,0)</f>
        <v>0</v>
      </c>
      <c r="BG130" s="149">
        <f>IF(N130="zákl. přenesená",J130,0)</f>
        <v>0</v>
      </c>
      <c r="BH130" s="149">
        <f>IF(N130="sníž. přenesená",J130,0)</f>
        <v>0</v>
      </c>
      <c r="BI130" s="149">
        <f>IF(N130="nulová",J130,0)</f>
        <v>0</v>
      </c>
      <c r="BJ130" s="17" t="s">
        <v>84</v>
      </c>
      <c r="BK130" s="149">
        <f>ROUND(I130*H130,2)</f>
        <v>0</v>
      </c>
      <c r="BL130" s="17" t="s">
        <v>249</v>
      </c>
      <c r="BM130" s="148" t="s">
        <v>6898</v>
      </c>
    </row>
    <row r="131" spans="2:65" s="1" customFormat="1" ht="28.8" x14ac:dyDescent="0.2">
      <c r="B131" s="32"/>
      <c r="D131" s="150" t="s">
        <v>348</v>
      </c>
      <c r="F131" s="151" t="s">
        <v>6899</v>
      </c>
      <c r="I131" s="152"/>
      <c r="L131" s="32"/>
      <c r="M131" s="153"/>
      <c r="T131" s="56"/>
      <c r="AT131" s="17" t="s">
        <v>348</v>
      </c>
      <c r="AU131" s="17" t="s">
        <v>86</v>
      </c>
    </row>
    <row r="132" spans="2:65" s="1" customFormat="1" ht="21.75" customHeight="1" x14ac:dyDescent="0.2">
      <c r="B132" s="136"/>
      <c r="C132" s="137" t="s">
        <v>86</v>
      </c>
      <c r="D132" s="137" t="s">
        <v>342</v>
      </c>
      <c r="E132" s="138" t="s">
        <v>6900</v>
      </c>
      <c r="F132" s="139" t="s">
        <v>6901</v>
      </c>
      <c r="G132" s="140" t="s">
        <v>345</v>
      </c>
      <c r="H132" s="141">
        <v>1</v>
      </c>
      <c r="I132" s="142"/>
      <c r="J132" s="143">
        <f>ROUND(I132*H132,2)</f>
        <v>0</v>
      </c>
      <c r="K132" s="139" t="s">
        <v>346</v>
      </c>
      <c r="L132" s="32"/>
      <c r="M132" s="144" t="s">
        <v>1</v>
      </c>
      <c r="N132" s="145" t="s">
        <v>42</v>
      </c>
      <c r="P132" s="146">
        <f>O132*H132</f>
        <v>0</v>
      </c>
      <c r="Q132" s="146">
        <v>0</v>
      </c>
      <c r="R132" s="146">
        <f>Q132*H132</f>
        <v>0</v>
      </c>
      <c r="S132" s="146">
        <v>0</v>
      </c>
      <c r="T132" s="147">
        <f>S132*H132</f>
        <v>0</v>
      </c>
      <c r="AR132" s="148" t="s">
        <v>249</v>
      </c>
      <c r="AT132" s="148" t="s">
        <v>342</v>
      </c>
      <c r="AU132" s="148" t="s">
        <v>86</v>
      </c>
      <c r="AY132" s="17" t="s">
        <v>339</v>
      </c>
      <c r="BE132" s="149">
        <f>IF(N132="základní",J132,0)</f>
        <v>0</v>
      </c>
      <c r="BF132" s="149">
        <f>IF(N132="snížená",J132,0)</f>
        <v>0</v>
      </c>
      <c r="BG132" s="149">
        <f>IF(N132="zákl. přenesená",J132,0)</f>
        <v>0</v>
      </c>
      <c r="BH132" s="149">
        <f>IF(N132="sníž. přenesená",J132,0)</f>
        <v>0</v>
      </c>
      <c r="BI132" s="149">
        <f>IF(N132="nulová",J132,0)</f>
        <v>0</v>
      </c>
      <c r="BJ132" s="17" t="s">
        <v>84</v>
      </c>
      <c r="BK132" s="149">
        <f>ROUND(I132*H132,2)</f>
        <v>0</v>
      </c>
      <c r="BL132" s="17" t="s">
        <v>249</v>
      </c>
      <c r="BM132" s="148" t="s">
        <v>6902</v>
      </c>
    </row>
    <row r="133" spans="2:65" s="1" customFormat="1" x14ac:dyDescent="0.2">
      <c r="B133" s="32"/>
      <c r="D133" s="150" t="s">
        <v>348</v>
      </c>
      <c r="F133" s="151" t="s">
        <v>6901</v>
      </c>
      <c r="I133" s="152"/>
      <c r="L133" s="32"/>
      <c r="M133" s="153"/>
      <c r="T133" s="56"/>
      <c r="AT133" s="17" t="s">
        <v>348</v>
      </c>
      <c r="AU133" s="17" t="s">
        <v>86</v>
      </c>
    </row>
    <row r="134" spans="2:65" s="1" customFormat="1" ht="21.75" customHeight="1" x14ac:dyDescent="0.2">
      <c r="B134" s="136"/>
      <c r="C134" s="137" t="s">
        <v>97</v>
      </c>
      <c r="D134" s="137" t="s">
        <v>342</v>
      </c>
      <c r="E134" s="138" t="s">
        <v>6903</v>
      </c>
      <c r="F134" s="139" t="s">
        <v>6904</v>
      </c>
      <c r="G134" s="140" t="s">
        <v>345</v>
      </c>
      <c r="H134" s="141">
        <v>1</v>
      </c>
      <c r="I134" s="142"/>
      <c r="J134" s="143">
        <f>ROUND(I134*H134,2)</f>
        <v>0</v>
      </c>
      <c r="K134" s="139" t="s">
        <v>346</v>
      </c>
      <c r="L134" s="32"/>
      <c r="M134" s="144" t="s">
        <v>1</v>
      </c>
      <c r="N134" s="145" t="s">
        <v>42</v>
      </c>
      <c r="P134" s="146">
        <f>O134*H134</f>
        <v>0</v>
      </c>
      <c r="Q134" s="146">
        <v>0</v>
      </c>
      <c r="R134" s="146">
        <f>Q134*H134</f>
        <v>0</v>
      </c>
      <c r="S134" s="146">
        <v>0</v>
      </c>
      <c r="T134" s="147">
        <f>S134*H134</f>
        <v>0</v>
      </c>
      <c r="AR134" s="148" t="s">
        <v>1902</v>
      </c>
      <c r="AT134" s="148" t="s">
        <v>342</v>
      </c>
      <c r="AU134" s="148" t="s">
        <v>86</v>
      </c>
      <c r="AY134" s="17" t="s">
        <v>339</v>
      </c>
      <c r="BE134" s="149">
        <f>IF(N134="základní",J134,0)</f>
        <v>0</v>
      </c>
      <c r="BF134" s="149">
        <f>IF(N134="snížená",J134,0)</f>
        <v>0</v>
      </c>
      <c r="BG134" s="149">
        <f>IF(N134="zákl. přenesená",J134,0)</f>
        <v>0</v>
      </c>
      <c r="BH134" s="149">
        <f>IF(N134="sníž. přenesená",J134,0)</f>
        <v>0</v>
      </c>
      <c r="BI134" s="149">
        <f>IF(N134="nulová",J134,0)</f>
        <v>0</v>
      </c>
      <c r="BJ134" s="17" t="s">
        <v>84</v>
      </c>
      <c r="BK134" s="149">
        <f>ROUND(I134*H134,2)</f>
        <v>0</v>
      </c>
      <c r="BL134" s="17" t="s">
        <v>1902</v>
      </c>
      <c r="BM134" s="148" t="s">
        <v>6905</v>
      </c>
    </row>
    <row r="135" spans="2:65" s="1" customFormat="1" x14ac:dyDescent="0.2">
      <c r="B135" s="32"/>
      <c r="D135" s="150" t="s">
        <v>348</v>
      </c>
      <c r="F135" s="151" t="s">
        <v>6904</v>
      </c>
      <c r="I135" s="152"/>
      <c r="L135" s="32"/>
      <c r="M135" s="153"/>
      <c r="T135" s="56"/>
      <c r="AT135" s="17" t="s">
        <v>348</v>
      </c>
      <c r="AU135" s="17" t="s">
        <v>86</v>
      </c>
    </row>
    <row r="136" spans="2:65" s="1" customFormat="1" ht="21.75" customHeight="1" x14ac:dyDescent="0.2">
      <c r="B136" s="136"/>
      <c r="C136" s="137" t="s">
        <v>249</v>
      </c>
      <c r="D136" s="137" t="s">
        <v>342</v>
      </c>
      <c r="E136" s="138" t="s">
        <v>6906</v>
      </c>
      <c r="F136" s="139" t="s">
        <v>6907</v>
      </c>
      <c r="G136" s="140" t="s">
        <v>345</v>
      </c>
      <c r="H136" s="141">
        <v>1</v>
      </c>
      <c r="I136" s="142"/>
      <c r="J136" s="143">
        <f>ROUND(I136*H136,2)</f>
        <v>0</v>
      </c>
      <c r="K136" s="139" t="s">
        <v>346</v>
      </c>
      <c r="L136" s="32"/>
      <c r="M136" s="144" t="s">
        <v>1</v>
      </c>
      <c r="N136" s="145" t="s">
        <v>42</v>
      </c>
      <c r="P136" s="146">
        <f>O136*H136</f>
        <v>0</v>
      </c>
      <c r="Q136" s="146">
        <v>0</v>
      </c>
      <c r="R136" s="146">
        <f>Q136*H136</f>
        <v>0</v>
      </c>
      <c r="S136" s="146">
        <v>0</v>
      </c>
      <c r="T136" s="147">
        <f>S136*H136</f>
        <v>0</v>
      </c>
      <c r="AR136" s="148" t="s">
        <v>1902</v>
      </c>
      <c r="AT136" s="148" t="s">
        <v>342</v>
      </c>
      <c r="AU136" s="148" t="s">
        <v>86</v>
      </c>
      <c r="AY136" s="17" t="s">
        <v>339</v>
      </c>
      <c r="BE136" s="149">
        <f>IF(N136="základní",J136,0)</f>
        <v>0</v>
      </c>
      <c r="BF136" s="149">
        <f>IF(N136="snížená",J136,0)</f>
        <v>0</v>
      </c>
      <c r="BG136" s="149">
        <f>IF(N136="zákl. přenesená",J136,0)</f>
        <v>0</v>
      </c>
      <c r="BH136" s="149">
        <f>IF(N136="sníž. přenesená",J136,0)</f>
        <v>0</v>
      </c>
      <c r="BI136" s="149">
        <f>IF(N136="nulová",J136,0)</f>
        <v>0</v>
      </c>
      <c r="BJ136" s="17" t="s">
        <v>84</v>
      </c>
      <c r="BK136" s="149">
        <f>ROUND(I136*H136,2)</f>
        <v>0</v>
      </c>
      <c r="BL136" s="17" t="s">
        <v>1902</v>
      </c>
      <c r="BM136" s="148" t="s">
        <v>6908</v>
      </c>
    </row>
    <row r="137" spans="2:65" s="1" customFormat="1" x14ac:dyDescent="0.2">
      <c r="B137" s="32"/>
      <c r="D137" s="150" t="s">
        <v>348</v>
      </c>
      <c r="F137" s="151" t="s">
        <v>6907</v>
      </c>
      <c r="I137" s="152"/>
      <c r="L137" s="32"/>
      <c r="M137" s="153"/>
      <c r="T137" s="56"/>
      <c r="AT137" s="17" t="s">
        <v>348</v>
      </c>
      <c r="AU137" s="17" t="s">
        <v>86</v>
      </c>
    </row>
    <row r="138" spans="2:65" s="1" customFormat="1" ht="16.5" customHeight="1" x14ac:dyDescent="0.2">
      <c r="B138" s="136"/>
      <c r="C138" s="137" t="s">
        <v>340</v>
      </c>
      <c r="D138" s="137" t="s">
        <v>342</v>
      </c>
      <c r="E138" s="138" t="s">
        <v>6909</v>
      </c>
      <c r="F138" s="139" t="s">
        <v>6910</v>
      </c>
      <c r="G138" s="140" t="s">
        <v>345</v>
      </c>
      <c r="H138" s="141">
        <v>1</v>
      </c>
      <c r="I138" s="142"/>
      <c r="J138" s="143">
        <f>ROUND(I138*H138,2)</f>
        <v>0</v>
      </c>
      <c r="K138" s="139" t="s">
        <v>346</v>
      </c>
      <c r="L138" s="32"/>
      <c r="M138" s="144" t="s">
        <v>1</v>
      </c>
      <c r="N138" s="145" t="s">
        <v>42</v>
      </c>
      <c r="P138" s="146">
        <f>O138*H138</f>
        <v>0</v>
      </c>
      <c r="Q138" s="146">
        <v>0</v>
      </c>
      <c r="R138" s="146">
        <f>Q138*H138</f>
        <v>0</v>
      </c>
      <c r="S138" s="146">
        <v>0</v>
      </c>
      <c r="T138" s="147">
        <f>S138*H138</f>
        <v>0</v>
      </c>
      <c r="AR138" s="148" t="s">
        <v>1902</v>
      </c>
      <c r="AT138" s="148" t="s">
        <v>342</v>
      </c>
      <c r="AU138" s="148" t="s">
        <v>86</v>
      </c>
      <c r="AY138" s="17" t="s">
        <v>339</v>
      </c>
      <c r="BE138" s="149">
        <f>IF(N138="základní",J138,0)</f>
        <v>0</v>
      </c>
      <c r="BF138" s="149">
        <f>IF(N138="snížená",J138,0)</f>
        <v>0</v>
      </c>
      <c r="BG138" s="149">
        <f>IF(N138="zákl. přenesená",J138,0)</f>
        <v>0</v>
      </c>
      <c r="BH138" s="149">
        <f>IF(N138="sníž. přenesená",J138,0)</f>
        <v>0</v>
      </c>
      <c r="BI138" s="149">
        <f>IF(N138="nulová",J138,0)</f>
        <v>0</v>
      </c>
      <c r="BJ138" s="17" t="s">
        <v>84</v>
      </c>
      <c r="BK138" s="149">
        <f>ROUND(I138*H138,2)</f>
        <v>0</v>
      </c>
      <c r="BL138" s="17" t="s">
        <v>1902</v>
      </c>
      <c r="BM138" s="148" t="s">
        <v>6911</v>
      </c>
    </row>
    <row r="139" spans="2:65" s="1" customFormat="1" x14ac:dyDescent="0.2">
      <c r="B139" s="32"/>
      <c r="D139" s="150" t="s">
        <v>348</v>
      </c>
      <c r="F139" s="151" t="s">
        <v>6910</v>
      </c>
      <c r="I139" s="152"/>
      <c r="L139" s="32"/>
      <c r="M139" s="153"/>
      <c r="T139" s="56"/>
      <c r="AT139" s="17" t="s">
        <v>348</v>
      </c>
      <c r="AU139" s="17" t="s">
        <v>86</v>
      </c>
    </row>
    <row r="140" spans="2:65" s="1" customFormat="1" ht="16.5" customHeight="1" x14ac:dyDescent="0.2">
      <c r="B140" s="136"/>
      <c r="C140" s="137" t="s">
        <v>370</v>
      </c>
      <c r="D140" s="137" t="s">
        <v>342</v>
      </c>
      <c r="E140" s="138" t="s">
        <v>6912</v>
      </c>
      <c r="F140" s="139" t="s">
        <v>6913</v>
      </c>
      <c r="G140" s="140" t="s">
        <v>345</v>
      </c>
      <c r="H140" s="141">
        <v>1</v>
      </c>
      <c r="I140" s="142"/>
      <c r="J140" s="143">
        <f>ROUND(I140*H140,2)</f>
        <v>0</v>
      </c>
      <c r="K140" s="139" t="s">
        <v>346</v>
      </c>
      <c r="L140" s="32"/>
      <c r="M140" s="144" t="s">
        <v>1</v>
      </c>
      <c r="N140" s="145" t="s">
        <v>42</v>
      </c>
      <c r="P140" s="146">
        <f>O140*H140</f>
        <v>0</v>
      </c>
      <c r="Q140" s="146">
        <v>0</v>
      </c>
      <c r="R140" s="146">
        <f>Q140*H140</f>
        <v>0</v>
      </c>
      <c r="S140" s="146">
        <v>0</v>
      </c>
      <c r="T140" s="147">
        <f>S140*H140</f>
        <v>0</v>
      </c>
      <c r="AR140" s="148" t="s">
        <v>1902</v>
      </c>
      <c r="AT140" s="148" t="s">
        <v>342</v>
      </c>
      <c r="AU140" s="148" t="s">
        <v>86</v>
      </c>
      <c r="AY140" s="17" t="s">
        <v>339</v>
      </c>
      <c r="BE140" s="149">
        <f>IF(N140="základní",J140,0)</f>
        <v>0</v>
      </c>
      <c r="BF140" s="149">
        <f>IF(N140="snížená",J140,0)</f>
        <v>0</v>
      </c>
      <c r="BG140" s="149">
        <f>IF(N140="zákl. přenesená",J140,0)</f>
        <v>0</v>
      </c>
      <c r="BH140" s="149">
        <f>IF(N140="sníž. přenesená",J140,0)</f>
        <v>0</v>
      </c>
      <c r="BI140" s="149">
        <f>IF(N140="nulová",J140,0)</f>
        <v>0</v>
      </c>
      <c r="BJ140" s="17" t="s">
        <v>84</v>
      </c>
      <c r="BK140" s="149">
        <f>ROUND(I140*H140,2)</f>
        <v>0</v>
      </c>
      <c r="BL140" s="17" t="s">
        <v>1902</v>
      </c>
      <c r="BM140" s="148" t="s">
        <v>6914</v>
      </c>
    </row>
    <row r="141" spans="2:65" s="1" customFormat="1" x14ac:dyDescent="0.2">
      <c r="B141" s="32"/>
      <c r="D141" s="150" t="s">
        <v>348</v>
      </c>
      <c r="F141" s="151" t="s">
        <v>6913</v>
      </c>
      <c r="I141" s="152"/>
      <c r="L141" s="32"/>
      <c r="M141" s="153"/>
      <c r="T141" s="56"/>
      <c r="AT141" s="17" t="s">
        <v>348</v>
      </c>
      <c r="AU141" s="17" t="s">
        <v>86</v>
      </c>
    </row>
    <row r="142" spans="2:65" s="1" customFormat="1" ht="16.5" customHeight="1" x14ac:dyDescent="0.2">
      <c r="B142" s="136"/>
      <c r="C142" s="137" t="s">
        <v>378</v>
      </c>
      <c r="D142" s="137" t="s">
        <v>342</v>
      </c>
      <c r="E142" s="138" t="s">
        <v>6915</v>
      </c>
      <c r="F142" s="139" t="s">
        <v>6916</v>
      </c>
      <c r="G142" s="140" t="s">
        <v>345</v>
      </c>
      <c r="H142" s="141">
        <v>1</v>
      </c>
      <c r="I142" s="142"/>
      <c r="J142" s="143">
        <f>ROUND(I142*H142,2)</f>
        <v>0</v>
      </c>
      <c r="K142" s="139" t="s">
        <v>346</v>
      </c>
      <c r="L142" s="32"/>
      <c r="M142" s="144" t="s">
        <v>1</v>
      </c>
      <c r="N142" s="145" t="s">
        <v>42</v>
      </c>
      <c r="P142" s="146">
        <f>O142*H142</f>
        <v>0</v>
      </c>
      <c r="Q142" s="146">
        <v>0</v>
      </c>
      <c r="R142" s="146">
        <f>Q142*H142</f>
        <v>0</v>
      </c>
      <c r="S142" s="146">
        <v>0</v>
      </c>
      <c r="T142" s="147">
        <f>S142*H142</f>
        <v>0</v>
      </c>
      <c r="AR142" s="148" t="s">
        <v>1902</v>
      </c>
      <c r="AT142" s="148" t="s">
        <v>342</v>
      </c>
      <c r="AU142" s="148" t="s">
        <v>86</v>
      </c>
      <c r="AY142" s="17" t="s">
        <v>339</v>
      </c>
      <c r="BE142" s="149">
        <f>IF(N142="základní",J142,0)</f>
        <v>0</v>
      </c>
      <c r="BF142" s="149">
        <f>IF(N142="snížená",J142,0)</f>
        <v>0</v>
      </c>
      <c r="BG142" s="149">
        <f>IF(N142="zákl. přenesená",J142,0)</f>
        <v>0</v>
      </c>
      <c r="BH142" s="149">
        <f>IF(N142="sníž. přenesená",J142,0)</f>
        <v>0</v>
      </c>
      <c r="BI142" s="149">
        <f>IF(N142="nulová",J142,0)</f>
        <v>0</v>
      </c>
      <c r="BJ142" s="17" t="s">
        <v>84</v>
      </c>
      <c r="BK142" s="149">
        <f>ROUND(I142*H142,2)</f>
        <v>0</v>
      </c>
      <c r="BL142" s="17" t="s">
        <v>1902</v>
      </c>
      <c r="BM142" s="148" t="s">
        <v>6917</v>
      </c>
    </row>
    <row r="143" spans="2:65" s="1" customFormat="1" x14ac:dyDescent="0.2">
      <c r="B143" s="32"/>
      <c r="D143" s="150" t="s">
        <v>348</v>
      </c>
      <c r="F143" s="151" t="s">
        <v>6916</v>
      </c>
      <c r="I143" s="152"/>
      <c r="L143" s="32"/>
      <c r="M143" s="153"/>
      <c r="T143" s="56"/>
      <c r="AT143" s="17" t="s">
        <v>348</v>
      </c>
      <c r="AU143" s="17" t="s">
        <v>86</v>
      </c>
    </row>
    <row r="144" spans="2:65" s="1" customFormat="1" ht="16.5" customHeight="1" x14ac:dyDescent="0.2">
      <c r="B144" s="136"/>
      <c r="C144" s="137" t="s">
        <v>385</v>
      </c>
      <c r="D144" s="137" t="s">
        <v>342</v>
      </c>
      <c r="E144" s="138" t="s">
        <v>6918</v>
      </c>
      <c r="F144" s="139" t="s">
        <v>6919</v>
      </c>
      <c r="G144" s="140" t="s">
        <v>345</v>
      </c>
      <c r="H144" s="141">
        <v>1</v>
      </c>
      <c r="I144" s="142"/>
      <c r="J144" s="143">
        <f>ROUND(I144*H144,2)</f>
        <v>0</v>
      </c>
      <c r="K144" s="139" t="s">
        <v>346</v>
      </c>
      <c r="L144" s="32"/>
      <c r="M144" s="144" t="s">
        <v>1</v>
      </c>
      <c r="N144" s="145" t="s">
        <v>42</v>
      </c>
      <c r="P144" s="146">
        <f>O144*H144</f>
        <v>0</v>
      </c>
      <c r="Q144" s="146">
        <v>0</v>
      </c>
      <c r="R144" s="146">
        <f>Q144*H144</f>
        <v>0</v>
      </c>
      <c r="S144" s="146">
        <v>0</v>
      </c>
      <c r="T144" s="147">
        <f>S144*H144</f>
        <v>0</v>
      </c>
      <c r="AR144" s="148" t="s">
        <v>1902</v>
      </c>
      <c r="AT144" s="148" t="s">
        <v>342</v>
      </c>
      <c r="AU144" s="148" t="s">
        <v>86</v>
      </c>
      <c r="AY144" s="17" t="s">
        <v>339</v>
      </c>
      <c r="BE144" s="149">
        <f>IF(N144="základní",J144,0)</f>
        <v>0</v>
      </c>
      <c r="BF144" s="149">
        <f>IF(N144="snížená",J144,0)</f>
        <v>0</v>
      </c>
      <c r="BG144" s="149">
        <f>IF(N144="zákl. přenesená",J144,0)</f>
        <v>0</v>
      </c>
      <c r="BH144" s="149">
        <f>IF(N144="sníž. přenesená",J144,0)</f>
        <v>0</v>
      </c>
      <c r="BI144" s="149">
        <f>IF(N144="nulová",J144,0)</f>
        <v>0</v>
      </c>
      <c r="BJ144" s="17" t="s">
        <v>84</v>
      </c>
      <c r="BK144" s="149">
        <f>ROUND(I144*H144,2)</f>
        <v>0</v>
      </c>
      <c r="BL144" s="17" t="s">
        <v>1902</v>
      </c>
      <c r="BM144" s="148" t="s">
        <v>6920</v>
      </c>
    </row>
    <row r="145" spans="2:65" s="1" customFormat="1" x14ac:dyDescent="0.2">
      <c r="B145" s="32"/>
      <c r="D145" s="150" t="s">
        <v>348</v>
      </c>
      <c r="F145" s="151" t="s">
        <v>6919</v>
      </c>
      <c r="I145" s="152"/>
      <c r="L145" s="32"/>
      <c r="M145" s="153"/>
      <c r="T145" s="56"/>
      <c r="AT145" s="17" t="s">
        <v>348</v>
      </c>
      <c r="AU145" s="17" t="s">
        <v>86</v>
      </c>
    </row>
    <row r="146" spans="2:65" s="1" customFormat="1" ht="24.15" customHeight="1" x14ac:dyDescent="0.2">
      <c r="B146" s="136"/>
      <c r="C146" s="137" t="s">
        <v>391</v>
      </c>
      <c r="D146" s="137" t="s">
        <v>342</v>
      </c>
      <c r="E146" s="138" t="s">
        <v>6921</v>
      </c>
      <c r="F146" s="139" t="s">
        <v>6922</v>
      </c>
      <c r="G146" s="140" t="s">
        <v>345</v>
      </c>
      <c r="H146" s="141">
        <v>1</v>
      </c>
      <c r="I146" s="142"/>
      <c r="J146" s="143">
        <f>ROUND(I146*H146,2)</f>
        <v>0</v>
      </c>
      <c r="K146" s="139" t="s">
        <v>346</v>
      </c>
      <c r="L146" s="32"/>
      <c r="M146" s="144" t="s">
        <v>1</v>
      </c>
      <c r="N146" s="145" t="s">
        <v>42</v>
      </c>
      <c r="P146" s="146">
        <f>O146*H146</f>
        <v>0</v>
      </c>
      <c r="Q146" s="146">
        <v>0</v>
      </c>
      <c r="R146" s="146">
        <f>Q146*H146</f>
        <v>0</v>
      </c>
      <c r="S146" s="146">
        <v>0</v>
      </c>
      <c r="T146" s="147">
        <f>S146*H146</f>
        <v>0</v>
      </c>
      <c r="AR146" s="148" t="s">
        <v>1902</v>
      </c>
      <c r="AT146" s="148" t="s">
        <v>342</v>
      </c>
      <c r="AU146" s="148" t="s">
        <v>86</v>
      </c>
      <c r="AY146" s="17" t="s">
        <v>339</v>
      </c>
      <c r="BE146" s="149">
        <f>IF(N146="základní",J146,0)</f>
        <v>0</v>
      </c>
      <c r="BF146" s="149">
        <f>IF(N146="snížená",J146,0)</f>
        <v>0</v>
      </c>
      <c r="BG146" s="149">
        <f>IF(N146="zákl. přenesená",J146,0)</f>
        <v>0</v>
      </c>
      <c r="BH146" s="149">
        <f>IF(N146="sníž. přenesená",J146,0)</f>
        <v>0</v>
      </c>
      <c r="BI146" s="149">
        <f>IF(N146="nulová",J146,0)</f>
        <v>0</v>
      </c>
      <c r="BJ146" s="17" t="s">
        <v>84</v>
      </c>
      <c r="BK146" s="149">
        <f>ROUND(I146*H146,2)</f>
        <v>0</v>
      </c>
      <c r="BL146" s="17" t="s">
        <v>1902</v>
      </c>
      <c r="BM146" s="148" t="s">
        <v>6923</v>
      </c>
    </row>
    <row r="147" spans="2:65" s="1" customFormat="1" ht="19.2" x14ac:dyDescent="0.2">
      <c r="B147" s="32"/>
      <c r="D147" s="150" t="s">
        <v>348</v>
      </c>
      <c r="F147" s="151" t="s">
        <v>6922</v>
      </c>
      <c r="I147" s="152"/>
      <c r="L147" s="32"/>
      <c r="M147" s="153"/>
      <c r="T147" s="56"/>
      <c r="AT147" s="17" t="s">
        <v>348</v>
      </c>
      <c r="AU147" s="17" t="s">
        <v>86</v>
      </c>
    </row>
    <row r="148" spans="2:65" s="1" customFormat="1" ht="37.799999999999997" customHeight="1" x14ac:dyDescent="0.2">
      <c r="B148" s="136"/>
      <c r="C148" s="137" t="s">
        <v>399</v>
      </c>
      <c r="D148" s="137" t="s">
        <v>342</v>
      </c>
      <c r="E148" s="138" t="s">
        <v>6924</v>
      </c>
      <c r="F148" s="139" t="s">
        <v>6925</v>
      </c>
      <c r="G148" s="140" t="s">
        <v>345</v>
      </c>
      <c r="H148" s="141">
        <v>1</v>
      </c>
      <c r="I148" s="142"/>
      <c r="J148" s="143">
        <f>ROUND(I148*H148,2)</f>
        <v>0</v>
      </c>
      <c r="K148" s="139" t="s">
        <v>346</v>
      </c>
      <c r="L148" s="32"/>
      <c r="M148" s="144" t="s">
        <v>1</v>
      </c>
      <c r="N148" s="145" t="s">
        <v>42</v>
      </c>
      <c r="P148" s="146">
        <f>O148*H148</f>
        <v>0</v>
      </c>
      <c r="Q148" s="146">
        <v>0</v>
      </c>
      <c r="R148" s="146">
        <f>Q148*H148</f>
        <v>0</v>
      </c>
      <c r="S148" s="146">
        <v>0</v>
      </c>
      <c r="T148" s="147">
        <f>S148*H148</f>
        <v>0</v>
      </c>
      <c r="AR148" s="148" t="s">
        <v>1902</v>
      </c>
      <c r="AT148" s="148" t="s">
        <v>342</v>
      </c>
      <c r="AU148" s="148" t="s">
        <v>86</v>
      </c>
      <c r="AY148" s="17" t="s">
        <v>339</v>
      </c>
      <c r="BE148" s="149">
        <f>IF(N148="základní",J148,0)</f>
        <v>0</v>
      </c>
      <c r="BF148" s="149">
        <f>IF(N148="snížená",J148,0)</f>
        <v>0</v>
      </c>
      <c r="BG148" s="149">
        <f>IF(N148="zákl. přenesená",J148,0)</f>
        <v>0</v>
      </c>
      <c r="BH148" s="149">
        <f>IF(N148="sníž. přenesená",J148,0)</f>
        <v>0</v>
      </c>
      <c r="BI148" s="149">
        <f>IF(N148="nulová",J148,0)</f>
        <v>0</v>
      </c>
      <c r="BJ148" s="17" t="s">
        <v>84</v>
      </c>
      <c r="BK148" s="149">
        <f>ROUND(I148*H148,2)</f>
        <v>0</v>
      </c>
      <c r="BL148" s="17" t="s">
        <v>1902</v>
      </c>
      <c r="BM148" s="148" t="s">
        <v>6926</v>
      </c>
    </row>
    <row r="149" spans="2:65" s="1" customFormat="1" ht="28.8" x14ac:dyDescent="0.2">
      <c r="B149" s="32"/>
      <c r="D149" s="150" t="s">
        <v>348</v>
      </c>
      <c r="F149" s="151" t="s">
        <v>6927</v>
      </c>
      <c r="I149" s="152"/>
      <c r="L149" s="32"/>
      <c r="M149" s="153"/>
      <c r="T149" s="56"/>
      <c r="AT149" s="17" t="s">
        <v>348</v>
      </c>
      <c r="AU149" s="17" t="s">
        <v>86</v>
      </c>
    </row>
    <row r="150" spans="2:65" s="1" customFormat="1" ht="33" customHeight="1" x14ac:dyDescent="0.2">
      <c r="B150" s="136"/>
      <c r="C150" s="137" t="s">
        <v>405</v>
      </c>
      <c r="D150" s="137" t="s">
        <v>342</v>
      </c>
      <c r="E150" s="138" t="s">
        <v>6928</v>
      </c>
      <c r="F150" s="139" t="s">
        <v>6929</v>
      </c>
      <c r="G150" s="140" t="s">
        <v>345</v>
      </c>
      <c r="H150" s="141">
        <v>1</v>
      </c>
      <c r="I150" s="142"/>
      <c r="J150" s="143">
        <f>ROUND(I150*H150,2)</f>
        <v>0</v>
      </c>
      <c r="K150" s="139" t="s">
        <v>346</v>
      </c>
      <c r="L150" s="32"/>
      <c r="M150" s="144" t="s">
        <v>1</v>
      </c>
      <c r="N150" s="145" t="s">
        <v>42</v>
      </c>
      <c r="P150" s="146">
        <f>O150*H150</f>
        <v>0</v>
      </c>
      <c r="Q150" s="146">
        <v>0</v>
      </c>
      <c r="R150" s="146">
        <f>Q150*H150</f>
        <v>0</v>
      </c>
      <c r="S150" s="146">
        <v>0</v>
      </c>
      <c r="T150" s="147">
        <f>S150*H150</f>
        <v>0</v>
      </c>
      <c r="AR150" s="148" t="s">
        <v>1902</v>
      </c>
      <c r="AT150" s="148" t="s">
        <v>342</v>
      </c>
      <c r="AU150" s="148" t="s">
        <v>86</v>
      </c>
      <c r="AY150" s="17" t="s">
        <v>339</v>
      </c>
      <c r="BE150" s="149">
        <f>IF(N150="základní",J150,0)</f>
        <v>0</v>
      </c>
      <c r="BF150" s="149">
        <f>IF(N150="snížená",J150,0)</f>
        <v>0</v>
      </c>
      <c r="BG150" s="149">
        <f>IF(N150="zákl. přenesená",J150,0)</f>
        <v>0</v>
      </c>
      <c r="BH150" s="149">
        <f>IF(N150="sníž. přenesená",J150,0)</f>
        <v>0</v>
      </c>
      <c r="BI150" s="149">
        <f>IF(N150="nulová",J150,0)</f>
        <v>0</v>
      </c>
      <c r="BJ150" s="17" t="s">
        <v>84</v>
      </c>
      <c r="BK150" s="149">
        <f>ROUND(I150*H150,2)</f>
        <v>0</v>
      </c>
      <c r="BL150" s="17" t="s">
        <v>1902</v>
      </c>
      <c r="BM150" s="148" t="s">
        <v>6930</v>
      </c>
    </row>
    <row r="151" spans="2:65" s="1" customFormat="1" ht="19.2" x14ac:dyDescent="0.2">
      <c r="B151" s="32"/>
      <c r="D151" s="150" t="s">
        <v>348</v>
      </c>
      <c r="F151" s="151" t="s">
        <v>6929</v>
      </c>
      <c r="I151" s="152"/>
      <c r="L151" s="32"/>
      <c r="M151" s="153"/>
      <c r="T151" s="56"/>
      <c r="AT151" s="17" t="s">
        <v>348</v>
      </c>
      <c r="AU151" s="17" t="s">
        <v>86</v>
      </c>
    </row>
    <row r="152" spans="2:65" s="1" customFormat="1" ht="33" customHeight="1" x14ac:dyDescent="0.2">
      <c r="B152" s="136"/>
      <c r="C152" s="137" t="s">
        <v>8</v>
      </c>
      <c r="D152" s="137" t="s">
        <v>342</v>
      </c>
      <c r="E152" s="138" t="s">
        <v>6931</v>
      </c>
      <c r="F152" s="139" t="s">
        <v>6932</v>
      </c>
      <c r="G152" s="140" t="s">
        <v>345</v>
      </c>
      <c r="H152" s="141">
        <v>1</v>
      </c>
      <c r="I152" s="142"/>
      <c r="J152" s="143">
        <f>ROUND(I152*H152,2)</f>
        <v>0</v>
      </c>
      <c r="K152" s="139" t="s">
        <v>346</v>
      </c>
      <c r="L152" s="32"/>
      <c r="M152" s="144" t="s">
        <v>1</v>
      </c>
      <c r="N152" s="145" t="s">
        <v>42</v>
      </c>
      <c r="P152" s="146">
        <f>O152*H152</f>
        <v>0</v>
      </c>
      <c r="Q152" s="146">
        <v>0</v>
      </c>
      <c r="R152" s="146">
        <f>Q152*H152</f>
        <v>0</v>
      </c>
      <c r="S152" s="146">
        <v>0</v>
      </c>
      <c r="T152" s="147">
        <f>S152*H152</f>
        <v>0</v>
      </c>
      <c r="AR152" s="148" t="s">
        <v>1902</v>
      </c>
      <c r="AT152" s="148" t="s">
        <v>342</v>
      </c>
      <c r="AU152" s="148" t="s">
        <v>86</v>
      </c>
      <c r="AY152" s="17" t="s">
        <v>339</v>
      </c>
      <c r="BE152" s="149">
        <f>IF(N152="základní",J152,0)</f>
        <v>0</v>
      </c>
      <c r="BF152" s="149">
        <f>IF(N152="snížená",J152,0)</f>
        <v>0</v>
      </c>
      <c r="BG152" s="149">
        <f>IF(N152="zákl. přenesená",J152,0)</f>
        <v>0</v>
      </c>
      <c r="BH152" s="149">
        <f>IF(N152="sníž. přenesená",J152,0)</f>
        <v>0</v>
      </c>
      <c r="BI152" s="149">
        <f>IF(N152="nulová",J152,0)</f>
        <v>0</v>
      </c>
      <c r="BJ152" s="17" t="s">
        <v>84</v>
      </c>
      <c r="BK152" s="149">
        <f>ROUND(I152*H152,2)</f>
        <v>0</v>
      </c>
      <c r="BL152" s="17" t="s">
        <v>1902</v>
      </c>
      <c r="BM152" s="148" t="s">
        <v>6933</v>
      </c>
    </row>
    <row r="153" spans="2:65" s="1" customFormat="1" ht="19.2" x14ac:dyDescent="0.2">
      <c r="B153" s="32"/>
      <c r="D153" s="150" t="s">
        <v>348</v>
      </c>
      <c r="F153" s="151" t="s">
        <v>6932</v>
      </c>
      <c r="I153" s="152"/>
      <c r="L153" s="32"/>
      <c r="M153" s="153"/>
      <c r="T153" s="56"/>
      <c r="AT153" s="17" t="s">
        <v>348</v>
      </c>
      <c r="AU153" s="17" t="s">
        <v>86</v>
      </c>
    </row>
    <row r="154" spans="2:65" s="1" customFormat="1" ht="16.5" customHeight="1" x14ac:dyDescent="0.2">
      <c r="B154" s="136"/>
      <c r="C154" s="137" t="s">
        <v>415</v>
      </c>
      <c r="D154" s="137" t="s">
        <v>342</v>
      </c>
      <c r="E154" s="138" t="s">
        <v>6934</v>
      </c>
      <c r="F154" s="139" t="s">
        <v>6935</v>
      </c>
      <c r="G154" s="140" t="s">
        <v>345</v>
      </c>
      <c r="H154" s="141">
        <v>3</v>
      </c>
      <c r="I154" s="142"/>
      <c r="J154" s="143">
        <f>ROUND(I154*H154,2)</f>
        <v>0</v>
      </c>
      <c r="K154" s="139" t="s">
        <v>346</v>
      </c>
      <c r="L154" s="32"/>
      <c r="M154" s="144" t="s">
        <v>1</v>
      </c>
      <c r="N154" s="145" t="s">
        <v>42</v>
      </c>
      <c r="P154" s="146">
        <f>O154*H154</f>
        <v>0</v>
      </c>
      <c r="Q154" s="146">
        <v>0</v>
      </c>
      <c r="R154" s="146">
        <f>Q154*H154</f>
        <v>0</v>
      </c>
      <c r="S154" s="146">
        <v>0</v>
      </c>
      <c r="T154" s="147">
        <f>S154*H154</f>
        <v>0</v>
      </c>
      <c r="AR154" s="148" t="s">
        <v>1902</v>
      </c>
      <c r="AT154" s="148" t="s">
        <v>342</v>
      </c>
      <c r="AU154" s="148" t="s">
        <v>86</v>
      </c>
      <c r="AY154" s="17" t="s">
        <v>339</v>
      </c>
      <c r="BE154" s="149">
        <f>IF(N154="základní",J154,0)</f>
        <v>0</v>
      </c>
      <c r="BF154" s="149">
        <f>IF(N154="snížená",J154,0)</f>
        <v>0</v>
      </c>
      <c r="BG154" s="149">
        <f>IF(N154="zákl. přenesená",J154,0)</f>
        <v>0</v>
      </c>
      <c r="BH154" s="149">
        <f>IF(N154="sníž. přenesená",J154,0)</f>
        <v>0</v>
      </c>
      <c r="BI154" s="149">
        <f>IF(N154="nulová",J154,0)</f>
        <v>0</v>
      </c>
      <c r="BJ154" s="17" t="s">
        <v>84</v>
      </c>
      <c r="BK154" s="149">
        <f>ROUND(I154*H154,2)</f>
        <v>0</v>
      </c>
      <c r="BL154" s="17" t="s">
        <v>1902</v>
      </c>
      <c r="BM154" s="148" t="s">
        <v>6936</v>
      </c>
    </row>
    <row r="155" spans="2:65" s="1" customFormat="1" x14ac:dyDescent="0.2">
      <c r="B155" s="32"/>
      <c r="D155" s="150" t="s">
        <v>348</v>
      </c>
      <c r="F155" s="151" t="s">
        <v>6935</v>
      </c>
      <c r="I155" s="152"/>
      <c r="L155" s="32"/>
      <c r="M155" s="153"/>
      <c r="T155" s="56"/>
      <c r="AT155" s="17" t="s">
        <v>348</v>
      </c>
      <c r="AU155" s="17" t="s">
        <v>86</v>
      </c>
    </row>
    <row r="156" spans="2:65" s="11" customFormat="1" ht="25.95" customHeight="1" x14ac:dyDescent="0.25">
      <c r="B156" s="124"/>
      <c r="D156" s="125" t="s">
        <v>76</v>
      </c>
      <c r="E156" s="126" t="s">
        <v>525</v>
      </c>
      <c r="F156" s="126" t="s">
        <v>526</v>
      </c>
      <c r="I156" s="127"/>
      <c r="J156" s="128">
        <f>BK156</f>
        <v>0</v>
      </c>
      <c r="L156" s="124"/>
      <c r="M156" s="129"/>
      <c r="P156" s="130">
        <f>SUM(P157:P182)</f>
        <v>0</v>
      </c>
      <c r="R156" s="130">
        <f>SUM(R157:R182)</f>
        <v>0</v>
      </c>
      <c r="T156" s="131">
        <f>SUM(T157:T182)</f>
        <v>0</v>
      </c>
      <c r="AR156" s="125" t="s">
        <v>84</v>
      </c>
      <c r="AT156" s="132" t="s">
        <v>76</v>
      </c>
      <c r="AU156" s="132" t="s">
        <v>77</v>
      </c>
      <c r="AY156" s="125" t="s">
        <v>339</v>
      </c>
      <c r="BK156" s="133">
        <f>SUM(BK157:BK182)</f>
        <v>0</v>
      </c>
    </row>
    <row r="157" spans="2:65" s="1" customFormat="1" ht="16.5" customHeight="1" x14ac:dyDescent="0.2">
      <c r="B157" s="136"/>
      <c r="C157" s="169" t="s">
        <v>421</v>
      </c>
      <c r="D157" s="169" t="s">
        <v>490</v>
      </c>
      <c r="E157" s="170" t="s">
        <v>6937</v>
      </c>
      <c r="F157" s="171" t="s">
        <v>6938</v>
      </c>
      <c r="G157" s="172" t="s">
        <v>345</v>
      </c>
      <c r="H157" s="173">
        <v>1</v>
      </c>
      <c r="I157" s="174"/>
      <c r="J157" s="175">
        <f>ROUND(I157*H157,2)</f>
        <v>0</v>
      </c>
      <c r="K157" s="171" t="s">
        <v>1</v>
      </c>
      <c r="L157" s="176"/>
      <c r="M157" s="177" t="s">
        <v>1</v>
      </c>
      <c r="N157" s="178" t="s">
        <v>42</v>
      </c>
      <c r="P157" s="146">
        <f>O157*H157</f>
        <v>0</v>
      </c>
      <c r="Q157" s="146">
        <v>0</v>
      </c>
      <c r="R157" s="146">
        <f>Q157*H157</f>
        <v>0</v>
      </c>
      <c r="S157" s="146">
        <v>0</v>
      </c>
      <c r="T157" s="147">
        <f>S157*H157</f>
        <v>0</v>
      </c>
      <c r="AR157" s="148" t="s">
        <v>385</v>
      </c>
      <c r="AT157" s="148" t="s">
        <v>490</v>
      </c>
      <c r="AU157" s="148" t="s">
        <v>84</v>
      </c>
      <c r="AY157" s="17" t="s">
        <v>339</v>
      </c>
      <c r="BE157" s="149">
        <f>IF(N157="základní",J157,0)</f>
        <v>0</v>
      </c>
      <c r="BF157" s="149">
        <f>IF(N157="snížená",J157,0)</f>
        <v>0</v>
      </c>
      <c r="BG157" s="149">
        <f>IF(N157="zákl. přenesená",J157,0)</f>
        <v>0</v>
      </c>
      <c r="BH157" s="149">
        <f>IF(N157="sníž. přenesená",J157,0)</f>
        <v>0</v>
      </c>
      <c r="BI157" s="149">
        <f>IF(N157="nulová",J157,0)</f>
        <v>0</v>
      </c>
      <c r="BJ157" s="17" t="s">
        <v>84</v>
      </c>
      <c r="BK157" s="149">
        <f>ROUND(I157*H157,2)</f>
        <v>0</v>
      </c>
      <c r="BL157" s="17" t="s">
        <v>249</v>
      </c>
      <c r="BM157" s="148" t="s">
        <v>6939</v>
      </c>
    </row>
    <row r="158" spans="2:65" s="1" customFormat="1" x14ac:dyDescent="0.2">
      <c r="B158" s="32"/>
      <c r="D158" s="150" t="s">
        <v>348</v>
      </c>
      <c r="F158" s="151" t="s">
        <v>6938</v>
      </c>
      <c r="I158" s="152"/>
      <c r="L158" s="32"/>
      <c r="M158" s="153"/>
      <c r="T158" s="56"/>
      <c r="AT158" s="17" t="s">
        <v>348</v>
      </c>
      <c r="AU158" s="17" t="s">
        <v>84</v>
      </c>
    </row>
    <row r="159" spans="2:65" s="1" customFormat="1" ht="16.5" customHeight="1" x14ac:dyDescent="0.2">
      <c r="B159" s="136"/>
      <c r="C159" s="169" t="s">
        <v>423</v>
      </c>
      <c r="D159" s="169" t="s">
        <v>490</v>
      </c>
      <c r="E159" s="170" t="s">
        <v>6940</v>
      </c>
      <c r="F159" s="171" t="s">
        <v>6941</v>
      </c>
      <c r="G159" s="172" t="s">
        <v>345</v>
      </c>
      <c r="H159" s="173">
        <v>1</v>
      </c>
      <c r="I159" s="174"/>
      <c r="J159" s="175">
        <f>ROUND(I159*H159,2)</f>
        <v>0</v>
      </c>
      <c r="K159" s="171" t="s">
        <v>1</v>
      </c>
      <c r="L159" s="176"/>
      <c r="M159" s="177" t="s">
        <v>1</v>
      </c>
      <c r="N159" s="178" t="s">
        <v>42</v>
      </c>
      <c r="P159" s="146">
        <f>O159*H159</f>
        <v>0</v>
      </c>
      <c r="Q159" s="146">
        <v>0</v>
      </c>
      <c r="R159" s="146">
        <f>Q159*H159</f>
        <v>0</v>
      </c>
      <c r="S159" s="146">
        <v>0</v>
      </c>
      <c r="T159" s="147">
        <f>S159*H159</f>
        <v>0</v>
      </c>
      <c r="AR159" s="148" t="s">
        <v>385</v>
      </c>
      <c r="AT159" s="148" t="s">
        <v>490</v>
      </c>
      <c r="AU159" s="148" t="s">
        <v>84</v>
      </c>
      <c r="AY159" s="17" t="s">
        <v>339</v>
      </c>
      <c r="BE159" s="149">
        <f>IF(N159="základní",J159,0)</f>
        <v>0</v>
      </c>
      <c r="BF159" s="149">
        <f>IF(N159="snížená",J159,0)</f>
        <v>0</v>
      </c>
      <c r="BG159" s="149">
        <f>IF(N159="zákl. přenesená",J159,0)</f>
        <v>0</v>
      </c>
      <c r="BH159" s="149">
        <f>IF(N159="sníž. přenesená",J159,0)</f>
        <v>0</v>
      </c>
      <c r="BI159" s="149">
        <f>IF(N159="nulová",J159,0)</f>
        <v>0</v>
      </c>
      <c r="BJ159" s="17" t="s">
        <v>84</v>
      </c>
      <c r="BK159" s="149">
        <f>ROUND(I159*H159,2)</f>
        <v>0</v>
      </c>
      <c r="BL159" s="17" t="s">
        <v>249</v>
      </c>
      <c r="BM159" s="148" t="s">
        <v>6942</v>
      </c>
    </row>
    <row r="160" spans="2:65" s="1" customFormat="1" x14ac:dyDescent="0.2">
      <c r="B160" s="32"/>
      <c r="D160" s="150" t="s">
        <v>348</v>
      </c>
      <c r="F160" s="151" t="s">
        <v>6941</v>
      </c>
      <c r="I160" s="152"/>
      <c r="L160" s="32"/>
      <c r="M160" s="153"/>
      <c r="T160" s="56"/>
      <c r="AT160" s="17" t="s">
        <v>348</v>
      </c>
      <c r="AU160" s="17" t="s">
        <v>84</v>
      </c>
    </row>
    <row r="161" spans="2:65" s="1" customFormat="1" ht="16.5" customHeight="1" x14ac:dyDescent="0.2">
      <c r="B161" s="136"/>
      <c r="C161" s="169" t="s">
        <v>428</v>
      </c>
      <c r="D161" s="169" t="s">
        <v>490</v>
      </c>
      <c r="E161" s="170" t="s">
        <v>6943</v>
      </c>
      <c r="F161" s="171" t="s">
        <v>6944</v>
      </c>
      <c r="G161" s="172" t="s">
        <v>345</v>
      </c>
      <c r="H161" s="173">
        <v>1</v>
      </c>
      <c r="I161" s="174"/>
      <c r="J161" s="175">
        <f>ROUND(I161*H161,2)</f>
        <v>0</v>
      </c>
      <c r="K161" s="171" t="s">
        <v>346</v>
      </c>
      <c r="L161" s="176"/>
      <c r="M161" s="177" t="s">
        <v>1</v>
      </c>
      <c r="N161" s="178" t="s">
        <v>42</v>
      </c>
      <c r="P161" s="146">
        <f>O161*H161</f>
        <v>0</v>
      </c>
      <c r="Q161" s="146">
        <v>0</v>
      </c>
      <c r="R161" s="146">
        <f>Q161*H161</f>
        <v>0</v>
      </c>
      <c r="S161" s="146">
        <v>0</v>
      </c>
      <c r="T161" s="147">
        <f>S161*H161</f>
        <v>0</v>
      </c>
      <c r="AR161" s="148" t="s">
        <v>385</v>
      </c>
      <c r="AT161" s="148" t="s">
        <v>490</v>
      </c>
      <c r="AU161" s="148" t="s">
        <v>84</v>
      </c>
      <c r="AY161" s="17" t="s">
        <v>339</v>
      </c>
      <c r="BE161" s="149">
        <f>IF(N161="základní",J161,0)</f>
        <v>0</v>
      </c>
      <c r="BF161" s="149">
        <f>IF(N161="snížená",J161,0)</f>
        <v>0</v>
      </c>
      <c r="BG161" s="149">
        <f>IF(N161="zákl. přenesená",J161,0)</f>
        <v>0</v>
      </c>
      <c r="BH161" s="149">
        <f>IF(N161="sníž. přenesená",J161,0)</f>
        <v>0</v>
      </c>
      <c r="BI161" s="149">
        <f>IF(N161="nulová",J161,0)</f>
        <v>0</v>
      </c>
      <c r="BJ161" s="17" t="s">
        <v>84</v>
      </c>
      <c r="BK161" s="149">
        <f>ROUND(I161*H161,2)</f>
        <v>0</v>
      </c>
      <c r="BL161" s="17" t="s">
        <v>249</v>
      </c>
      <c r="BM161" s="148" t="s">
        <v>6945</v>
      </c>
    </row>
    <row r="162" spans="2:65" s="1" customFormat="1" x14ac:dyDescent="0.2">
      <c r="B162" s="32"/>
      <c r="D162" s="150" t="s">
        <v>348</v>
      </c>
      <c r="F162" s="151" t="s">
        <v>6944</v>
      </c>
      <c r="I162" s="152"/>
      <c r="L162" s="32"/>
      <c r="M162" s="153"/>
      <c r="T162" s="56"/>
      <c r="AT162" s="17" t="s">
        <v>348</v>
      </c>
      <c r="AU162" s="17" t="s">
        <v>84</v>
      </c>
    </row>
    <row r="163" spans="2:65" s="1" customFormat="1" ht="16.5" customHeight="1" x14ac:dyDescent="0.2">
      <c r="B163" s="136"/>
      <c r="C163" s="169" t="s">
        <v>433</v>
      </c>
      <c r="D163" s="169" t="s">
        <v>490</v>
      </c>
      <c r="E163" s="170" t="s">
        <v>6946</v>
      </c>
      <c r="F163" s="171" t="s">
        <v>6947</v>
      </c>
      <c r="G163" s="172" t="s">
        <v>345</v>
      </c>
      <c r="H163" s="173">
        <v>1</v>
      </c>
      <c r="I163" s="174"/>
      <c r="J163" s="175">
        <f>ROUND(I163*H163,2)</f>
        <v>0</v>
      </c>
      <c r="K163" s="171" t="s">
        <v>346</v>
      </c>
      <c r="L163" s="176"/>
      <c r="M163" s="177" t="s">
        <v>1</v>
      </c>
      <c r="N163" s="178" t="s">
        <v>42</v>
      </c>
      <c r="P163" s="146">
        <f>O163*H163</f>
        <v>0</v>
      </c>
      <c r="Q163" s="146">
        <v>0</v>
      </c>
      <c r="R163" s="146">
        <f>Q163*H163</f>
        <v>0</v>
      </c>
      <c r="S163" s="146">
        <v>0</v>
      </c>
      <c r="T163" s="147">
        <f>S163*H163</f>
        <v>0</v>
      </c>
      <c r="AR163" s="148" t="s">
        <v>385</v>
      </c>
      <c r="AT163" s="148" t="s">
        <v>490</v>
      </c>
      <c r="AU163" s="148" t="s">
        <v>84</v>
      </c>
      <c r="AY163" s="17" t="s">
        <v>339</v>
      </c>
      <c r="BE163" s="149">
        <f>IF(N163="základní",J163,0)</f>
        <v>0</v>
      </c>
      <c r="BF163" s="149">
        <f>IF(N163="snížená",J163,0)</f>
        <v>0</v>
      </c>
      <c r="BG163" s="149">
        <f>IF(N163="zákl. přenesená",J163,0)</f>
        <v>0</v>
      </c>
      <c r="BH163" s="149">
        <f>IF(N163="sníž. přenesená",J163,0)</f>
        <v>0</v>
      </c>
      <c r="BI163" s="149">
        <f>IF(N163="nulová",J163,0)</f>
        <v>0</v>
      </c>
      <c r="BJ163" s="17" t="s">
        <v>84</v>
      </c>
      <c r="BK163" s="149">
        <f>ROUND(I163*H163,2)</f>
        <v>0</v>
      </c>
      <c r="BL163" s="17" t="s">
        <v>249</v>
      </c>
      <c r="BM163" s="148" t="s">
        <v>6948</v>
      </c>
    </row>
    <row r="164" spans="2:65" s="1" customFormat="1" x14ac:dyDescent="0.2">
      <c r="B164" s="32"/>
      <c r="D164" s="150" t="s">
        <v>348</v>
      </c>
      <c r="F164" s="151" t="s">
        <v>6947</v>
      </c>
      <c r="I164" s="152"/>
      <c r="L164" s="32"/>
      <c r="M164" s="153"/>
      <c r="T164" s="56"/>
      <c r="AT164" s="17" t="s">
        <v>348</v>
      </c>
      <c r="AU164" s="17" t="s">
        <v>84</v>
      </c>
    </row>
    <row r="165" spans="2:65" s="1" customFormat="1" ht="16.5" customHeight="1" x14ac:dyDescent="0.2">
      <c r="B165" s="136"/>
      <c r="C165" s="169" t="s">
        <v>439</v>
      </c>
      <c r="D165" s="169" t="s">
        <v>490</v>
      </c>
      <c r="E165" s="170" t="s">
        <v>6949</v>
      </c>
      <c r="F165" s="171" t="s">
        <v>6950</v>
      </c>
      <c r="G165" s="172" t="s">
        <v>345</v>
      </c>
      <c r="H165" s="173">
        <v>1</v>
      </c>
      <c r="I165" s="174"/>
      <c r="J165" s="175">
        <f>ROUND(I165*H165,2)</f>
        <v>0</v>
      </c>
      <c r="K165" s="171" t="s">
        <v>346</v>
      </c>
      <c r="L165" s="176"/>
      <c r="M165" s="177" t="s">
        <v>1</v>
      </c>
      <c r="N165" s="178" t="s">
        <v>42</v>
      </c>
      <c r="P165" s="146">
        <f>O165*H165</f>
        <v>0</v>
      </c>
      <c r="Q165" s="146">
        <v>0</v>
      </c>
      <c r="R165" s="146">
        <f>Q165*H165</f>
        <v>0</v>
      </c>
      <c r="S165" s="146">
        <v>0</v>
      </c>
      <c r="T165" s="147">
        <f>S165*H165</f>
        <v>0</v>
      </c>
      <c r="AR165" s="148" t="s">
        <v>385</v>
      </c>
      <c r="AT165" s="148" t="s">
        <v>490</v>
      </c>
      <c r="AU165" s="148" t="s">
        <v>84</v>
      </c>
      <c r="AY165" s="17" t="s">
        <v>339</v>
      </c>
      <c r="BE165" s="149">
        <f>IF(N165="základní",J165,0)</f>
        <v>0</v>
      </c>
      <c r="BF165" s="149">
        <f>IF(N165="snížená",J165,0)</f>
        <v>0</v>
      </c>
      <c r="BG165" s="149">
        <f>IF(N165="zákl. přenesená",J165,0)</f>
        <v>0</v>
      </c>
      <c r="BH165" s="149">
        <f>IF(N165="sníž. přenesená",J165,0)</f>
        <v>0</v>
      </c>
      <c r="BI165" s="149">
        <f>IF(N165="nulová",J165,0)</f>
        <v>0</v>
      </c>
      <c r="BJ165" s="17" t="s">
        <v>84</v>
      </c>
      <c r="BK165" s="149">
        <f>ROUND(I165*H165,2)</f>
        <v>0</v>
      </c>
      <c r="BL165" s="17" t="s">
        <v>249</v>
      </c>
      <c r="BM165" s="148" t="s">
        <v>6951</v>
      </c>
    </row>
    <row r="166" spans="2:65" s="1" customFormat="1" x14ac:dyDescent="0.2">
      <c r="B166" s="32"/>
      <c r="D166" s="150" t="s">
        <v>348</v>
      </c>
      <c r="F166" s="151" t="s">
        <v>6950</v>
      </c>
      <c r="I166" s="152"/>
      <c r="L166" s="32"/>
      <c r="M166" s="153"/>
      <c r="T166" s="56"/>
      <c r="AT166" s="17" t="s">
        <v>348</v>
      </c>
      <c r="AU166" s="17" t="s">
        <v>84</v>
      </c>
    </row>
    <row r="167" spans="2:65" s="1" customFormat="1" ht="21.75" customHeight="1" x14ac:dyDescent="0.2">
      <c r="B167" s="136"/>
      <c r="C167" s="169" t="s">
        <v>445</v>
      </c>
      <c r="D167" s="169" t="s">
        <v>490</v>
      </c>
      <c r="E167" s="170" t="s">
        <v>6952</v>
      </c>
      <c r="F167" s="171" t="s">
        <v>6953</v>
      </c>
      <c r="G167" s="172" t="s">
        <v>345</v>
      </c>
      <c r="H167" s="173">
        <v>10</v>
      </c>
      <c r="I167" s="174"/>
      <c r="J167" s="175">
        <f>ROUND(I167*H167,2)</f>
        <v>0</v>
      </c>
      <c r="K167" s="171" t="s">
        <v>346</v>
      </c>
      <c r="L167" s="176"/>
      <c r="M167" s="177" t="s">
        <v>1</v>
      </c>
      <c r="N167" s="178" t="s">
        <v>42</v>
      </c>
      <c r="P167" s="146">
        <f>O167*H167</f>
        <v>0</v>
      </c>
      <c r="Q167" s="146">
        <v>0</v>
      </c>
      <c r="R167" s="146">
        <f>Q167*H167</f>
        <v>0</v>
      </c>
      <c r="S167" s="146">
        <v>0</v>
      </c>
      <c r="T167" s="147">
        <f>S167*H167</f>
        <v>0</v>
      </c>
      <c r="AR167" s="148" t="s">
        <v>385</v>
      </c>
      <c r="AT167" s="148" t="s">
        <v>490</v>
      </c>
      <c r="AU167" s="148" t="s">
        <v>84</v>
      </c>
      <c r="AY167" s="17" t="s">
        <v>339</v>
      </c>
      <c r="BE167" s="149">
        <f>IF(N167="základní",J167,0)</f>
        <v>0</v>
      </c>
      <c r="BF167" s="149">
        <f>IF(N167="snížená",J167,0)</f>
        <v>0</v>
      </c>
      <c r="BG167" s="149">
        <f>IF(N167="zákl. přenesená",J167,0)</f>
        <v>0</v>
      </c>
      <c r="BH167" s="149">
        <f>IF(N167="sníž. přenesená",J167,0)</f>
        <v>0</v>
      </c>
      <c r="BI167" s="149">
        <f>IF(N167="nulová",J167,0)</f>
        <v>0</v>
      </c>
      <c r="BJ167" s="17" t="s">
        <v>84</v>
      </c>
      <c r="BK167" s="149">
        <f>ROUND(I167*H167,2)</f>
        <v>0</v>
      </c>
      <c r="BL167" s="17" t="s">
        <v>249</v>
      </c>
      <c r="BM167" s="148" t="s">
        <v>6954</v>
      </c>
    </row>
    <row r="168" spans="2:65" s="1" customFormat="1" x14ac:dyDescent="0.2">
      <c r="B168" s="32"/>
      <c r="D168" s="150" t="s">
        <v>348</v>
      </c>
      <c r="F168" s="151" t="s">
        <v>6953</v>
      </c>
      <c r="I168" s="152"/>
      <c r="L168" s="32"/>
      <c r="M168" s="153"/>
      <c r="T168" s="56"/>
      <c r="AT168" s="17" t="s">
        <v>348</v>
      </c>
      <c r="AU168" s="17" t="s">
        <v>84</v>
      </c>
    </row>
    <row r="169" spans="2:65" s="1" customFormat="1" ht="37.799999999999997" customHeight="1" x14ac:dyDescent="0.2">
      <c r="B169" s="136"/>
      <c r="C169" s="169" t="s">
        <v>451</v>
      </c>
      <c r="D169" s="169" t="s">
        <v>490</v>
      </c>
      <c r="E169" s="170" t="s">
        <v>6955</v>
      </c>
      <c r="F169" s="171" t="s">
        <v>6956</v>
      </c>
      <c r="G169" s="172" t="s">
        <v>345</v>
      </c>
      <c r="H169" s="173">
        <v>3</v>
      </c>
      <c r="I169" s="174"/>
      <c r="J169" s="175">
        <f>ROUND(I169*H169,2)</f>
        <v>0</v>
      </c>
      <c r="K169" s="171" t="s">
        <v>346</v>
      </c>
      <c r="L169" s="176"/>
      <c r="M169" s="177" t="s">
        <v>1</v>
      </c>
      <c r="N169" s="178" t="s">
        <v>42</v>
      </c>
      <c r="P169" s="146">
        <f>O169*H169</f>
        <v>0</v>
      </c>
      <c r="Q169" s="146">
        <v>0</v>
      </c>
      <c r="R169" s="146">
        <f>Q169*H169</f>
        <v>0</v>
      </c>
      <c r="S169" s="146">
        <v>0</v>
      </c>
      <c r="T169" s="147">
        <f>S169*H169</f>
        <v>0</v>
      </c>
      <c r="AR169" s="148" t="s">
        <v>385</v>
      </c>
      <c r="AT169" s="148" t="s">
        <v>490</v>
      </c>
      <c r="AU169" s="148" t="s">
        <v>84</v>
      </c>
      <c r="AY169" s="17" t="s">
        <v>339</v>
      </c>
      <c r="BE169" s="149">
        <f>IF(N169="základní",J169,0)</f>
        <v>0</v>
      </c>
      <c r="BF169" s="149">
        <f>IF(N169="snížená",J169,0)</f>
        <v>0</v>
      </c>
      <c r="BG169" s="149">
        <f>IF(N169="zákl. přenesená",J169,0)</f>
        <v>0</v>
      </c>
      <c r="BH169" s="149">
        <f>IF(N169="sníž. přenesená",J169,0)</f>
        <v>0</v>
      </c>
      <c r="BI169" s="149">
        <f>IF(N169="nulová",J169,0)</f>
        <v>0</v>
      </c>
      <c r="BJ169" s="17" t="s">
        <v>84</v>
      </c>
      <c r="BK169" s="149">
        <f>ROUND(I169*H169,2)</f>
        <v>0</v>
      </c>
      <c r="BL169" s="17" t="s">
        <v>249</v>
      </c>
      <c r="BM169" s="148" t="s">
        <v>6957</v>
      </c>
    </row>
    <row r="170" spans="2:65" s="1" customFormat="1" ht="28.8" x14ac:dyDescent="0.2">
      <c r="B170" s="32"/>
      <c r="D170" s="150" t="s">
        <v>348</v>
      </c>
      <c r="F170" s="151" t="s">
        <v>6956</v>
      </c>
      <c r="I170" s="152"/>
      <c r="L170" s="32"/>
      <c r="M170" s="153"/>
      <c r="T170" s="56"/>
      <c r="AT170" s="17" t="s">
        <v>348</v>
      </c>
      <c r="AU170" s="17" t="s">
        <v>84</v>
      </c>
    </row>
    <row r="171" spans="2:65" s="1" customFormat="1" ht="21.75" customHeight="1" x14ac:dyDescent="0.2">
      <c r="B171" s="136"/>
      <c r="C171" s="169" t="s">
        <v>7</v>
      </c>
      <c r="D171" s="169" t="s">
        <v>490</v>
      </c>
      <c r="E171" s="170" t="s">
        <v>6958</v>
      </c>
      <c r="F171" s="171" t="s">
        <v>6959</v>
      </c>
      <c r="G171" s="172" t="s">
        <v>345</v>
      </c>
      <c r="H171" s="173">
        <v>10</v>
      </c>
      <c r="I171" s="174"/>
      <c r="J171" s="175">
        <f>ROUND(I171*H171,2)</f>
        <v>0</v>
      </c>
      <c r="K171" s="171" t="s">
        <v>346</v>
      </c>
      <c r="L171" s="176"/>
      <c r="M171" s="177" t="s">
        <v>1</v>
      </c>
      <c r="N171" s="178" t="s">
        <v>42</v>
      </c>
      <c r="P171" s="146">
        <f>O171*H171</f>
        <v>0</v>
      </c>
      <c r="Q171" s="146">
        <v>0</v>
      </c>
      <c r="R171" s="146">
        <f>Q171*H171</f>
        <v>0</v>
      </c>
      <c r="S171" s="146">
        <v>0</v>
      </c>
      <c r="T171" s="147">
        <f>S171*H171</f>
        <v>0</v>
      </c>
      <c r="AR171" s="148" t="s">
        <v>385</v>
      </c>
      <c r="AT171" s="148" t="s">
        <v>490</v>
      </c>
      <c r="AU171" s="148" t="s">
        <v>84</v>
      </c>
      <c r="AY171" s="17" t="s">
        <v>339</v>
      </c>
      <c r="BE171" s="149">
        <f>IF(N171="základní",J171,0)</f>
        <v>0</v>
      </c>
      <c r="BF171" s="149">
        <f>IF(N171="snížená",J171,0)</f>
        <v>0</v>
      </c>
      <c r="BG171" s="149">
        <f>IF(N171="zákl. přenesená",J171,0)</f>
        <v>0</v>
      </c>
      <c r="BH171" s="149">
        <f>IF(N171="sníž. přenesená",J171,0)</f>
        <v>0</v>
      </c>
      <c r="BI171" s="149">
        <f>IF(N171="nulová",J171,0)</f>
        <v>0</v>
      </c>
      <c r="BJ171" s="17" t="s">
        <v>84</v>
      </c>
      <c r="BK171" s="149">
        <f>ROUND(I171*H171,2)</f>
        <v>0</v>
      </c>
      <c r="BL171" s="17" t="s">
        <v>249</v>
      </c>
      <c r="BM171" s="148" t="s">
        <v>6960</v>
      </c>
    </row>
    <row r="172" spans="2:65" s="1" customFormat="1" x14ac:dyDescent="0.2">
      <c r="B172" s="32"/>
      <c r="D172" s="150" t="s">
        <v>348</v>
      </c>
      <c r="F172" s="151" t="s">
        <v>6959</v>
      </c>
      <c r="I172" s="152"/>
      <c r="L172" s="32"/>
      <c r="M172" s="153"/>
      <c r="T172" s="56"/>
      <c r="AT172" s="17" t="s">
        <v>348</v>
      </c>
      <c r="AU172" s="17" t="s">
        <v>84</v>
      </c>
    </row>
    <row r="173" spans="2:65" s="1" customFormat="1" ht="24.15" customHeight="1" x14ac:dyDescent="0.2">
      <c r="B173" s="136"/>
      <c r="C173" s="169" t="s">
        <v>460</v>
      </c>
      <c r="D173" s="169" t="s">
        <v>490</v>
      </c>
      <c r="E173" s="170" t="s">
        <v>6961</v>
      </c>
      <c r="F173" s="171" t="s">
        <v>6962</v>
      </c>
      <c r="G173" s="172" t="s">
        <v>345</v>
      </c>
      <c r="H173" s="173">
        <v>1</v>
      </c>
      <c r="I173" s="174"/>
      <c r="J173" s="175">
        <f>ROUND(I173*H173,2)</f>
        <v>0</v>
      </c>
      <c r="K173" s="171" t="s">
        <v>346</v>
      </c>
      <c r="L173" s="176"/>
      <c r="M173" s="177" t="s">
        <v>1</v>
      </c>
      <c r="N173" s="178" t="s">
        <v>42</v>
      </c>
      <c r="P173" s="146">
        <f>O173*H173</f>
        <v>0</v>
      </c>
      <c r="Q173" s="146">
        <v>0</v>
      </c>
      <c r="R173" s="146">
        <f>Q173*H173</f>
        <v>0</v>
      </c>
      <c r="S173" s="146">
        <v>0</v>
      </c>
      <c r="T173" s="147">
        <f>S173*H173</f>
        <v>0</v>
      </c>
      <c r="AR173" s="148" t="s">
        <v>385</v>
      </c>
      <c r="AT173" s="148" t="s">
        <v>490</v>
      </c>
      <c r="AU173" s="148" t="s">
        <v>84</v>
      </c>
      <c r="AY173" s="17" t="s">
        <v>339</v>
      </c>
      <c r="BE173" s="149">
        <f>IF(N173="základní",J173,0)</f>
        <v>0</v>
      </c>
      <c r="BF173" s="149">
        <f>IF(N173="snížená",J173,0)</f>
        <v>0</v>
      </c>
      <c r="BG173" s="149">
        <f>IF(N173="zákl. přenesená",J173,0)</f>
        <v>0</v>
      </c>
      <c r="BH173" s="149">
        <f>IF(N173="sníž. přenesená",J173,0)</f>
        <v>0</v>
      </c>
      <c r="BI173" s="149">
        <f>IF(N173="nulová",J173,0)</f>
        <v>0</v>
      </c>
      <c r="BJ173" s="17" t="s">
        <v>84</v>
      </c>
      <c r="BK173" s="149">
        <f>ROUND(I173*H173,2)</f>
        <v>0</v>
      </c>
      <c r="BL173" s="17" t="s">
        <v>249</v>
      </c>
      <c r="BM173" s="148" t="s">
        <v>6963</v>
      </c>
    </row>
    <row r="174" spans="2:65" s="1" customFormat="1" ht="19.2" x14ac:dyDescent="0.2">
      <c r="B174" s="32"/>
      <c r="D174" s="150" t="s">
        <v>348</v>
      </c>
      <c r="F174" s="151" t="s">
        <v>6962</v>
      </c>
      <c r="I174" s="152"/>
      <c r="L174" s="32"/>
      <c r="M174" s="153"/>
      <c r="T174" s="56"/>
      <c r="AT174" s="17" t="s">
        <v>348</v>
      </c>
      <c r="AU174" s="17" t="s">
        <v>84</v>
      </c>
    </row>
    <row r="175" spans="2:65" s="1" customFormat="1" ht="16.5" customHeight="1" x14ac:dyDescent="0.2">
      <c r="B175" s="136"/>
      <c r="C175" s="169" t="s">
        <v>467</v>
      </c>
      <c r="D175" s="169" t="s">
        <v>490</v>
      </c>
      <c r="E175" s="170" t="s">
        <v>6964</v>
      </c>
      <c r="F175" s="171" t="s">
        <v>6965</v>
      </c>
      <c r="G175" s="172" t="s">
        <v>345</v>
      </c>
      <c r="H175" s="173">
        <v>1</v>
      </c>
      <c r="I175" s="174"/>
      <c r="J175" s="175">
        <f>ROUND(I175*H175,2)</f>
        <v>0</v>
      </c>
      <c r="K175" s="171" t="s">
        <v>346</v>
      </c>
      <c r="L175" s="176"/>
      <c r="M175" s="177" t="s">
        <v>1</v>
      </c>
      <c r="N175" s="178" t="s">
        <v>42</v>
      </c>
      <c r="P175" s="146">
        <f>O175*H175</f>
        <v>0</v>
      </c>
      <c r="Q175" s="146">
        <v>0</v>
      </c>
      <c r="R175" s="146">
        <f>Q175*H175</f>
        <v>0</v>
      </c>
      <c r="S175" s="146">
        <v>0</v>
      </c>
      <c r="T175" s="147">
        <f>S175*H175</f>
        <v>0</v>
      </c>
      <c r="AR175" s="148" t="s">
        <v>385</v>
      </c>
      <c r="AT175" s="148" t="s">
        <v>490</v>
      </c>
      <c r="AU175" s="148" t="s">
        <v>84</v>
      </c>
      <c r="AY175" s="17" t="s">
        <v>339</v>
      </c>
      <c r="BE175" s="149">
        <f>IF(N175="základní",J175,0)</f>
        <v>0</v>
      </c>
      <c r="BF175" s="149">
        <f>IF(N175="snížená",J175,0)</f>
        <v>0</v>
      </c>
      <c r="BG175" s="149">
        <f>IF(N175="zákl. přenesená",J175,0)</f>
        <v>0</v>
      </c>
      <c r="BH175" s="149">
        <f>IF(N175="sníž. přenesená",J175,0)</f>
        <v>0</v>
      </c>
      <c r="BI175" s="149">
        <f>IF(N175="nulová",J175,0)</f>
        <v>0</v>
      </c>
      <c r="BJ175" s="17" t="s">
        <v>84</v>
      </c>
      <c r="BK175" s="149">
        <f>ROUND(I175*H175,2)</f>
        <v>0</v>
      </c>
      <c r="BL175" s="17" t="s">
        <v>249</v>
      </c>
      <c r="BM175" s="148" t="s">
        <v>6966</v>
      </c>
    </row>
    <row r="176" spans="2:65" s="1" customFormat="1" x14ac:dyDescent="0.2">
      <c r="B176" s="32"/>
      <c r="D176" s="150" t="s">
        <v>348</v>
      </c>
      <c r="F176" s="151" t="s">
        <v>6965</v>
      </c>
      <c r="I176" s="152"/>
      <c r="L176" s="32"/>
      <c r="M176" s="153"/>
      <c r="T176" s="56"/>
      <c r="AT176" s="17" t="s">
        <v>348</v>
      </c>
      <c r="AU176" s="17" t="s">
        <v>84</v>
      </c>
    </row>
    <row r="177" spans="2:65" s="1" customFormat="1" ht="33" customHeight="1" x14ac:dyDescent="0.2">
      <c r="B177" s="136"/>
      <c r="C177" s="137" t="s">
        <v>472</v>
      </c>
      <c r="D177" s="137" t="s">
        <v>342</v>
      </c>
      <c r="E177" s="138" t="s">
        <v>6967</v>
      </c>
      <c r="F177" s="139" t="s">
        <v>6968</v>
      </c>
      <c r="G177" s="140" t="s">
        <v>345</v>
      </c>
      <c r="H177" s="141">
        <v>1</v>
      </c>
      <c r="I177" s="142"/>
      <c r="J177" s="143">
        <f>ROUND(I177*H177,2)</f>
        <v>0</v>
      </c>
      <c r="K177" s="139" t="s">
        <v>346</v>
      </c>
      <c r="L177" s="32"/>
      <c r="M177" s="144" t="s">
        <v>1</v>
      </c>
      <c r="N177" s="145" t="s">
        <v>42</v>
      </c>
      <c r="P177" s="146">
        <f>O177*H177</f>
        <v>0</v>
      </c>
      <c r="Q177" s="146">
        <v>0</v>
      </c>
      <c r="R177" s="146">
        <f>Q177*H177</f>
        <v>0</v>
      </c>
      <c r="S177" s="146">
        <v>0</v>
      </c>
      <c r="T177" s="147">
        <f>S177*H177</f>
        <v>0</v>
      </c>
      <c r="AR177" s="148" t="s">
        <v>249</v>
      </c>
      <c r="AT177" s="148" t="s">
        <v>342</v>
      </c>
      <c r="AU177" s="148" t="s">
        <v>84</v>
      </c>
      <c r="AY177" s="17" t="s">
        <v>339</v>
      </c>
      <c r="BE177" s="149">
        <f>IF(N177="základní",J177,0)</f>
        <v>0</v>
      </c>
      <c r="BF177" s="149">
        <f>IF(N177="snížená",J177,0)</f>
        <v>0</v>
      </c>
      <c r="BG177" s="149">
        <f>IF(N177="zákl. přenesená",J177,0)</f>
        <v>0</v>
      </c>
      <c r="BH177" s="149">
        <f>IF(N177="sníž. přenesená",J177,0)</f>
        <v>0</v>
      </c>
      <c r="BI177" s="149">
        <f>IF(N177="nulová",J177,0)</f>
        <v>0</v>
      </c>
      <c r="BJ177" s="17" t="s">
        <v>84</v>
      </c>
      <c r="BK177" s="149">
        <f>ROUND(I177*H177,2)</f>
        <v>0</v>
      </c>
      <c r="BL177" s="17" t="s">
        <v>249</v>
      </c>
      <c r="BM177" s="148" t="s">
        <v>6969</v>
      </c>
    </row>
    <row r="178" spans="2:65" s="1" customFormat="1" ht="19.2" x14ac:dyDescent="0.2">
      <c r="B178" s="32"/>
      <c r="D178" s="150" t="s">
        <v>348</v>
      </c>
      <c r="F178" s="151" t="s">
        <v>6968</v>
      </c>
      <c r="I178" s="152"/>
      <c r="L178" s="32"/>
      <c r="M178" s="153"/>
      <c r="T178" s="56"/>
      <c r="AT178" s="17" t="s">
        <v>348</v>
      </c>
      <c r="AU178" s="17" t="s">
        <v>84</v>
      </c>
    </row>
    <row r="179" spans="2:65" s="1" customFormat="1" ht="21.75" customHeight="1" x14ac:dyDescent="0.2">
      <c r="B179" s="136"/>
      <c r="C179" s="137" t="s">
        <v>478</v>
      </c>
      <c r="D179" s="137" t="s">
        <v>342</v>
      </c>
      <c r="E179" s="138" t="s">
        <v>6970</v>
      </c>
      <c r="F179" s="139" t="s">
        <v>6971</v>
      </c>
      <c r="G179" s="140" t="s">
        <v>2968</v>
      </c>
      <c r="H179" s="141">
        <v>4</v>
      </c>
      <c r="I179" s="142"/>
      <c r="J179" s="143">
        <f>ROUND(I179*H179,2)</f>
        <v>0</v>
      </c>
      <c r="K179" s="139" t="s">
        <v>346</v>
      </c>
      <c r="L179" s="32"/>
      <c r="M179" s="144" t="s">
        <v>1</v>
      </c>
      <c r="N179" s="145" t="s">
        <v>42</v>
      </c>
      <c r="P179" s="146">
        <f>O179*H179</f>
        <v>0</v>
      </c>
      <c r="Q179" s="146">
        <v>0</v>
      </c>
      <c r="R179" s="146">
        <f>Q179*H179</f>
        <v>0</v>
      </c>
      <c r="S179" s="146">
        <v>0</v>
      </c>
      <c r="T179" s="147">
        <f>S179*H179</f>
        <v>0</v>
      </c>
      <c r="AR179" s="148" t="s">
        <v>249</v>
      </c>
      <c r="AT179" s="148" t="s">
        <v>342</v>
      </c>
      <c r="AU179" s="148" t="s">
        <v>84</v>
      </c>
      <c r="AY179" s="17" t="s">
        <v>339</v>
      </c>
      <c r="BE179" s="149">
        <f>IF(N179="základní",J179,0)</f>
        <v>0</v>
      </c>
      <c r="BF179" s="149">
        <f>IF(N179="snížená",J179,0)</f>
        <v>0</v>
      </c>
      <c r="BG179" s="149">
        <f>IF(N179="zákl. přenesená",J179,0)</f>
        <v>0</v>
      </c>
      <c r="BH179" s="149">
        <f>IF(N179="sníž. přenesená",J179,0)</f>
        <v>0</v>
      </c>
      <c r="BI179" s="149">
        <f>IF(N179="nulová",J179,0)</f>
        <v>0</v>
      </c>
      <c r="BJ179" s="17" t="s">
        <v>84</v>
      </c>
      <c r="BK179" s="149">
        <f>ROUND(I179*H179,2)</f>
        <v>0</v>
      </c>
      <c r="BL179" s="17" t="s">
        <v>249</v>
      </c>
      <c r="BM179" s="148" t="s">
        <v>6972</v>
      </c>
    </row>
    <row r="180" spans="2:65" s="1" customFormat="1" x14ac:dyDescent="0.2">
      <c r="B180" s="32"/>
      <c r="D180" s="150" t="s">
        <v>348</v>
      </c>
      <c r="F180" s="151" t="s">
        <v>6971</v>
      </c>
      <c r="I180" s="152"/>
      <c r="L180" s="32"/>
      <c r="M180" s="153"/>
      <c r="T180" s="56"/>
      <c r="AT180" s="17" t="s">
        <v>348</v>
      </c>
      <c r="AU180" s="17" t="s">
        <v>84</v>
      </c>
    </row>
    <row r="181" spans="2:65" s="1" customFormat="1" ht="16.5" customHeight="1" x14ac:dyDescent="0.2">
      <c r="B181" s="136"/>
      <c r="C181" s="137" t="s">
        <v>483</v>
      </c>
      <c r="D181" s="137" t="s">
        <v>342</v>
      </c>
      <c r="E181" s="138" t="s">
        <v>6973</v>
      </c>
      <c r="F181" s="139" t="s">
        <v>6974</v>
      </c>
      <c r="G181" s="140" t="s">
        <v>345</v>
      </c>
      <c r="H181" s="141">
        <v>1</v>
      </c>
      <c r="I181" s="142"/>
      <c r="J181" s="143">
        <f>ROUND(I181*H181,2)</f>
        <v>0</v>
      </c>
      <c r="K181" s="139" t="s">
        <v>1</v>
      </c>
      <c r="L181" s="32"/>
      <c r="M181" s="144" t="s">
        <v>1</v>
      </c>
      <c r="N181" s="145" t="s">
        <v>42</v>
      </c>
      <c r="P181" s="146">
        <f>O181*H181</f>
        <v>0</v>
      </c>
      <c r="Q181" s="146">
        <v>0</v>
      </c>
      <c r="R181" s="146">
        <f>Q181*H181</f>
        <v>0</v>
      </c>
      <c r="S181" s="146">
        <v>0</v>
      </c>
      <c r="T181" s="147">
        <f>S181*H181</f>
        <v>0</v>
      </c>
      <c r="AR181" s="148" t="s">
        <v>249</v>
      </c>
      <c r="AT181" s="148" t="s">
        <v>342</v>
      </c>
      <c r="AU181" s="148" t="s">
        <v>84</v>
      </c>
      <c r="AY181" s="17" t="s">
        <v>339</v>
      </c>
      <c r="BE181" s="149">
        <f>IF(N181="základní",J181,0)</f>
        <v>0</v>
      </c>
      <c r="BF181" s="149">
        <f>IF(N181="snížená",J181,0)</f>
        <v>0</v>
      </c>
      <c r="BG181" s="149">
        <f>IF(N181="zákl. přenesená",J181,0)</f>
        <v>0</v>
      </c>
      <c r="BH181" s="149">
        <f>IF(N181="sníž. přenesená",J181,0)</f>
        <v>0</v>
      </c>
      <c r="BI181" s="149">
        <f>IF(N181="nulová",J181,0)</f>
        <v>0</v>
      </c>
      <c r="BJ181" s="17" t="s">
        <v>84</v>
      </c>
      <c r="BK181" s="149">
        <f>ROUND(I181*H181,2)</f>
        <v>0</v>
      </c>
      <c r="BL181" s="17" t="s">
        <v>249</v>
      </c>
      <c r="BM181" s="148" t="s">
        <v>6975</v>
      </c>
    </row>
    <row r="182" spans="2:65" s="1" customFormat="1" x14ac:dyDescent="0.2">
      <c r="B182" s="32"/>
      <c r="D182" s="150" t="s">
        <v>348</v>
      </c>
      <c r="F182" s="151" t="s">
        <v>6974</v>
      </c>
      <c r="I182" s="152"/>
      <c r="L182" s="32"/>
      <c r="M182" s="202"/>
      <c r="N182" s="203"/>
      <c r="O182" s="203"/>
      <c r="P182" s="203"/>
      <c r="Q182" s="203"/>
      <c r="R182" s="203"/>
      <c r="S182" s="203"/>
      <c r="T182" s="204"/>
      <c r="AT182" s="17" t="s">
        <v>348</v>
      </c>
      <c r="AU182" s="17" t="s">
        <v>84</v>
      </c>
    </row>
    <row r="183" spans="2:65" s="1" customFormat="1" ht="6.9" customHeight="1" x14ac:dyDescent="0.2">
      <c r="B183" s="44"/>
      <c r="C183" s="45"/>
      <c r="D183" s="45"/>
      <c r="E183" s="45"/>
      <c r="F183" s="45"/>
      <c r="G183" s="45"/>
      <c r="H183" s="45"/>
      <c r="I183" s="45"/>
      <c r="J183" s="45"/>
      <c r="K183" s="45"/>
      <c r="L183" s="32"/>
    </row>
  </sheetData>
  <autoFilter ref="C126:K182" xr:uid="{00000000-0009-0000-0000-000024000000}"/>
  <mergeCells count="15">
    <mergeCell ref="E113:H113"/>
    <mergeCell ref="E117:H117"/>
    <mergeCell ref="E115:H115"/>
    <mergeCell ref="E119:H119"/>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B2:BM227"/>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262</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3.2" x14ac:dyDescent="0.2">
      <c r="B8" s="20"/>
      <c r="D8" s="27" t="s">
        <v>312</v>
      </c>
      <c r="L8" s="20"/>
    </row>
    <row r="9" spans="2:46" ht="16.5" customHeight="1" x14ac:dyDescent="0.2">
      <c r="B9" s="20"/>
      <c r="E9" s="278" t="s">
        <v>6625</v>
      </c>
      <c r="F9" s="256"/>
      <c r="G9" s="256"/>
      <c r="H9" s="256"/>
      <c r="L9" s="20"/>
    </row>
    <row r="10" spans="2:46" ht="12" customHeight="1" x14ac:dyDescent="0.2">
      <c r="B10" s="20"/>
      <c r="D10" s="27" t="s">
        <v>314</v>
      </c>
      <c r="L10" s="20"/>
    </row>
    <row r="11" spans="2:46" s="1" customFormat="1" ht="16.5" customHeight="1" x14ac:dyDescent="0.2">
      <c r="B11" s="32"/>
      <c r="E11" s="260" t="s">
        <v>6976</v>
      </c>
      <c r="F11" s="277"/>
      <c r="G11" s="277"/>
      <c r="H11" s="277"/>
      <c r="L11" s="32"/>
    </row>
    <row r="12" spans="2:46" s="1" customFormat="1" ht="12" customHeight="1" x14ac:dyDescent="0.2">
      <c r="B12" s="32"/>
      <c r="D12" s="27" t="s">
        <v>625</v>
      </c>
      <c r="L12" s="32"/>
    </row>
    <row r="13" spans="2:46" s="1" customFormat="1" ht="16.5" customHeight="1" x14ac:dyDescent="0.2">
      <c r="B13" s="32"/>
      <c r="E13" s="248" t="s">
        <v>6977</v>
      </c>
      <c r="F13" s="277"/>
      <c r="G13" s="277"/>
      <c r="H13" s="277"/>
      <c r="L13" s="32"/>
    </row>
    <row r="14" spans="2:46" s="1" customFormat="1" x14ac:dyDescent="0.2">
      <c r="B14" s="32"/>
      <c r="L14" s="32"/>
    </row>
    <row r="15" spans="2:46" s="1" customFormat="1" ht="12" customHeight="1" x14ac:dyDescent="0.2">
      <c r="B15" s="32"/>
      <c r="D15" s="27" t="s">
        <v>18</v>
      </c>
      <c r="F15" s="25" t="s">
        <v>263</v>
      </c>
      <c r="I15" s="27" t="s">
        <v>19</v>
      </c>
      <c r="J15" s="25" t="s">
        <v>6978</v>
      </c>
      <c r="L15" s="32"/>
    </row>
    <row r="16" spans="2:46" s="1" customFormat="1" ht="12" customHeight="1" x14ac:dyDescent="0.2">
      <c r="B16" s="32"/>
      <c r="D16" s="27" t="s">
        <v>20</v>
      </c>
      <c r="F16" s="25" t="s">
        <v>21</v>
      </c>
      <c r="I16" s="27" t="s">
        <v>22</v>
      </c>
      <c r="J16" s="52" t="str">
        <f>'Rekapitulace stavby'!AN8</f>
        <v>22. 5. 2025</v>
      </c>
      <c r="L16" s="32"/>
    </row>
    <row r="17" spans="2:12" s="1" customFormat="1" ht="10.8"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80" t="str">
        <f>'Rekapitulace stavby'!E14</f>
        <v>Vyplň údaj</v>
      </c>
      <c r="F22" s="266"/>
      <c r="G22" s="266"/>
      <c r="H22" s="266"/>
      <c r="I22" s="27" t="s">
        <v>28</v>
      </c>
      <c r="J22" s="28" t="str">
        <f>'Rekapitulace stavby'!AN14</f>
        <v>Vyplň údaj</v>
      </c>
      <c r="L22" s="32"/>
    </row>
    <row r="23" spans="2:12" s="1" customFormat="1" ht="6.9" customHeight="1" x14ac:dyDescent="0.2">
      <c r="B23" s="32"/>
      <c r="L23" s="32"/>
    </row>
    <row r="24" spans="2:12" s="1" customFormat="1" ht="12" customHeight="1" x14ac:dyDescent="0.2">
      <c r="B24" s="32"/>
      <c r="D24" s="27" t="s">
        <v>32</v>
      </c>
      <c r="I24" s="27" t="s">
        <v>25</v>
      </c>
      <c r="J24" s="25" t="s">
        <v>26</v>
      </c>
      <c r="L24" s="32"/>
    </row>
    <row r="25" spans="2:12" s="1" customFormat="1" ht="18" customHeight="1" x14ac:dyDescent="0.2">
      <c r="B25" s="32"/>
      <c r="E25" s="25" t="s">
        <v>6979</v>
      </c>
      <c r="I25" s="27" t="s">
        <v>28</v>
      </c>
      <c r="J25" s="25" t="s">
        <v>29</v>
      </c>
      <c r="L25" s="32"/>
    </row>
    <row r="26" spans="2:12" s="1" customFormat="1" ht="6.9" customHeight="1" x14ac:dyDescent="0.2">
      <c r="B26" s="32"/>
      <c r="L26" s="32"/>
    </row>
    <row r="27" spans="2:12" s="1" customFormat="1" ht="12" customHeight="1" x14ac:dyDescent="0.2">
      <c r="B27" s="32"/>
      <c r="D27" s="27" t="s">
        <v>35</v>
      </c>
      <c r="I27" s="27" t="s">
        <v>25</v>
      </c>
      <c r="J27" s="25" t="s">
        <v>26</v>
      </c>
      <c r="L27" s="32"/>
    </row>
    <row r="28" spans="2:12" s="1" customFormat="1" ht="18" customHeight="1" x14ac:dyDescent="0.2">
      <c r="B28" s="32"/>
      <c r="E28" s="25" t="s">
        <v>6979</v>
      </c>
      <c r="I28" s="27" t="s">
        <v>28</v>
      </c>
      <c r="J28" s="25" t="s">
        <v>29</v>
      </c>
      <c r="L28" s="32"/>
    </row>
    <row r="29" spans="2:12" s="1" customFormat="1" ht="6.9" customHeight="1" x14ac:dyDescent="0.2">
      <c r="B29" s="32"/>
      <c r="L29" s="32"/>
    </row>
    <row r="30" spans="2:12" s="1" customFormat="1" ht="12" customHeight="1" x14ac:dyDescent="0.2">
      <c r="B30" s="32"/>
      <c r="D30" s="27" t="s">
        <v>36</v>
      </c>
      <c r="L30" s="32"/>
    </row>
    <row r="31" spans="2:12" s="7" customFormat="1" ht="47.25" customHeight="1" x14ac:dyDescent="0.2">
      <c r="B31" s="94"/>
      <c r="E31" s="270" t="s">
        <v>6633</v>
      </c>
      <c r="F31" s="270"/>
      <c r="G31" s="270"/>
      <c r="H31" s="270"/>
      <c r="L31" s="94"/>
    </row>
    <row r="32" spans="2:12" s="1" customFormat="1" ht="6.9" customHeight="1" x14ac:dyDescent="0.2">
      <c r="B32" s="32"/>
      <c r="L32" s="32"/>
    </row>
    <row r="33" spans="2:12" s="1" customFormat="1" ht="6.9" customHeight="1" x14ac:dyDescent="0.2">
      <c r="B33" s="32"/>
      <c r="D33" s="53"/>
      <c r="E33" s="53"/>
      <c r="F33" s="53"/>
      <c r="G33" s="53"/>
      <c r="H33" s="53"/>
      <c r="I33" s="53"/>
      <c r="J33" s="53"/>
      <c r="K33" s="53"/>
      <c r="L33" s="32"/>
    </row>
    <row r="34" spans="2:12" s="1" customFormat="1" ht="25.35" customHeight="1" x14ac:dyDescent="0.2">
      <c r="B34" s="32"/>
      <c r="D34" s="95" t="s">
        <v>37</v>
      </c>
      <c r="J34" s="66">
        <f>ROUND(J125, 2)</f>
        <v>0</v>
      </c>
      <c r="L34" s="32"/>
    </row>
    <row r="35" spans="2:12" s="1" customFormat="1" ht="6.9" customHeight="1" x14ac:dyDescent="0.2">
      <c r="B35" s="32"/>
      <c r="D35" s="53"/>
      <c r="E35" s="53"/>
      <c r="F35" s="53"/>
      <c r="G35" s="53"/>
      <c r="H35" s="53"/>
      <c r="I35" s="53"/>
      <c r="J35" s="53"/>
      <c r="K35" s="53"/>
      <c r="L35" s="32"/>
    </row>
    <row r="36" spans="2:12" s="1" customFormat="1" ht="14.4" customHeight="1" x14ac:dyDescent="0.2">
      <c r="B36" s="32"/>
      <c r="F36" s="35" t="s">
        <v>39</v>
      </c>
      <c r="I36" s="35" t="s">
        <v>38</v>
      </c>
      <c r="J36" s="35" t="s">
        <v>40</v>
      </c>
      <c r="L36" s="32"/>
    </row>
    <row r="37" spans="2:12" s="1" customFormat="1" ht="14.4" customHeight="1" x14ac:dyDescent="0.2">
      <c r="B37" s="32"/>
      <c r="D37" s="55" t="s">
        <v>41</v>
      </c>
      <c r="E37" s="27" t="s">
        <v>42</v>
      </c>
      <c r="F37" s="86">
        <f>ROUND((SUM(BE125:BE226)),  2)</f>
        <v>0</v>
      </c>
      <c r="I37" s="96">
        <v>0.21</v>
      </c>
      <c r="J37" s="86">
        <f>ROUND(((SUM(BE125:BE226))*I37),  2)</f>
        <v>0</v>
      </c>
      <c r="L37" s="32"/>
    </row>
    <row r="38" spans="2:12" s="1" customFormat="1" ht="14.4" customHeight="1" x14ac:dyDescent="0.2">
      <c r="B38" s="32"/>
      <c r="E38" s="27" t="s">
        <v>43</v>
      </c>
      <c r="F38" s="86">
        <f>ROUND((SUM(BF125:BF226)),  2)</f>
        <v>0</v>
      </c>
      <c r="I38" s="96">
        <v>0.12</v>
      </c>
      <c r="J38" s="86">
        <f>ROUND(((SUM(BF125:BF226))*I38),  2)</f>
        <v>0</v>
      </c>
      <c r="L38" s="32"/>
    </row>
    <row r="39" spans="2:12" s="1" customFormat="1" ht="14.4" hidden="1" customHeight="1" x14ac:dyDescent="0.2">
      <c r="B39" s="32"/>
      <c r="E39" s="27" t="s">
        <v>44</v>
      </c>
      <c r="F39" s="86">
        <f>ROUND((SUM(BG125:BG226)),  2)</f>
        <v>0</v>
      </c>
      <c r="I39" s="96">
        <v>0.21</v>
      </c>
      <c r="J39" s="86">
        <f>0</f>
        <v>0</v>
      </c>
      <c r="L39" s="32"/>
    </row>
    <row r="40" spans="2:12" s="1" customFormat="1" ht="14.4" hidden="1" customHeight="1" x14ac:dyDescent="0.2">
      <c r="B40" s="32"/>
      <c r="E40" s="27" t="s">
        <v>45</v>
      </c>
      <c r="F40" s="86">
        <f>ROUND((SUM(BH125:BH226)),  2)</f>
        <v>0</v>
      </c>
      <c r="I40" s="96">
        <v>0.12</v>
      </c>
      <c r="J40" s="86">
        <f>0</f>
        <v>0</v>
      </c>
      <c r="L40" s="32"/>
    </row>
    <row r="41" spans="2:12" s="1" customFormat="1" ht="14.4" hidden="1" customHeight="1" x14ac:dyDescent="0.2">
      <c r="B41" s="32"/>
      <c r="E41" s="27" t="s">
        <v>46</v>
      </c>
      <c r="F41" s="86">
        <f>ROUND((SUM(BI125:BI226)),  2)</f>
        <v>0</v>
      </c>
      <c r="I41" s="96">
        <v>0</v>
      </c>
      <c r="J41" s="86">
        <f>0</f>
        <v>0</v>
      </c>
      <c r="L41" s="32"/>
    </row>
    <row r="42" spans="2:12" s="1" customFormat="1" ht="6.9"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 customHeight="1" x14ac:dyDescent="0.2">
      <c r="B44" s="32"/>
      <c r="L44" s="32"/>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ht="16.5" customHeight="1" x14ac:dyDescent="0.2">
      <c r="B87" s="20"/>
      <c r="E87" s="278" t="s">
        <v>6625</v>
      </c>
      <c r="F87" s="256"/>
      <c r="G87" s="256"/>
      <c r="H87" s="256"/>
      <c r="L87" s="20"/>
    </row>
    <row r="88" spans="2:12" ht="12" customHeight="1" x14ac:dyDescent="0.2">
      <c r="B88" s="20"/>
      <c r="C88" s="27" t="s">
        <v>314</v>
      </c>
      <c r="L88" s="20"/>
    </row>
    <row r="89" spans="2:12" s="1" customFormat="1" ht="16.5" customHeight="1" x14ac:dyDescent="0.2">
      <c r="B89" s="32"/>
      <c r="E89" s="260" t="s">
        <v>6976</v>
      </c>
      <c r="F89" s="277"/>
      <c r="G89" s="277"/>
      <c r="H89" s="277"/>
      <c r="L89" s="32"/>
    </row>
    <row r="90" spans="2:12" s="1" customFormat="1" ht="12" customHeight="1" x14ac:dyDescent="0.2">
      <c r="B90" s="32"/>
      <c r="C90" s="27" t="s">
        <v>625</v>
      </c>
      <c r="L90" s="32"/>
    </row>
    <row r="91" spans="2:12" s="1" customFormat="1" ht="16.5" customHeight="1" x14ac:dyDescent="0.2">
      <c r="B91" s="32"/>
      <c r="E91" s="248" t="str">
        <f>E13</f>
        <v>SO03.2.1 - ZAST Zátor, venkovní osvětlení</v>
      </c>
      <c r="F91" s="277"/>
      <c r="G91" s="277"/>
      <c r="H91" s="277"/>
      <c r="L91" s="32"/>
    </row>
    <row r="92" spans="2:12" s="1" customFormat="1" ht="6.9"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 customHeight="1" x14ac:dyDescent="0.2">
      <c r="B94" s="32"/>
      <c r="L94" s="32"/>
    </row>
    <row r="95" spans="2:12" s="1" customFormat="1" ht="25.65" customHeight="1" x14ac:dyDescent="0.2">
      <c r="B95" s="32"/>
      <c r="C95" s="27" t="s">
        <v>24</v>
      </c>
      <c r="F95" s="25" t="str">
        <f>E19</f>
        <v>Správa železnic, státní organizace, OŘ Ostrava</v>
      </c>
      <c r="I95" s="27" t="s">
        <v>32</v>
      </c>
      <c r="J95" s="30" t="str">
        <f>E25</f>
        <v>Správa železnic, státní organizace</v>
      </c>
      <c r="L95" s="32"/>
    </row>
    <row r="96" spans="2:12" s="1" customFormat="1" ht="25.65" customHeight="1" x14ac:dyDescent="0.2">
      <c r="B96" s="32"/>
      <c r="C96" s="27" t="s">
        <v>30</v>
      </c>
      <c r="F96" s="25" t="str">
        <f>IF(E22="","",E22)</f>
        <v>Vyplň údaj</v>
      </c>
      <c r="I96" s="27" t="s">
        <v>35</v>
      </c>
      <c r="J96" s="30" t="str">
        <f>E28</f>
        <v>Správa železnic, státní organizace</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8" customHeight="1" x14ac:dyDescent="0.2">
      <c r="B100" s="32"/>
      <c r="C100" s="107" t="s">
        <v>319</v>
      </c>
      <c r="J100" s="66">
        <f>J125</f>
        <v>0</v>
      </c>
      <c r="L100" s="32"/>
      <c r="AU100" s="17" t="s">
        <v>320</v>
      </c>
    </row>
    <row r="101" spans="2:47" s="8" customFormat="1" ht="24.9" customHeight="1" x14ac:dyDescent="0.2">
      <c r="B101" s="108"/>
      <c r="D101" s="109" t="s">
        <v>323</v>
      </c>
      <c r="E101" s="110"/>
      <c r="F101" s="110"/>
      <c r="G101" s="110"/>
      <c r="H101" s="110"/>
      <c r="I101" s="110"/>
      <c r="J101" s="111">
        <f>J217</f>
        <v>0</v>
      </c>
      <c r="L101" s="108"/>
    </row>
    <row r="102" spans="2:47" s="1" customFormat="1" ht="21.75" customHeight="1" x14ac:dyDescent="0.2">
      <c r="B102" s="32"/>
      <c r="L102" s="32"/>
    </row>
    <row r="103" spans="2:47" s="1" customFormat="1" ht="6.9" customHeight="1" x14ac:dyDescent="0.2">
      <c r="B103" s="44"/>
      <c r="C103" s="45"/>
      <c r="D103" s="45"/>
      <c r="E103" s="45"/>
      <c r="F103" s="45"/>
      <c r="G103" s="45"/>
      <c r="H103" s="45"/>
      <c r="I103" s="45"/>
      <c r="J103" s="45"/>
      <c r="K103" s="45"/>
      <c r="L103" s="32"/>
    </row>
    <row r="107" spans="2:47" s="1" customFormat="1" ht="6.9" customHeight="1" x14ac:dyDescent="0.2">
      <c r="B107" s="46"/>
      <c r="C107" s="47"/>
      <c r="D107" s="47"/>
      <c r="E107" s="47"/>
      <c r="F107" s="47"/>
      <c r="G107" s="47"/>
      <c r="H107" s="47"/>
      <c r="I107" s="47"/>
      <c r="J107" s="47"/>
      <c r="K107" s="47"/>
      <c r="L107" s="32"/>
    </row>
    <row r="108" spans="2:47" s="1" customFormat="1" ht="24.9" customHeight="1" x14ac:dyDescent="0.2">
      <c r="B108" s="32"/>
      <c r="C108" s="21" t="s">
        <v>324</v>
      </c>
      <c r="L108" s="32"/>
    </row>
    <row r="109" spans="2:47" s="1" customFormat="1" ht="6.9" customHeight="1" x14ac:dyDescent="0.2">
      <c r="B109" s="32"/>
      <c r="L109" s="32"/>
    </row>
    <row r="110" spans="2:47" s="1" customFormat="1" ht="12" customHeight="1" x14ac:dyDescent="0.2">
      <c r="B110" s="32"/>
      <c r="C110" s="27" t="s">
        <v>16</v>
      </c>
      <c r="L110" s="32"/>
    </row>
    <row r="111" spans="2:47" s="1" customFormat="1" ht="16.5" customHeight="1" x14ac:dyDescent="0.2">
      <c r="B111" s="32"/>
      <c r="E111" s="278" t="str">
        <f>E7</f>
        <v>Prostá rekonstrukce trati v úseku Milotice nad Opavou – Brantice – 2.etapa</v>
      </c>
      <c r="F111" s="279"/>
      <c r="G111" s="279"/>
      <c r="H111" s="279"/>
      <c r="L111" s="32"/>
    </row>
    <row r="112" spans="2:47" ht="12" customHeight="1" x14ac:dyDescent="0.2">
      <c r="B112" s="20"/>
      <c r="C112" s="27" t="s">
        <v>312</v>
      </c>
      <c r="L112" s="20"/>
    </row>
    <row r="113" spans="2:65" ht="16.5" customHeight="1" x14ac:dyDescent="0.2">
      <c r="B113" s="20"/>
      <c r="E113" s="278" t="s">
        <v>6625</v>
      </c>
      <c r="F113" s="256"/>
      <c r="G113" s="256"/>
      <c r="H113" s="256"/>
      <c r="L113" s="20"/>
    </row>
    <row r="114" spans="2:65" ht="12" customHeight="1" x14ac:dyDescent="0.2">
      <c r="B114" s="20"/>
      <c r="C114" s="27" t="s">
        <v>314</v>
      </c>
      <c r="L114" s="20"/>
    </row>
    <row r="115" spans="2:65" s="1" customFormat="1" ht="16.5" customHeight="1" x14ac:dyDescent="0.2">
      <c r="B115" s="32"/>
      <c r="E115" s="260" t="s">
        <v>6976</v>
      </c>
      <c r="F115" s="277"/>
      <c r="G115" s="277"/>
      <c r="H115" s="277"/>
      <c r="L115" s="32"/>
    </row>
    <row r="116" spans="2:65" s="1" customFormat="1" ht="12" customHeight="1" x14ac:dyDescent="0.2">
      <c r="B116" s="32"/>
      <c r="C116" s="27" t="s">
        <v>625</v>
      </c>
      <c r="L116" s="32"/>
    </row>
    <row r="117" spans="2:65" s="1" customFormat="1" ht="16.5" customHeight="1" x14ac:dyDescent="0.2">
      <c r="B117" s="32"/>
      <c r="E117" s="248" t="str">
        <f>E13</f>
        <v>SO03.2.1 - ZAST Zátor, venkovní osvětlení</v>
      </c>
      <c r="F117" s="277"/>
      <c r="G117" s="277"/>
      <c r="H117" s="277"/>
      <c r="L117" s="32"/>
    </row>
    <row r="118" spans="2:65" s="1" customFormat="1" ht="6.9" customHeight="1" x14ac:dyDescent="0.2">
      <c r="B118" s="32"/>
      <c r="L118" s="32"/>
    </row>
    <row r="119" spans="2:65" s="1" customFormat="1" ht="12" customHeight="1" x14ac:dyDescent="0.2">
      <c r="B119" s="32"/>
      <c r="C119" s="27" t="s">
        <v>20</v>
      </c>
      <c r="F119" s="25" t="str">
        <f>F16</f>
        <v>PS Krnov</v>
      </c>
      <c r="I119" s="27" t="s">
        <v>22</v>
      </c>
      <c r="J119" s="52" t="str">
        <f>IF(J16="","",J16)</f>
        <v>22. 5. 2025</v>
      </c>
      <c r="L119" s="32"/>
    </row>
    <row r="120" spans="2:65" s="1" customFormat="1" ht="6.9" customHeight="1" x14ac:dyDescent="0.2">
      <c r="B120" s="32"/>
      <c r="L120" s="32"/>
    </row>
    <row r="121" spans="2:65" s="1" customFormat="1" ht="25.65" customHeight="1" x14ac:dyDescent="0.2">
      <c r="B121" s="32"/>
      <c r="C121" s="27" t="s">
        <v>24</v>
      </c>
      <c r="F121" s="25" t="str">
        <f>E19</f>
        <v>Správa železnic, státní organizace, OŘ Ostrava</v>
      </c>
      <c r="I121" s="27" t="s">
        <v>32</v>
      </c>
      <c r="J121" s="30" t="str">
        <f>E25</f>
        <v>Správa železnic, státní organizace</v>
      </c>
      <c r="L121" s="32"/>
    </row>
    <row r="122" spans="2:65" s="1" customFormat="1" ht="25.65" customHeight="1" x14ac:dyDescent="0.2">
      <c r="B122" s="32"/>
      <c r="C122" s="27" t="s">
        <v>30</v>
      </c>
      <c r="F122" s="25" t="str">
        <f>IF(E22="","",E22)</f>
        <v>Vyplň údaj</v>
      </c>
      <c r="I122" s="27" t="s">
        <v>35</v>
      </c>
      <c r="J122" s="30" t="str">
        <f>E28</f>
        <v>Správa železnic, státní organizace</v>
      </c>
      <c r="L122" s="32"/>
    </row>
    <row r="123" spans="2:65" s="1" customFormat="1" ht="10.35" customHeight="1" x14ac:dyDescent="0.2">
      <c r="B123" s="32"/>
      <c r="L123" s="32"/>
    </row>
    <row r="124" spans="2:65" s="10" customFormat="1" ht="29.25" customHeight="1" x14ac:dyDescent="0.2">
      <c r="B124" s="116"/>
      <c r="C124" s="117" t="s">
        <v>325</v>
      </c>
      <c r="D124" s="118" t="s">
        <v>62</v>
      </c>
      <c r="E124" s="118" t="s">
        <v>58</v>
      </c>
      <c r="F124" s="118" t="s">
        <v>59</v>
      </c>
      <c r="G124" s="118" t="s">
        <v>326</v>
      </c>
      <c r="H124" s="118" t="s">
        <v>327</v>
      </c>
      <c r="I124" s="118" t="s">
        <v>328</v>
      </c>
      <c r="J124" s="118" t="s">
        <v>318</v>
      </c>
      <c r="K124" s="119" t="s">
        <v>329</v>
      </c>
      <c r="L124" s="116"/>
      <c r="M124" s="59" t="s">
        <v>1</v>
      </c>
      <c r="N124" s="60" t="s">
        <v>41</v>
      </c>
      <c r="O124" s="60" t="s">
        <v>330</v>
      </c>
      <c r="P124" s="60" t="s">
        <v>331</v>
      </c>
      <c r="Q124" s="60" t="s">
        <v>332</v>
      </c>
      <c r="R124" s="60" t="s">
        <v>333</v>
      </c>
      <c r="S124" s="60" t="s">
        <v>334</v>
      </c>
      <c r="T124" s="61" t="s">
        <v>335</v>
      </c>
    </row>
    <row r="125" spans="2:65" s="1" customFormat="1" ht="22.8" customHeight="1" x14ac:dyDescent="0.3">
      <c r="B125" s="32"/>
      <c r="C125" s="64" t="s">
        <v>336</v>
      </c>
      <c r="J125" s="120">
        <f>BK125</f>
        <v>0</v>
      </c>
      <c r="L125" s="32"/>
      <c r="M125" s="62"/>
      <c r="N125" s="53"/>
      <c r="O125" s="53"/>
      <c r="P125" s="121">
        <f>P126+SUM(P127:P217)</f>
        <v>0</v>
      </c>
      <c r="Q125" s="53"/>
      <c r="R125" s="121">
        <f>R126+SUM(R127:R217)</f>
        <v>0</v>
      </c>
      <c r="S125" s="53"/>
      <c r="T125" s="122">
        <f>T126+SUM(T127:T217)</f>
        <v>0</v>
      </c>
      <c r="AT125" s="17" t="s">
        <v>76</v>
      </c>
      <c r="AU125" s="17" t="s">
        <v>320</v>
      </c>
      <c r="BK125" s="123">
        <f>BK126+SUM(BK127:BK217)</f>
        <v>0</v>
      </c>
    </row>
    <row r="126" spans="2:65" s="1" customFormat="1" ht="37.799999999999997" customHeight="1" x14ac:dyDescent="0.2">
      <c r="B126" s="136"/>
      <c r="C126" s="137" t="s">
        <v>84</v>
      </c>
      <c r="D126" s="137" t="s">
        <v>342</v>
      </c>
      <c r="E126" s="138" t="s">
        <v>6980</v>
      </c>
      <c r="F126" s="139" t="s">
        <v>6981</v>
      </c>
      <c r="G126" s="140" t="s">
        <v>358</v>
      </c>
      <c r="H126" s="141">
        <v>100</v>
      </c>
      <c r="I126" s="142"/>
      <c r="J126" s="143">
        <f>ROUND(I126*H126,2)</f>
        <v>0</v>
      </c>
      <c r="K126" s="139" t="s">
        <v>346</v>
      </c>
      <c r="L126" s="32"/>
      <c r="M126" s="144" t="s">
        <v>1</v>
      </c>
      <c r="N126" s="145" t="s">
        <v>42</v>
      </c>
      <c r="P126" s="146">
        <f>O126*H126</f>
        <v>0</v>
      </c>
      <c r="Q126" s="146">
        <v>0</v>
      </c>
      <c r="R126" s="146">
        <f>Q126*H126</f>
        <v>0</v>
      </c>
      <c r="S126" s="146">
        <v>0</v>
      </c>
      <c r="T126" s="147">
        <f>S126*H126</f>
        <v>0</v>
      </c>
      <c r="AR126" s="148" t="s">
        <v>249</v>
      </c>
      <c r="AT126" s="148" t="s">
        <v>342</v>
      </c>
      <c r="AU126" s="148" t="s">
        <v>77</v>
      </c>
      <c r="AY126" s="17" t="s">
        <v>339</v>
      </c>
      <c r="BE126" s="149">
        <f>IF(N126="základní",J126,0)</f>
        <v>0</v>
      </c>
      <c r="BF126" s="149">
        <f>IF(N126="snížená",J126,0)</f>
        <v>0</v>
      </c>
      <c r="BG126" s="149">
        <f>IF(N126="zákl. přenesená",J126,0)</f>
        <v>0</v>
      </c>
      <c r="BH126" s="149">
        <f>IF(N126="sníž. přenesená",J126,0)</f>
        <v>0</v>
      </c>
      <c r="BI126" s="149">
        <f>IF(N126="nulová",J126,0)</f>
        <v>0</v>
      </c>
      <c r="BJ126" s="17" t="s">
        <v>84</v>
      </c>
      <c r="BK126" s="149">
        <f>ROUND(I126*H126,2)</f>
        <v>0</v>
      </c>
      <c r="BL126" s="17" t="s">
        <v>249</v>
      </c>
      <c r="BM126" s="148" t="s">
        <v>6982</v>
      </c>
    </row>
    <row r="127" spans="2:65" s="1" customFormat="1" ht="19.2" x14ac:dyDescent="0.2">
      <c r="B127" s="32"/>
      <c r="D127" s="150" t="s">
        <v>348</v>
      </c>
      <c r="F127" s="151" t="s">
        <v>6981</v>
      </c>
      <c r="I127" s="152"/>
      <c r="L127" s="32"/>
      <c r="M127" s="153"/>
      <c r="T127" s="56"/>
      <c r="AT127" s="17" t="s">
        <v>348</v>
      </c>
      <c r="AU127" s="17" t="s">
        <v>77</v>
      </c>
    </row>
    <row r="128" spans="2:65" s="1" customFormat="1" ht="16.5" customHeight="1" x14ac:dyDescent="0.2">
      <c r="B128" s="136"/>
      <c r="C128" s="169" t="s">
        <v>86</v>
      </c>
      <c r="D128" s="169" t="s">
        <v>490</v>
      </c>
      <c r="E128" s="170" t="s">
        <v>6983</v>
      </c>
      <c r="F128" s="171" t="s">
        <v>6984</v>
      </c>
      <c r="G128" s="172" t="s">
        <v>358</v>
      </c>
      <c r="H128" s="173">
        <v>100</v>
      </c>
      <c r="I128" s="174"/>
      <c r="J128" s="175">
        <f>ROUND(I128*H128,2)</f>
        <v>0</v>
      </c>
      <c r="K128" s="171" t="s">
        <v>346</v>
      </c>
      <c r="L128" s="176"/>
      <c r="M128" s="177" t="s">
        <v>1</v>
      </c>
      <c r="N128" s="178" t="s">
        <v>42</v>
      </c>
      <c r="P128" s="146">
        <f>O128*H128</f>
        <v>0</v>
      </c>
      <c r="Q128" s="146">
        <v>0</v>
      </c>
      <c r="R128" s="146">
        <f>Q128*H128</f>
        <v>0</v>
      </c>
      <c r="S128" s="146">
        <v>0</v>
      </c>
      <c r="T128" s="147">
        <f>S128*H128</f>
        <v>0</v>
      </c>
      <c r="AR128" s="148" t="s">
        <v>494</v>
      </c>
      <c r="AT128" s="148" t="s">
        <v>490</v>
      </c>
      <c r="AU128" s="148" t="s">
        <v>77</v>
      </c>
      <c r="AY128" s="17" t="s">
        <v>339</v>
      </c>
      <c r="BE128" s="149">
        <f>IF(N128="základní",J128,0)</f>
        <v>0</v>
      </c>
      <c r="BF128" s="149">
        <f>IF(N128="snížená",J128,0)</f>
        <v>0</v>
      </c>
      <c r="BG128" s="149">
        <f>IF(N128="zákl. přenesená",J128,0)</f>
        <v>0</v>
      </c>
      <c r="BH128" s="149">
        <f>IF(N128="sníž. přenesená",J128,0)</f>
        <v>0</v>
      </c>
      <c r="BI128" s="149">
        <f>IF(N128="nulová",J128,0)</f>
        <v>0</v>
      </c>
      <c r="BJ128" s="17" t="s">
        <v>84</v>
      </c>
      <c r="BK128" s="149">
        <f>ROUND(I128*H128,2)</f>
        <v>0</v>
      </c>
      <c r="BL128" s="17" t="s">
        <v>494</v>
      </c>
      <c r="BM128" s="148" t="s">
        <v>6985</v>
      </c>
    </row>
    <row r="129" spans="2:65" s="1" customFormat="1" x14ac:dyDescent="0.2">
      <c r="B129" s="32"/>
      <c r="D129" s="150" t="s">
        <v>348</v>
      </c>
      <c r="F129" s="151" t="s">
        <v>6984</v>
      </c>
      <c r="I129" s="152"/>
      <c r="L129" s="32"/>
      <c r="M129" s="153"/>
      <c r="T129" s="56"/>
      <c r="AT129" s="17" t="s">
        <v>348</v>
      </c>
      <c r="AU129" s="17" t="s">
        <v>77</v>
      </c>
    </row>
    <row r="130" spans="2:65" s="1" customFormat="1" ht="37.799999999999997" customHeight="1" x14ac:dyDescent="0.2">
      <c r="B130" s="136"/>
      <c r="C130" s="137" t="s">
        <v>97</v>
      </c>
      <c r="D130" s="137" t="s">
        <v>342</v>
      </c>
      <c r="E130" s="138" t="s">
        <v>6675</v>
      </c>
      <c r="F130" s="139" t="s">
        <v>6676</v>
      </c>
      <c r="G130" s="140" t="s">
        <v>358</v>
      </c>
      <c r="H130" s="141">
        <v>110</v>
      </c>
      <c r="I130" s="142"/>
      <c r="J130" s="143">
        <f>ROUND(I130*H130,2)</f>
        <v>0</v>
      </c>
      <c r="K130" s="139" t="s">
        <v>346</v>
      </c>
      <c r="L130" s="32"/>
      <c r="M130" s="144" t="s">
        <v>1</v>
      </c>
      <c r="N130" s="145" t="s">
        <v>42</v>
      </c>
      <c r="P130" s="146">
        <f>O130*H130</f>
        <v>0</v>
      </c>
      <c r="Q130" s="146">
        <v>0</v>
      </c>
      <c r="R130" s="146">
        <f>Q130*H130</f>
        <v>0</v>
      </c>
      <c r="S130" s="146">
        <v>0</v>
      </c>
      <c r="T130" s="147">
        <f>S130*H130</f>
        <v>0</v>
      </c>
      <c r="AR130" s="148" t="s">
        <v>249</v>
      </c>
      <c r="AT130" s="148" t="s">
        <v>342</v>
      </c>
      <c r="AU130" s="148" t="s">
        <v>77</v>
      </c>
      <c r="AY130" s="17" t="s">
        <v>339</v>
      </c>
      <c r="BE130" s="149">
        <f>IF(N130="základní",J130,0)</f>
        <v>0</v>
      </c>
      <c r="BF130" s="149">
        <f>IF(N130="snížená",J130,0)</f>
        <v>0</v>
      </c>
      <c r="BG130" s="149">
        <f>IF(N130="zákl. přenesená",J130,0)</f>
        <v>0</v>
      </c>
      <c r="BH130" s="149">
        <f>IF(N130="sníž. přenesená",J130,0)</f>
        <v>0</v>
      </c>
      <c r="BI130" s="149">
        <f>IF(N130="nulová",J130,0)</f>
        <v>0</v>
      </c>
      <c r="BJ130" s="17" t="s">
        <v>84</v>
      </c>
      <c r="BK130" s="149">
        <f>ROUND(I130*H130,2)</f>
        <v>0</v>
      </c>
      <c r="BL130" s="17" t="s">
        <v>249</v>
      </c>
      <c r="BM130" s="148" t="s">
        <v>6986</v>
      </c>
    </row>
    <row r="131" spans="2:65" s="1" customFormat="1" ht="28.8" x14ac:dyDescent="0.2">
      <c r="B131" s="32"/>
      <c r="D131" s="150" t="s">
        <v>348</v>
      </c>
      <c r="F131" s="151" t="s">
        <v>6678</v>
      </c>
      <c r="I131" s="152"/>
      <c r="L131" s="32"/>
      <c r="M131" s="153"/>
      <c r="T131" s="56"/>
      <c r="AT131" s="17" t="s">
        <v>348</v>
      </c>
      <c r="AU131" s="17" t="s">
        <v>77</v>
      </c>
    </row>
    <row r="132" spans="2:65" s="1" customFormat="1" ht="16.5" customHeight="1" x14ac:dyDescent="0.2">
      <c r="B132" s="136"/>
      <c r="C132" s="169" t="s">
        <v>249</v>
      </c>
      <c r="D132" s="169" t="s">
        <v>490</v>
      </c>
      <c r="E132" s="170" t="s">
        <v>6987</v>
      </c>
      <c r="F132" s="171" t="s">
        <v>6988</v>
      </c>
      <c r="G132" s="172" t="s">
        <v>358</v>
      </c>
      <c r="H132" s="173">
        <v>10</v>
      </c>
      <c r="I132" s="174"/>
      <c r="J132" s="175">
        <f>ROUND(I132*H132,2)</f>
        <v>0</v>
      </c>
      <c r="K132" s="171" t="s">
        <v>346</v>
      </c>
      <c r="L132" s="176"/>
      <c r="M132" s="177" t="s">
        <v>1</v>
      </c>
      <c r="N132" s="178" t="s">
        <v>42</v>
      </c>
      <c r="P132" s="146">
        <f>O132*H132</f>
        <v>0</v>
      </c>
      <c r="Q132" s="146">
        <v>0</v>
      </c>
      <c r="R132" s="146">
        <f>Q132*H132</f>
        <v>0</v>
      </c>
      <c r="S132" s="146">
        <v>0</v>
      </c>
      <c r="T132" s="147">
        <f>S132*H132</f>
        <v>0</v>
      </c>
      <c r="AR132" s="148" t="s">
        <v>494</v>
      </c>
      <c r="AT132" s="148" t="s">
        <v>490</v>
      </c>
      <c r="AU132" s="148" t="s">
        <v>77</v>
      </c>
      <c r="AY132" s="17" t="s">
        <v>339</v>
      </c>
      <c r="BE132" s="149">
        <f>IF(N132="základní",J132,0)</f>
        <v>0</v>
      </c>
      <c r="BF132" s="149">
        <f>IF(N132="snížená",J132,0)</f>
        <v>0</v>
      </c>
      <c r="BG132" s="149">
        <f>IF(N132="zákl. přenesená",J132,0)</f>
        <v>0</v>
      </c>
      <c r="BH132" s="149">
        <f>IF(N132="sníž. přenesená",J132,0)</f>
        <v>0</v>
      </c>
      <c r="BI132" s="149">
        <f>IF(N132="nulová",J132,0)</f>
        <v>0</v>
      </c>
      <c r="BJ132" s="17" t="s">
        <v>84</v>
      </c>
      <c r="BK132" s="149">
        <f>ROUND(I132*H132,2)</f>
        <v>0</v>
      </c>
      <c r="BL132" s="17" t="s">
        <v>494</v>
      </c>
      <c r="BM132" s="148" t="s">
        <v>6989</v>
      </c>
    </row>
    <row r="133" spans="2:65" s="1" customFormat="1" x14ac:dyDescent="0.2">
      <c r="B133" s="32"/>
      <c r="D133" s="150" t="s">
        <v>348</v>
      </c>
      <c r="F133" s="151" t="s">
        <v>6988</v>
      </c>
      <c r="I133" s="152"/>
      <c r="L133" s="32"/>
      <c r="M133" s="153"/>
      <c r="T133" s="56"/>
      <c r="AT133" s="17" t="s">
        <v>348</v>
      </c>
      <c r="AU133" s="17" t="s">
        <v>77</v>
      </c>
    </row>
    <row r="134" spans="2:65" s="1" customFormat="1" ht="16.5" customHeight="1" x14ac:dyDescent="0.2">
      <c r="B134" s="136"/>
      <c r="C134" s="169" t="s">
        <v>340</v>
      </c>
      <c r="D134" s="169" t="s">
        <v>490</v>
      </c>
      <c r="E134" s="170" t="s">
        <v>6672</v>
      </c>
      <c r="F134" s="171" t="s">
        <v>6673</v>
      </c>
      <c r="G134" s="172" t="s">
        <v>358</v>
      </c>
      <c r="H134" s="173">
        <v>100</v>
      </c>
      <c r="I134" s="174"/>
      <c r="J134" s="175">
        <f>ROUND(I134*H134,2)</f>
        <v>0</v>
      </c>
      <c r="K134" s="171" t="s">
        <v>346</v>
      </c>
      <c r="L134" s="176"/>
      <c r="M134" s="177" t="s">
        <v>1</v>
      </c>
      <c r="N134" s="178" t="s">
        <v>42</v>
      </c>
      <c r="P134" s="146">
        <f>O134*H134</f>
        <v>0</v>
      </c>
      <c r="Q134" s="146">
        <v>0</v>
      </c>
      <c r="R134" s="146">
        <f>Q134*H134</f>
        <v>0</v>
      </c>
      <c r="S134" s="146">
        <v>0</v>
      </c>
      <c r="T134" s="147">
        <f>S134*H134</f>
        <v>0</v>
      </c>
      <c r="AR134" s="148" t="s">
        <v>494</v>
      </c>
      <c r="AT134" s="148" t="s">
        <v>490</v>
      </c>
      <c r="AU134" s="148" t="s">
        <v>77</v>
      </c>
      <c r="AY134" s="17" t="s">
        <v>339</v>
      </c>
      <c r="BE134" s="149">
        <f>IF(N134="základní",J134,0)</f>
        <v>0</v>
      </c>
      <c r="BF134" s="149">
        <f>IF(N134="snížená",J134,0)</f>
        <v>0</v>
      </c>
      <c r="BG134" s="149">
        <f>IF(N134="zákl. přenesená",J134,0)</f>
        <v>0</v>
      </c>
      <c r="BH134" s="149">
        <f>IF(N134="sníž. přenesená",J134,0)</f>
        <v>0</v>
      </c>
      <c r="BI134" s="149">
        <f>IF(N134="nulová",J134,0)</f>
        <v>0</v>
      </c>
      <c r="BJ134" s="17" t="s">
        <v>84</v>
      </c>
      <c r="BK134" s="149">
        <f>ROUND(I134*H134,2)</f>
        <v>0</v>
      </c>
      <c r="BL134" s="17" t="s">
        <v>494</v>
      </c>
      <c r="BM134" s="148" t="s">
        <v>6990</v>
      </c>
    </row>
    <row r="135" spans="2:65" s="1" customFormat="1" x14ac:dyDescent="0.2">
      <c r="B135" s="32"/>
      <c r="D135" s="150" t="s">
        <v>348</v>
      </c>
      <c r="F135" s="151" t="s">
        <v>6673</v>
      </c>
      <c r="I135" s="152"/>
      <c r="L135" s="32"/>
      <c r="M135" s="153"/>
      <c r="T135" s="56"/>
      <c r="AT135" s="17" t="s">
        <v>348</v>
      </c>
      <c r="AU135" s="17" t="s">
        <v>77</v>
      </c>
    </row>
    <row r="136" spans="2:65" s="1" customFormat="1" ht="16.5" customHeight="1" x14ac:dyDescent="0.2">
      <c r="B136" s="136"/>
      <c r="C136" s="137" t="s">
        <v>370</v>
      </c>
      <c r="D136" s="137" t="s">
        <v>342</v>
      </c>
      <c r="E136" s="138" t="s">
        <v>6991</v>
      </c>
      <c r="F136" s="139" t="s">
        <v>6992</v>
      </c>
      <c r="G136" s="140" t="s">
        <v>345</v>
      </c>
      <c r="H136" s="141">
        <v>12</v>
      </c>
      <c r="I136" s="142"/>
      <c r="J136" s="143">
        <f>ROUND(I136*H136,2)</f>
        <v>0</v>
      </c>
      <c r="K136" s="139" t="s">
        <v>346</v>
      </c>
      <c r="L136" s="32"/>
      <c r="M136" s="144" t="s">
        <v>1</v>
      </c>
      <c r="N136" s="145" t="s">
        <v>42</v>
      </c>
      <c r="P136" s="146">
        <f>O136*H136</f>
        <v>0</v>
      </c>
      <c r="Q136" s="146">
        <v>0</v>
      </c>
      <c r="R136" s="146">
        <f>Q136*H136</f>
        <v>0</v>
      </c>
      <c r="S136" s="146">
        <v>0</v>
      </c>
      <c r="T136" s="147">
        <f>S136*H136</f>
        <v>0</v>
      </c>
      <c r="AR136" s="148" t="s">
        <v>249</v>
      </c>
      <c r="AT136" s="148" t="s">
        <v>342</v>
      </c>
      <c r="AU136" s="148" t="s">
        <v>77</v>
      </c>
      <c r="AY136" s="17" t="s">
        <v>339</v>
      </c>
      <c r="BE136" s="149">
        <f>IF(N136="základní",J136,0)</f>
        <v>0</v>
      </c>
      <c r="BF136" s="149">
        <f>IF(N136="snížená",J136,0)</f>
        <v>0</v>
      </c>
      <c r="BG136" s="149">
        <f>IF(N136="zákl. přenesená",J136,0)</f>
        <v>0</v>
      </c>
      <c r="BH136" s="149">
        <f>IF(N136="sníž. přenesená",J136,0)</f>
        <v>0</v>
      </c>
      <c r="BI136" s="149">
        <f>IF(N136="nulová",J136,0)</f>
        <v>0</v>
      </c>
      <c r="BJ136" s="17" t="s">
        <v>84</v>
      </c>
      <c r="BK136" s="149">
        <f>ROUND(I136*H136,2)</f>
        <v>0</v>
      </c>
      <c r="BL136" s="17" t="s">
        <v>249</v>
      </c>
      <c r="BM136" s="148" t="s">
        <v>6993</v>
      </c>
    </row>
    <row r="137" spans="2:65" s="1" customFormat="1" x14ac:dyDescent="0.2">
      <c r="B137" s="32"/>
      <c r="D137" s="150" t="s">
        <v>348</v>
      </c>
      <c r="F137" s="151" t="s">
        <v>6992</v>
      </c>
      <c r="I137" s="152"/>
      <c r="L137" s="32"/>
      <c r="M137" s="153"/>
      <c r="T137" s="56"/>
      <c r="AT137" s="17" t="s">
        <v>348</v>
      </c>
      <c r="AU137" s="17" t="s">
        <v>77</v>
      </c>
    </row>
    <row r="138" spans="2:65" s="1" customFormat="1" ht="16.5" customHeight="1" x14ac:dyDescent="0.2">
      <c r="B138" s="136"/>
      <c r="C138" s="169" t="s">
        <v>378</v>
      </c>
      <c r="D138" s="169" t="s">
        <v>490</v>
      </c>
      <c r="E138" s="170" t="s">
        <v>6994</v>
      </c>
      <c r="F138" s="171" t="s">
        <v>6995</v>
      </c>
      <c r="G138" s="172" t="s">
        <v>345</v>
      </c>
      <c r="H138" s="173">
        <v>12</v>
      </c>
      <c r="I138" s="174"/>
      <c r="J138" s="175">
        <f>ROUND(I138*H138,2)</f>
        <v>0</v>
      </c>
      <c r="K138" s="171" t="s">
        <v>346</v>
      </c>
      <c r="L138" s="176"/>
      <c r="M138" s="177" t="s">
        <v>1</v>
      </c>
      <c r="N138" s="178" t="s">
        <v>42</v>
      </c>
      <c r="P138" s="146">
        <f>O138*H138</f>
        <v>0</v>
      </c>
      <c r="Q138" s="146">
        <v>0</v>
      </c>
      <c r="R138" s="146">
        <f>Q138*H138</f>
        <v>0</v>
      </c>
      <c r="S138" s="146">
        <v>0</v>
      </c>
      <c r="T138" s="147">
        <f>S138*H138</f>
        <v>0</v>
      </c>
      <c r="AR138" s="148" t="s">
        <v>494</v>
      </c>
      <c r="AT138" s="148" t="s">
        <v>490</v>
      </c>
      <c r="AU138" s="148" t="s">
        <v>77</v>
      </c>
      <c r="AY138" s="17" t="s">
        <v>339</v>
      </c>
      <c r="BE138" s="149">
        <f>IF(N138="základní",J138,0)</f>
        <v>0</v>
      </c>
      <c r="BF138" s="149">
        <f>IF(N138="snížená",J138,0)</f>
        <v>0</v>
      </c>
      <c r="BG138" s="149">
        <f>IF(N138="zákl. přenesená",J138,0)</f>
        <v>0</v>
      </c>
      <c r="BH138" s="149">
        <f>IF(N138="sníž. přenesená",J138,0)</f>
        <v>0</v>
      </c>
      <c r="BI138" s="149">
        <f>IF(N138="nulová",J138,0)</f>
        <v>0</v>
      </c>
      <c r="BJ138" s="17" t="s">
        <v>84</v>
      </c>
      <c r="BK138" s="149">
        <f>ROUND(I138*H138,2)</f>
        <v>0</v>
      </c>
      <c r="BL138" s="17" t="s">
        <v>494</v>
      </c>
      <c r="BM138" s="148" t="s">
        <v>6996</v>
      </c>
    </row>
    <row r="139" spans="2:65" s="1" customFormat="1" x14ac:dyDescent="0.2">
      <c r="B139" s="32"/>
      <c r="D139" s="150" t="s">
        <v>348</v>
      </c>
      <c r="F139" s="151" t="s">
        <v>6995</v>
      </c>
      <c r="I139" s="152"/>
      <c r="L139" s="32"/>
      <c r="M139" s="153"/>
      <c r="T139" s="56"/>
      <c r="AT139" s="17" t="s">
        <v>348</v>
      </c>
      <c r="AU139" s="17" t="s">
        <v>77</v>
      </c>
    </row>
    <row r="140" spans="2:65" s="1" customFormat="1" ht="24.15" customHeight="1" x14ac:dyDescent="0.2">
      <c r="B140" s="136"/>
      <c r="C140" s="137" t="s">
        <v>385</v>
      </c>
      <c r="D140" s="137" t="s">
        <v>342</v>
      </c>
      <c r="E140" s="138" t="s">
        <v>6744</v>
      </c>
      <c r="F140" s="139" t="s">
        <v>6745</v>
      </c>
      <c r="G140" s="140" t="s">
        <v>345</v>
      </c>
      <c r="H140" s="141">
        <v>1</v>
      </c>
      <c r="I140" s="142"/>
      <c r="J140" s="143">
        <f>ROUND(I140*H140,2)</f>
        <v>0</v>
      </c>
      <c r="K140" s="139" t="s">
        <v>346</v>
      </c>
      <c r="L140" s="32"/>
      <c r="M140" s="144" t="s">
        <v>1</v>
      </c>
      <c r="N140" s="145" t="s">
        <v>42</v>
      </c>
      <c r="P140" s="146">
        <f>O140*H140</f>
        <v>0</v>
      </c>
      <c r="Q140" s="146">
        <v>0</v>
      </c>
      <c r="R140" s="146">
        <f>Q140*H140</f>
        <v>0</v>
      </c>
      <c r="S140" s="146">
        <v>0</v>
      </c>
      <c r="T140" s="147">
        <f>S140*H140</f>
        <v>0</v>
      </c>
      <c r="AR140" s="148" t="s">
        <v>249</v>
      </c>
      <c r="AT140" s="148" t="s">
        <v>342</v>
      </c>
      <c r="AU140" s="148" t="s">
        <v>77</v>
      </c>
      <c r="AY140" s="17" t="s">
        <v>339</v>
      </c>
      <c r="BE140" s="149">
        <f>IF(N140="základní",J140,0)</f>
        <v>0</v>
      </c>
      <c r="BF140" s="149">
        <f>IF(N140="snížená",J140,0)</f>
        <v>0</v>
      </c>
      <c r="BG140" s="149">
        <f>IF(N140="zákl. přenesená",J140,0)</f>
        <v>0</v>
      </c>
      <c r="BH140" s="149">
        <f>IF(N140="sníž. přenesená",J140,0)</f>
        <v>0</v>
      </c>
      <c r="BI140" s="149">
        <f>IF(N140="nulová",J140,0)</f>
        <v>0</v>
      </c>
      <c r="BJ140" s="17" t="s">
        <v>84</v>
      </c>
      <c r="BK140" s="149">
        <f>ROUND(I140*H140,2)</f>
        <v>0</v>
      </c>
      <c r="BL140" s="17" t="s">
        <v>249</v>
      </c>
      <c r="BM140" s="148" t="s">
        <v>6997</v>
      </c>
    </row>
    <row r="141" spans="2:65" s="1" customFormat="1" ht="19.2" x14ac:dyDescent="0.2">
      <c r="B141" s="32"/>
      <c r="D141" s="150" t="s">
        <v>348</v>
      </c>
      <c r="F141" s="151" t="s">
        <v>6745</v>
      </c>
      <c r="I141" s="152"/>
      <c r="L141" s="32"/>
      <c r="M141" s="153"/>
      <c r="T141" s="56"/>
      <c r="AT141" s="17" t="s">
        <v>348</v>
      </c>
      <c r="AU141" s="17" t="s">
        <v>77</v>
      </c>
    </row>
    <row r="142" spans="2:65" s="1" customFormat="1" ht="33" customHeight="1" x14ac:dyDescent="0.2">
      <c r="B142" s="136"/>
      <c r="C142" s="169" t="s">
        <v>391</v>
      </c>
      <c r="D142" s="169" t="s">
        <v>490</v>
      </c>
      <c r="E142" s="170" t="s">
        <v>6998</v>
      </c>
      <c r="F142" s="171" t="s">
        <v>6999</v>
      </c>
      <c r="G142" s="172" t="s">
        <v>345</v>
      </c>
      <c r="H142" s="173">
        <v>1</v>
      </c>
      <c r="I142" s="174"/>
      <c r="J142" s="175">
        <f>ROUND(I142*H142,2)</f>
        <v>0</v>
      </c>
      <c r="K142" s="171" t="s">
        <v>346</v>
      </c>
      <c r="L142" s="176"/>
      <c r="M142" s="177" t="s">
        <v>1</v>
      </c>
      <c r="N142" s="178" t="s">
        <v>42</v>
      </c>
      <c r="P142" s="146">
        <f>O142*H142</f>
        <v>0</v>
      </c>
      <c r="Q142" s="146">
        <v>0</v>
      </c>
      <c r="R142" s="146">
        <f>Q142*H142</f>
        <v>0</v>
      </c>
      <c r="S142" s="146">
        <v>0</v>
      </c>
      <c r="T142" s="147">
        <f>S142*H142</f>
        <v>0</v>
      </c>
      <c r="AR142" s="148" t="s">
        <v>494</v>
      </c>
      <c r="AT142" s="148" t="s">
        <v>490</v>
      </c>
      <c r="AU142" s="148" t="s">
        <v>77</v>
      </c>
      <c r="AY142" s="17" t="s">
        <v>339</v>
      </c>
      <c r="BE142" s="149">
        <f>IF(N142="základní",J142,0)</f>
        <v>0</v>
      </c>
      <c r="BF142" s="149">
        <f>IF(N142="snížená",J142,0)</f>
        <v>0</v>
      </c>
      <c r="BG142" s="149">
        <f>IF(N142="zákl. přenesená",J142,0)</f>
        <v>0</v>
      </c>
      <c r="BH142" s="149">
        <f>IF(N142="sníž. přenesená",J142,0)</f>
        <v>0</v>
      </c>
      <c r="BI142" s="149">
        <f>IF(N142="nulová",J142,0)</f>
        <v>0</v>
      </c>
      <c r="BJ142" s="17" t="s">
        <v>84</v>
      </c>
      <c r="BK142" s="149">
        <f>ROUND(I142*H142,2)</f>
        <v>0</v>
      </c>
      <c r="BL142" s="17" t="s">
        <v>494</v>
      </c>
      <c r="BM142" s="148" t="s">
        <v>7000</v>
      </c>
    </row>
    <row r="143" spans="2:65" s="1" customFormat="1" ht="19.2" x14ac:dyDescent="0.2">
      <c r="B143" s="32"/>
      <c r="D143" s="150" t="s">
        <v>348</v>
      </c>
      <c r="F143" s="151" t="s">
        <v>6999</v>
      </c>
      <c r="I143" s="152"/>
      <c r="L143" s="32"/>
      <c r="M143" s="153"/>
      <c r="T143" s="56"/>
      <c r="AT143" s="17" t="s">
        <v>348</v>
      </c>
      <c r="AU143" s="17" t="s">
        <v>77</v>
      </c>
    </row>
    <row r="144" spans="2:65" s="1" customFormat="1" ht="24.15" customHeight="1" x14ac:dyDescent="0.2">
      <c r="B144" s="136"/>
      <c r="C144" s="169" t="s">
        <v>399</v>
      </c>
      <c r="D144" s="169" t="s">
        <v>490</v>
      </c>
      <c r="E144" s="170" t="s">
        <v>7001</v>
      </c>
      <c r="F144" s="171" t="s">
        <v>7002</v>
      </c>
      <c r="G144" s="172" t="s">
        <v>345</v>
      </c>
      <c r="H144" s="173">
        <v>1</v>
      </c>
      <c r="I144" s="174"/>
      <c r="J144" s="175">
        <f>ROUND(I144*H144,2)</f>
        <v>0</v>
      </c>
      <c r="K144" s="171" t="s">
        <v>346</v>
      </c>
      <c r="L144" s="176"/>
      <c r="M144" s="177" t="s">
        <v>1</v>
      </c>
      <c r="N144" s="178" t="s">
        <v>42</v>
      </c>
      <c r="P144" s="146">
        <f>O144*H144</f>
        <v>0</v>
      </c>
      <c r="Q144" s="146">
        <v>0</v>
      </c>
      <c r="R144" s="146">
        <f>Q144*H144</f>
        <v>0</v>
      </c>
      <c r="S144" s="146">
        <v>0</v>
      </c>
      <c r="T144" s="147">
        <f>S144*H144</f>
        <v>0</v>
      </c>
      <c r="AR144" s="148" t="s">
        <v>494</v>
      </c>
      <c r="AT144" s="148" t="s">
        <v>490</v>
      </c>
      <c r="AU144" s="148" t="s">
        <v>77</v>
      </c>
      <c r="AY144" s="17" t="s">
        <v>339</v>
      </c>
      <c r="BE144" s="149">
        <f>IF(N144="základní",J144,0)</f>
        <v>0</v>
      </c>
      <c r="BF144" s="149">
        <f>IF(N144="snížená",J144,0)</f>
        <v>0</v>
      </c>
      <c r="BG144" s="149">
        <f>IF(N144="zákl. přenesená",J144,0)</f>
        <v>0</v>
      </c>
      <c r="BH144" s="149">
        <f>IF(N144="sníž. přenesená",J144,0)</f>
        <v>0</v>
      </c>
      <c r="BI144" s="149">
        <f>IF(N144="nulová",J144,0)</f>
        <v>0</v>
      </c>
      <c r="BJ144" s="17" t="s">
        <v>84</v>
      </c>
      <c r="BK144" s="149">
        <f>ROUND(I144*H144,2)</f>
        <v>0</v>
      </c>
      <c r="BL144" s="17" t="s">
        <v>494</v>
      </c>
      <c r="BM144" s="148" t="s">
        <v>7003</v>
      </c>
    </row>
    <row r="145" spans="2:65" s="1" customFormat="1" ht="19.2" x14ac:dyDescent="0.2">
      <c r="B145" s="32"/>
      <c r="D145" s="150" t="s">
        <v>348</v>
      </c>
      <c r="F145" s="151" t="s">
        <v>7002</v>
      </c>
      <c r="I145" s="152"/>
      <c r="L145" s="32"/>
      <c r="M145" s="153"/>
      <c r="T145" s="56"/>
      <c r="AT145" s="17" t="s">
        <v>348</v>
      </c>
      <c r="AU145" s="17" t="s">
        <v>77</v>
      </c>
    </row>
    <row r="146" spans="2:65" s="1" customFormat="1" ht="21.75" customHeight="1" x14ac:dyDescent="0.2">
      <c r="B146" s="136"/>
      <c r="C146" s="169" t="s">
        <v>405</v>
      </c>
      <c r="D146" s="169" t="s">
        <v>490</v>
      </c>
      <c r="E146" s="170" t="s">
        <v>7004</v>
      </c>
      <c r="F146" s="171" t="s">
        <v>7005</v>
      </c>
      <c r="G146" s="172" t="s">
        <v>345</v>
      </c>
      <c r="H146" s="173">
        <v>1</v>
      </c>
      <c r="I146" s="174"/>
      <c r="J146" s="175">
        <f>ROUND(I146*H146,2)</f>
        <v>0</v>
      </c>
      <c r="K146" s="171" t="s">
        <v>346</v>
      </c>
      <c r="L146" s="176"/>
      <c r="M146" s="177" t="s">
        <v>1</v>
      </c>
      <c r="N146" s="178" t="s">
        <v>42</v>
      </c>
      <c r="P146" s="146">
        <f>O146*H146</f>
        <v>0</v>
      </c>
      <c r="Q146" s="146">
        <v>0</v>
      </c>
      <c r="R146" s="146">
        <f>Q146*H146</f>
        <v>0</v>
      </c>
      <c r="S146" s="146">
        <v>0</v>
      </c>
      <c r="T146" s="147">
        <f>S146*H146</f>
        <v>0</v>
      </c>
      <c r="AR146" s="148" t="s">
        <v>494</v>
      </c>
      <c r="AT146" s="148" t="s">
        <v>490</v>
      </c>
      <c r="AU146" s="148" t="s">
        <v>77</v>
      </c>
      <c r="AY146" s="17" t="s">
        <v>339</v>
      </c>
      <c r="BE146" s="149">
        <f>IF(N146="základní",J146,0)</f>
        <v>0</v>
      </c>
      <c r="BF146" s="149">
        <f>IF(N146="snížená",J146,0)</f>
        <v>0</v>
      </c>
      <c r="BG146" s="149">
        <f>IF(N146="zákl. přenesená",J146,0)</f>
        <v>0</v>
      </c>
      <c r="BH146" s="149">
        <f>IF(N146="sníž. přenesená",J146,0)</f>
        <v>0</v>
      </c>
      <c r="BI146" s="149">
        <f>IF(N146="nulová",J146,0)</f>
        <v>0</v>
      </c>
      <c r="BJ146" s="17" t="s">
        <v>84</v>
      </c>
      <c r="BK146" s="149">
        <f>ROUND(I146*H146,2)</f>
        <v>0</v>
      </c>
      <c r="BL146" s="17" t="s">
        <v>494</v>
      </c>
      <c r="BM146" s="148" t="s">
        <v>7006</v>
      </c>
    </row>
    <row r="147" spans="2:65" s="1" customFormat="1" x14ac:dyDescent="0.2">
      <c r="B147" s="32"/>
      <c r="D147" s="150" t="s">
        <v>348</v>
      </c>
      <c r="F147" s="151" t="s">
        <v>7005</v>
      </c>
      <c r="I147" s="152"/>
      <c r="L147" s="32"/>
      <c r="M147" s="153"/>
      <c r="T147" s="56"/>
      <c r="AT147" s="17" t="s">
        <v>348</v>
      </c>
      <c r="AU147" s="17" t="s">
        <v>77</v>
      </c>
    </row>
    <row r="148" spans="2:65" s="1" customFormat="1" ht="21.75" customHeight="1" x14ac:dyDescent="0.2">
      <c r="B148" s="136"/>
      <c r="C148" s="137" t="s">
        <v>8</v>
      </c>
      <c r="D148" s="137" t="s">
        <v>342</v>
      </c>
      <c r="E148" s="138" t="s">
        <v>6646</v>
      </c>
      <c r="F148" s="139" t="s">
        <v>6647</v>
      </c>
      <c r="G148" s="140" t="s">
        <v>358</v>
      </c>
      <c r="H148" s="141">
        <v>70</v>
      </c>
      <c r="I148" s="142"/>
      <c r="J148" s="143">
        <f>ROUND(I148*H148,2)</f>
        <v>0</v>
      </c>
      <c r="K148" s="139" t="s">
        <v>346</v>
      </c>
      <c r="L148" s="32"/>
      <c r="M148" s="144" t="s">
        <v>1</v>
      </c>
      <c r="N148" s="145" t="s">
        <v>42</v>
      </c>
      <c r="P148" s="146">
        <f>O148*H148</f>
        <v>0</v>
      </c>
      <c r="Q148" s="146">
        <v>0</v>
      </c>
      <c r="R148" s="146">
        <f>Q148*H148</f>
        <v>0</v>
      </c>
      <c r="S148" s="146">
        <v>0</v>
      </c>
      <c r="T148" s="147">
        <f>S148*H148</f>
        <v>0</v>
      </c>
      <c r="AR148" s="148" t="s">
        <v>249</v>
      </c>
      <c r="AT148" s="148" t="s">
        <v>342</v>
      </c>
      <c r="AU148" s="148" t="s">
        <v>77</v>
      </c>
      <c r="AY148" s="17" t="s">
        <v>339</v>
      </c>
      <c r="BE148" s="149">
        <f>IF(N148="základní",J148,0)</f>
        <v>0</v>
      </c>
      <c r="BF148" s="149">
        <f>IF(N148="snížená",J148,0)</f>
        <v>0</v>
      </c>
      <c r="BG148" s="149">
        <f>IF(N148="zákl. přenesená",J148,0)</f>
        <v>0</v>
      </c>
      <c r="BH148" s="149">
        <f>IF(N148="sníž. přenesená",J148,0)</f>
        <v>0</v>
      </c>
      <c r="BI148" s="149">
        <f>IF(N148="nulová",J148,0)</f>
        <v>0</v>
      </c>
      <c r="BJ148" s="17" t="s">
        <v>84</v>
      </c>
      <c r="BK148" s="149">
        <f>ROUND(I148*H148,2)</f>
        <v>0</v>
      </c>
      <c r="BL148" s="17" t="s">
        <v>249</v>
      </c>
      <c r="BM148" s="148" t="s">
        <v>7007</v>
      </c>
    </row>
    <row r="149" spans="2:65" s="1" customFormat="1" x14ac:dyDescent="0.2">
      <c r="B149" s="32"/>
      <c r="D149" s="150" t="s">
        <v>348</v>
      </c>
      <c r="F149" s="151" t="s">
        <v>6647</v>
      </c>
      <c r="I149" s="152"/>
      <c r="L149" s="32"/>
      <c r="M149" s="153"/>
      <c r="T149" s="56"/>
      <c r="AT149" s="17" t="s">
        <v>348</v>
      </c>
      <c r="AU149" s="17" t="s">
        <v>77</v>
      </c>
    </row>
    <row r="150" spans="2:65" s="1" customFormat="1" ht="21.75" customHeight="1" x14ac:dyDescent="0.2">
      <c r="B150" s="136"/>
      <c r="C150" s="169" t="s">
        <v>415</v>
      </c>
      <c r="D150" s="169" t="s">
        <v>490</v>
      </c>
      <c r="E150" s="170" t="s">
        <v>7008</v>
      </c>
      <c r="F150" s="171" t="s">
        <v>7009</v>
      </c>
      <c r="G150" s="172" t="s">
        <v>358</v>
      </c>
      <c r="H150" s="173">
        <v>70</v>
      </c>
      <c r="I150" s="174"/>
      <c r="J150" s="175">
        <f>ROUND(I150*H150,2)</f>
        <v>0</v>
      </c>
      <c r="K150" s="171" t="s">
        <v>346</v>
      </c>
      <c r="L150" s="176"/>
      <c r="M150" s="177" t="s">
        <v>1</v>
      </c>
      <c r="N150" s="178" t="s">
        <v>42</v>
      </c>
      <c r="P150" s="146">
        <f>O150*H150</f>
        <v>0</v>
      </c>
      <c r="Q150" s="146">
        <v>0</v>
      </c>
      <c r="R150" s="146">
        <f>Q150*H150</f>
        <v>0</v>
      </c>
      <c r="S150" s="146">
        <v>0</v>
      </c>
      <c r="T150" s="147">
        <f>S150*H150</f>
        <v>0</v>
      </c>
      <c r="AR150" s="148" t="s">
        <v>494</v>
      </c>
      <c r="AT150" s="148" t="s">
        <v>490</v>
      </c>
      <c r="AU150" s="148" t="s">
        <v>77</v>
      </c>
      <c r="AY150" s="17" t="s">
        <v>339</v>
      </c>
      <c r="BE150" s="149">
        <f>IF(N150="základní",J150,0)</f>
        <v>0</v>
      </c>
      <c r="BF150" s="149">
        <f>IF(N150="snížená",J150,0)</f>
        <v>0</v>
      </c>
      <c r="BG150" s="149">
        <f>IF(N150="zákl. přenesená",J150,0)</f>
        <v>0</v>
      </c>
      <c r="BH150" s="149">
        <f>IF(N150="sníž. přenesená",J150,0)</f>
        <v>0</v>
      </c>
      <c r="BI150" s="149">
        <f>IF(N150="nulová",J150,0)</f>
        <v>0</v>
      </c>
      <c r="BJ150" s="17" t="s">
        <v>84</v>
      </c>
      <c r="BK150" s="149">
        <f>ROUND(I150*H150,2)</f>
        <v>0</v>
      </c>
      <c r="BL150" s="17" t="s">
        <v>494</v>
      </c>
      <c r="BM150" s="148" t="s">
        <v>7010</v>
      </c>
    </row>
    <row r="151" spans="2:65" s="1" customFormat="1" x14ac:dyDescent="0.2">
      <c r="B151" s="32"/>
      <c r="D151" s="150" t="s">
        <v>348</v>
      </c>
      <c r="F151" s="151" t="s">
        <v>7009</v>
      </c>
      <c r="I151" s="152"/>
      <c r="L151" s="32"/>
      <c r="M151" s="153"/>
      <c r="T151" s="56"/>
      <c r="AT151" s="17" t="s">
        <v>348</v>
      </c>
      <c r="AU151" s="17" t="s">
        <v>77</v>
      </c>
    </row>
    <row r="152" spans="2:65" s="1" customFormat="1" ht="21.75" customHeight="1" x14ac:dyDescent="0.2">
      <c r="B152" s="136"/>
      <c r="C152" s="137" t="s">
        <v>421</v>
      </c>
      <c r="D152" s="137" t="s">
        <v>342</v>
      </c>
      <c r="E152" s="138" t="s">
        <v>6661</v>
      </c>
      <c r="F152" s="139" t="s">
        <v>6662</v>
      </c>
      <c r="G152" s="140" t="s">
        <v>358</v>
      </c>
      <c r="H152" s="141">
        <v>80</v>
      </c>
      <c r="I152" s="142"/>
      <c r="J152" s="143">
        <f>ROUND(I152*H152,2)</f>
        <v>0</v>
      </c>
      <c r="K152" s="139" t="s">
        <v>346</v>
      </c>
      <c r="L152" s="32"/>
      <c r="M152" s="144" t="s">
        <v>1</v>
      </c>
      <c r="N152" s="145" t="s">
        <v>42</v>
      </c>
      <c r="P152" s="146">
        <f>O152*H152</f>
        <v>0</v>
      </c>
      <c r="Q152" s="146">
        <v>0</v>
      </c>
      <c r="R152" s="146">
        <f>Q152*H152</f>
        <v>0</v>
      </c>
      <c r="S152" s="146">
        <v>0</v>
      </c>
      <c r="T152" s="147">
        <f>S152*H152</f>
        <v>0</v>
      </c>
      <c r="AR152" s="148" t="s">
        <v>249</v>
      </c>
      <c r="AT152" s="148" t="s">
        <v>342</v>
      </c>
      <c r="AU152" s="148" t="s">
        <v>77</v>
      </c>
      <c r="AY152" s="17" t="s">
        <v>339</v>
      </c>
      <c r="BE152" s="149">
        <f>IF(N152="základní",J152,0)</f>
        <v>0</v>
      </c>
      <c r="BF152" s="149">
        <f>IF(N152="snížená",J152,0)</f>
        <v>0</v>
      </c>
      <c r="BG152" s="149">
        <f>IF(N152="zákl. přenesená",J152,0)</f>
        <v>0</v>
      </c>
      <c r="BH152" s="149">
        <f>IF(N152="sníž. přenesená",J152,0)</f>
        <v>0</v>
      </c>
      <c r="BI152" s="149">
        <f>IF(N152="nulová",J152,0)</f>
        <v>0</v>
      </c>
      <c r="BJ152" s="17" t="s">
        <v>84</v>
      </c>
      <c r="BK152" s="149">
        <f>ROUND(I152*H152,2)</f>
        <v>0</v>
      </c>
      <c r="BL152" s="17" t="s">
        <v>249</v>
      </c>
      <c r="BM152" s="148" t="s">
        <v>7011</v>
      </c>
    </row>
    <row r="153" spans="2:65" s="1" customFormat="1" x14ac:dyDescent="0.2">
      <c r="B153" s="32"/>
      <c r="D153" s="150" t="s">
        <v>348</v>
      </c>
      <c r="F153" s="151" t="s">
        <v>6662</v>
      </c>
      <c r="I153" s="152"/>
      <c r="L153" s="32"/>
      <c r="M153" s="153"/>
      <c r="T153" s="56"/>
      <c r="AT153" s="17" t="s">
        <v>348</v>
      </c>
      <c r="AU153" s="17" t="s">
        <v>77</v>
      </c>
    </row>
    <row r="154" spans="2:65" s="1" customFormat="1" ht="16.5" customHeight="1" x14ac:dyDescent="0.2">
      <c r="B154" s="136"/>
      <c r="C154" s="169" t="s">
        <v>423</v>
      </c>
      <c r="D154" s="169" t="s">
        <v>490</v>
      </c>
      <c r="E154" s="170" t="s">
        <v>7012</v>
      </c>
      <c r="F154" s="171" t="s">
        <v>7013</v>
      </c>
      <c r="G154" s="172" t="s">
        <v>358</v>
      </c>
      <c r="H154" s="173">
        <v>80</v>
      </c>
      <c r="I154" s="174"/>
      <c r="J154" s="175">
        <f>ROUND(I154*H154,2)</f>
        <v>0</v>
      </c>
      <c r="K154" s="171" t="s">
        <v>346</v>
      </c>
      <c r="L154" s="176"/>
      <c r="M154" s="177" t="s">
        <v>1</v>
      </c>
      <c r="N154" s="178" t="s">
        <v>42</v>
      </c>
      <c r="P154" s="146">
        <f>O154*H154</f>
        <v>0</v>
      </c>
      <c r="Q154" s="146">
        <v>0</v>
      </c>
      <c r="R154" s="146">
        <f>Q154*H154</f>
        <v>0</v>
      </c>
      <c r="S154" s="146">
        <v>0</v>
      </c>
      <c r="T154" s="147">
        <f>S154*H154</f>
        <v>0</v>
      </c>
      <c r="AR154" s="148" t="s">
        <v>494</v>
      </c>
      <c r="AT154" s="148" t="s">
        <v>490</v>
      </c>
      <c r="AU154" s="148" t="s">
        <v>77</v>
      </c>
      <c r="AY154" s="17" t="s">
        <v>339</v>
      </c>
      <c r="BE154" s="149">
        <f>IF(N154="základní",J154,0)</f>
        <v>0</v>
      </c>
      <c r="BF154" s="149">
        <f>IF(N154="snížená",J154,0)</f>
        <v>0</v>
      </c>
      <c r="BG154" s="149">
        <f>IF(N154="zákl. přenesená",J154,0)</f>
        <v>0</v>
      </c>
      <c r="BH154" s="149">
        <f>IF(N154="sníž. přenesená",J154,0)</f>
        <v>0</v>
      </c>
      <c r="BI154" s="149">
        <f>IF(N154="nulová",J154,0)</f>
        <v>0</v>
      </c>
      <c r="BJ154" s="17" t="s">
        <v>84</v>
      </c>
      <c r="BK154" s="149">
        <f>ROUND(I154*H154,2)</f>
        <v>0</v>
      </c>
      <c r="BL154" s="17" t="s">
        <v>494</v>
      </c>
      <c r="BM154" s="148" t="s">
        <v>7014</v>
      </c>
    </row>
    <row r="155" spans="2:65" s="1" customFormat="1" x14ac:dyDescent="0.2">
      <c r="B155" s="32"/>
      <c r="D155" s="150" t="s">
        <v>348</v>
      </c>
      <c r="F155" s="151" t="s">
        <v>7013</v>
      </c>
      <c r="I155" s="152"/>
      <c r="L155" s="32"/>
      <c r="M155" s="153"/>
      <c r="T155" s="56"/>
      <c r="AT155" s="17" t="s">
        <v>348</v>
      </c>
      <c r="AU155" s="17" t="s">
        <v>77</v>
      </c>
    </row>
    <row r="156" spans="2:65" s="1" customFormat="1" ht="37.799999999999997" customHeight="1" x14ac:dyDescent="0.2">
      <c r="B156" s="136"/>
      <c r="C156" s="137" t="s">
        <v>428</v>
      </c>
      <c r="D156" s="137" t="s">
        <v>342</v>
      </c>
      <c r="E156" s="138" t="s">
        <v>6682</v>
      </c>
      <c r="F156" s="139" t="s">
        <v>6683</v>
      </c>
      <c r="G156" s="140" t="s">
        <v>345</v>
      </c>
      <c r="H156" s="141">
        <v>32</v>
      </c>
      <c r="I156" s="142"/>
      <c r="J156" s="143">
        <f>ROUND(I156*H156,2)</f>
        <v>0</v>
      </c>
      <c r="K156" s="139" t="s">
        <v>346</v>
      </c>
      <c r="L156" s="32"/>
      <c r="M156" s="144" t="s">
        <v>1</v>
      </c>
      <c r="N156" s="145" t="s">
        <v>42</v>
      </c>
      <c r="P156" s="146">
        <f>O156*H156</f>
        <v>0</v>
      </c>
      <c r="Q156" s="146">
        <v>0</v>
      </c>
      <c r="R156" s="146">
        <f>Q156*H156</f>
        <v>0</v>
      </c>
      <c r="S156" s="146">
        <v>0</v>
      </c>
      <c r="T156" s="147">
        <f>S156*H156</f>
        <v>0</v>
      </c>
      <c r="AR156" s="148" t="s">
        <v>249</v>
      </c>
      <c r="AT156" s="148" t="s">
        <v>342</v>
      </c>
      <c r="AU156" s="148" t="s">
        <v>77</v>
      </c>
      <c r="AY156" s="17" t="s">
        <v>339</v>
      </c>
      <c r="BE156" s="149">
        <f>IF(N156="základní",J156,0)</f>
        <v>0</v>
      </c>
      <c r="BF156" s="149">
        <f>IF(N156="snížená",J156,0)</f>
        <v>0</v>
      </c>
      <c r="BG156" s="149">
        <f>IF(N156="zákl. přenesená",J156,0)</f>
        <v>0</v>
      </c>
      <c r="BH156" s="149">
        <f>IF(N156="sníž. přenesená",J156,0)</f>
        <v>0</v>
      </c>
      <c r="BI156" s="149">
        <f>IF(N156="nulová",J156,0)</f>
        <v>0</v>
      </c>
      <c r="BJ156" s="17" t="s">
        <v>84</v>
      </c>
      <c r="BK156" s="149">
        <f>ROUND(I156*H156,2)</f>
        <v>0</v>
      </c>
      <c r="BL156" s="17" t="s">
        <v>249</v>
      </c>
      <c r="BM156" s="148" t="s">
        <v>7015</v>
      </c>
    </row>
    <row r="157" spans="2:65" s="1" customFormat="1" ht="28.8" x14ac:dyDescent="0.2">
      <c r="B157" s="32"/>
      <c r="D157" s="150" t="s">
        <v>348</v>
      </c>
      <c r="F157" s="151" t="s">
        <v>6685</v>
      </c>
      <c r="I157" s="152"/>
      <c r="L157" s="32"/>
      <c r="M157" s="153"/>
      <c r="T157" s="56"/>
      <c r="AT157" s="17" t="s">
        <v>348</v>
      </c>
      <c r="AU157" s="17" t="s">
        <v>77</v>
      </c>
    </row>
    <row r="158" spans="2:65" s="1" customFormat="1" ht="37.799999999999997" customHeight="1" x14ac:dyDescent="0.2">
      <c r="B158" s="136"/>
      <c r="C158" s="137" t="s">
        <v>433</v>
      </c>
      <c r="D158" s="137" t="s">
        <v>342</v>
      </c>
      <c r="E158" s="138" t="s">
        <v>6686</v>
      </c>
      <c r="F158" s="139" t="s">
        <v>6687</v>
      </c>
      <c r="G158" s="140" t="s">
        <v>345</v>
      </c>
      <c r="H158" s="141">
        <v>32</v>
      </c>
      <c r="I158" s="142"/>
      <c r="J158" s="143">
        <f>ROUND(I158*H158,2)</f>
        <v>0</v>
      </c>
      <c r="K158" s="139" t="s">
        <v>346</v>
      </c>
      <c r="L158" s="32"/>
      <c r="M158" s="144" t="s">
        <v>1</v>
      </c>
      <c r="N158" s="145" t="s">
        <v>42</v>
      </c>
      <c r="P158" s="146">
        <f>O158*H158</f>
        <v>0</v>
      </c>
      <c r="Q158" s="146">
        <v>0</v>
      </c>
      <c r="R158" s="146">
        <f>Q158*H158</f>
        <v>0</v>
      </c>
      <c r="S158" s="146">
        <v>0</v>
      </c>
      <c r="T158" s="147">
        <f>S158*H158</f>
        <v>0</v>
      </c>
      <c r="AR158" s="148" t="s">
        <v>249</v>
      </c>
      <c r="AT158" s="148" t="s">
        <v>342</v>
      </c>
      <c r="AU158" s="148" t="s">
        <v>77</v>
      </c>
      <c r="AY158" s="17" t="s">
        <v>339</v>
      </c>
      <c r="BE158" s="149">
        <f>IF(N158="základní",J158,0)</f>
        <v>0</v>
      </c>
      <c r="BF158" s="149">
        <f>IF(N158="snížená",J158,0)</f>
        <v>0</v>
      </c>
      <c r="BG158" s="149">
        <f>IF(N158="zákl. přenesená",J158,0)</f>
        <v>0</v>
      </c>
      <c r="BH158" s="149">
        <f>IF(N158="sníž. přenesená",J158,0)</f>
        <v>0</v>
      </c>
      <c r="BI158" s="149">
        <f>IF(N158="nulová",J158,0)</f>
        <v>0</v>
      </c>
      <c r="BJ158" s="17" t="s">
        <v>84</v>
      </c>
      <c r="BK158" s="149">
        <f>ROUND(I158*H158,2)</f>
        <v>0</v>
      </c>
      <c r="BL158" s="17" t="s">
        <v>249</v>
      </c>
      <c r="BM158" s="148" t="s">
        <v>7016</v>
      </c>
    </row>
    <row r="159" spans="2:65" s="1" customFormat="1" ht="28.8" x14ac:dyDescent="0.2">
      <c r="B159" s="32"/>
      <c r="D159" s="150" t="s">
        <v>348</v>
      </c>
      <c r="F159" s="151" t="s">
        <v>6689</v>
      </c>
      <c r="I159" s="152"/>
      <c r="L159" s="32"/>
      <c r="M159" s="153"/>
      <c r="T159" s="56"/>
      <c r="AT159" s="17" t="s">
        <v>348</v>
      </c>
      <c r="AU159" s="17" t="s">
        <v>77</v>
      </c>
    </row>
    <row r="160" spans="2:65" s="1" customFormat="1" ht="37.799999999999997" customHeight="1" x14ac:dyDescent="0.2">
      <c r="B160" s="136"/>
      <c r="C160" s="137" t="s">
        <v>439</v>
      </c>
      <c r="D160" s="137" t="s">
        <v>342</v>
      </c>
      <c r="E160" s="138" t="s">
        <v>6693</v>
      </c>
      <c r="F160" s="139" t="s">
        <v>6694</v>
      </c>
      <c r="G160" s="140" t="s">
        <v>345</v>
      </c>
      <c r="H160" s="141">
        <v>5</v>
      </c>
      <c r="I160" s="142"/>
      <c r="J160" s="143">
        <f>ROUND(I160*H160,2)</f>
        <v>0</v>
      </c>
      <c r="K160" s="139" t="s">
        <v>346</v>
      </c>
      <c r="L160" s="32"/>
      <c r="M160" s="144" t="s">
        <v>1</v>
      </c>
      <c r="N160" s="145" t="s">
        <v>42</v>
      </c>
      <c r="P160" s="146">
        <f>O160*H160</f>
        <v>0</v>
      </c>
      <c r="Q160" s="146">
        <v>0</v>
      </c>
      <c r="R160" s="146">
        <f>Q160*H160</f>
        <v>0</v>
      </c>
      <c r="S160" s="146">
        <v>0</v>
      </c>
      <c r="T160" s="147">
        <f>S160*H160</f>
        <v>0</v>
      </c>
      <c r="AR160" s="148" t="s">
        <v>249</v>
      </c>
      <c r="AT160" s="148" t="s">
        <v>342</v>
      </c>
      <c r="AU160" s="148" t="s">
        <v>77</v>
      </c>
      <c r="AY160" s="17" t="s">
        <v>339</v>
      </c>
      <c r="BE160" s="149">
        <f>IF(N160="základní",J160,0)</f>
        <v>0</v>
      </c>
      <c r="BF160" s="149">
        <f>IF(N160="snížená",J160,0)</f>
        <v>0</v>
      </c>
      <c r="BG160" s="149">
        <f>IF(N160="zákl. přenesená",J160,0)</f>
        <v>0</v>
      </c>
      <c r="BH160" s="149">
        <f>IF(N160="sníž. přenesená",J160,0)</f>
        <v>0</v>
      </c>
      <c r="BI160" s="149">
        <f>IF(N160="nulová",J160,0)</f>
        <v>0</v>
      </c>
      <c r="BJ160" s="17" t="s">
        <v>84</v>
      </c>
      <c r="BK160" s="149">
        <f>ROUND(I160*H160,2)</f>
        <v>0</v>
      </c>
      <c r="BL160" s="17" t="s">
        <v>249</v>
      </c>
      <c r="BM160" s="148" t="s">
        <v>7017</v>
      </c>
    </row>
    <row r="161" spans="2:65" s="1" customFormat="1" ht="19.2" x14ac:dyDescent="0.2">
      <c r="B161" s="32"/>
      <c r="D161" s="150" t="s">
        <v>348</v>
      </c>
      <c r="F161" s="151" t="s">
        <v>6694</v>
      </c>
      <c r="I161" s="152"/>
      <c r="L161" s="32"/>
      <c r="M161" s="153"/>
      <c r="T161" s="56"/>
      <c r="AT161" s="17" t="s">
        <v>348</v>
      </c>
      <c r="AU161" s="17" t="s">
        <v>77</v>
      </c>
    </row>
    <row r="162" spans="2:65" s="1" customFormat="1" ht="24.15" customHeight="1" x14ac:dyDescent="0.2">
      <c r="B162" s="136"/>
      <c r="C162" s="137" t="s">
        <v>445</v>
      </c>
      <c r="D162" s="137" t="s">
        <v>342</v>
      </c>
      <c r="E162" s="138" t="s">
        <v>6696</v>
      </c>
      <c r="F162" s="139" t="s">
        <v>6697</v>
      </c>
      <c r="G162" s="140" t="s">
        <v>345</v>
      </c>
      <c r="H162" s="141">
        <v>5</v>
      </c>
      <c r="I162" s="142"/>
      <c r="J162" s="143">
        <f>ROUND(I162*H162,2)</f>
        <v>0</v>
      </c>
      <c r="K162" s="139" t="s">
        <v>346</v>
      </c>
      <c r="L162" s="32"/>
      <c r="M162" s="144" t="s">
        <v>1</v>
      </c>
      <c r="N162" s="145" t="s">
        <v>42</v>
      </c>
      <c r="P162" s="146">
        <f>O162*H162</f>
        <v>0</v>
      </c>
      <c r="Q162" s="146">
        <v>0</v>
      </c>
      <c r="R162" s="146">
        <f>Q162*H162</f>
        <v>0</v>
      </c>
      <c r="S162" s="146">
        <v>0</v>
      </c>
      <c r="T162" s="147">
        <f>S162*H162</f>
        <v>0</v>
      </c>
      <c r="AR162" s="148" t="s">
        <v>249</v>
      </c>
      <c r="AT162" s="148" t="s">
        <v>342</v>
      </c>
      <c r="AU162" s="148" t="s">
        <v>77</v>
      </c>
      <c r="AY162" s="17" t="s">
        <v>339</v>
      </c>
      <c r="BE162" s="149">
        <f>IF(N162="základní",J162,0)</f>
        <v>0</v>
      </c>
      <c r="BF162" s="149">
        <f>IF(N162="snížená",J162,0)</f>
        <v>0</v>
      </c>
      <c r="BG162" s="149">
        <f>IF(N162="zákl. přenesená",J162,0)</f>
        <v>0</v>
      </c>
      <c r="BH162" s="149">
        <f>IF(N162="sníž. přenesená",J162,0)</f>
        <v>0</v>
      </c>
      <c r="BI162" s="149">
        <f>IF(N162="nulová",J162,0)</f>
        <v>0</v>
      </c>
      <c r="BJ162" s="17" t="s">
        <v>84</v>
      </c>
      <c r="BK162" s="149">
        <f>ROUND(I162*H162,2)</f>
        <v>0</v>
      </c>
      <c r="BL162" s="17" t="s">
        <v>249</v>
      </c>
      <c r="BM162" s="148" t="s">
        <v>7018</v>
      </c>
    </row>
    <row r="163" spans="2:65" s="1" customFormat="1" ht="19.2" x14ac:dyDescent="0.2">
      <c r="B163" s="32"/>
      <c r="D163" s="150" t="s">
        <v>348</v>
      </c>
      <c r="F163" s="151" t="s">
        <v>6697</v>
      </c>
      <c r="I163" s="152"/>
      <c r="L163" s="32"/>
      <c r="M163" s="153"/>
      <c r="T163" s="56"/>
      <c r="AT163" s="17" t="s">
        <v>348</v>
      </c>
      <c r="AU163" s="17" t="s">
        <v>77</v>
      </c>
    </row>
    <row r="164" spans="2:65" s="1" customFormat="1" ht="21.75" customHeight="1" x14ac:dyDescent="0.2">
      <c r="B164" s="136"/>
      <c r="C164" s="169" t="s">
        <v>451</v>
      </c>
      <c r="D164" s="169" t="s">
        <v>490</v>
      </c>
      <c r="E164" s="170" t="s">
        <v>7019</v>
      </c>
      <c r="F164" s="171" t="s">
        <v>7020</v>
      </c>
      <c r="G164" s="172" t="s">
        <v>345</v>
      </c>
      <c r="H164" s="173">
        <v>5</v>
      </c>
      <c r="I164" s="174"/>
      <c r="J164" s="175">
        <f>ROUND(I164*H164,2)</f>
        <v>0</v>
      </c>
      <c r="K164" s="171" t="s">
        <v>346</v>
      </c>
      <c r="L164" s="176"/>
      <c r="M164" s="177" t="s">
        <v>1</v>
      </c>
      <c r="N164" s="178" t="s">
        <v>42</v>
      </c>
      <c r="P164" s="146">
        <f>O164*H164</f>
        <v>0</v>
      </c>
      <c r="Q164" s="146">
        <v>0</v>
      </c>
      <c r="R164" s="146">
        <f>Q164*H164</f>
        <v>0</v>
      </c>
      <c r="S164" s="146">
        <v>0</v>
      </c>
      <c r="T164" s="147">
        <f>S164*H164</f>
        <v>0</v>
      </c>
      <c r="AR164" s="148" t="s">
        <v>494</v>
      </c>
      <c r="AT164" s="148" t="s">
        <v>490</v>
      </c>
      <c r="AU164" s="148" t="s">
        <v>77</v>
      </c>
      <c r="AY164" s="17" t="s">
        <v>339</v>
      </c>
      <c r="BE164" s="149">
        <f>IF(N164="základní",J164,0)</f>
        <v>0</v>
      </c>
      <c r="BF164" s="149">
        <f>IF(N164="snížená",J164,0)</f>
        <v>0</v>
      </c>
      <c r="BG164" s="149">
        <f>IF(N164="zákl. přenesená",J164,0)</f>
        <v>0</v>
      </c>
      <c r="BH164" s="149">
        <f>IF(N164="sníž. přenesená",J164,0)</f>
        <v>0</v>
      </c>
      <c r="BI164" s="149">
        <f>IF(N164="nulová",J164,0)</f>
        <v>0</v>
      </c>
      <c r="BJ164" s="17" t="s">
        <v>84</v>
      </c>
      <c r="BK164" s="149">
        <f>ROUND(I164*H164,2)</f>
        <v>0</v>
      </c>
      <c r="BL164" s="17" t="s">
        <v>494</v>
      </c>
      <c r="BM164" s="148" t="s">
        <v>7021</v>
      </c>
    </row>
    <row r="165" spans="2:65" s="1" customFormat="1" x14ac:dyDescent="0.2">
      <c r="B165" s="32"/>
      <c r="D165" s="150" t="s">
        <v>348</v>
      </c>
      <c r="F165" s="151" t="s">
        <v>7020</v>
      </c>
      <c r="I165" s="152"/>
      <c r="L165" s="32"/>
      <c r="M165" s="153"/>
      <c r="T165" s="56"/>
      <c r="AT165" s="17" t="s">
        <v>348</v>
      </c>
      <c r="AU165" s="17" t="s">
        <v>77</v>
      </c>
    </row>
    <row r="166" spans="2:65" s="1" customFormat="1" ht="24.15" customHeight="1" x14ac:dyDescent="0.2">
      <c r="B166" s="136"/>
      <c r="C166" s="137" t="s">
        <v>7</v>
      </c>
      <c r="D166" s="137" t="s">
        <v>342</v>
      </c>
      <c r="E166" s="138" t="s">
        <v>6702</v>
      </c>
      <c r="F166" s="139" t="s">
        <v>6703</v>
      </c>
      <c r="G166" s="140" t="s">
        <v>345</v>
      </c>
      <c r="H166" s="141">
        <v>5</v>
      </c>
      <c r="I166" s="142"/>
      <c r="J166" s="143">
        <f>ROUND(I166*H166,2)</f>
        <v>0</v>
      </c>
      <c r="K166" s="139" t="s">
        <v>346</v>
      </c>
      <c r="L166" s="32"/>
      <c r="M166" s="144" t="s">
        <v>1</v>
      </c>
      <c r="N166" s="145" t="s">
        <v>42</v>
      </c>
      <c r="P166" s="146">
        <f>O166*H166</f>
        <v>0</v>
      </c>
      <c r="Q166" s="146">
        <v>0</v>
      </c>
      <c r="R166" s="146">
        <f>Q166*H166</f>
        <v>0</v>
      </c>
      <c r="S166" s="146">
        <v>0</v>
      </c>
      <c r="T166" s="147">
        <f>S166*H166</f>
        <v>0</v>
      </c>
      <c r="AR166" s="148" t="s">
        <v>249</v>
      </c>
      <c r="AT166" s="148" t="s">
        <v>342</v>
      </c>
      <c r="AU166" s="148" t="s">
        <v>77</v>
      </c>
      <c r="AY166" s="17" t="s">
        <v>339</v>
      </c>
      <c r="BE166" s="149">
        <f>IF(N166="základní",J166,0)</f>
        <v>0</v>
      </c>
      <c r="BF166" s="149">
        <f>IF(N166="snížená",J166,0)</f>
        <v>0</v>
      </c>
      <c r="BG166" s="149">
        <f>IF(N166="zákl. přenesená",J166,0)</f>
        <v>0</v>
      </c>
      <c r="BH166" s="149">
        <f>IF(N166="sníž. přenesená",J166,0)</f>
        <v>0</v>
      </c>
      <c r="BI166" s="149">
        <f>IF(N166="nulová",J166,0)</f>
        <v>0</v>
      </c>
      <c r="BJ166" s="17" t="s">
        <v>84</v>
      </c>
      <c r="BK166" s="149">
        <f>ROUND(I166*H166,2)</f>
        <v>0</v>
      </c>
      <c r="BL166" s="17" t="s">
        <v>249</v>
      </c>
      <c r="BM166" s="148" t="s">
        <v>7022</v>
      </c>
    </row>
    <row r="167" spans="2:65" s="1" customFormat="1" ht="19.2" x14ac:dyDescent="0.2">
      <c r="B167" s="32"/>
      <c r="D167" s="150" t="s">
        <v>348</v>
      </c>
      <c r="F167" s="151" t="s">
        <v>6703</v>
      </c>
      <c r="I167" s="152"/>
      <c r="L167" s="32"/>
      <c r="M167" s="153"/>
      <c r="T167" s="56"/>
      <c r="AT167" s="17" t="s">
        <v>348</v>
      </c>
      <c r="AU167" s="17" t="s">
        <v>77</v>
      </c>
    </row>
    <row r="168" spans="2:65" s="1" customFormat="1" ht="33" customHeight="1" x14ac:dyDescent="0.2">
      <c r="B168" s="136"/>
      <c r="C168" s="169" t="s">
        <v>460</v>
      </c>
      <c r="D168" s="169" t="s">
        <v>490</v>
      </c>
      <c r="E168" s="170" t="s">
        <v>7023</v>
      </c>
      <c r="F168" s="171" t="s">
        <v>7024</v>
      </c>
      <c r="G168" s="172" t="s">
        <v>345</v>
      </c>
      <c r="H168" s="173">
        <v>5</v>
      </c>
      <c r="I168" s="174"/>
      <c r="J168" s="175">
        <f>ROUND(I168*H168,2)</f>
        <v>0</v>
      </c>
      <c r="K168" s="171" t="s">
        <v>346</v>
      </c>
      <c r="L168" s="176"/>
      <c r="M168" s="177" t="s">
        <v>1</v>
      </c>
      <c r="N168" s="178" t="s">
        <v>42</v>
      </c>
      <c r="P168" s="146">
        <f>O168*H168</f>
        <v>0</v>
      </c>
      <c r="Q168" s="146">
        <v>0</v>
      </c>
      <c r="R168" s="146">
        <f>Q168*H168</f>
        <v>0</v>
      </c>
      <c r="S168" s="146">
        <v>0</v>
      </c>
      <c r="T168" s="147">
        <f>S168*H168</f>
        <v>0</v>
      </c>
      <c r="AR168" s="148" t="s">
        <v>494</v>
      </c>
      <c r="AT168" s="148" t="s">
        <v>490</v>
      </c>
      <c r="AU168" s="148" t="s">
        <v>77</v>
      </c>
      <c r="AY168" s="17" t="s">
        <v>339</v>
      </c>
      <c r="BE168" s="149">
        <f>IF(N168="základní",J168,0)</f>
        <v>0</v>
      </c>
      <c r="BF168" s="149">
        <f>IF(N168="snížená",J168,0)</f>
        <v>0</v>
      </c>
      <c r="BG168" s="149">
        <f>IF(N168="zákl. přenesená",J168,0)</f>
        <v>0</v>
      </c>
      <c r="BH168" s="149">
        <f>IF(N168="sníž. přenesená",J168,0)</f>
        <v>0</v>
      </c>
      <c r="BI168" s="149">
        <f>IF(N168="nulová",J168,0)</f>
        <v>0</v>
      </c>
      <c r="BJ168" s="17" t="s">
        <v>84</v>
      </c>
      <c r="BK168" s="149">
        <f>ROUND(I168*H168,2)</f>
        <v>0</v>
      </c>
      <c r="BL168" s="17" t="s">
        <v>494</v>
      </c>
      <c r="BM168" s="148" t="s">
        <v>7025</v>
      </c>
    </row>
    <row r="169" spans="2:65" s="1" customFormat="1" ht="19.2" x14ac:dyDescent="0.2">
      <c r="B169" s="32"/>
      <c r="D169" s="150" t="s">
        <v>348</v>
      </c>
      <c r="F169" s="151" t="s">
        <v>7024</v>
      </c>
      <c r="I169" s="152"/>
      <c r="L169" s="32"/>
      <c r="M169" s="153"/>
      <c r="T169" s="56"/>
      <c r="AT169" s="17" t="s">
        <v>348</v>
      </c>
      <c r="AU169" s="17" t="s">
        <v>77</v>
      </c>
    </row>
    <row r="170" spans="2:65" s="1" customFormat="1" ht="37.799999999999997" customHeight="1" x14ac:dyDescent="0.2">
      <c r="B170" s="136"/>
      <c r="C170" s="137" t="s">
        <v>467</v>
      </c>
      <c r="D170" s="137" t="s">
        <v>342</v>
      </c>
      <c r="E170" s="138" t="s">
        <v>7026</v>
      </c>
      <c r="F170" s="139" t="s">
        <v>7027</v>
      </c>
      <c r="G170" s="140" t="s">
        <v>373</v>
      </c>
      <c r="H170" s="141">
        <v>10</v>
      </c>
      <c r="I170" s="142"/>
      <c r="J170" s="143">
        <f>ROUND(I170*H170,2)</f>
        <v>0</v>
      </c>
      <c r="K170" s="139" t="s">
        <v>346</v>
      </c>
      <c r="L170" s="32"/>
      <c r="M170" s="144" t="s">
        <v>1</v>
      </c>
      <c r="N170" s="145" t="s">
        <v>42</v>
      </c>
      <c r="P170" s="146">
        <f>O170*H170</f>
        <v>0</v>
      </c>
      <c r="Q170" s="146">
        <v>0</v>
      </c>
      <c r="R170" s="146">
        <f>Q170*H170</f>
        <v>0</v>
      </c>
      <c r="S170" s="146">
        <v>0</v>
      </c>
      <c r="T170" s="147">
        <f>S170*H170</f>
        <v>0</v>
      </c>
      <c r="AR170" s="148" t="s">
        <v>249</v>
      </c>
      <c r="AT170" s="148" t="s">
        <v>342</v>
      </c>
      <c r="AU170" s="148" t="s">
        <v>77</v>
      </c>
      <c r="AY170" s="17" t="s">
        <v>339</v>
      </c>
      <c r="BE170" s="149">
        <f>IF(N170="základní",J170,0)</f>
        <v>0</v>
      </c>
      <c r="BF170" s="149">
        <f>IF(N170="snížená",J170,0)</f>
        <v>0</v>
      </c>
      <c r="BG170" s="149">
        <f>IF(N170="zákl. přenesená",J170,0)</f>
        <v>0</v>
      </c>
      <c r="BH170" s="149">
        <f>IF(N170="sníž. přenesená",J170,0)</f>
        <v>0</v>
      </c>
      <c r="BI170" s="149">
        <f>IF(N170="nulová",J170,0)</f>
        <v>0</v>
      </c>
      <c r="BJ170" s="17" t="s">
        <v>84</v>
      </c>
      <c r="BK170" s="149">
        <f>ROUND(I170*H170,2)</f>
        <v>0</v>
      </c>
      <c r="BL170" s="17" t="s">
        <v>249</v>
      </c>
      <c r="BM170" s="148" t="s">
        <v>7028</v>
      </c>
    </row>
    <row r="171" spans="2:65" s="1" customFormat="1" ht="28.8" x14ac:dyDescent="0.2">
      <c r="B171" s="32"/>
      <c r="D171" s="150" t="s">
        <v>348</v>
      </c>
      <c r="F171" s="151" t="s">
        <v>7029</v>
      </c>
      <c r="I171" s="152"/>
      <c r="L171" s="32"/>
      <c r="M171" s="153"/>
      <c r="T171" s="56"/>
      <c r="AT171" s="17" t="s">
        <v>348</v>
      </c>
      <c r="AU171" s="17" t="s">
        <v>77</v>
      </c>
    </row>
    <row r="172" spans="2:65" s="12" customFormat="1" x14ac:dyDescent="0.2">
      <c r="B172" s="155"/>
      <c r="D172" s="150" t="s">
        <v>376</v>
      </c>
      <c r="E172" s="156" t="s">
        <v>1</v>
      </c>
      <c r="F172" s="157" t="s">
        <v>7030</v>
      </c>
      <c r="H172" s="158">
        <v>10</v>
      </c>
      <c r="I172" s="159"/>
      <c r="L172" s="155"/>
      <c r="M172" s="160"/>
      <c r="T172" s="161"/>
      <c r="AT172" s="156" t="s">
        <v>376</v>
      </c>
      <c r="AU172" s="156" t="s">
        <v>77</v>
      </c>
      <c r="AV172" s="12" t="s">
        <v>86</v>
      </c>
      <c r="AW172" s="12" t="s">
        <v>34</v>
      </c>
      <c r="AX172" s="12" t="s">
        <v>77</v>
      </c>
      <c r="AY172" s="156" t="s">
        <v>339</v>
      </c>
    </row>
    <row r="173" spans="2:65" s="13" customFormat="1" x14ac:dyDescent="0.2">
      <c r="B173" s="162"/>
      <c r="D173" s="150" t="s">
        <v>376</v>
      </c>
      <c r="E173" s="163" t="s">
        <v>1</v>
      </c>
      <c r="F173" s="164" t="s">
        <v>398</v>
      </c>
      <c r="H173" s="165">
        <v>10</v>
      </c>
      <c r="I173" s="166"/>
      <c r="L173" s="162"/>
      <c r="M173" s="167"/>
      <c r="T173" s="168"/>
      <c r="AT173" s="163" t="s">
        <v>376</v>
      </c>
      <c r="AU173" s="163" t="s">
        <v>77</v>
      </c>
      <c r="AV173" s="13" t="s">
        <v>249</v>
      </c>
      <c r="AW173" s="13" t="s">
        <v>34</v>
      </c>
      <c r="AX173" s="13" t="s">
        <v>84</v>
      </c>
      <c r="AY173" s="163" t="s">
        <v>339</v>
      </c>
    </row>
    <row r="174" spans="2:65" s="1" customFormat="1" ht="16.5" customHeight="1" x14ac:dyDescent="0.2">
      <c r="B174" s="136"/>
      <c r="C174" s="169" t="s">
        <v>472</v>
      </c>
      <c r="D174" s="169" t="s">
        <v>490</v>
      </c>
      <c r="E174" s="170" t="s">
        <v>7031</v>
      </c>
      <c r="F174" s="171" t="s">
        <v>7032</v>
      </c>
      <c r="G174" s="172" t="s">
        <v>373</v>
      </c>
      <c r="H174" s="173">
        <v>10</v>
      </c>
      <c r="I174" s="174"/>
      <c r="J174" s="175">
        <f>ROUND(I174*H174,2)</f>
        <v>0</v>
      </c>
      <c r="K174" s="171" t="s">
        <v>346</v>
      </c>
      <c r="L174" s="176"/>
      <c r="M174" s="177" t="s">
        <v>1</v>
      </c>
      <c r="N174" s="178" t="s">
        <v>42</v>
      </c>
      <c r="P174" s="146">
        <f>O174*H174</f>
        <v>0</v>
      </c>
      <c r="Q174" s="146">
        <v>0</v>
      </c>
      <c r="R174" s="146">
        <f>Q174*H174</f>
        <v>0</v>
      </c>
      <c r="S174" s="146">
        <v>0</v>
      </c>
      <c r="T174" s="147">
        <f>S174*H174</f>
        <v>0</v>
      </c>
      <c r="AR174" s="148" t="s">
        <v>494</v>
      </c>
      <c r="AT174" s="148" t="s">
        <v>490</v>
      </c>
      <c r="AU174" s="148" t="s">
        <v>77</v>
      </c>
      <c r="AY174" s="17" t="s">
        <v>339</v>
      </c>
      <c r="BE174" s="149">
        <f>IF(N174="základní",J174,0)</f>
        <v>0</v>
      </c>
      <c r="BF174" s="149">
        <f>IF(N174="snížená",J174,0)</f>
        <v>0</v>
      </c>
      <c r="BG174" s="149">
        <f>IF(N174="zákl. přenesená",J174,0)</f>
        <v>0</v>
      </c>
      <c r="BH174" s="149">
        <f>IF(N174="sníž. přenesená",J174,0)</f>
        <v>0</v>
      </c>
      <c r="BI174" s="149">
        <f>IF(N174="nulová",J174,0)</f>
        <v>0</v>
      </c>
      <c r="BJ174" s="17" t="s">
        <v>84</v>
      </c>
      <c r="BK174" s="149">
        <f>ROUND(I174*H174,2)</f>
        <v>0</v>
      </c>
      <c r="BL174" s="17" t="s">
        <v>494</v>
      </c>
      <c r="BM174" s="148" t="s">
        <v>7033</v>
      </c>
    </row>
    <row r="175" spans="2:65" s="1" customFormat="1" x14ac:dyDescent="0.2">
      <c r="B175" s="32"/>
      <c r="D175" s="150" t="s">
        <v>348</v>
      </c>
      <c r="F175" s="151" t="s">
        <v>7032</v>
      </c>
      <c r="I175" s="152"/>
      <c r="L175" s="32"/>
      <c r="M175" s="153"/>
      <c r="T175" s="56"/>
      <c r="AT175" s="17" t="s">
        <v>348</v>
      </c>
      <c r="AU175" s="17" t="s">
        <v>77</v>
      </c>
    </row>
    <row r="176" spans="2:65" s="1" customFormat="1" ht="37.799999999999997" customHeight="1" x14ac:dyDescent="0.2">
      <c r="B176" s="136"/>
      <c r="C176" s="137" t="s">
        <v>478</v>
      </c>
      <c r="D176" s="137" t="s">
        <v>342</v>
      </c>
      <c r="E176" s="138" t="s">
        <v>7034</v>
      </c>
      <c r="F176" s="139" t="s">
        <v>7035</v>
      </c>
      <c r="G176" s="140" t="s">
        <v>358</v>
      </c>
      <c r="H176" s="141">
        <v>25</v>
      </c>
      <c r="I176" s="142"/>
      <c r="J176" s="143">
        <f>ROUND(I176*H176,2)</f>
        <v>0</v>
      </c>
      <c r="K176" s="139" t="s">
        <v>346</v>
      </c>
      <c r="L176" s="32"/>
      <c r="M176" s="144" t="s">
        <v>1</v>
      </c>
      <c r="N176" s="145" t="s">
        <v>42</v>
      </c>
      <c r="P176" s="146">
        <f>O176*H176</f>
        <v>0</v>
      </c>
      <c r="Q176" s="146">
        <v>0</v>
      </c>
      <c r="R176" s="146">
        <f>Q176*H176</f>
        <v>0</v>
      </c>
      <c r="S176" s="146">
        <v>0</v>
      </c>
      <c r="T176" s="147">
        <f>S176*H176</f>
        <v>0</v>
      </c>
      <c r="AR176" s="148" t="s">
        <v>249</v>
      </c>
      <c r="AT176" s="148" t="s">
        <v>342</v>
      </c>
      <c r="AU176" s="148" t="s">
        <v>77</v>
      </c>
      <c r="AY176" s="17" t="s">
        <v>339</v>
      </c>
      <c r="BE176" s="149">
        <f>IF(N176="základní",J176,0)</f>
        <v>0</v>
      </c>
      <c r="BF176" s="149">
        <f>IF(N176="snížená",J176,0)</f>
        <v>0</v>
      </c>
      <c r="BG176" s="149">
        <f>IF(N176="zákl. přenesená",J176,0)</f>
        <v>0</v>
      </c>
      <c r="BH176" s="149">
        <f>IF(N176="sníž. přenesená",J176,0)</f>
        <v>0</v>
      </c>
      <c r="BI176" s="149">
        <f>IF(N176="nulová",J176,0)</f>
        <v>0</v>
      </c>
      <c r="BJ176" s="17" t="s">
        <v>84</v>
      </c>
      <c r="BK176" s="149">
        <f>ROUND(I176*H176,2)</f>
        <v>0</v>
      </c>
      <c r="BL176" s="17" t="s">
        <v>249</v>
      </c>
      <c r="BM176" s="148" t="s">
        <v>7036</v>
      </c>
    </row>
    <row r="177" spans="2:65" s="1" customFormat="1" ht="28.8" x14ac:dyDescent="0.2">
      <c r="B177" s="32"/>
      <c r="D177" s="150" t="s">
        <v>348</v>
      </c>
      <c r="F177" s="151" t="s">
        <v>7035</v>
      </c>
      <c r="I177" s="152"/>
      <c r="L177" s="32"/>
      <c r="M177" s="153"/>
      <c r="T177" s="56"/>
      <c r="AT177" s="17" t="s">
        <v>348</v>
      </c>
      <c r="AU177" s="17" t="s">
        <v>77</v>
      </c>
    </row>
    <row r="178" spans="2:65" s="12" customFormat="1" x14ac:dyDescent="0.2">
      <c r="B178" s="155"/>
      <c r="D178" s="150" t="s">
        <v>376</v>
      </c>
      <c r="E178" s="156" t="s">
        <v>1</v>
      </c>
      <c r="F178" s="157" t="s">
        <v>7037</v>
      </c>
      <c r="H178" s="158">
        <v>25</v>
      </c>
      <c r="I178" s="159"/>
      <c r="L178" s="155"/>
      <c r="M178" s="160"/>
      <c r="T178" s="161"/>
      <c r="AT178" s="156" t="s">
        <v>376</v>
      </c>
      <c r="AU178" s="156" t="s">
        <v>77</v>
      </c>
      <c r="AV178" s="12" t="s">
        <v>86</v>
      </c>
      <c r="AW178" s="12" t="s">
        <v>34</v>
      </c>
      <c r="AX178" s="12" t="s">
        <v>84</v>
      </c>
      <c r="AY178" s="156" t="s">
        <v>339</v>
      </c>
    </row>
    <row r="179" spans="2:65" s="1" customFormat="1" ht="16.5" customHeight="1" x14ac:dyDescent="0.2">
      <c r="B179" s="136"/>
      <c r="C179" s="169" t="s">
        <v>483</v>
      </c>
      <c r="D179" s="169" t="s">
        <v>490</v>
      </c>
      <c r="E179" s="170" t="s">
        <v>7038</v>
      </c>
      <c r="F179" s="171" t="s">
        <v>6727</v>
      </c>
      <c r="G179" s="172" t="s">
        <v>345</v>
      </c>
      <c r="H179" s="173">
        <v>5</v>
      </c>
      <c r="I179" s="174"/>
      <c r="J179" s="175">
        <f>ROUND(I179*H179,2)</f>
        <v>0</v>
      </c>
      <c r="K179" s="171" t="s">
        <v>346</v>
      </c>
      <c r="L179" s="176"/>
      <c r="M179" s="177" t="s">
        <v>1</v>
      </c>
      <c r="N179" s="178" t="s">
        <v>42</v>
      </c>
      <c r="P179" s="146">
        <f>O179*H179</f>
        <v>0</v>
      </c>
      <c r="Q179" s="146">
        <v>0</v>
      </c>
      <c r="R179" s="146">
        <f>Q179*H179</f>
        <v>0</v>
      </c>
      <c r="S179" s="146">
        <v>0</v>
      </c>
      <c r="T179" s="147">
        <f>S179*H179</f>
        <v>0</v>
      </c>
      <c r="AR179" s="148" t="s">
        <v>494</v>
      </c>
      <c r="AT179" s="148" t="s">
        <v>490</v>
      </c>
      <c r="AU179" s="148" t="s">
        <v>77</v>
      </c>
      <c r="AY179" s="17" t="s">
        <v>339</v>
      </c>
      <c r="BE179" s="149">
        <f>IF(N179="základní",J179,0)</f>
        <v>0</v>
      </c>
      <c r="BF179" s="149">
        <f>IF(N179="snížená",J179,0)</f>
        <v>0</v>
      </c>
      <c r="BG179" s="149">
        <f>IF(N179="zákl. přenesená",J179,0)</f>
        <v>0</v>
      </c>
      <c r="BH179" s="149">
        <f>IF(N179="sníž. přenesená",J179,0)</f>
        <v>0</v>
      </c>
      <c r="BI179" s="149">
        <f>IF(N179="nulová",J179,0)</f>
        <v>0</v>
      </c>
      <c r="BJ179" s="17" t="s">
        <v>84</v>
      </c>
      <c r="BK179" s="149">
        <f>ROUND(I179*H179,2)</f>
        <v>0</v>
      </c>
      <c r="BL179" s="17" t="s">
        <v>494</v>
      </c>
      <c r="BM179" s="148" t="s">
        <v>7039</v>
      </c>
    </row>
    <row r="180" spans="2:65" s="1" customFormat="1" x14ac:dyDescent="0.2">
      <c r="B180" s="32"/>
      <c r="D180" s="150" t="s">
        <v>348</v>
      </c>
      <c r="F180" s="151" t="s">
        <v>6727</v>
      </c>
      <c r="I180" s="152"/>
      <c r="L180" s="32"/>
      <c r="M180" s="153"/>
      <c r="T180" s="56"/>
      <c r="AT180" s="17" t="s">
        <v>348</v>
      </c>
      <c r="AU180" s="17" t="s">
        <v>77</v>
      </c>
    </row>
    <row r="181" spans="2:65" s="1" customFormat="1" ht="16.5" customHeight="1" x14ac:dyDescent="0.2">
      <c r="B181" s="136"/>
      <c r="C181" s="137" t="s">
        <v>489</v>
      </c>
      <c r="D181" s="137" t="s">
        <v>342</v>
      </c>
      <c r="E181" s="138" t="s">
        <v>6714</v>
      </c>
      <c r="F181" s="139" t="s">
        <v>6715</v>
      </c>
      <c r="G181" s="140" t="s">
        <v>345</v>
      </c>
      <c r="H181" s="141">
        <v>5</v>
      </c>
      <c r="I181" s="142"/>
      <c r="J181" s="143">
        <f>ROUND(I181*H181,2)</f>
        <v>0</v>
      </c>
      <c r="K181" s="139" t="s">
        <v>346</v>
      </c>
      <c r="L181" s="32"/>
      <c r="M181" s="144" t="s">
        <v>1</v>
      </c>
      <c r="N181" s="145" t="s">
        <v>42</v>
      </c>
      <c r="P181" s="146">
        <f>O181*H181</f>
        <v>0</v>
      </c>
      <c r="Q181" s="146">
        <v>0</v>
      </c>
      <c r="R181" s="146">
        <f>Q181*H181</f>
        <v>0</v>
      </c>
      <c r="S181" s="146">
        <v>0</v>
      </c>
      <c r="T181" s="147">
        <f>S181*H181</f>
        <v>0</v>
      </c>
      <c r="AR181" s="148" t="s">
        <v>249</v>
      </c>
      <c r="AT181" s="148" t="s">
        <v>342</v>
      </c>
      <c r="AU181" s="148" t="s">
        <v>77</v>
      </c>
      <c r="AY181" s="17" t="s">
        <v>339</v>
      </c>
      <c r="BE181" s="149">
        <f>IF(N181="základní",J181,0)</f>
        <v>0</v>
      </c>
      <c r="BF181" s="149">
        <f>IF(N181="snížená",J181,0)</f>
        <v>0</v>
      </c>
      <c r="BG181" s="149">
        <f>IF(N181="zákl. přenesená",J181,0)</f>
        <v>0</v>
      </c>
      <c r="BH181" s="149">
        <f>IF(N181="sníž. přenesená",J181,0)</f>
        <v>0</v>
      </c>
      <c r="BI181" s="149">
        <f>IF(N181="nulová",J181,0)</f>
        <v>0</v>
      </c>
      <c r="BJ181" s="17" t="s">
        <v>84</v>
      </c>
      <c r="BK181" s="149">
        <f>ROUND(I181*H181,2)</f>
        <v>0</v>
      </c>
      <c r="BL181" s="17" t="s">
        <v>249</v>
      </c>
      <c r="BM181" s="148" t="s">
        <v>7040</v>
      </c>
    </row>
    <row r="182" spans="2:65" s="1" customFormat="1" x14ac:dyDescent="0.2">
      <c r="B182" s="32"/>
      <c r="D182" s="150" t="s">
        <v>348</v>
      </c>
      <c r="F182" s="151" t="s">
        <v>6715</v>
      </c>
      <c r="I182" s="152"/>
      <c r="L182" s="32"/>
      <c r="M182" s="153"/>
      <c r="T182" s="56"/>
      <c r="AT182" s="17" t="s">
        <v>348</v>
      </c>
      <c r="AU182" s="17" t="s">
        <v>77</v>
      </c>
    </row>
    <row r="183" spans="2:65" s="1" customFormat="1" ht="21.75" customHeight="1" x14ac:dyDescent="0.2">
      <c r="B183" s="136"/>
      <c r="C183" s="169" t="s">
        <v>497</v>
      </c>
      <c r="D183" s="169" t="s">
        <v>490</v>
      </c>
      <c r="E183" s="170" t="s">
        <v>6711</v>
      </c>
      <c r="F183" s="171" t="s">
        <v>6712</v>
      </c>
      <c r="G183" s="172" t="s">
        <v>345</v>
      </c>
      <c r="H183" s="173">
        <v>5</v>
      </c>
      <c r="I183" s="174"/>
      <c r="J183" s="175">
        <f>ROUND(I183*H183,2)</f>
        <v>0</v>
      </c>
      <c r="K183" s="171" t="s">
        <v>346</v>
      </c>
      <c r="L183" s="176"/>
      <c r="M183" s="177" t="s">
        <v>1</v>
      </c>
      <c r="N183" s="178" t="s">
        <v>42</v>
      </c>
      <c r="P183" s="146">
        <f>O183*H183</f>
        <v>0</v>
      </c>
      <c r="Q183" s="146">
        <v>0</v>
      </c>
      <c r="R183" s="146">
        <f>Q183*H183</f>
        <v>0</v>
      </c>
      <c r="S183" s="146">
        <v>0</v>
      </c>
      <c r="T183" s="147">
        <f>S183*H183</f>
        <v>0</v>
      </c>
      <c r="AR183" s="148" t="s">
        <v>494</v>
      </c>
      <c r="AT183" s="148" t="s">
        <v>490</v>
      </c>
      <c r="AU183" s="148" t="s">
        <v>77</v>
      </c>
      <c r="AY183" s="17" t="s">
        <v>339</v>
      </c>
      <c r="BE183" s="149">
        <f>IF(N183="základní",J183,0)</f>
        <v>0</v>
      </c>
      <c r="BF183" s="149">
        <f>IF(N183="snížená",J183,0)</f>
        <v>0</v>
      </c>
      <c r="BG183" s="149">
        <f>IF(N183="zákl. přenesená",J183,0)</f>
        <v>0</v>
      </c>
      <c r="BH183" s="149">
        <f>IF(N183="sníž. přenesená",J183,0)</f>
        <v>0</v>
      </c>
      <c r="BI183" s="149">
        <f>IF(N183="nulová",J183,0)</f>
        <v>0</v>
      </c>
      <c r="BJ183" s="17" t="s">
        <v>84</v>
      </c>
      <c r="BK183" s="149">
        <f>ROUND(I183*H183,2)</f>
        <v>0</v>
      </c>
      <c r="BL183" s="17" t="s">
        <v>494</v>
      </c>
      <c r="BM183" s="148" t="s">
        <v>7041</v>
      </c>
    </row>
    <row r="184" spans="2:65" s="1" customFormat="1" x14ac:dyDescent="0.2">
      <c r="B184" s="32"/>
      <c r="D184" s="150" t="s">
        <v>348</v>
      </c>
      <c r="F184" s="151" t="s">
        <v>6712</v>
      </c>
      <c r="I184" s="152"/>
      <c r="L184" s="32"/>
      <c r="M184" s="153"/>
      <c r="T184" s="56"/>
      <c r="AT184" s="17" t="s">
        <v>348</v>
      </c>
      <c r="AU184" s="17" t="s">
        <v>77</v>
      </c>
    </row>
    <row r="185" spans="2:65" s="1" customFormat="1" ht="24.15" customHeight="1" x14ac:dyDescent="0.2">
      <c r="B185" s="136"/>
      <c r="C185" s="137" t="s">
        <v>501</v>
      </c>
      <c r="D185" s="137" t="s">
        <v>342</v>
      </c>
      <c r="E185" s="138" t="s">
        <v>6753</v>
      </c>
      <c r="F185" s="139" t="s">
        <v>6754</v>
      </c>
      <c r="G185" s="140" t="s">
        <v>345</v>
      </c>
      <c r="H185" s="141">
        <v>2</v>
      </c>
      <c r="I185" s="142"/>
      <c r="J185" s="143">
        <f>ROUND(I185*H185,2)</f>
        <v>0</v>
      </c>
      <c r="K185" s="139" t="s">
        <v>346</v>
      </c>
      <c r="L185" s="32"/>
      <c r="M185" s="144" t="s">
        <v>1</v>
      </c>
      <c r="N185" s="145" t="s">
        <v>42</v>
      </c>
      <c r="P185" s="146">
        <f>O185*H185</f>
        <v>0</v>
      </c>
      <c r="Q185" s="146">
        <v>0</v>
      </c>
      <c r="R185" s="146">
        <f>Q185*H185</f>
        <v>0</v>
      </c>
      <c r="S185" s="146">
        <v>0</v>
      </c>
      <c r="T185" s="147">
        <f>S185*H185</f>
        <v>0</v>
      </c>
      <c r="AR185" s="148" t="s">
        <v>249</v>
      </c>
      <c r="AT185" s="148" t="s">
        <v>342</v>
      </c>
      <c r="AU185" s="148" t="s">
        <v>77</v>
      </c>
      <c r="AY185" s="17" t="s">
        <v>339</v>
      </c>
      <c r="BE185" s="149">
        <f>IF(N185="základní",J185,0)</f>
        <v>0</v>
      </c>
      <c r="BF185" s="149">
        <f>IF(N185="snížená",J185,0)</f>
        <v>0</v>
      </c>
      <c r="BG185" s="149">
        <f>IF(N185="zákl. přenesená",J185,0)</f>
        <v>0</v>
      </c>
      <c r="BH185" s="149">
        <f>IF(N185="sníž. přenesená",J185,0)</f>
        <v>0</v>
      </c>
      <c r="BI185" s="149">
        <f>IF(N185="nulová",J185,0)</f>
        <v>0</v>
      </c>
      <c r="BJ185" s="17" t="s">
        <v>84</v>
      </c>
      <c r="BK185" s="149">
        <f>ROUND(I185*H185,2)</f>
        <v>0</v>
      </c>
      <c r="BL185" s="17" t="s">
        <v>249</v>
      </c>
      <c r="BM185" s="148" t="s">
        <v>7042</v>
      </c>
    </row>
    <row r="186" spans="2:65" s="1" customFormat="1" x14ac:dyDescent="0.2">
      <c r="B186" s="32"/>
      <c r="D186" s="150" t="s">
        <v>348</v>
      </c>
      <c r="F186" s="151" t="s">
        <v>6754</v>
      </c>
      <c r="I186" s="152"/>
      <c r="L186" s="32"/>
      <c r="M186" s="153"/>
      <c r="T186" s="56"/>
      <c r="AT186" s="17" t="s">
        <v>348</v>
      </c>
      <c r="AU186" s="17" t="s">
        <v>77</v>
      </c>
    </row>
    <row r="187" spans="2:65" s="1" customFormat="1" ht="16.5" customHeight="1" x14ac:dyDescent="0.2">
      <c r="B187" s="136"/>
      <c r="C187" s="137" t="s">
        <v>505</v>
      </c>
      <c r="D187" s="137" t="s">
        <v>342</v>
      </c>
      <c r="E187" s="138" t="s">
        <v>7043</v>
      </c>
      <c r="F187" s="139" t="s">
        <v>7044</v>
      </c>
      <c r="G187" s="140" t="s">
        <v>345</v>
      </c>
      <c r="H187" s="141">
        <v>2</v>
      </c>
      <c r="I187" s="142"/>
      <c r="J187" s="143">
        <f>ROUND(I187*H187,2)</f>
        <v>0</v>
      </c>
      <c r="K187" s="139" t="s">
        <v>346</v>
      </c>
      <c r="L187" s="32"/>
      <c r="M187" s="144" t="s">
        <v>1</v>
      </c>
      <c r="N187" s="145" t="s">
        <v>42</v>
      </c>
      <c r="P187" s="146">
        <f>O187*H187</f>
        <v>0</v>
      </c>
      <c r="Q187" s="146">
        <v>0</v>
      </c>
      <c r="R187" s="146">
        <f>Q187*H187</f>
        <v>0</v>
      </c>
      <c r="S187" s="146">
        <v>0</v>
      </c>
      <c r="T187" s="147">
        <f>S187*H187</f>
        <v>0</v>
      </c>
      <c r="AR187" s="148" t="s">
        <v>249</v>
      </c>
      <c r="AT187" s="148" t="s">
        <v>342</v>
      </c>
      <c r="AU187" s="148" t="s">
        <v>77</v>
      </c>
      <c r="AY187" s="17" t="s">
        <v>339</v>
      </c>
      <c r="BE187" s="149">
        <f>IF(N187="základní",J187,0)</f>
        <v>0</v>
      </c>
      <c r="BF187" s="149">
        <f>IF(N187="snížená",J187,0)</f>
        <v>0</v>
      </c>
      <c r="BG187" s="149">
        <f>IF(N187="zákl. přenesená",J187,0)</f>
        <v>0</v>
      </c>
      <c r="BH187" s="149">
        <f>IF(N187="sníž. přenesená",J187,0)</f>
        <v>0</v>
      </c>
      <c r="BI187" s="149">
        <f>IF(N187="nulová",J187,0)</f>
        <v>0</v>
      </c>
      <c r="BJ187" s="17" t="s">
        <v>84</v>
      </c>
      <c r="BK187" s="149">
        <f>ROUND(I187*H187,2)</f>
        <v>0</v>
      </c>
      <c r="BL187" s="17" t="s">
        <v>249</v>
      </c>
      <c r="BM187" s="148" t="s">
        <v>7045</v>
      </c>
    </row>
    <row r="188" spans="2:65" s="1" customFormat="1" x14ac:dyDescent="0.2">
      <c r="B188" s="32"/>
      <c r="D188" s="150" t="s">
        <v>348</v>
      </c>
      <c r="F188" s="151" t="s">
        <v>7044</v>
      </c>
      <c r="I188" s="152"/>
      <c r="L188" s="32"/>
      <c r="M188" s="153"/>
      <c r="T188" s="56"/>
      <c r="AT188" s="17" t="s">
        <v>348</v>
      </c>
      <c r="AU188" s="17" t="s">
        <v>77</v>
      </c>
    </row>
    <row r="189" spans="2:65" s="1" customFormat="1" ht="16.5" customHeight="1" x14ac:dyDescent="0.2">
      <c r="B189" s="136"/>
      <c r="C189" s="137" t="s">
        <v>509</v>
      </c>
      <c r="D189" s="137" t="s">
        <v>342</v>
      </c>
      <c r="E189" s="138" t="s">
        <v>6756</v>
      </c>
      <c r="F189" s="139" t="s">
        <v>6757</v>
      </c>
      <c r="G189" s="140" t="s">
        <v>345</v>
      </c>
      <c r="H189" s="141">
        <v>2</v>
      </c>
      <c r="I189" s="142"/>
      <c r="J189" s="143">
        <f>ROUND(I189*H189,2)</f>
        <v>0</v>
      </c>
      <c r="K189" s="139" t="s">
        <v>346</v>
      </c>
      <c r="L189" s="32"/>
      <c r="M189" s="144" t="s">
        <v>1</v>
      </c>
      <c r="N189" s="145" t="s">
        <v>42</v>
      </c>
      <c r="P189" s="146">
        <f>O189*H189</f>
        <v>0</v>
      </c>
      <c r="Q189" s="146">
        <v>0</v>
      </c>
      <c r="R189" s="146">
        <f>Q189*H189</f>
        <v>0</v>
      </c>
      <c r="S189" s="146">
        <v>0</v>
      </c>
      <c r="T189" s="147">
        <f>S189*H189</f>
        <v>0</v>
      </c>
      <c r="AR189" s="148" t="s">
        <v>249</v>
      </c>
      <c r="AT189" s="148" t="s">
        <v>342</v>
      </c>
      <c r="AU189" s="148" t="s">
        <v>77</v>
      </c>
      <c r="AY189" s="17" t="s">
        <v>339</v>
      </c>
      <c r="BE189" s="149">
        <f>IF(N189="základní",J189,0)</f>
        <v>0</v>
      </c>
      <c r="BF189" s="149">
        <f>IF(N189="snížená",J189,0)</f>
        <v>0</v>
      </c>
      <c r="BG189" s="149">
        <f>IF(N189="zákl. přenesená",J189,0)</f>
        <v>0</v>
      </c>
      <c r="BH189" s="149">
        <f>IF(N189="sníž. přenesená",J189,0)</f>
        <v>0</v>
      </c>
      <c r="BI189" s="149">
        <f>IF(N189="nulová",J189,0)</f>
        <v>0</v>
      </c>
      <c r="BJ189" s="17" t="s">
        <v>84</v>
      </c>
      <c r="BK189" s="149">
        <f>ROUND(I189*H189,2)</f>
        <v>0</v>
      </c>
      <c r="BL189" s="17" t="s">
        <v>249</v>
      </c>
      <c r="BM189" s="148" t="s">
        <v>7046</v>
      </c>
    </row>
    <row r="190" spans="2:65" s="1" customFormat="1" x14ac:dyDescent="0.2">
      <c r="B190" s="32"/>
      <c r="D190" s="150" t="s">
        <v>348</v>
      </c>
      <c r="F190" s="151" t="s">
        <v>6757</v>
      </c>
      <c r="I190" s="152"/>
      <c r="L190" s="32"/>
      <c r="M190" s="153"/>
      <c r="T190" s="56"/>
      <c r="AT190" s="17" t="s">
        <v>348</v>
      </c>
      <c r="AU190" s="17" t="s">
        <v>77</v>
      </c>
    </row>
    <row r="191" spans="2:65" s="1" customFormat="1" ht="16.5" customHeight="1" x14ac:dyDescent="0.2">
      <c r="B191" s="136"/>
      <c r="C191" s="137" t="s">
        <v>513</v>
      </c>
      <c r="D191" s="137" t="s">
        <v>342</v>
      </c>
      <c r="E191" s="138" t="s">
        <v>7047</v>
      </c>
      <c r="F191" s="139" t="s">
        <v>7048</v>
      </c>
      <c r="G191" s="140" t="s">
        <v>345</v>
      </c>
      <c r="H191" s="141">
        <v>12</v>
      </c>
      <c r="I191" s="142"/>
      <c r="J191" s="143">
        <f>ROUND(I191*H191,2)</f>
        <v>0</v>
      </c>
      <c r="K191" s="139" t="s">
        <v>346</v>
      </c>
      <c r="L191" s="32"/>
      <c r="M191" s="144" t="s">
        <v>1</v>
      </c>
      <c r="N191" s="145" t="s">
        <v>42</v>
      </c>
      <c r="P191" s="146">
        <f>O191*H191</f>
        <v>0</v>
      </c>
      <c r="Q191" s="146">
        <v>0</v>
      </c>
      <c r="R191" s="146">
        <f>Q191*H191</f>
        <v>0</v>
      </c>
      <c r="S191" s="146">
        <v>0</v>
      </c>
      <c r="T191" s="147">
        <f>S191*H191</f>
        <v>0</v>
      </c>
      <c r="AR191" s="148" t="s">
        <v>249</v>
      </c>
      <c r="AT191" s="148" t="s">
        <v>342</v>
      </c>
      <c r="AU191" s="148" t="s">
        <v>77</v>
      </c>
      <c r="AY191" s="17" t="s">
        <v>339</v>
      </c>
      <c r="BE191" s="149">
        <f>IF(N191="základní",J191,0)</f>
        <v>0</v>
      </c>
      <c r="BF191" s="149">
        <f>IF(N191="snížená",J191,0)</f>
        <v>0</v>
      </c>
      <c r="BG191" s="149">
        <f>IF(N191="zákl. přenesená",J191,0)</f>
        <v>0</v>
      </c>
      <c r="BH191" s="149">
        <f>IF(N191="sníž. přenesená",J191,0)</f>
        <v>0</v>
      </c>
      <c r="BI191" s="149">
        <f>IF(N191="nulová",J191,0)</f>
        <v>0</v>
      </c>
      <c r="BJ191" s="17" t="s">
        <v>84</v>
      </c>
      <c r="BK191" s="149">
        <f>ROUND(I191*H191,2)</f>
        <v>0</v>
      </c>
      <c r="BL191" s="17" t="s">
        <v>249</v>
      </c>
      <c r="BM191" s="148" t="s">
        <v>7049</v>
      </c>
    </row>
    <row r="192" spans="2:65" s="1" customFormat="1" x14ac:dyDescent="0.2">
      <c r="B192" s="32"/>
      <c r="D192" s="150" t="s">
        <v>348</v>
      </c>
      <c r="F192" s="151" t="s">
        <v>7048</v>
      </c>
      <c r="I192" s="152"/>
      <c r="L192" s="32"/>
      <c r="M192" s="153"/>
      <c r="T192" s="56"/>
      <c r="AT192" s="17" t="s">
        <v>348</v>
      </c>
      <c r="AU192" s="17" t="s">
        <v>77</v>
      </c>
    </row>
    <row r="193" spans="2:65" s="1" customFormat="1" ht="37.799999999999997" customHeight="1" x14ac:dyDescent="0.2">
      <c r="B193" s="136"/>
      <c r="C193" s="137" t="s">
        <v>517</v>
      </c>
      <c r="D193" s="137" t="s">
        <v>342</v>
      </c>
      <c r="E193" s="138" t="s">
        <v>6809</v>
      </c>
      <c r="F193" s="139" t="s">
        <v>6810</v>
      </c>
      <c r="G193" s="140" t="s">
        <v>345</v>
      </c>
      <c r="H193" s="141">
        <v>1</v>
      </c>
      <c r="I193" s="142"/>
      <c r="J193" s="143">
        <f>ROUND(I193*H193,2)</f>
        <v>0</v>
      </c>
      <c r="K193" s="139" t="s">
        <v>346</v>
      </c>
      <c r="L193" s="32"/>
      <c r="M193" s="144" t="s">
        <v>1</v>
      </c>
      <c r="N193" s="145" t="s">
        <v>42</v>
      </c>
      <c r="P193" s="146">
        <f>O193*H193</f>
        <v>0</v>
      </c>
      <c r="Q193" s="146">
        <v>0</v>
      </c>
      <c r="R193" s="146">
        <f>Q193*H193</f>
        <v>0</v>
      </c>
      <c r="S193" s="146">
        <v>0</v>
      </c>
      <c r="T193" s="147">
        <f>S193*H193</f>
        <v>0</v>
      </c>
      <c r="AR193" s="148" t="s">
        <v>249</v>
      </c>
      <c r="AT193" s="148" t="s">
        <v>342</v>
      </c>
      <c r="AU193" s="148" t="s">
        <v>77</v>
      </c>
      <c r="AY193" s="17" t="s">
        <v>339</v>
      </c>
      <c r="BE193" s="149">
        <f>IF(N193="základní",J193,0)</f>
        <v>0</v>
      </c>
      <c r="BF193" s="149">
        <f>IF(N193="snížená",J193,0)</f>
        <v>0</v>
      </c>
      <c r="BG193" s="149">
        <f>IF(N193="zákl. přenesená",J193,0)</f>
        <v>0</v>
      </c>
      <c r="BH193" s="149">
        <f>IF(N193="sníž. přenesená",J193,0)</f>
        <v>0</v>
      </c>
      <c r="BI193" s="149">
        <f>IF(N193="nulová",J193,0)</f>
        <v>0</v>
      </c>
      <c r="BJ193" s="17" t="s">
        <v>84</v>
      </c>
      <c r="BK193" s="149">
        <f>ROUND(I193*H193,2)</f>
        <v>0</v>
      </c>
      <c r="BL193" s="17" t="s">
        <v>249</v>
      </c>
      <c r="BM193" s="148" t="s">
        <v>7050</v>
      </c>
    </row>
    <row r="194" spans="2:65" s="1" customFormat="1" ht="38.4" x14ac:dyDescent="0.2">
      <c r="B194" s="32"/>
      <c r="D194" s="150" t="s">
        <v>348</v>
      </c>
      <c r="F194" s="151" t="s">
        <v>6812</v>
      </c>
      <c r="I194" s="152"/>
      <c r="L194" s="32"/>
      <c r="M194" s="153"/>
      <c r="T194" s="56"/>
      <c r="AT194" s="17" t="s">
        <v>348</v>
      </c>
      <c r="AU194" s="17" t="s">
        <v>77</v>
      </c>
    </row>
    <row r="195" spans="2:65" s="1" customFormat="1" ht="24.15" customHeight="1" x14ac:dyDescent="0.2">
      <c r="B195" s="136"/>
      <c r="C195" s="137" t="s">
        <v>521</v>
      </c>
      <c r="D195" s="137" t="s">
        <v>342</v>
      </c>
      <c r="E195" s="138" t="s">
        <v>7051</v>
      </c>
      <c r="F195" s="139" t="s">
        <v>7052</v>
      </c>
      <c r="G195" s="140" t="s">
        <v>345</v>
      </c>
      <c r="H195" s="141">
        <v>5</v>
      </c>
      <c r="I195" s="142"/>
      <c r="J195" s="143">
        <f>ROUND(I195*H195,2)</f>
        <v>0</v>
      </c>
      <c r="K195" s="139" t="s">
        <v>346</v>
      </c>
      <c r="L195" s="32"/>
      <c r="M195" s="144" t="s">
        <v>1</v>
      </c>
      <c r="N195" s="145" t="s">
        <v>42</v>
      </c>
      <c r="P195" s="146">
        <f>O195*H195</f>
        <v>0</v>
      </c>
      <c r="Q195" s="146">
        <v>0</v>
      </c>
      <c r="R195" s="146">
        <f>Q195*H195</f>
        <v>0</v>
      </c>
      <c r="S195" s="146">
        <v>0</v>
      </c>
      <c r="T195" s="147">
        <f>S195*H195</f>
        <v>0</v>
      </c>
      <c r="AR195" s="148" t="s">
        <v>249</v>
      </c>
      <c r="AT195" s="148" t="s">
        <v>342</v>
      </c>
      <c r="AU195" s="148" t="s">
        <v>77</v>
      </c>
      <c r="AY195" s="17" t="s">
        <v>339</v>
      </c>
      <c r="BE195" s="149">
        <f>IF(N195="základní",J195,0)</f>
        <v>0</v>
      </c>
      <c r="BF195" s="149">
        <f>IF(N195="snížená",J195,0)</f>
        <v>0</v>
      </c>
      <c r="BG195" s="149">
        <f>IF(N195="zákl. přenesená",J195,0)</f>
        <v>0</v>
      </c>
      <c r="BH195" s="149">
        <f>IF(N195="sníž. přenesená",J195,0)</f>
        <v>0</v>
      </c>
      <c r="BI195" s="149">
        <f>IF(N195="nulová",J195,0)</f>
        <v>0</v>
      </c>
      <c r="BJ195" s="17" t="s">
        <v>84</v>
      </c>
      <c r="BK195" s="149">
        <f>ROUND(I195*H195,2)</f>
        <v>0</v>
      </c>
      <c r="BL195" s="17" t="s">
        <v>249</v>
      </c>
      <c r="BM195" s="148" t="s">
        <v>7053</v>
      </c>
    </row>
    <row r="196" spans="2:65" s="1" customFormat="1" ht="19.2" x14ac:dyDescent="0.2">
      <c r="B196" s="32"/>
      <c r="D196" s="150" t="s">
        <v>348</v>
      </c>
      <c r="F196" s="151" t="s">
        <v>7052</v>
      </c>
      <c r="I196" s="152"/>
      <c r="L196" s="32"/>
      <c r="M196" s="153"/>
      <c r="T196" s="56"/>
      <c r="AT196" s="17" t="s">
        <v>348</v>
      </c>
      <c r="AU196" s="17" t="s">
        <v>77</v>
      </c>
    </row>
    <row r="197" spans="2:65" s="1" customFormat="1" ht="24.15" customHeight="1" x14ac:dyDescent="0.2">
      <c r="B197" s="136"/>
      <c r="C197" s="137" t="s">
        <v>527</v>
      </c>
      <c r="D197" s="137" t="s">
        <v>342</v>
      </c>
      <c r="E197" s="138" t="s">
        <v>6823</v>
      </c>
      <c r="F197" s="139" t="s">
        <v>6824</v>
      </c>
      <c r="G197" s="140" t="s">
        <v>345</v>
      </c>
      <c r="H197" s="141">
        <v>1</v>
      </c>
      <c r="I197" s="142"/>
      <c r="J197" s="143">
        <f>ROUND(I197*H197,2)</f>
        <v>0</v>
      </c>
      <c r="K197" s="139" t="s">
        <v>346</v>
      </c>
      <c r="L197" s="32"/>
      <c r="M197" s="144" t="s">
        <v>1</v>
      </c>
      <c r="N197" s="145" t="s">
        <v>42</v>
      </c>
      <c r="P197" s="146">
        <f>O197*H197</f>
        <v>0</v>
      </c>
      <c r="Q197" s="146">
        <v>0</v>
      </c>
      <c r="R197" s="146">
        <f>Q197*H197</f>
        <v>0</v>
      </c>
      <c r="S197" s="146">
        <v>0</v>
      </c>
      <c r="T197" s="147">
        <f>S197*H197</f>
        <v>0</v>
      </c>
      <c r="AR197" s="148" t="s">
        <v>249</v>
      </c>
      <c r="AT197" s="148" t="s">
        <v>342</v>
      </c>
      <c r="AU197" s="148" t="s">
        <v>77</v>
      </c>
      <c r="AY197" s="17" t="s">
        <v>339</v>
      </c>
      <c r="BE197" s="149">
        <f>IF(N197="základní",J197,0)</f>
        <v>0</v>
      </c>
      <c r="BF197" s="149">
        <f>IF(N197="snížená",J197,0)</f>
        <v>0</v>
      </c>
      <c r="BG197" s="149">
        <f>IF(N197="zákl. přenesená",J197,0)</f>
        <v>0</v>
      </c>
      <c r="BH197" s="149">
        <f>IF(N197="sníž. přenesená",J197,0)</f>
        <v>0</v>
      </c>
      <c r="BI197" s="149">
        <f>IF(N197="nulová",J197,0)</f>
        <v>0</v>
      </c>
      <c r="BJ197" s="17" t="s">
        <v>84</v>
      </c>
      <c r="BK197" s="149">
        <f>ROUND(I197*H197,2)</f>
        <v>0</v>
      </c>
      <c r="BL197" s="17" t="s">
        <v>249</v>
      </c>
      <c r="BM197" s="148" t="s">
        <v>7054</v>
      </c>
    </row>
    <row r="198" spans="2:65" s="1" customFormat="1" ht="19.2" x14ac:dyDescent="0.2">
      <c r="B198" s="32"/>
      <c r="D198" s="150" t="s">
        <v>348</v>
      </c>
      <c r="F198" s="151" t="s">
        <v>6824</v>
      </c>
      <c r="I198" s="152"/>
      <c r="L198" s="32"/>
      <c r="M198" s="153"/>
      <c r="T198" s="56"/>
      <c r="AT198" s="17" t="s">
        <v>348</v>
      </c>
      <c r="AU198" s="17" t="s">
        <v>77</v>
      </c>
    </row>
    <row r="199" spans="2:65" s="1" customFormat="1" ht="24.15" customHeight="1" x14ac:dyDescent="0.2">
      <c r="B199" s="136"/>
      <c r="C199" s="137" t="s">
        <v>537</v>
      </c>
      <c r="D199" s="137" t="s">
        <v>342</v>
      </c>
      <c r="E199" s="138" t="s">
        <v>6826</v>
      </c>
      <c r="F199" s="139" t="s">
        <v>6827</v>
      </c>
      <c r="G199" s="140" t="s">
        <v>2968</v>
      </c>
      <c r="H199" s="141">
        <v>6</v>
      </c>
      <c r="I199" s="142"/>
      <c r="J199" s="143">
        <f>ROUND(I199*H199,2)</f>
        <v>0</v>
      </c>
      <c r="K199" s="139" t="s">
        <v>346</v>
      </c>
      <c r="L199" s="32"/>
      <c r="M199" s="144" t="s">
        <v>1</v>
      </c>
      <c r="N199" s="145" t="s">
        <v>42</v>
      </c>
      <c r="P199" s="146">
        <f>O199*H199</f>
        <v>0</v>
      </c>
      <c r="Q199" s="146">
        <v>0</v>
      </c>
      <c r="R199" s="146">
        <f>Q199*H199</f>
        <v>0</v>
      </c>
      <c r="S199" s="146">
        <v>0</v>
      </c>
      <c r="T199" s="147">
        <f>S199*H199</f>
        <v>0</v>
      </c>
      <c r="AR199" s="148" t="s">
        <v>1902</v>
      </c>
      <c r="AT199" s="148" t="s">
        <v>342</v>
      </c>
      <c r="AU199" s="148" t="s">
        <v>77</v>
      </c>
      <c r="AY199" s="17" t="s">
        <v>339</v>
      </c>
      <c r="BE199" s="149">
        <f>IF(N199="základní",J199,0)</f>
        <v>0</v>
      </c>
      <c r="BF199" s="149">
        <f>IF(N199="snížená",J199,0)</f>
        <v>0</v>
      </c>
      <c r="BG199" s="149">
        <f>IF(N199="zákl. přenesená",J199,0)</f>
        <v>0</v>
      </c>
      <c r="BH199" s="149">
        <f>IF(N199="sníž. přenesená",J199,0)</f>
        <v>0</v>
      </c>
      <c r="BI199" s="149">
        <f>IF(N199="nulová",J199,0)</f>
        <v>0</v>
      </c>
      <c r="BJ199" s="17" t="s">
        <v>84</v>
      </c>
      <c r="BK199" s="149">
        <f>ROUND(I199*H199,2)</f>
        <v>0</v>
      </c>
      <c r="BL199" s="17" t="s">
        <v>1902</v>
      </c>
      <c r="BM199" s="148" t="s">
        <v>7055</v>
      </c>
    </row>
    <row r="200" spans="2:65" s="1" customFormat="1" ht="19.2" x14ac:dyDescent="0.2">
      <c r="B200" s="32"/>
      <c r="D200" s="150" t="s">
        <v>348</v>
      </c>
      <c r="F200" s="151" t="s">
        <v>6827</v>
      </c>
      <c r="I200" s="152"/>
      <c r="L200" s="32"/>
      <c r="M200" s="153"/>
      <c r="T200" s="56"/>
      <c r="AT200" s="17" t="s">
        <v>348</v>
      </c>
      <c r="AU200" s="17" t="s">
        <v>77</v>
      </c>
    </row>
    <row r="201" spans="2:65" s="1" customFormat="1" ht="37.799999999999997" customHeight="1" x14ac:dyDescent="0.2">
      <c r="B201" s="136"/>
      <c r="C201" s="137" t="s">
        <v>542</v>
      </c>
      <c r="D201" s="137" t="s">
        <v>342</v>
      </c>
      <c r="E201" s="138" t="s">
        <v>6829</v>
      </c>
      <c r="F201" s="139" t="s">
        <v>6830</v>
      </c>
      <c r="G201" s="140" t="s">
        <v>2968</v>
      </c>
      <c r="H201" s="141">
        <v>6</v>
      </c>
      <c r="I201" s="142"/>
      <c r="J201" s="143">
        <f>ROUND(I201*H201,2)</f>
        <v>0</v>
      </c>
      <c r="K201" s="139" t="s">
        <v>346</v>
      </c>
      <c r="L201" s="32"/>
      <c r="M201" s="144" t="s">
        <v>1</v>
      </c>
      <c r="N201" s="145" t="s">
        <v>42</v>
      </c>
      <c r="P201" s="146">
        <f>O201*H201</f>
        <v>0</v>
      </c>
      <c r="Q201" s="146">
        <v>0</v>
      </c>
      <c r="R201" s="146">
        <f>Q201*H201</f>
        <v>0</v>
      </c>
      <c r="S201" s="146">
        <v>0</v>
      </c>
      <c r="T201" s="147">
        <f>S201*H201</f>
        <v>0</v>
      </c>
      <c r="AR201" s="148" t="s">
        <v>1902</v>
      </c>
      <c r="AT201" s="148" t="s">
        <v>342</v>
      </c>
      <c r="AU201" s="148" t="s">
        <v>77</v>
      </c>
      <c r="AY201" s="17" t="s">
        <v>339</v>
      </c>
      <c r="BE201" s="149">
        <f>IF(N201="základní",J201,0)</f>
        <v>0</v>
      </c>
      <c r="BF201" s="149">
        <f>IF(N201="snížená",J201,0)</f>
        <v>0</v>
      </c>
      <c r="BG201" s="149">
        <f>IF(N201="zákl. přenesená",J201,0)</f>
        <v>0</v>
      </c>
      <c r="BH201" s="149">
        <f>IF(N201="sníž. přenesená",J201,0)</f>
        <v>0</v>
      </c>
      <c r="BI201" s="149">
        <f>IF(N201="nulová",J201,0)</f>
        <v>0</v>
      </c>
      <c r="BJ201" s="17" t="s">
        <v>84</v>
      </c>
      <c r="BK201" s="149">
        <f>ROUND(I201*H201,2)</f>
        <v>0</v>
      </c>
      <c r="BL201" s="17" t="s">
        <v>1902</v>
      </c>
      <c r="BM201" s="148" t="s">
        <v>7056</v>
      </c>
    </row>
    <row r="202" spans="2:65" s="1" customFormat="1" ht="28.8" x14ac:dyDescent="0.2">
      <c r="B202" s="32"/>
      <c r="D202" s="150" t="s">
        <v>348</v>
      </c>
      <c r="F202" s="151" t="s">
        <v>6832</v>
      </c>
      <c r="I202" s="152"/>
      <c r="L202" s="32"/>
      <c r="M202" s="153"/>
      <c r="T202" s="56"/>
      <c r="AT202" s="17" t="s">
        <v>348</v>
      </c>
      <c r="AU202" s="17" t="s">
        <v>77</v>
      </c>
    </row>
    <row r="203" spans="2:65" s="1" customFormat="1" ht="21.75" customHeight="1" x14ac:dyDescent="0.2">
      <c r="B203" s="136"/>
      <c r="C203" s="137" t="s">
        <v>549</v>
      </c>
      <c r="D203" s="137" t="s">
        <v>342</v>
      </c>
      <c r="E203" s="138" t="s">
        <v>6833</v>
      </c>
      <c r="F203" s="139" t="s">
        <v>6834</v>
      </c>
      <c r="G203" s="140" t="s">
        <v>2968</v>
      </c>
      <c r="H203" s="141">
        <v>4</v>
      </c>
      <c r="I203" s="142"/>
      <c r="J203" s="143">
        <f>ROUND(I203*H203,2)</f>
        <v>0</v>
      </c>
      <c r="K203" s="139" t="s">
        <v>346</v>
      </c>
      <c r="L203" s="32"/>
      <c r="M203" s="144" t="s">
        <v>1</v>
      </c>
      <c r="N203" s="145" t="s">
        <v>42</v>
      </c>
      <c r="P203" s="146">
        <f>O203*H203</f>
        <v>0</v>
      </c>
      <c r="Q203" s="146">
        <v>0</v>
      </c>
      <c r="R203" s="146">
        <f>Q203*H203</f>
        <v>0</v>
      </c>
      <c r="S203" s="146">
        <v>0</v>
      </c>
      <c r="T203" s="147">
        <f>S203*H203</f>
        <v>0</v>
      </c>
      <c r="AR203" s="148" t="s">
        <v>1902</v>
      </c>
      <c r="AT203" s="148" t="s">
        <v>342</v>
      </c>
      <c r="AU203" s="148" t="s">
        <v>77</v>
      </c>
      <c r="AY203" s="17" t="s">
        <v>339</v>
      </c>
      <c r="BE203" s="149">
        <f>IF(N203="základní",J203,0)</f>
        <v>0</v>
      </c>
      <c r="BF203" s="149">
        <f>IF(N203="snížená",J203,0)</f>
        <v>0</v>
      </c>
      <c r="BG203" s="149">
        <f>IF(N203="zákl. přenesená",J203,0)</f>
        <v>0</v>
      </c>
      <c r="BH203" s="149">
        <f>IF(N203="sníž. přenesená",J203,0)</f>
        <v>0</v>
      </c>
      <c r="BI203" s="149">
        <f>IF(N203="nulová",J203,0)</f>
        <v>0</v>
      </c>
      <c r="BJ203" s="17" t="s">
        <v>84</v>
      </c>
      <c r="BK203" s="149">
        <f>ROUND(I203*H203,2)</f>
        <v>0</v>
      </c>
      <c r="BL203" s="17" t="s">
        <v>1902</v>
      </c>
      <c r="BM203" s="148" t="s">
        <v>7057</v>
      </c>
    </row>
    <row r="204" spans="2:65" s="1" customFormat="1" x14ac:dyDescent="0.2">
      <c r="B204" s="32"/>
      <c r="D204" s="150" t="s">
        <v>348</v>
      </c>
      <c r="F204" s="151" t="s">
        <v>6834</v>
      </c>
      <c r="I204" s="152"/>
      <c r="L204" s="32"/>
      <c r="M204" s="153"/>
      <c r="T204" s="56"/>
      <c r="AT204" s="17" t="s">
        <v>348</v>
      </c>
      <c r="AU204" s="17" t="s">
        <v>77</v>
      </c>
    </row>
    <row r="205" spans="2:65" s="1" customFormat="1" ht="24.15" customHeight="1" x14ac:dyDescent="0.2">
      <c r="B205" s="136"/>
      <c r="C205" s="137" t="s">
        <v>551</v>
      </c>
      <c r="D205" s="137" t="s">
        <v>342</v>
      </c>
      <c r="E205" s="138" t="s">
        <v>7058</v>
      </c>
      <c r="F205" s="139" t="s">
        <v>7059</v>
      </c>
      <c r="G205" s="140" t="s">
        <v>2968</v>
      </c>
      <c r="H205" s="141">
        <v>4</v>
      </c>
      <c r="I205" s="142"/>
      <c r="J205" s="143">
        <f>ROUND(I205*H205,2)</f>
        <v>0</v>
      </c>
      <c r="K205" s="139" t="s">
        <v>346</v>
      </c>
      <c r="L205" s="32"/>
      <c r="M205" s="144" t="s">
        <v>1</v>
      </c>
      <c r="N205" s="145" t="s">
        <v>42</v>
      </c>
      <c r="P205" s="146">
        <f>O205*H205</f>
        <v>0</v>
      </c>
      <c r="Q205" s="146">
        <v>0</v>
      </c>
      <c r="R205" s="146">
        <f>Q205*H205</f>
        <v>0</v>
      </c>
      <c r="S205" s="146">
        <v>0</v>
      </c>
      <c r="T205" s="147">
        <f>S205*H205</f>
        <v>0</v>
      </c>
      <c r="AR205" s="148" t="s">
        <v>1902</v>
      </c>
      <c r="AT205" s="148" t="s">
        <v>342</v>
      </c>
      <c r="AU205" s="148" t="s">
        <v>77</v>
      </c>
      <c r="AY205" s="17" t="s">
        <v>339</v>
      </c>
      <c r="BE205" s="149">
        <f>IF(N205="základní",J205,0)</f>
        <v>0</v>
      </c>
      <c r="BF205" s="149">
        <f>IF(N205="snížená",J205,0)</f>
        <v>0</v>
      </c>
      <c r="BG205" s="149">
        <f>IF(N205="zákl. přenesená",J205,0)</f>
        <v>0</v>
      </c>
      <c r="BH205" s="149">
        <f>IF(N205="sníž. přenesená",J205,0)</f>
        <v>0</v>
      </c>
      <c r="BI205" s="149">
        <f>IF(N205="nulová",J205,0)</f>
        <v>0</v>
      </c>
      <c r="BJ205" s="17" t="s">
        <v>84</v>
      </c>
      <c r="BK205" s="149">
        <f>ROUND(I205*H205,2)</f>
        <v>0</v>
      </c>
      <c r="BL205" s="17" t="s">
        <v>1902</v>
      </c>
      <c r="BM205" s="148" t="s">
        <v>7060</v>
      </c>
    </row>
    <row r="206" spans="2:65" s="1" customFormat="1" ht="19.2" x14ac:dyDescent="0.2">
      <c r="B206" s="32"/>
      <c r="D206" s="150" t="s">
        <v>348</v>
      </c>
      <c r="F206" s="151" t="s">
        <v>7059</v>
      </c>
      <c r="I206" s="152"/>
      <c r="L206" s="32"/>
      <c r="M206" s="153"/>
      <c r="T206" s="56"/>
      <c r="AT206" s="17" t="s">
        <v>348</v>
      </c>
      <c r="AU206" s="17" t="s">
        <v>77</v>
      </c>
    </row>
    <row r="207" spans="2:65" s="1" customFormat="1" ht="24.15" customHeight="1" x14ac:dyDescent="0.2">
      <c r="B207" s="136"/>
      <c r="C207" s="137" t="s">
        <v>555</v>
      </c>
      <c r="D207" s="137" t="s">
        <v>342</v>
      </c>
      <c r="E207" s="138" t="s">
        <v>7061</v>
      </c>
      <c r="F207" s="139" t="s">
        <v>7062</v>
      </c>
      <c r="G207" s="140" t="s">
        <v>2968</v>
      </c>
      <c r="H207" s="141">
        <v>4</v>
      </c>
      <c r="I207" s="142"/>
      <c r="J207" s="143">
        <f>ROUND(I207*H207,2)</f>
        <v>0</v>
      </c>
      <c r="K207" s="139" t="s">
        <v>346</v>
      </c>
      <c r="L207" s="32"/>
      <c r="M207" s="144" t="s">
        <v>1</v>
      </c>
      <c r="N207" s="145" t="s">
        <v>42</v>
      </c>
      <c r="P207" s="146">
        <f>O207*H207</f>
        <v>0</v>
      </c>
      <c r="Q207" s="146">
        <v>0</v>
      </c>
      <c r="R207" s="146">
        <f>Q207*H207</f>
        <v>0</v>
      </c>
      <c r="S207" s="146">
        <v>0</v>
      </c>
      <c r="T207" s="147">
        <f>S207*H207</f>
        <v>0</v>
      </c>
      <c r="AR207" s="148" t="s">
        <v>1902</v>
      </c>
      <c r="AT207" s="148" t="s">
        <v>342</v>
      </c>
      <c r="AU207" s="148" t="s">
        <v>77</v>
      </c>
      <c r="AY207" s="17" t="s">
        <v>339</v>
      </c>
      <c r="BE207" s="149">
        <f>IF(N207="základní",J207,0)</f>
        <v>0</v>
      </c>
      <c r="BF207" s="149">
        <f>IF(N207="snížená",J207,0)</f>
        <v>0</v>
      </c>
      <c r="BG207" s="149">
        <f>IF(N207="zákl. přenesená",J207,0)</f>
        <v>0</v>
      </c>
      <c r="BH207" s="149">
        <f>IF(N207="sníž. přenesená",J207,0)</f>
        <v>0</v>
      </c>
      <c r="BI207" s="149">
        <f>IF(N207="nulová",J207,0)</f>
        <v>0</v>
      </c>
      <c r="BJ207" s="17" t="s">
        <v>84</v>
      </c>
      <c r="BK207" s="149">
        <f>ROUND(I207*H207,2)</f>
        <v>0</v>
      </c>
      <c r="BL207" s="17" t="s">
        <v>1902</v>
      </c>
      <c r="BM207" s="148" t="s">
        <v>7063</v>
      </c>
    </row>
    <row r="208" spans="2:65" s="1" customFormat="1" ht="19.2" x14ac:dyDescent="0.2">
      <c r="B208" s="32"/>
      <c r="D208" s="150" t="s">
        <v>348</v>
      </c>
      <c r="F208" s="151" t="s">
        <v>7062</v>
      </c>
      <c r="I208" s="152"/>
      <c r="L208" s="32"/>
      <c r="M208" s="153"/>
      <c r="T208" s="56"/>
      <c r="AT208" s="17" t="s">
        <v>348</v>
      </c>
      <c r="AU208" s="17" t="s">
        <v>77</v>
      </c>
    </row>
    <row r="209" spans="2:65" s="1" customFormat="1" ht="16.5" customHeight="1" x14ac:dyDescent="0.2">
      <c r="B209" s="136"/>
      <c r="C209" s="137" t="s">
        <v>561</v>
      </c>
      <c r="D209" s="137" t="s">
        <v>342</v>
      </c>
      <c r="E209" s="138" t="s">
        <v>6784</v>
      </c>
      <c r="F209" s="139" t="s">
        <v>6785</v>
      </c>
      <c r="G209" s="140" t="s">
        <v>358</v>
      </c>
      <c r="H209" s="141">
        <v>100</v>
      </c>
      <c r="I209" s="142"/>
      <c r="J209" s="143">
        <f>ROUND(I209*H209,2)</f>
        <v>0</v>
      </c>
      <c r="K209" s="139" t="s">
        <v>346</v>
      </c>
      <c r="L209" s="32"/>
      <c r="M209" s="144" t="s">
        <v>1</v>
      </c>
      <c r="N209" s="145" t="s">
        <v>42</v>
      </c>
      <c r="P209" s="146">
        <f>O209*H209</f>
        <v>0</v>
      </c>
      <c r="Q209" s="146">
        <v>0</v>
      </c>
      <c r="R209" s="146">
        <f>Q209*H209</f>
        <v>0</v>
      </c>
      <c r="S209" s="146">
        <v>0</v>
      </c>
      <c r="T209" s="147">
        <f>S209*H209</f>
        <v>0</v>
      </c>
      <c r="AR209" s="148" t="s">
        <v>249</v>
      </c>
      <c r="AT209" s="148" t="s">
        <v>342</v>
      </c>
      <c r="AU209" s="148" t="s">
        <v>77</v>
      </c>
      <c r="AY209" s="17" t="s">
        <v>339</v>
      </c>
      <c r="BE209" s="149">
        <f>IF(N209="základní",J209,0)</f>
        <v>0</v>
      </c>
      <c r="BF209" s="149">
        <f>IF(N209="snížená",J209,0)</f>
        <v>0</v>
      </c>
      <c r="BG209" s="149">
        <f>IF(N209="zákl. přenesená",J209,0)</f>
        <v>0</v>
      </c>
      <c r="BH209" s="149">
        <f>IF(N209="sníž. přenesená",J209,0)</f>
        <v>0</v>
      </c>
      <c r="BI209" s="149">
        <f>IF(N209="nulová",J209,0)</f>
        <v>0</v>
      </c>
      <c r="BJ209" s="17" t="s">
        <v>84</v>
      </c>
      <c r="BK209" s="149">
        <f>ROUND(I209*H209,2)</f>
        <v>0</v>
      </c>
      <c r="BL209" s="17" t="s">
        <v>249</v>
      </c>
      <c r="BM209" s="148" t="s">
        <v>7064</v>
      </c>
    </row>
    <row r="210" spans="2:65" s="1" customFormat="1" x14ac:dyDescent="0.2">
      <c r="B210" s="32"/>
      <c r="D210" s="150" t="s">
        <v>348</v>
      </c>
      <c r="F210" s="151" t="s">
        <v>6785</v>
      </c>
      <c r="I210" s="152"/>
      <c r="L210" s="32"/>
      <c r="M210" s="153"/>
      <c r="T210" s="56"/>
      <c r="AT210" s="17" t="s">
        <v>348</v>
      </c>
      <c r="AU210" s="17" t="s">
        <v>77</v>
      </c>
    </row>
    <row r="211" spans="2:65" s="1" customFormat="1" ht="21.75" customHeight="1" x14ac:dyDescent="0.2">
      <c r="B211" s="136"/>
      <c r="C211" s="169" t="s">
        <v>567</v>
      </c>
      <c r="D211" s="169" t="s">
        <v>490</v>
      </c>
      <c r="E211" s="170" t="s">
        <v>7065</v>
      </c>
      <c r="F211" s="171" t="s">
        <v>7066</v>
      </c>
      <c r="G211" s="172" t="s">
        <v>358</v>
      </c>
      <c r="H211" s="173">
        <v>100</v>
      </c>
      <c r="I211" s="174"/>
      <c r="J211" s="175">
        <f>ROUND(I211*H211,2)</f>
        <v>0</v>
      </c>
      <c r="K211" s="171" t="s">
        <v>346</v>
      </c>
      <c r="L211" s="176"/>
      <c r="M211" s="177" t="s">
        <v>1</v>
      </c>
      <c r="N211" s="178" t="s">
        <v>42</v>
      </c>
      <c r="P211" s="146">
        <f>O211*H211</f>
        <v>0</v>
      </c>
      <c r="Q211" s="146">
        <v>0</v>
      </c>
      <c r="R211" s="146">
        <f>Q211*H211</f>
        <v>0</v>
      </c>
      <c r="S211" s="146">
        <v>0</v>
      </c>
      <c r="T211" s="147">
        <f>S211*H211</f>
        <v>0</v>
      </c>
      <c r="AR211" s="148" t="s">
        <v>494</v>
      </c>
      <c r="AT211" s="148" t="s">
        <v>490</v>
      </c>
      <c r="AU211" s="148" t="s">
        <v>77</v>
      </c>
      <c r="AY211" s="17" t="s">
        <v>339</v>
      </c>
      <c r="BE211" s="149">
        <f>IF(N211="základní",J211,0)</f>
        <v>0</v>
      </c>
      <c r="BF211" s="149">
        <f>IF(N211="snížená",J211,0)</f>
        <v>0</v>
      </c>
      <c r="BG211" s="149">
        <f>IF(N211="zákl. přenesená",J211,0)</f>
        <v>0</v>
      </c>
      <c r="BH211" s="149">
        <f>IF(N211="sníž. přenesená",J211,0)</f>
        <v>0</v>
      </c>
      <c r="BI211" s="149">
        <f>IF(N211="nulová",J211,0)</f>
        <v>0</v>
      </c>
      <c r="BJ211" s="17" t="s">
        <v>84</v>
      </c>
      <c r="BK211" s="149">
        <f>ROUND(I211*H211,2)</f>
        <v>0</v>
      </c>
      <c r="BL211" s="17" t="s">
        <v>494</v>
      </c>
      <c r="BM211" s="148" t="s">
        <v>7067</v>
      </c>
    </row>
    <row r="212" spans="2:65" s="1" customFormat="1" x14ac:dyDescent="0.2">
      <c r="B212" s="32"/>
      <c r="D212" s="150" t="s">
        <v>348</v>
      </c>
      <c r="F212" s="151" t="s">
        <v>7066</v>
      </c>
      <c r="I212" s="152"/>
      <c r="L212" s="32"/>
      <c r="M212" s="153"/>
      <c r="T212" s="56"/>
      <c r="AT212" s="17" t="s">
        <v>348</v>
      </c>
      <c r="AU212" s="17" t="s">
        <v>77</v>
      </c>
    </row>
    <row r="213" spans="2:65" s="1" customFormat="1" ht="24.15" customHeight="1" x14ac:dyDescent="0.2">
      <c r="B213" s="136"/>
      <c r="C213" s="137" t="s">
        <v>573</v>
      </c>
      <c r="D213" s="137" t="s">
        <v>342</v>
      </c>
      <c r="E213" s="138" t="s">
        <v>6790</v>
      </c>
      <c r="F213" s="139" t="s">
        <v>6791</v>
      </c>
      <c r="G213" s="140" t="s">
        <v>345</v>
      </c>
      <c r="H213" s="141">
        <v>5</v>
      </c>
      <c r="I213" s="142"/>
      <c r="J213" s="143">
        <f>ROUND(I213*H213,2)</f>
        <v>0</v>
      </c>
      <c r="K213" s="139" t="s">
        <v>346</v>
      </c>
      <c r="L213" s="32"/>
      <c r="M213" s="144" t="s">
        <v>1</v>
      </c>
      <c r="N213" s="145" t="s">
        <v>42</v>
      </c>
      <c r="P213" s="146">
        <f>O213*H213</f>
        <v>0</v>
      </c>
      <c r="Q213" s="146">
        <v>0</v>
      </c>
      <c r="R213" s="146">
        <f>Q213*H213</f>
        <v>0</v>
      </c>
      <c r="S213" s="146">
        <v>0</v>
      </c>
      <c r="T213" s="147">
        <f>S213*H213</f>
        <v>0</v>
      </c>
      <c r="AR213" s="148" t="s">
        <v>249</v>
      </c>
      <c r="AT213" s="148" t="s">
        <v>342</v>
      </c>
      <c r="AU213" s="148" t="s">
        <v>77</v>
      </c>
      <c r="AY213" s="17" t="s">
        <v>339</v>
      </c>
      <c r="BE213" s="149">
        <f>IF(N213="základní",J213,0)</f>
        <v>0</v>
      </c>
      <c r="BF213" s="149">
        <f>IF(N213="snížená",J213,0)</f>
        <v>0</v>
      </c>
      <c r="BG213" s="149">
        <f>IF(N213="zákl. přenesená",J213,0)</f>
        <v>0</v>
      </c>
      <c r="BH213" s="149">
        <f>IF(N213="sníž. přenesená",J213,0)</f>
        <v>0</v>
      </c>
      <c r="BI213" s="149">
        <f>IF(N213="nulová",J213,0)</f>
        <v>0</v>
      </c>
      <c r="BJ213" s="17" t="s">
        <v>84</v>
      </c>
      <c r="BK213" s="149">
        <f>ROUND(I213*H213,2)</f>
        <v>0</v>
      </c>
      <c r="BL213" s="17" t="s">
        <v>249</v>
      </c>
      <c r="BM213" s="148" t="s">
        <v>7068</v>
      </c>
    </row>
    <row r="214" spans="2:65" s="1" customFormat="1" x14ac:dyDescent="0.2">
      <c r="B214" s="32"/>
      <c r="D214" s="150" t="s">
        <v>348</v>
      </c>
      <c r="F214" s="151" t="s">
        <v>6791</v>
      </c>
      <c r="I214" s="152"/>
      <c r="L214" s="32"/>
      <c r="M214" s="153"/>
      <c r="T214" s="56"/>
      <c r="AT214" s="17" t="s">
        <v>348</v>
      </c>
      <c r="AU214" s="17" t="s">
        <v>77</v>
      </c>
    </row>
    <row r="215" spans="2:65" s="1" customFormat="1" ht="16.5" customHeight="1" x14ac:dyDescent="0.2">
      <c r="B215" s="136"/>
      <c r="C215" s="169" t="s">
        <v>579</v>
      </c>
      <c r="D215" s="169" t="s">
        <v>490</v>
      </c>
      <c r="E215" s="170" t="s">
        <v>6787</v>
      </c>
      <c r="F215" s="171" t="s">
        <v>6788</v>
      </c>
      <c r="G215" s="172" t="s">
        <v>345</v>
      </c>
      <c r="H215" s="173">
        <v>5</v>
      </c>
      <c r="I215" s="174"/>
      <c r="J215" s="175">
        <f>ROUND(I215*H215,2)</f>
        <v>0</v>
      </c>
      <c r="K215" s="171" t="s">
        <v>346</v>
      </c>
      <c r="L215" s="176"/>
      <c r="M215" s="177" t="s">
        <v>1</v>
      </c>
      <c r="N215" s="178" t="s">
        <v>42</v>
      </c>
      <c r="P215" s="146">
        <f>O215*H215</f>
        <v>0</v>
      </c>
      <c r="Q215" s="146">
        <v>0</v>
      </c>
      <c r="R215" s="146">
        <f>Q215*H215</f>
        <v>0</v>
      </c>
      <c r="S215" s="146">
        <v>0</v>
      </c>
      <c r="T215" s="147">
        <f>S215*H215</f>
        <v>0</v>
      </c>
      <c r="AR215" s="148" t="s">
        <v>494</v>
      </c>
      <c r="AT215" s="148" t="s">
        <v>490</v>
      </c>
      <c r="AU215" s="148" t="s">
        <v>77</v>
      </c>
      <c r="AY215" s="17" t="s">
        <v>339</v>
      </c>
      <c r="BE215" s="149">
        <f>IF(N215="základní",J215,0)</f>
        <v>0</v>
      </c>
      <c r="BF215" s="149">
        <f>IF(N215="snížená",J215,0)</f>
        <v>0</v>
      </c>
      <c r="BG215" s="149">
        <f>IF(N215="zákl. přenesená",J215,0)</f>
        <v>0</v>
      </c>
      <c r="BH215" s="149">
        <f>IF(N215="sníž. přenesená",J215,0)</f>
        <v>0</v>
      </c>
      <c r="BI215" s="149">
        <f>IF(N215="nulová",J215,0)</f>
        <v>0</v>
      </c>
      <c r="BJ215" s="17" t="s">
        <v>84</v>
      </c>
      <c r="BK215" s="149">
        <f>ROUND(I215*H215,2)</f>
        <v>0</v>
      </c>
      <c r="BL215" s="17" t="s">
        <v>494</v>
      </c>
      <c r="BM215" s="148" t="s">
        <v>7069</v>
      </c>
    </row>
    <row r="216" spans="2:65" s="1" customFormat="1" x14ac:dyDescent="0.2">
      <c r="B216" s="32"/>
      <c r="D216" s="150" t="s">
        <v>348</v>
      </c>
      <c r="F216" s="151" t="s">
        <v>6788</v>
      </c>
      <c r="I216" s="152"/>
      <c r="L216" s="32"/>
      <c r="M216" s="153"/>
      <c r="T216" s="56"/>
      <c r="AT216" s="17" t="s">
        <v>348</v>
      </c>
      <c r="AU216" s="17" t="s">
        <v>77</v>
      </c>
    </row>
    <row r="217" spans="2:65" s="11" customFormat="1" ht="25.95" customHeight="1" x14ac:dyDescent="0.25">
      <c r="B217" s="124"/>
      <c r="D217" s="125" t="s">
        <v>76</v>
      </c>
      <c r="E217" s="126" t="s">
        <v>525</v>
      </c>
      <c r="F217" s="126" t="s">
        <v>526</v>
      </c>
      <c r="I217" s="127"/>
      <c r="J217" s="128">
        <f>BK217</f>
        <v>0</v>
      </c>
      <c r="L217" s="124"/>
      <c r="M217" s="129"/>
      <c r="P217" s="130">
        <f>SUM(P218:P226)</f>
        <v>0</v>
      </c>
      <c r="R217" s="130">
        <f>SUM(R218:R226)</f>
        <v>0</v>
      </c>
      <c r="T217" s="131">
        <f>SUM(T218:T226)</f>
        <v>0</v>
      </c>
      <c r="AR217" s="125" t="s">
        <v>249</v>
      </c>
      <c r="AT217" s="132" t="s">
        <v>76</v>
      </c>
      <c r="AU217" s="132" t="s">
        <v>77</v>
      </c>
      <c r="AY217" s="125" t="s">
        <v>339</v>
      </c>
      <c r="BK217" s="133">
        <f>SUM(BK218:BK226)</f>
        <v>0</v>
      </c>
    </row>
    <row r="218" spans="2:65" s="1" customFormat="1" ht="37.799999999999997" customHeight="1" x14ac:dyDescent="0.2">
      <c r="B218" s="136"/>
      <c r="C218" s="137" t="s">
        <v>582</v>
      </c>
      <c r="D218" s="137" t="s">
        <v>342</v>
      </c>
      <c r="E218" s="138" t="s">
        <v>568</v>
      </c>
      <c r="F218" s="139" t="s">
        <v>7070</v>
      </c>
      <c r="G218" s="140" t="s">
        <v>493</v>
      </c>
      <c r="H218" s="141">
        <v>25</v>
      </c>
      <c r="I218" s="142"/>
      <c r="J218" s="143">
        <f>ROUND(I218*H218,2)</f>
        <v>0</v>
      </c>
      <c r="K218" s="139" t="s">
        <v>346</v>
      </c>
      <c r="L218" s="32"/>
      <c r="M218" s="144" t="s">
        <v>1</v>
      </c>
      <c r="N218" s="145" t="s">
        <v>42</v>
      </c>
      <c r="P218" s="146">
        <f>O218*H218</f>
        <v>0</v>
      </c>
      <c r="Q218" s="146">
        <v>0</v>
      </c>
      <c r="R218" s="146">
        <f>Q218*H218</f>
        <v>0</v>
      </c>
      <c r="S218" s="146">
        <v>0</v>
      </c>
      <c r="T218" s="147">
        <f>S218*H218</f>
        <v>0</v>
      </c>
      <c r="AR218" s="148" t="s">
        <v>249</v>
      </c>
      <c r="AT218" s="148" t="s">
        <v>342</v>
      </c>
      <c r="AU218" s="148" t="s">
        <v>84</v>
      </c>
      <c r="AY218" s="17" t="s">
        <v>339</v>
      </c>
      <c r="BE218" s="149">
        <f>IF(N218="základní",J218,0)</f>
        <v>0</v>
      </c>
      <c r="BF218" s="149">
        <f>IF(N218="snížená",J218,0)</f>
        <v>0</v>
      </c>
      <c r="BG218" s="149">
        <f>IF(N218="zákl. přenesená",J218,0)</f>
        <v>0</v>
      </c>
      <c r="BH218" s="149">
        <f>IF(N218="sníž. přenesená",J218,0)</f>
        <v>0</v>
      </c>
      <c r="BI218" s="149">
        <f>IF(N218="nulová",J218,0)</f>
        <v>0</v>
      </c>
      <c r="BJ218" s="17" t="s">
        <v>84</v>
      </c>
      <c r="BK218" s="149">
        <f>ROUND(I218*H218,2)</f>
        <v>0</v>
      </c>
      <c r="BL218" s="17" t="s">
        <v>249</v>
      </c>
      <c r="BM218" s="148" t="s">
        <v>7071</v>
      </c>
    </row>
    <row r="219" spans="2:65" s="1" customFormat="1" ht="38.4" x14ac:dyDescent="0.2">
      <c r="B219" s="32"/>
      <c r="D219" s="150" t="s">
        <v>348</v>
      </c>
      <c r="F219" s="151" t="s">
        <v>571</v>
      </c>
      <c r="I219" s="152"/>
      <c r="L219" s="32"/>
      <c r="M219" s="153"/>
      <c r="T219" s="56"/>
      <c r="AT219" s="17" t="s">
        <v>348</v>
      </c>
      <c r="AU219" s="17" t="s">
        <v>84</v>
      </c>
    </row>
    <row r="220" spans="2:65" s="1" customFormat="1" ht="37.799999999999997" customHeight="1" x14ac:dyDescent="0.2">
      <c r="B220" s="136"/>
      <c r="C220" s="137" t="s">
        <v>587</v>
      </c>
      <c r="D220" s="137" t="s">
        <v>342</v>
      </c>
      <c r="E220" s="138" t="s">
        <v>538</v>
      </c>
      <c r="F220" s="139" t="s">
        <v>7072</v>
      </c>
      <c r="G220" s="140" t="s">
        <v>493</v>
      </c>
      <c r="H220" s="141">
        <v>1.4</v>
      </c>
      <c r="I220" s="142"/>
      <c r="J220" s="143">
        <f>ROUND(I220*H220,2)</f>
        <v>0</v>
      </c>
      <c r="K220" s="139" t="s">
        <v>346</v>
      </c>
      <c r="L220" s="32"/>
      <c r="M220" s="144" t="s">
        <v>1</v>
      </c>
      <c r="N220" s="145" t="s">
        <v>42</v>
      </c>
      <c r="P220" s="146">
        <f>O220*H220</f>
        <v>0</v>
      </c>
      <c r="Q220" s="146">
        <v>0</v>
      </c>
      <c r="R220" s="146">
        <f>Q220*H220</f>
        <v>0</v>
      </c>
      <c r="S220" s="146">
        <v>0</v>
      </c>
      <c r="T220" s="147">
        <f>S220*H220</f>
        <v>0</v>
      </c>
      <c r="AR220" s="148" t="s">
        <v>249</v>
      </c>
      <c r="AT220" s="148" t="s">
        <v>342</v>
      </c>
      <c r="AU220" s="148" t="s">
        <v>84</v>
      </c>
      <c r="AY220" s="17" t="s">
        <v>339</v>
      </c>
      <c r="BE220" s="149">
        <f>IF(N220="základní",J220,0)</f>
        <v>0</v>
      </c>
      <c r="BF220" s="149">
        <f>IF(N220="snížená",J220,0)</f>
        <v>0</v>
      </c>
      <c r="BG220" s="149">
        <f>IF(N220="zákl. přenesená",J220,0)</f>
        <v>0</v>
      </c>
      <c r="BH220" s="149">
        <f>IF(N220="sníž. přenesená",J220,0)</f>
        <v>0</v>
      </c>
      <c r="BI220" s="149">
        <f>IF(N220="nulová",J220,0)</f>
        <v>0</v>
      </c>
      <c r="BJ220" s="17" t="s">
        <v>84</v>
      </c>
      <c r="BK220" s="149">
        <f>ROUND(I220*H220,2)</f>
        <v>0</v>
      </c>
      <c r="BL220" s="17" t="s">
        <v>249</v>
      </c>
      <c r="BM220" s="148" t="s">
        <v>7073</v>
      </c>
    </row>
    <row r="221" spans="2:65" s="1" customFormat="1" ht="38.4" x14ac:dyDescent="0.2">
      <c r="B221" s="32"/>
      <c r="D221" s="150" t="s">
        <v>348</v>
      </c>
      <c r="F221" s="151" t="s">
        <v>541</v>
      </c>
      <c r="I221" s="152"/>
      <c r="L221" s="32"/>
      <c r="M221" s="153"/>
      <c r="T221" s="56"/>
      <c r="AT221" s="17" t="s">
        <v>348</v>
      </c>
      <c r="AU221" s="17" t="s">
        <v>84</v>
      </c>
    </row>
    <row r="222" spans="2:65" s="15" customFormat="1" x14ac:dyDescent="0.2">
      <c r="B222" s="189"/>
      <c r="D222" s="150" t="s">
        <v>376</v>
      </c>
      <c r="E222" s="190" t="s">
        <v>1</v>
      </c>
      <c r="F222" s="191" t="s">
        <v>7074</v>
      </c>
      <c r="H222" s="190" t="s">
        <v>1</v>
      </c>
      <c r="I222" s="192"/>
      <c r="L222" s="189"/>
      <c r="M222" s="193"/>
      <c r="T222" s="194"/>
      <c r="AT222" s="190" t="s">
        <v>376</v>
      </c>
      <c r="AU222" s="190" t="s">
        <v>84</v>
      </c>
      <c r="AV222" s="15" t="s">
        <v>84</v>
      </c>
      <c r="AW222" s="15" t="s">
        <v>34</v>
      </c>
      <c r="AX222" s="15" t="s">
        <v>77</v>
      </c>
      <c r="AY222" s="190" t="s">
        <v>339</v>
      </c>
    </row>
    <row r="223" spans="2:65" s="12" customFormat="1" x14ac:dyDescent="0.2">
      <c r="B223" s="155"/>
      <c r="D223" s="150" t="s">
        <v>376</v>
      </c>
      <c r="E223" s="156" t="s">
        <v>1</v>
      </c>
      <c r="F223" s="157" t="s">
        <v>7075</v>
      </c>
      <c r="H223" s="158">
        <v>0.4</v>
      </c>
      <c r="I223" s="159"/>
      <c r="L223" s="155"/>
      <c r="M223" s="160"/>
      <c r="T223" s="161"/>
      <c r="AT223" s="156" t="s">
        <v>376</v>
      </c>
      <c r="AU223" s="156" t="s">
        <v>84</v>
      </c>
      <c r="AV223" s="12" t="s">
        <v>86</v>
      </c>
      <c r="AW223" s="12" t="s">
        <v>34</v>
      </c>
      <c r="AX223" s="12" t="s">
        <v>77</v>
      </c>
      <c r="AY223" s="156" t="s">
        <v>339</v>
      </c>
    </row>
    <row r="224" spans="2:65" s="15" customFormat="1" x14ac:dyDescent="0.2">
      <c r="B224" s="189"/>
      <c r="D224" s="150" t="s">
        <v>376</v>
      </c>
      <c r="E224" s="190" t="s">
        <v>1</v>
      </c>
      <c r="F224" s="191" t="s">
        <v>7076</v>
      </c>
      <c r="H224" s="190" t="s">
        <v>1</v>
      </c>
      <c r="I224" s="192"/>
      <c r="L224" s="189"/>
      <c r="M224" s="193"/>
      <c r="T224" s="194"/>
      <c r="AT224" s="190" t="s">
        <v>376</v>
      </c>
      <c r="AU224" s="190" t="s">
        <v>84</v>
      </c>
      <c r="AV224" s="15" t="s">
        <v>84</v>
      </c>
      <c r="AW224" s="15" t="s">
        <v>34</v>
      </c>
      <c r="AX224" s="15" t="s">
        <v>77</v>
      </c>
      <c r="AY224" s="190" t="s">
        <v>339</v>
      </c>
    </row>
    <row r="225" spans="2:51" s="12" customFormat="1" x14ac:dyDescent="0.2">
      <c r="B225" s="155"/>
      <c r="D225" s="150" t="s">
        <v>376</v>
      </c>
      <c r="E225" s="156" t="s">
        <v>1</v>
      </c>
      <c r="F225" s="157" t="s">
        <v>7077</v>
      </c>
      <c r="H225" s="158">
        <v>1</v>
      </c>
      <c r="I225" s="159"/>
      <c r="L225" s="155"/>
      <c r="M225" s="160"/>
      <c r="T225" s="161"/>
      <c r="AT225" s="156" t="s">
        <v>376</v>
      </c>
      <c r="AU225" s="156" t="s">
        <v>84</v>
      </c>
      <c r="AV225" s="12" t="s">
        <v>86</v>
      </c>
      <c r="AW225" s="12" t="s">
        <v>34</v>
      </c>
      <c r="AX225" s="12" t="s">
        <v>77</v>
      </c>
      <c r="AY225" s="156" t="s">
        <v>339</v>
      </c>
    </row>
    <row r="226" spans="2:51" s="13" customFormat="1" x14ac:dyDescent="0.2">
      <c r="B226" s="162"/>
      <c r="D226" s="150" t="s">
        <v>376</v>
      </c>
      <c r="E226" s="163" t="s">
        <v>1</v>
      </c>
      <c r="F226" s="164" t="s">
        <v>398</v>
      </c>
      <c r="H226" s="165">
        <v>1.4</v>
      </c>
      <c r="I226" s="166"/>
      <c r="L226" s="162"/>
      <c r="M226" s="195"/>
      <c r="N226" s="196"/>
      <c r="O226" s="196"/>
      <c r="P226" s="196"/>
      <c r="Q226" s="196"/>
      <c r="R226" s="196"/>
      <c r="S226" s="196"/>
      <c r="T226" s="197"/>
      <c r="AT226" s="163" t="s">
        <v>376</v>
      </c>
      <c r="AU226" s="163" t="s">
        <v>84</v>
      </c>
      <c r="AV226" s="13" t="s">
        <v>249</v>
      </c>
      <c r="AW226" s="13" t="s">
        <v>34</v>
      </c>
      <c r="AX226" s="13" t="s">
        <v>84</v>
      </c>
      <c r="AY226" s="163" t="s">
        <v>339</v>
      </c>
    </row>
    <row r="227" spans="2:51" s="1" customFormat="1" ht="6.9" customHeight="1" x14ac:dyDescent="0.2">
      <c r="B227" s="44"/>
      <c r="C227" s="45"/>
      <c r="D227" s="45"/>
      <c r="E227" s="45"/>
      <c r="F227" s="45"/>
      <c r="G227" s="45"/>
      <c r="H227" s="45"/>
      <c r="I227" s="45"/>
      <c r="J227" s="45"/>
      <c r="K227" s="45"/>
      <c r="L227" s="32"/>
    </row>
  </sheetData>
  <autoFilter ref="C124:K226" xr:uid="{00000000-0009-0000-0000-000025000000}"/>
  <mergeCells count="15">
    <mergeCell ref="E111:H111"/>
    <mergeCell ref="E115:H115"/>
    <mergeCell ref="E113:H113"/>
    <mergeCell ref="E117:H117"/>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B2:BM151"/>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266</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3.2" x14ac:dyDescent="0.2">
      <c r="B8" s="20"/>
      <c r="D8" s="27" t="s">
        <v>312</v>
      </c>
      <c r="L8" s="20"/>
    </row>
    <row r="9" spans="2:46" ht="16.5" customHeight="1" x14ac:dyDescent="0.2">
      <c r="B9" s="20"/>
      <c r="E9" s="278" t="s">
        <v>6625</v>
      </c>
      <c r="F9" s="256"/>
      <c r="G9" s="256"/>
      <c r="H9" s="256"/>
      <c r="L9" s="20"/>
    </row>
    <row r="10" spans="2:46" ht="12" customHeight="1" x14ac:dyDescent="0.2">
      <c r="B10" s="20"/>
      <c r="D10" s="27" t="s">
        <v>314</v>
      </c>
      <c r="L10" s="20"/>
    </row>
    <row r="11" spans="2:46" s="1" customFormat="1" ht="16.5" customHeight="1" x14ac:dyDescent="0.2">
      <c r="B11" s="32"/>
      <c r="E11" s="260" t="s">
        <v>6976</v>
      </c>
      <c r="F11" s="277"/>
      <c r="G11" s="277"/>
      <c r="H11" s="277"/>
      <c r="L11" s="32"/>
    </row>
    <row r="12" spans="2:46" s="1" customFormat="1" ht="12" customHeight="1" x14ac:dyDescent="0.2">
      <c r="B12" s="32"/>
      <c r="D12" s="27" t="s">
        <v>625</v>
      </c>
      <c r="L12" s="32"/>
    </row>
    <row r="13" spans="2:46" s="1" customFormat="1" ht="16.5" customHeight="1" x14ac:dyDescent="0.2">
      <c r="B13" s="32"/>
      <c r="E13" s="248" t="s">
        <v>7078</v>
      </c>
      <c r="F13" s="277"/>
      <c r="G13" s="277"/>
      <c r="H13" s="277"/>
      <c r="L13" s="32"/>
    </row>
    <row r="14" spans="2:46" s="1" customFormat="1" x14ac:dyDescent="0.2">
      <c r="B14" s="32"/>
      <c r="L14" s="32"/>
    </row>
    <row r="15" spans="2:46" s="1" customFormat="1" ht="12" customHeight="1" x14ac:dyDescent="0.2">
      <c r="B15" s="32"/>
      <c r="D15" s="27" t="s">
        <v>18</v>
      </c>
      <c r="F15" s="25" t="s">
        <v>263</v>
      </c>
      <c r="I15" s="27" t="s">
        <v>19</v>
      </c>
      <c r="J15" s="25" t="s">
        <v>6978</v>
      </c>
      <c r="L15" s="32"/>
    </row>
    <row r="16" spans="2:46" s="1" customFormat="1" ht="12" customHeight="1" x14ac:dyDescent="0.2">
      <c r="B16" s="32"/>
      <c r="D16" s="27" t="s">
        <v>20</v>
      </c>
      <c r="F16" s="25" t="s">
        <v>21</v>
      </c>
      <c r="I16" s="27" t="s">
        <v>22</v>
      </c>
      <c r="J16" s="52" t="str">
        <f>'Rekapitulace stavby'!AN8</f>
        <v>22. 5. 2025</v>
      </c>
      <c r="L16" s="32"/>
    </row>
    <row r="17" spans="2:12" s="1" customFormat="1" ht="10.8"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80" t="str">
        <f>'Rekapitulace stavby'!E14</f>
        <v>Vyplň údaj</v>
      </c>
      <c r="F22" s="266"/>
      <c r="G22" s="266"/>
      <c r="H22" s="266"/>
      <c r="I22" s="27" t="s">
        <v>28</v>
      </c>
      <c r="J22" s="28" t="str">
        <f>'Rekapitulace stavby'!AN14</f>
        <v>Vyplň údaj</v>
      </c>
      <c r="L22" s="32"/>
    </row>
    <row r="23" spans="2:12" s="1" customFormat="1" ht="6.9" customHeight="1" x14ac:dyDescent="0.2">
      <c r="B23" s="32"/>
      <c r="L23" s="32"/>
    </row>
    <row r="24" spans="2:12" s="1" customFormat="1" ht="12" customHeight="1" x14ac:dyDescent="0.2">
      <c r="B24" s="32"/>
      <c r="D24" s="27" t="s">
        <v>32</v>
      </c>
      <c r="I24" s="27" t="s">
        <v>25</v>
      </c>
      <c r="J24" s="25" t="s">
        <v>26</v>
      </c>
      <c r="L24" s="32"/>
    </row>
    <row r="25" spans="2:12" s="1" customFormat="1" ht="18" customHeight="1" x14ac:dyDescent="0.2">
      <c r="B25" s="32"/>
      <c r="E25" s="25" t="s">
        <v>6979</v>
      </c>
      <c r="I25" s="27" t="s">
        <v>28</v>
      </c>
      <c r="J25" s="25" t="s">
        <v>29</v>
      </c>
      <c r="L25" s="32"/>
    </row>
    <row r="26" spans="2:12" s="1" customFormat="1" ht="6.9" customHeight="1" x14ac:dyDescent="0.2">
      <c r="B26" s="32"/>
      <c r="L26" s="32"/>
    </row>
    <row r="27" spans="2:12" s="1" customFormat="1" ht="12" customHeight="1" x14ac:dyDescent="0.2">
      <c r="B27" s="32"/>
      <c r="D27" s="27" t="s">
        <v>35</v>
      </c>
      <c r="I27" s="27" t="s">
        <v>25</v>
      </c>
      <c r="J27" s="25" t="s">
        <v>26</v>
      </c>
      <c r="L27" s="32"/>
    </row>
    <row r="28" spans="2:12" s="1" customFormat="1" ht="18" customHeight="1" x14ac:dyDescent="0.2">
      <c r="B28" s="32"/>
      <c r="E28" s="25" t="s">
        <v>6979</v>
      </c>
      <c r="I28" s="27" t="s">
        <v>28</v>
      </c>
      <c r="J28" s="25" t="s">
        <v>29</v>
      </c>
      <c r="L28" s="32"/>
    </row>
    <row r="29" spans="2:12" s="1" customFormat="1" ht="6.9" customHeight="1" x14ac:dyDescent="0.2">
      <c r="B29" s="32"/>
      <c r="L29" s="32"/>
    </row>
    <row r="30" spans="2:12" s="1" customFormat="1" ht="12" customHeight="1" x14ac:dyDescent="0.2">
      <c r="B30" s="32"/>
      <c r="D30" s="27" t="s">
        <v>36</v>
      </c>
      <c r="L30" s="32"/>
    </row>
    <row r="31" spans="2:12" s="7" customFormat="1" ht="47.25" customHeight="1" x14ac:dyDescent="0.2">
      <c r="B31" s="94"/>
      <c r="E31" s="270" t="s">
        <v>6633</v>
      </c>
      <c r="F31" s="270"/>
      <c r="G31" s="270"/>
      <c r="H31" s="270"/>
      <c r="L31" s="94"/>
    </row>
    <row r="32" spans="2:12" s="1" customFormat="1" ht="6.9" customHeight="1" x14ac:dyDescent="0.2">
      <c r="B32" s="32"/>
      <c r="L32" s="32"/>
    </row>
    <row r="33" spans="2:12" s="1" customFormat="1" ht="6.9" customHeight="1" x14ac:dyDescent="0.2">
      <c r="B33" s="32"/>
      <c r="D33" s="53"/>
      <c r="E33" s="53"/>
      <c r="F33" s="53"/>
      <c r="G33" s="53"/>
      <c r="H33" s="53"/>
      <c r="I33" s="53"/>
      <c r="J33" s="53"/>
      <c r="K33" s="53"/>
      <c r="L33" s="32"/>
    </row>
    <row r="34" spans="2:12" s="1" customFormat="1" ht="25.35" customHeight="1" x14ac:dyDescent="0.2">
      <c r="B34" s="32"/>
      <c r="D34" s="95" t="s">
        <v>37</v>
      </c>
      <c r="J34" s="66">
        <f>ROUND(J124, 2)</f>
        <v>0</v>
      </c>
      <c r="L34" s="32"/>
    </row>
    <row r="35" spans="2:12" s="1" customFormat="1" ht="6.9" customHeight="1" x14ac:dyDescent="0.2">
      <c r="B35" s="32"/>
      <c r="D35" s="53"/>
      <c r="E35" s="53"/>
      <c r="F35" s="53"/>
      <c r="G35" s="53"/>
      <c r="H35" s="53"/>
      <c r="I35" s="53"/>
      <c r="J35" s="53"/>
      <c r="K35" s="53"/>
      <c r="L35" s="32"/>
    </row>
    <row r="36" spans="2:12" s="1" customFormat="1" ht="14.4" customHeight="1" x14ac:dyDescent="0.2">
      <c r="B36" s="32"/>
      <c r="F36" s="35" t="s">
        <v>39</v>
      </c>
      <c r="I36" s="35" t="s">
        <v>38</v>
      </c>
      <c r="J36" s="35" t="s">
        <v>40</v>
      </c>
      <c r="L36" s="32"/>
    </row>
    <row r="37" spans="2:12" s="1" customFormat="1" ht="14.4" customHeight="1" x14ac:dyDescent="0.2">
      <c r="B37" s="32"/>
      <c r="D37" s="55" t="s">
        <v>41</v>
      </c>
      <c r="E37" s="27" t="s">
        <v>42</v>
      </c>
      <c r="F37" s="86">
        <f>ROUND((SUM(BE124:BE150)),  2)</f>
        <v>0</v>
      </c>
      <c r="I37" s="96">
        <v>0.21</v>
      </c>
      <c r="J37" s="86">
        <f>ROUND(((SUM(BE124:BE150))*I37),  2)</f>
        <v>0</v>
      </c>
      <c r="L37" s="32"/>
    </row>
    <row r="38" spans="2:12" s="1" customFormat="1" ht="14.4" customHeight="1" x14ac:dyDescent="0.2">
      <c r="B38" s="32"/>
      <c r="E38" s="27" t="s">
        <v>43</v>
      </c>
      <c r="F38" s="86">
        <f>ROUND((SUM(BF124:BF150)),  2)</f>
        <v>0</v>
      </c>
      <c r="I38" s="96">
        <v>0.12</v>
      </c>
      <c r="J38" s="86">
        <f>ROUND(((SUM(BF124:BF150))*I38),  2)</f>
        <v>0</v>
      </c>
      <c r="L38" s="32"/>
    </row>
    <row r="39" spans="2:12" s="1" customFormat="1" ht="14.4" hidden="1" customHeight="1" x14ac:dyDescent="0.2">
      <c r="B39" s="32"/>
      <c r="E39" s="27" t="s">
        <v>44</v>
      </c>
      <c r="F39" s="86">
        <f>ROUND((SUM(BG124:BG150)),  2)</f>
        <v>0</v>
      </c>
      <c r="I39" s="96">
        <v>0.21</v>
      </c>
      <c r="J39" s="86">
        <f>0</f>
        <v>0</v>
      </c>
      <c r="L39" s="32"/>
    </row>
    <row r="40" spans="2:12" s="1" customFormat="1" ht="14.4" hidden="1" customHeight="1" x14ac:dyDescent="0.2">
      <c r="B40" s="32"/>
      <c r="E40" s="27" t="s">
        <v>45</v>
      </c>
      <c r="F40" s="86">
        <f>ROUND((SUM(BH124:BH150)),  2)</f>
        <v>0</v>
      </c>
      <c r="I40" s="96">
        <v>0.12</v>
      </c>
      <c r="J40" s="86">
        <f>0</f>
        <v>0</v>
      </c>
      <c r="L40" s="32"/>
    </row>
    <row r="41" spans="2:12" s="1" customFormat="1" ht="14.4" hidden="1" customHeight="1" x14ac:dyDescent="0.2">
      <c r="B41" s="32"/>
      <c r="E41" s="27" t="s">
        <v>46</v>
      </c>
      <c r="F41" s="86">
        <f>ROUND((SUM(BI124:BI150)),  2)</f>
        <v>0</v>
      </c>
      <c r="I41" s="96">
        <v>0</v>
      </c>
      <c r="J41" s="86">
        <f>0</f>
        <v>0</v>
      </c>
      <c r="L41" s="32"/>
    </row>
    <row r="42" spans="2:12" s="1" customFormat="1" ht="6.9"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 customHeight="1" x14ac:dyDescent="0.2">
      <c r="B44" s="32"/>
      <c r="L44" s="32"/>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ht="16.5" customHeight="1" x14ac:dyDescent="0.2">
      <c r="B87" s="20"/>
      <c r="E87" s="278" t="s">
        <v>6625</v>
      </c>
      <c r="F87" s="256"/>
      <c r="G87" s="256"/>
      <c r="H87" s="256"/>
      <c r="L87" s="20"/>
    </row>
    <row r="88" spans="2:12" ht="12" customHeight="1" x14ac:dyDescent="0.2">
      <c r="B88" s="20"/>
      <c r="C88" s="27" t="s">
        <v>314</v>
      </c>
      <c r="L88" s="20"/>
    </row>
    <row r="89" spans="2:12" s="1" customFormat="1" ht="16.5" customHeight="1" x14ac:dyDescent="0.2">
      <c r="B89" s="32"/>
      <c r="E89" s="260" t="s">
        <v>6976</v>
      </c>
      <c r="F89" s="277"/>
      <c r="G89" s="277"/>
      <c r="H89" s="277"/>
      <c r="L89" s="32"/>
    </row>
    <row r="90" spans="2:12" s="1" customFormat="1" ht="12" customHeight="1" x14ac:dyDescent="0.2">
      <c r="B90" s="32"/>
      <c r="C90" s="27" t="s">
        <v>625</v>
      </c>
      <c r="L90" s="32"/>
    </row>
    <row r="91" spans="2:12" s="1" customFormat="1" ht="16.5" customHeight="1" x14ac:dyDescent="0.2">
      <c r="B91" s="32"/>
      <c r="E91" s="248" t="str">
        <f>E13</f>
        <v>SO03.2.2 - ZAST Zátor, venkovní osvětlení - zemní práce</v>
      </c>
      <c r="F91" s="277"/>
      <c r="G91" s="277"/>
      <c r="H91" s="277"/>
      <c r="L91" s="32"/>
    </row>
    <row r="92" spans="2:12" s="1" customFormat="1" ht="6.9"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 customHeight="1" x14ac:dyDescent="0.2">
      <c r="B94" s="32"/>
      <c r="L94" s="32"/>
    </row>
    <row r="95" spans="2:12" s="1" customFormat="1" ht="25.65" customHeight="1" x14ac:dyDescent="0.2">
      <c r="B95" s="32"/>
      <c r="C95" s="27" t="s">
        <v>24</v>
      </c>
      <c r="F95" s="25" t="str">
        <f>E19</f>
        <v>Správa železnic, státní organizace, OŘ Ostrava</v>
      </c>
      <c r="I95" s="27" t="s">
        <v>32</v>
      </c>
      <c r="J95" s="30" t="str">
        <f>E25</f>
        <v>Správa železnic, státní organizace</v>
      </c>
      <c r="L95" s="32"/>
    </row>
    <row r="96" spans="2:12" s="1" customFormat="1" ht="25.65" customHeight="1" x14ac:dyDescent="0.2">
      <c r="B96" s="32"/>
      <c r="C96" s="27" t="s">
        <v>30</v>
      </c>
      <c r="F96" s="25" t="str">
        <f>IF(E22="","",E22)</f>
        <v>Vyplň údaj</v>
      </c>
      <c r="I96" s="27" t="s">
        <v>35</v>
      </c>
      <c r="J96" s="30" t="str">
        <f>E28</f>
        <v>Správa železnic, státní organizace</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8" customHeight="1" x14ac:dyDescent="0.2">
      <c r="B100" s="32"/>
      <c r="C100" s="107" t="s">
        <v>319</v>
      </c>
      <c r="J100" s="66">
        <f>J124</f>
        <v>0</v>
      </c>
      <c r="L100" s="32"/>
      <c r="AU100" s="17" t="s">
        <v>320</v>
      </c>
    </row>
    <row r="101" spans="2:47" s="1" customFormat="1" ht="21.75" customHeight="1" x14ac:dyDescent="0.2">
      <c r="B101" s="32"/>
      <c r="L101" s="32"/>
    </row>
    <row r="102" spans="2:47" s="1" customFormat="1" ht="6.9" customHeight="1" x14ac:dyDescent="0.2">
      <c r="B102" s="44"/>
      <c r="C102" s="45"/>
      <c r="D102" s="45"/>
      <c r="E102" s="45"/>
      <c r="F102" s="45"/>
      <c r="G102" s="45"/>
      <c r="H102" s="45"/>
      <c r="I102" s="45"/>
      <c r="J102" s="45"/>
      <c r="K102" s="45"/>
      <c r="L102" s="32"/>
    </row>
    <row r="106" spans="2:47" s="1" customFormat="1" ht="6.9" customHeight="1" x14ac:dyDescent="0.2">
      <c r="B106" s="46"/>
      <c r="C106" s="47"/>
      <c r="D106" s="47"/>
      <c r="E106" s="47"/>
      <c r="F106" s="47"/>
      <c r="G106" s="47"/>
      <c r="H106" s="47"/>
      <c r="I106" s="47"/>
      <c r="J106" s="47"/>
      <c r="K106" s="47"/>
      <c r="L106" s="32"/>
    </row>
    <row r="107" spans="2:47" s="1" customFormat="1" ht="24.9" customHeight="1" x14ac:dyDescent="0.2">
      <c r="B107" s="32"/>
      <c r="C107" s="21" t="s">
        <v>324</v>
      </c>
      <c r="L107" s="32"/>
    </row>
    <row r="108" spans="2:47" s="1" customFormat="1" ht="6.9" customHeight="1" x14ac:dyDescent="0.2">
      <c r="B108" s="32"/>
      <c r="L108" s="32"/>
    </row>
    <row r="109" spans="2:47" s="1" customFormat="1" ht="12" customHeight="1" x14ac:dyDescent="0.2">
      <c r="B109" s="32"/>
      <c r="C109" s="27" t="s">
        <v>16</v>
      </c>
      <c r="L109" s="32"/>
    </row>
    <row r="110" spans="2:47" s="1" customFormat="1" ht="16.5" customHeight="1" x14ac:dyDescent="0.2">
      <c r="B110" s="32"/>
      <c r="E110" s="278" t="str">
        <f>E7</f>
        <v>Prostá rekonstrukce trati v úseku Milotice nad Opavou – Brantice – 2.etapa</v>
      </c>
      <c r="F110" s="279"/>
      <c r="G110" s="279"/>
      <c r="H110" s="279"/>
      <c r="L110" s="32"/>
    </row>
    <row r="111" spans="2:47" ht="12" customHeight="1" x14ac:dyDescent="0.2">
      <c r="B111" s="20"/>
      <c r="C111" s="27" t="s">
        <v>312</v>
      </c>
      <c r="L111" s="20"/>
    </row>
    <row r="112" spans="2:47" ht="16.5" customHeight="1" x14ac:dyDescent="0.2">
      <c r="B112" s="20"/>
      <c r="E112" s="278" t="s">
        <v>6625</v>
      </c>
      <c r="F112" s="256"/>
      <c r="G112" s="256"/>
      <c r="H112" s="256"/>
      <c r="L112" s="20"/>
    </row>
    <row r="113" spans="2:65" ht="12" customHeight="1" x14ac:dyDescent="0.2">
      <c r="B113" s="20"/>
      <c r="C113" s="27" t="s">
        <v>314</v>
      </c>
      <c r="L113" s="20"/>
    </row>
    <row r="114" spans="2:65" s="1" customFormat="1" ht="16.5" customHeight="1" x14ac:dyDescent="0.2">
      <c r="B114" s="32"/>
      <c r="E114" s="260" t="s">
        <v>6976</v>
      </c>
      <c r="F114" s="277"/>
      <c r="G114" s="277"/>
      <c r="H114" s="277"/>
      <c r="L114" s="32"/>
    </row>
    <row r="115" spans="2:65" s="1" customFormat="1" ht="12" customHeight="1" x14ac:dyDescent="0.2">
      <c r="B115" s="32"/>
      <c r="C115" s="27" t="s">
        <v>625</v>
      </c>
      <c r="L115" s="32"/>
    </row>
    <row r="116" spans="2:65" s="1" customFormat="1" ht="16.5" customHeight="1" x14ac:dyDescent="0.2">
      <c r="B116" s="32"/>
      <c r="E116" s="248" t="str">
        <f>E13</f>
        <v>SO03.2.2 - ZAST Zátor, venkovní osvětlení - zemní práce</v>
      </c>
      <c r="F116" s="277"/>
      <c r="G116" s="277"/>
      <c r="H116" s="277"/>
      <c r="L116" s="32"/>
    </row>
    <row r="117" spans="2:65" s="1" customFormat="1" ht="6.9" customHeight="1" x14ac:dyDescent="0.2">
      <c r="B117" s="32"/>
      <c r="L117" s="32"/>
    </row>
    <row r="118" spans="2:65" s="1" customFormat="1" ht="12" customHeight="1" x14ac:dyDescent="0.2">
      <c r="B118" s="32"/>
      <c r="C118" s="27" t="s">
        <v>20</v>
      </c>
      <c r="F118" s="25" t="str">
        <f>F16</f>
        <v>PS Krnov</v>
      </c>
      <c r="I118" s="27" t="s">
        <v>22</v>
      </c>
      <c r="J118" s="52" t="str">
        <f>IF(J16="","",J16)</f>
        <v>22. 5. 2025</v>
      </c>
      <c r="L118" s="32"/>
    </row>
    <row r="119" spans="2:65" s="1" customFormat="1" ht="6.9" customHeight="1" x14ac:dyDescent="0.2">
      <c r="B119" s="32"/>
      <c r="L119" s="32"/>
    </row>
    <row r="120" spans="2:65" s="1" customFormat="1" ht="25.65" customHeight="1" x14ac:dyDescent="0.2">
      <c r="B120" s="32"/>
      <c r="C120" s="27" t="s">
        <v>24</v>
      </c>
      <c r="F120" s="25" t="str">
        <f>E19</f>
        <v>Správa železnic, státní organizace, OŘ Ostrava</v>
      </c>
      <c r="I120" s="27" t="s">
        <v>32</v>
      </c>
      <c r="J120" s="30" t="str">
        <f>E25</f>
        <v>Správa železnic, státní organizace</v>
      </c>
      <c r="L120" s="32"/>
    </row>
    <row r="121" spans="2:65" s="1" customFormat="1" ht="25.65" customHeight="1" x14ac:dyDescent="0.2">
      <c r="B121" s="32"/>
      <c r="C121" s="27" t="s">
        <v>30</v>
      </c>
      <c r="F121" s="25" t="str">
        <f>IF(E22="","",E22)</f>
        <v>Vyplň údaj</v>
      </c>
      <c r="I121" s="27" t="s">
        <v>35</v>
      </c>
      <c r="J121" s="30" t="str">
        <f>E28</f>
        <v>Správa železnic, státní organizace</v>
      </c>
      <c r="L121" s="32"/>
    </row>
    <row r="122" spans="2:65" s="1" customFormat="1" ht="10.35" customHeight="1" x14ac:dyDescent="0.2">
      <c r="B122" s="32"/>
      <c r="L122" s="32"/>
    </row>
    <row r="123" spans="2:65" s="10" customFormat="1" ht="29.25" customHeight="1" x14ac:dyDescent="0.2">
      <c r="B123" s="116"/>
      <c r="C123" s="117" t="s">
        <v>325</v>
      </c>
      <c r="D123" s="118" t="s">
        <v>62</v>
      </c>
      <c r="E123" s="118" t="s">
        <v>58</v>
      </c>
      <c r="F123" s="118" t="s">
        <v>59</v>
      </c>
      <c r="G123" s="118" t="s">
        <v>326</v>
      </c>
      <c r="H123" s="118" t="s">
        <v>327</v>
      </c>
      <c r="I123" s="118" t="s">
        <v>328</v>
      </c>
      <c r="J123" s="118" t="s">
        <v>318</v>
      </c>
      <c r="K123" s="119" t="s">
        <v>329</v>
      </c>
      <c r="L123" s="116"/>
      <c r="M123" s="59" t="s">
        <v>1</v>
      </c>
      <c r="N123" s="60" t="s">
        <v>41</v>
      </c>
      <c r="O123" s="60" t="s">
        <v>330</v>
      </c>
      <c r="P123" s="60" t="s">
        <v>331</v>
      </c>
      <c r="Q123" s="60" t="s">
        <v>332</v>
      </c>
      <c r="R123" s="60" t="s">
        <v>333</v>
      </c>
      <c r="S123" s="60" t="s">
        <v>334</v>
      </c>
      <c r="T123" s="61" t="s">
        <v>335</v>
      </c>
    </row>
    <row r="124" spans="2:65" s="1" customFormat="1" ht="22.8" customHeight="1" x14ac:dyDescent="0.3">
      <c r="B124" s="32"/>
      <c r="C124" s="64" t="s">
        <v>336</v>
      </c>
      <c r="J124" s="120">
        <f>BK124</f>
        <v>0</v>
      </c>
      <c r="L124" s="32"/>
      <c r="M124" s="62"/>
      <c r="N124" s="53"/>
      <c r="O124" s="53"/>
      <c r="P124" s="121">
        <f>SUM(P125:P150)</f>
        <v>0</v>
      </c>
      <c r="Q124" s="53"/>
      <c r="R124" s="121">
        <f>SUM(R125:R150)</f>
        <v>2.0700000000000003</v>
      </c>
      <c r="S124" s="53"/>
      <c r="T124" s="122">
        <f>SUM(T125:T150)</f>
        <v>0</v>
      </c>
      <c r="AT124" s="17" t="s">
        <v>76</v>
      </c>
      <c r="AU124" s="17" t="s">
        <v>320</v>
      </c>
      <c r="BK124" s="123">
        <f>SUM(BK125:BK150)</f>
        <v>0</v>
      </c>
    </row>
    <row r="125" spans="2:65" s="1" customFormat="1" ht="24.15" customHeight="1" x14ac:dyDescent="0.2">
      <c r="B125" s="136"/>
      <c r="C125" s="137" t="s">
        <v>84</v>
      </c>
      <c r="D125" s="137" t="s">
        <v>342</v>
      </c>
      <c r="E125" s="138" t="s">
        <v>7079</v>
      </c>
      <c r="F125" s="139" t="s">
        <v>7080</v>
      </c>
      <c r="G125" s="140" t="s">
        <v>373</v>
      </c>
      <c r="H125" s="141">
        <v>28</v>
      </c>
      <c r="I125" s="142"/>
      <c r="J125" s="143">
        <f>ROUND(I125*H125,2)</f>
        <v>0</v>
      </c>
      <c r="K125" s="139" t="s">
        <v>902</v>
      </c>
      <c r="L125" s="32"/>
      <c r="M125" s="144" t="s">
        <v>1</v>
      </c>
      <c r="N125" s="145" t="s">
        <v>42</v>
      </c>
      <c r="P125" s="146">
        <f>O125*H125</f>
        <v>0</v>
      </c>
      <c r="Q125" s="146">
        <v>0</v>
      </c>
      <c r="R125" s="146">
        <f>Q125*H125</f>
        <v>0</v>
      </c>
      <c r="S125" s="146">
        <v>0</v>
      </c>
      <c r="T125" s="147">
        <f>S125*H125</f>
        <v>0</v>
      </c>
      <c r="AR125" s="148" t="s">
        <v>249</v>
      </c>
      <c r="AT125" s="148" t="s">
        <v>342</v>
      </c>
      <c r="AU125" s="148" t="s">
        <v>77</v>
      </c>
      <c r="AY125" s="17" t="s">
        <v>339</v>
      </c>
      <c r="BE125" s="149">
        <f>IF(N125="základní",J125,0)</f>
        <v>0</v>
      </c>
      <c r="BF125" s="149">
        <f>IF(N125="snížená",J125,0)</f>
        <v>0</v>
      </c>
      <c r="BG125" s="149">
        <f>IF(N125="zákl. přenesená",J125,0)</f>
        <v>0</v>
      </c>
      <c r="BH125" s="149">
        <f>IF(N125="sníž. přenesená",J125,0)</f>
        <v>0</v>
      </c>
      <c r="BI125" s="149">
        <f>IF(N125="nulová",J125,0)</f>
        <v>0</v>
      </c>
      <c r="BJ125" s="17" t="s">
        <v>84</v>
      </c>
      <c r="BK125" s="149">
        <f>ROUND(I125*H125,2)</f>
        <v>0</v>
      </c>
      <c r="BL125" s="17" t="s">
        <v>249</v>
      </c>
      <c r="BM125" s="148" t="s">
        <v>7081</v>
      </c>
    </row>
    <row r="126" spans="2:65" s="1" customFormat="1" ht="19.2" x14ac:dyDescent="0.2">
      <c r="B126" s="32"/>
      <c r="D126" s="150" t="s">
        <v>348</v>
      </c>
      <c r="F126" s="151" t="s">
        <v>7080</v>
      </c>
      <c r="I126" s="152"/>
      <c r="L126" s="32"/>
      <c r="M126" s="153"/>
      <c r="T126" s="56"/>
      <c r="AT126" s="17" t="s">
        <v>348</v>
      </c>
      <c r="AU126" s="17" t="s">
        <v>77</v>
      </c>
    </row>
    <row r="127" spans="2:65" s="15" customFormat="1" x14ac:dyDescent="0.2">
      <c r="B127" s="189"/>
      <c r="D127" s="150" t="s">
        <v>376</v>
      </c>
      <c r="E127" s="190" t="s">
        <v>1</v>
      </c>
      <c r="F127" s="191" t="s">
        <v>7082</v>
      </c>
      <c r="H127" s="190" t="s">
        <v>1</v>
      </c>
      <c r="I127" s="192"/>
      <c r="L127" s="189"/>
      <c r="M127" s="193"/>
      <c r="T127" s="194"/>
      <c r="AT127" s="190" t="s">
        <v>376</v>
      </c>
      <c r="AU127" s="190" t="s">
        <v>77</v>
      </c>
      <c r="AV127" s="15" t="s">
        <v>84</v>
      </c>
      <c r="AW127" s="15" t="s">
        <v>34</v>
      </c>
      <c r="AX127" s="15" t="s">
        <v>77</v>
      </c>
      <c r="AY127" s="190" t="s">
        <v>339</v>
      </c>
    </row>
    <row r="128" spans="2:65" s="12" customFormat="1" x14ac:dyDescent="0.2">
      <c r="B128" s="155"/>
      <c r="D128" s="150" t="s">
        <v>376</v>
      </c>
      <c r="E128" s="156" t="s">
        <v>1</v>
      </c>
      <c r="F128" s="157" t="s">
        <v>7083</v>
      </c>
      <c r="H128" s="158">
        <v>28</v>
      </c>
      <c r="I128" s="159"/>
      <c r="L128" s="155"/>
      <c r="M128" s="160"/>
      <c r="T128" s="161"/>
      <c r="AT128" s="156" t="s">
        <v>376</v>
      </c>
      <c r="AU128" s="156" t="s">
        <v>77</v>
      </c>
      <c r="AV128" s="12" t="s">
        <v>86</v>
      </c>
      <c r="AW128" s="12" t="s">
        <v>34</v>
      </c>
      <c r="AX128" s="12" t="s">
        <v>77</v>
      </c>
      <c r="AY128" s="156" t="s">
        <v>339</v>
      </c>
    </row>
    <row r="129" spans="2:65" s="13" customFormat="1" x14ac:dyDescent="0.2">
      <c r="B129" s="162"/>
      <c r="D129" s="150" t="s">
        <v>376</v>
      </c>
      <c r="E129" s="163" t="s">
        <v>1</v>
      </c>
      <c r="F129" s="164" t="s">
        <v>398</v>
      </c>
      <c r="H129" s="165">
        <v>28</v>
      </c>
      <c r="I129" s="166"/>
      <c r="L129" s="162"/>
      <c r="M129" s="167"/>
      <c r="T129" s="168"/>
      <c r="AT129" s="163" t="s">
        <v>376</v>
      </c>
      <c r="AU129" s="163" t="s">
        <v>77</v>
      </c>
      <c r="AV129" s="13" t="s">
        <v>249</v>
      </c>
      <c r="AW129" s="13" t="s">
        <v>34</v>
      </c>
      <c r="AX129" s="13" t="s">
        <v>84</v>
      </c>
      <c r="AY129" s="163" t="s">
        <v>339</v>
      </c>
    </row>
    <row r="130" spans="2:65" s="1" customFormat="1" ht="33" customHeight="1" x14ac:dyDescent="0.2">
      <c r="B130" s="136"/>
      <c r="C130" s="137" t="s">
        <v>86</v>
      </c>
      <c r="D130" s="137" t="s">
        <v>342</v>
      </c>
      <c r="E130" s="138" t="s">
        <v>7084</v>
      </c>
      <c r="F130" s="139" t="s">
        <v>7085</v>
      </c>
      <c r="G130" s="140" t="s">
        <v>373</v>
      </c>
      <c r="H130" s="141">
        <v>28</v>
      </c>
      <c r="I130" s="142"/>
      <c r="J130" s="143">
        <f>ROUND(I130*H130,2)</f>
        <v>0</v>
      </c>
      <c r="K130" s="139" t="s">
        <v>902</v>
      </c>
      <c r="L130" s="32"/>
      <c r="M130" s="144" t="s">
        <v>1</v>
      </c>
      <c r="N130" s="145" t="s">
        <v>42</v>
      </c>
      <c r="P130" s="146">
        <f>O130*H130</f>
        <v>0</v>
      </c>
      <c r="Q130" s="146">
        <v>0</v>
      </c>
      <c r="R130" s="146">
        <f>Q130*H130</f>
        <v>0</v>
      </c>
      <c r="S130" s="146">
        <v>0</v>
      </c>
      <c r="T130" s="147">
        <f>S130*H130</f>
        <v>0</v>
      </c>
      <c r="AR130" s="148" t="s">
        <v>249</v>
      </c>
      <c r="AT130" s="148" t="s">
        <v>342</v>
      </c>
      <c r="AU130" s="148" t="s">
        <v>77</v>
      </c>
      <c r="AY130" s="17" t="s">
        <v>339</v>
      </c>
      <c r="BE130" s="149">
        <f>IF(N130="základní",J130,0)</f>
        <v>0</v>
      </c>
      <c r="BF130" s="149">
        <f>IF(N130="snížená",J130,0)</f>
        <v>0</v>
      </c>
      <c r="BG130" s="149">
        <f>IF(N130="zákl. přenesená",J130,0)</f>
        <v>0</v>
      </c>
      <c r="BH130" s="149">
        <f>IF(N130="sníž. přenesená",J130,0)</f>
        <v>0</v>
      </c>
      <c r="BI130" s="149">
        <f>IF(N130="nulová",J130,0)</f>
        <v>0</v>
      </c>
      <c r="BJ130" s="17" t="s">
        <v>84</v>
      </c>
      <c r="BK130" s="149">
        <f>ROUND(I130*H130,2)</f>
        <v>0</v>
      </c>
      <c r="BL130" s="17" t="s">
        <v>249</v>
      </c>
      <c r="BM130" s="148" t="s">
        <v>7086</v>
      </c>
    </row>
    <row r="131" spans="2:65" s="1" customFormat="1" ht="19.2" x14ac:dyDescent="0.2">
      <c r="B131" s="32"/>
      <c r="D131" s="150" t="s">
        <v>348</v>
      </c>
      <c r="F131" s="151" t="s">
        <v>7085</v>
      </c>
      <c r="I131" s="152"/>
      <c r="L131" s="32"/>
      <c r="M131" s="153"/>
      <c r="T131" s="56"/>
      <c r="AT131" s="17" t="s">
        <v>348</v>
      </c>
      <c r="AU131" s="17" t="s">
        <v>77</v>
      </c>
    </row>
    <row r="132" spans="2:65" s="1" customFormat="1" ht="16.5" customHeight="1" x14ac:dyDescent="0.2">
      <c r="B132" s="136"/>
      <c r="C132" s="137" t="s">
        <v>97</v>
      </c>
      <c r="D132" s="137" t="s">
        <v>342</v>
      </c>
      <c r="E132" s="138" t="s">
        <v>7087</v>
      </c>
      <c r="F132" s="139" t="s">
        <v>7088</v>
      </c>
      <c r="G132" s="140" t="s">
        <v>345</v>
      </c>
      <c r="H132" s="141">
        <v>12</v>
      </c>
      <c r="I132" s="142"/>
      <c r="J132" s="143">
        <f>ROUND(I132*H132,2)</f>
        <v>0</v>
      </c>
      <c r="K132" s="139" t="s">
        <v>902</v>
      </c>
      <c r="L132" s="32"/>
      <c r="M132" s="144" t="s">
        <v>1</v>
      </c>
      <c r="N132" s="145" t="s">
        <v>42</v>
      </c>
      <c r="P132" s="146">
        <f>O132*H132</f>
        <v>0</v>
      </c>
      <c r="Q132" s="146">
        <v>0</v>
      </c>
      <c r="R132" s="146">
        <f>Q132*H132</f>
        <v>0</v>
      </c>
      <c r="S132" s="146">
        <v>0</v>
      </c>
      <c r="T132" s="147">
        <f>S132*H132</f>
        <v>0</v>
      </c>
      <c r="AR132" s="148" t="s">
        <v>826</v>
      </c>
      <c r="AT132" s="148" t="s">
        <v>342</v>
      </c>
      <c r="AU132" s="148" t="s">
        <v>77</v>
      </c>
      <c r="AY132" s="17" t="s">
        <v>339</v>
      </c>
      <c r="BE132" s="149">
        <f>IF(N132="základní",J132,0)</f>
        <v>0</v>
      </c>
      <c r="BF132" s="149">
        <f>IF(N132="snížená",J132,0)</f>
        <v>0</v>
      </c>
      <c r="BG132" s="149">
        <f>IF(N132="zákl. přenesená",J132,0)</f>
        <v>0</v>
      </c>
      <c r="BH132" s="149">
        <f>IF(N132="sníž. přenesená",J132,0)</f>
        <v>0</v>
      </c>
      <c r="BI132" s="149">
        <f>IF(N132="nulová",J132,0)</f>
        <v>0</v>
      </c>
      <c r="BJ132" s="17" t="s">
        <v>84</v>
      </c>
      <c r="BK132" s="149">
        <f>ROUND(I132*H132,2)</f>
        <v>0</v>
      </c>
      <c r="BL132" s="17" t="s">
        <v>826</v>
      </c>
      <c r="BM132" s="148" t="s">
        <v>7089</v>
      </c>
    </row>
    <row r="133" spans="2:65" s="1" customFormat="1" x14ac:dyDescent="0.2">
      <c r="B133" s="32"/>
      <c r="D133" s="150" t="s">
        <v>348</v>
      </c>
      <c r="F133" s="151" t="s">
        <v>7088</v>
      </c>
      <c r="I133" s="152"/>
      <c r="L133" s="32"/>
      <c r="M133" s="153"/>
      <c r="T133" s="56"/>
      <c r="AT133" s="17" t="s">
        <v>348</v>
      </c>
      <c r="AU133" s="17" t="s">
        <v>77</v>
      </c>
    </row>
    <row r="134" spans="2:65" s="1" customFormat="1" ht="21.75" customHeight="1" x14ac:dyDescent="0.2">
      <c r="B134" s="136"/>
      <c r="C134" s="137" t="s">
        <v>249</v>
      </c>
      <c r="D134" s="137" t="s">
        <v>342</v>
      </c>
      <c r="E134" s="138" t="s">
        <v>7090</v>
      </c>
      <c r="F134" s="139" t="s">
        <v>7091</v>
      </c>
      <c r="G134" s="140" t="s">
        <v>373</v>
      </c>
      <c r="H134" s="141">
        <v>0.5</v>
      </c>
      <c r="I134" s="142"/>
      <c r="J134" s="143">
        <f>ROUND(I134*H134,2)</f>
        <v>0</v>
      </c>
      <c r="K134" s="139" t="s">
        <v>902</v>
      </c>
      <c r="L134" s="32"/>
      <c r="M134" s="144" t="s">
        <v>1</v>
      </c>
      <c r="N134" s="145" t="s">
        <v>42</v>
      </c>
      <c r="P134" s="146">
        <f>O134*H134</f>
        <v>0</v>
      </c>
      <c r="Q134" s="146">
        <v>2.16</v>
      </c>
      <c r="R134" s="146">
        <f>Q134*H134</f>
        <v>1.08</v>
      </c>
      <c r="S134" s="146">
        <v>0</v>
      </c>
      <c r="T134" s="147">
        <f>S134*H134</f>
        <v>0</v>
      </c>
      <c r="AR134" s="148" t="s">
        <v>249</v>
      </c>
      <c r="AT134" s="148" t="s">
        <v>342</v>
      </c>
      <c r="AU134" s="148" t="s">
        <v>77</v>
      </c>
      <c r="AY134" s="17" t="s">
        <v>339</v>
      </c>
      <c r="BE134" s="149">
        <f>IF(N134="základní",J134,0)</f>
        <v>0</v>
      </c>
      <c r="BF134" s="149">
        <f>IF(N134="snížená",J134,0)</f>
        <v>0</v>
      </c>
      <c r="BG134" s="149">
        <f>IF(N134="zákl. přenesená",J134,0)</f>
        <v>0</v>
      </c>
      <c r="BH134" s="149">
        <f>IF(N134="sníž. přenesená",J134,0)</f>
        <v>0</v>
      </c>
      <c r="BI134" s="149">
        <f>IF(N134="nulová",J134,0)</f>
        <v>0</v>
      </c>
      <c r="BJ134" s="17" t="s">
        <v>84</v>
      </c>
      <c r="BK134" s="149">
        <f>ROUND(I134*H134,2)</f>
        <v>0</v>
      </c>
      <c r="BL134" s="17" t="s">
        <v>249</v>
      </c>
      <c r="BM134" s="148" t="s">
        <v>7092</v>
      </c>
    </row>
    <row r="135" spans="2:65" s="1" customFormat="1" x14ac:dyDescent="0.2">
      <c r="B135" s="32"/>
      <c r="D135" s="150" t="s">
        <v>348</v>
      </c>
      <c r="F135" s="151" t="s">
        <v>7091</v>
      </c>
      <c r="I135" s="152"/>
      <c r="L135" s="32"/>
      <c r="M135" s="153"/>
      <c r="T135" s="56"/>
      <c r="AT135" s="17" t="s">
        <v>348</v>
      </c>
      <c r="AU135" s="17" t="s">
        <v>77</v>
      </c>
    </row>
    <row r="136" spans="2:65" s="12" customFormat="1" x14ac:dyDescent="0.2">
      <c r="B136" s="155"/>
      <c r="D136" s="150" t="s">
        <v>376</v>
      </c>
      <c r="E136" s="156" t="s">
        <v>1</v>
      </c>
      <c r="F136" s="157" t="s">
        <v>7093</v>
      </c>
      <c r="H136" s="158">
        <v>0.5</v>
      </c>
      <c r="I136" s="159"/>
      <c r="L136" s="155"/>
      <c r="M136" s="160"/>
      <c r="T136" s="161"/>
      <c r="AT136" s="156" t="s">
        <v>376</v>
      </c>
      <c r="AU136" s="156" t="s">
        <v>77</v>
      </c>
      <c r="AV136" s="12" t="s">
        <v>86</v>
      </c>
      <c r="AW136" s="12" t="s">
        <v>34</v>
      </c>
      <c r="AX136" s="12" t="s">
        <v>77</v>
      </c>
      <c r="AY136" s="156" t="s">
        <v>339</v>
      </c>
    </row>
    <row r="137" spans="2:65" s="13" customFormat="1" x14ac:dyDescent="0.2">
      <c r="B137" s="162"/>
      <c r="D137" s="150" t="s">
        <v>376</v>
      </c>
      <c r="E137" s="163" t="s">
        <v>1</v>
      </c>
      <c r="F137" s="164" t="s">
        <v>398</v>
      </c>
      <c r="H137" s="165">
        <v>0.5</v>
      </c>
      <c r="I137" s="166"/>
      <c r="L137" s="162"/>
      <c r="M137" s="167"/>
      <c r="T137" s="168"/>
      <c r="AT137" s="163" t="s">
        <v>376</v>
      </c>
      <c r="AU137" s="163" t="s">
        <v>77</v>
      </c>
      <c r="AV137" s="13" t="s">
        <v>249</v>
      </c>
      <c r="AW137" s="13" t="s">
        <v>34</v>
      </c>
      <c r="AX137" s="13" t="s">
        <v>84</v>
      </c>
      <c r="AY137" s="163" t="s">
        <v>339</v>
      </c>
    </row>
    <row r="138" spans="2:65" s="1" customFormat="1" ht="21.75" customHeight="1" x14ac:dyDescent="0.2">
      <c r="B138" s="136"/>
      <c r="C138" s="137" t="s">
        <v>340</v>
      </c>
      <c r="D138" s="137" t="s">
        <v>342</v>
      </c>
      <c r="E138" s="138" t="s">
        <v>7094</v>
      </c>
      <c r="F138" s="139" t="s">
        <v>7095</v>
      </c>
      <c r="G138" s="140" t="s">
        <v>373</v>
      </c>
      <c r="H138" s="141">
        <v>0.5</v>
      </c>
      <c r="I138" s="142"/>
      <c r="J138" s="143">
        <f>ROUND(I138*H138,2)</f>
        <v>0</v>
      </c>
      <c r="K138" s="139" t="s">
        <v>902</v>
      </c>
      <c r="L138" s="32"/>
      <c r="M138" s="144" t="s">
        <v>1</v>
      </c>
      <c r="N138" s="145" t="s">
        <v>42</v>
      </c>
      <c r="P138" s="146">
        <f>O138*H138</f>
        <v>0</v>
      </c>
      <c r="Q138" s="146">
        <v>1.98</v>
      </c>
      <c r="R138" s="146">
        <f>Q138*H138</f>
        <v>0.99</v>
      </c>
      <c r="S138" s="146">
        <v>0</v>
      </c>
      <c r="T138" s="147">
        <f>S138*H138</f>
        <v>0</v>
      </c>
      <c r="AR138" s="148" t="s">
        <v>249</v>
      </c>
      <c r="AT138" s="148" t="s">
        <v>342</v>
      </c>
      <c r="AU138" s="148" t="s">
        <v>77</v>
      </c>
      <c r="AY138" s="17" t="s">
        <v>339</v>
      </c>
      <c r="BE138" s="149">
        <f>IF(N138="základní",J138,0)</f>
        <v>0</v>
      </c>
      <c r="BF138" s="149">
        <f>IF(N138="snížená",J138,0)</f>
        <v>0</v>
      </c>
      <c r="BG138" s="149">
        <f>IF(N138="zákl. přenesená",J138,0)</f>
        <v>0</v>
      </c>
      <c r="BH138" s="149">
        <f>IF(N138="sníž. přenesená",J138,0)</f>
        <v>0</v>
      </c>
      <c r="BI138" s="149">
        <f>IF(N138="nulová",J138,0)</f>
        <v>0</v>
      </c>
      <c r="BJ138" s="17" t="s">
        <v>84</v>
      </c>
      <c r="BK138" s="149">
        <f>ROUND(I138*H138,2)</f>
        <v>0</v>
      </c>
      <c r="BL138" s="17" t="s">
        <v>249</v>
      </c>
      <c r="BM138" s="148" t="s">
        <v>7096</v>
      </c>
    </row>
    <row r="139" spans="2:65" s="1" customFormat="1" x14ac:dyDescent="0.2">
      <c r="B139" s="32"/>
      <c r="D139" s="150" t="s">
        <v>348</v>
      </c>
      <c r="F139" s="151" t="s">
        <v>7095</v>
      </c>
      <c r="I139" s="152"/>
      <c r="L139" s="32"/>
      <c r="M139" s="153"/>
      <c r="T139" s="56"/>
      <c r="AT139" s="17" t="s">
        <v>348</v>
      </c>
      <c r="AU139" s="17" t="s">
        <v>77</v>
      </c>
    </row>
    <row r="140" spans="2:65" s="12" customFormat="1" x14ac:dyDescent="0.2">
      <c r="B140" s="155"/>
      <c r="D140" s="150" t="s">
        <v>376</v>
      </c>
      <c r="E140" s="156" t="s">
        <v>1</v>
      </c>
      <c r="F140" s="157" t="s">
        <v>7093</v>
      </c>
      <c r="H140" s="158">
        <v>0.5</v>
      </c>
      <c r="I140" s="159"/>
      <c r="L140" s="155"/>
      <c r="M140" s="160"/>
      <c r="T140" s="161"/>
      <c r="AT140" s="156" t="s">
        <v>376</v>
      </c>
      <c r="AU140" s="156" t="s">
        <v>77</v>
      </c>
      <c r="AV140" s="12" t="s">
        <v>86</v>
      </c>
      <c r="AW140" s="12" t="s">
        <v>34</v>
      </c>
      <c r="AX140" s="12" t="s">
        <v>77</v>
      </c>
      <c r="AY140" s="156" t="s">
        <v>339</v>
      </c>
    </row>
    <row r="141" spans="2:65" s="13" customFormat="1" x14ac:dyDescent="0.2">
      <c r="B141" s="162"/>
      <c r="D141" s="150" t="s">
        <v>376</v>
      </c>
      <c r="E141" s="163" t="s">
        <v>1</v>
      </c>
      <c r="F141" s="164" t="s">
        <v>398</v>
      </c>
      <c r="H141" s="165">
        <v>0.5</v>
      </c>
      <c r="I141" s="166"/>
      <c r="L141" s="162"/>
      <c r="M141" s="167"/>
      <c r="T141" s="168"/>
      <c r="AT141" s="163" t="s">
        <v>376</v>
      </c>
      <c r="AU141" s="163" t="s">
        <v>77</v>
      </c>
      <c r="AV141" s="13" t="s">
        <v>249</v>
      </c>
      <c r="AW141" s="13" t="s">
        <v>34</v>
      </c>
      <c r="AX141" s="13" t="s">
        <v>84</v>
      </c>
      <c r="AY141" s="163" t="s">
        <v>339</v>
      </c>
    </row>
    <row r="142" spans="2:65" s="1" customFormat="1" ht="21.75" customHeight="1" x14ac:dyDescent="0.2">
      <c r="B142" s="136"/>
      <c r="C142" s="137" t="s">
        <v>370</v>
      </c>
      <c r="D142" s="137" t="s">
        <v>342</v>
      </c>
      <c r="E142" s="138" t="s">
        <v>6539</v>
      </c>
      <c r="F142" s="139" t="s">
        <v>6542</v>
      </c>
      <c r="G142" s="140" t="s">
        <v>493</v>
      </c>
      <c r="H142" s="141">
        <v>4.7249999999999996</v>
      </c>
      <c r="I142" s="142"/>
      <c r="J142" s="143">
        <f>ROUND(I142*H142,2)</f>
        <v>0</v>
      </c>
      <c r="K142" s="139" t="s">
        <v>902</v>
      </c>
      <c r="L142" s="32"/>
      <c r="M142" s="144" t="s">
        <v>1</v>
      </c>
      <c r="N142" s="145" t="s">
        <v>42</v>
      </c>
      <c r="P142" s="146">
        <f>O142*H142</f>
        <v>0</v>
      </c>
      <c r="Q142" s="146">
        <v>0</v>
      </c>
      <c r="R142" s="146">
        <f>Q142*H142</f>
        <v>0</v>
      </c>
      <c r="S142" s="146">
        <v>0</v>
      </c>
      <c r="T142" s="147">
        <f>S142*H142</f>
        <v>0</v>
      </c>
      <c r="AR142" s="148" t="s">
        <v>249</v>
      </c>
      <c r="AT142" s="148" t="s">
        <v>342</v>
      </c>
      <c r="AU142" s="148" t="s">
        <v>77</v>
      </c>
      <c r="AY142" s="17" t="s">
        <v>339</v>
      </c>
      <c r="BE142" s="149">
        <f>IF(N142="základní",J142,0)</f>
        <v>0</v>
      </c>
      <c r="BF142" s="149">
        <f>IF(N142="snížená",J142,0)</f>
        <v>0</v>
      </c>
      <c r="BG142" s="149">
        <f>IF(N142="zákl. přenesená",J142,0)</f>
        <v>0</v>
      </c>
      <c r="BH142" s="149">
        <f>IF(N142="sníž. přenesená",J142,0)</f>
        <v>0</v>
      </c>
      <c r="BI142" s="149">
        <f>IF(N142="nulová",J142,0)</f>
        <v>0</v>
      </c>
      <c r="BJ142" s="17" t="s">
        <v>84</v>
      </c>
      <c r="BK142" s="149">
        <f>ROUND(I142*H142,2)</f>
        <v>0</v>
      </c>
      <c r="BL142" s="17" t="s">
        <v>249</v>
      </c>
      <c r="BM142" s="148" t="s">
        <v>7097</v>
      </c>
    </row>
    <row r="143" spans="2:65" s="1" customFormat="1" x14ac:dyDescent="0.2">
      <c r="B143" s="32"/>
      <c r="D143" s="150" t="s">
        <v>348</v>
      </c>
      <c r="F143" s="151" t="s">
        <v>6542</v>
      </c>
      <c r="I143" s="152"/>
      <c r="L143" s="32"/>
      <c r="M143" s="153"/>
      <c r="T143" s="56"/>
      <c r="AT143" s="17" t="s">
        <v>348</v>
      </c>
      <c r="AU143" s="17" t="s">
        <v>77</v>
      </c>
    </row>
    <row r="144" spans="2:65" s="12" customFormat="1" x14ac:dyDescent="0.2">
      <c r="B144" s="155"/>
      <c r="D144" s="150" t="s">
        <v>376</v>
      </c>
      <c r="E144" s="156" t="s">
        <v>1</v>
      </c>
      <c r="F144" s="157" t="s">
        <v>7098</v>
      </c>
      <c r="H144" s="158">
        <v>4.7249999999999996</v>
      </c>
      <c r="I144" s="159"/>
      <c r="L144" s="155"/>
      <c r="M144" s="160"/>
      <c r="T144" s="161"/>
      <c r="AT144" s="156" t="s">
        <v>376</v>
      </c>
      <c r="AU144" s="156" t="s">
        <v>77</v>
      </c>
      <c r="AV144" s="12" t="s">
        <v>86</v>
      </c>
      <c r="AW144" s="12" t="s">
        <v>34</v>
      </c>
      <c r="AX144" s="12" t="s">
        <v>77</v>
      </c>
      <c r="AY144" s="156" t="s">
        <v>339</v>
      </c>
    </row>
    <row r="145" spans="2:65" s="13" customFormat="1" x14ac:dyDescent="0.2">
      <c r="B145" s="162"/>
      <c r="D145" s="150" t="s">
        <v>376</v>
      </c>
      <c r="E145" s="163" t="s">
        <v>1</v>
      </c>
      <c r="F145" s="164" t="s">
        <v>398</v>
      </c>
      <c r="H145" s="165">
        <v>4.7249999999999996</v>
      </c>
      <c r="I145" s="166"/>
      <c r="L145" s="162"/>
      <c r="M145" s="167"/>
      <c r="T145" s="168"/>
      <c r="AT145" s="163" t="s">
        <v>376</v>
      </c>
      <c r="AU145" s="163" t="s">
        <v>77</v>
      </c>
      <c r="AV145" s="13" t="s">
        <v>249</v>
      </c>
      <c r="AW145" s="13" t="s">
        <v>34</v>
      </c>
      <c r="AX145" s="13" t="s">
        <v>84</v>
      </c>
      <c r="AY145" s="163" t="s">
        <v>339</v>
      </c>
    </row>
    <row r="146" spans="2:65" s="1" customFormat="1" ht="24.15" customHeight="1" x14ac:dyDescent="0.2">
      <c r="B146" s="136"/>
      <c r="C146" s="137" t="s">
        <v>378</v>
      </c>
      <c r="D146" s="137" t="s">
        <v>342</v>
      </c>
      <c r="E146" s="138" t="s">
        <v>6553</v>
      </c>
      <c r="F146" s="139" t="s">
        <v>6556</v>
      </c>
      <c r="G146" s="140" t="s">
        <v>493</v>
      </c>
      <c r="H146" s="141">
        <v>23.625</v>
      </c>
      <c r="I146" s="142"/>
      <c r="J146" s="143">
        <f>ROUND(I146*H146,2)</f>
        <v>0</v>
      </c>
      <c r="K146" s="139" t="s">
        <v>902</v>
      </c>
      <c r="L146" s="32"/>
      <c r="M146" s="144" t="s">
        <v>1</v>
      </c>
      <c r="N146" s="145" t="s">
        <v>42</v>
      </c>
      <c r="P146" s="146">
        <f>O146*H146</f>
        <v>0</v>
      </c>
      <c r="Q146" s="146">
        <v>0</v>
      </c>
      <c r="R146" s="146">
        <f>Q146*H146</f>
        <v>0</v>
      </c>
      <c r="S146" s="146">
        <v>0</v>
      </c>
      <c r="T146" s="147">
        <f>S146*H146</f>
        <v>0</v>
      </c>
      <c r="AR146" s="148" t="s">
        <v>249</v>
      </c>
      <c r="AT146" s="148" t="s">
        <v>342</v>
      </c>
      <c r="AU146" s="148" t="s">
        <v>77</v>
      </c>
      <c r="AY146" s="17" t="s">
        <v>339</v>
      </c>
      <c r="BE146" s="149">
        <f>IF(N146="základní",J146,0)</f>
        <v>0</v>
      </c>
      <c r="BF146" s="149">
        <f>IF(N146="snížená",J146,0)</f>
        <v>0</v>
      </c>
      <c r="BG146" s="149">
        <f>IF(N146="zákl. přenesená",J146,0)</f>
        <v>0</v>
      </c>
      <c r="BH146" s="149">
        <f>IF(N146="sníž. přenesená",J146,0)</f>
        <v>0</v>
      </c>
      <c r="BI146" s="149">
        <f>IF(N146="nulová",J146,0)</f>
        <v>0</v>
      </c>
      <c r="BJ146" s="17" t="s">
        <v>84</v>
      </c>
      <c r="BK146" s="149">
        <f>ROUND(I146*H146,2)</f>
        <v>0</v>
      </c>
      <c r="BL146" s="17" t="s">
        <v>249</v>
      </c>
      <c r="BM146" s="148" t="s">
        <v>7099</v>
      </c>
    </row>
    <row r="147" spans="2:65" s="1" customFormat="1" ht="19.2" x14ac:dyDescent="0.2">
      <c r="B147" s="32"/>
      <c r="D147" s="150" t="s">
        <v>348</v>
      </c>
      <c r="F147" s="151" t="s">
        <v>6556</v>
      </c>
      <c r="I147" s="152"/>
      <c r="L147" s="32"/>
      <c r="M147" s="153"/>
      <c r="T147" s="56"/>
      <c r="AT147" s="17" t="s">
        <v>348</v>
      </c>
      <c r="AU147" s="17" t="s">
        <v>77</v>
      </c>
    </row>
    <row r="148" spans="2:65" s="12" customFormat="1" x14ac:dyDescent="0.2">
      <c r="B148" s="155"/>
      <c r="D148" s="150" t="s">
        <v>376</v>
      </c>
      <c r="E148" s="156" t="s">
        <v>1</v>
      </c>
      <c r="F148" s="157" t="s">
        <v>7100</v>
      </c>
      <c r="H148" s="158">
        <v>23.625</v>
      </c>
      <c r="I148" s="159"/>
      <c r="L148" s="155"/>
      <c r="M148" s="160"/>
      <c r="T148" s="161"/>
      <c r="AT148" s="156" t="s">
        <v>376</v>
      </c>
      <c r="AU148" s="156" t="s">
        <v>77</v>
      </c>
      <c r="AV148" s="12" t="s">
        <v>86</v>
      </c>
      <c r="AW148" s="12" t="s">
        <v>34</v>
      </c>
      <c r="AX148" s="12" t="s">
        <v>84</v>
      </c>
      <c r="AY148" s="156" t="s">
        <v>339</v>
      </c>
    </row>
    <row r="149" spans="2:65" s="1" customFormat="1" ht="24.15" customHeight="1" x14ac:dyDescent="0.2">
      <c r="B149" s="136"/>
      <c r="C149" s="137" t="s">
        <v>385</v>
      </c>
      <c r="D149" s="137" t="s">
        <v>342</v>
      </c>
      <c r="E149" s="138" t="s">
        <v>2626</v>
      </c>
      <c r="F149" s="139" t="s">
        <v>2629</v>
      </c>
      <c r="G149" s="140" t="s">
        <v>493</v>
      </c>
      <c r="H149" s="141">
        <v>2.0699999999999998</v>
      </c>
      <c r="I149" s="142"/>
      <c r="J149" s="143">
        <f>ROUND(I149*H149,2)</f>
        <v>0</v>
      </c>
      <c r="K149" s="139" t="s">
        <v>902</v>
      </c>
      <c r="L149" s="32"/>
      <c r="M149" s="144" t="s">
        <v>1</v>
      </c>
      <c r="N149" s="145" t="s">
        <v>42</v>
      </c>
      <c r="P149" s="146">
        <f>O149*H149</f>
        <v>0</v>
      </c>
      <c r="Q149" s="146">
        <v>0</v>
      </c>
      <c r="R149" s="146">
        <f>Q149*H149</f>
        <v>0</v>
      </c>
      <c r="S149" s="146">
        <v>0</v>
      </c>
      <c r="T149" s="147">
        <f>S149*H149</f>
        <v>0</v>
      </c>
      <c r="AR149" s="148" t="s">
        <v>249</v>
      </c>
      <c r="AT149" s="148" t="s">
        <v>342</v>
      </c>
      <c r="AU149" s="148" t="s">
        <v>77</v>
      </c>
      <c r="AY149" s="17" t="s">
        <v>339</v>
      </c>
      <c r="BE149" s="149">
        <f>IF(N149="základní",J149,0)</f>
        <v>0</v>
      </c>
      <c r="BF149" s="149">
        <f>IF(N149="snížená",J149,0)</f>
        <v>0</v>
      </c>
      <c r="BG149" s="149">
        <f>IF(N149="zákl. přenesená",J149,0)</f>
        <v>0</v>
      </c>
      <c r="BH149" s="149">
        <f>IF(N149="sníž. přenesená",J149,0)</f>
        <v>0</v>
      </c>
      <c r="BI149" s="149">
        <f>IF(N149="nulová",J149,0)</f>
        <v>0</v>
      </c>
      <c r="BJ149" s="17" t="s">
        <v>84</v>
      </c>
      <c r="BK149" s="149">
        <f>ROUND(I149*H149,2)</f>
        <v>0</v>
      </c>
      <c r="BL149" s="17" t="s">
        <v>249</v>
      </c>
      <c r="BM149" s="148" t="s">
        <v>7101</v>
      </c>
    </row>
    <row r="150" spans="2:65" s="1" customFormat="1" ht="19.2" x14ac:dyDescent="0.2">
      <c r="B150" s="32"/>
      <c r="D150" s="150" t="s">
        <v>348</v>
      </c>
      <c r="F150" s="151" t="s">
        <v>2629</v>
      </c>
      <c r="I150" s="152"/>
      <c r="L150" s="32"/>
      <c r="M150" s="202"/>
      <c r="N150" s="203"/>
      <c r="O150" s="203"/>
      <c r="P150" s="203"/>
      <c r="Q150" s="203"/>
      <c r="R150" s="203"/>
      <c r="S150" s="203"/>
      <c r="T150" s="204"/>
      <c r="AT150" s="17" t="s">
        <v>348</v>
      </c>
      <c r="AU150" s="17" t="s">
        <v>77</v>
      </c>
    </row>
    <row r="151" spans="2:65" s="1" customFormat="1" ht="6.9" customHeight="1" x14ac:dyDescent="0.2">
      <c r="B151" s="44"/>
      <c r="C151" s="45"/>
      <c r="D151" s="45"/>
      <c r="E151" s="45"/>
      <c r="F151" s="45"/>
      <c r="G151" s="45"/>
      <c r="H151" s="45"/>
      <c r="I151" s="45"/>
      <c r="J151" s="45"/>
      <c r="K151" s="45"/>
      <c r="L151" s="32"/>
    </row>
  </sheetData>
  <autoFilter ref="C123:K150" xr:uid="{00000000-0009-0000-0000-000026000000}"/>
  <mergeCells count="15">
    <mergeCell ref="E110:H110"/>
    <mergeCell ref="E114:H114"/>
    <mergeCell ref="E112:H112"/>
    <mergeCell ref="E116:H116"/>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BM208"/>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101</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3.2" x14ac:dyDescent="0.2">
      <c r="B8" s="20"/>
      <c r="D8" s="27" t="s">
        <v>312</v>
      </c>
      <c r="L8" s="20"/>
    </row>
    <row r="9" spans="2:46" ht="16.5" customHeight="1" x14ac:dyDescent="0.2">
      <c r="B9" s="20"/>
      <c r="E9" s="278" t="s">
        <v>313</v>
      </c>
      <c r="F9" s="256"/>
      <c r="G9" s="256"/>
      <c r="H9" s="256"/>
      <c r="L9" s="20"/>
    </row>
    <row r="10" spans="2:46" ht="12" customHeight="1" x14ac:dyDescent="0.2">
      <c r="B10" s="20"/>
      <c r="D10" s="27" t="s">
        <v>314</v>
      </c>
      <c r="L10" s="20"/>
    </row>
    <row r="11" spans="2:46" s="1" customFormat="1" ht="16.5" customHeight="1" x14ac:dyDescent="0.2">
      <c r="B11" s="32"/>
      <c r="E11" s="260" t="s">
        <v>624</v>
      </c>
      <c r="F11" s="277"/>
      <c r="G11" s="277"/>
      <c r="H11" s="277"/>
      <c r="L11" s="32"/>
    </row>
    <row r="12" spans="2:46" s="1" customFormat="1" ht="12" customHeight="1" x14ac:dyDescent="0.2">
      <c r="B12" s="32"/>
      <c r="D12" s="27" t="s">
        <v>625</v>
      </c>
      <c r="L12" s="32"/>
    </row>
    <row r="13" spans="2:46" s="1" customFormat="1" ht="16.5" customHeight="1" x14ac:dyDescent="0.2">
      <c r="B13" s="32"/>
      <c r="E13" s="248" t="s">
        <v>899</v>
      </c>
      <c r="F13" s="277"/>
      <c r="G13" s="277"/>
      <c r="H13" s="277"/>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8"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80" t="str">
        <f>'Rekapitulace stavby'!E14</f>
        <v>Vyplň údaj</v>
      </c>
      <c r="F22" s="266"/>
      <c r="G22" s="266"/>
      <c r="H22" s="266"/>
      <c r="I22" s="27" t="s">
        <v>28</v>
      </c>
      <c r="J22" s="28" t="str">
        <f>'Rekapitulace stavby'!AN14</f>
        <v>Vyplň údaj</v>
      </c>
      <c r="L22" s="32"/>
    </row>
    <row r="23" spans="2:12" s="1" customFormat="1" ht="6.9"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 customHeight="1" x14ac:dyDescent="0.2">
      <c r="B29" s="32"/>
      <c r="L29" s="32"/>
    </row>
    <row r="30" spans="2:12" s="1" customFormat="1" ht="12" customHeight="1" x14ac:dyDescent="0.2">
      <c r="B30" s="32"/>
      <c r="D30" s="27" t="s">
        <v>36</v>
      </c>
      <c r="L30" s="32"/>
    </row>
    <row r="31" spans="2:12" s="7" customFormat="1" ht="16.5" customHeight="1" x14ac:dyDescent="0.2">
      <c r="B31" s="94"/>
      <c r="E31" s="270" t="s">
        <v>1</v>
      </c>
      <c r="F31" s="270"/>
      <c r="G31" s="270"/>
      <c r="H31" s="270"/>
      <c r="L31" s="94"/>
    </row>
    <row r="32" spans="2:12" s="1" customFormat="1" ht="6.9" customHeight="1" x14ac:dyDescent="0.2">
      <c r="B32" s="32"/>
      <c r="L32" s="32"/>
    </row>
    <row r="33" spans="2:12" s="1" customFormat="1" ht="6.9" customHeight="1" x14ac:dyDescent="0.2">
      <c r="B33" s="32"/>
      <c r="D33" s="53"/>
      <c r="E33" s="53"/>
      <c r="F33" s="53"/>
      <c r="G33" s="53"/>
      <c r="H33" s="53"/>
      <c r="I33" s="53"/>
      <c r="J33" s="53"/>
      <c r="K33" s="53"/>
      <c r="L33" s="32"/>
    </row>
    <row r="34" spans="2:12" s="1" customFormat="1" ht="25.35" customHeight="1" x14ac:dyDescent="0.2">
      <c r="B34" s="32"/>
      <c r="D34" s="95" t="s">
        <v>37</v>
      </c>
      <c r="J34" s="66">
        <f>ROUND(J126, 2)</f>
        <v>0</v>
      </c>
      <c r="L34" s="32"/>
    </row>
    <row r="35" spans="2:12" s="1" customFormat="1" ht="6.9" customHeight="1" x14ac:dyDescent="0.2">
      <c r="B35" s="32"/>
      <c r="D35" s="53"/>
      <c r="E35" s="53"/>
      <c r="F35" s="53"/>
      <c r="G35" s="53"/>
      <c r="H35" s="53"/>
      <c r="I35" s="53"/>
      <c r="J35" s="53"/>
      <c r="K35" s="53"/>
      <c r="L35" s="32"/>
    </row>
    <row r="36" spans="2:12" s="1" customFormat="1" ht="14.4" customHeight="1" x14ac:dyDescent="0.2">
      <c r="B36" s="32"/>
      <c r="F36" s="35" t="s">
        <v>39</v>
      </c>
      <c r="I36" s="35" t="s">
        <v>38</v>
      </c>
      <c r="J36" s="35" t="s">
        <v>40</v>
      </c>
      <c r="L36" s="32"/>
    </row>
    <row r="37" spans="2:12" s="1" customFormat="1" ht="14.4" customHeight="1" x14ac:dyDescent="0.2">
      <c r="B37" s="32"/>
      <c r="D37" s="55" t="s">
        <v>41</v>
      </c>
      <c r="E37" s="27" t="s">
        <v>42</v>
      </c>
      <c r="F37" s="86">
        <f>ROUND((SUM(BE126:BE207)),  2)</f>
        <v>0</v>
      </c>
      <c r="I37" s="96">
        <v>0.21</v>
      </c>
      <c r="J37" s="86">
        <f>ROUND(((SUM(BE126:BE207))*I37),  2)</f>
        <v>0</v>
      </c>
      <c r="L37" s="32"/>
    </row>
    <row r="38" spans="2:12" s="1" customFormat="1" ht="14.4" customHeight="1" x14ac:dyDescent="0.2">
      <c r="B38" s="32"/>
      <c r="E38" s="27" t="s">
        <v>43</v>
      </c>
      <c r="F38" s="86">
        <f>ROUND((SUM(BF126:BF207)),  2)</f>
        <v>0</v>
      </c>
      <c r="I38" s="96">
        <v>0.12</v>
      </c>
      <c r="J38" s="86">
        <f>ROUND(((SUM(BF126:BF207))*I38),  2)</f>
        <v>0</v>
      </c>
      <c r="L38" s="32"/>
    </row>
    <row r="39" spans="2:12" s="1" customFormat="1" ht="14.4" hidden="1" customHeight="1" x14ac:dyDescent="0.2">
      <c r="B39" s="32"/>
      <c r="E39" s="27" t="s">
        <v>44</v>
      </c>
      <c r="F39" s="86">
        <f>ROUND((SUM(BG126:BG207)),  2)</f>
        <v>0</v>
      </c>
      <c r="I39" s="96">
        <v>0.21</v>
      </c>
      <c r="J39" s="86">
        <f>0</f>
        <v>0</v>
      </c>
      <c r="L39" s="32"/>
    </row>
    <row r="40" spans="2:12" s="1" customFormat="1" ht="14.4" hidden="1" customHeight="1" x14ac:dyDescent="0.2">
      <c r="B40" s="32"/>
      <c r="E40" s="27" t="s">
        <v>45</v>
      </c>
      <c r="F40" s="86">
        <f>ROUND((SUM(BH126:BH207)),  2)</f>
        <v>0</v>
      </c>
      <c r="I40" s="96">
        <v>0.12</v>
      </c>
      <c r="J40" s="86">
        <f>0</f>
        <v>0</v>
      </c>
      <c r="L40" s="32"/>
    </row>
    <row r="41" spans="2:12" s="1" customFormat="1" ht="14.4" hidden="1" customHeight="1" x14ac:dyDescent="0.2">
      <c r="B41" s="32"/>
      <c r="E41" s="27" t="s">
        <v>46</v>
      </c>
      <c r="F41" s="86">
        <f>ROUND((SUM(BI126:BI207)),  2)</f>
        <v>0</v>
      </c>
      <c r="I41" s="96">
        <v>0</v>
      </c>
      <c r="J41" s="86">
        <f>0</f>
        <v>0</v>
      </c>
      <c r="L41" s="32"/>
    </row>
    <row r="42" spans="2:12" s="1" customFormat="1" ht="6.9"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 customHeight="1" x14ac:dyDescent="0.2">
      <c r="B44" s="32"/>
      <c r="L44" s="32"/>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ht="16.5" customHeight="1" x14ac:dyDescent="0.2">
      <c r="B87" s="20"/>
      <c r="E87" s="278" t="s">
        <v>313</v>
      </c>
      <c r="F87" s="256"/>
      <c r="G87" s="256"/>
      <c r="H87" s="256"/>
      <c r="L87" s="20"/>
    </row>
    <row r="88" spans="2:12" ht="12" customHeight="1" x14ac:dyDescent="0.2">
      <c r="B88" s="20"/>
      <c r="C88" s="27" t="s">
        <v>314</v>
      </c>
      <c r="L88" s="20"/>
    </row>
    <row r="89" spans="2:12" s="1" customFormat="1" ht="16.5" customHeight="1" x14ac:dyDescent="0.2">
      <c r="B89" s="32"/>
      <c r="E89" s="260" t="s">
        <v>624</v>
      </c>
      <c r="F89" s="277"/>
      <c r="G89" s="277"/>
      <c r="H89" s="277"/>
      <c r="L89" s="32"/>
    </row>
    <row r="90" spans="2:12" s="1" customFormat="1" ht="12" customHeight="1" x14ac:dyDescent="0.2">
      <c r="B90" s="32"/>
      <c r="C90" s="27" t="s">
        <v>625</v>
      </c>
      <c r="L90" s="32"/>
    </row>
    <row r="91" spans="2:12" s="1" customFormat="1" ht="16.5" customHeight="1" x14ac:dyDescent="0.2">
      <c r="B91" s="32"/>
      <c r="E91" s="248" t="str">
        <f>E13</f>
        <v>SO 01.2.2 - ÚRS - Železniční spodek v km 77,597 – 78,250</v>
      </c>
      <c r="F91" s="277"/>
      <c r="G91" s="277"/>
      <c r="H91" s="277"/>
      <c r="L91" s="32"/>
    </row>
    <row r="92" spans="2:12" s="1" customFormat="1" ht="6.9"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 customHeight="1" x14ac:dyDescent="0.2">
      <c r="B94" s="32"/>
      <c r="L94" s="32"/>
    </row>
    <row r="95" spans="2:12" s="1" customFormat="1" ht="15.15" customHeight="1" x14ac:dyDescent="0.2">
      <c r="B95" s="32"/>
      <c r="C95" s="27" t="s">
        <v>24</v>
      </c>
      <c r="F95" s="25" t="str">
        <f>E19</f>
        <v>Správa železnic, státní organizace, OŘ Ostrava</v>
      </c>
      <c r="I95" s="27" t="s">
        <v>32</v>
      </c>
      <c r="J95" s="30" t="str">
        <f>E25</f>
        <v xml:space="preserve"> </v>
      </c>
      <c r="L95" s="32"/>
    </row>
    <row r="96" spans="2:12" s="1" customFormat="1" ht="15.15"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8" customHeight="1" x14ac:dyDescent="0.2">
      <c r="B100" s="32"/>
      <c r="C100" s="107" t="s">
        <v>319</v>
      </c>
      <c r="J100" s="66">
        <f>J126</f>
        <v>0</v>
      </c>
      <c r="L100" s="32"/>
      <c r="AU100" s="17" t="s">
        <v>320</v>
      </c>
    </row>
    <row r="101" spans="2:47" s="8" customFormat="1" ht="24.9" customHeight="1" x14ac:dyDescent="0.2">
      <c r="B101" s="108"/>
      <c r="D101" s="109" t="s">
        <v>321</v>
      </c>
      <c r="E101" s="110"/>
      <c r="F101" s="110"/>
      <c r="G101" s="110"/>
      <c r="H101" s="110"/>
      <c r="I101" s="110"/>
      <c r="J101" s="111">
        <f>J127</f>
        <v>0</v>
      </c>
      <c r="L101" s="108"/>
    </row>
    <row r="102" spans="2:47" s="9" customFormat="1" ht="19.95" customHeight="1" x14ac:dyDescent="0.2">
      <c r="B102" s="112"/>
      <c r="D102" s="113" t="s">
        <v>322</v>
      </c>
      <c r="E102" s="114"/>
      <c r="F102" s="114"/>
      <c r="G102" s="114"/>
      <c r="H102" s="114"/>
      <c r="I102" s="114"/>
      <c r="J102" s="115">
        <f>J128</f>
        <v>0</v>
      </c>
      <c r="L102" s="112"/>
    </row>
    <row r="103" spans="2:47" s="1" customFormat="1" ht="21.75" customHeight="1" x14ac:dyDescent="0.2">
      <c r="B103" s="32"/>
      <c r="L103" s="32"/>
    </row>
    <row r="104" spans="2:47" s="1" customFormat="1" ht="6.9" customHeight="1" x14ac:dyDescent="0.2">
      <c r="B104" s="44"/>
      <c r="C104" s="45"/>
      <c r="D104" s="45"/>
      <c r="E104" s="45"/>
      <c r="F104" s="45"/>
      <c r="G104" s="45"/>
      <c r="H104" s="45"/>
      <c r="I104" s="45"/>
      <c r="J104" s="45"/>
      <c r="K104" s="45"/>
      <c r="L104" s="32"/>
    </row>
    <row r="108" spans="2:47" s="1" customFormat="1" ht="6.9" customHeight="1" x14ac:dyDescent="0.2">
      <c r="B108" s="46"/>
      <c r="C108" s="47"/>
      <c r="D108" s="47"/>
      <c r="E108" s="47"/>
      <c r="F108" s="47"/>
      <c r="G108" s="47"/>
      <c r="H108" s="47"/>
      <c r="I108" s="47"/>
      <c r="J108" s="47"/>
      <c r="K108" s="47"/>
      <c r="L108" s="32"/>
    </row>
    <row r="109" spans="2:47" s="1" customFormat="1" ht="24.9" customHeight="1" x14ac:dyDescent="0.2">
      <c r="B109" s="32"/>
      <c r="C109" s="21" t="s">
        <v>324</v>
      </c>
      <c r="L109" s="32"/>
    </row>
    <row r="110" spans="2:47" s="1" customFormat="1" ht="6.9" customHeight="1" x14ac:dyDescent="0.2">
      <c r="B110" s="32"/>
      <c r="L110" s="32"/>
    </row>
    <row r="111" spans="2:47" s="1" customFormat="1" ht="12" customHeight="1" x14ac:dyDescent="0.2">
      <c r="B111" s="32"/>
      <c r="C111" s="27" t="s">
        <v>16</v>
      </c>
      <c r="L111" s="32"/>
    </row>
    <row r="112" spans="2:47" s="1" customFormat="1" ht="16.5" customHeight="1" x14ac:dyDescent="0.2">
      <c r="B112" s="32"/>
      <c r="E112" s="278" t="str">
        <f>E7</f>
        <v>Prostá rekonstrukce trati v úseku Milotice nad Opavou – Brantice – 2.etapa</v>
      </c>
      <c r="F112" s="279"/>
      <c r="G112" s="279"/>
      <c r="H112" s="279"/>
      <c r="L112" s="32"/>
    </row>
    <row r="113" spans="2:63" ht="12" customHeight="1" x14ac:dyDescent="0.2">
      <c r="B113" s="20"/>
      <c r="C113" s="27" t="s">
        <v>312</v>
      </c>
      <c r="L113" s="20"/>
    </row>
    <row r="114" spans="2:63" ht="16.5" customHeight="1" x14ac:dyDescent="0.2">
      <c r="B114" s="20"/>
      <c r="E114" s="278" t="s">
        <v>313</v>
      </c>
      <c r="F114" s="256"/>
      <c r="G114" s="256"/>
      <c r="H114" s="256"/>
      <c r="L114" s="20"/>
    </row>
    <row r="115" spans="2:63" ht="12" customHeight="1" x14ac:dyDescent="0.2">
      <c r="B115" s="20"/>
      <c r="C115" s="27" t="s">
        <v>314</v>
      </c>
      <c r="L115" s="20"/>
    </row>
    <row r="116" spans="2:63" s="1" customFormat="1" ht="16.5" customHeight="1" x14ac:dyDescent="0.2">
      <c r="B116" s="32"/>
      <c r="E116" s="260" t="s">
        <v>624</v>
      </c>
      <c r="F116" s="277"/>
      <c r="G116" s="277"/>
      <c r="H116" s="277"/>
      <c r="L116" s="32"/>
    </row>
    <row r="117" spans="2:63" s="1" customFormat="1" ht="12" customHeight="1" x14ac:dyDescent="0.2">
      <c r="B117" s="32"/>
      <c r="C117" s="27" t="s">
        <v>625</v>
      </c>
      <c r="L117" s="32"/>
    </row>
    <row r="118" spans="2:63" s="1" customFormat="1" ht="16.5" customHeight="1" x14ac:dyDescent="0.2">
      <c r="B118" s="32"/>
      <c r="E118" s="248" t="str">
        <f>E13</f>
        <v>SO 01.2.2 - ÚRS - Železniční spodek v km 77,597 – 78,250</v>
      </c>
      <c r="F118" s="277"/>
      <c r="G118" s="277"/>
      <c r="H118" s="277"/>
      <c r="L118" s="32"/>
    </row>
    <row r="119" spans="2:63" s="1" customFormat="1" ht="6.9" customHeight="1" x14ac:dyDescent="0.2">
      <c r="B119" s="32"/>
      <c r="L119" s="32"/>
    </row>
    <row r="120" spans="2:63" s="1" customFormat="1" ht="12" customHeight="1" x14ac:dyDescent="0.2">
      <c r="B120" s="32"/>
      <c r="C120" s="27" t="s">
        <v>20</v>
      </c>
      <c r="F120" s="25" t="str">
        <f>F16</f>
        <v>PS Krnov</v>
      </c>
      <c r="I120" s="27" t="s">
        <v>22</v>
      </c>
      <c r="J120" s="52" t="str">
        <f>IF(J16="","",J16)</f>
        <v>22. 5. 2025</v>
      </c>
      <c r="L120" s="32"/>
    </row>
    <row r="121" spans="2:63" s="1" customFormat="1" ht="6.9" customHeight="1" x14ac:dyDescent="0.2">
      <c r="B121" s="32"/>
      <c r="L121" s="32"/>
    </row>
    <row r="122" spans="2:63" s="1" customFormat="1" ht="15.15" customHeight="1" x14ac:dyDescent="0.2">
      <c r="B122" s="32"/>
      <c r="C122" s="27" t="s">
        <v>24</v>
      </c>
      <c r="F122" s="25" t="str">
        <f>E19</f>
        <v>Správa železnic, státní organizace, OŘ Ostrava</v>
      </c>
      <c r="I122" s="27" t="s">
        <v>32</v>
      </c>
      <c r="J122" s="30" t="str">
        <f>E25</f>
        <v xml:space="preserve"> </v>
      </c>
      <c r="L122" s="32"/>
    </row>
    <row r="123" spans="2:63" s="1" customFormat="1" ht="15.15" customHeight="1" x14ac:dyDescent="0.2">
      <c r="B123" s="32"/>
      <c r="C123" s="27" t="s">
        <v>30</v>
      </c>
      <c r="F123" s="25" t="str">
        <f>IF(E22="","",E22)</f>
        <v>Vyplň údaj</v>
      </c>
      <c r="I123" s="27" t="s">
        <v>35</v>
      </c>
      <c r="J123" s="30" t="str">
        <f>E28</f>
        <v xml:space="preserve"> </v>
      </c>
      <c r="L123" s="32"/>
    </row>
    <row r="124" spans="2:63" s="1" customFormat="1" ht="10.35" customHeight="1" x14ac:dyDescent="0.2">
      <c r="B124" s="32"/>
      <c r="L124" s="32"/>
    </row>
    <row r="125" spans="2:63" s="10" customFormat="1" ht="29.25" customHeight="1" x14ac:dyDescent="0.2">
      <c r="B125" s="116"/>
      <c r="C125" s="117" t="s">
        <v>325</v>
      </c>
      <c r="D125" s="118" t="s">
        <v>62</v>
      </c>
      <c r="E125" s="118" t="s">
        <v>58</v>
      </c>
      <c r="F125" s="118" t="s">
        <v>59</v>
      </c>
      <c r="G125" s="118" t="s">
        <v>326</v>
      </c>
      <c r="H125" s="118" t="s">
        <v>327</v>
      </c>
      <c r="I125" s="118" t="s">
        <v>328</v>
      </c>
      <c r="J125" s="118" t="s">
        <v>318</v>
      </c>
      <c r="K125" s="119" t="s">
        <v>329</v>
      </c>
      <c r="L125" s="116"/>
      <c r="M125" s="59" t="s">
        <v>1</v>
      </c>
      <c r="N125" s="60" t="s">
        <v>41</v>
      </c>
      <c r="O125" s="60" t="s">
        <v>330</v>
      </c>
      <c r="P125" s="60" t="s">
        <v>331</v>
      </c>
      <c r="Q125" s="60" t="s">
        <v>332</v>
      </c>
      <c r="R125" s="60" t="s">
        <v>333</v>
      </c>
      <c r="S125" s="60" t="s">
        <v>334</v>
      </c>
      <c r="T125" s="61" t="s">
        <v>335</v>
      </c>
    </row>
    <row r="126" spans="2:63" s="1" customFormat="1" ht="22.8" customHeight="1" x14ac:dyDescent="0.3">
      <c r="B126" s="32"/>
      <c r="C126" s="64" t="s">
        <v>336</v>
      </c>
      <c r="J126" s="120">
        <f>BK126</f>
        <v>0</v>
      </c>
      <c r="L126" s="32"/>
      <c r="M126" s="62"/>
      <c r="N126" s="53"/>
      <c r="O126" s="53"/>
      <c r="P126" s="121">
        <f>P127</f>
        <v>0</v>
      </c>
      <c r="Q126" s="53"/>
      <c r="R126" s="121">
        <f>R127</f>
        <v>104.98015096000002</v>
      </c>
      <c r="S126" s="53"/>
      <c r="T126" s="122">
        <f>T127</f>
        <v>0</v>
      </c>
      <c r="AT126" s="17" t="s">
        <v>76</v>
      </c>
      <c r="AU126" s="17" t="s">
        <v>320</v>
      </c>
      <c r="BK126" s="123">
        <f>BK127</f>
        <v>0</v>
      </c>
    </row>
    <row r="127" spans="2:63" s="11" customFormat="1" ht="25.95" customHeight="1" x14ac:dyDescent="0.25">
      <c r="B127" s="124"/>
      <c r="D127" s="125" t="s">
        <v>76</v>
      </c>
      <c r="E127" s="126" t="s">
        <v>337</v>
      </c>
      <c r="F127" s="126" t="s">
        <v>338</v>
      </c>
      <c r="I127" s="127"/>
      <c r="J127" s="128">
        <f>BK127</f>
        <v>0</v>
      </c>
      <c r="L127" s="124"/>
      <c r="M127" s="129"/>
      <c r="P127" s="130">
        <f>P128</f>
        <v>0</v>
      </c>
      <c r="R127" s="130">
        <f>R128</f>
        <v>104.98015096000002</v>
      </c>
      <c r="T127" s="131">
        <f>T128</f>
        <v>0</v>
      </c>
      <c r="AR127" s="125" t="s">
        <v>84</v>
      </c>
      <c r="AT127" s="132" t="s">
        <v>76</v>
      </c>
      <c r="AU127" s="132" t="s">
        <v>77</v>
      </c>
      <c r="AY127" s="125" t="s">
        <v>339</v>
      </c>
      <c r="BK127" s="133">
        <f>BK128</f>
        <v>0</v>
      </c>
    </row>
    <row r="128" spans="2:63" s="11" customFormat="1" ht="22.8" customHeight="1" x14ac:dyDescent="0.25">
      <c r="B128" s="124"/>
      <c r="D128" s="125" t="s">
        <v>76</v>
      </c>
      <c r="E128" s="134" t="s">
        <v>340</v>
      </c>
      <c r="F128" s="134" t="s">
        <v>341</v>
      </c>
      <c r="I128" s="127"/>
      <c r="J128" s="135">
        <f>BK128</f>
        <v>0</v>
      </c>
      <c r="L128" s="124"/>
      <c r="M128" s="129"/>
      <c r="P128" s="130">
        <f>SUM(P129:P207)</f>
        <v>0</v>
      </c>
      <c r="R128" s="130">
        <f>SUM(R129:R207)</f>
        <v>104.98015096000002</v>
      </c>
      <c r="T128" s="131">
        <f>SUM(T129:T207)</f>
        <v>0</v>
      </c>
      <c r="AR128" s="125" t="s">
        <v>84</v>
      </c>
      <c r="AT128" s="132" t="s">
        <v>76</v>
      </c>
      <c r="AU128" s="132" t="s">
        <v>84</v>
      </c>
      <c r="AY128" s="125" t="s">
        <v>339</v>
      </c>
      <c r="BK128" s="133">
        <f>SUM(BK129:BK207)</f>
        <v>0</v>
      </c>
    </row>
    <row r="129" spans="2:65" s="1" customFormat="1" ht="16.5" customHeight="1" x14ac:dyDescent="0.2">
      <c r="B129" s="136"/>
      <c r="C129" s="137" t="s">
        <v>84</v>
      </c>
      <c r="D129" s="137" t="s">
        <v>342</v>
      </c>
      <c r="E129" s="138" t="s">
        <v>900</v>
      </c>
      <c r="F129" s="139" t="s">
        <v>901</v>
      </c>
      <c r="G129" s="140" t="s">
        <v>381</v>
      </c>
      <c r="H129" s="141">
        <v>488.4</v>
      </c>
      <c r="I129" s="142"/>
      <c r="J129" s="143">
        <f>ROUND(I129*H129,2)</f>
        <v>0</v>
      </c>
      <c r="K129" s="139" t="s">
        <v>902</v>
      </c>
      <c r="L129" s="32"/>
      <c r="M129" s="144" t="s">
        <v>1</v>
      </c>
      <c r="N129" s="145" t="s">
        <v>42</v>
      </c>
      <c r="P129" s="146">
        <f>O129*H129</f>
        <v>0</v>
      </c>
      <c r="Q129" s="146">
        <v>1E-4</v>
      </c>
      <c r="R129" s="146">
        <f>Q129*H129</f>
        <v>4.8840000000000001E-2</v>
      </c>
      <c r="S129" s="146">
        <v>0</v>
      </c>
      <c r="T129" s="147">
        <f>S129*H129</f>
        <v>0</v>
      </c>
      <c r="AR129" s="148" t="s">
        <v>249</v>
      </c>
      <c r="AT129" s="148" t="s">
        <v>342</v>
      </c>
      <c r="AU129" s="148" t="s">
        <v>86</v>
      </c>
      <c r="AY129" s="17" t="s">
        <v>339</v>
      </c>
      <c r="BE129" s="149">
        <f>IF(N129="základní",J129,0)</f>
        <v>0</v>
      </c>
      <c r="BF129" s="149">
        <f>IF(N129="snížená",J129,0)</f>
        <v>0</v>
      </c>
      <c r="BG129" s="149">
        <f>IF(N129="zákl. přenesená",J129,0)</f>
        <v>0</v>
      </c>
      <c r="BH129" s="149">
        <f>IF(N129="sníž. přenesená",J129,0)</f>
        <v>0</v>
      </c>
      <c r="BI129" s="149">
        <f>IF(N129="nulová",J129,0)</f>
        <v>0</v>
      </c>
      <c r="BJ129" s="17" t="s">
        <v>84</v>
      </c>
      <c r="BK129" s="149">
        <f>ROUND(I129*H129,2)</f>
        <v>0</v>
      </c>
      <c r="BL129" s="17" t="s">
        <v>249</v>
      </c>
      <c r="BM129" s="148" t="s">
        <v>903</v>
      </c>
    </row>
    <row r="130" spans="2:65" s="1" customFormat="1" ht="19.2" x14ac:dyDescent="0.2">
      <c r="B130" s="32"/>
      <c r="D130" s="150" t="s">
        <v>348</v>
      </c>
      <c r="F130" s="151" t="s">
        <v>904</v>
      </c>
      <c r="I130" s="152"/>
      <c r="L130" s="32"/>
      <c r="M130" s="153"/>
      <c r="T130" s="56"/>
      <c r="AT130" s="17" t="s">
        <v>348</v>
      </c>
      <c r="AU130" s="17" t="s">
        <v>86</v>
      </c>
    </row>
    <row r="131" spans="2:65" s="12" customFormat="1" x14ac:dyDescent="0.2">
      <c r="B131" s="155"/>
      <c r="D131" s="150" t="s">
        <v>376</v>
      </c>
      <c r="E131" s="156" t="s">
        <v>1</v>
      </c>
      <c r="F131" s="157" t="s">
        <v>905</v>
      </c>
      <c r="H131" s="158">
        <v>488.4</v>
      </c>
      <c r="I131" s="159"/>
      <c r="L131" s="155"/>
      <c r="M131" s="160"/>
      <c r="T131" s="161"/>
      <c r="AT131" s="156" t="s">
        <v>376</v>
      </c>
      <c r="AU131" s="156" t="s">
        <v>86</v>
      </c>
      <c r="AV131" s="12" t="s">
        <v>86</v>
      </c>
      <c r="AW131" s="12" t="s">
        <v>34</v>
      </c>
      <c r="AX131" s="12" t="s">
        <v>84</v>
      </c>
      <c r="AY131" s="156" t="s">
        <v>339</v>
      </c>
    </row>
    <row r="132" spans="2:65" s="1" customFormat="1" ht="16.5" customHeight="1" x14ac:dyDescent="0.2">
      <c r="B132" s="136"/>
      <c r="C132" s="137" t="s">
        <v>86</v>
      </c>
      <c r="D132" s="137" t="s">
        <v>342</v>
      </c>
      <c r="E132" s="138" t="s">
        <v>906</v>
      </c>
      <c r="F132" s="139" t="s">
        <v>907</v>
      </c>
      <c r="G132" s="140" t="s">
        <v>381</v>
      </c>
      <c r="H132" s="141">
        <v>180</v>
      </c>
      <c r="I132" s="142"/>
      <c r="J132" s="143">
        <f>ROUND(I132*H132,2)</f>
        <v>0</v>
      </c>
      <c r="K132" s="139" t="s">
        <v>902</v>
      </c>
      <c r="L132" s="32"/>
      <c r="M132" s="144" t="s">
        <v>1</v>
      </c>
      <c r="N132" s="145" t="s">
        <v>42</v>
      </c>
      <c r="P132" s="146">
        <f>O132*H132</f>
        <v>0</v>
      </c>
      <c r="Q132" s="146">
        <v>0</v>
      </c>
      <c r="R132" s="146">
        <f>Q132*H132</f>
        <v>0</v>
      </c>
      <c r="S132" s="146">
        <v>0</v>
      </c>
      <c r="T132" s="147">
        <f>S132*H132</f>
        <v>0</v>
      </c>
      <c r="AR132" s="148" t="s">
        <v>249</v>
      </c>
      <c r="AT132" s="148" t="s">
        <v>342</v>
      </c>
      <c r="AU132" s="148" t="s">
        <v>86</v>
      </c>
      <c r="AY132" s="17" t="s">
        <v>339</v>
      </c>
      <c r="BE132" s="149">
        <f>IF(N132="základní",J132,0)</f>
        <v>0</v>
      </c>
      <c r="BF132" s="149">
        <f>IF(N132="snížená",J132,0)</f>
        <v>0</v>
      </c>
      <c r="BG132" s="149">
        <f>IF(N132="zákl. přenesená",J132,0)</f>
        <v>0</v>
      </c>
      <c r="BH132" s="149">
        <f>IF(N132="sníž. přenesená",J132,0)</f>
        <v>0</v>
      </c>
      <c r="BI132" s="149">
        <f>IF(N132="nulová",J132,0)</f>
        <v>0</v>
      </c>
      <c r="BJ132" s="17" t="s">
        <v>84</v>
      </c>
      <c r="BK132" s="149">
        <f>ROUND(I132*H132,2)</f>
        <v>0</v>
      </c>
      <c r="BL132" s="17" t="s">
        <v>249</v>
      </c>
      <c r="BM132" s="148" t="s">
        <v>908</v>
      </c>
    </row>
    <row r="133" spans="2:65" s="1" customFormat="1" ht="19.2" x14ac:dyDescent="0.2">
      <c r="B133" s="32"/>
      <c r="D133" s="150" t="s">
        <v>348</v>
      </c>
      <c r="F133" s="151" t="s">
        <v>909</v>
      </c>
      <c r="I133" s="152"/>
      <c r="L133" s="32"/>
      <c r="M133" s="153"/>
      <c r="T133" s="56"/>
      <c r="AT133" s="17" t="s">
        <v>348</v>
      </c>
      <c r="AU133" s="17" t="s">
        <v>86</v>
      </c>
    </row>
    <row r="134" spans="2:65" s="12" customFormat="1" x14ac:dyDescent="0.2">
      <c r="B134" s="155"/>
      <c r="D134" s="150" t="s">
        <v>376</v>
      </c>
      <c r="E134" s="156" t="s">
        <v>1</v>
      </c>
      <c r="F134" s="157" t="s">
        <v>910</v>
      </c>
      <c r="H134" s="158">
        <v>180</v>
      </c>
      <c r="I134" s="159"/>
      <c r="L134" s="155"/>
      <c r="M134" s="160"/>
      <c r="T134" s="161"/>
      <c r="AT134" s="156" t="s">
        <v>376</v>
      </c>
      <c r="AU134" s="156" t="s">
        <v>86</v>
      </c>
      <c r="AV134" s="12" t="s">
        <v>86</v>
      </c>
      <c r="AW134" s="12" t="s">
        <v>34</v>
      </c>
      <c r="AX134" s="12" t="s">
        <v>84</v>
      </c>
      <c r="AY134" s="156" t="s">
        <v>339</v>
      </c>
    </row>
    <row r="135" spans="2:65" s="1" customFormat="1" ht="16.5" customHeight="1" x14ac:dyDescent="0.2">
      <c r="B135" s="136"/>
      <c r="C135" s="169" t="s">
        <v>97</v>
      </c>
      <c r="D135" s="169" t="s">
        <v>490</v>
      </c>
      <c r="E135" s="170" t="s">
        <v>911</v>
      </c>
      <c r="F135" s="171" t="s">
        <v>912</v>
      </c>
      <c r="G135" s="172" t="s">
        <v>493</v>
      </c>
      <c r="H135" s="173">
        <v>5.3999999999999999E-2</v>
      </c>
      <c r="I135" s="174"/>
      <c r="J135" s="175">
        <f>ROUND(I135*H135,2)</f>
        <v>0</v>
      </c>
      <c r="K135" s="171" t="s">
        <v>902</v>
      </c>
      <c r="L135" s="176"/>
      <c r="M135" s="177" t="s">
        <v>1</v>
      </c>
      <c r="N135" s="178" t="s">
        <v>42</v>
      </c>
      <c r="P135" s="146">
        <f>O135*H135</f>
        <v>0</v>
      </c>
      <c r="Q135" s="146">
        <v>1</v>
      </c>
      <c r="R135" s="146">
        <f>Q135*H135</f>
        <v>5.3999999999999999E-2</v>
      </c>
      <c r="S135" s="146">
        <v>0</v>
      </c>
      <c r="T135" s="147">
        <f>S135*H135</f>
        <v>0</v>
      </c>
      <c r="AR135" s="148" t="s">
        <v>494</v>
      </c>
      <c r="AT135" s="148" t="s">
        <v>490</v>
      </c>
      <c r="AU135" s="148" t="s">
        <v>86</v>
      </c>
      <c r="AY135" s="17" t="s">
        <v>339</v>
      </c>
      <c r="BE135" s="149">
        <f>IF(N135="základní",J135,0)</f>
        <v>0</v>
      </c>
      <c r="BF135" s="149">
        <f>IF(N135="snížená",J135,0)</f>
        <v>0</v>
      </c>
      <c r="BG135" s="149">
        <f>IF(N135="zákl. přenesená",J135,0)</f>
        <v>0</v>
      </c>
      <c r="BH135" s="149">
        <f>IF(N135="sníž. přenesená",J135,0)</f>
        <v>0</v>
      </c>
      <c r="BI135" s="149">
        <f>IF(N135="nulová",J135,0)</f>
        <v>0</v>
      </c>
      <c r="BJ135" s="17" t="s">
        <v>84</v>
      </c>
      <c r="BK135" s="149">
        <f>ROUND(I135*H135,2)</f>
        <v>0</v>
      </c>
      <c r="BL135" s="17" t="s">
        <v>494</v>
      </c>
      <c r="BM135" s="148" t="s">
        <v>913</v>
      </c>
    </row>
    <row r="136" spans="2:65" s="1" customFormat="1" x14ac:dyDescent="0.2">
      <c r="B136" s="32"/>
      <c r="D136" s="150" t="s">
        <v>348</v>
      </c>
      <c r="F136" s="151" t="s">
        <v>912</v>
      </c>
      <c r="I136" s="152"/>
      <c r="L136" s="32"/>
      <c r="M136" s="153"/>
      <c r="T136" s="56"/>
      <c r="AT136" s="17" t="s">
        <v>348</v>
      </c>
      <c r="AU136" s="17" t="s">
        <v>86</v>
      </c>
    </row>
    <row r="137" spans="2:65" s="12" customFormat="1" x14ac:dyDescent="0.2">
      <c r="B137" s="155"/>
      <c r="D137" s="150" t="s">
        <v>376</v>
      </c>
      <c r="F137" s="157" t="s">
        <v>914</v>
      </c>
      <c r="H137" s="158">
        <v>5.3999999999999999E-2</v>
      </c>
      <c r="I137" s="159"/>
      <c r="L137" s="155"/>
      <c r="M137" s="160"/>
      <c r="T137" s="161"/>
      <c r="AT137" s="156" t="s">
        <v>376</v>
      </c>
      <c r="AU137" s="156" t="s">
        <v>86</v>
      </c>
      <c r="AV137" s="12" t="s">
        <v>86</v>
      </c>
      <c r="AW137" s="12" t="s">
        <v>3</v>
      </c>
      <c r="AX137" s="12" t="s">
        <v>84</v>
      </c>
      <c r="AY137" s="156" t="s">
        <v>339</v>
      </c>
    </row>
    <row r="138" spans="2:65" s="1" customFormat="1" ht="16.5" customHeight="1" x14ac:dyDescent="0.2">
      <c r="B138" s="136"/>
      <c r="C138" s="137" t="s">
        <v>249</v>
      </c>
      <c r="D138" s="137" t="s">
        <v>342</v>
      </c>
      <c r="E138" s="138" t="s">
        <v>900</v>
      </c>
      <c r="F138" s="139" t="s">
        <v>901</v>
      </c>
      <c r="G138" s="140" t="s">
        <v>381</v>
      </c>
      <c r="H138" s="141">
        <v>260</v>
      </c>
      <c r="I138" s="142"/>
      <c r="J138" s="143">
        <f>ROUND(I138*H138,2)</f>
        <v>0</v>
      </c>
      <c r="K138" s="139" t="s">
        <v>902</v>
      </c>
      <c r="L138" s="32"/>
      <c r="M138" s="144" t="s">
        <v>1</v>
      </c>
      <c r="N138" s="145" t="s">
        <v>42</v>
      </c>
      <c r="P138" s="146">
        <f>O138*H138</f>
        <v>0</v>
      </c>
      <c r="Q138" s="146">
        <v>1E-4</v>
      </c>
      <c r="R138" s="146">
        <f>Q138*H138</f>
        <v>2.6000000000000002E-2</v>
      </c>
      <c r="S138" s="146">
        <v>0</v>
      </c>
      <c r="T138" s="147">
        <f>S138*H138</f>
        <v>0</v>
      </c>
      <c r="AR138" s="148" t="s">
        <v>249</v>
      </c>
      <c r="AT138" s="148" t="s">
        <v>342</v>
      </c>
      <c r="AU138" s="148" t="s">
        <v>86</v>
      </c>
      <c r="AY138" s="17" t="s">
        <v>339</v>
      </c>
      <c r="BE138" s="149">
        <f>IF(N138="základní",J138,0)</f>
        <v>0</v>
      </c>
      <c r="BF138" s="149">
        <f>IF(N138="snížená",J138,0)</f>
        <v>0</v>
      </c>
      <c r="BG138" s="149">
        <f>IF(N138="zákl. přenesená",J138,0)</f>
        <v>0</v>
      </c>
      <c r="BH138" s="149">
        <f>IF(N138="sníž. přenesená",J138,0)</f>
        <v>0</v>
      </c>
      <c r="BI138" s="149">
        <f>IF(N138="nulová",J138,0)</f>
        <v>0</v>
      </c>
      <c r="BJ138" s="17" t="s">
        <v>84</v>
      </c>
      <c r="BK138" s="149">
        <f>ROUND(I138*H138,2)</f>
        <v>0</v>
      </c>
      <c r="BL138" s="17" t="s">
        <v>249</v>
      </c>
      <c r="BM138" s="148" t="s">
        <v>915</v>
      </c>
    </row>
    <row r="139" spans="2:65" s="1" customFormat="1" ht="19.2" x14ac:dyDescent="0.2">
      <c r="B139" s="32"/>
      <c r="D139" s="150" t="s">
        <v>348</v>
      </c>
      <c r="F139" s="151" t="s">
        <v>904</v>
      </c>
      <c r="I139" s="152"/>
      <c r="L139" s="32"/>
      <c r="M139" s="153"/>
      <c r="T139" s="56"/>
      <c r="AT139" s="17" t="s">
        <v>348</v>
      </c>
      <c r="AU139" s="17" t="s">
        <v>86</v>
      </c>
    </row>
    <row r="140" spans="2:65" s="12" customFormat="1" x14ac:dyDescent="0.2">
      <c r="B140" s="155"/>
      <c r="D140" s="150" t="s">
        <v>376</v>
      </c>
      <c r="E140" s="156" t="s">
        <v>1</v>
      </c>
      <c r="F140" s="157" t="s">
        <v>916</v>
      </c>
      <c r="H140" s="158">
        <v>260</v>
      </c>
      <c r="I140" s="159"/>
      <c r="L140" s="155"/>
      <c r="M140" s="160"/>
      <c r="T140" s="161"/>
      <c r="AT140" s="156" t="s">
        <v>376</v>
      </c>
      <c r="AU140" s="156" t="s">
        <v>86</v>
      </c>
      <c r="AV140" s="12" t="s">
        <v>86</v>
      </c>
      <c r="AW140" s="12" t="s">
        <v>34</v>
      </c>
      <c r="AX140" s="12" t="s">
        <v>84</v>
      </c>
      <c r="AY140" s="156" t="s">
        <v>339</v>
      </c>
    </row>
    <row r="141" spans="2:65" s="1" customFormat="1" ht="16.5" customHeight="1" x14ac:dyDescent="0.2">
      <c r="B141" s="136"/>
      <c r="C141" s="137" t="s">
        <v>340</v>
      </c>
      <c r="D141" s="137" t="s">
        <v>342</v>
      </c>
      <c r="E141" s="138" t="s">
        <v>917</v>
      </c>
      <c r="F141" s="139" t="s">
        <v>918</v>
      </c>
      <c r="G141" s="140" t="s">
        <v>381</v>
      </c>
      <c r="H141" s="141">
        <v>27.6</v>
      </c>
      <c r="I141" s="142"/>
      <c r="J141" s="143">
        <f>ROUND(I141*H141,2)</f>
        <v>0</v>
      </c>
      <c r="K141" s="139" t="s">
        <v>902</v>
      </c>
      <c r="L141" s="32"/>
      <c r="M141" s="144" t="s">
        <v>1</v>
      </c>
      <c r="N141" s="145" t="s">
        <v>42</v>
      </c>
      <c r="P141" s="146">
        <f>O141*H141</f>
        <v>0</v>
      </c>
      <c r="Q141" s="146">
        <v>5.45E-3</v>
      </c>
      <c r="R141" s="146">
        <f>Q141*H141</f>
        <v>0.15042</v>
      </c>
      <c r="S141" s="146">
        <v>0</v>
      </c>
      <c r="T141" s="147">
        <f>S141*H141</f>
        <v>0</v>
      </c>
      <c r="AR141" s="148" t="s">
        <v>249</v>
      </c>
      <c r="AT141" s="148" t="s">
        <v>342</v>
      </c>
      <c r="AU141" s="148" t="s">
        <v>86</v>
      </c>
      <c r="AY141" s="17" t="s">
        <v>339</v>
      </c>
      <c r="BE141" s="149">
        <f>IF(N141="základní",J141,0)</f>
        <v>0</v>
      </c>
      <c r="BF141" s="149">
        <f>IF(N141="snížená",J141,0)</f>
        <v>0</v>
      </c>
      <c r="BG141" s="149">
        <f>IF(N141="zákl. přenesená",J141,0)</f>
        <v>0</v>
      </c>
      <c r="BH141" s="149">
        <f>IF(N141="sníž. přenesená",J141,0)</f>
        <v>0</v>
      </c>
      <c r="BI141" s="149">
        <f>IF(N141="nulová",J141,0)</f>
        <v>0</v>
      </c>
      <c r="BJ141" s="17" t="s">
        <v>84</v>
      </c>
      <c r="BK141" s="149">
        <f>ROUND(I141*H141,2)</f>
        <v>0</v>
      </c>
      <c r="BL141" s="17" t="s">
        <v>249</v>
      </c>
      <c r="BM141" s="148" t="s">
        <v>919</v>
      </c>
    </row>
    <row r="142" spans="2:65" s="1" customFormat="1" x14ac:dyDescent="0.2">
      <c r="B142" s="32"/>
      <c r="D142" s="150" t="s">
        <v>348</v>
      </c>
      <c r="F142" s="151" t="s">
        <v>920</v>
      </c>
      <c r="I142" s="152"/>
      <c r="L142" s="32"/>
      <c r="M142" s="153"/>
      <c r="T142" s="56"/>
      <c r="AT142" s="17" t="s">
        <v>348</v>
      </c>
      <c r="AU142" s="17" t="s">
        <v>86</v>
      </c>
    </row>
    <row r="143" spans="2:65" s="12" customFormat="1" x14ac:dyDescent="0.2">
      <c r="B143" s="155"/>
      <c r="D143" s="150" t="s">
        <v>376</v>
      </c>
      <c r="E143" s="156" t="s">
        <v>1</v>
      </c>
      <c r="F143" s="157" t="s">
        <v>921</v>
      </c>
      <c r="H143" s="158">
        <v>13.8</v>
      </c>
      <c r="I143" s="159"/>
      <c r="L143" s="155"/>
      <c r="M143" s="160"/>
      <c r="T143" s="161"/>
      <c r="AT143" s="156" t="s">
        <v>376</v>
      </c>
      <c r="AU143" s="156" t="s">
        <v>86</v>
      </c>
      <c r="AV143" s="12" t="s">
        <v>86</v>
      </c>
      <c r="AW143" s="12" t="s">
        <v>34</v>
      </c>
      <c r="AX143" s="12" t="s">
        <v>77</v>
      </c>
      <c r="AY143" s="156" t="s">
        <v>339</v>
      </c>
    </row>
    <row r="144" spans="2:65" s="12" customFormat="1" x14ac:dyDescent="0.2">
      <c r="B144" s="155"/>
      <c r="D144" s="150" t="s">
        <v>376</v>
      </c>
      <c r="E144" s="156" t="s">
        <v>1</v>
      </c>
      <c r="F144" s="157" t="s">
        <v>921</v>
      </c>
      <c r="H144" s="158">
        <v>13.8</v>
      </c>
      <c r="I144" s="159"/>
      <c r="L144" s="155"/>
      <c r="M144" s="160"/>
      <c r="T144" s="161"/>
      <c r="AT144" s="156" t="s">
        <v>376</v>
      </c>
      <c r="AU144" s="156" t="s">
        <v>86</v>
      </c>
      <c r="AV144" s="12" t="s">
        <v>86</v>
      </c>
      <c r="AW144" s="12" t="s">
        <v>34</v>
      </c>
      <c r="AX144" s="12" t="s">
        <v>77</v>
      </c>
      <c r="AY144" s="156" t="s">
        <v>339</v>
      </c>
    </row>
    <row r="145" spans="2:65" s="13" customFormat="1" x14ac:dyDescent="0.2">
      <c r="B145" s="162"/>
      <c r="D145" s="150" t="s">
        <v>376</v>
      </c>
      <c r="E145" s="163" t="s">
        <v>1</v>
      </c>
      <c r="F145" s="164" t="s">
        <v>398</v>
      </c>
      <c r="H145" s="165">
        <v>27.6</v>
      </c>
      <c r="I145" s="166"/>
      <c r="L145" s="162"/>
      <c r="M145" s="167"/>
      <c r="T145" s="168"/>
      <c r="AT145" s="163" t="s">
        <v>376</v>
      </c>
      <c r="AU145" s="163" t="s">
        <v>86</v>
      </c>
      <c r="AV145" s="13" t="s">
        <v>249</v>
      </c>
      <c r="AW145" s="13" t="s">
        <v>34</v>
      </c>
      <c r="AX145" s="13" t="s">
        <v>84</v>
      </c>
      <c r="AY145" s="163" t="s">
        <v>339</v>
      </c>
    </row>
    <row r="146" spans="2:65" s="1" customFormat="1" ht="16.5" customHeight="1" x14ac:dyDescent="0.2">
      <c r="B146" s="136"/>
      <c r="C146" s="137" t="s">
        <v>370</v>
      </c>
      <c r="D146" s="137" t="s">
        <v>342</v>
      </c>
      <c r="E146" s="138" t="s">
        <v>922</v>
      </c>
      <c r="F146" s="139" t="s">
        <v>923</v>
      </c>
      <c r="G146" s="140" t="s">
        <v>493</v>
      </c>
      <c r="H146" s="141">
        <v>0.59799999999999998</v>
      </c>
      <c r="I146" s="142"/>
      <c r="J146" s="143">
        <f>ROUND(I146*H146,2)</f>
        <v>0</v>
      </c>
      <c r="K146" s="139" t="s">
        <v>902</v>
      </c>
      <c r="L146" s="32"/>
      <c r="M146" s="144" t="s">
        <v>1</v>
      </c>
      <c r="N146" s="145" t="s">
        <v>42</v>
      </c>
      <c r="P146" s="146">
        <f>O146*H146</f>
        <v>0</v>
      </c>
      <c r="Q146" s="146">
        <v>1.06277</v>
      </c>
      <c r="R146" s="146">
        <f>Q146*H146</f>
        <v>0.63553645999999997</v>
      </c>
      <c r="S146" s="146">
        <v>0</v>
      </c>
      <c r="T146" s="147">
        <f>S146*H146</f>
        <v>0</v>
      </c>
      <c r="AR146" s="148" t="s">
        <v>249</v>
      </c>
      <c r="AT146" s="148" t="s">
        <v>342</v>
      </c>
      <c r="AU146" s="148" t="s">
        <v>86</v>
      </c>
      <c r="AY146" s="17" t="s">
        <v>339</v>
      </c>
      <c r="BE146" s="149">
        <f>IF(N146="základní",J146,0)</f>
        <v>0</v>
      </c>
      <c r="BF146" s="149">
        <f>IF(N146="snížená",J146,0)</f>
        <v>0</v>
      </c>
      <c r="BG146" s="149">
        <f>IF(N146="zákl. přenesená",J146,0)</f>
        <v>0</v>
      </c>
      <c r="BH146" s="149">
        <f>IF(N146="sníž. přenesená",J146,0)</f>
        <v>0</v>
      </c>
      <c r="BI146" s="149">
        <f>IF(N146="nulová",J146,0)</f>
        <v>0</v>
      </c>
      <c r="BJ146" s="17" t="s">
        <v>84</v>
      </c>
      <c r="BK146" s="149">
        <f>ROUND(I146*H146,2)</f>
        <v>0</v>
      </c>
      <c r="BL146" s="17" t="s">
        <v>249</v>
      </c>
      <c r="BM146" s="148" t="s">
        <v>924</v>
      </c>
    </row>
    <row r="147" spans="2:65" s="1" customFormat="1" ht="19.2" x14ac:dyDescent="0.2">
      <c r="B147" s="32"/>
      <c r="D147" s="150" t="s">
        <v>348</v>
      </c>
      <c r="F147" s="151" t="s">
        <v>925</v>
      </c>
      <c r="I147" s="152"/>
      <c r="L147" s="32"/>
      <c r="M147" s="153"/>
      <c r="T147" s="56"/>
      <c r="AT147" s="17" t="s">
        <v>348</v>
      </c>
      <c r="AU147" s="17" t="s">
        <v>86</v>
      </c>
    </row>
    <row r="148" spans="2:65" s="1" customFormat="1" ht="19.2" x14ac:dyDescent="0.2">
      <c r="B148" s="32"/>
      <c r="D148" s="150" t="s">
        <v>350</v>
      </c>
      <c r="F148" s="154" t="s">
        <v>926</v>
      </c>
      <c r="I148" s="152"/>
      <c r="L148" s="32"/>
      <c r="M148" s="153"/>
      <c r="T148" s="56"/>
      <c r="AT148" s="17" t="s">
        <v>350</v>
      </c>
      <c r="AU148" s="17" t="s">
        <v>86</v>
      </c>
    </row>
    <row r="149" spans="2:65" s="12" customFormat="1" x14ac:dyDescent="0.2">
      <c r="B149" s="155"/>
      <c r="D149" s="150" t="s">
        <v>376</v>
      </c>
      <c r="E149" s="156" t="s">
        <v>1</v>
      </c>
      <c r="F149" s="157" t="s">
        <v>927</v>
      </c>
      <c r="H149" s="158">
        <v>0.59799999999999998</v>
      </c>
      <c r="I149" s="159"/>
      <c r="L149" s="155"/>
      <c r="M149" s="160"/>
      <c r="T149" s="161"/>
      <c r="AT149" s="156" t="s">
        <v>376</v>
      </c>
      <c r="AU149" s="156" t="s">
        <v>86</v>
      </c>
      <c r="AV149" s="12" t="s">
        <v>86</v>
      </c>
      <c r="AW149" s="12" t="s">
        <v>34</v>
      </c>
      <c r="AX149" s="12" t="s">
        <v>84</v>
      </c>
      <c r="AY149" s="156" t="s">
        <v>339</v>
      </c>
    </row>
    <row r="150" spans="2:65" s="1" customFormat="1" ht="16.5" customHeight="1" x14ac:dyDescent="0.2">
      <c r="B150" s="136"/>
      <c r="C150" s="137" t="s">
        <v>378</v>
      </c>
      <c r="D150" s="137" t="s">
        <v>342</v>
      </c>
      <c r="E150" s="138" t="s">
        <v>928</v>
      </c>
      <c r="F150" s="139" t="s">
        <v>929</v>
      </c>
      <c r="G150" s="140" t="s">
        <v>373</v>
      </c>
      <c r="H150" s="141">
        <v>3.85</v>
      </c>
      <c r="I150" s="142"/>
      <c r="J150" s="143">
        <f>ROUND(I150*H150,2)</f>
        <v>0</v>
      </c>
      <c r="K150" s="139" t="s">
        <v>902</v>
      </c>
      <c r="L150" s="32"/>
      <c r="M150" s="144" t="s">
        <v>1</v>
      </c>
      <c r="N150" s="145" t="s">
        <v>42</v>
      </c>
      <c r="P150" s="146">
        <f>O150*H150</f>
        <v>0</v>
      </c>
      <c r="Q150" s="146">
        <v>2.5018699999999998</v>
      </c>
      <c r="R150" s="146">
        <f>Q150*H150</f>
        <v>9.6321994999999987</v>
      </c>
      <c r="S150" s="146">
        <v>0</v>
      </c>
      <c r="T150" s="147">
        <f>S150*H150</f>
        <v>0</v>
      </c>
      <c r="AR150" s="148" t="s">
        <v>249</v>
      </c>
      <c r="AT150" s="148" t="s">
        <v>342</v>
      </c>
      <c r="AU150" s="148" t="s">
        <v>86</v>
      </c>
      <c r="AY150" s="17" t="s">
        <v>339</v>
      </c>
      <c r="BE150" s="149">
        <f>IF(N150="základní",J150,0)</f>
        <v>0</v>
      </c>
      <c r="BF150" s="149">
        <f>IF(N150="snížená",J150,0)</f>
        <v>0</v>
      </c>
      <c r="BG150" s="149">
        <f>IF(N150="zákl. přenesená",J150,0)</f>
        <v>0</v>
      </c>
      <c r="BH150" s="149">
        <f>IF(N150="sníž. přenesená",J150,0)</f>
        <v>0</v>
      </c>
      <c r="BI150" s="149">
        <f>IF(N150="nulová",J150,0)</f>
        <v>0</v>
      </c>
      <c r="BJ150" s="17" t="s">
        <v>84</v>
      </c>
      <c r="BK150" s="149">
        <f>ROUND(I150*H150,2)</f>
        <v>0</v>
      </c>
      <c r="BL150" s="17" t="s">
        <v>249</v>
      </c>
      <c r="BM150" s="148" t="s">
        <v>930</v>
      </c>
    </row>
    <row r="151" spans="2:65" s="1" customFormat="1" x14ac:dyDescent="0.2">
      <c r="B151" s="32"/>
      <c r="D151" s="150" t="s">
        <v>348</v>
      </c>
      <c r="F151" s="151" t="s">
        <v>931</v>
      </c>
      <c r="I151" s="152"/>
      <c r="L151" s="32"/>
      <c r="M151" s="153"/>
      <c r="T151" s="56"/>
      <c r="AT151" s="17" t="s">
        <v>348</v>
      </c>
      <c r="AU151" s="17" t="s">
        <v>86</v>
      </c>
    </row>
    <row r="152" spans="2:65" s="1" customFormat="1" ht="19.2" x14ac:dyDescent="0.2">
      <c r="B152" s="32"/>
      <c r="D152" s="150" t="s">
        <v>350</v>
      </c>
      <c r="F152" s="154" t="s">
        <v>926</v>
      </c>
      <c r="I152" s="152"/>
      <c r="L152" s="32"/>
      <c r="M152" s="153"/>
      <c r="T152" s="56"/>
      <c r="AT152" s="17" t="s">
        <v>350</v>
      </c>
      <c r="AU152" s="17" t="s">
        <v>86</v>
      </c>
    </row>
    <row r="153" spans="2:65" s="12" customFormat="1" x14ac:dyDescent="0.2">
      <c r="B153" s="155"/>
      <c r="D153" s="150" t="s">
        <v>376</v>
      </c>
      <c r="E153" s="156" t="s">
        <v>1</v>
      </c>
      <c r="F153" s="157" t="s">
        <v>932</v>
      </c>
      <c r="H153" s="158">
        <v>1.925</v>
      </c>
      <c r="I153" s="159"/>
      <c r="L153" s="155"/>
      <c r="M153" s="160"/>
      <c r="T153" s="161"/>
      <c r="AT153" s="156" t="s">
        <v>376</v>
      </c>
      <c r="AU153" s="156" t="s">
        <v>86</v>
      </c>
      <c r="AV153" s="12" t="s">
        <v>86</v>
      </c>
      <c r="AW153" s="12" t="s">
        <v>34</v>
      </c>
      <c r="AX153" s="12" t="s">
        <v>77</v>
      </c>
      <c r="AY153" s="156" t="s">
        <v>339</v>
      </c>
    </row>
    <row r="154" spans="2:65" s="12" customFormat="1" x14ac:dyDescent="0.2">
      <c r="B154" s="155"/>
      <c r="D154" s="150" t="s">
        <v>376</v>
      </c>
      <c r="E154" s="156" t="s">
        <v>1</v>
      </c>
      <c r="F154" s="157" t="s">
        <v>932</v>
      </c>
      <c r="H154" s="158">
        <v>1.925</v>
      </c>
      <c r="I154" s="159"/>
      <c r="L154" s="155"/>
      <c r="M154" s="160"/>
      <c r="T154" s="161"/>
      <c r="AT154" s="156" t="s">
        <v>376</v>
      </c>
      <c r="AU154" s="156" t="s">
        <v>86</v>
      </c>
      <c r="AV154" s="12" t="s">
        <v>86</v>
      </c>
      <c r="AW154" s="12" t="s">
        <v>34</v>
      </c>
      <c r="AX154" s="12" t="s">
        <v>77</v>
      </c>
      <c r="AY154" s="156" t="s">
        <v>339</v>
      </c>
    </row>
    <row r="155" spans="2:65" s="13" customFormat="1" x14ac:dyDescent="0.2">
      <c r="B155" s="162"/>
      <c r="D155" s="150" t="s">
        <v>376</v>
      </c>
      <c r="E155" s="163" t="s">
        <v>1</v>
      </c>
      <c r="F155" s="164" t="s">
        <v>398</v>
      </c>
      <c r="H155" s="165">
        <v>3.85</v>
      </c>
      <c r="I155" s="166"/>
      <c r="L155" s="162"/>
      <c r="M155" s="167"/>
      <c r="T155" s="168"/>
      <c r="AT155" s="163" t="s">
        <v>376</v>
      </c>
      <c r="AU155" s="163" t="s">
        <v>86</v>
      </c>
      <c r="AV155" s="13" t="s">
        <v>249</v>
      </c>
      <c r="AW155" s="13" t="s">
        <v>34</v>
      </c>
      <c r="AX155" s="13" t="s">
        <v>84</v>
      </c>
      <c r="AY155" s="163" t="s">
        <v>339</v>
      </c>
    </row>
    <row r="156" spans="2:65" s="1" customFormat="1" ht="16.5" customHeight="1" x14ac:dyDescent="0.2">
      <c r="B156" s="136"/>
      <c r="C156" s="169" t="s">
        <v>385</v>
      </c>
      <c r="D156" s="169" t="s">
        <v>490</v>
      </c>
      <c r="E156" s="170" t="s">
        <v>700</v>
      </c>
      <c r="F156" s="171" t="s">
        <v>933</v>
      </c>
      <c r="G156" s="172" t="s">
        <v>345</v>
      </c>
      <c r="H156" s="173">
        <v>2</v>
      </c>
      <c r="I156" s="174"/>
      <c r="J156" s="175">
        <f>ROUND(I156*H156,2)</f>
        <v>0</v>
      </c>
      <c r="K156" s="171" t="s">
        <v>1</v>
      </c>
      <c r="L156" s="176"/>
      <c r="M156" s="177" t="s">
        <v>1</v>
      </c>
      <c r="N156" s="178" t="s">
        <v>42</v>
      </c>
      <c r="P156" s="146">
        <f>O156*H156</f>
        <v>0</v>
      </c>
      <c r="Q156" s="146">
        <v>0</v>
      </c>
      <c r="R156" s="146">
        <f>Q156*H156</f>
        <v>0</v>
      </c>
      <c r="S156" s="146">
        <v>0</v>
      </c>
      <c r="T156" s="147">
        <f>S156*H156</f>
        <v>0</v>
      </c>
      <c r="AR156" s="148" t="s">
        <v>494</v>
      </c>
      <c r="AT156" s="148" t="s">
        <v>490</v>
      </c>
      <c r="AU156" s="148" t="s">
        <v>86</v>
      </c>
      <c r="AY156" s="17" t="s">
        <v>339</v>
      </c>
      <c r="BE156" s="149">
        <f>IF(N156="základní",J156,0)</f>
        <v>0</v>
      </c>
      <c r="BF156" s="149">
        <f>IF(N156="snížená",J156,0)</f>
        <v>0</v>
      </c>
      <c r="BG156" s="149">
        <f>IF(N156="zákl. přenesená",J156,0)</f>
        <v>0</v>
      </c>
      <c r="BH156" s="149">
        <f>IF(N156="sníž. přenesená",J156,0)</f>
        <v>0</v>
      </c>
      <c r="BI156" s="149">
        <f>IF(N156="nulová",J156,0)</f>
        <v>0</v>
      </c>
      <c r="BJ156" s="17" t="s">
        <v>84</v>
      </c>
      <c r="BK156" s="149">
        <f>ROUND(I156*H156,2)</f>
        <v>0</v>
      </c>
      <c r="BL156" s="17" t="s">
        <v>494</v>
      </c>
      <c r="BM156" s="148" t="s">
        <v>934</v>
      </c>
    </row>
    <row r="157" spans="2:65" s="1" customFormat="1" x14ac:dyDescent="0.2">
      <c r="B157" s="32"/>
      <c r="D157" s="150" t="s">
        <v>348</v>
      </c>
      <c r="F157" s="151" t="s">
        <v>933</v>
      </c>
      <c r="I157" s="152"/>
      <c r="L157" s="32"/>
      <c r="M157" s="153"/>
      <c r="T157" s="56"/>
      <c r="AT157" s="17" t="s">
        <v>348</v>
      </c>
      <c r="AU157" s="17" t="s">
        <v>86</v>
      </c>
    </row>
    <row r="158" spans="2:65" s="1" customFormat="1" ht="19.2" x14ac:dyDescent="0.2">
      <c r="B158" s="32"/>
      <c r="D158" s="150" t="s">
        <v>350</v>
      </c>
      <c r="F158" s="154" t="s">
        <v>935</v>
      </c>
      <c r="I158" s="152"/>
      <c r="L158" s="32"/>
      <c r="M158" s="153"/>
      <c r="T158" s="56"/>
      <c r="AT158" s="17" t="s">
        <v>350</v>
      </c>
      <c r="AU158" s="17" t="s">
        <v>86</v>
      </c>
    </row>
    <row r="159" spans="2:65" s="1" customFormat="1" ht="16.5" customHeight="1" x14ac:dyDescent="0.2">
      <c r="B159" s="136"/>
      <c r="C159" s="137" t="s">
        <v>391</v>
      </c>
      <c r="D159" s="137" t="s">
        <v>342</v>
      </c>
      <c r="E159" s="138" t="s">
        <v>936</v>
      </c>
      <c r="F159" s="139" t="s">
        <v>937</v>
      </c>
      <c r="G159" s="140" t="s">
        <v>381</v>
      </c>
      <c r="H159" s="141">
        <v>27.6</v>
      </c>
      <c r="I159" s="142"/>
      <c r="J159" s="143">
        <f>ROUND(I159*H159,2)</f>
        <v>0</v>
      </c>
      <c r="K159" s="139" t="s">
        <v>902</v>
      </c>
      <c r="L159" s="32"/>
      <c r="M159" s="144" t="s">
        <v>1</v>
      </c>
      <c r="N159" s="145" t="s">
        <v>42</v>
      </c>
      <c r="P159" s="146">
        <f>O159*H159</f>
        <v>0</v>
      </c>
      <c r="Q159" s="146">
        <v>0</v>
      </c>
      <c r="R159" s="146">
        <f>Q159*H159</f>
        <v>0</v>
      </c>
      <c r="S159" s="146">
        <v>0</v>
      </c>
      <c r="T159" s="147">
        <f>S159*H159</f>
        <v>0</v>
      </c>
      <c r="AR159" s="148" t="s">
        <v>249</v>
      </c>
      <c r="AT159" s="148" t="s">
        <v>342</v>
      </c>
      <c r="AU159" s="148" t="s">
        <v>86</v>
      </c>
      <c r="AY159" s="17" t="s">
        <v>339</v>
      </c>
      <c r="BE159" s="149">
        <f>IF(N159="základní",J159,0)</f>
        <v>0</v>
      </c>
      <c r="BF159" s="149">
        <f>IF(N159="snížená",J159,0)</f>
        <v>0</v>
      </c>
      <c r="BG159" s="149">
        <f>IF(N159="zákl. přenesená",J159,0)</f>
        <v>0</v>
      </c>
      <c r="BH159" s="149">
        <f>IF(N159="sníž. přenesená",J159,0)</f>
        <v>0</v>
      </c>
      <c r="BI159" s="149">
        <f>IF(N159="nulová",J159,0)</f>
        <v>0</v>
      </c>
      <c r="BJ159" s="17" t="s">
        <v>84</v>
      </c>
      <c r="BK159" s="149">
        <f>ROUND(I159*H159,2)</f>
        <v>0</v>
      </c>
      <c r="BL159" s="17" t="s">
        <v>249</v>
      </c>
      <c r="BM159" s="148" t="s">
        <v>938</v>
      </c>
    </row>
    <row r="160" spans="2:65" s="1" customFormat="1" x14ac:dyDescent="0.2">
      <c r="B160" s="32"/>
      <c r="D160" s="150" t="s">
        <v>348</v>
      </c>
      <c r="F160" s="151" t="s">
        <v>939</v>
      </c>
      <c r="I160" s="152"/>
      <c r="L160" s="32"/>
      <c r="M160" s="153"/>
      <c r="T160" s="56"/>
      <c r="AT160" s="17" t="s">
        <v>348</v>
      </c>
      <c r="AU160" s="17" t="s">
        <v>86</v>
      </c>
    </row>
    <row r="161" spans="2:65" s="12" customFormat="1" x14ac:dyDescent="0.2">
      <c r="B161" s="155"/>
      <c r="D161" s="150" t="s">
        <v>376</v>
      </c>
      <c r="E161" s="156" t="s">
        <v>1</v>
      </c>
      <c r="F161" s="157" t="s">
        <v>921</v>
      </c>
      <c r="H161" s="158">
        <v>13.8</v>
      </c>
      <c r="I161" s="159"/>
      <c r="L161" s="155"/>
      <c r="M161" s="160"/>
      <c r="T161" s="161"/>
      <c r="AT161" s="156" t="s">
        <v>376</v>
      </c>
      <c r="AU161" s="156" t="s">
        <v>86</v>
      </c>
      <c r="AV161" s="12" t="s">
        <v>86</v>
      </c>
      <c r="AW161" s="12" t="s">
        <v>34</v>
      </c>
      <c r="AX161" s="12" t="s">
        <v>77</v>
      </c>
      <c r="AY161" s="156" t="s">
        <v>339</v>
      </c>
    </row>
    <row r="162" spans="2:65" s="12" customFormat="1" x14ac:dyDescent="0.2">
      <c r="B162" s="155"/>
      <c r="D162" s="150" t="s">
        <v>376</v>
      </c>
      <c r="E162" s="156" t="s">
        <v>1</v>
      </c>
      <c r="F162" s="157" t="s">
        <v>921</v>
      </c>
      <c r="H162" s="158">
        <v>13.8</v>
      </c>
      <c r="I162" s="159"/>
      <c r="L162" s="155"/>
      <c r="M162" s="160"/>
      <c r="T162" s="161"/>
      <c r="AT162" s="156" t="s">
        <v>376</v>
      </c>
      <c r="AU162" s="156" t="s">
        <v>86</v>
      </c>
      <c r="AV162" s="12" t="s">
        <v>86</v>
      </c>
      <c r="AW162" s="12" t="s">
        <v>34</v>
      </c>
      <c r="AX162" s="12" t="s">
        <v>77</v>
      </c>
      <c r="AY162" s="156" t="s">
        <v>339</v>
      </c>
    </row>
    <row r="163" spans="2:65" s="13" customFormat="1" x14ac:dyDescent="0.2">
      <c r="B163" s="162"/>
      <c r="D163" s="150" t="s">
        <v>376</v>
      </c>
      <c r="E163" s="163" t="s">
        <v>1</v>
      </c>
      <c r="F163" s="164" t="s">
        <v>398</v>
      </c>
      <c r="H163" s="165">
        <v>27.6</v>
      </c>
      <c r="I163" s="166"/>
      <c r="L163" s="162"/>
      <c r="M163" s="167"/>
      <c r="T163" s="168"/>
      <c r="AT163" s="163" t="s">
        <v>376</v>
      </c>
      <c r="AU163" s="163" t="s">
        <v>86</v>
      </c>
      <c r="AV163" s="13" t="s">
        <v>249</v>
      </c>
      <c r="AW163" s="13" t="s">
        <v>34</v>
      </c>
      <c r="AX163" s="13" t="s">
        <v>84</v>
      </c>
      <c r="AY163" s="163" t="s">
        <v>339</v>
      </c>
    </row>
    <row r="164" spans="2:65" s="1" customFormat="1" ht="16.5" customHeight="1" x14ac:dyDescent="0.2">
      <c r="B164" s="136"/>
      <c r="C164" s="137" t="s">
        <v>399</v>
      </c>
      <c r="D164" s="137" t="s">
        <v>342</v>
      </c>
      <c r="E164" s="138" t="s">
        <v>906</v>
      </c>
      <c r="F164" s="139" t="s">
        <v>907</v>
      </c>
      <c r="G164" s="140" t="s">
        <v>381</v>
      </c>
      <c r="H164" s="141">
        <v>8.4</v>
      </c>
      <c r="I164" s="142"/>
      <c r="J164" s="143">
        <f>ROUND(I164*H164,2)</f>
        <v>0</v>
      </c>
      <c r="K164" s="139" t="s">
        <v>902</v>
      </c>
      <c r="L164" s="32"/>
      <c r="M164" s="144" t="s">
        <v>1</v>
      </c>
      <c r="N164" s="145" t="s">
        <v>42</v>
      </c>
      <c r="P164" s="146">
        <f>O164*H164</f>
        <v>0</v>
      </c>
      <c r="Q164" s="146">
        <v>0</v>
      </c>
      <c r="R164" s="146">
        <f>Q164*H164</f>
        <v>0</v>
      </c>
      <c r="S164" s="146">
        <v>0</v>
      </c>
      <c r="T164" s="147">
        <f>S164*H164</f>
        <v>0</v>
      </c>
      <c r="AR164" s="148" t="s">
        <v>249</v>
      </c>
      <c r="AT164" s="148" t="s">
        <v>342</v>
      </c>
      <c r="AU164" s="148" t="s">
        <v>86</v>
      </c>
      <c r="AY164" s="17" t="s">
        <v>339</v>
      </c>
      <c r="BE164" s="149">
        <f>IF(N164="základní",J164,0)</f>
        <v>0</v>
      </c>
      <c r="BF164" s="149">
        <f>IF(N164="snížená",J164,0)</f>
        <v>0</v>
      </c>
      <c r="BG164" s="149">
        <f>IF(N164="zákl. přenesená",J164,0)</f>
        <v>0</v>
      </c>
      <c r="BH164" s="149">
        <f>IF(N164="sníž. přenesená",J164,0)</f>
        <v>0</v>
      </c>
      <c r="BI164" s="149">
        <f>IF(N164="nulová",J164,0)</f>
        <v>0</v>
      </c>
      <c r="BJ164" s="17" t="s">
        <v>84</v>
      </c>
      <c r="BK164" s="149">
        <f>ROUND(I164*H164,2)</f>
        <v>0</v>
      </c>
      <c r="BL164" s="17" t="s">
        <v>249</v>
      </c>
      <c r="BM164" s="148" t="s">
        <v>940</v>
      </c>
    </row>
    <row r="165" spans="2:65" s="1" customFormat="1" ht="19.2" x14ac:dyDescent="0.2">
      <c r="B165" s="32"/>
      <c r="D165" s="150" t="s">
        <v>348</v>
      </c>
      <c r="F165" s="151" t="s">
        <v>909</v>
      </c>
      <c r="I165" s="152"/>
      <c r="L165" s="32"/>
      <c r="M165" s="153"/>
      <c r="T165" s="56"/>
      <c r="AT165" s="17" t="s">
        <v>348</v>
      </c>
      <c r="AU165" s="17" t="s">
        <v>86</v>
      </c>
    </row>
    <row r="166" spans="2:65" s="12" customFormat="1" x14ac:dyDescent="0.2">
      <c r="B166" s="155"/>
      <c r="D166" s="150" t="s">
        <v>376</v>
      </c>
      <c r="E166" s="156" t="s">
        <v>1</v>
      </c>
      <c r="F166" s="157" t="s">
        <v>941</v>
      </c>
      <c r="H166" s="158">
        <v>8.4</v>
      </c>
      <c r="I166" s="159"/>
      <c r="L166" s="155"/>
      <c r="M166" s="160"/>
      <c r="T166" s="161"/>
      <c r="AT166" s="156" t="s">
        <v>376</v>
      </c>
      <c r="AU166" s="156" t="s">
        <v>86</v>
      </c>
      <c r="AV166" s="12" t="s">
        <v>86</v>
      </c>
      <c r="AW166" s="12" t="s">
        <v>34</v>
      </c>
      <c r="AX166" s="12" t="s">
        <v>77</v>
      </c>
      <c r="AY166" s="156" t="s">
        <v>339</v>
      </c>
    </row>
    <row r="167" spans="2:65" s="12" customFormat="1" x14ac:dyDescent="0.2">
      <c r="B167" s="155"/>
      <c r="D167" s="150" t="s">
        <v>376</v>
      </c>
      <c r="E167" s="156" t="s">
        <v>1</v>
      </c>
      <c r="F167" s="157" t="s">
        <v>941</v>
      </c>
      <c r="H167" s="158">
        <v>8.4</v>
      </c>
      <c r="I167" s="159"/>
      <c r="L167" s="155"/>
      <c r="M167" s="160"/>
      <c r="T167" s="161"/>
      <c r="AT167" s="156" t="s">
        <v>376</v>
      </c>
      <c r="AU167" s="156" t="s">
        <v>86</v>
      </c>
      <c r="AV167" s="12" t="s">
        <v>86</v>
      </c>
      <c r="AW167" s="12" t="s">
        <v>34</v>
      </c>
      <c r="AX167" s="12" t="s">
        <v>84</v>
      </c>
      <c r="AY167" s="156" t="s">
        <v>339</v>
      </c>
    </row>
    <row r="168" spans="2:65" s="1" customFormat="1" ht="16.5" customHeight="1" x14ac:dyDescent="0.2">
      <c r="B168" s="136"/>
      <c r="C168" s="169" t="s">
        <v>405</v>
      </c>
      <c r="D168" s="169" t="s">
        <v>490</v>
      </c>
      <c r="E168" s="170" t="s">
        <v>911</v>
      </c>
      <c r="F168" s="171" t="s">
        <v>912</v>
      </c>
      <c r="G168" s="172" t="s">
        <v>493</v>
      </c>
      <c r="H168" s="173">
        <v>3.0000000000000001E-3</v>
      </c>
      <c r="I168" s="174"/>
      <c r="J168" s="175">
        <f>ROUND(I168*H168,2)</f>
        <v>0</v>
      </c>
      <c r="K168" s="171" t="s">
        <v>902</v>
      </c>
      <c r="L168" s="176"/>
      <c r="M168" s="177" t="s">
        <v>1</v>
      </c>
      <c r="N168" s="178" t="s">
        <v>42</v>
      </c>
      <c r="P168" s="146">
        <f>O168*H168</f>
        <v>0</v>
      </c>
      <c r="Q168" s="146">
        <v>1</v>
      </c>
      <c r="R168" s="146">
        <f>Q168*H168</f>
        <v>3.0000000000000001E-3</v>
      </c>
      <c r="S168" s="146">
        <v>0</v>
      </c>
      <c r="T168" s="147">
        <f>S168*H168</f>
        <v>0</v>
      </c>
      <c r="AR168" s="148" t="s">
        <v>494</v>
      </c>
      <c r="AT168" s="148" t="s">
        <v>490</v>
      </c>
      <c r="AU168" s="148" t="s">
        <v>86</v>
      </c>
      <c r="AY168" s="17" t="s">
        <v>339</v>
      </c>
      <c r="BE168" s="149">
        <f>IF(N168="základní",J168,0)</f>
        <v>0</v>
      </c>
      <c r="BF168" s="149">
        <f>IF(N168="snížená",J168,0)</f>
        <v>0</v>
      </c>
      <c r="BG168" s="149">
        <f>IF(N168="zákl. přenesená",J168,0)</f>
        <v>0</v>
      </c>
      <c r="BH168" s="149">
        <f>IF(N168="sníž. přenesená",J168,0)</f>
        <v>0</v>
      </c>
      <c r="BI168" s="149">
        <f>IF(N168="nulová",J168,0)</f>
        <v>0</v>
      </c>
      <c r="BJ168" s="17" t="s">
        <v>84</v>
      </c>
      <c r="BK168" s="149">
        <f>ROUND(I168*H168,2)</f>
        <v>0</v>
      </c>
      <c r="BL168" s="17" t="s">
        <v>494</v>
      </c>
      <c r="BM168" s="148" t="s">
        <v>942</v>
      </c>
    </row>
    <row r="169" spans="2:65" s="1" customFormat="1" x14ac:dyDescent="0.2">
      <c r="B169" s="32"/>
      <c r="D169" s="150" t="s">
        <v>348</v>
      </c>
      <c r="F169" s="151" t="s">
        <v>912</v>
      </c>
      <c r="I169" s="152"/>
      <c r="L169" s="32"/>
      <c r="M169" s="153"/>
      <c r="T169" s="56"/>
      <c r="AT169" s="17" t="s">
        <v>348</v>
      </c>
      <c r="AU169" s="17" t="s">
        <v>86</v>
      </c>
    </row>
    <row r="170" spans="2:65" s="12" customFormat="1" x14ac:dyDescent="0.2">
      <c r="B170" s="155"/>
      <c r="D170" s="150" t="s">
        <v>376</v>
      </c>
      <c r="F170" s="157" t="s">
        <v>943</v>
      </c>
      <c r="H170" s="158">
        <v>3.0000000000000001E-3</v>
      </c>
      <c r="I170" s="159"/>
      <c r="L170" s="155"/>
      <c r="M170" s="160"/>
      <c r="T170" s="161"/>
      <c r="AT170" s="156" t="s">
        <v>376</v>
      </c>
      <c r="AU170" s="156" t="s">
        <v>86</v>
      </c>
      <c r="AV170" s="12" t="s">
        <v>86</v>
      </c>
      <c r="AW170" s="12" t="s">
        <v>3</v>
      </c>
      <c r="AX170" s="12" t="s">
        <v>84</v>
      </c>
      <c r="AY170" s="156" t="s">
        <v>339</v>
      </c>
    </row>
    <row r="171" spans="2:65" s="1" customFormat="1" ht="16.5" customHeight="1" x14ac:dyDescent="0.2">
      <c r="B171" s="136"/>
      <c r="C171" s="137" t="s">
        <v>8</v>
      </c>
      <c r="D171" s="137" t="s">
        <v>342</v>
      </c>
      <c r="E171" s="138" t="s">
        <v>900</v>
      </c>
      <c r="F171" s="139" t="s">
        <v>901</v>
      </c>
      <c r="G171" s="140" t="s">
        <v>381</v>
      </c>
      <c r="H171" s="141">
        <v>69</v>
      </c>
      <c r="I171" s="142"/>
      <c r="J171" s="143">
        <f>ROUND(I171*H171,2)</f>
        <v>0</v>
      </c>
      <c r="K171" s="139" t="s">
        <v>902</v>
      </c>
      <c r="L171" s="32"/>
      <c r="M171" s="144" t="s">
        <v>1</v>
      </c>
      <c r="N171" s="145" t="s">
        <v>42</v>
      </c>
      <c r="P171" s="146">
        <f>O171*H171</f>
        <v>0</v>
      </c>
      <c r="Q171" s="146">
        <v>1E-4</v>
      </c>
      <c r="R171" s="146">
        <f>Q171*H171</f>
        <v>6.9000000000000008E-3</v>
      </c>
      <c r="S171" s="146">
        <v>0</v>
      </c>
      <c r="T171" s="147">
        <f>S171*H171</f>
        <v>0</v>
      </c>
      <c r="AR171" s="148" t="s">
        <v>249</v>
      </c>
      <c r="AT171" s="148" t="s">
        <v>342</v>
      </c>
      <c r="AU171" s="148" t="s">
        <v>86</v>
      </c>
      <c r="AY171" s="17" t="s">
        <v>339</v>
      </c>
      <c r="BE171" s="149">
        <f>IF(N171="základní",J171,0)</f>
        <v>0</v>
      </c>
      <c r="BF171" s="149">
        <f>IF(N171="snížená",J171,0)</f>
        <v>0</v>
      </c>
      <c r="BG171" s="149">
        <f>IF(N171="zákl. přenesená",J171,0)</f>
        <v>0</v>
      </c>
      <c r="BH171" s="149">
        <f>IF(N171="sníž. přenesená",J171,0)</f>
        <v>0</v>
      </c>
      <c r="BI171" s="149">
        <f>IF(N171="nulová",J171,0)</f>
        <v>0</v>
      </c>
      <c r="BJ171" s="17" t="s">
        <v>84</v>
      </c>
      <c r="BK171" s="149">
        <f>ROUND(I171*H171,2)</f>
        <v>0</v>
      </c>
      <c r="BL171" s="17" t="s">
        <v>249</v>
      </c>
      <c r="BM171" s="148" t="s">
        <v>944</v>
      </c>
    </row>
    <row r="172" spans="2:65" s="1" customFormat="1" ht="19.2" x14ac:dyDescent="0.2">
      <c r="B172" s="32"/>
      <c r="D172" s="150" t="s">
        <v>348</v>
      </c>
      <c r="F172" s="151" t="s">
        <v>904</v>
      </c>
      <c r="I172" s="152"/>
      <c r="L172" s="32"/>
      <c r="M172" s="153"/>
      <c r="T172" s="56"/>
      <c r="AT172" s="17" t="s">
        <v>348</v>
      </c>
      <c r="AU172" s="17" t="s">
        <v>86</v>
      </c>
    </row>
    <row r="173" spans="2:65" s="12" customFormat="1" x14ac:dyDescent="0.2">
      <c r="B173" s="155"/>
      <c r="D173" s="150" t="s">
        <v>376</v>
      </c>
      <c r="E173" s="156" t="s">
        <v>1</v>
      </c>
      <c r="F173" s="157" t="s">
        <v>945</v>
      </c>
      <c r="H173" s="158">
        <v>69</v>
      </c>
      <c r="I173" s="159"/>
      <c r="L173" s="155"/>
      <c r="M173" s="160"/>
      <c r="T173" s="161"/>
      <c r="AT173" s="156" t="s">
        <v>376</v>
      </c>
      <c r="AU173" s="156" t="s">
        <v>86</v>
      </c>
      <c r="AV173" s="12" t="s">
        <v>86</v>
      </c>
      <c r="AW173" s="12" t="s">
        <v>34</v>
      </c>
      <c r="AX173" s="12" t="s">
        <v>84</v>
      </c>
      <c r="AY173" s="156" t="s">
        <v>339</v>
      </c>
    </row>
    <row r="174" spans="2:65" s="1" customFormat="1" ht="16.5" customHeight="1" x14ac:dyDescent="0.2">
      <c r="B174" s="136"/>
      <c r="C174" s="137" t="s">
        <v>415</v>
      </c>
      <c r="D174" s="137" t="s">
        <v>342</v>
      </c>
      <c r="E174" s="138" t="s">
        <v>946</v>
      </c>
      <c r="F174" s="139" t="s">
        <v>947</v>
      </c>
      <c r="G174" s="140" t="s">
        <v>381</v>
      </c>
      <c r="H174" s="141">
        <v>231</v>
      </c>
      <c r="I174" s="142"/>
      <c r="J174" s="143">
        <f>ROUND(I174*H174,2)</f>
        <v>0</v>
      </c>
      <c r="K174" s="139" t="s">
        <v>902</v>
      </c>
      <c r="L174" s="32"/>
      <c r="M174" s="144" t="s">
        <v>1</v>
      </c>
      <c r="N174" s="145" t="s">
        <v>42</v>
      </c>
      <c r="P174" s="146">
        <f>O174*H174</f>
        <v>0</v>
      </c>
      <c r="Q174" s="146">
        <v>0</v>
      </c>
      <c r="R174" s="146">
        <f>Q174*H174</f>
        <v>0</v>
      </c>
      <c r="S174" s="146">
        <v>0</v>
      </c>
      <c r="T174" s="147">
        <f>S174*H174</f>
        <v>0</v>
      </c>
      <c r="AR174" s="148" t="s">
        <v>249</v>
      </c>
      <c r="AT174" s="148" t="s">
        <v>342</v>
      </c>
      <c r="AU174" s="148" t="s">
        <v>86</v>
      </c>
      <c r="AY174" s="17" t="s">
        <v>339</v>
      </c>
      <c r="BE174" s="149">
        <f>IF(N174="základní",J174,0)</f>
        <v>0</v>
      </c>
      <c r="BF174" s="149">
        <f>IF(N174="snížená",J174,0)</f>
        <v>0</v>
      </c>
      <c r="BG174" s="149">
        <f>IF(N174="zákl. přenesená",J174,0)</f>
        <v>0</v>
      </c>
      <c r="BH174" s="149">
        <f>IF(N174="sníž. přenesená",J174,0)</f>
        <v>0</v>
      </c>
      <c r="BI174" s="149">
        <f>IF(N174="nulová",J174,0)</f>
        <v>0</v>
      </c>
      <c r="BJ174" s="17" t="s">
        <v>84</v>
      </c>
      <c r="BK174" s="149">
        <f>ROUND(I174*H174,2)</f>
        <v>0</v>
      </c>
      <c r="BL174" s="17" t="s">
        <v>249</v>
      </c>
      <c r="BM174" s="148" t="s">
        <v>948</v>
      </c>
    </row>
    <row r="175" spans="2:65" s="1" customFormat="1" x14ac:dyDescent="0.2">
      <c r="B175" s="32"/>
      <c r="D175" s="150" t="s">
        <v>348</v>
      </c>
      <c r="F175" s="151" t="s">
        <v>949</v>
      </c>
      <c r="I175" s="152"/>
      <c r="L175" s="32"/>
      <c r="M175" s="153"/>
      <c r="T175" s="56"/>
      <c r="AT175" s="17" t="s">
        <v>348</v>
      </c>
      <c r="AU175" s="17" t="s">
        <v>86</v>
      </c>
    </row>
    <row r="176" spans="2:65" s="12" customFormat="1" x14ac:dyDescent="0.2">
      <c r="B176" s="155"/>
      <c r="D176" s="150" t="s">
        <v>376</v>
      </c>
      <c r="E176" s="156" t="s">
        <v>1</v>
      </c>
      <c r="F176" s="157" t="s">
        <v>828</v>
      </c>
      <c r="H176" s="158">
        <v>231</v>
      </c>
      <c r="I176" s="159"/>
      <c r="L176" s="155"/>
      <c r="M176" s="160"/>
      <c r="T176" s="161"/>
      <c r="AT176" s="156" t="s">
        <v>376</v>
      </c>
      <c r="AU176" s="156" t="s">
        <v>86</v>
      </c>
      <c r="AV176" s="12" t="s">
        <v>86</v>
      </c>
      <c r="AW176" s="12" t="s">
        <v>34</v>
      </c>
      <c r="AX176" s="12" t="s">
        <v>84</v>
      </c>
      <c r="AY176" s="156" t="s">
        <v>339</v>
      </c>
    </row>
    <row r="177" spans="2:65" s="1" customFormat="1" ht="16.5" customHeight="1" x14ac:dyDescent="0.2">
      <c r="B177" s="136"/>
      <c r="C177" s="137" t="s">
        <v>421</v>
      </c>
      <c r="D177" s="137" t="s">
        <v>342</v>
      </c>
      <c r="E177" s="138" t="s">
        <v>900</v>
      </c>
      <c r="F177" s="139" t="s">
        <v>901</v>
      </c>
      <c r="G177" s="140" t="s">
        <v>381</v>
      </c>
      <c r="H177" s="141">
        <v>124.3</v>
      </c>
      <c r="I177" s="142"/>
      <c r="J177" s="143">
        <f>ROUND(I177*H177,2)</f>
        <v>0</v>
      </c>
      <c r="K177" s="139" t="s">
        <v>902</v>
      </c>
      <c r="L177" s="32"/>
      <c r="M177" s="144" t="s">
        <v>1</v>
      </c>
      <c r="N177" s="145" t="s">
        <v>42</v>
      </c>
      <c r="P177" s="146">
        <f>O177*H177</f>
        <v>0</v>
      </c>
      <c r="Q177" s="146">
        <v>1E-4</v>
      </c>
      <c r="R177" s="146">
        <f>Q177*H177</f>
        <v>1.243E-2</v>
      </c>
      <c r="S177" s="146">
        <v>0</v>
      </c>
      <c r="T177" s="147">
        <f>S177*H177</f>
        <v>0</v>
      </c>
      <c r="AR177" s="148" t="s">
        <v>249</v>
      </c>
      <c r="AT177" s="148" t="s">
        <v>342</v>
      </c>
      <c r="AU177" s="148" t="s">
        <v>86</v>
      </c>
      <c r="AY177" s="17" t="s">
        <v>339</v>
      </c>
      <c r="BE177" s="149">
        <f>IF(N177="základní",J177,0)</f>
        <v>0</v>
      </c>
      <c r="BF177" s="149">
        <f>IF(N177="snížená",J177,0)</f>
        <v>0</v>
      </c>
      <c r="BG177" s="149">
        <f>IF(N177="zákl. přenesená",J177,0)</f>
        <v>0</v>
      </c>
      <c r="BH177" s="149">
        <f>IF(N177="sníž. přenesená",J177,0)</f>
        <v>0</v>
      </c>
      <c r="BI177" s="149">
        <f>IF(N177="nulová",J177,0)</f>
        <v>0</v>
      </c>
      <c r="BJ177" s="17" t="s">
        <v>84</v>
      </c>
      <c r="BK177" s="149">
        <f>ROUND(I177*H177,2)</f>
        <v>0</v>
      </c>
      <c r="BL177" s="17" t="s">
        <v>249</v>
      </c>
      <c r="BM177" s="148" t="s">
        <v>950</v>
      </c>
    </row>
    <row r="178" spans="2:65" s="1" customFormat="1" ht="19.2" x14ac:dyDescent="0.2">
      <c r="B178" s="32"/>
      <c r="D178" s="150" t="s">
        <v>348</v>
      </c>
      <c r="F178" s="151" t="s">
        <v>904</v>
      </c>
      <c r="I178" s="152"/>
      <c r="L178" s="32"/>
      <c r="M178" s="153"/>
      <c r="T178" s="56"/>
      <c r="AT178" s="17" t="s">
        <v>348</v>
      </c>
      <c r="AU178" s="17" t="s">
        <v>86</v>
      </c>
    </row>
    <row r="179" spans="2:65" s="12" customFormat="1" x14ac:dyDescent="0.2">
      <c r="B179" s="155"/>
      <c r="D179" s="150" t="s">
        <v>376</v>
      </c>
      <c r="E179" s="156" t="s">
        <v>1</v>
      </c>
      <c r="F179" s="157" t="s">
        <v>951</v>
      </c>
      <c r="H179" s="158">
        <v>37.700000000000003</v>
      </c>
      <c r="I179" s="159"/>
      <c r="L179" s="155"/>
      <c r="M179" s="160"/>
      <c r="T179" s="161"/>
      <c r="AT179" s="156" t="s">
        <v>376</v>
      </c>
      <c r="AU179" s="156" t="s">
        <v>86</v>
      </c>
      <c r="AV179" s="12" t="s">
        <v>86</v>
      </c>
      <c r="AW179" s="12" t="s">
        <v>34</v>
      </c>
      <c r="AX179" s="12" t="s">
        <v>77</v>
      </c>
      <c r="AY179" s="156" t="s">
        <v>339</v>
      </c>
    </row>
    <row r="180" spans="2:65" s="12" customFormat="1" x14ac:dyDescent="0.2">
      <c r="B180" s="155"/>
      <c r="D180" s="150" t="s">
        <v>376</v>
      </c>
      <c r="E180" s="156" t="s">
        <v>1</v>
      </c>
      <c r="F180" s="157" t="s">
        <v>952</v>
      </c>
      <c r="H180" s="158">
        <v>25.6</v>
      </c>
      <c r="I180" s="159"/>
      <c r="L180" s="155"/>
      <c r="M180" s="160"/>
      <c r="T180" s="161"/>
      <c r="AT180" s="156" t="s">
        <v>376</v>
      </c>
      <c r="AU180" s="156" t="s">
        <v>86</v>
      </c>
      <c r="AV180" s="12" t="s">
        <v>86</v>
      </c>
      <c r="AW180" s="12" t="s">
        <v>34</v>
      </c>
      <c r="AX180" s="12" t="s">
        <v>77</v>
      </c>
      <c r="AY180" s="156" t="s">
        <v>339</v>
      </c>
    </row>
    <row r="181" spans="2:65" s="12" customFormat="1" x14ac:dyDescent="0.2">
      <c r="B181" s="155"/>
      <c r="D181" s="150" t="s">
        <v>376</v>
      </c>
      <c r="E181" s="156" t="s">
        <v>1</v>
      </c>
      <c r="F181" s="157" t="s">
        <v>953</v>
      </c>
      <c r="H181" s="158">
        <v>61</v>
      </c>
      <c r="I181" s="159"/>
      <c r="L181" s="155"/>
      <c r="M181" s="160"/>
      <c r="T181" s="161"/>
      <c r="AT181" s="156" t="s">
        <v>376</v>
      </c>
      <c r="AU181" s="156" t="s">
        <v>86</v>
      </c>
      <c r="AV181" s="12" t="s">
        <v>86</v>
      </c>
      <c r="AW181" s="12" t="s">
        <v>34</v>
      </c>
      <c r="AX181" s="12" t="s">
        <v>77</v>
      </c>
      <c r="AY181" s="156" t="s">
        <v>339</v>
      </c>
    </row>
    <row r="182" spans="2:65" s="13" customFormat="1" x14ac:dyDescent="0.2">
      <c r="B182" s="162"/>
      <c r="D182" s="150" t="s">
        <v>376</v>
      </c>
      <c r="E182" s="163" t="s">
        <v>1</v>
      </c>
      <c r="F182" s="164" t="s">
        <v>398</v>
      </c>
      <c r="H182" s="165">
        <v>124.3</v>
      </c>
      <c r="I182" s="166"/>
      <c r="L182" s="162"/>
      <c r="M182" s="167"/>
      <c r="T182" s="168"/>
      <c r="AT182" s="163" t="s">
        <v>376</v>
      </c>
      <c r="AU182" s="163" t="s">
        <v>86</v>
      </c>
      <c r="AV182" s="13" t="s">
        <v>249</v>
      </c>
      <c r="AW182" s="13" t="s">
        <v>34</v>
      </c>
      <c r="AX182" s="13" t="s">
        <v>84</v>
      </c>
      <c r="AY182" s="163" t="s">
        <v>339</v>
      </c>
    </row>
    <row r="183" spans="2:65" s="1" customFormat="1" ht="16.5" customHeight="1" x14ac:dyDescent="0.2">
      <c r="B183" s="136"/>
      <c r="C183" s="137" t="s">
        <v>423</v>
      </c>
      <c r="D183" s="137" t="s">
        <v>342</v>
      </c>
      <c r="E183" s="138" t="s">
        <v>900</v>
      </c>
      <c r="F183" s="139" t="s">
        <v>901</v>
      </c>
      <c r="G183" s="140" t="s">
        <v>381</v>
      </c>
      <c r="H183" s="141">
        <v>77</v>
      </c>
      <c r="I183" s="142"/>
      <c r="J183" s="143">
        <f>ROUND(I183*H183,2)</f>
        <v>0</v>
      </c>
      <c r="K183" s="139" t="s">
        <v>902</v>
      </c>
      <c r="L183" s="32"/>
      <c r="M183" s="144" t="s">
        <v>1</v>
      </c>
      <c r="N183" s="145" t="s">
        <v>42</v>
      </c>
      <c r="P183" s="146">
        <f>O183*H183</f>
        <v>0</v>
      </c>
      <c r="Q183" s="146">
        <v>1E-4</v>
      </c>
      <c r="R183" s="146">
        <f>Q183*H183</f>
        <v>7.7000000000000002E-3</v>
      </c>
      <c r="S183" s="146">
        <v>0</v>
      </c>
      <c r="T183" s="147">
        <f>S183*H183</f>
        <v>0</v>
      </c>
      <c r="AR183" s="148" t="s">
        <v>249</v>
      </c>
      <c r="AT183" s="148" t="s">
        <v>342</v>
      </c>
      <c r="AU183" s="148" t="s">
        <v>86</v>
      </c>
      <c r="AY183" s="17" t="s">
        <v>339</v>
      </c>
      <c r="BE183" s="149">
        <f>IF(N183="základní",J183,0)</f>
        <v>0</v>
      </c>
      <c r="BF183" s="149">
        <f>IF(N183="snížená",J183,0)</f>
        <v>0</v>
      </c>
      <c r="BG183" s="149">
        <f>IF(N183="zákl. přenesená",J183,0)</f>
        <v>0</v>
      </c>
      <c r="BH183" s="149">
        <f>IF(N183="sníž. přenesená",J183,0)</f>
        <v>0</v>
      </c>
      <c r="BI183" s="149">
        <f>IF(N183="nulová",J183,0)</f>
        <v>0</v>
      </c>
      <c r="BJ183" s="17" t="s">
        <v>84</v>
      </c>
      <c r="BK183" s="149">
        <f>ROUND(I183*H183,2)</f>
        <v>0</v>
      </c>
      <c r="BL183" s="17" t="s">
        <v>249</v>
      </c>
      <c r="BM183" s="148" t="s">
        <v>954</v>
      </c>
    </row>
    <row r="184" spans="2:65" s="1" customFormat="1" ht="19.2" x14ac:dyDescent="0.2">
      <c r="B184" s="32"/>
      <c r="D184" s="150" t="s">
        <v>348</v>
      </c>
      <c r="F184" s="151" t="s">
        <v>904</v>
      </c>
      <c r="I184" s="152"/>
      <c r="L184" s="32"/>
      <c r="M184" s="153"/>
      <c r="T184" s="56"/>
      <c r="AT184" s="17" t="s">
        <v>348</v>
      </c>
      <c r="AU184" s="17" t="s">
        <v>86</v>
      </c>
    </row>
    <row r="185" spans="2:65" s="12" customFormat="1" x14ac:dyDescent="0.2">
      <c r="B185" s="155"/>
      <c r="D185" s="150" t="s">
        <v>376</v>
      </c>
      <c r="E185" s="156" t="s">
        <v>1</v>
      </c>
      <c r="F185" s="157" t="s">
        <v>955</v>
      </c>
      <c r="H185" s="158">
        <v>77</v>
      </c>
      <c r="I185" s="159"/>
      <c r="L185" s="155"/>
      <c r="M185" s="160"/>
      <c r="T185" s="161"/>
      <c r="AT185" s="156" t="s">
        <v>376</v>
      </c>
      <c r="AU185" s="156" t="s">
        <v>86</v>
      </c>
      <c r="AV185" s="12" t="s">
        <v>86</v>
      </c>
      <c r="AW185" s="12" t="s">
        <v>34</v>
      </c>
      <c r="AX185" s="12" t="s">
        <v>84</v>
      </c>
      <c r="AY185" s="156" t="s">
        <v>339</v>
      </c>
    </row>
    <row r="186" spans="2:65" s="1" customFormat="1" ht="21.75" customHeight="1" x14ac:dyDescent="0.2">
      <c r="B186" s="136"/>
      <c r="C186" s="137" t="s">
        <v>428</v>
      </c>
      <c r="D186" s="137" t="s">
        <v>342</v>
      </c>
      <c r="E186" s="138" t="s">
        <v>956</v>
      </c>
      <c r="F186" s="139" t="s">
        <v>957</v>
      </c>
      <c r="G186" s="140" t="s">
        <v>381</v>
      </c>
      <c r="H186" s="141">
        <v>231</v>
      </c>
      <c r="I186" s="142"/>
      <c r="J186" s="143">
        <f>ROUND(I186*H186,2)</f>
        <v>0</v>
      </c>
      <c r="K186" s="139" t="s">
        <v>902</v>
      </c>
      <c r="L186" s="32"/>
      <c r="M186" s="144" t="s">
        <v>1</v>
      </c>
      <c r="N186" s="145" t="s">
        <v>42</v>
      </c>
      <c r="P186" s="146">
        <f>O186*H186</f>
        <v>0</v>
      </c>
      <c r="Q186" s="146">
        <v>0</v>
      </c>
      <c r="R186" s="146">
        <f>Q186*H186</f>
        <v>0</v>
      </c>
      <c r="S186" s="146">
        <v>0</v>
      </c>
      <c r="T186" s="147">
        <f>S186*H186</f>
        <v>0</v>
      </c>
      <c r="AR186" s="148" t="s">
        <v>249</v>
      </c>
      <c r="AT186" s="148" t="s">
        <v>342</v>
      </c>
      <c r="AU186" s="148" t="s">
        <v>86</v>
      </c>
      <c r="AY186" s="17" t="s">
        <v>339</v>
      </c>
      <c r="BE186" s="149">
        <f>IF(N186="základní",J186,0)</f>
        <v>0</v>
      </c>
      <c r="BF186" s="149">
        <f>IF(N186="snížená",J186,0)</f>
        <v>0</v>
      </c>
      <c r="BG186" s="149">
        <f>IF(N186="zákl. přenesená",J186,0)</f>
        <v>0</v>
      </c>
      <c r="BH186" s="149">
        <f>IF(N186="sníž. přenesená",J186,0)</f>
        <v>0</v>
      </c>
      <c r="BI186" s="149">
        <f>IF(N186="nulová",J186,0)</f>
        <v>0</v>
      </c>
      <c r="BJ186" s="17" t="s">
        <v>84</v>
      </c>
      <c r="BK186" s="149">
        <f>ROUND(I186*H186,2)</f>
        <v>0</v>
      </c>
      <c r="BL186" s="17" t="s">
        <v>249</v>
      </c>
      <c r="BM186" s="148" t="s">
        <v>958</v>
      </c>
    </row>
    <row r="187" spans="2:65" s="1" customFormat="1" ht="19.2" x14ac:dyDescent="0.2">
      <c r="B187" s="32"/>
      <c r="D187" s="150" t="s">
        <v>348</v>
      </c>
      <c r="F187" s="151" t="s">
        <v>959</v>
      </c>
      <c r="I187" s="152"/>
      <c r="L187" s="32"/>
      <c r="M187" s="153"/>
      <c r="T187" s="56"/>
      <c r="AT187" s="17" t="s">
        <v>348</v>
      </c>
      <c r="AU187" s="17" t="s">
        <v>86</v>
      </c>
    </row>
    <row r="188" spans="2:65" s="12" customFormat="1" x14ac:dyDescent="0.2">
      <c r="B188" s="155"/>
      <c r="D188" s="150" t="s">
        <v>376</v>
      </c>
      <c r="E188" s="156" t="s">
        <v>1</v>
      </c>
      <c r="F188" s="157" t="s">
        <v>828</v>
      </c>
      <c r="H188" s="158">
        <v>231</v>
      </c>
      <c r="I188" s="159"/>
      <c r="L188" s="155"/>
      <c r="M188" s="160"/>
      <c r="T188" s="161"/>
      <c r="AT188" s="156" t="s">
        <v>376</v>
      </c>
      <c r="AU188" s="156" t="s">
        <v>86</v>
      </c>
      <c r="AV188" s="12" t="s">
        <v>86</v>
      </c>
      <c r="AW188" s="12" t="s">
        <v>34</v>
      </c>
      <c r="AX188" s="12" t="s">
        <v>84</v>
      </c>
      <c r="AY188" s="156" t="s">
        <v>339</v>
      </c>
    </row>
    <row r="189" spans="2:65" s="1" customFormat="1" ht="16.5" customHeight="1" x14ac:dyDescent="0.2">
      <c r="B189" s="136"/>
      <c r="C189" s="169" t="s">
        <v>433</v>
      </c>
      <c r="D189" s="169" t="s">
        <v>490</v>
      </c>
      <c r="E189" s="170" t="s">
        <v>960</v>
      </c>
      <c r="F189" s="171" t="s">
        <v>961</v>
      </c>
      <c r="G189" s="172" t="s">
        <v>493</v>
      </c>
      <c r="H189" s="173">
        <v>92.4</v>
      </c>
      <c r="I189" s="174"/>
      <c r="J189" s="175">
        <f>ROUND(I189*H189,2)</f>
        <v>0</v>
      </c>
      <c r="K189" s="171" t="s">
        <v>902</v>
      </c>
      <c r="L189" s="176"/>
      <c r="M189" s="177" t="s">
        <v>1</v>
      </c>
      <c r="N189" s="178" t="s">
        <v>42</v>
      </c>
      <c r="P189" s="146">
        <f>O189*H189</f>
        <v>0</v>
      </c>
      <c r="Q189" s="146">
        <v>1</v>
      </c>
      <c r="R189" s="146">
        <f>Q189*H189</f>
        <v>92.4</v>
      </c>
      <c r="S189" s="146">
        <v>0</v>
      </c>
      <c r="T189" s="147">
        <f>S189*H189</f>
        <v>0</v>
      </c>
      <c r="AR189" s="148" t="s">
        <v>494</v>
      </c>
      <c r="AT189" s="148" t="s">
        <v>490</v>
      </c>
      <c r="AU189" s="148" t="s">
        <v>86</v>
      </c>
      <c r="AY189" s="17" t="s">
        <v>339</v>
      </c>
      <c r="BE189" s="149">
        <f>IF(N189="základní",J189,0)</f>
        <v>0</v>
      </c>
      <c r="BF189" s="149">
        <f>IF(N189="snížená",J189,0)</f>
        <v>0</v>
      </c>
      <c r="BG189" s="149">
        <f>IF(N189="zákl. přenesená",J189,0)</f>
        <v>0</v>
      </c>
      <c r="BH189" s="149">
        <f>IF(N189="sníž. přenesená",J189,0)</f>
        <v>0</v>
      </c>
      <c r="BI189" s="149">
        <f>IF(N189="nulová",J189,0)</f>
        <v>0</v>
      </c>
      <c r="BJ189" s="17" t="s">
        <v>84</v>
      </c>
      <c r="BK189" s="149">
        <f>ROUND(I189*H189,2)</f>
        <v>0</v>
      </c>
      <c r="BL189" s="17" t="s">
        <v>494</v>
      </c>
      <c r="BM189" s="148" t="s">
        <v>962</v>
      </c>
    </row>
    <row r="190" spans="2:65" s="1" customFormat="1" x14ac:dyDescent="0.2">
      <c r="B190" s="32"/>
      <c r="D190" s="150" t="s">
        <v>348</v>
      </c>
      <c r="F190" s="151" t="s">
        <v>961</v>
      </c>
      <c r="I190" s="152"/>
      <c r="L190" s="32"/>
      <c r="M190" s="153"/>
      <c r="T190" s="56"/>
      <c r="AT190" s="17" t="s">
        <v>348</v>
      </c>
      <c r="AU190" s="17" t="s">
        <v>86</v>
      </c>
    </row>
    <row r="191" spans="2:65" s="12" customFormat="1" x14ac:dyDescent="0.2">
      <c r="B191" s="155"/>
      <c r="D191" s="150" t="s">
        <v>376</v>
      </c>
      <c r="E191" s="156" t="s">
        <v>1</v>
      </c>
      <c r="F191" s="157" t="s">
        <v>963</v>
      </c>
      <c r="H191" s="158">
        <v>92.4</v>
      </c>
      <c r="I191" s="159"/>
      <c r="L191" s="155"/>
      <c r="M191" s="160"/>
      <c r="T191" s="161"/>
      <c r="AT191" s="156" t="s">
        <v>376</v>
      </c>
      <c r="AU191" s="156" t="s">
        <v>86</v>
      </c>
      <c r="AV191" s="12" t="s">
        <v>86</v>
      </c>
      <c r="AW191" s="12" t="s">
        <v>34</v>
      </c>
      <c r="AX191" s="12" t="s">
        <v>84</v>
      </c>
      <c r="AY191" s="156" t="s">
        <v>339</v>
      </c>
    </row>
    <row r="192" spans="2:65" s="1" customFormat="1" ht="16.5" customHeight="1" x14ac:dyDescent="0.2">
      <c r="B192" s="136"/>
      <c r="C192" s="137" t="s">
        <v>439</v>
      </c>
      <c r="D192" s="137" t="s">
        <v>342</v>
      </c>
      <c r="E192" s="138" t="s">
        <v>964</v>
      </c>
      <c r="F192" s="139" t="s">
        <v>965</v>
      </c>
      <c r="G192" s="140" t="s">
        <v>381</v>
      </c>
      <c r="H192" s="141">
        <v>231</v>
      </c>
      <c r="I192" s="142"/>
      <c r="J192" s="143">
        <f>ROUND(I192*H192,2)</f>
        <v>0</v>
      </c>
      <c r="K192" s="139" t="s">
        <v>902</v>
      </c>
      <c r="L192" s="32"/>
      <c r="M192" s="144" t="s">
        <v>1</v>
      </c>
      <c r="N192" s="145" t="s">
        <v>42</v>
      </c>
      <c r="P192" s="146">
        <f>O192*H192</f>
        <v>0</v>
      </c>
      <c r="Q192" s="146">
        <v>0</v>
      </c>
      <c r="R192" s="146">
        <f>Q192*H192</f>
        <v>0</v>
      </c>
      <c r="S192" s="146">
        <v>0</v>
      </c>
      <c r="T192" s="147">
        <f>S192*H192</f>
        <v>0</v>
      </c>
      <c r="AR192" s="148" t="s">
        <v>249</v>
      </c>
      <c r="AT192" s="148" t="s">
        <v>342</v>
      </c>
      <c r="AU192" s="148" t="s">
        <v>86</v>
      </c>
      <c r="AY192" s="17" t="s">
        <v>339</v>
      </c>
      <c r="BE192" s="149">
        <f>IF(N192="základní",J192,0)</f>
        <v>0</v>
      </c>
      <c r="BF192" s="149">
        <f>IF(N192="snížená",J192,0)</f>
        <v>0</v>
      </c>
      <c r="BG192" s="149">
        <f>IF(N192="zákl. přenesená",J192,0)</f>
        <v>0</v>
      </c>
      <c r="BH192" s="149">
        <f>IF(N192="sníž. přenesená",J192,0)</f>
        <v>0</v>
      </c>
      <c r="BI192" s="149">
        <f>IF(N192="nulová",J192,0)</f>
        <v>0</v>
      </c>
      <c r="BJ192" s="17" t="s">
        <v>84</v>
      </c>
      <c r="BK192" s="149">
        <f>ROUND(I192*H192,2)</f>
        <v>0</v>
      </c>
      <c r="BL192" s="17" t="s">
        <v>249</v>
      </c>
      <c r="BM192" s="148" t="s">
        <v>966</v>
      </c>
    </row>
    <row r="193" spans="2:65" s="1" customFormat="1" x14ac:dyDescent="0.2">
      <c r="B193" s="32"/>
      <c r="D193" s="150" t="s">
        <v>348</v>
      </c>
      <c r="F193" s="151" t="s">
        <v>967</v>
      </c>
      <c r="I193" s="152"/>
      <c r="L193" s="32"/>
      <c r="M193" s="153"/>
      <c r="T193" s="56"/>
      <c r="AT193" s="17" t="s">
        <v>348</v>
      </c>
      <c r="AU193" s="17" t="s">
        <v>86</v>
      </c>
    </row>
    <row r="194" spans="2:65" s="12" customFormat="1" x14ac:dyDescent="0.2">
      <c r="B194" s="155"/>
      <c r="D194" s="150" t="s">
        <v>376</v>
      </c>
      <c r="E194" s="156" t="s">
        <v>1</v>
      </c>
      <c r="F194" s="157" t="s">
        <v>828</v>
      </c>
      <c r="H194" s="158">
        <v>231</v>
      </c>
      <c r="I194" s="159"/>
      <c r="L194" s="155"/>
      <c r="M194" s="160"/>
      <c r="T194" s="161"/>
      <c r="AT194" s="156" t="s">
        <v>376</v>
      </c>
      <c r="AU194" s="156" t="s">
        <v>86</v>
      </c>
      <c r="AV194" s="12" t="s">
        <v>86</v>
      </c>
      <c r="AW194" s="12" t="s">
        <v>34</v>
      </c>
      <c r="AX194" s="12" t="s">
        <v>84</v>
      </c>
      <c r="AY194" s="156" t="s">
        <v>339</v>
      </c>
    </row>
    <row r="195" spans="2:65" s="1" customFormat="1" ht="16.5" customHeight="1" x14ac:dyDescent="0.2">
      <c r="B195" s="136"/>
      <c r="C195" s="169" t="s">
        <v>445</v>
      </c>
      <c r="D195" s="169" t="s">
        <v>490</v>
      </c>
      <c r="E195" s="170" t="s">
        <v>968</v>
      </c>
      <c r="F195" s="171" t="s">
        <v>969</v>
      </c>
      <c r="G195" s="172" t="s">
        <v>970</v>
      </c>
      <c r="H195" s="173">
        <v>7</v>
      </c>
      <c r="I195" s="174"/>
      <c r="J195" s="175">
        <f>ROUND(I195*H195,2)</f>
        <v>0</v>
      </c>
      <c r="K195" s="171" t="s">
        <v>902</v>
      </c>
      <c r="L195" s="176"/>
      <c r="M195" s="177" t="s">
        <v>1</v>
      </c>
      <c r="N195" s="178" t="s">
        <v>42</v>
      </c>
      <c r="P195" s="146">
        <f>O195*H195</f>
        <v>0</v>
      </c>
      <c r="Q195" s="146">
        <v>1E-3</v>
      </c>
      <c r="R195" s="146">
        <f>Q195*H195</f>
        <v>7.0000000000000001E-3</v>
      </c>
      <c r="S195" s="146">
        <v>0</v>
      </c>
      <c r="T195" s="147">
        <f>S195*H195</f>
        <v>0</v>
      </c>
      <c r="AR195" s="148" t="s">
        <v>494</v>
      </c>
      <c r="AT195" s="148" t="s">
        <v>490</v>
      </c>
      <c r="AU195" s="148" t="s">
        <v>86</v>
      </c>
      <c r="AY195" s="17" t="s">
        <v>339</v>
      </c>
      <c r="BE195" s="149">
        <f>IF(N195="základní",J195,0)</f>
        <v>0</v>
      </c>
      <c r="BF195" s="149">
        <f>IF(N195="snížená",J195,0)</f>
        <v>0</v>
      </c>
      <c r="BG195" s="149">
        <f>IF(N195="zákl. přenesená",J195,0)</f>
        <v>0</v>
      </c>
      <c r="BH195" s="149">
        <f>IF(N195="sníž. přenesená",J195,0)</f>
        <v>0</v>
      </c>
      <c r="BI195" s="149">
        <f>IF(N195="nulová",J195,0)</f>
        <v>0</v>
      </c>
      <c r="BJ195" s="17" t="s">
        <v>84</v>
      </c>
      <c r="BK195" s="149">
        <f>ROUND(I195*H195,2)</f>
        <v>0</v>
      </c>
      <c r="BL195" s="17" t="s">
        <v>494</v>
      </c>
      <c r="BM195" s="148" t="s">
        <v>971</v>
      </c>
    </row>
    <row r="196" spans="2:65" s="1" customFormat="1" x14ac:dyDescent="0.2">
      <c r="B196" s="32"/>
      <c r="D196" s="150" t="s">
        <v>348</v>
      </c>
      <c r="F196" s="151" t="s">
        <v>969</v>
      </c>
      <c r="I196" s="152"/>
      <c r="L196" s="32"/>
      <c r="M196" s="153"/>
      <c r="T196" s="56"/>
      <c r="AT196" s="17" t="s">
        <v>348</v>
      </c>
      <c r="AU196" s="17" t="s">
        <v>86</v>
      </c>
    </row>
    <row r="197" spans="2:65" s="1" customFormat="1" ht="16.5" customHeight="1" x14ac:dyDescent="0.2">
      <c r="B197" s="136"/>
      <c r="C197" s="137" t="s">
        <v>451</v>
      </c>
      <c r="D197" s="137" t="s">
        <v>342</v>
      </c>
      <c r="E197" s="138" t="s">
        <v>972</v>
      </c>
      <c r="F197" s="139" t="s">
        <v>973</v>
      </c>
      <c r="G197" s="140" t="s">
        <v>381</v>
      </c>
      <c r="H197" s="141">
        <v>231</v>
      </c>
      <c r="I197" s="142"/>
      <c r="J197" s="143">
        <f>ROUND(I197*H197,2)</f>
        <v>0</v>
      </c>
      <c r="K197" s="139" t="s">
        <v>902</v>
      </c>
      <c r="L197" s="32"/>
      <c r="M197" s="144" t="s">
        <v>1</v>
      </c>
      <c r="N197" s="145" t="s">
        <v>42</v>
      </c>
      <c r="P197" s="146">
        <f>O197*H197</f>
        <v>0</v>
      </c>
      <c r="Q197" s="146">
        <v>0</v>
      </c>
      <c r="R197" s="146">
        <f>Q197*H197</f>
        <v>0</v>
      </c>
      <c r="S197" s="146">
        <v>0</v>
      </c>
      <c r="T197" s="147">
        <f>S197*H197</f>
        <v>0</v>
      </c>
      <c r="AR197" s="148" t="s">
        <v>826</v>
      </c>
      <c r="AT197" s="148" t="s">
        <v>342</v>
      </c>
      <c r="AU197" s="148" t="s">
        <v>86</v>
      </c>
      <c r="AY197" s="17" t="s">
        <v>339</v>
      </c>
      <c r="BE197" s="149">
        <f>IF(N197="základní",J197,0)</f>
        <v>0</v>
      </c>
      <c r="BF197" s="149">
        <f>IF(N197="snížená",J197,0)</f>
        <v>0</v>
      </c>
      <c r="BG197" s="149">
        <f>IF(N197="zákl. přenesená",J197,0)</f>
        <v>0</v>
      </c>
      <c r="BH197" s="149">
        <f>IF(N197="sníž. přenesená",J197,0)</f>
        <v>0</v>
      </c>
      <c r="BI197" s="149">
        <f>IF(N197="nulová",J197,0)</f>
        <v>0</v>
      </c>
      <c r="BJ197" s="17" t="s">
        <v>84</v>
      </c>
      <c r="BK197" s="149">
        <f>ROUND(I197*H197,2)</f>
        <v>0</v>
      </c>
      <c r="BL197" s="17" t="s">
        <v>826</v>
      </c>
      <c r="BM197" s="148" t="s">
        <v>974</v>
      </c>
    </row>
    <row r="198" spans="2:65" s="1" customFormat="1" x14ac:dyDescent="0.2">
      <c r="B198" s="32"/>
      <c r="D198" s="150" t="s">
        <v>348</v>
      </c>
      <c r="F198" s="151" t="s">
        <v>973</v>
      </c>
      <c r="I198" s="152"/>
      <c r="L198" s="32"/>
      <c r="M198" s="153"/>
      <c r="T198" s="56"/>
      <c r="AT198" s="17" t="s">
        <v>348</v>
      </c>
      <c r="AU198" s="17" t="s">
        <v>86</v>
      </c>
    </row>
    <row r="199" spans="2:65" s="12" customFormat="1" x14ac:dyDescent="0.2">
      <c r="B199" s="155"/>
      <c r="D199" s="150" t="s">
        <v>376</v>
      </c>
      <c r="E199" s="156" t="s">
        <v>1</v>
      </c>
      <c r="F199" s="157" t="s">
        <v>828</v>
      </c>
      <c r="H199" s="158">
        <v>231</v>
      </c>
      <c r="I199" s="159"/>
      <c r="L199" s="155"/>
      <c r="M199" s="160"/>
      <c r="T199" s="161"/>
      <c r="AT199" s="156" t="s">
        <v>376</v>
      </c>
      <c r="AU199" s="156" t="s">
        <v>86</v>
      </c>
      <c r="AV199" s="12" t="s">
        <v>86</v>
      </c>
      <c r="AW199" s="12" t="s">
        <v>34</v>
      </c>
      <c r="AX199" s="12" t="s">
        <v>84</v>
      </c>
      <c r="AY199" s="156" t="s">
        <v>339</v>
      </c>
    </row>
    <row r="200" spans="2:65" s="1" customFormat="1" ht="16.5" customHeight="1" x14ac:dyDescent="0.2">
      <c r="B200" s="136"/>
      <c r="C200" s="169" t="s">
        <v>7</v>
      </c>
      <c r="D200" s="169" t="s">
        <v>490</v>
      </c>
      <c r="E200" s="170" t="s">
        <v>975</v>
      </c>
      <c r="F200" s="171" t="s">
        <v>976</v>
      </c>
      <c r="G200" s="172" t="s">
        <v>381</v>
      </c>
      <c r="H200" s="173">
        <v>242.55</v>
      </c>
      <c r="I200" s="174"/>
      <c r="J200" s="175">
        <f>ROUND(I200*H200,2)</f>
        <v>0</v>
      </c>
      <c r="K200" s="171" t="s">
        <v>1</v>
      </c>
      <c r="L200" s="176"/>
      <c r="M200" s="177" t="s">
        <v>1</v>
      </c>
      <c r="N200" s="178" t="s">
        <v>42</v>
      </c>
      <c r="P200" s="146">
        <f>O200*H200</f>
        <v>0</v>
      </c>
      <c r="Q200" s="146">
        <v>7.4999999999999997E-3</v>
      </c>
      <c r="R200" s="146">
        <f>Q200*H200</f>
        <v>1.8191250000000001</v>
      </c>
      <c r="S200" s="146">
        <v>0</v>
      </c>
      <c r="T200" s="147">
        <f>S200*H200</f>
        <v>0</v>
      </c>
      <c r="AR200" s="148" t="s">
        <v>977</v>
      </c>
      <c r="AT200" s="148" t="s">
        <v>490</v>
      </c>
      <c r="AU200" s="148" t="s">
        <v>86</v>
      </c>
      <c r="AY200" s="17" t="s">
        <v>339</v>
      </c>
      <c r="BE200" s="149">
        <f>IF(N200="základní",J200,0)</f>
        <v>0</v>
      </c>
      <c r="BF200" s="149">
        <f>IF(N200="snížená",J200,0)</f>
        <v>0</v>
      </c>
      <c r="BG200" s="149">
        <f>IF(N200="zákl. přenesená",J200,0)</f>
        <v>0</v>
      </c>
      <c r="BH200" s="149">
        <f>IF(N200="sníž. přenesená",J200,0)</f>
        <v>0</v>
      </c>
      <c r="BI200" s="149">
        <f>IF(N200="nulová",J200,0)</f>
        <v>0</v>
      </c>
      <c r="BJ200" s="17" t="s">
        <v>84</v>
      </c>
      <c r="BK200" s="149">
        <f>ROUND(I200*H200,2)</f>
        <v>0</v>
      </c>
      <c r="BL200" s="17" t="s">
        <v>826</v>
      </c>
      <c r="BM200" s="148" t="s">
        <v>978</v>
      </c>
    </row>
    <row r="201" spans="2:65" s="1" customFormat="1" x14ac:dyDescent="0.2">
      <c r="B201" s="32"/>
      <c r="D201" s="150" t="s">
        <v>348</v>
      </c>
      <c r="F201" s="151" t="s">
        <v>976</v>
      </c>
      <c r="I201" s="152"/>
      <c r="L201" s="32"/>
      <c r="M201" s="153"/>
      <c r="T201" s="56"/>
      <c r="AT201" s="17" t="s">
        <v>348</v>
      </c>
      <c r="AU201" s="17" t="s">
        <v>86</v>
      </c>
    </row>
    <row r="202" spans="2:65" s="12" customFormat="1" x14ac:dyDescent="0.2">
      <c r="B202" s="155"/>
      <c r="D202" s="150" t="s">
        <v>376</v>
      </c>
      <c r="E202" s="156" t="s">
        <v>1</v>
      </c>
      <c r="F202" s="157" t="s">
        <v>979</v>
      </c>
      <c r="H202" s="158">
        <v>242.55</v>
      </c>
      <c r="I202" s="159"/>
      <c r="L202" s="155"/>
      <c r="M202" s="160"/>
      <c r="T202" s="161"/>
      <c r="AT202" s="156" t="s">
        <v>376</v>
      </c>
      <c r="AU202" s="156" t="s">
        <v>86</v>
      </c>
      <c r="AV202" s="12" t="s">
        <v>86</v>
      </c>
      <c r="AW202" s="12" t="s">
        <v>34</v>
      </c>
      <c r="AX202" s="12" t="s">
        <v>84</v>
      </c>
      <c r="AY202" s="156" t="s">
        <v>339</v>
      </c>
    </row>
    <row r="203" spans="2:65" s="1" customFormat="1" ht="16.5" customHeight="1" x14ac:dyDescent="0.2">
      <c r="B203" s="136"/>
      <c r="C203" s="169" t="s">
        <v>460</v>
      </c>
      <c r="D203" s="169" t="s">
        <v>490</v>
      </c>
      <c r="E203" s="170" t="s">
        <v>980</v>
      </c>
      <c r="F203" s="171" t="s">
        <v>981</v>
      </c>
      <c r="G203" s="172" t="s">
        <v>345</v>
      </c>
      <c r="H203" s="173">
        <v>231</v>
      </c>
      <c r="I203" s="174"/>
      <c r="J203" s="175">
        <f>ROUND(I203*H203,2)</f>
        <v>0</v>
      </c>
      <c r="K203" s="171" t="s">
        <v>1</v>
      </c>
      <c r="L203" s="176"/>
      <c r="M203" s="177" t="s">
        <v>1</v>
      </c>
      <c r="N203" s="178" t="s">
        <v>42</v>
      </c>
      <c r="P203" s="146">
        <f>O203*H203</f>
        <v>0</v>
      </c>
      <c r="Q203" s="146">
        <v>0</v>
      </c>
      <c r="R203" s="146">
        <f>Q203*H203</f>
        <v>0</v>
      </c>
      <c r="S203" s="146">
        <v>0</v>
      </c>
      <c r="T203" s="147">
        <f>S203*H203</f>
        <v>0</v>
      </c>
      <c r="AR203" s="148" t="s">
        <v>977</v>
      </c>
      <c r="AT203" s="148" t="s">
        <v>490</v>
      </c>
      <c r="AU203" s="148" t="s">
        <v>86</v>
      </c>
      <c r="AY203" s="17" t="s">
        <v>339</v>
      </c>
      <c r="BE203" s="149">
        <f>IF(N203="základní",J203,0)</f>
        <v>0</v>
      </c>
      <c r="BF203" s="149">
        <f>IF(N203="snížená",J203,0)</f>
        <v>0</v>
      </c>
      <c r="BG203" s="149">
        <f>IF(N203="zákl. přenesená",J203,0)</f>
        <v>0</v>
      </c>
      <c r="BH203" s="149">
        <f>IF(N203="sníž. přenesená",J203,0)</f>
        <v>0</v>
      </c>
      <c r="BI203" s="149">
        <f>IF(N203="nulová",J203,0)</f>
        <v>0</v>
      </c>
      <c r="BJ203" s="17" t="s">
        <v>84</v>
      </c>
      <c r="BK203" s="149">
        <f>ROUND(I203*H203,2)</f>
        <v>0</v>
      </c>
      <c r="BL203" s="17" t="s">
        <v>826</v>
      </c>
      <c r="BM203" s="148" t="s">
        <v>982</v>
      </c>
    </row>
    <row r="204" spans="2:65" s="1" customFormat="1" x14ac:dyDescent="0.2">
      <c r="B204" s="32"/>
      <c r="D204" s="150" t="s">
        <v>348</v>
      </c>
      <c r="F204" s="151" t="s">
        <v>981</v>
      </c>
      <c r="I204" s="152"/>
      <c r="L204" s="32"/>
      <c r="M204" s="153"/>
      <c r="T204" s="56"/>
      <c r="AT204" s="17" t="s">
        <v>348</v>
      </c>
      <c r="AU204" s="17" t="s">
        <v>86</v>
      </c>
    </row>
    <row r="205" spans="2:65" s="1" customFormat="1" ht="16.5" customHeight="1" x14ac:dyDescent="0.2">
      <c r="B205" s="136"/>
      <c r="C205" s="137" t="s">
        <v>467</v>
      </c>
      <c r="D205" s="137" t="s">
        <v>342</v>
      </c>
      <c r="E205" s="138" t="s">
        <v>900</v>
      </c>
      <c r="F205" s="139" t="s">
        <v>901</v>
      </c>
      <c r="G205" s="140" t="s">
        <v>381</v>
      </c>
      <c r="H205" s="141">
        <v>1770</v>
      </c>
      <c r="I205" s="142"/>
      <c r="J205" s="143">
        <f>ROUND(I205*H205,2)</f>
        <v>0</v>
      </c>
      <c r="K205" s="139" t="s">
        <v>902</v>
      </c>
      <c r="L205" s="32"/>
      <c r="M205" s="144" t="s">
        <v>1</v>
      </c>
      <c r="N205" s="145" t="s">
        <v>42</v>
      </c>
      <c r="P205" s="146">
        <f>O205*H205</f>
        <v>0</v>
      </c>
      <c r="Q205" s="146">
        <v>1E-4</v>
      </c>
      <c r="R205" s="146">
        <f>Q205*H205</f>
        <v>0.17700000000000002</v>
      </c>
      <c r="S205" s="146">
        <v>0</v>
      </c>
      <c r="T205" s="147">
        <f>S205*H205</f>
        <v>0</v>
      </c>
      <c r="AR205" s="148" t="s">
        <v>249</v>
      </c>
      <c r="AT205" s="148" t="s">
        <v>342</v>
      </c>
      <c r="AU205" s="148" t="s">
        <v>86</v>
      </c>
      <c r="AY205" s="17" t="s">
        <v>339</v>
      </c>
      <c r="BE205" s="149">
        <f>IF(N205="základní",J205,0)</f>
        <v>0</v>
      </c>
      <c r="BF205" s="149">
        <f>IF(N205="snížená",J205,0)</f>
        <v>0</v>
      </c>
      <c r="BG205" s="149">
        <f>IF(N205="zákl. přenesená",J205,0)</f>
        <v>0</v>
      </c>
      <c r="BH205" s="149">
        <f>IF(N205="sníž. přenesená",J205,0)</f>
        <v>0</v>
      </c>
      <c r="BI205" s="149">
        <f>IF(N205="nulová",J205,0)</f>
        <v>0</v>
      </c>
      <c r="BJ205" s="17" t="s">
        <v>84</v>
      </c>
      <c r="BK205" s="149">
        <f>ROUND(I205*H205,2)</f>
        <v>0</v>
      </c>
      <c r="BL205" s="17" t="s">
        <v>249</v>
      </c>
      <c r="BM205" s="148" t="s">
        <v>983</v>
      </c>
    </row>
    <row r="206" spans="2:65" s="1" customFormat="1" ht="19.2" x14ac:dyDescent="0.2">
      <c r="B206" s="32"/>
      <c r="D206" s="150" t="s">
        <v>348</v>
      </c>
      <c r="F206" s="151" t="s">
        <v>904</v>
      </c>
      <c r="I206" s="152"/>
      <c r="L206" s="32"/>
      <c r="M206" s="153"/>
      <c r="T206" s="56"/>
      <c r="AT206" s="17" t="s">
        <v>348</v>
      </c>
      <c r="AU206" s="17" t="s">
        <v>86</v>
      </c>
    </row>
    <row r="207" spans="2:65" s="12" customFormat="1" x14ac:dyDescent="0.2">
      <c r="B207" s="155"/>
      <c r="D207" s="150" t="s">
        <v>376</v>
      </c>
      <c r="E207" s="156" t="s">
        <v>1</v>
      </c>
      <c r="F207" s="157" t="s">
        <v>850</v>
      </c>
      <c r="H207" s="158">
        <v>1770</v>
      </c>
      <c r="I207" s="159"/>
      <c r="L207" s="155"/>
      <c r="M207" s="179"/>
      <c r="N207" s="180"/>
      <c r="O207" s="180"/>
      <c r="P207" s="180"/>
      <c r="Q207" s="180"/>
      <c r="R207" s="180"/>
      <c r="S207" s="180"/>
      <c r="T207" s="181"/>
      <c r="AT207" s="156" t="s">
        <v>376</v>
      </c>
      <c r="AU207" s="156" t="s">
        <v>86</v>
      </c>
      <c r="AV207" s="12" t="s">
        <v>86</v>
      </c>
      <c r="AW207" s="12" t="s">
        <v>34</v>
      </c>
      <c r="AX207" s="12" t="s">
        <v>84</v>
      </c>
      <c r="AY207" s="156" t="s">
        <v>339</v>
      </c>
    </row>
    <row r="208" spans="2:65" s="1" customFormat="1" ht="6.9" customHeight="1" x14ac:dyDescent="0.2">
      <c r="B208" s="44"/>
      <c r="C208" s="45"/>
      <c r="D208" s="45"/>
      <c r="E208" s="45"/>
      <c r="F208" s="45"/>
      <c r="G208" s="45"/>
      <c r="H208" s="45"/>
      <c r="I208" s="45"/>
      <c r="J208" s="45"/>
      <c r="K208" s="45"/>
      <c r="L208" s="32"/>
    </row>
  </sheetData>
  <autoFilter ref="C125:K207" xr:uid="{00000000-0009-0000-0000-000003000000}"/>
  <mergeCells count="15">
    <mergeCell ref="E112:H112"/>
    <mergeCell ref="E116:H116"/>
    <mergeCell ref="E114:H114"/>
    <mergeCell ref="E118:H118"/>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B2:BM252"/>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274</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3.2" x14ac:dyDescent="0.2">
      <c r="B8" s="20"/>
      <c r="D8" s="27" t="s">
        <v>312</v>
      </c>
      <c r="L8" s="20"/>
    </row>
    <row r="9" spans="2:46" ht="16.5" customHeight="1" x14ac:dyDescent="0.2">
      <c r="B9" s="20"/>
      <c r="E9" s="278" t="s">
        <v>6625</v>
      </c>
      <c r="F9" s="256"/>
      <c r="G9" s="256"/>
      <c r="H9" s="256"/>
      <c r="L9" s="20"/>
    </row>
    <row r="10" spans="2:46" ht="12" customHeight="1" x14ac:dyDescent="0.2">
      <c r="B10" s="20"/>
      <c r="D10" s="27" t="s">
        <v>314</v>
      </c>
      <c r="L10" s="20"/>
    </row>
    <row r="11" spans="2:46" s="1" customFormat="1" ht="16.5" customHeight="1" x14ac:dyDescent="0.2">
      <c r="B11" s="32"/>
      <c r="E11" s="260" t="s">
        <v>7102</v>
      </c>
      <c r="F11" s="277"/>
      <c r="G11" s="277"/>
      <c r="H11" s="277"/>
      <c r="L11" s="32"/>
    </row>
    <row r="12" spans="2:46" s="1" customFormat="1" ht="12" customHeight="1" x14ac:dyDescent="0.2">
      <c r="B12" s="32"/>
      <c r="D12" s="27" t="s">
        <v>6627</v>
      </c>
      <c r="L12" s="32"/>
    </row>
    <row r="13" spans="2:46" s="1" customFormat="1" ht="16.5" customHeight="1" x14ac:dyDescent="0.2">
      <c r="B13" s="32"/>
      <c r="E13" s="248" t="s">
        <v>7103</v>
      </c>
      <c r="F13" s="277"/>
      <c r="G13" s="277"/>
      <c r="H13" s="277"/>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8"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80" t="str">
        <f>'Rekapitulace stavby'!E14</f>
        <v>Vyplň údaj</v>
      </c>
      <c r="F22" s="266"/>
      <c r="G22" s="266"/>
      <c r="H22" s="266"/>
      <c r="I22" s="27" t="s">
        <v>28</v>
      </c>
      <c r="J22" s="28" t="str">
        <f>'Rekapitulace stavby'!AN14</f>
        <v>Vyplň údaj</v>
      </c>
      <c r="L22" s="32"/>
    </row>
    <row r="23" spans="2:12" s="1" customFormat="1" ht="6.9" customHeight="1" x14ac:dyDescent="0.2">
      <c r="B23" s="32"/>
      <c r="L23" s="32"/>
    </row>
    <row r="24" spans="2:12" s="1" customFormat="1" ht="12" customHeight="1" x14ac:dyDescent="0.2">
      <c r="B24" s="32"/>
      <c r="D24" s="27" t="s">
        <v>32</v>
      </c>
      <c r="I24" s="27" t="s">
        <v>25</v>
      </c>
      <c r="J24" s="25" t="s">
        <v>1</v>
      </c>
      <c r="L24" s="32"/>
    </row>
    <row r="25" spans="2:12" s="1" customFormat="1" ht="18" customHeight="1" x14ac:dyDescent="0.2">
      <c r="B25" s="32"/>
      <c r="E25" s="25" t="s">
        <v>7104</v>
      </c>
      <c r="I25" s="27" t="s">
        <v>28</v>
      </c>
      <c r="J25" s="25" t="s">
        <v>1</v>
      </c>
      <c r="L25" s="32"/>
    </row>
    <row r="26" spans="2:12" s="1" customFormat="1" ht="6.9" customHeight="1" x14ac:dyDescent="0.2">
      <c r="B26" s="32"/>
      <c r="L26" s="32"/>
    </row>
    <row r="27" spans="2:12" s="1" customFormat="1" ht="12" customHeight="1" x14ac:dyDescent="0.2">
      <c r="B27" s="32"/>
      <c r="D27" s="27" t="s">
        <v>35</v>
      </c>
      <c r="I27" s="27" t="s">
        <v>25</v>
      </c>
      <c r="J27" s="25" t="s">
        <v>1</v>
      </c>
      <c r="L27" s="32"/>
    </row>
    <row r="28" spans="2:12" s="1" customFormat="1" ht="18" customHeight="1" x14ac:dyDescent="0.2">
      <c r="B28" s="32"/>
      <c r="E28" s="25" t="s">
        <v>7104</v>
      </c>
      <c r="I28" s="27" t="s">
        <v>28</v>
      </c>
      <c r="J28" s="25" t="s">
        <v>1</v>
      </c>
      <c r="L28" s="32"/>
    </row>
    <row r="29" spans="2:12" s="1" customFormat="1" ht="6.9" customHeight="1" x14ac:dyDescent="0.2">
      <c r="B29" s="32"/>
      <c r="L29" s="32"/>
    </row>
    <row r="30" spans="2:12" s="1" customFormat="1" ht="12" customHeight="1" x14ac:dyDescent="0.2">
      <c r="B30" s="32"/>
      <c r="D30" s="27" t="s">
        <v>36</v>
      </c>
      <c r="L30" s="32"/>
    </row>
    <row r="31" spans="2:12" s="7" customFormat="1" ht="16.5" customHeight="1" x14ac:dyDescent="0.2">
      <c r="B31" s="94"/>
      <c r="E31" s="270" t="s">
        <v>1</v>
      </c>
      <c r="F31" s="270"/>
      <c r="G31" s="270"/>
      <c r="H31" s="270"/>
      <c r="L31" s="94"/>
    </row>
    <row r="32" spans="2:12" s="1" customFormat="1" ht="6.9" customHeight="1" x14ac:dyDescent="0.2">
      <c r="B32" s="32"/>
      <c r="L32" s="32"/>
    </row>
    <row r="33" spans="2:12" s="1" customFormat="1" ht="6.9" customHeight="1" x14ac:dyDescent="0.2">
      <c r="B33" s="32"/>
      <c r="D33" s="53"/>
      <c r="E33" s="53"/>
      <c r="F33" s="53"/>
      <c r="G33" s="53"/>
      <c r="H33" s="53"/>
      <c r="I33" s="53"/>
      <c r="J33" s="53"/>
      <c r="K33" s="53"/>
      <c r="L33" s="32"/>
    </row>
    <row r="34" spans="2:12" s="1" customFormat="1" ht="25.35" customHeight="1" x14ac:dyDescent="0.2">
      <c r="B34" s="32"/>
      <c r="D34" s="95" t="s">
        <v>37</v>
      </c>
      <c r="J34" s="66">
        <f>ROUND(J126, 2)</f>
        <v>0</v>
      </c>
      <c r="L34" s="32"/>
    </row>
    <row r="35" spans="2:12" s="1" customFormat="1" ht="6.9" customHeight="1" x14ac:dyDescent="0.2">
      <c r="B35" s="32"/>
      <c r="D35" s="53"/>
      <c r="E35" s="53"/>
      <c r="F35" s="53"/>
      <c r="G35" s="53"/>
      <c r="H35" s="53"/>
      <c r="I35" s="53"/>
      <c r="J35" s="53"/>
      <c r="K35" s="53"/>
      <c r="L35" s="32"/>
    </row>
    <row r="36" spans="2:12" s="1" customFormat="1" ht="14.4" customHeight="1" x14ac:dyDescent="0.2">
      <c r="B36" s="32"/>
      <c r="F36" s="35" t="s">
        <v>39</v>
      </c>
      <c r="I36" s="35" t="s">
        <v>38</v>
      </c>
      <c r="J36" s="35" t="s">
        <v>40</v>
      </c>
      <c r="L36" s="32"/>
    </row>
    <row r="37" spans="2:12" s="1" customFormat="1" ht="14.4" customHeight="1" x14ac:dyDescent="0.2">
      <c r="B37" s="32"/>
      <c r="D37" s="55" t="s">
        <v>41</v>
      </c>
      <c r="E37" s="27" t="s">
        <v>42</v>
      </c>
      <c r="F37" s="86">
        <f>ROUND((SUM(BE126:BE251)),  2)</f>
        <v>0</v>
      </c>
      <c r="I37" s="96">
        <v>0.21</v>
      </c>
      <c r="J37" s="86">
        <f>ROUND(((SUM(BE126:BE251))*I37),  2)</f>
        <v>0</v>
      </c>
      <c r="L37" s="32"/>
    </row>
    <row r="38" spans="2:12" s="1" customFormat="1" ht="14.4" customHeight="1" x14ac:dyDescent="0.2">
      <c r="B38" s="32"/>
      <c r="E38" s="27" t="s">
        <v>43</v>
      </c>
      <c r="F38" s="86">
        <f>ROUND((SUM(BF126:BF251)),  2)</f>
        <v>0</v>
      </c>
      <c r="I38" s="96">
        <v>0.12</v>
      </c>
      <c r="J38" s="86">
        <f>ROUND(((SUM(BF126:BF251))*I38),  2)</f>
        <v>0</v>
      </c>
      <c r="L38" s="32"/>
    </row>
    <row r="39" spans="2:12" s="1" customFormat="1" ht="14.4" hidden="1" customHeight="1" x14ac:dyDescent="0.2">
      <c r="B39" s="32"/>
      <c r="E39" s="27" t="s">
        <v>44</v>
      </c>
      <c r="F39" s="86">
        <f>ROUND((SUM(BG126:BG251)),  2)</f>
        <v>0</v>
      </c>
      <c r="I39" s="96">
        <v>0.21</v>
      </c>
      <c r="J39" s="86">
        <f>0</f>
        <v>0</v>
      </c>
      <c r="L39" s="32"/>
    </row>
    <row r="40" spans="2:12" s="1" customFormat="1" ht="14.4" hidden="1" customHeight="1" x14ac:dyDescent="0.2">
      <c r="B40" s="32"/>
      <c r="E40" s="27" t="s">
        <v>45</v>
      </c>
      <c r="F40" s="86">
        <f>ROUND((SUM(BH126:BH251)),  2)</f>
        <v>0</v>
      </c>
      <c r="I40" s="96">
        <v>0.12</v>
      </c>
      <c r="J40" s="86">
        <f>0</f>
        <v>0</v>
      </c>
      <c r="L40" s="32"/>
    </row>
    <row r="41" spans="2:12" s="1" customFormat="1" ht="14.4" hidden="1" customHeight="1" x14ac:dyDescent="0.2">
      <c r="B41" s="32"/>
      <c r="E41" s="27" t="s">
        <v>46</v>
      </c>
      <c r="F41" s="86">
        <f>ROUND((SUM(BI126:BI251)),  2)</f>
        <v>0</v>
      </c>
      <c r="I41" s="96">
        <v>0</v>
      </c>
      <c r="J41" s="86">
        <f>0</f>
        <v>0</v>
      </c>
      <c r="L41" s="32"/>
    </row>
    <row r="42" spans="2:12" s="1" customFormat="1" ht="6.9"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 customHeight="1" x14ac:dyDescent="0.2">
      <c r="B44" s="32"/>
      <c r="L44" s="32"/>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ht="16.5" customHeight="1" x14ac:dyDescent="0.2">
      <c r="B87" s="20"/>
      <c r="E87" s="278" t="s">
        <v>6625</v>
      </c>
      <c r="F87" s="256"/>
      <c r="G87" s="256"/>
      <c r="H87" s="256"/>
      <c r="L87" s="20"/>
    </row>
    <row r="88" spans="2:12" ht="12" customHeight="1" x14ac:dyDescent="0.2">
      <c r="B88" s="20"/>
      <c r="C88" s="27" t="s">
        <v>314</v>
      </c>
      <c r="L88" s="20"/>
    </row>
    <row r="89" spans="2:12" s="1" customFormat="1" ht="16.5" customHeight="1" x14ac:dyDescent="0.2">
      <c r="B89" s="32"/>
      <c r="E89" s="260" t="s">
        <v>7102</v>
      </c>
      <c r="F89" s="277"/>
      <c r="G89" s="277"/>
      <c r="H89" s="277"/>
      <c r="L89" s="32"/>
    </row>
    <row r="90" spans="2:12" s="1" customFormat="1" ht="12" customHeight="1" x14ac:dyDescent="0.2">
      <c r="B90" s="32"/>
      <c r="C90" s="27" t="s">
        <v>6627</v>
      </c>
      <c r="L90" s="32"/>
    </row>
    <row r="91" spans="2:12" s="1" customFormat="1" ht="16.5" customHeight="1" x14ac:dyDescent="0.2">
      <c r="B91" s="32"/>
      <c r="E91" s="248" t="str">
        <f>E13</f>
        <v>SO03.3.1.1 - EOV</v>
      </c>
      <c r="F91" s="277"/>
      <c r="G91" s="277"/>
      <c r="H91" s="277"/>
      <c r="L91" s="32"/>
    </row>
    <row r="92" spans="2:12" s="1" customFormat="1" ht="6.9"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 customHeight="1" x14ac:dyDescent="0.2">
      <c r="B94" s="32"/>
      <c r="L94" s="32"/>
    </row>
    <row r="95" spans="2:12" s="1" customFormat="1" ht="25.65" customHeight="1" x14ac:dyDescent="0.2">
      <c r="B95" s="32"/>
      <c r="C95" s="27" t="s">
        <v>24</v>
      </c>
      <c r="F95" s="25" t="str">
        <f>E19</f>
        <v>Správa železnic, státní organizace, OŘ Ostrava</v>
      </c>
      <c r="I95" s="27" t="s">
        <v>32</v>
      </c>
      <c r="J95" s="30" t="str">
        <f>E25</f>
        <v>Elektrizace železnic Praha a.s.</v>
      </c>
      <c r="L95" s="32"/>
    </row>
    <row r="96" spans="2:12" s="1" customFormat="1" ht="25.65" customHeight="1" x14ac:dyDescent="0.2">
      <c r="B96" s="32"/>
      <c r="C96" s="27" t="s">
        <v>30</v>
      </c>
      <c r="F96" s="25" t="str">
        <f>IF(E22="","",E22)</f>
        <v>Vyplň údaj</v>
      </c>
      <c r="I96" s="27" t="s">
        <v>35</v>
      </c>
      <c r="J96" s="30" t="str">
        <f>E28</f>
        <v>Elektrizace železnic Praha a.s.</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8" customHeight="1" x14ac:dyDescent="0.2">
      <c r="B100" s="32"/>
      <c r="C100" s="107" t="s">
        <v>319</v>
      </c>
      <c r="J100" s="66">
        <f>J126</f>
        <v>0</v>
      </c>
      <c r="L100" s="32"/>
      <c r="AU100" s="17" t="s">
        <v>320</v>
      </c>
    </row>
    <row r="101" spans="2:47" s="8" customFormat="1" ht="24.9" customHeight="1" x14ac:dyDescent="0.2">
      <c r="B101" s="108"/>
      <c r="D101" s="109" t="s">
        <v>321</v>
      </c>
      <c r="E101" s="110"/>
      <c r="F101" s="110"/>
      <c r="G101" s="110"/>
      <c r="H101" s="110"/>
      <c r="I101" s="110"/>
      <c r="J101" s="111">
        <f>J127</f>
        <v>0</v>
      </c>
      <c r="L101" s="108"/>
    </row>
    <row r="102" spans="2:47" s="8" customFormat="1" ht="24.9" customHeight="1" x14ac:dyDescent="0.2">
      <c r="B102" s="108"/>
      <c r="D102" s="109" t="s">
        <v>323</v>
      </c>
      <c r="E102" s="110"/>
      <c r="F102" s="110"/>
      <c r="G102" s="110"/>
      <c r="H102" s="110"/>
      <c r="I102" s="110"/>
      <c r="J102" s="111">
        <f>J128</f>
        <v>0</v>
      </c>
      <c r="L102" s="108"/>
    </row>
    <row r="103" spans="2:47" s="1" customFormat="1" ht="21.75" customHeight="1" x14ac:dyDescent="0.2">
      <c r="B103" s="32"/>
      <c r="L103" s="32"/>
    </row>
    <row r="104" spans="2:47" s="1" customFormat="1" ht="6.9" customHeight="1" x14ac:dyDescent="0.2">
      <c r="B104" s="44"/>
      <c r="C104" s="45"/>
      <c r="D104" s="45"/>
      <c r="E104" s="45"/>
      <c r="F104" s="45"/>
      <c r="G104" s="45"/>
      <c r="H104" s="45"/>
      <c r="I104" s="45"/>
      <c r="J104" s="45"/>
      <c r="K104" s="45"/>
      <c r="L104" s="32"/>
    </row>
    <row r="108" spans="2:47" s="1" customFormat="1" ht="6.9" customHeight="1" x14ac:dyDescent="0.2">
      <c r="B108" s="46"/>
      <c r="C108" s="47"/>
      <c r="D108" s="47"/>
      <c r="E108" s="47"/>
      <c r="F108" s="47"/>
      <c r="G108" s="47"/>
      <c r="H108" s="47"/>
      <c r="I108" s="47"/>
      <c r="J108" s="47"/>
      <c r="K108" s="47"/>
      <c r="L108" s="32"/>
    </row>
    <row r="109" spans="2:47" s="1" customFormat="1" ht="24.9" customHeight="1" x14ac:dyDescent="0.2">
      <c r="B109" s="32"/>
      <c r="C109" s="21" t="s">
        <v>324</v>
      </c>
      <c r="L109" s="32"/>
    </row>
    <row r="110" spans="2:47" s="1" customFormat="1" ht="6.9" customHeight="1" x14ac:dyDescent="0.2">
      <c r="B110" s="32"/>
      <c r="L110" s="32"/>
    </row>
    <row r="111" spans="2:47" s="1" customFormat="1" ht="12" customHeight="1" x14ac:dyDescent="0.2">
      <c r="B111" s="32"/>
      <c r="C111" s="27" t="s">
        <v>16</v>
      </c>
      <c r="L111" s="32"/>
    </row>
    <row r="112" spans="2:47" s="1" customFormat="1" ht="16.5" customHeight="1" x14ac:dyDescent="0.2">
      <c r="B112" s="32"/>
      <c r="E112" s="278" t="str">
        <f>E7</f>
        <v>Prostá rekonstrukce trati v úseku Milotice nad Opavou – Brantice – 2.etapa</v>
      </c>
      <c r="F112" s="279"/>
      <c r="G112" s="279"/>
      <c r="H112" s="279"/>
      <c r="L112" s="32"/>
    </row>
    <row r="113" spans="2:63" ht="12" customHeight="1" x14ac:dyDescent="0.2">
      <c r="B113" s="20"/>
      <c r="C113" s="27" t="s">
        <v>312</v>
      </c>
      <c r="L113" s="20"/>
    </row>
    <row r="114" spans="2:63" ht="16.5" customHeight="1" x14ac:dyDescent="0.2">
      <c r="B114" s="20"/>
      <c r="E114" s="278" t="s">
        <v>6625</v>
      </c>
      <c r="F114" s="256"/>
      <c r="G114" s="256"/>
      <c r="H114" s="256"/>
      <c r="L114" s="20"/>
    </row>
    <row r="115" spans="2:63" ht="12" customHeight="1" x14ac:dyDescent="0.2">
      <c r="B115" s="20"/>
      <c r="C115" s="27" t="s">
        <v>314</v>
      </c>
      <c r="L115" s="20"/>
    </row>
    <row r="116" spans="2:63" s="1" customFormat="1" ht="16.5" customHeight="1" x14ac:dyDescent="0.2">
      <c r="B116" s="32"/>
      <c r="E116" s="260" t="s">
        <v>7102</v>
      </c>
      <c r="F116" s="277"/>
      <c r="G116" s="277"/>
      <c r="H116" s="277"/>
      <c r="L116" s="32"/>
    </row>
    <row r="117" spans="2:63" s="1" customFormat="1" ht="12" customHeight="1" x14ac:dyDescent="0.2">
      <c r="B117" s="32"/>
      <c r="C117" s="27" t="s">
        <v>6627</v>
      </c>
      <c r="L117" s="32"/>
    </row>
    <row r="118" spans="2:63" s="1" customFormat="1" ht="16.5" customHeight="1" x14ac:dyDescent="0.2">
      <c r="B118" s="32"/>
      <c r="E118" s="248" t="str">
        <f>E13</f>
        <v>SO03.3.1.1 - EOV</v>
      </c>
      <c r="F118" s="277"/>
      <c r="G118" s="277"/>
      <c r="H118" s="277"/>
      <c r="L118" s="32"/>
    </row>
    <row r="119" spans="2:63" s="1" customFormat="1" ht="6.9" customHeight="1" x14ac:dyDescent="0.2">
      <c r="B119" s="32"/>
      <c r="L119" s="32"/>
    </row>
    <row r="120" spans="2:63" s="1" customFormat="1" ht="12" customHeight="1" x14ac:dyDescent="0.2">
      <c r="B120" s="32"/>
      <c r="C120" s="27" t="s">
        <v>20</v>
      </c>
      <c r="F120" s="25" t="str">
        <f>F16</f>
        <v>PS Krnov</v>
      </c>
      <c r="I120" s="27" t="s">
        <v>22</v>
      </c>
      <c r="J120" s="52" t="str">
        <f>IF(J16="","",J16)</f>
        <v>22. 5. 2025</v>
      </c>
      <c r="L120" s="32"/>
    </row>
    <row r="121" spans="2:63" s="1" customFormat="1" ht="6.9" customHeight="1" x14ac:dyDescent="0.2">
      <c r="B121" s="32"/>
      <c r="L121" s="32"/>
    </row>
    <row r="122" spans="2:63" s="1" customFormat="1" ht="25.65" customHeight="1" x14ac:dyDescent="0.2">
      <c r="B122" s="32"/>
      <c r="C122" s="27" t="s">
        <v>24</v>
      </c>
      <c r="F122" s="25" t="str">
        <f>E19</f>
        <v>Správa železnic, státní organizace, OŘ Ostrava</v>
      </c>
      <c r="I122" s="27" t="s">
        <v>32</v>
      </c>
      <c r="J122" s="30" t="str">
        <f>E25</f>
        <v>Elektrizace železnic Praha a.s.</v>
      </c>
      <c r="L122" s="32"/>
    </row>
    <row r="123" spans="2:63" s="1" customFormat="1" ht="25.65" customHeight="1" x14ac:dyDescent="0.2">
      <c r="B123" s="32"/>
      <c r="C123" s="27" t="s">
        <v>30</v>
      </c>
      <c r="F123" s="25" t="str">
        <f>IF(E22="","",E22)</f>
        <v>Vyplň údaj</v>
      </c>
      <c r="I123" s="27" t="s">
        <v>35</v>
      </c>
      <c r="J123" s="30" t="str">
        <f>E28</f>
        <v>Elektrizace železnic Praha a.s.</v>
      </c>
      <c r="L123" s="32"/>
    </row>
    <row r="124" spans="2:63" s="1" customFormat="1" ht="10.35" customHeight="1" x14ac:dyDescent="0.2">
      <c r="B124" s="32"/>
      <c r="L124" s="32"/>
    </row>
    <row r="125" spans="2:63" s="10" customFormat="1" ht="29.25" customHeight="1" x14ac:dyDescent="0.2">
      <c r="B125" s="116"/>
      <c r="C125" s="117" t="s">
        <v>325</v>
      </c>
      <c r="D125" s="118" t="s">
        <v>62</v>
      </c>
      <c r="E125" s="118" t="s">
        <v>58</v>
      </c>
      <c r="F125" s="118" t="s">
        <v>59</v>
      </c>
      <c r="G125" s="118" t="s">
        <v>326</v>
      </c>
      <c r="H125" s="118" t="s">
        <v>327</v>
      </c>
      <c r="I125" s="118" t="s">
        <v>328</v>
      </c>
      <c r="J125" s="118" t="s">
        <v>318</v>
      </c>
      <c r="K125" s="119" t="s">
        <v>329</v>
      </c>
      <c r="L125" s="116"/>
      <c r="M125" s="59" t="s">
        <v>1</v>
      </c>
      <c r="N125" s="60" t="s">
        <v>41</v>
      </c>
      <c r="O125" s="60" t="s">
        <v>330</v>
      </c>
      <c r="P125" s="60" t="s">
        <v>331</v>
      </c>
      <c r="Q125" s="60" t="s">
        <v>332</v>
      </c>
      <c r="R125" s="60" t="s">
        <v>333</v>
      </c>
      <c r="S125" s="60" t="s">
        <v>334</v>
      </c>
      <c r="T125" s="61" t="s">
        <v>335</v>
      </c>
    </row>
    <row r="126" spans="2:63" s="1" customFormat="1" ht="22.8" customHeight="1" x14ac:dyDescent="0.3">
      <c r="B126" s="32"/>
      <c r="C126" s="64" t="s">
        <v>336</v>
      </c>
      <c r="J126" s="120">
        <f>BK126</f>
        <v>0</v>
      </c>
      <c r="L126" s="32"/>
      <c r="M126" s="62"/>
      <c r="N126" s="53"/>
      <c r="O126" s="53"/>
      <c r="P126" s="121">
        <f>P127+P128</f>
        <v>0</v>
      </c>
      <c r="Q126" s="53"/>
      <c r="R126" s="121">
        <f>R127+R128</f>
        <v>0</v>
      </c>
      <c r="S126" s="53"/>
      <c r="T126" s="122">
        <f>T127+T128</f>
        <v>0</v>
      </c>
      <c r="AT126" s="17" t="s">
        <v>76</v>
      </c>
      <c r="AU126" s="17" t="s">
        <v>320</v>
      </c>
      <c r="BK126" s="123">
        <f>BK127+BK128</f>
        <v>0</v>
      </c>
    </row>
    <row r="127" spans="2:63" s="11" customFormat="1" ht="25.95" customHeight="1" x14ac:dyDescent="0.25">
      <c r="B127" s="124"/>
      <c r="D127" s="125" t="s">
        <v>76</v>
      </c>
      <c r="E127" s="126" t="s">
        <v>337</v>
      </c>
      <c r="F127" s="126" t="s">
        <v>338</v>
      </c>
      <c r="I127" s="127"/>
      <c r="J127" s="128">
        <f>BK127</f>
        <v>0</v>
      </c>
      <c r="L127" s="124"/>
      <c r="M127" s="129"/>
      <c r="P127" s="130">
        <v>0</v>
      </c>
      <c r="R127" s="130">
        <v>0</v>
      </c>
      <c r="T127" s="131">
        <v>0</v>
      </c>
      <c r="AR127" s="125" t="s">
        <v>84</v>
      </c>
      <c r="AT127" s="132" t="s">
        <v>76</v>
      </c>
      <c r="AU127" s="132" t="s">
        <v>77</v>
      </c>
      <c r="AY127" s="125" t="s">
        <v>339</v>
      </c>
      <c r="BK127" s="133">
        <v>0</v>
      </c>
    </row>
    <row r="128" spans="2:63" s="11" customFormat="1" ht="25.95" customHeight="1" x14ac:dyDescent="0.25">
      <c r="B128" s="124"/>
      <c r="D128" s="125" t="s">
        <v>76</v>
      </c>
      <c r="E128" s="126" t="s">
        <v>525</v>
      </c>
      <c r="F128" s="126" t="s">
        <v>526</v>
      </c>
      <c r="I128" s="127"/>
      <c r="J128" s="128">
        <f>BK128</f>
        <v>0</v>
      </c>
      <c r="L128" s="124"/>
      <c r="M128" s="129"/>
      <c r="P128" s="130">
        <f>SUM(P129:P251)</f>
        <v>0</v>
      </c>
      <c r="R128" s="130">
        <f>SUM(R129:R251)</f>
        <v>0</v>
      </c>
      <c r="T128" s="131">
        <f>SUM(T129:T251)</f>
        <v>0</v>
      </c>
      <c r="AR128" s="125" t="s">
        <v>249</v>
      </c>
      <c r="AT128" s="132" t="s">
        <v>76</v>
      </c>
      <c r="AU128" s="132" t="s">
        <v>77</v>
      </c>
      <c r="AY128" s="125" t="s">
        <v>339</v>
      </c>
      <c r="BK128" s="133">
        <f>SUM(BK129:BK251)</f>
        <v>0</v>
      </c>
    </row>
    <row r="129" spans="2:65" s="1" customFormat="1" ht="24.15" customHeight="1" x14ac:dyDescent="0.2">
      <c r="B129" s="136"/>
      <c r="C129" s="137" t="s">
        <v>84</v>
      </c>
      <c r="D129" s="137" t="s">
        <v>342</v>
      </c>
      <c r="E129" s="138" t="s">
        <v>7105</v>
      </c>
      <c r="F129" s="139" t="s">
        <v>7106</v>
      </c>
      <c r="G129" s="140" t="s">
        <v>345</v>
      </c>
      <c r="H129" s="141">
        <v>2</v>
      </c>
      <c r="I129" s="142"/>
      <c r="J129" s="143">
        <f>ROUND(I129*H129,2)</f>
        <v>0</v>
      </c>
      <c r="K129" s="139" t="s">
        <v>346</v>
      </c>
      <c r="L129" s="32"/>
      <c r="M129" s="144" t="s">
        <v>1</v>
      </c>
      <c r="N129" s="145" t="s">
        <v>42</v>
      </c>
      <c r="P129" s="146">
        <f>O129*H129</f>
        <v>0</v>
      </c>
      <c r="Q129" s="146">
        <v>0</v>
      </c>
      <c r="R129" s="146">
        <f>Q129*H129</f>
        <v>0</v>
      </c>
      <c r="S129" s="146">
        <v>0</v>
      </c>
      <c r="T129" s="147">
        <f>S129*H129</f>
        <v>0</v>
      </c>
      <c r="AR129" s="148" t="s">
        <v>1902</v>
      </c>
      <c r="AT129" s="148" t="s">
        <v>342</v>
      </c>
      <c r="AU129" s="148" t="s">
        <v>84</v>
      </c>
      <c r="AY129" s="17" t="s">
        <v>339</v>
      </c>
      <c r="BE129" s="149">
        <f>IF(N129="základní",J129,0)</f>
        <v>0</v>
      </c>
      <c r="BF129" s="149">
        <f>IF(N129="snížená",J129,0)</f>
        <v>0</v>
      </c>
      <c r="BG129" s="149">
        <f>IF(N129="zákl. přenesená",J129,0)</f>
        <v>0</v>
      </c>
      <c r="BH129" s="149">
        <f>IF(N129="sníž. přenesená",J129,0)</f>
        <v>0</v>
      </c>
      <c r="BI129" s="149">
        <f>IF(N129="nulová",J129,0)</f>
        <v>0</v>
      </c>
      <c r="BJ129" s="17" t="s">
        <v>84</v>
      </c>
      <c r="BK129" s="149">
        <f>ROUND(I129*H129,2)</f>
        <v>0</v>
      </c>
      <c r="BL129" s="17" t="s">
        <v>1902</v>
      </c>
      <c r="BM129" s="148" t="s">
        <v>7107</v>
      </c>
    </row>
    <row r="130" spans="2:65" s="1" customFormat="1" ht="19.2" x14ac:dyDescent="0.2">
      <c r="B130" s="32"/>
      <c r="D130" s="150" t="s">
        <v>348</v>
      </c>
      <c r="F130" s="151" t="s">
        <v>7106</v>
      </c>
      <c r="I130" s="152"/>
      <c r="L130" s="32"/>
      <c r="M130" s="153"/>
      <c r="T130" s="56"/>
      <c r="AT130" s="17" t="s">
        <v>348</v>
      </c>
      <c r="AU130" s="17" t="s">
        <v>84</v>
      </c>
    </row>
    <row r="131" spans="2:65" s="1" customFormat="1" ht="21.75" customHeight="1" x14ac:dyDescent="0.2">
      <c r="B131" s="136"/>
      <c r="C131" s="169" t="s">
        <v>86</v>
      </c>
      <c r="D131" s="169" t="s">
        <v>490</v>
      </c>
      <c r="E131" s="170" t="s">
        <v>7108</v>
      </c>
      <c r="F131" s="171" t="s">
        <v>7109</v>
      </c>
      <c r="G131" s="172" t="s">
        <v>7110</v>
      </c>
      <c r="H131" s="173">
        <v>2</v>
      </c>
      <c r="I131" s="174"/>
      <c r="J131" s="175">
        <f>ROUND(I131*H131,2)</f>
        <v>0</v>
      </c>
      <c r="K131" s="171" t="s">
        <v>346</v>
      </c>
      <c r="L131" s="176"/>
      <c r="M131" s="177" t="s">
        <v>1</v>
      </c>
      <c r="N131" s="178" t="s">
        <v>42</v>
      </c>
      <c r="P131" s="146">
        <f>O131*H131</f>
        <v>0</v>
      </c>
      <c r="Q131" s="146">
        <v>0</v>
      </c>
      <c r="R131" s="146">
        <f>Q131*H131</f>
        <v>0</v>
      </c>
      <c r="S131" s="146">
        <v>0</v>
      </c>
      <c r="T131" s="147">
        <f>S131*H131</f>
        <v>0</v>
      </c>
      <c r="AR131" s="148" t="s">
        <v>1902</v>
      </c>
      <c r="AT131" s="148" t="s">
        <v>490</v>
      </c>
      <c r="AU131" s="148" t="s">
        <v>84</v>
      </c>
      <c r="AY131" s="17" t="s">
        <v>339</v>
      </c>
      <c r="BE131" s="149">
        <f>IF(N131="základní",J131,0)</f>
        <v>0</v>
      </c>
      <c r="BF131" s="149">
        <f>IF(N131="snížená",J131,0)</f>
        <v>0</v>
      </c>
      <c r="BG131" s="149">
        <f>IF(N131="zákl. přenesená",J131,0)</f>
        <v>0</v>
      </c>
      <c r="BH131" s="149">
        <f>IF(N131="sníž. přenesená",J131,0)</f>
        <v>0</v>
      </c>
      <c r="BI131" s="149">
        <f>IF(N131="nulová",J131,0)</f>
        <v>0</v>
      </c>
      <c r="BJ131" s="17" t="s">
        <v>84</v>
      </c>
      <c r="BK131" s="149">
        <f>ROUND(I131*H131,2)</f>
        <v>0</v>
      </c>
      <c r="BL131" s="17" t="s">
        <v>1902</v>
      </c>
      <c r="BM131" s="148" t="s">
        <v>7111</v>
      </c>
    </row>
    <row r="132" spans="2:65" s="1" customFormat="1" x14ac:dyDescent="0.2">
      <c r="B132" s="32"/>
      <c r="D132" s="150" t="s">
        <v>348</v>
      </c>
      <c r="F132" s="151" t="s">
        <v>7109</v>
      </c>
      <c r="I132" s="152"/>
      <c r="L132" s="32"/>
      <c r="M132" s="153"/>
      <c r="T132" s="56"/>
      <c r="AT132" s="17" t="s">
        <v>348</v>
      </c>
      <c r="AU132" s="17" t="s">
        <v>84</v>
      </c>
    </row>
    <row r="133" spans="2:65" s="1" customFormat="1" ht="24.15" customHeight="1" x14ac:dyDescent="0.2">
      <c r="B133" s="136"/>
      <c r="C133" s="137" t="s">
        <v>97</v>
      </c>
      <c r="D133" s="137" t="s">
        <v>342</v>
      </c>
      <c r="E133" s="138" t="s">
        <v>7112</v>
      </c>
      <c r="F133" s="139" t="s">
        <v>7113</v>
      </c>
      <c r="G133" s="140" t="s">
        <v>345</v>
      </c>
      <c r="H133" s="141">
        <v>1</v>
      </c>
      <c r="I133" s="142"/>
      <c r="J133" s="143">
        <f>ROUND(I133*H133,2)</f>
        <v>0</v>
      </c>
      <c r="K133" s="139" t="s">
        <v>346</v>
      </c>
      <c r="L133" s="32"/>
      <c r="M133" s="144" t="s">
        <v>1</v>
      </c>
      <c r="N133" s="145" t="s">
        <v>42</v>
      </c>
      <c r="P133" s="146">
        <f>O133*H133</f>
        <v>0</v>
      </c>
      <c r="Q133" s="146">
        <v>0</v>
      </c>
      <c r="R133" s="146">
        <f>Q133*H133</f>
        <v>0</v>
      </c>
      <c r="S133" s="146">
        <v>0</v>
      </c>
      <c r="T133" s="147">
        <f>S133*H133</f>
        <v>0</v>
      </c>
      <c r="AR133" s="148" t="s">
        <v>1902</v>
      </c>
      <c r="AT133" s="148" t="s">
        <v>342</v>
      </c>
      <c r="AU133" s="148" t="s">
        <v>84</v>
      </c>
      <c r="AY133" s="17" t="s">
        <v>339</v>
      </c>
      <c r="BE133" s="149">
        <f>IF(N133="základní",J133,0)</f>
        <v>0</v>
      </c>
      <c r="BF133" s="149">
        <f>IF(N133="snížená",J133,0)</f>
        <v>0</v>
      </c>
      <c r="BG133" s="149">
        <f>IF(N133="zákl. přenesená",J133,0)</f>
        <v>0</v>
      </c>
      <c r="BH133" s="149">
        <f>IF(N133="sníž. přenesená",J133,0)</f>
        <v>0</v>
      </c>
      <c r="BI133" s="149">
        <f>IF(N133="nulová",J133,0)</f>
        <v>0</v>
      </c>
      <c r="BJ133" s="17" t="s">
        <v>84</v>
      </c>
      <c r="BK133" s="149">
        <f>ROUND(I133*H133,2)</f>
        <v>0</v>
      </c>
      <c r="BL133" s="17" t="s">
        <v>1902</v>
      </c>
      <c r="BM133" s="148" t="s">
        <v>7114</v>
      </c>
    </row>
    <row r="134" spans="2:65" s="1" customFormat="1" x14ac:dyDescent="0.2">
      <c r="B134" s="32"/>
      <c r="D134" s="150" t="s">
        <v>348</v>
      </c>
      <c r="F134" s="151" t="s">
        <v>7113</v>
      </c>
      <c r="I134" s="152"/>
      <c r="L134" s="32"/>
      <c r="M134" s="153"/>
      <c r="T134" s="56"/>
      <c r="AT134" s="17" t="s">
        <v>348</v>
      </c>
      <c r="AU134" s="17" t="s">
        <v>84</v>
      </c>
    </row>
    <row r="135" spans="2:65" s="1" customFormat="1" ht="24.15" customHeight="1" x14ac:dyDescent="0.2">
      <c r="B135" s="136"/>
      <c r="C135" s="169" t="s">
        <v>249</v>
      </c>
      <c r="D135" s="169" t="s">
        <v>490</v>
      </c>
      <c r="E135" s="170" t="s">
        <v>7115</v>
      </c>
      <c r="F135" s="171" t="s">
        <v>7116</v>
      </c>
      <c r="G135" s="172" t="s">
        <v>345</v>
      </c>
      <c r="H135" s="173">
        <v>1</v>
      </c>
      <c r="I135" s="174"/>
      <c r="J135" s="175">
        <f>ROUND(I135*H135,2)</f>
        <v>0</v>
      </c>
      <c r="K135" s="171" t="s">
        <v>346</v>
      </c>
      <c r="L135" s="176"/>
      <c r="M135" s="177" t="s">
        <v>1</v>
      </c>
      <c r="N135" s="178" t="s">
        <v>42</v>
      </c>
      <c r="P135" s="146">
        <f>O135*H135</f>
        <v>0</v>
      </c>
      <c r="Q135" s="146">
        <v>0</v>
      </c>
      <c r="R135" s="146">
        <f>Q135*H135</f>
        <v>0</v>
      </c>
      <c r="S135" s="146">
        <v>0</v>
      </c>
      <c r="T135" s="147">
        <f>S135*H135</f>
        <v>0</v>
      </c>
      <c r="AR135" s="148" t="s">
        <v>1902</v>
      </c>
      <c r="AT135" s="148" t="s">
        <v>490</v>
      </c>
      <c r="AU135" s="148" t="s">
        <v>84</v>
      </c>
      <c r="AY135" s="17" t="s">
        <v>339</v>
      </c>
      <c r="BE135" s="149">
        <f>IF(N135="základní",J135,0)</f>
        <v>0</v>
      </c>
      <c r="BF135" s="149">
        <f>IF(N135="snížená",J135,0)</f>
        <v>0</v>
      </c>
      <c r="BG135" s="149">
        <f>IF(N135="zákl. přenesená",J135,0)</f>
        <v>0</v>
      </c>
      <c r="BH135" s="149">
        <f>IF(N135="sníž. přenesená",J135,0)</f>
        <v>0</v>
      </c>
      <c r="BI135" s="149">
        <f>IF(N135="nulová",J135,0)</f>
        <v>0</v>
      </c>
      <c r="BJ135" s="17" t="s">
        <v>84</v>
      </c>
      <c r="BK135" s="149">
        <f>ROUND(I135*H135,2)</f>
        <v>0</v>
      </c>
      <c r="BL135" s="17" t="s">
        <v>1902</v>
      </c>
      <c r="BM135" s="148" t="s">
        <v>7117</v>
      </c>
    </row>
    <row r="136" spans="2:65" s="1" customFormat="1" x14ac:dyDescent="0.2">
      <c r="B136" s="32"/>
      <c r="D136" s="150" t="s">
        <v>348</v>
      </c>
      <c r="F136" s="151" t="s">
        <v>7116</v>
      </c>
      <c r="I136" s="152"/>
      <c r="L136" s="32"/>
      <c r="M136" s="153"/>
      <c r="T136" s="56"/>
      <c r="AT136" s="17" t="s">
        <v>348</v>
      </c>
      <c r="AU136" s="17" t="s">
        <v>84</v>
      </c>
    </row>
    <row r="137" spans="2:65" s="1" customFormat="1" ht="24.15" customHeight="1" x14ac:dyDescent="0.2">
      <c r="B137" s="136"/>
      <c r="C137" s="137" t="s">
        <v>340</v>
      </c>
      <c r="D137" s="137" t="s">
        <v>342</v>
      </c>
      <c r="E137" s="138" t="s">
        <v>7118</v>
      </c>
      <c r="F137" s="139" t="s">
        <v>7119</v>
      </c>
      <c r="G137" s="140" t="s">
        <v>345</v>
      </c>
      <c r="H137" s="141">
        <v>2</v>
      </c>
      <c r="I137" s="142"/>
      <c r="J137" s="143">
        <f>ROUND(I137*H137,2)</f>
        <v>0</v>
      </c>
      <c r="K137" s="139" t="s">
        <v>346</v>
      </c>
      <c r="L137" s="32"/>
      <c r="M137" s="144" t="s">
        <v>1</v>
      </c>
      <c r="N137" s="145" t="s">
        <v>42</v>
      </c>
      <c r="P137" s="146">
        <f>O137*H137</f>
        <v>0</v>
      </c>
      <c r="Q137" s="146">
        <v>0</v>
      </c>
      <c r="R137" s="146">
        <f>Q137*H137</f>
        <v>0</v>
      </c>
      <c r="S137" s="146">
        <v>0</v>
      </c>
      <c r="T137" s="147">
        <f>S137*H137</f>
        <v>0</v>
      </c>
      <c r="AR137" s="148" t="s">
        <v>1902</v>
      </c>
      <c r="AT137" s="148" t="s">
        <v>342</v>
      </c>
      <c r="AU137" s="148" t="s">
        <v>84</v>
      </c>
      <c r="AY137" s="17" t="s">
        <v>339</v>
      </c>
      <c r="BE137" s="149">
        <f>IF(N137="základní",J137,0)</f>
        <v>0</v>
      </c>
      <c r="BF137" s="149">
        <f>IF(N137="snížená",J137,0)</f>
        <v>0</v>
      </c>
      <c r="BG137" s="149">
        <f>IF(N137="zákl. přenesená",J137,0)</f>
        <v>0</v>
      </c>
      <c r="BH137" s="149">
        <f>IF(N137="sníž. přenesená",J137,0)</f>
        <v>0</v>
      </c>
      <c r="BI137" s="149">
        <f>IF(N137="nulová",J137,0)</f>
        <v>0</v>
      </c>
      <c r="BJ137" s="17" t="s">
        <v>84</v>
      </c>
      <c r="BK137" s="149">
        <f>ROUND(I137*H137,2)</f>
        <v>0</v>
      </c>
      <c r="BL137" s="17" t="s">
        <v>1902</v>
      </c>
      <c r="BM137" s="148" t="s">
        <v>7120</v>
      </c>
    </row>
    <row r="138" spans="2:65" s="1" customFormat="1" x14ac:dyDescent="0.2">
      <c r="B138" s="32"/>
      <c r="D138" s="150" t="s">
        <v>348</v>
      </c>
      <c r="F138" s="151" t="s">
        <v>7119</v>
      </c>
      <c r="I138" s="152"/>
      <c r="L138" s="32"/>
      <c r="M138" s="153"/>
      <c r="T138" s="56"/>
      <c r="AT138" s="17" t="s">
        <v>348</v>
      </c>
      <c r="AU138" s="17" t="s">
        <v>84</v>
      </c>
    </row>
    <row r="139" spans="2:65" s="1" customFormat="1" ht="16.5" customHeight="1" x14ac:dyDescent="0.2">
      <c r="B139" s="136"/>
      <c r="C139" s="137" t="s">
        <v>370</v>
      </c>
      <c r="D139" s="137" t="s">
        <v>342</v>
      </c>
      <c r="E139" s="138" t="s">
        <v>7121</v>
      </c>
      <c r="F139" s="139" t="s">
        <v>7122</v>
      </c>
      <c r="G139" s="140" t="s">
        <v>345</v>
      </c>
      <c r="H139" s="141">
        <v>2</v>
      </c>
      <c r="I139" s="142"/>
      <c r="J139" s="143">
        <f>ROUND(I139*H139,2)</f>
        <v>0</v>
      </c>
      <c r="K139" s="139" t="s">
        <v>346</v>
      </c>
      <c r="L139" s="32"/>
      <c r="M139" s="144" t="s">
        <v>1</v>
      </c>
      <c r="N139" s="145" t="s">
        <v>42</v>
      </c>
      <c r="P139" s="146">
        <f>O139*H139</f>
        <v>0</v>
      </c>
      <c r="Q139" s="146">
        <v>0</v>
      </c>
      <c r="R139" s="146">
        <f>Q139*H139</f>
        <v>0</v>
      </c>
      <c r="S139" s="146">
        <v>0</v>
      </c>
      <c r="T139" s="147">
        <f>S139*H139</f>
        <v>0</v>
      </c>
      <c r="AR139" s="148" t="s">
        <v>1902</v>
      </c>
      <c r="AT139" s="148" t="s">
        <v>342</v>
      </c>
      <c r="AU139" s="148" t="s">
        <v>84</v>
      </c>
      <c r="AY139" s="17" t="s">
        <v>339</v>
      </c>
      <c r="BE139" s="149">
        <f>IF(N139="základní",J139,0)</f>
        <v>0</v>
      </c>
      <c r="BF139" s="149">
        <f>IF(N139="snížená",J139,0)</f>
        <v>0</v>
      </c>
      <c r="BG139" s="149">
        <f>IF(N139="zákl. přenesená",J139,0)</f>
        <v>0</v>
      </c>
      <c r="BH139" s="149">
        <f>IF(N139="sníž. přenesená",J139,0)</f>
        <v>0</v>
      </c>
      <c r="BI139" s="149">
        <f>IF(N139="nulová",J139,0)</f>
        <v>0</v>
      </c>
      <c r="BJ139" s="17" t="s">
        <v>84</v>
      </c>
      <c r="BK139" s="149">
        <f>ROUND(I139*H139,2)</f>
        <v>0</v>
      </c>
      <c r="BL139" s="17" t="s">
        <v>1902</v>
      </c>
      <c r="BM139" s="148" t="s">
        <v>7123</v>
      </c>
    </row>
    <row r="140" spans="2:65" s="1" customFormat="1" x14ac:dyDescent="0.2">
      <c r="B140" s="32"/>
      <c r="D140" s="150" t="s">
        <v>348</v>
      </c>
      <c r="F140" s="151" t="s">
        <v>7122</v>
      </c>
      <c r="I140" s="152"/>
      <c r="L140" s="32"/>
      <c r="M140" s="153"/>
      <c r="T140" s="56"/>
      <c r="AT140" s="17" t="s">
        <v>348</v>
      </c>
      <c r="AU140" s="17" t="s">
        <v>84</v>
      </c>
    </row>
    <row r="141" spans="2:65" s="1" customFormat="1" ht="16.5" customHeight="1" x14ac:dyDescent="0.2">
      <c r="B141" s="136"/>
      <c r="C141" s="169" t="s">
        <v>378</v>
      </c>
      <c r="D141" s="169" t="s">
        <v>490</v>
      </c>
      <c r="E141" s="170" t="s">
        <v>7124</v>
      </c>
      <c r="F141" s="171" t="s">
        <v>7125</v>
      </c>
      <c r="G141" s="172" t="s">
        <v>345</v>
      </c>
      <c r="H141" s="173">
        <v>1</v>
      </c>
      <c r="I141" s="174"/>
      <c r="J141" s="175">
        <f>ROUND(I141*H141,2)</f>
        <v>0</v>
      </c>
      <c r="K141" s="171" t="s">
        <v>346</v>
      </c>
      <c r="L141" s="176"/>
      <c r="M141" s="177" t="s">
        <v>1</v>
      </c>
      <c r="N141" s="178" t="s">
        <v>42</v>
      </c>
      <c r="P141" s="146">
        <f>O141*H141</f>
        <v>0</v>
      </c>
      <c r="Q141" s="146">
        <v>0</v>
      </c>
      <c r="R141" s="146">
        <f>Q141*H141</f>
        <v>0</v>
      </c>
      <c r="S141" s="146">
        <v>0</v>
      </c>
      <c r="T141" s="147">
        <f>S141*H141</f>
        <v>0</v>
      </c>
      <c r="AR141" s="148" t="s">
        <v>494</v>
      </c>
      <c r="AT141" s="148" t="s">
        <v>490</v>
      </c>
      <c r="AU141" s="148" t="s">
        <v>84</v>
      </c>
      <c r="AY141" s="17" t="s">
        <v>339</v>
      </c>
      <c r="BE141" s="149">
        <f>IF(N141="základní",J141,0)</f>
        <v>0</v>
      </c>
      <c r="BF141" s="149">
        <f>IF(N141="snížená",J141,0)</f>
        <v>0</v>
      </c>
      <c r="BG141" s="149">
        <f>IF(N141="zákl. přenesená",J141,0)</f>
        <v>0</v>
      </c>
      <c r="BH141" s="149">
        <f>IF(N141="sníž. přenesená",J141,0)</f>
        <v>0</v>
      </c>
      <c r="BI141" s="149">
        <f>IF(N141="nulová",J141,0)</f>
        <v>0</v>
      </c>
      <c r="BJ141" s="17" t="s">
        <v>84</v>
      </c>
      <c r="BK141" s="149">
        <f>ROUND(I141*H141,2)</f>
        <v>0</v>
      </c>
      <c r="BL141" s="17" t="s">
        <v>494</v>
      </c>
      <c r="BM141" s="148" t="s">
        <v>7126</v>
      </c>
    </row>
    <row r="142" spans="2:65" s="1" customFormat="1" x14ac:dyDescent="0.2">
      <c r="B142" s="32"/>
      <c r="D142" s="150" t="s">
        <v>348</v>
      </c>
      <c r="F142" s="151" t="s">
        <v>7125</v>
      </c>
      <c r="I142" s="152"/>
      <c r="L142" s="32"/>
      <c r="M142" s="153"/>
      <c r="T142" s="56"/>
      <c r="AT142" s="17" t="s">
        <v>348</v>
      </c>
      <c r="AU142" s="17" t="s">
        <v>84</v>
      </c>
    </row>
    <row r="143" spans="2:65" s="1" customFormat="1" ht="16.5" customHeight="1" x14ac:dyDescent="0.2">
      <c r="B143" s="136"/>
      <c r="C143" s="169" t="s">
        <v>385</v>
      </c>
      <c r="D143" s="169" t="s">
        <v>490</v>
      </c>
      <c r="E143" s="170" t="s">
        <v>7127</v>
      </c>
      <c r="F143" s="171" t="s">
        <v>7128</v>
      </c>
      <c r="G143" s="172" t="s">
        <v>345</v>
      </c>
      <c r="H143" s="173">
        <v>1</v>
      </c>
      <c r="I143" s="174"/>
      <c r="J143" s="175">
        <f>ROUND(I143*H143,2)</f>
        <v>0</v>
      </c>
      <c r="K143" s="171" t="s">
        <v>346</v>
      </c>
      <c r="L143" s="176"/>
      <c r="M143" s="177" t="s">
        <v>1</v>
      </c>
      <c r="N143" s="178" t="s">
        <v>42</v>
      </c>
      <c r="P143" s="146">
        <f>O143*H143</f>
        <v>0</v>
      </c>
      <c r="Q143" s="146">
        <v>0</v>
      </c>
      <c r="R143" s="146">
        <f>Q143*H143</f>
        <v>0</v>
      </c>
      <c r="S143" s="146">
        <v>0</v>
      </c>
      <c r="T143" s="147">
        <f>S143*H143</f>
        <v>0</v>
      </c>
      <c r="AR143" s="148" t="s">
        <v>1902</v>
      </c>
      <c r="AT143" s="148" t="s">
        <v>490</v>
      </c>
      <c r="AU143" s="148" t="s">
        <v>84</v>
      </c>
      <c r="AY143" s="17" t="s">
        <v>339</v>
      </c>
      <c r="BE143" s="149">
        <f>IF(N143="základní",J143,0)</f>
        <v>0</v>
      </c>
      <c r="BF143" s="149">
        <f>IF(N143="snížená",J143,0)</f>
        <v>0</v>
      </c>
      <c r="BG143" s="149">
        <f>IF(N143="zákl. přenesená",J143,0)</f>
        <v>0</v>
      </c>
      <c r="BH143" s="149">
        <f>IF(N143="sníž. přenesená",J143,0)</f>
        <v>0</v>
      </c>
      <c r="BI143" s="149">
        <f>IF(N143="nulová",J143,0)</f>
        <v>0</v>
      </c>
      <c r="BJ143" s="17" t="s">
        <v>84</v>
      </c>
      <c r="BK143" s="149">
        <f>ROUND(I143*H143,2)</f>
        <v>0</v>
      </c>
      <c r="BL143" s="17" t="s">
        <v>1902</v>
      </c>
      <c r="BM143" s="148" t="s">
        <v>7129</v>
      </c>
    </row>
    <row r="144" spans="2:65" s="1" customFormat="1" x14ac:dyDescent="0.2">
      <c r="B144" s="32"/>
      <c r="D144" s="150" t="s">
        <v>348</v>
      </c>
      <c r="F144" s="151" t="s">
        <v>7128</v>
      </c>
      <c r="I144" s="152"/>
      <c r="L144" s="32"/>
      <c r="M144" s="153"/>
      <c r="T144" s="56"/>
      <c r="AT144" s="17" t="s">
        <v>348</v>
      </c>
      <c r="AU144" s="17" t="s">
        <v>84</v>
      </c>
    </row>
    <row r="145" spans="2:65" s="1" customFormat="1" ht="16.5" customHeight="1" x14ac:dyDescent="0.2">
      <c r="B145" s="136"/>
      <c r="C145" s="137" t="s">
        <v>391</v>
      </c>
      <c r="D145" s="137" t="s">
        <v>342</v>
      </c>
      <c r="E145" s="138" t="s">
        <v>7130</v>
      </c>
      <c r="F145" s="139" t="s">
        <v>7131</v>
      </c>
      <c r="G145" s="140" t="s">
        <v>345</v>
      </c>
      <c r="H145" s="141">
        <v>2</v>
      </c>
      <c r="I145" s="142"/>
      <c r="J145" s="143">
        <f>ROUND(I145*H145,2)</f>
        <v>0</v>
      </c>
      <c r="K145" s="139" t="s">
        <v>346</v>
      </c>
      <c r="L145" s="32"/>
      <c r="M145" s="144" t="s">
        <v>1</v>
      </c>
      <c r="N145" s="145" t="s">
        <v>42</v>
      </c>
      <c r="P145" s="146">
        <f>O145*H145</f>
        <v>0</v>
      </c>
      <c r="Q145" s="146">
        <v>0</v>
      </c>
      <c r="R145" s="146">
        <f>Q145*H145</f>
        <v>0</v>
      </c>
      <c r="S145" s="146">
        <v>0</v>
      </c>
      <c r="T145" s="147">
        <f>S145*H145</f>
        <v>0</v>
      </c>
      <c r="AR145" s="148" t="s">
        <v>1902</v>
      </c>
      <c r="AT145" s="148" t="s">
        <v>342</v>
      </c>
      <c r="AU145" s="148" t="s">
        <v>84</v>
      </c>
      <c r="AY145" s="17" t="s">
        <v>339</v>
      </c>
      <c r="BE145" s="149">
        <f>IF(N145="základní",J145,0)</f>
        <v>0</v>
      </c>
      <c r="BF145" s="149">
        <f>IF(N145="snížená",J145,0)</f>
        <v>0</v>
      </c>
      <c r="BG145" s="149">
        <f>IF(N145="zákl. přenesená",J145,0)</f>
        <v>0</v>
      </c>
      <c r="BH145" s="149">
        <f>IF(N145="sníž. přenesená",J145,0)</f>
        <v>0</v>
      </c>
      <c r="BI145" s="149">
        <f>IF(N145="nulová",J145,0)</f>
        <v>0</v>
      </c>
      <c r="BJ145" s="17" t="s">
        <v>84</v>
      </c>
      <c r="BK145" s="149">
        <f>ROUND(I145*H145,2)</f>
        <v>0</v>
      </c>
      <c r="BL145" s="17" t="s">
        <v>1902</v>
      </c>
      <c r="BM145" s="148" t="s">
        <v>7132</v>
      </c>
    </row>
    <row r="146" spans="2:65" s="1" customFormat="1" x14ac:dyDescent="0.2">
      <c r="B146" s="32"/>
      <c r="D146" s="150" t="s">
        <v>348</v>
      </c>
      <c r="F146" s="151" t="s">
        <v>7131</v>
      </c>
      <c r="I146" s="152"/>
      <c r="L146" s="32"/>
      <c r="M146" s="153"/>
      <c r="T146" s="56"/>
      <c r="AT146" s="17" t="s">
        <v>348</v>
      </c>
      <c r="AU146" s="17" t="s">
        <v>84</v>
      </c>
    </row>
    <row r="147" spans="2:65" s="1" customFormat="1" ht="16.5" customHeight="1" x14ac:dyDescent="0.2">
      <c r="B147" s="136"/>
      <c r="C147" s="169" t="s">
        <v>399</v>
      </c>
      <c r="D147" s="169" t="s">
        <v>490</v>
      </c>
      <c r="E147" s="170" t="s">
        <v>7133</v>
      </c>
      <c r="F147" s="171" t="s">
        <v>7134</v>
      </c>
      <c r="G147" s="172" t="s">
        <v>345</v>
      </c>
      <c r="H147" s="173">
        <v>1</v>
      </c>
      <c r="I147" s="174"/>
      <c r="J147" s="175">
        <f>ROUND(I147*H147,2)</f>
        <v>0</v>
      </c>
      <c r="K147" s="171" t="s">
        <v>346</v>
      </c>
      <c r="L147" s="176"/>
      <c r="M147" s="177" t="s">
        <v>1</v>
      </c>
      <c r="N147" s="178" t="s">
        <v>42</v>
      </c>
      <c r="P147" s="146">
        <f>O147*H147</f>
        <v>0</v>
      </c>
      <c r="Q147" s="146">
        <v>0</v>
      </c>
      <c r="R147" s="146">
        <f>Q147*H147</f>
        <v>0</v>
      </c>
      <c r="S147" s="146">
        <v>0</v>
      </c>
      <c r="T147" s="147">
        <f>S147*H147</f>
        <v>0</v>
      </c>
      <c r="AR147" s="148" t="s">
        <v>494</v>
      </c>
      <c r="AT147" s="148" t="s">
        <v>490</v>
      </c>
      <c r="AU147" s="148" t="s">
        <v>84</v>
      </c>
      <c r="AY147" s="17" t="s">
        <v>339</v>
      </c>
      <c r="BE147" s="149">
        <f>IF(N147="základní",J147,0)</f>
        <v>0</v>
      </c>
      <c r="BF147" s="149">
        <f>IF(N147="snížená",J147,0)</f>
        <v>0</v>
      </c>
      <c r="BG147" s="149">
        <f>IF(N147="zákl. přenesená",J147,0)</f>
        <v>0</v>
      </c>
      <c r="BH147" s="149">
        <f>IF(N147="sníž. přenesená",J147,0)</f>
        <v>0</v>
      </c>
      <c r="BI147" s="149">
        <f>IF(N147="nulová",J147,0)</f>
        <v>0</v>
      </c>
      <c r="BJ147" s="17" t="s">
        <v>84</v>
      </c>
      <c r="BK147" s="149">
        <f>ROUND(I147*H147,2)</f>
        <v>0</v>
      </c>
      <c r="BL147" s="17" t="s">
        <v>494</v>
      </c>
      <c r="BM147" s="148" t="s">
        <v>7135</v>
      </c>
    </row>
    <row r="148" spans="2:65" s="1" customFormat="1" x14ac:dyDescent="0.2">
      <c r="B148" s="32"/>
      <c r="D148" s="150" t="s">
        <v>348</v>
      </c>
      <c r="F148" s="151" t="s">
        <v>7134</v>
      </c>
      <c r="I148" s="152"/>
      <c r="L148" s="32"/>
      <c r="M148" s="153"/>
      <c r="T148" s="56"/>
      <c r="AT148" s="17" t="s">
        <v>348</v>
      </c>
      <c r="AU148" s="17" t="s">
        <v>84</v>
      </c>
    </row>
    <row r="149" spans="2:65" s="1" customFormat="1" ht="16.5" customHeight="1" x14ac:dyDescent="0.2">
      <c r="B149" s="136"/>
      <c r="C149" s="169" t="s">
        <v>405</v>
      </c>
      <c r="D149" s="169" t="s">
        <v>490</v>
      </c>
      <c r="E149" s="170" t="s">
        <v>7136</v>
      </c>
      <c r="F149" s="171" t="s">
        <v>7137</v>
      </c>
      <c r="G149" s="172" t="s">
        <v>345</v>
      </c>
      <c r="H149" s="173">
        <v>1</v>
      </c>
      <c r="I149" s="174"/>
      <c r="J149" s="175">
        <f>ROUND(I149*H149,2)</f>
        <v>0</v>
      </c>
      <c r="K149" s="171" t="s">
        <v>346</v>
      </c>
      <c r="L149" s="176"/>
      <c r="M149" s="177" t="s">
        <v>1</v>
      </c>
      <c r="N149" s="178" t="s">
        <v>42</v>
      </c>
      <c r="P149" s="146">
        <f>O149*H149</f>
        <v>0</v>
      </c>
      <c r="Q149" s="146">
        <v>0</v>
      </c>
      <c r="R149" s="146">
        <f>Q149*H149</f>
        <v>0</v>
      </c>
      <c r="S149" s="146">
        <v>0</v>
      </c>
      <c r="T149" s="147">
        <f>S149*H149</f>
        <v>0</v>
      </c>
      <c r="AR149" s="148" t="s">
        <v>1902</v>
      </c>
      <c r="AT149" s="148" t="s">
        <v>490</v>
      </c>
      <c r="AU149" s="148" t="s">
        <v>84</v>
      </c>
      <c r="AY149" s="17" t="s">
        <v>339</v>
      </c>
      <c r="BE149" s="149">
        <f>IF(N149="základní",J149,0)</f>
        <v>0</v>
      </c>
      <c r="BF149" s="149">
        <f>IF(N149="snížená",J149,0)</f>
        <v>0</v>
      </c>
      <c r="BG149" s="149">
        <f>IF(N149="zákl. přenesená",J149,0)</f>
        <v>0</v>
      </c>
      <c r="BH149" s="149">
        <f>IF(N149="sníž. přenesená",J149,0)</f>
        <v>0</v>
      </c>
      <c r="BI149" s="149">
        <f>IF(N149="nulová",J149,0)</f>
        <v>0</v>
      </c>
      <c r="BJ149" s="17" t="s">
        <v>84</v>
      </c>
      <c r="BK149" s="149">
        <f>ROUND(I149*H149,2)</f>
        <v>0</v>
      </c>
      <c r="BL149" s="17" t="s">
        <v>1902</v>
      </c>
      <c r="BM149" s="148" t="s">
        <v>7138</v>
      </c>
    </row>
    <row r="150" spans="2:65" s="1" customFormat="1" x14ac:dyDescent="0.2">
      <c r="B150" s="32"/>
      <c r="D150" s="150" t="s">
        <v>348</v>
      </c>
      <c r="F150" s="151" t="s">
        <v>7137</v>
      </c>
      <c r="I150" s="152"/>
      <c r="L150" s="32"/>
      <c r="M150" s="153"/>
      <c r="T150" s="56"/>
      <c r="AT150" s="17" t="s">
        <v>348</v>
      </c>
      <c r="AU150" s="17" t="s">
        <v>84</v>
      </c>
    </row>
    <row r="151" spans="2:65" s="1" customFormat="1" ht="16.5" customHeight="1" x14ac:dyDescent="0.2">
      <c r="B151" s="136"/>
      <c r="C151" s="169" t="s">
        <v>8</v>
      </c>
      <c r="D151" s="169" t="s">
        <v>490</v>
      </c>
      <c r="E151" s="170" t="s">
        <v>7139</v>
      </c>
      <c r="F151" s="171" t="s">
        <v>7140</v>
      </c>
      <c r="G151" s="172" t="s">
        <v>345</v>
      </c>
      <c r="H151" s="173">
        <v>2</v>
      </c>
      <c r="I151" s="174"/>
      <c r="J151" s="175">
        <f>ROUND(I151*H151,2)</f>
        <v>0</v>
      </c>
      <c r="K151" s="171" t="s">
        <v>346</v>
      </c>
      <c r="L151" s="176"/>
      <c r="M151" s="177" t="s">
        <v>1</v>
      </c>
      <c r="N151" s="178" t="s">
        <v>42</v>
      </c>
      <c r="P151" s="146">
        <f>O151*H151</f>
        <v>0</v>
      </c>
      <c r="Q151" s="146">
        <v>0</v>
      </c>
      <c r="R151" s="146">
        <f>Q151*H151</f>
        <v>0</v>
      </c>
      <c r="S151" s="146">
        <v>0</v>
      </c>
      <c r="T151" s="147">
        <f>S151*H151</f>
        <v>0</v>
      </c>
      <c r="AR151" s="148" t="s">
        <v>1902</v>
      </c>
      <c r="AT151" s="148" t="s">
        <v>490</v>
      </c>
      <c r="AU151" s="148" t="s">
        <v>84</v>
      </c>
      <c r="AY151" s="17" t="s">
        <v>339</v>
      </c>
      <c r="BE151" s="149">
        <f>IF(N151="základní",J151,0)</f>
        <v>0</v>
      </c>
      <c r="BF151" s="149">
        <f>IF(N151="snížená",J151,0)</f>
        <v>0</v>
      </c>
      <c r="BG151" s="149">
        <f>IF(N151="zákl. přenesená",J151,0)</f>
        <v>0</v>
      </c>
      <c r="BH151" s="149">
        <f>IF(N151="sníž. přenesená",J151,0)</f>
        <v>0</v>
      </c>
      <c r="BI151" s="149">
        <f>IF(N151="nulová",J151,0)</f>
        <v>0</v>
      </c>
      <c r="BJ151" s="17" t="s">
        <v>84</v>
      </c>
      <c r="BK151" s="149">
        <f>ROUND(I151*H151,2)</f>
        <v>0</v>
      </c>
      <c r="BL151" s="17" t="s">
        <v>1902</v>
      </c>
      <c r="BM151" s="148" t="s">
        <v>7141</v>
      </c>
    </row>
    <row r="152" spans="2:65" s="1" customFormat="1" x14ac:dyDescent="0.2">
      <c r="B152" s="32"/>
      <c r="D152" s="150" t="s">
        <v>348</v>
      </c>
      <c r="F152" s="151" t="s">
        <v>7140</v>
      </c>
      <c r="I152" s="152"/>
      <c r="L152" s="32"/>
      <c r="M152" s="153"/>
      <c r="T152" s="56"/>
      <c r="AT152" s="17" t="s">
        <v>348</v>
      </c>
      <c r="AU152" s="17" t="s">
        <v>84</v>
      </c>
    </row>
    <row r="153" spans="2:65" s="1" customFormat="1" ht="16.5" customHeight="1" x14ac:dyDescent="0.2">
      <c r="B153" s="136"/>
      <c r="C153" s="169" t="s">
        <v>415</v>
      </c>
      <c r="D153" s="169" t="s">
        <v>490</v>
      </c>
      <c r="E153" s="170" t="s">
        <v>7142</v>
      </c>
      <c r="F153" s="171" t="s">
        <v>7143</v>
      </c>
      <c r="G153" s="172" t="s">
        <v>345</v>
      </c>
      <c r="H153" s="173">
        <v>1</v>
      </c>
      <c r="I153" s="174"/>
      <c r="J153" s="175">
        <f>ROUND(I153*H153,2)</f>
        <v>0</v>
      </c>
      <c r="K153" s="171" t="s">
        <v>346</v>
      </c>
      <c r="L153" s="176"/>
      <c r="M153" s="177" t="s">
        <v>1</v>
      </c>
      <c r="N153" s="178" t="s">
        <v>42</v>
      </c>
      <c r="P153" s="146">
        <f>O153*H153</f>
        <v>0</v>
      </c>
      <c r="Q153" s="146">
        <v>0</v>
      </c>
      <c r="R153" s="146">
        <f>Q153*H153</f>
        <v>0</v>
      </c>
      <c r="S153" s="146">
        <v>0</v>
      </c>
      <c r="T153" s="147">
        <f>S153*H153</f>
        <v>0</v>
      </c>
      <c r="AR153" s="148" t="s">
        <v>1902</v>
      </c>
      <c r="AT153" s="148" t="s">
        <v>490</v>
      </c>
      <c r="AU153" s="148" t="s">
        <v>84</v>
      </c>
      <c r="AY153" s="17" t="s">
        <v>339</v>
      </c>
      <c r="BE153" s="149">
        <f>IF(N153="základní",J153,0)</f>
        <v>0</v>
      </c>
      <c r="BF153" s="149">
        <f>IF(N153="snížená",J153,0)</f>
        <v>0</v>
      </c>
      <c r="BG153" s="149">
        <f>IF(N153="zákl. přenesená",J153,0)</f>
        <v>0</v>
      </c>
      <c r="BH153" s="149">
        <f>IF(N153="sníž. přenesená",J153,0)</f>
        <v>0</v>
      </c>
      <c r="BI153" s="149">
        <f>IF(N153="nulová",J153,0)</f>
        <v>0</v>
      </c>
      <c r="BJ153" s="17" t="s">
        <v>84</v>
      </c>
      <c r="BK153" s="149">
        <f>ROUND(I153*H153,2)</f>
        <v>0</v>
      </c>
      <c r="BL153" s="17" t="s">
        <v>1902</v>
      </c>
      <c r="BM153" s="148" t="s">
        <v>7144</v>
      </c>
    </row>
    <row r="154" spans="2:65" s="1" customFormat="1" x14ac:dyDescent="0.2">
      <c r="B154" s="32"/>
      <c r="D154" s="150" t="s">
        <v>348</v>
      </c>
      <c r="F154" s="151" t="s">
        <v>7143</v>
      </c>
      <c r="I154" s="152"/>
      <c r="L154" s="32"/>
      <c r="M154" s="153"/>
      <c r="T154" s="56"/>
      <c r="AT154" s="17" t="s">
        <v>348</v>
      </c>
      <c r="AU154" s="17" t="s">
        <v>84</v>
      </c>
    </row>
    <row r="155" spans="2:65" s="1" customFormat="1" ht="16.5" customHeight="1" x14ac:dyDescent="0.2">
      <c r="B155" s="136"/>
      <c r="C155" s="169" t="s">
        <v>421</v>
      </c>
      <c r="D155" s="169" t="s">
        <v>490</v>
      </c>
      <c r="E155" s="170" t="s">
        <v>7145</v>
      </c>
      <c r="F155" s="171" t="s">
        <v>7146</v>
      </c>
      <c r="G155" s="172" t="s">
        <v>345</v>
      </c>
      <c r="H155" s="173">
        <v>1</v>
      </c>
      <c r="I155" s="174"/>
      <c r="J155" s="175">
        <f>ROUND(I155*H155,2)</f>
        <v>0</v>
      </c>
      <c r="K155" s="171" t="s">
        <v>346</v>
      </c>
      <c r="L155" s="176"/>
      <c r="M155" s="177" t="s">
        <v>1</v>
      </c>
      <c r="N155" s="178" t="s">
        <v>42</v>
      </c>
      <c r="P155" s="146">
        <f>O155*H155</f>
        <v>0</v>
      </c>
      <c r="Q155" s="146">
        <v>0</v>
      </c>
      <c r="R155" s="146">
        <f>Q155*H155</f>
        <v>0</v>
      </c>
      <c r="S155" s="146">
        <v>0</v>
      </c>
      <c r="T155" s="147">
        <f>S155*H155</f>
        <v>0</v>
      </c>
      <c r="AR155" s="148" t="s">
        <v>1902</v>
      </c>
      <c r="AT155" s="148" t="s">
        <v>490</v>
      </c>
      <c r="AU155" s="148" t="s">
        <v>84</v>
      </c>
      <c r="AY155" s="17" t="s">
        <v>339</v>
      </c>
      <c r="BE155" s="149">
        <f>IF(N155="základní",J155,0)</f>
        <v>0</v>
      </c>
      <c r="BF155" s="149">
        <f>IF(N155="snížená",J155,0)</f>
        <v>0</v>
      </c>
      <c r="BG155" s="149">
        <f>IF(N155="zákl. přenesená",J155,0)</f>
        <v>0</v>
      </c>
      <c r="BH155" s="149">
        <f>IF(N155="sníž. přenesená",J155,0)</f>
        <v>0</v>
      </c>
      <c r="BI155" s="149">
        <f>IF(N155="nulová",J155,0)</f>
        <v>0</v>
      </c>
      <c r="BJ155" s="17" t="s">
        <v>84</v>
      </c>
      <c r="BK155" s="149">
        <f>ROUND(I155*H155,2)</f>
        <v>0</v>
      </c>
      <c r="BL155" s="17" t="s">
        <v>1902</v>
      </c>
      <c r="BM155" s="148" t="s">
        <v>7147</v>
      </c>
    </row>
    <row r="156" spans="2:65" s="1" customFormat="1" x14ac:dyDescent="0.2">
      <c r="B156" s="32"/>
      <c r="D156" s="150" t="s">
        <v>348</v>
      </c>
      <c r="F156" s="151" t="s">
        <v>7146</v>
      </c>
      <c r="I156" s="152"/>
      <c r="L156" s="32"/>
      <c r="M156" s="153"/>
      <c r="T156" s="56"/>
      <c r="AT156" s="17" t="s">
        <v>348</v>
      </c>
      <c r="AU156" s="17" t="s">
        <v>84</v>
      </c>
    </row>
    <row r="157" spans="2:65" s="1" customFormat="1" ht="16.5" customHeight="1" x14ac:dyDescent="0.2">
      <c r="B157" s="136"/>
      <c r="C157" s="169" t="s">
        <v>423</v>
      </c>
      <c r="D157" s="169" t="s">
        <v>490</v>
      </c>
      <c r="E157" s="170" t="s">
        <v>7148</v>
      </c>
      <c r="F157" s="171" t="s">
        <v>6950</v>
      </c>
      <c r="G157" s="172" t="s">
        <v>345</v>
      </c>
      <c r="H157" s="173">
        <v>1</v>
      </c>
      <c r="I157" s="174"/>
      <c r="J157" s="175">
        <f>ROUND(I157*H157,2)</f>
        <v>0</v>
      </c>
      <c r="K157" s="171" t="s">
        <v>346</v>
      </c>
      <c r="L157" s="176"/>
      <c r="M157" s="177" t="s">
        <v>1</v>
      </c>
      <c r="N157" s="178" t="s">
        <v>42</v>
      </c>
      <c r="P157" s="146">
        <f>O157*H157</f>
        <v>0</v>
      </c>
      <c r="Q157" s="146">
        <v>0</v>
      </c>
      <c r="R157" s="146">
        <f>Q157*H157</f>
        <v>0</v>
      </c>
      <c r="S157" s="146">
        <v>0</v>
      </c>
      <c r="T157" s="147">
        <f>S157*H157</f>
        <v>0</v>
      </c>
      <c r="AR157" s="148" t="s">
        <v>1902</v>
      </c>
      <c r="AT157" s="148" t="s">
        <v>490</v>
      </c>
      <c r="AU157" s="148" t="s">
        <v>84</v>
      </c>
      <c r="AY157" s="17" t="s">
        <v>339</v>
      </c>
      <c r="BE157" s="149">
        <f>IF(N157="základní",J157,0)</f>
        <v>0</v>
      </c>
      <c r="BF157" s="149">
        <f>IF(N157="snížená",J157,0)</f>
        <v>0</v>
      </c>
      <c r="BG157" s="149">
        <f>IF(N157="zákl. přenesená",J157,0)</f>
        <v>0</v>
      </c>
      <c r="BH157" s="149">
        <f>IF(N157="sníž. přenesená",J157,0)</f>
        <v>0</v>
      </c>
      <c r="BI157" s="149">
        <f>IF(N157="nulová",J157,0)</f>
        <v>0</v>
      </c>
      <c r="BJ157" s="17" t="s">
        <v>84</v>
      </c>
      <c r="BK157" s="149">
        <f>ROUND(I157*H157,2)</f>
        <v>0</v>
      </c>
      <c r="BL157" s="17" t="s">
        <v>1902</v>
      </c>
      <c r="BM157" s="148" t="s">
        <v>7149</v>
      </c>
    </row>
    <row r="158" spans="2:65" s="1" customFormat="1" x14ac:dyDescent="0.2">
      <c r="B158" s="32"/>
      <c r="D158" s="150" t="s">
        <v>348</v>
      </c>
      <c r="F158" s="151" t="s">
        <v>6950</v>
      </c>
      <c r="I158" s="152"/>
      <c r="L158" s="32"/>
      <c r="M158" s="153"/>
      <c r="T158" s="56"/>
      <c r="AT158" s="17" t="s">
        <v>348</v>
      </c>
      <c r="AU158" s="17" t="s">
        <v>84</v>
      </c>
    </row>
    <row r="159" spans="2:65" s="1" customFormat="1" ht="16.5" customHeight="1" x14ac:dyDescent="0.2">
      <c r="B159" s="136"/>
      <c r="C159" s="169" t="s">
        <v>428</v>
      </c>
      <c r="D159" s="169" t="s">
        <v>490</v>
      </c>
      <c r="E159" s="170" t="s">
        <v>6964</v>
      </c>
      <c r="F159" s="171" t="s">
        <v>7150</v>
      </c>
      <c r="G159" s="172" t="s">
        <v>345</v>
      </c>
      <c r="H159" s="173">
        <v>1</v>
      </c>
      <c r="I159" s="174"/>
      <c r="J159" s="175">
        <f>ROUND(I159*H159,2)</f>
        <v>0</v>
      </c>
      <c r="K159" s="171" t="s">
        <v>346</v>
      </c>
      <c r="L159" s="176"/>
      <c r="M159" s="177" t="s">
        <v>1</v>
      </c>
      <c r="N159" s="178" t="s">
        <v>42</v>
      </c>
      <c r="P159" s="146">
        <f>O159*H159</f>
        <v>0</v>
      </c>
      <c r="Q159" s="146">
        <v>0</v>
      </c>
      <c r="R159" s="146">
        <f>Q159*H159</f>
        <v>0</v>
      </c>
      <c r="S159" s="146">
        <v>0</v>
      </c>
      <c r="T159" s="147">
        <f>S159*H159</f>
        <v>0</v>
      </c>
      <c r="AR159" s="148" t="s">
        <v>494</v>
      </c>
      <c r="AT159" s="148" t="s">
        <v>490</v>
      </c>
      <c r="AU159" s="148" t="s">
        <v>84</v>
      </c>
      <c r="AY159" s="17" t="s">
        <v>339</v>
      </c>
      <c r="BE159" s="149">
        <f>IF(N159="základní",J159,0)</f>
        <v>0</v>
      </c>
      <c r="BF159" s="149">
        <f>IF(N159="snížená",J159,0)</f>
        <v>0</v>
      </c>
      <c r="BG159" s="149">
        <f>IF(N159="zákl. přenesená",J159,0)</f>
        <v>0</v>
      </c>
      <c r="BH159" s="149">
        <f>IF(N159="sníž. přenesená",J159,0)</f>
        <v>0</v>
      </c>
      <c r="BI159" s="149">
        <f>IF(N159="nulová",J159,0)</f>
        <v>0</v>
      </c>
      <c r="BJ159" s="17" t="s">
        <v>84</v>
      </c>
      <c r="BK159" s="149">
        <f>ROUND(I159*H159,2)</f>
        <v>0</v>
      </c>
      <c r="BL159" s="17" t="s">
        <v>494</v>
      </c>
      <c r="BM159" s="148" t="s">
        <v>7151</v>
      </c>
    </row>
    <row r="160" spans="2:65" s="1" customFormat="1" x14ac:dyDescent="0.2">
      <c r="B160" s="32"/>
      <c r="D160" s="150" t="s">
        <v>348</v>
      </c>
      <c r="F160" s="151" t="s">
        <v>7150</v>
      </c>
      <c r="I160" s="152"/>
      <c r="L160" s="32"/>
      <c r="M160" s="153"/>
      <c r="T160" s="56"/>
      <c r="AT160" s="17" t="s">
        <v>348</v>
      </c>
      <c r="AU160" s="17" t="s">
        <v>84</v>
      </c>
    </row>
    <row r="161" spans="2:65" s="1" customFormat="1" ht="16.5" customHeight="1" x14ac:dyDescent="0.2">
      <c r="B161" s="136"/>
      <c r="C161" s="137" t="s">
        <v>433</v>
      </c>
      <c r="D161" s="137" t="s">
        <v>342</v>
      </c>
      <c r="E161" s="138" t="s">
        <v>6744</v>
      </c>
      <c r="F161" s="139" t="s">
        <v>7152</v>
      </c>
      <c r="G161" s="140" t="s">
        <v>345</v>
      </c>
      <c r="H161" s="141">
        <v>1</v>
      </c>
      <c r="I161" s="142"/>
      <c r="J161" s="143">
        <f>ROUND(I161*H161,2)</f>
        <v>0</v>
      </c>
      <c r="K161" s="139" t="s">
        <v>346</v>
      </c>
      <c r="L161" s="32"/>
      <c r="M161" s="144" t="s">
        <v>1</v>
      </c>
      <c r="N161" s="145" t="s">
        <v>42</v>
      </c>
      <c r="P161" s="146">
        <f>O161*H161</f>
        <v>0</v>
      </c>
      <c r="Q161" s="146">
        <v>0</v>
      </c>
      <c r="R161" s="146">
        <f>Q161*H161</f>
        <v>0</v>
      </c>
      <c r="S161" s="146">
        <v>0</v>
      </c>
      <c r="T161" s="147">
        <f>S161*H161</f>
        <v>0</v>
      </c>
      <c r="AR161" s="148" t="s">
        <v>1902</v>
      </c>
      <c r="AT161" s="148" t="s">
        <v>342</v>
      </c>
      <c r="AU161" s="148" t="s">
        <v>84</v>
      </c>
      <c r="AY161" s="17" t="s">
        <v>339</v>
      </c>
      <c r="BE161" s="149">
        <f>IF(N161="základní",J161,0)</f>
        <v>0</v>
      </c>
      <c r="BF161" s="149">
        <f>IF(N161="snížená",J161,0)</f>
        <v>0</v>
      </c>
      <c r="BG161" s="149">
        <f>IF(N161="zákl. přenesená",J161,0)</f>
        <v>0</v>
      </c>
      <c r="BH161" s="149">
        <f>IF(N161="sníž. přenesená",J161,0)</f>
        <v>0</v>
      </c>
      <c r="BI161" s="149">
        <f>IF(N161="nulová",J161,0)</f>
        <v>0</v>
      </c>
      <c r="BJ161" s="17" t="s">
        <v>84</v>
      </c>
      <c r="BK161" s="149">
        <f>ROUND(I161*H161,2)</f>
        <v>0</v>
      </c>
      <c r="BL161" s="17" t="s">
        <v>1902</v>
      </c>
      <c r="BM161" s="148" t="s">
        <v>7153</v>
      </c>
    </row>
    <row r="162" spans="2:65" s="1" customFormat="1" x14ac:dyDescent="0.2">
      <c r="B162" s="32"/>
      <c r="D162" s="150" t="s">
        <v>348</v>
      </c>
      <c r="F162" s="151" t="s">
        <v>7152</v>
      </c>
      <c r="I162" s="152"/>
      <c r="L162" s="32"/>
      <c r="M162" s="153"/>
      <c r="T162" s="56"/>
      <c r="AT162" s="17" t="s">
        <v>348</v>
      </c>
      <c r="AU162" s="17" t="s">
        <v>84</v>
      </c>
    </row>
    <row r="163" spans="2:65" s="1" customFormat="1" ht="24.15" customHeight="1" x14ac:dyDescent="0.2">
      <c r="B163" s="136"/>
      <c r="C163" s="169" t="s">
        <v>439</v>
      </c>
      <c r="D163" s="169" t="s">
        <v>490</v>
      </c>
      <c r="E163" s="170" t="s">
        <v>6747</v>
      </c>
      <c r="F163" s="171" t="s">
        <v>6748</v>
      </c>
      <c r="G163" s="172" t="s">
        <v>345</v>
      </c>
      <c r="H163" s="173">
        <v>1</v>
      </c>
      <c r="I163" s="174"/>
      <c r="J163" s="175">
        <f>ROUND(I163*H163,2)</f>
        <v>0</v>
      </c>
      <c r="K163" s="171" t="s">
        <v>346</v>
      </c>
      <c r="L163" s="176"/>
      <c r="M163" s="177" t="s">
        <v>1</v>
      </c>
      <c r="N163" s="178" t="s">
        <v>42</v>
      </c>
      <c r="P163" s="146">
        <f>O163*H163</f>
        <v>0</v>
      </c>
      <c r="Q163" s="146">
        <v>0</v>
      </c>
      <c r="R163" s="146">
        <f>Q163*H163</f>
        <v>0</v>
      </c>
      <c r="S163" s="146">
        <v>0</v>
      </c>
      <c r="T163" s="147">
        <f>S163*H163</f>
        <v>0</v>
      </c>
      <c r="AR163" s="148" t="s">
        <v>1902</v>
      </c>
      <c r="AT163" s="148" t="s">
        <v>490</v>
      </c>
      <c r="AU163" s="148" t="s">
        <v>84</v>
      </c>
      <c r="AY163" s="17" t="s">
        <v>339</v>
      </c>
      <c r="BE163" s="149">
        <f>IF(N163="základní",J163,0)</f>
        <v>0</v>
      </c>
      <c r="BF163" s="149">
        <f>IF(N163="snížená",J163,0)</f>
        <v>0</v>
      </c>
      <c r="BG163" s="149">
        <f>IF(N163="zákl. přenesená",J163,0)</f>
        <v>0</v>
      </c>
      <c r="BH163" s="149">
        <f>IF(N163="sníž. přenesená",J163,0)</f>
        <v>0</v>
      </c>
      <c r="BI163" s="149">
        <f>IF(N163="nulová",J163,0)</f>
        <v>0</v>
      </c>
      <c r="BJ163" s="17" t="s">
        <v>84</v>
      </c>
      <c r="BK163" s="149">
        <f>ROUND(I163*H163,2)</f>
        <v>0</v>
      </c>
      <c r="BL163" s="17" t="s">
        <v>1902</v>
      </c>
      <c r="BM163" s="148" t="s">
        <v>7154</v>
      </c>
    </row>
    <row r="164" spans="2:65" s="1" customFormat="1" x14ac:dyDescent="0.2">
      <c r="B164" s="32"/>
      <c r="D164" s="150" t="s">
        <v>348</v>
      </c>
      <c r="F164" s="151" t="s">
        <v>6748</v>
      </c>
      <c r="I164" s="152"/>
      <c r="L164" s="32"/>
      <c r="M164" s="153"/>
      <c r="T164" s="56"/>
      <c r="AT164" s="17" t="s">
        <v>348</v>
      </c>
      <c r="AU164" s="17" t="s">
        <v>84</v>
      </c>
    </row>
    <row r="165" spans="2:65" s="1" customFormat="1" ht="37.799999999999997" customHeight="1" x14ac:dyDescent="0.2">
      <c r="B165" s="136"/>
      <c r="C165" s="169" t="s">
        <v>445</v>
      </c>
      <c r="D165" s="169" t="s">
        <v>490</v>
      </c>
      <c r="E165" s="170" t="s">
        <v>7155</v>
      </c>
      <c r="F165" s="171" t="s">
        <v>7156</v>
      </c>
      <c r="G165" s="172" t="s">
        <v>345</v>
      </c>
      <c r="H165" s="173">
        <v>1</v>
      </c>
      <c r="I165" s="174"/>
      <c r="J165" s="175">
        <f>ROUND(I165*H165,2)</f>
        <v>0</v>
      </c>
      <c r="K165" s="171" t="s">
        <v>346</v>
      </c>
      <c r="L165" s="176"/>
      <c r="M165" s="177" t="s">
        <v>1</v>
      </c>
      <c r="N165" s="178" t="s">
        <v>42</v>
      </c>
      <c r="P165" s="146">
        <f>O165*H165</f>
        <v>0</v>
      </c>
      <c r="Q165" s="146">
        <v>0</v>
      </c>
      <c r="R165" s="146">
        <f>Q165*H165</f>
        <v>0</v>
      </c>
      <c r="S165" s="146">
        <v>0</v>
      </c>
      <c r="T165" s="147">
        <f>S165*H165</f>
        <v>0</v>
      </c>
      <c r="AR165" s="148" t="s">
        <v>1902</v>
      </c>
      <c r="AT165" s="148" t="s">
        <v>490</v>
      </c>
      <c r="AU165" s="148" t="s">
        <v>84</v>
      </c>
      <c r="AY165" s="17" t="s">
        <v>339</v>
      </c>
      <c r="BE165" s="149">
        <f>IF(N165="základní",J165,0)</f>
        <v>0</v>
      </c>
      <c r="BF165" s="149">
        <f>IF(N165="snížená",J165,0)</f>
        <v>0</v>
      </c>
      <c r="BG165" s="149">
        <f>IF(N165="zákl. přenesená",J165,0)</f>
        <v>0</v>
      </c>
      <c r="BH165" s="149">
        <f>IF(N165="sníž. přenesená",J165,0)</f>
        <v>0</v>
      </c>
      <c r="BI165" s="149">
        <f>IF(N165="nulová",J165,0)</f>
        <v>0</v>
      </c>
      <c r="BJ165" s="17" t="s">
        <v>84</v>
      </c>
      <c r="BK165" s="149">
        <f>ROUND(I165*H165,2)</f>
        <v>0</v>
      </c>
      <c r="BL165" s="17" t="s">
        <v>1902</v>
      </c>
      <c r="BM165" s="148" t="s">
        <v>7157</v>
      </c>
    </row>
    <row r="166" spans="2:65" s="1" customFormat="1" ht="28.8" x14ac:dyDescent="0.2">
      <c r="B166" s="32"/>
      <c r="D166" s="150" t="s">
        <v>348</v>
      </c>
      <c r="F166" s="151" t="s">
        <v>7156</v>
      </c>
      <c r="I166" s="152"/>
      <c r="L166" s="32"/>
      <c r="M166" s="153"/>
      <c r="T166" s="56"/>
      <c r="AT166" s="17" t="s">
        <v>348</v>
      </c>
      <c r="AU166" s="17" t="s">
        <v>84</v>
      </c>
    </row>
    <row r="167" spans="2:65" s="1" customFormat="1" ht="19.2" x14ac:dyDescent="0.2">
      <c r="B167" s="32"/>
      <c r="D167" s="150" t="s">
        <v>350</v>
      </c>
      <c r="F167" s="154" t="s">
        <v>7158</v>
      </c>
      <c r="I167" s="152"/>
      <c r="L167" s="32"/>
      <c r="M167" s="153"/>
      <c r="T167" s="56"/>
      <c r="AT167" s="17" t="s">
        <v>350</v>
      </c>
      <c r="AU167" s="17" t="s">
        <v>84</v>
      </c>
    </row>
    <row r="168" spans="2:65" s="1" customFormat="1" ht="16.5" customHeight="1" x14ac:dyDescent="0.2">
      <c r="B168" s="136"/>
      <c r="C168" s="137" t="s">
        <v>451</v>
      </c>
      <c r="D168" s="137" t="s">
        <v>342</v>
      </c>
      <c r="E168" s="138" t="s">
        <v>7159</v>
      </c>
      <c r="F168" s="139" t="s">
        <v>7160</v>
      </c>
      <c r="G168" s="140" t="s">
        <v>345</v>
      </c>
      <c r="H168" s="141">
        <v>1</v>
      </c>
      <c r="I168" s="142"/>
      <c r="J168" s="143">
        <f>ROUND(I168*H168,2)</f>
        <v>0</v>
      </c>
      <c r="K168" s="139" t="s">
        <v>346</v>
      </c>
      <c r="L168" s="32"/>
      <c r="M168" s="144" t="s">
        <v>1</v>
      </c>
      <c r="N168" s="145" t="s">
        <v>42</v>
      </c>
      <c r="P168" s="146">
        <f>O168*H168</f>
        <v>0</v>
      </c>
      <c r="Q168" s="146">
        <v>0</v>
      </c>
      <c r="R168" s="146">
        <f>Q168*H168</f>
        <v>0</v>
      </c>
      <c r="S168" s="146">
        <v>0</v>
      </c>
      <c r="T168" s="147">
        <f>S168*H168</f>
        <v>0</v>
      </c>
      <c r="AR168" s="148" t="s">
        <v>1902</v>
      </c>
      <c r="AT168" s="148" t="s">
        <v>342</v>
      </c>
      <c r="AU168" s="148" t="s">
        <v>84</v>
      </c>
      <c r="AY168" s="17" t="s">
        <v>339</v>
      </c>
      <c r="BE168" s="149">
        <f>IF(N168="základní",J168,0)</f>
        <v>0</v>
      </c>
      <c r="BF168" s="149">
        <f>IF(N168="snížená",J168,0)</f>
        <v>0</v>
      </c>
      <c r="BG168" s="149">
        <f>IF(N168="zákl. přenesená",J168,0)</f>
        <v>0</v>
      </c>
      <c r="BH168" s="149">
        <f>IF(N168="sníž. přenesená",J168,0)</f>
        <v>0</v>
      </c>
      <c r="BI168" s="149">
        <f>IF(N168="nulová",J168,0)</f>
        <v>0</v>
      </c>
      <c r="BJ168" s="17" t="s">
        <v>84</v>
      </c>
      <c r="BK168" s="149">
        <f>ROUND(I168*H168,2)</f>
        <v>0</v>
      </c>
      <c r="BL168" s="17" t="s">
        <v>1902</v>
      </c>
      <c r="BM168" s="148" t="s">
        <v>7161</v>
      </c>
    </row>
    <row r="169" spans="2:65" s="1" customFormat="1" x14ac:dyDescent="0.2">
      <c r="B169" s="32"/>
      <c r="D169" s="150" t="s">
        <v>348</v>
      </c>
      <c r="F169" s="151" t="s">
        <v>7160</v>
      </c>
      <c r="I169" s="152"/>
      <c r="L169" s="32"/>
      <c r="M169" s="153"/>
      <c r="T169" s="56"/>
      <c r="AT169" s="17" t="s">
        <v>348</v>
      </c>
      <c r="AU169" s="17" t="s">
        <v>84</v>
      </c>
    </row>
    <row r="170" spans="2:65" s="1" customFormat="1" ht="19.2" x14ac:dyDescent="0.2">
      <c r="B170" s="32"/>
      <c r="D170" s="150" t="s">
        <v>350</v>
      </c>
      <c r="F170" s="154" t="s">
        <v>7162</v>
      </c>
      <c r="I170" s="152"/>
      <c r="L170" s="32"/>
      <c r="M170" s="153"/>
      <c r="T170" s="56"/>
      <c r="AT170" s="17" t="s">
        <v>350</v>
      </c>
      <c r="AU170" s="17" t="s">
        <v>84</v>
      </c>
    </row>
    <row r="171" spans="2:65" s="1" customFormat="1" ht="16.5" customHeight="1" x14ac:dyDescent="0.2">
      <c r="B171" s="136"/>
      <c r="C171" s="137" t="s">
        <v>7</v>
      </c>
      <c r="D171" s="137" t="s">
        <v>342</v>
      </c>
      <c r="E171" s="138" t="s">
        <v>7159</v>
      </c>
      <c r="F171" s="139" t="s">
        <v>7160</v>
      </c>
      <c r="G171" s="140" t="s">
        <v>345</v>
      </c>
      <c r="H171" s="141">
        <v>1</v>
      </c>
      <c r="I171" s="142"/>
      <c r="J171" s="143">
        <f>ROUND(I171*H171,2)</f>
        <v>0</v>
      </c>
      <c r="K171" s="139" t="s">
        <v>346</v>
      </c>
      <c r="L171" s="32"/>
      <c r="M171" s="144" t="s">
        <v>1</v>
      </c>
      <c r="N171" s="145" t="s">
        <v>42</v>
      </c>
      <c r="P171" s="146">
        <f>O171*H171</f>
        <v>0</v>
      </c>
      <c r="Q171" s="146">
        <v>0</v>
      </c>
      <c r="R171" s="146">
        <f>Q171*H171</f>
        <v>0</v>
      </c>
      <c r="S171" s="146">
        <v>0</v>
      </c>
      <c r="T171" s="147">
        <f>S171*H171</f>
        <v>0</v>
      </c>
      <c r="AR171" s="148" t="s">
        <v>1902</v>
      </c>
      <c r="AT171" s="148" t="s">
        <v>342</v>
      </c>
      <c r="AU171" s="148" t="s">
        <v>84</v>
      </c>
      <c r="AY171" s="17" t="s">
        <v>339</v>
      </c>
      <c r="BE171" s="149">
        <f>IF(N171="základní",J171,0)</f>
        <v>0</v>
      </c>
      <c r="BF171" s="149">
        <f>IF(N171="snížená",J171,0)</f>
        <v>0</v>
      </c>
      <c r="BG171" s="149">
        <f>IF(N171="zákl. přenesená",J171,0)</f>
        <v>0</v>
      </c>
      <c r="BH171" s="149">
        <f>IF(N171="sníž. přenesená",J171,0)</f>
        <v>0</v>
      </c>
      <c r="BI171" s="149">
        <f>IF(N171="nulová",J171,0)</f>
        <v>0</v>
      </c>
      <c r="BJ171" s="17" t="s">
        <v>84</v>
      </c>
      <c r="BK171" s="149">
        <f>ROUND(I171*H171,2)</f>
        <v>0</v>
      </c>
      <c r="BL171" s="17" t="s">
        <v>1902</v>
      </c>
      <c r="BM171" s="148" t="s">
        <v>7163</v>
      </c>
    </row>
    <row r="172" spans="2:65" s="1" customFormat="1" x14ac:dyDescent="0.2">
      <c r="B172" s="32"/>
      <c r="D172" s="150" t="s">
        <v>348</v>
      </c>
      <c r="F172" s="151" t="s">
        <v>7160</v>
      </c>
      <c r="I172" s="152"/>
      <c r="L172" s="32"/>
      <c r="M172" s="153"/>
      <c r="T172" s="56"/>
      <c r="AT172" s="17" t="s">
        <v>348</v>
      </c>
      <c r="AU172" s="17" t="s">
        <v>84</v>
      </c>
    </row>
    <row r="173" spans="2:65" s="1" customFormat="1" ht="19.2" x14ac:dyDescent="0.2">
      <c r="B173" s="32"/>
      <c r="D173" s="150" t="s">
        <v>350</v>
      </c>
      <c r="F173" s="154" t="s">
        <v>7164</v>
      </c>
      <c r="I173" s="152"/>
      <c r="L173" s="32"/>
      <c r="M173" s="153"/>
      <c r="T173" s="56"/>
      <c r="AT173" s="17" t="s">
        <v>350</v>
      </c>
      <c r="AU173" s="17" t="s">
        <v>84</v>
      </c>
    </row>
    <row r="174" spans="2:65" s="1" customFormat="1" ht="21.75" customHeight="1" x14ac:dyDescent="0.2">
      <c r="B174" s="136"/>
      <c r="C174" s="137" t="s">
        <v>460</v>
      </c>
      <c r="D174" s="137" t="s">
        <v>342</v>
      </c>
      <c r="E174" s="138" t="s">
        <v>6795</v>
      </c>
      <c r="F174" s="139" t="s">
        <v>7165</v>
      </c>
      <c r="G174" s="140" t="s">
        <v>358</v>
      </c>
      <c r="H174" s="141">
        <v>1880</v>
      </c>
      <c r="I174" s="142"/>
      <c r="J174" s="143">
        <f>ROUND(I174*H174,2)</f>
        <v>0</v>
      </c>
      <c r="K174" s="139" t="s">
        <v>346</v>
      </c>
      <c r="L174" s="32"/>
      <c r="M174" s="144" t="s">
        <v>1</v>
      </c>
      <c r="N174" s="145" t="s">
        <v>42</v>
      </c>
      <c r="P174" s="146">
        <f>O174*H174</f>
        <v>0</v>
      </c>
      <c r="Q174" s="146">
        <v>0</v>
      </c>
      <c r="R174" s="146">
        <f>Q174*H174</f>
        <v>0</v>
      </c>
      <c r="S174" s="146">
        <v>0</v>
      </c>
      <c r="T174" s="147">
        <f>S174*H174</f>
        <v>0</v>
      </c>
      <c r="AR174" s="148" t="s">
        <v>1902</v>
      </c>
      <c r="AT174" s="148" t="s">
        <v>342</v>
      </c>
      <c r="AU174" s="148" t="s">
        <v>84</v>
      </c>
      <c r="AY174" s="17" t="s">
        <v>339</v>
      </c>
      <c r="BE174" s="149">
        <f>IF(N174="základní",J174,0)</f>
        <v>0</v>
      </c>
      <c r="BF174" s="149">
        <f>IF(N174="snížená",J174,0)</f>
        <v>0</v>
      </c>
      <c r="BG174" s="149">
        <f>IF(N174="zákl. přenesená",J174,0)</f>
        <v>0</v>
      </c>
      <c r="BH174" s="149">
        <f>IF(N174="sníž. přenesená",J174,0)</f>
        <v>0</v>
      </c>
      <c r="BI174" s="149">
        <f>IF(N174="nulová",J174,0)</f>
        <v>0</v>
      </c>
      <c r="BJ174" s="17" t="s">
        <v>84</v>
      </c>
      <c r="BK174" s="149">
        <f>ROUND(I174*H174,2)</f>
        <v>0</v>
      </c>
      <c r="BL174" s="17" t="s">
        <v>1902</v>
      </c>
      <c r="BM174" s="148" t="s">
        <v>7166</v>
      </c>
    </row>
    <row r="175" spans="2:65" s="1" customFormat="1" x14ac:dyDescent="0.2">
      <c r="B175" s="32"/>
      <c r="D175" s="150" t="s">
        <v>348</v>
      </c>
      <c r="F175" s="151" t="s">
        <v>7165</v>
      </c>
      <c r="I175" s="152"/>
      <c r="L175" s="32"/>
      <c r="M175" s="153"/>
      <c r="T175" s="56"/>
      <c r="AT175" s="17" t="s">
        <v>348</v>
      </c>
      <c r="AU175" s="17" t="s">
        <v>84</v>
      </c>
    </row>
    <row r="176" spans="2:65" s="1" customFormat="1" ht="16.5" customHeight="1" x14ac:dyDescent="0.2">
      <c r="B176" s="136"/>
      <c r="C176" s="169" t="s">
        <v>467</v>
      </c>
      <c r="D176" s="169" t="s">
        <v>490</v>
      </c>
      <c r="E176" s="170" t="s">
        <v>6983</v>
      </c>
      <c r="F176" s="171" t="s">
        <v>6984</v>
      </c>
      <c r="G176" s="172" t="s">
        <v>358</v>
      </c>
      <c r="H176" s="173">
        <v>390</v>
      </c>
      <c r="I176" s="174"/>
      <c r="J176" s="175">
        <f>ROUND(I176*H176,2)</f>
        <v>0</v>
      </c>
      <c r="K176" s="171" t="s">
        <v>346</v>
      </c>
      <c r="L176" s="176"/>
      <c r="M176" s="177" t="s">
        <v>1</v>
      </c>
      <c r="N176" s="178" t="s">
        <v>42</v>
      </c>
      <c r="P176" s="146">
        <f>O176*H176</f>
        <v>0</v>
      </c>
      <c r="Q176" s="146">
        <v>0</v>
      </c>
      <c r="R176" s="146">
        <f>Q176*H176</f>
        <v>0</v>
      </c>
      <c r="S176" s="146">
        <v>0</v>
      </c>
      <c r="T176" s="147">
        <f>S176*H176</f>
        <v>0</v>
      </c>
      <c r="AR176" s="148" t="s">
        <v>494</v>
      </c>
      <c r="AT176" s="148" t="s">
        <v>490</v>
      </c>
      <c r="AU176" s="148" t="s">
        <v>84</v>
      </c>
      <c r="AY176" s="17" t="s">
        <v>339</v>
      </c>
      <c r="BE176" s="149">
        <f>IF(N176="základní",J176,0)</f>
        <v>0</v>
      </c>
      <c r="BF176" s="149">
        <f>IF(N176="snížená",J176,0)</f>
        <v>0</v>
      </c>
      <c r="BG176" s="149">
        <f>IF(N176="zákl. přenesená",J176,0)</f>
        <v>0</v>
      </c>
      <c r="BH176" s="149">
        <f>IF(N176="sníž. přenesená",J176,0)</f>
        <v>0</v>
      </c>
      <c r="BI176" s="149">
        <f>IF(N176="nulová",J176,0)</f>
        <v>0</v>
      </c>
      <c r="BJ176" s="17" t="s">
        <v>84</v>
      </c>
      <c r="BK176" s="149">
        <f>ROUND(I176*H176,2)</f>
        <v>0</v>
      </c>
      <c r="BL176" s="17" t="s">
        <v>494</v>
      </c>
      <c r="BM176" s="148" t="s">
        <v>7167</v>
      </c>
    </row>
    <row r="177" spans="2:65" s="1" customFormat="1" x14ac:dyDescent="0.2">
      <c r="B177" s="32"/>
      <c r="D177" s="150" t="s">
        <v>348</v>
      </c>
      <c r="F177" s="151" t="s">
        <v>6984</v>
      </c>
      <c r="I177" s="152"/>
      <c r="L177" s="32"/>
      <c r="M177" s="153"/>
      <c r="T177" s="56"/>
      <c r="AT177" s="17" t="s">
        <v>348</v>
      </c>
      <c r="AU177" s="17" t="s">
        <v>84</v>
      </c>
    </row>
    <row r="178" spans="2:65" s="1" customFormat="1" ht="16.5" customHeight="1" x14ac:dyDescent="0.2">
      <c r="B178" s="136"/>
      <c r="C178" s="169" t="s">
        <v>472</v>
      </c>
      <c r="D178" s="169" t="s">
        <v>490</v>
      </c>
      <c r="E178" s="170" t="s">
        <v>7168</v>
      </c>
      <c r="F178" s="171" t="s">
        <v>7169</v>
      </c>
      <c r="G178" s="172" t="s">
        <v>358</v>
      </c>
      <c r="H178" s="173">
        <v>40</v>
      </c>
      <c r="I178" s="174"/>
      <c r="J178" s="175">
        <f>ROUND(I178*H178,2)</f>
        <v>0</v>
      </c>
      <c r="K178" s="171" t="s">
        <v>346</v>
      </c>
      <c r="L178" s="176"/>
      <c r="M178" s="177" t="s">
        <v>1</v>
      </c>
      <c r="N178" s="178" t="s">
        <v>42</v>
      </c>
      <c r="P178" s="146">
        <f>O178*H178</f>
        <v>0</v>
      </c>
      <c r="Q178" s="146">
        <v>0</v>
      </c>
      <c r="R178" s="146">
        <f>Q178*H178</f>
        <v>0</v>
      </c>
      <c r="S178" s="146">
        <v>0</v>
      </c>
      <c r="T178" s="147">
        <f>S178*H178</f>
        <v>0</v>
      </c>
      <c r="AR178" s="148" t="s">
        <v>494</v>
      </c>
      <c r="AT178" s="148" t="s">
        <v>490</v>
      </c>
      <c r="AU178" s="148" t="s">
        <v>84</v>
      </c>
      <c r="AY178" s="17" t="s">
        <v>339</v>
      </c>
      <c r="BE178" s="149">
        <f>IF(N178="základní",J178,0)</f>
        <v>0</v>
      </c>
      <c r="BF178" s="149">
        <f>IF(N178="snížená",J178,0)</f>
        <v>0</v>
      </c>
      <c r="BG178" s="149">
        <f>IF(N178="zákl. přenesená",J178,0)</f>
        <v>0</v>
      </c>
      <c r="BH178" s="149">
        <f>IF(N178="sníž. přenesená",J178,0)</f>
        <v>0</v>
      </c>
      <c r="BI178" s="149">
        <f>IF(N178="nulová",J178,0)</f>
        <v>0</v>
      </c>
      <c r="BJ178" s="17" t="s">
        <v>84</v>
      </c>
      <c r="BK178" s="149">
        <f>ROUND(I178*H178,2)</f>
        <v>0</v>
      </c>
      <c r="BL178" s="17" t="s">
        <v>494</v>
      </c>
      <c r="BM178" s="148" t="s">
        <v>7170</v>
      </c>
    </row>
    <row r="179" spans="2:65" s="1" customFormat="1" x14ac:dyDescent="0.2">
      <c r="B179" s="32"/>
      <c r="D179" s="150" t="s">
        <v>348</v>
      </c>
      <c r="F179" s="151" t="s">
        <v>7169</v>
      </c>
      <c r="I179" s="152"/>
      <c r="L179" s="32"/>
      <c r="M179" s="153"/>
      <c r="T179" s="56"/>
      <c r="AT179" s="17" t="s">
        <v>348</v>
      </c>
      <c r="AU179" s="17" t="s">
        <v>84</v>
      </c>
    </row>
    <row r="180" spans="2:65" s="1" customFormat="1" ht="16.5" customHeight="1" x14ac:dyDescent="0.2">
      <c r="B180" s="136"/>
      <c r="C180" s="169" t="s">
        <v>478</v>
      </c>
      <c r="D180" s="169" t="s">
        <v>490</v>
      </c>
      <c r="E180" s="170" t="s">
        <v>7171</v>
      </c>
      <c r="F180" s="171" t="s">
        <v>7172</v>
      </c>
      <c r="G180" s="172" t="s">
        <v>358</v>
      </c>
      <c r="H180" s="173">
        <v>1450</v>
      </c>
      <c r="I180" s="174"/>
      <c r="J180" s="175">
        <f>ROUND(I180*H180,2)</f>
        <v>0</v>
      </c>
      <c r="K180" s="171" t="s">
        <v>346</v>
      </c>
      <c r="L180" s="176"/>
      <c r="M180" s="177" t="s">
        <v>1</v>
      </c>
      <c r="N180" s="178" t="s">
        <v>42</v>
      </c>
      <c r="P180" s="146">
        <f>O180*H180</f>
        <v>0</v>
      </c>
      <c r="Q180" s="146">
        <v>0</v>
      </c>
      <c r="R180" s="146">
        <f>Q180*H180</f>
        <v>0</v>
      </c>
      <c r="S180" s="146">
        <v>0</v>
      </c>
      <c r="T180" s="147">
        <f>S180*H180</f>
        <v>0</v>
      </c>
      <c r="AR180" s="148" t="s">
        <v>494</v>
      </c>
      <c r="AT180" s="148" t="s">
        <v>490</v>
      </c>
      <c r="AU180" s="148" t="s">
        <v>84</v>
      </c>
      <c r="AY180" s="17" t="s">
        <v>339</v>
      </c>
      <c r="BE180" s="149">
        <f>IF(N180="základní",J180,0)</f>
        <v>0</v>
      </c>
      <c r="BF180" s="149">
        <f>IF(N180="snížená",J180,0)</f>
        <v>0</v>
      </c>
      <c r="BG180" s="149">
        <f>IF(N180="zákl. přenesená",J180,0)</f>
        <v>0</v>
      </c>
      <c r="BH180" s="149">
        <f>IF(N180="sníž. přenesená",J180,0)</f>
        <v>0</v>
      </c>
      <c r="BI180" s="149">
        <f>IF(N180="nulová",J180,0)</f>
        <v>0</v>
      </c>
      <c r="BJ180" s="17" t="s">
        <v>84</v>
      </c>
      <c r="BK180" s="149">
        <f>ROUND(I180*H180,2)</f>
        <v>0</v>
      </c>
      <c r="BL180" s="17" t="s">
        <v>494</v>
      </c>
      <c r="BM180" s="148" t="s">
        <v>7173</v>
      </c>
    </row>
    <row r="181" spans="2:65" s="1" customFormat="1" x14ac:dyDescent="0.2">
      <c r="B181" s="32"/>
      <c r="D181" s="150" t="s">
        <v>348</v>
      </c>
      <c r="F181" s="151" t="s">
        <v>7172</v>
      </c>
      <c r="I181" s="152"/>
      <c r="L181" s="32"/>
      <c r="M181" s="153"/>
      <c r="T181" s="56"/>
      <c r="AT181" s="17" t="s">
        <v>348</v>
      </c>
      <c r="AU181" s="17" t="s">
        <v>84</v>
      </c>
    </row>
    <row r="182" spans="2:65" s="1" customFormat="1" ht="16.5" customHeight="1" x14ac:dyDescent="0.2">
      <c r="B182" s="136"/>
      <c r="C182" s="137" t="s">
        <v>483</v>
      </c>
      <c r="D182" s="137" t="s">
        <v>342</v>
      </c>
      <c r="E182" s="138" t="s">
        <v>6646</v>
      </c>
      <c r="F182" s="139" t="s">
        <v>7174</v>
      </c>
      <c r="G182" s="140" t="s">
        <v>358</v>
      </c>
      <c r="H182" s="141">
        <v>1490</v>
      </c>
      <c r="I182" s="142"/>
      <c r="J182" s="143">
        <f>ROUND(I182*H182,2)</f>
        <v>0</v>
      </c>
      <c r="K182" s="139" t="s">
        <v>346</v>
      </c>
      <c r="L182" s="32"/>
      <c r="M182" s="144" t="s">
        <v>1</v>
      </c>
      <c r="N182" s="145" t="s">
        <v>42</v>
      </c>
      <c r="P182" s="146">
        <f>O182*H182</f>
        <v>0</v>
      </c>
      <c r="Q182" s="146">
        <v>0</v>
      </c>
      <c r="R182" s="146">
        <f>Q182*H182</f>
        <v>0</v>
      </c>
      <c r="S182" s="146">
        <v>0</v>
      </c>
      <c r="T182" s="147">
        <f>S182*H182</f>
        <v>0</v>
      </c>
      <c r="AR182" s="148" t="s">
        <v>1902</v>
      </c>
      <c r="AT182" s="148" t="s">
        <v>342</v>
      </c>
      <c r="AU182" s="148" t="s">
        <v>84</v>
      </c>
      <c r="AY182" s="17" t="s">
        <v>339</v>
      </c>
      <c r="BE182" s="149">
        <f>IF(N182="základní",J182,0)</f>
        <v>0</v>
      </c>
      <c r="BF182" s="149">
        <f>IF(N182="snížená",J182,0)</f>
        <v>0</v>
      </c>
      <c r="BG182" s="149">
        <f>IF(N182="zákl. přenesená",J182,0)</f>
        <v>0</v>
      </c>
      <c r="BH182" s="149">
        <f>IF(N182="sníž. přenesená",J182,0)</f>
        <v>0</v>
      </c>
      <c r="BI182" s="149">
        <f>IF(N182="nulová",J182,0)</f>
        <v>0</v>
      </c>
      <c r="BJ182" s="17" t="s">
        <v>84</v>
      </c>
      <c r="BK182" s="149">
        <f>ROUND(I182*H182,2)</f>
        <v>0</v>
      </c>
      <c r="BL182" s="17" t="s">
        <v>1902</v>
      </c>
      <c r="BM182" s="148" t="s">
        <v>7175</v>
      </c>
    </row>
    <row r="183" spans="2:65" s="1" customFormat="1" x14ac:dyDescent="0.2">
      <c r="B183" s="32"/>
      <c r="D183" s="150" t="s">
        <v>348</v>
      </c>
      <c r="F183" s="151" t="s">
        <v>7174</v>
      </c>
      <c r="I183" s="152"/>
      <c r="L183" s="32"/>
      <c r="M183" s="153"/>
      <c r="T183" s="56"/>
      <c r="AT183" s="17" t="s">
        <v>348</v>
      </c>
      <c r="AU183" s="17" t="s">
        <v>84</v>
      </c>
    </row>
    <row r="184" spans="2:65" s="1" customFormat="1" ht="21.75" customHeight="1" x14ac:dyDescent="0.2">
      <c r="B184" s="136"/>
      <c r="C184" s="169" t="s">
        <v>489</v>
      </c>
      <c r="D184" s="169" t="s">
        <v>490</v>
      </c>
      <c r="E184" s="170" t="s">
        <v>6643</v>
      </c>
      <c r="F184" s="171" t="s">
        <v>6644</v>
      </c>
      <c r="G184" s="172" t="s">
        <v>358</v>
      </c>
      <c r="H184" s="173">
        <v>180</v>
      </c>
      <c r="I184" s="174"/>
      <c r="J184" s="175">
        <f>ROUND(I184*H184,2)</f>
        <v>0</v>
      </c>
      <c r="K184" s="171" t="s">
        <v>346</v>
      </c>
      <c r="L184" s="176"/>
      <c r="M184" s="177" t="s">
        <v>1</v>
      </c>
      <c r="N184" s="178" t="s">
        <v>42</v>
      </c>
      <c r="P184" s="146">
        <f>O184*H184</f>
        <v>0</v>
      </c>
      <c r="Q184" s="146">
        <v>0</v>
      </c>
      <c r="R184" s="146">
        <f>Q184*H184</f>
        <v>0</v>
      </c>
      <c r="S184" s="146">
        <v>0</v>
      </c>
      <c r="T184" s="147">
        <f>S184*H184</f>
        <v>0</v>
      </c>
      <c r="AR184" s="148" t="s">
        <v>494</v>
      </c>
      <c r="AT184" s="148" t="s">
        <v>490</v>
      </c>
      <c r="AU184" s="148" t="s">
        <v>84</v>
      </c>
      <c r="AY184" s="17" t="s">
        <v>339</v>
      </c>
      <c r="BE184" s="149">
        <f>IF(N184="základní",J184,0)</f>
        <v>0</v>
      </c>
      <c r="BF184" s="149">
        <f>IF(N184="snížená",J184,0)</f>
        <v>0</v>
      </c>
      <c r="BG184" s="149">
        <f>IF(N184="zákl. přenesená",J184,0)</f>
        <v>0</v>
      </c>
      <c r="BH184" s="149">
        <f>IF(N184="sníž. přenesená",J184,0)</f>
        <v>0</v>
      </c>
      <c r="BI184" s="149">
        <f>IF(N184="nulová",J184,0)</f>
        <v>0</v>
      </c>
      <c r="BJ184" s="17" t="s">
        <v>84</v>
      </c>
      <c r="BK184" s="149">
        <f>ROUND(I184*H184,2)</f>
        <v>0</v>
      </c>
      <c r="BL184" s="17" t="s">
        <v>494</v>
      </c>
      <c r="BM184" s="148" t="s">
        <v>7176</v>
      </c>
    </row>
    <row r="185" spans="2:65" s="1" customFormat="1" x14ac:dyDescent="0.2">
      <c r="B185" s="32"/>
      <c r="D185" s="150" t="s">
        <v>348</v>
      </c>
      <c r="F185" s="151" t="s">
        <v>6644</v>
      </c>
      <c r="I185" s="152"/>
      <c r="L185" s="32"/>
      <c r="M185" s="153"/>
      <c r="T185" s="56"/>
      <c r="AT185" s="17" t="s">
        <v>348</v>
      </c>
      <c r="AU185" s="17" t="s">
        <v>84</v>
      </c>
    </row>
    <row r="186" spans="2:65" s="1" customFormat="1" ht="16.5" customHeight="1" x14ac:dyDescent="0.2">
      <c r="B186" s="136"/>
      <c r="C186" s="169" t="s">
        <v>497</v>
      </c>
      <c r="D186" s="169" t="s">
        <v>490</v>
      </c>
      <c r="E186" s="170" t="s">
        <v>7177</v>
      </c>
      <c r="F186" s="171" t="s">
        <v>7178</v>
      </c>
      <c r="G186" s="172" t="s">
        <v>358</v>
      </c>
      <c r="H186" s="173">
        <v>490</v>
      </c>
      <c r="I186" s="174"/>
      <c r="J186" s="175">
        <f>ROUND(I186*H186,2)</f>
        <v>0</v>
      </c>
      <c r="K186" s="171" t="s">
        <v>346</v>
      </c>
      <c r="L186" s="176"/>
      <c r="M186" s="177" t="s">
        <v>1</v>
      </c>
      <c r="N186" s="178" t="s">
        <v>42</v>
      </c>
      <c r="P186" s="146">
        <f>O186*H186</f>
        <v>0</v>
      </c>
      <c r="Q186" s="146">
        <v>0</v>
      </c>
      <c r="R186" s="146">
        <f>Q186*H186</f>
        <v>0</v>
      </c>
      <c r="S186" s="146">
        <v>0</v>
      </c>
      <c r="T186" s="147">
        <f>S186*H186</f>
        <v>0</v>
      </c>
      <c r="AR186" s="148" t="s">
        <v>494</v>
      </c>
      <c r="AT186" s="148" t="s">
        <v>490</v>
      </c>
      <c r="AU186" s="148" t="s">
        <v>84</v>
      </c>
      <c r="AY186" s="17" t="s">
        <v>339</v>
      </c>
      <c r="BE186" s="149">
        <f>IF(N186="základní",J186,0)</f>
        <v>0</v>
      </c>
      <c r="BF186" s="149">
        <f>IF(N186="snížená",J186,0)</f>
        <v>0</v>
      </c>
      <c r="BG186" s="149">
        <f>IF(N186="zákl. přenesená",J186,0)</f>
        <v>0</v>
      </c>
      <c r="BH186" s="149">
        <f>IF(N186="sníž. přenesená",J186,0)</f>
        <v>0</v>
      </c>
      <c r="BI186" s="149">
        <f>IF(N186="nulová",J186,0)</f>
        <v>0</v>
      </c>
      <c r="BJ186" s="17" t="s">
        <v>84</v>
      </c>
      <c r="BK186" s="149">
        <f>ROUND(I186*H186,2)</f>
        <v>0</v>
      </c>
      <c r="BL186" s="17" t="s">
        <v>494</v>
      </c>
      <c r="BM186" s="148" t="s">
        <v>7179</v>
      </c>
    </row>
    <row r="187" spans="2:65" s="1" customFormat="1" x14ac:dyDescent="0.2">
      <c r="B187" s="32"/>
      <c r="D187" s="150" t="s">
        <v>348</v>
      </c>
      <c r="F187" s="151" t="s">
        <v>7178</v>
      </c>
      <c r="I187" s="152"/>
      <c r="L187" s="32"/>
      <c r="M187" s="153"/>
      <c r="T187" s="56"/>
      <c r="AT187" s="17" t="s">
        <v>348</v>
      </c>
      <c r="AU187" s="17" t="s">
        <v>84</v>
      </c>
    </row>
    <row r="188" spans="2:65" s="1" customFormat="1" ht="21.75" customHeight="1" x14ac:dyDescent="0.2">
      <c r="B188" s="136"/>
      <c r="C188" s="169" t="s">
        <v>501</v>
      </c>
      <c r="D188" s="169" t="s">
        <v>490</v>
      </c>
      <c r="E188" s="170" t="s">
        <v>7180</v>
      </c>
      <c r="F188" s="171" t="s">
        <v>7181</v>
      </c>
      <c r="G188" s="172" t="s">
        <v>358</v>
      </c>
      <c r="H188" s="173">
        <v>820</v>
      </c>
      <c r="I188" s="174"/>
      <c r="J188" s="175">
        <f>ROUND(I188*H188,2)</f>
        <v>0</v>
      </c>
      <c r="K188" s="171" t="s">
        <v>346</v>
      </c>
      <c r="L188" s="176"/>
      <c r="M188" s="177" t="s">
        <v>1</v>
      </c>
      <c r="N188" s="178" t="s">
        <v>42</v>
      </c>
      <c r="P188" s="146">
        <f>O188*H188</f>
        <v>0</v>
      </c>
      <c r="Q188" s="146">
        <v>0</v>
      </c>
      <c r="R188" s="146">
        <f>Q188*H188</f>
        <v>0</v>
      </c>
      <c r="S188" s="146">
        <v>0</v>
      </c>
      <c r="T188" s="147">
        <f>S188*H188</f>
        <v>0</v>
      </c>
      <c r="AR188" s="148" t="s">
        <v>494</v>
      </c>
      <c r="AT188" s="148" t="s">
        <v>490</v>
      </c>
      <c r="AU188" s="148" t="s">
        <v>84</v>
      </c>
      <c r="AY188" s="17" t="s">
        <v>339</v>
      </c>
      <c r="BE188" s="149">
        <f>IF(N188="základní",J188,0)</f>
        <v>0</v>
      </c>
      <c r="BF188" s="149">
        <f>IF(N188="snížená",J188,0)</f>
        <v>0</v>
      </c>
      <c r="BG188" s="149">
        <f>IF(N188="zákl. přenesená",J188,0)</f>
        <v>0</v>
      </c>
      <c r="BH188" s="149">
        <f>IF(N188="sníž. přenesená",J188,0)</f>
        <v>0</v>
      </c>
      <c r="BI188" s="149">
        <f>IF(N188="nulová",J188,0)</f>
        <v>0</v>
      </c>
      <c r="BJ188" s="17" t="s">
        <v>84</v>
      </c>
      <c r="BK188" s="149">
        <f>ROUND(I188*H188,2)</f>
        <v>0</v>
      </c>
      <c r="BL188" s="17" t="s">
        <v>494</v>
      </c>
      <c r="BM188" s="148" t="s">
        <v>7182</v>
      </c>
    </row>
    <row r="189" spans="2:65" s="1" customFormat="1" x14ac:dyDescent="0.2">
      <c r="B189" s="32"/>
      <c r="D189" s="150" t="s">
        <v>348</v>
      </c>
      <c r="F189" s="151" t="s">
        <v>7181</v>
      </c>
      <c r="I189" s="152"/>
      <c r="L189" s="32"/>
      <c r="M189" s="153"/>
      <c r="T189" s="56"/>
      <c r="AT189" s="17" t="s">
        <v>348</v>
      </c>
      <c r="AU189" s="17" t="s">
        <v>84</v>
      </c>
    </row>
    <row r="190" spans="2:65" s="1" customFormat="1" ht="16.5" customHeight="1" x14ac:dyDescent="0.2">
      <c r="B190" s="136"/>
      <c r="C190" s="137" t="s">
        <v>505</v>
      </c>
      <c r="D190" s="137" t="s">
        <v>342</v>
      </c>
      <c r="E190" s="138" t="s">
        <v>6661</v>
      </c>
      <c r="F190" s="139" t="s">
        <v>7183</v>
      </c>
      <c r="G190" s="140" t="s">
        <v>358</v>
      </c>
      <c r="H190" s="141">
        <v>1175</v>
      </c>
      <c r="I190" s="142"/>
      <c r="J190" s="143">
        <f>ROUND(I190*H190,2)</f>
        <v>0</v>
      </c>
      <c r="K190" s="139" t="s">
        <v>346</v>
      </c>
      <c r="L190" s="32"/>
      <c r="M190" s="144" t="s">
        <v>1</v>
      </c>
      <c r="N190" s="145" t="s">
        <v>42</v>
      </c>
      <c r="P190" s="146">
        <f>O190*H190</f>
        <v>0</v>
      </c>
      <c r="Q190" s="146">
        <v>0</v>
      </c>
      <c r="R190" s="146">
        <f>Q190*H190</f>
        <v>0</v>
      </c>
      <c r="S190" s="146">
        <v>0</v>
      </c>
      <c r="T190" s="147">
        <f>S190*H190</f>
        <v>0</v>
      </c>
      <c r="AR190" s="148" t="s">
        <v>1902</v>
      </c>
      <c r="AT190" s="148" t="s">
        <v>342</v>
      </c>
      <c r="AU190" s="148" t="s">
        <v>84</v>
      </c>
      <c r="AY190" s="17" t="s">
        <v>339</v>
      </c>
      <c r="BE190" s="149">
        <f>IF(N190="základní",J190,0)</f>
        <v>0</v>
      </c>
      <c r="BF190" s="149">
        <f>IF(N190="snížená",J190,0)</f>
        <v>0</v>
      </c>
      <c r="BG190" s="149">
        <f>IF(N190="zákl. přenesená",J190,0)</f>
        <v>0</v>
      </c>
      <c r="BH190" s="149">
        <f>IF(N190="sníž. přenesená",J190,0)</f>
        <v>0</v>
      </c>
      <c r="BI190" s="149">
        <f>IF(N190="nulová",J190,0)</f>
        <v>0</v>
      </c>
      <c r="BJ190" s="17" t="s">
        <v>84</v>
      </c>
      <c r="BK190" s="149">
        <f>ROUND(I190*H190,2)</f>
        <v>0</v>
      </c>
      <c r="BL190" s="17" t="s">
        <v>1902</v>
      </c>
      <c r="BM190" s="148" t="s">
        <v>7184</v>
      </c>
    </row>
    <row r="191" spans="2:65" s="1" customFormat="1" x14ac:dyDescent="0.2">
      <c r="B191" s="32"/>
      <c r="D191" s="150" t="s">
        <v>348</v>
      </c>
      <c r="F191" s="151" t="s">
        <v>7183</v>
      </c>
      <c r="I191" s="152"/>
      <c r="L191" s="32"/>
      <c r="M191" s="153"/>
      <c r="T191" s="56"/>
      <c r="AT191" s="17" t="s">
        <v>348</v>
      </c>
      <c r="AU191" s="17" t="s">
        <v>84</v>
      </c>
    </row>
    <row r="192" spans="2:65" s="1" customFormat="1" ht="21.75" customHeight="1" x14ac:dyDescent="0.2">
      <c r="B192" s="136"/>
      <c r="C192" s="169" t="s">
        <v>509</v>
      </c>
      <c r="D192" s="169" t="s">
        <v>490</v>
      </c>
      <c r="E192" s="170" t="s">
        <v>7185</v>
      </c>
      <c r="F192" s="171" t="s">
        <v>7186</v>
      </c>
      <c r="G192" s="172" t="s">
        <v>358</v>
      </c>
      <c r="H192" s="173">
        <v>45</v>
      </c>
      <c r="I192" s="174"/>
      <c r="J192" s="175">
        <f>ROUND(I192*H192,2)</f>
        <v>0</v>
      </c>
      <c r="K192" s="171" t="s">
        <v>346</v>
      </c>
      <c r="L192" s="176"/>
      <c r="M192" s="177" t="s">
        <v>1</v>
      </c>
      <c r="N192" s="178" t="s">
        <v>42</v>
      </c>
      <c r="P192" s="146">
        <f>O192*H192</f>
        <v>0</v>
      </c>
      <c r="Q192" s="146">
        <v>0</v>
      </c>
      <c r="R192" s="146">
        <f>Q192*H192</f>
        <v>0</v>
      </c>
      <c r="S192" s="146">
        <v>0</v>
      </c>
      <c r="T192" s="147">
        <f>S192*H192</f>
        <v>0</v>
      </c>
      <c r="AR192" s="148" t="s">
        <v>1902</v>
      </c>
      <c r="AT192" s="148" t="s">
        <v>490</v>
      </c>
      <c r="AU192" s="148" t="s">
        <v>84</v>
      </c>
      <c r="AY192" s="17" t="s">
        <v>339</v>
      </c>
      <c r="BE192" s="149">
        <f>IF(N192="základní",J192,0)</f>
        <v>0</v>
      </c>
      <c r="BF192" s="149">
        <f>IF(N192="snížená",J192,0)</f>
        <v>0</v>
      </c>
      <c r="BG192" s="149">
        <f>IF(N192="zákl. přenesená",J192,0)</f>
        <v>0</v>
      </c>
      <c r="BH192" s="149">
        <f>IF(N192="sníž. přenesená",J192,0)</f>
        <v>0</v>
      </c>
      <c r="BI192" s="149">
        <f>IF(N192="nulová",J192,0)</f>
        <v>0</v>
      </c>
      <c r="BJ192" s="17" t="s">
        <v>84</v>
      </c>
      <c r="BK192" s="149">
        <f>ROUND(I192*H192,2)</f>
        <v>0</v>
      </c>
      <c r="BL192" s="17" t="s">
        <v>1902</v>
      </c>
      <c r="BM192" s="148" t="s">
        <v>7187</v>
      </c>
    </row>
    <row r="193" spans="2:65" s="1" customFormat="1" x14ac:dyDescent="0.2">
      <c r="B193" s="32"/>
      <c r="D193" s="150" t="s">
        <v>348</v>
      </c>
      <c r="F193" s="151" t="s">
        <v>7186</v>
      </c>
      <c r="I193" s="152"/>
      <c r="L193" s="32"/>
      <c r="M193" s="153"/>
      <c r="T193" s="56"/>
      <c r="AT193" s="17" t="s">
        <v>348</v>
      </c>
      <c r="AU193" s="17" t="s">
        <v>84</v>
      </c>
    </row>
    <row r="194" spans="2:65" s="1" customFormat="1" ht="16.5" customHeight="1" x14ac:dyDescent="0.2">
      <c r="B194" s="136"/>
      <c r="C194" s="169" t="s">
        <v>513</v>
      </c>
      <c r="D194" s="169" t="s">
        <v>490</v>
      </c>
      <c r="E194" s="170" t="s">
        <v>7012</v>
      </c>
      <c r="F194" s="171" t="s">
        <v>7013</v>
      </c>
      <c r="G194" s="172" t="s">
        <v>358</v>
      </c>
      <c r="H194" s="173">
        <v>210</v>
      </c>
      <c r="I194" s="174"/>
      <c r="J194" s="175">
        <f>ROUND(I194*H194,2)</f>
        <v>0</v>
      </c>
      <c r="K194" s="171" t="s">
        <v>346</v>
      </c>
      <c r="L194" s="176"/>
      <c r="M194" s="177" t="s">
        <v>1</v>
      </c>
      <c r="N194" s="178" t="s">
        <v>42</v>
      </c>
      <c r="P194" s="146">
        <f>O194*H194</f>
        <v>0</v>
      </c>
      <c r="Q194" s="146">
        <v>0</v>
      </c>
      <c r="R194" s="146">
        <f>Q194*H194</f>
        <v>0</v>
      </c>
      <c r="S194" s="146">
        <v>0</v>
      </c>
      <c r="T194" s="147">
        <f>S194*H194</f>
        <v>0</v>
      </c>
      <c r="AR194" s="148" t="s">
        <v>1902</v>
      </c>
      <c r="AT194" s="148" t="s">
        <v>490</v>
      </c>
      <c r="AU194" s="148" t="s">
        <v>84</v>
      </c>
      <c r="AY194" s="17" t="s">
        <v>339</v>
      </c>
      <c r="BE194" s="149">
        <f>IF(N194="základní",J194,0)</f>
        <v>0</v>
      </c>
      <c r="BF194" s="149">
        <f>IF(N194="snížená",J194,0)</f>
        <v>0</v>
      </c>
      <c r="BG194" s="149">
        <f>IF(N194="zákl. přenesená",J194,0)</f>
        <v>0</v>
      </c>
      <c r="BH194" s="149">
        <f>IF(N194="sníž. přenesená",J194,0)</f>
        <v>0</v>
      </c>
      <c r="BI194" s="149">
        <f>IF(N194="nulová",J194,0)</f>
        <v>0</v>
      </c>
      <c r="BJ194" s="17" t="s">
        <v>84</v>
      </c>
      <c r="BK194" s="149">
        <f>ROUND(I194*H194,2)</f>
        <v>0</v>
      </c>
      <c r="BL194" s="17" t="s">
        <v>1902</v>
      </c>
      <c r="BM194" s="148" t="s">
        <v>7188</v>
      </c>
    </row>
    <row r="195" spans="2:65" s="1" customFormat="1" x14ac:dyDescent="0.2">
      <c r="B195" s="32"/>
      <c r="D195" s="150" t="s">
        <v>348</v>
      </c>
      <c r="F195" s="151" t="s">
        <v>7013</v>
      </c>
      <c r="I195" s="152"/>
      <c r="L195" s="32"/>
      <c r="M195" s="153"/>
      <c r="T195" s="56"/>
      <c r="AT195" s="17" t="s">
        <v>348</v>
      </c>
      <c r="AU195" s="17" t="s">
        <v>84</v>
      </c>
    </row>
    <row r="196" spans="2:65" s="1" customFormat="1" ht="21.75" customHeight="1" x14ac:dyDescent="0.2">
      <c r="B196" s="136"/>
      <c r="C196" s="169" t="s">
        <v>517</v>
      </c>
      <c r="D196" s="169" t="s">
        <v>490</v>
      </c>
      <c r="E196" s="170" t="s">
        <v>7189</v>
      </c>
      <c r="F196" s="171" t="s">
        <v>7190</v>
      </c>
      <c r="G196" s="172" t="s">
        <v>358</v>
      </c>
      <c r="H196" s="173">
        <v>820</v>
      </c>
      <c r="I196" s="174"/>
      <c r="J196" s="175">
        <f>ROUND(I196*H196,2)</f>
        <v>0</v>
      </c>
      <c r="K196" s="171" t="s">
        <v>346</v>
      </c>
      <c r="L196" s="176"/>
      <c r="M196" s="177" t="s">
        <v>1</v>
      </c>
      <c r="N196" s="178" t="s">
        <v>42</v>
      </c>
      <c r="P196" s="146">
        <f>O196*H196</f>
        <v>0</v>
      </c>
      <c r="Q196" s="146">
        <v>0</v>
      </c>
      <c r="R196" s="146">
        <f>Q196*H196</f>
        <v>0</v>
      </c>
      <c r="S196" s="146">
        <v>0</v>
      </c>
      <c r="T196" s="147">
        <f>S196*H196</f>
        <v>0</v>
      </c>
      <c r="AR196" s="148" t="s">
        <v>1902</v>
      </c>
      <c r="AT196" s="148" t="s">
        <v>490</v>
      </c>
      <c r="AU196" s="148" t="s">
        <v>84</v>
      </c>
      <c r="AY196" s="17" t="s">
        <v>339</v>
      </c>
      <c r="BE196" s="149">
        <f>IF(N196="základní",J196,0)</f>
        <v>0</v>
      </c>
      <c r="BF196" s="149">
        <f>IF(N196="snížená",J196,0)</f>
        <v>0</v>
      </c>
      <c r="BG196" s="149">
        <f>IF(N196="zákl. přenesená",J196,0)</f>
        <v>0</v>
      </c>
      <c r="BH196" s="149">
        <f>IF(N196="sníž. přenesená",J196,0)</f>
        <v>0</v>
      </c>
      <c r="BI196" s="149">
        <f>IF(N196="nulová",J196,0)</f>
        <v>0</v>
      </c>
      <c r="BJ196" s="17" t="s">
        <v>84</v>
      </c>
      <c r="BK196" s="149">
        <f>ROUND(I196*H196,2)</f>
        <v>0</v>
      </c>
      <c r="BL196" s="17" t="s">
        <v>1902</v>
      </c>
      <c r="BM196" s="148" t="s">
        <v>7191</v>
      </c>
    </row>
    <row r="197" spans="2:65" s="1" customFormat="1" x14ac:dyDescent="0.2">
      <c r="B197" s="32"/>
      <c r="D197" s="150" t="s">
        <v>348</v>
      </c>
      <c r="F197" s="151" t="s">
        <v>7190</v>
      </c>
      <c r="I197" s="152"/>
      <c r="L197" s="32"/>
      <c r="M197" s="153"/>
      <c r="T197" s="56"/>
      <c r="AT197" s="17" t="s">
        <v>348</v>
      </c>
      <c r="AU197" s="17" t="s">
        <v>84</v>
      </c>
    </row>
    <row r="198" spans="2:65" s="1" customFormat="1" ht="16.5" customHeight="1" x14ac:dyDescent="0.2">
      <c r="B198" s="136"/>
      <c r="C198" s="169" t="s">
        <v>521</v>
      </c>
      <c r="D198" s="169" t="s">
        <v>490</v>
      </c>
      <c r="E198" s="170" t="s">
        <v>7192</v>
      </c>
      <c r="F198" s="171" t="s">
        <v>7193</v>
      </c>
      <c r="G198" s="172" t="s">
        <v>358</v>
      </c>
      <c r="H198" s="173">
        <v>100</v>
      </c>
      <c r="I198" s="174"/>
      <c r="J198" s="175">
        <f>ROUND(I198*H198,2)</f>
        <v>0</v>
      </c>
      <c r="K198" s="171" t="s">
        <v>346</v>
      </c>
      <c r="L198" s="176"/>
      <c r="M198" s="177" t="s">
        <v>1</v>
      </c>
      <c r="N198" s="178" t="s">
        <v>42</v>
      </c>
      <c r="P198" s="146">
        <f>O198*H198</f>
        <v>0</v>
      </c>
      <c r="Q198" s="146">
        <v>0</v>
      </c>
      <c r="R198" s="146">
        <f>Q198*H198</f>
        <v>0</v>
      </c>
      <c r="S198" s="146">
        <v>0</v>
      </c>
      <c r="T198" s="147">
        <f>S198*H198</f>
        <v>0</v>
      </c>
      <c r="AR198" s="148" t="s">
        <v>1902</v>
      </c>
      <c r="AT198" s="148" t="s">
        <v>490</v>
      </c>
      <c r="AU198" s="148" t="s">
        <v>84</v>
      </c>
      <c r="AY198" s="17" t="s">
        <v>339</v>
      </c>
      <c r="BE198" s="149">
        <f>IF(N198="základní",J198,0)</f>
        <v>0</v>
      </c>
      <c r="BF198" s="149">
        <f>IF(N198="snížená",J198,0)</f>
        <v>0</v>
      </c>
      <c r="BG198" s="149">
        <f>IF(N198="zákl. přenesená",J198,0)</f>
        <v>0</v>
      </c>
      <c r="BH198" s="149">
        <f>IF(N198="sníž. přenesená",J198,0)</f>
        <v>0</v>
      </c>
      <c r="BI198" s="149">
        <f>IF(N198="nulová",J198,0)</f>
        <v>0</v>
      </c>
      <c r="BJ198" s="17" t="s">
        <v>84</v>
      </c>
      <c r="BK198" s="149">
        <f>ROUND(I198*H198,2)</f>
        <v>0</v>
      </c>
      <c r="BL198" s="17" t="s">
        <v>1902</v>
      </c>
      <c r="BM198" s="148" t="s">
        <v>7194</v>
      </c>
    </row>
    <row r="199" spans="2:65" s="1" customFormat="1" x14ac:dyDescent="0.2">
      <c r="B199" s="32"/>
      <c r="D199" s="150" t="s">
        <v>348</v>
      </c>
      <c r="F199" s="151" t="s">
        <v>7193</v>
      </c>
      <c r="I199" s="152"/>
      <c r="L199" s="32"/>
      <c r="M199" s="153"/>
      <c r="T199" s="56"/>
      <c r="AT199" s="17" t="s">
        <v>348</v>
      </c>
      <c r="AU199" s="17" t="s">
        <v>84</v>
      </c>
    </row>
    <row r="200" spans="2:65" s="1" customFormat="1" ht="24.15" customHeight="1" x14ac:dyDescent="0.2">
      <c r="B200" s="136"/>
      <c r="C200" s="137" t="s">
        <v>527</v>
      </c>
      <c r="D200" s="137" t="s">
        <v>342</v>
      </c>
      <c r="E200" s="138" t="s">
        <v>7195</v>
      </c>
      <c r="F200" s="139" t="s">
        <v>7196</v>
      </c>
      <c r="G200" s="140" t="s">
        <v>358</v>
      </c>
      <c r="H200" s="141">
        <v>330</v>
      </c>
      <c r="I200" s="142"/>
      <c r="J200" s="143">
        <f>ROUND(I200*H200,2)</f>
        <v>0</v>
      </c>
      <c r="K200" s="139" t="s">
        <v>346</v>
      </c>
      <c r="L200" s="32"/>
      <c r="M200" s="144" t="s">
        <v>1</v>
      </c>
      <c r="N200" s="145" t="s">
        <v>42</v>
      </c>
      <c r="P200" s="146">
        <f>O200*H200</f>
        <v>0</v>
      </c>
      <c r="Q200" s="146">
        <v>0</v>
      </c>
      <c r="R200" s="146">
        <f>Q200*H200</f>
        <v>0</v>
      </c>
      <c r="S200" s="146">
        <v>0</v>
      </c>
      <c r="T200" s="147">
        <f>S200*H200</f>
        <v>0</v>
      </c>
      <c r="AR200" s="148" t="s">
        <v>1902</v>
      </c>
      <c r="AT200" s="148" t="s">
        <v>342</v>
      </c>
      <c r="AU200" s="148" t="s">
        <v>84</v>
      </c>
      <c r="AY200" s="17" t="s">
        <v>339</v>
      </c>
      <c r="BE200" s="149">
        <f>IF(N200="základní",J200,0)</f>
        <v>0</v>
      </c>
      <c r="BF200" s="149">
        <f>IF(N200="snížená",J200,0)</f>
        <v>0</v>
      </c>
      <c r="BG200" s="149">
        <f>IF(N200="zákl. přenesená",J200,0)</f>
        <v>0</v>
      </c>
      <c r="BH200" s="149">
        <f>IF(N200="sníž. přenesená",J200,0)</f>
        <v>0</v>
      </c>
      <c r="BI200" s="149">
        <f>IF(N200="nulová",J200,0)</f>
        <v>0</v>
      </c>
      <c r="BJ200" s="17" t="s">
        <v>84</v>
      </c>
      <c r="BK200" s="149">
        <f>ROUND(I200*H200,2)</f>
        <v>0</v>
      </c>
      <c r="BL200" s="17" t="s">
        <v>1902</v>
      </c>
      <c r="BM200" s="148" t="s">
        <v>7197</v>
      </c>
    </row>
    <row r="201" spans="2:65" s="1" customFormat="1" x14ac:dyDescent="0.2">
      <c r="B201" s="32"/>
      <c r="D201" s="150" t="s">
        <v>348</v>
      </c>
      <c r="F201" s="151" t="s">
        <v>7196</v>
      </c>
      <c r="I201" s="152"/>
      <c r="L201" s="32"/>
      <c r="M201" s="153"/>
      <c r="T201" s="56"/>
      <c r="AT201" s="17" t="s">
        <v>348</v>
      </c>
      <c r="AU201" s="17" t="s">
        <v>84</v>
      </c>
    </row>
    <row r="202" spans="2:65" s="1" customFormat="1" ht="21.75" customHeight="1" x14ac:dyDescent="0.2">
      <c r="B202" s="136"/>
      <c r="C202" s="169" t="s">
        <v>537</v>
      </c>
      <c r="D202" s="169" t="s">
        <v>490</v>
      </c>
      <c r="E202" s="170" t="s">
        <v>7198</v>
      </c>
      <c r="F202" s="171" t="s">
        <v>7199</v>
      </c>
      <c r="G202" s="172" t="s">
        <v>358</v>
      </c>
      <c r="H202" s="173">
        <v>330</v>
      </c>
      <c r="I202" s="174"/>
      <c r="J202" s="175">
        <f>ROUND(I202*H202,2)</f>
        <v>0</v>
      </c>
      <c r="K202" s="171" t="s">
        <v>346</v>
      </c>
      <c r="L202" s="176"/>
      <c r="M202" s="177" t="s">
        <v>1</v>
      </c>
      <c r="N202" s="178" t="s">
        <v>42</v>
      </c>
      <c r="P202" s="146">
        <f>O202*H202</f>
        <v>0</v>
      </c>
      <c r="Q202" s="146">
        <v>0</v>
      </c>
      <c r="R202" s="146">
        <f>Q202*H202</f>
        <v>0</v>
      </c>
      <c r="S202" s="146">
        <v>0</v>
      </c>
      <c r="T202" s="147">
        <f>S202*H202</f>
        <v>0</v>
      </c>
      <c r="AR202" s="148" t="s">
        <v>494</v>
      </c>
      <c r="AT202" s="148" t="s">
        <v>490</v>
      </c>
      <c r="AU202" s="148" t="s">
        <v>84</v>
      </c>
      <c r="AY202" s="17" t="s">
        <v>339</v>
      </c>
      <c r="BE202" s="149">
        <f>IF(N202="základní",J202,0)</f>
        <v>0</v>
      </c>
      <c r="BF202" s="149">
        <f>IF(N202="snížená",J202,0)</f>
        <v>0</v>
      </c>
      <c r="BG202" s="149">
        <f>IF(N202="zákl. přenesená",J202,0)</f>
        <v>0</v>
      </c>
      <c r="BH202" s="149">
        <f>IF(N202="sníž. přenesená",J202,0)</f>
        <v>0</v>
      </c>
      <c r="BI202" s="149">
        <f>IF(N202="nulová",J202,0)</f>
        <v>0</v>
      </c>
      <c r="BJ202" s="17" t="s">
        <v>84</v>
      </c>
      <c r="BK202" s="149">
        <f>ROUND(I202*H202,2)</f>
        <v>0</v>
      </c>
      <c r="BL202" s="17" t="s">
        <v>494</v>
      </c>
      <c r="BM202" s="148" t="s">
        <v>7200</v>
      </c>
    </row>
    <row r="203" spans="2:65" s="1" customFormat="1" x14ac:dyDescent="0.2">
      <c r="B203" s="32"/>
      <c r="D203" s="150" t="s">
        <v>348</v>
      </c>
      <c r="F203" s="151" t="s">
        <v>7199</v>
      </c>
      <c r="I203" s="152"/>
      <c r="L203" s="32"/>
      <c r="M203" s="153"/>
      <c r="T203" s="56"/>
      <c r="AT203" s="17" t="s">
        <v>348</v>
      </c>
      <c r="AU203" s="17" t="s">
        <v>84</v>
      </c>
    </row>
    <row r="204" spans="2:65" s="1" customFormat="1" ht="21.75" customHeight="1" x14ac:dyDescent="0.2">
      <c r="B204" s="136"/>
      <c r="C204" s="137" t="s">
        <v>542</v>
      </c>
      <c r="D204" s="137" t="s">
        <v>342</v>
      </c>
      <c r="E204" s="138" t="s">
        <v>6682</v>
      </c>
      <c r="F204" s="139" t="s">
        <v>7201</v>
      </c>
      <c r="G204" s="140" t="s">
        <v>345</v>
      </c>
      <c r="H204" s="141">
        <v>6</v>
      </c>
      <c r="I204" s="142"/>
      <c r="J204" s="143">
        <f>ROUND(I204*H204,2)</f>
        <v>0</v>
      </c>
      <c r="K204" s="139" t="s">
        <v>346</v>
      </c>
      <c r="L204" s="32"/>
      <c r="M204" s="144" t="s">
        <v>1</v>
      </c>
      <c r="N204" s="145" t="s">
        <v>42</v>
      </c>
      <c r="P204" s="146">
        <f>O204*H204</f>
        <v>0</v>
      </c>
      <c r="Q204" s="146">
        <v>0</v>
      </c>
      <c r="R204" s="146">
        <f>Q204*H204</f>
        <v>0</v>
      </c>
      <c r="S204" s="146">
        <v>0</v>
      </c>
      <c r="T204" s="147">
        <f>S204*H204</f>
        <v>0</v>
      </c>
      <c r="AR204" s="148" t="s">
        <v>1902</v>
      </c>
      <c r="AT204" s="148" t="s">
        <v>342</v>
      </c>
      <c r="AU204" s="148" t="s">
        <v>84</v>
      </c>
      <c r="AY204" s="17" t="s">
        <v>339</v>
      </c>
      <c r="BE204" s="149">
        <f>IF(N204="základní",J204,0)</f>
        <v>0</v>
      </c>
      <c r="BF204" s="149">
        <f>IF(N204="snížená",J204,0)</f>
        <v>0</v>
      </c>
      <c r="BG204" s="149">
        <f>IF(N204="zákl. přenesená",J204,0)</f>
        <v>0</v>
      </c>
      <c r="BH204" s="149">
        <f>IF(N204="sníž. přenesená",J204,0)</f>
        <v>0</v>
      </c>
      <c r="BI204" s="149">
        <f>IF(N204="nulová",J204,0)</f>
        <v>0</v>
      </c>
      <c r="BJ204" s="17" t="s">
        <v>84</v>
      </c>
      <c r="BK204" s="149">
        <f>ROUND(I204*H204,2)</f>
        <v>0</v>
      </c>
      <c r="BL204" s="17" t="s">
        <v>1902</v>
      </c>
      <c r="BM204" s="148" t="s">
        <v>7202</v>
      </c>
    </row>
    <row r="205" spans="2:65" s="1" customFormat="1" x14ac:dyDescent="0.2">
      <c r="B205" s="32"/>
      <c r="D205" s="150" t="s">
        <v>348</v>
      </c>
      <c r="F205" s="151" t="s">
        <v>7201</v>
      </c>
      <c r="I205" s="152"/>
      <c r="L205" s="32"/>
      <c r="M205" s="153"/>
      <c r="T205" s="56"/>
      <c r="AT205" s="17" t="s">
        <v>348</v>
      </c>
      <c r="AU205" s="17" t="s">
        <v>84</v>
      </c>
    </row>
    <row r="206" spans="2:65" s="1" customFormat="1" ht="21.75" customHeight="1" x14ac:dyDescent="0.2">
      <c r="B206" s="136"/>
      <c r="C206" s="137" t="s">
        <v>549</v>
      </c>
      <c r="D206" s="137" t="s">
        <v>342</v>
      </c>
      <c r="E206" s="138" t="s">
        <v>6686</v>
      </c>
      <c r="F206" s="139" t="s">
        <v>7203</v>
      </c>
      <c r="G206" s="140" t="s">
        <v>345</v>
      </c>
      <c r="H206" s="141">
        <v>20</v>
      </c>
      <c r="I206" s="142"/>
      <c r="J206" s="143">
        <f>ROUND(I206*H206,2)</f>
        <v>0</v>
      </c>
      <c r="K206" s="139" t="s">
        <v>346</v>
      </c>
      <c r="L206" s="32"/>
      <c r="M206" s="144" t="s">
        <v>1</v>
      </c>
      <c r="N206" s="145" t="s">
        <v>42</v>
      </c>
      <c r="P206" s="146">
        <f>O206*H206</f>
        <v>0</v>
      </c>
      <c r="Q206" s="146">
        <v>0</v>
      </c>
      <c r="R206" s="146">
        <f>Q206*H206</f>
        <v>0</v>
      </c>
      <c r="S206" s="146">
        <v>0</v>
      </c>
      <c r="T206" s="147">
        <f>S206*H206</f>
        <v>0</v>
      </c>
      <c r="AR206" s="148" t="s">
        <v>1902</v>
      </c>
      <c r="AT206" s="148" t="s">
        <v>342</v>
      </c>
      <c r="AU206" s="148" t="s">
        <v>84</v>
      </c>
      <c r="AY206" s="17" t="s">
        <v>339</v>
      </c>
      <c r="BE206" s="149">
        <f>IF(N206="základní",J206,0)</f>
        <v>0</v>
      </c>
      <c r="BF206" s="149">
        <f>IF(N206="snížená",J206,0)</f>
        <v>0</v>
      </c>
      <c r="BG206" s="149">
        <f>IF(N206="zákl. přenesená",J206,0)</f>
        <v>0</v>
      </c>
      <c r="BH206" s="149">
        <f>IF(N206="sníž. přenesená",J206,0)</f>
        <v>0</v>
      </c>
      <c r="BI206" s="149">
        <f>IF(N206="nulová",J206,0)</f>
        <v>0</v>
      </c>
      <c r="BJ206" s="17" t="s">
        <v>84</v>
      </c>
      <c r="BK206" s="149">
        <f>ROUND(I206*H206,2)</f>
        <v>0</v>
      </c>
      <c r="BL206" s="17" t="s">
        <v>1902</v>
      </c>
      <c r="BM206" s="148" t="s">
        <v>7204</v>
      </c>
    </row>
    <row r="207" spans="2:65" s="1" customFormat="1" x14ac:dyDescent="0.2">
      <c r="B207" s="32"/>
      <c r="D207" s="150" t="s">
        <v>348</v>
      </c>
      <c r="F207" s="151" t="s">
        <v>7203</v>
      </c>
      <c r="I207" s="152"/>
      <c r="L207" s="32"/>
      <c r="M207" s="153"/>
      <c r="T207" s="56"/>
      <c r="AT207" s="17" t="s">
        <v>348</v>
      </c>
      <c r="AU207" s="17" t="s">
        <v>84</v>
      </c>
    </row>
    <row r="208" spans="2:65" s="1" customFormat="1" ht="21.75" customHeight="1" x14ac:dyDescent="0.2">
      <c r="B208" s="136"/>
      <c r="C208" s="137" t="s">
        <v>551</v>
      </c>
      <c r="D208" s="137" t="s">
        <v>342</v>
      </c>
      <c r="E208" s="138" t="s">
        <v>7205</v>
      </c>
      <c r="F208" s="139" t="s">
        <v>7206</v>
      </c>
      <c r="G208" s="140" t="s">
        <v>345</v>
      </c>
      <c r="H208" s="141">
        <v>5</v>
      </c>
      <c r="I208" s="142"/>
      <c r="J208" s="143">
        <f>ROUND(I208*H208,2)</f>
        <v>0</v>
      </c>
      <c r="K208" s="139" t="s">
        <v>346</v>
      </c>
      <c r="L208" s="32"/>
      <c r="M208" s="144" t="s">
        <v>1</v>
      </c>
      <c r="N208" s="145" t="s">
        <v>42</v>
      </c>
      <c r="P208" s="146">
        <f>O208*H208</f>
        <v>0</v>
      </c>
      <c r="Q208" s="146">
        <v>0</v>
      </c>
      <c r="R208" s="146">
        <f>Q208*H208</f>
        <v>0</v>
      </c>
      <c r="S208" s="146">
        <v>0</v>
      </c>
      <c r="T208" s="147">
        <f>S208*H208</f>
        <v>0</v>
      </c>
      <c r="AR208" s="148" t="s">
        <v>1902</v>
      </c>
      <c r="AT208" s="148" t="s">
        <v>342</v>
      </c>
      <c r="AU208" s="148" t="s">
        <v>84</v>
      </c>
      <c r="AY208" s="17" t="s">
        <v>339</v>
      </c>
      <c r="BE208" s="149">
        <f>IF(N208="základní",J208,0)</f>
        <v>0</v>
      </c>
      <c r="BF208" s="149">
        <f>IF(N208="snížená",J208,0)</f>
        <v>0</v>
      </c>
      <c r="BG208" s="149">
        <f>IF(N208="zákl. přenesená",J208,0)</f>
        <v>0</v>
      </c>
      <c r="BH208" s="149">
        <f>IF(N208="sníž. přenesená",J208,0)</f>
        <v>0</v>
      </c>
      <c r="BI208" s="149">
        <f>IF(N208="nulová",J208,0)</f>
        <v>0</v>
      </c>
      <c r="BJ208" s="17" t="s">
        <v>84</v>
      </c>
      <c r="BK208" s="149">
        <f>ROUND(I208*H208,2)</f>
        <v>0</v>
      </c>
      <c r="BL208" s="17" t="s">
        <v>1902</v>
      </c>
      <c r="BM208" s="148" t="s">
        <v>7207</v>
      </c>
    </row>
    <row r="209" spans="2:65" s="1" customFormat="1" x14ac:dyDescent="0.2">
      <c r="B209" s="32"/>
      <c r="D209" s="150" t="s">
        <v>348</v>
      </c>
      <c r="F209" s="151" t="s">
        <v>7206</v>
      </c>
      <c r="I209" s="152"/>
      <c r="L209" s="32"/>
      <c r="M209" s="153"/>
      <c r="T209" s="56"/>
      <c r="AT209" s="17" t="s">
        <v>348</v>
      </c>
      <c r="AU209" s="17" t="s">
        <v>84</v>
      </c>
    </row>
    <row r="210" spans="2:65" s="1" customFormat="1" ht="16.5" customHeight="1" x14ac:dyDescent="0.2">
      <c r="B210" s="136"/>
      <c r="C210" s="169" t="s">
        <v>555</v>
      </c>
      <c r="D210" s="169" t="s">
        <v>490</v>
      </c>
      <c r="E210" s="170" t="s">
        <v>7208</v>
      </c>
      <c r="F210" s="171" t="s">
        <v>7209</v>
      </c>
      <c r="G210" s="172" t="s">
        <v>345</v>
      </c>
      <c r="H210" s="173">
        <v>5</v>
      </c>
      <c r="I210" s="174"/>
      <c r="J210" s="175">
        <f>ROUND(I210*H210,2)</f>
        <v>0</v>
      </c>
      <c r="K210" s="171" t="s">
        <v>346</v>
      </c>
      <c r="L210" s="176"/>
      <c r="M210" s="177" t="s">
        <v>1</v>
      </c>
      <c r="N210" s="178" t="s">
        <v>42</v>
      </c>
      <c r="P210" s="146">
        <f>O210*H210</f>
        <v>0</v>
      </c>
      <c r="Q210" s="146">
        <v>0</v>
      </c>
      <c r="R210" s="146">
        <f>Q210*H210</f>
        <v>0</v>
      </c>
      <c r="S210" s="146">
        <v>0</v>
      </c>
      <c r="T210" s="147">
        <f>S210*H210</f>
        <v>0</v>
      </c>
      <c r="AR210" s="148" t="s">
        <v>1902</v>
      </c>
      <c r="AT210" s="148" t="s">
        <v>490</v>
      </c>
      <c r="AU210" s="148" t="s">
        <v>84</v>
      </c>
      <c r="AY210" s="17" t="s">
        <v>339</v>
      </c>
      <c r="BE210" s="149">
        <f>IF(N210="základní",J210,0)</f>
        <v>0</v>
      </c>
      <c r="BF210" s="149">
        <f>IF(N210="snížená",J210,0)</f>
        <v>0</v>
      </c>
      <c r="BG210" s="149">
        <f>IF(N210="zákl. přenesená",J210,0)</f>
        <v>0</v>
      </c>
      <c r="BH210" s="149">
        <f>IF(N210="sníž. přenesená",J210,0)</f>
        <v>0</v>
      </c>
      <c r="BI210" s="149">
        <f>IF(N210="nulová",J210,0)</f>
        <v>0</v>
      </c>
      <c r="BJ210" s="17" t="s">
        <v>84</v>
      </c>
      <c r="BK210" s="149">
        <f>ROUND(I210*H210,2)</f>
        <v>0</v>
      </c>
      <c r="BL210" s="17" t="s">
        <v>1902</v>
      </c>
      <c r="BM210" s="148" t="s">
        <v>7210</v>
      </c>
    </row>
    <row r="211" spans="2:65" s="1" customFormat="1" x14ac:dyDescent="0.2">
      <c r="B211" s="32"/>
      <c r="D211" s="150" t="s">
        <v>348</v>
      </c>
      <c r="F211" s="151" t="s">
        <v>7209</v>
      </c>
      <c r="I211" s="152"/>
      <c r="L211" s="32"/>
      <c r="M211" s="153"/>
      <c r="T211" s="56"/>
      <c r="AT211" s="17" t="s">
        <v>348</v>
      </c>
      <c r="AU211" s="17" t="s">
        <v>84</v>
      </c>
    </row>
    <row r="212" spans="2:65" s="1" customFormat="1" ht="16.5" customHeight="1" x14ac:dyDescent="0.2">
      <c r="B212" s="136"/>
      <c r="C212" s="137" t="s">
        <v>561</v>
      </c>
      <c r="D212" s="137" t="s">
        <v>342</v>
      </c>
      <c r="E212" s="138" t="s">
        <v>6675</v>
      </c>
      <c r="F212" s="139" t="s">
        <v>7211</v>
      </c>
      <c r="G212" s="140" t="s">
        <v>358</v>
      </c>
      <c r="H212" s="141">
        <v>200</v>
      </c>
      <c r="I212" s="142"/>
      <c r="J212" s="143">
        <f>ROUND(I212*H212,2)</f>
        <v>0</v>
      </c>
      <c r="K212" s="139" t="s">
        <v>346</v>
      </c>
      <c r="L212" s="32"/>
      <c r="M212" s="144" t="s">
        <v>1</v>
      </c>
      <c r="N212" s="145" t="s">
        <v>42</v>
      </c>
      <c r="P212" s="146">
        <f>O212*H212</f>
        <v>0</v>
      </c>
      <c r="Q212" s="146">
        <v>0</v>
      </c>
      <c r="R212" s="146">
        <f>Q212*H212</f>
        <v>0</v>
      </c>
      <c r="S212" s="146">
        <v>0</v>
      </c>
      <c r="T212" s="147">
        <f>S212*H212</f>
        <v>0</v>
      </c>
      <c r="AR212" s="148" t="s">
        <v>1902</v>
      </c>
      <c r="AT212" s="148" t="s">
        <v>342</v>
      </c>
      <c r="AU212" s="148" t="s">
        <v>84</v>
      </c>
      <c r="AY212" s="17" t="s">
        <v>339</v>
      </c>
      <c r="BE212" s="149">
        <f>IF(N212="základní",J212,0)</f>
        <v>0</v>
      </c>
      <c r="BF212" s="149">
        <f>IF(N212="snížená",J212,0)</f>
        <v>0</v>
      </c>
      <c r="BG212" s="149">
        <f>IF(N212="zákl. přenesená",J212,0)</f>
        <v>0</v>
      </c>
      <c r="BH212" s="149">
        <f>IF(N212="sníž. přenesená",J212,0)</f>
        <v>0</v>
      </c>
      <c r="BI212" s="149">
        <f>IF(N212="nulová",J212,0)</f>
        <v>0</v>
      </c>
      <c r="BJ212" s="17" t="s">
        <v>84</v>
      </c>
      <c r="BK212" s="149">
        <f>ROUND(I212*H212,2)</f>
        <v>0</v>
      </c>
      <c r="BL212" s="17" t="s">
        <v>1902</v>
      </c>
      <c r="BM212" s="148" t="s">
        <v>7212</v>
      </c>
    </row>
    <row r="213" spans="2:65" s="1" customFormat="1" x14ac:dyDescent="0.2">
      <c r="B213" s="32"/>
      <c r="D213" s="150" t="s">
        <v>348</v>
      </c>
      <c r="F213" s="151" t="s">
        <v>7211</v>
      </c>
      <c r="I213" s="152"/>
      <c r="L213" s="32"/>
      <c r="M213" s="153"/>
      <c r="T213" s="56"/>
      <c r="AT213" s="17" t="s">
        <v>348</v>
      </c>
      <c r="AU213" s="17" t="s">
        <v>84</v>
      </c>
    </row>
    <row r="214" spans="2:65" s="1" customFormat="1" ht="16.5" customHeight="1" x14ac:dyDescent="0.2">
      <c r="B214" s="136"/>
      <c r="C214" s="169" t="s">
        <v>567</v>
      </c>
      <c r="D214" s="169" t="s">
        <v>490</v>
      </c>
      <c r="E214" s="170" t="s">
        <v>7213</v>
      </c>
      <c r="F214" s="171" t="s">
        <v>7214</v>
      </c>
      <c r="G214" s="172" t="s">
        <v>970</v>
      </c>
      <c r="H214" s="173">
        <v>190</v>
      </c>
      <c r="I214" s="174"/>
      <c r="J214" s="175">
        <f>ROUND(I214*H214,2)</f>
        <v>0</v>
      </c>
      <c r="K214" s="171" t="s">
        <v>346</v>
      </c>
      <c r="L214" s="176"/>
      <c r="M214" s="177" t="s">
        <v>1</v>
      </c>
      <c r="N214" s="178" t="s">
        <v>42</v>
      </c>
      <c r="P214" s="146">
        <f>O214*H214</f>
        <v>0</v>
      </c>
      <c r="Q214" s="146">
        <v>0</v>
      </c>
      <c r="R214" s="146">
        <f>Q214*H214</f>
        <v>0</v>
      </c>
      <c r="S214" s="146">
        <v>0</v>
      </c>
      <c r="T214" s="147">
        <f>S214*H214</f>
        <v>0</v>
      </c>
      <c r="AR214" s="148" t="s">
        <v>494</v>
      </c>
      <c r="AT214" s="148" t="s">
        <v>490</v>
      </c>
      <c r="AU214" s="148" t="s">
        <v>84</v>
      </c>
      <c r="AY214" s="17" t="s">
        <v>339</v>
      </c>
      <c r="BE214" s="149">
        <f>IF(N214="základní",J214,0)</f>
        <v>0</v>
      </c>
      <c r="BF214" s="149">
        <f>IF(N214="snížená",J214,0)</f>
        <v>0</v>
      </c>
      <c r="BG214" s="149">
        <f>IF(N214="zákl. přenesená",J214,0)</f>
        <v>0</v>
      </c>
      <c r="BH214" s="149">
        <f>IF(N214="sníž. přenesená",J214,0)</f>
        <v>0</v>
      </c>
      <c r="BI214" s="149">
        <f>IF(N214="nulová",J214,0)</f>
        <v>0</v>
      </c>
      <c r="BJ214" s="17" t="s">
        <v>84</v>
      </c>
      <c r="BK214" s="149">
        <f>ROUND(I214*H214,2)</f>
        <v>0</v>
      </c>
      <c r="BL214" s="17" t="s">
        <v>494</v>
      </c>
      <c r="BM214" s="148" t="s">
        <v>7215</v>
      </c>
    </row>
    <row r="215" spans="2:65" s="1" customFormat="1" x14ac:dyDescent="0.2">
      <c r="B215" s="32"/>
      <c r="D215" s="150" t="s">
        <v>348</v>
      </c>
      <c r="F215" s="151" t="s">
        <v>7214</v>
      </c>
      <c r="I215" s="152"/>
      <c r="L215" s="32"/>
      <c r="M215" s="153"/>
      <c r="T215" s="56"/>
      <c r="AT215" s="17" t="s">
        <v>348</v>
      </c>
      <c r="AU215" s="17" t="s">
        <v>84</v>
      </c>
    </row>
    <row r="216" spans="2:65" s="1" customFormat="1" ht="16.5" customHeight="1" x14ac:dyDescent="0.2">
      <c r="B216" s="136"/>
      <c r="C216" s="137" t="s">
        <v>573</v>
      </c>
      <c r="D216" s="137" t="s">
        <v>342</v>
      </c>
      <c r="E216" s="138" t="s">
        <v>7216</v>
      </c>
      <c r="F216" s="139" t="s">
        <v>7217</v>
      </c>
      <c r="G216" s="140" t="s">
        <v>345</v>
      </c>
      <c r="H216" s="141">
        <v>5</v>
      </c>
      <c r="I216" s="142"/>
      <c r="J216" s="143">
        <f>ROUND(I216*H216,2)</f>
        <v>0</v>
      </c>
      <c r="K216" s="139" t="s">
        <v>346</v>
      </c>
      <c r="L216" s="32"/>
      <c r="M216" s="144" t="s">
        <v>1</v>
      </c>
      <c r="N216" s="145" t="s">
        <v>42</v>
      </c>
      <c r="P216" s="146">
        <f>O216*H216</f>
        <v>0</v>
      </c>
      <c r="Q216" s="146">
        <v>0</v>
      </c>
      <c r="R216" s="146">
        <f>Q216*H216</f>
        <v>0</v>
      </c>
      <c r="S216" s="146">
        <v>0</v>
      </c>
      <c r="T216" s="147">
        <f>S216*H216</f>
        <v>0</v>
      </c>
      <c r="AR216" s="148" t="s">
        <v>1902</v>
      </c>
      <c r="AT216" s="148" t="s">
        <v>342</v>
      </c>
      <c r="AU216" s="148" t="s">
        <v>84</v>
      </c>
      <c r="AY216" s="17" t="s">
        <v>339</v>
      </c>
      <c r="BE216" s="149">
        <f>IF(N216="základní",J216,0)</f>
        <v>0</v>
      </c>
      <c r="BF216" s="149">
        <f>IF(N216="snížená",J216,0)</f>
        <v>0</v>
      </c>
      <c r="BG216" s="149">
        <f>IF(N216="zákl. přenesená",J216,0)</f>
        <v>0</v>
      </c>
      <c r="BH216" s="149">
        <f>IF(N216="sníž. přenesená",J216,0)</f>
        <v>0</v>
      </c>
      <c r="BI216" s="149">
        <f>IF(N216="nulová",J216,0)</f>
        <v>0</v>
      </c>
      <c r="BJ216" s="17" t="s">
        <v>84</v>
      </c>
      <c r="BK216" s="149">
        <f>ROUND(I216*H216,2)</f>
        <v>0</v>
      </c>
      <c r="BL216" s="17" t="s">
        <v>1902</v>
      </c>
      <c r="BM216" s="148" t="s">
        <v>7218</v>
      </c>
    </row>
    <row r="217" spans="2:65" s="1" customFormat="1" x14ac:dyDescent="0.2">
      <c r="B217" s="32"/>
      <c r="D217" s="150" t="s">
        <v>348</v>
      </c>
      <c r="F217" s="151" t="s">
        <v>7217</v>
      </c>
      <c r="I217" s="152"/>
      <c r="L217" s="32"/>
      <c r="M217" s="153"/>
      <c r="T217" s="56"/>
      <c r="AT217" s="17" t="s">
        <v>348</v>
      </c>
      <c r="AU217" s="17" t="s">
        <v>84</v>
      </c>
    </row>
    <row r="218" spans="2:65" s="1" customFormat="1" ht="16.5" customHeight="1" x14ac:dyDescent="0.2">
      <c r="B218" s="136"/>
      <c r="C218" s="169" t="s">
        <v>579</v>
      </c>
      <c r="D218" s="169" t="s">
        <v>490</v>
      </c>
      <c r="E218" s="170" t="s">
        <v>7219</v>
      </c>
      <c r="F218" s="171" t="s">
        <v>7220</v>
      </c>
      <c r="G218" s="172" t="s">
        <v>345</v>
      </c>
      <c r="H218" s="173">
        <v>5</v>
      </c>
      <c r="I218" s="174"/>
      <c r="J218" s="175">
        <f>ROUND(I218*H218,2)</f>
        <v>0</v>
      </c>
      <c r="K218" s="171" t="s">
        <v>346</v>
      </c>
      <c r="L218" s="176"/>
      <c r="M218" s="177" t="s">
        <v>1</v>
      </c>
      <c r="N218" s="178" t="s">
        <v>42</v>
      </c>
      <c r="P218" s="146">
        <f>O218*H218</f>
        <v>0</v>
      </c>
      <c r="Q218" s="146">
        <v>0</v>
      </c>
      <c r="R218" s="146">
        <f>Q218*H218</f>
        <v>0</v>
      </c>
      <c r="S218" s="146">
        <v>0</v>
      </c>
      <c r="T218" s="147">
        <f>S218*H218</f>
        <v>0</v>
      </c>
      <c r="AR218" s="148" t="s">
        <v>494</v>
      </c>
      <c r="AT218" s="148" t="s">
        <v>490</v>
      </c>
      <c r="AU218" s="148" t="s">
        <v>84</v>
      </c>
      <c r="AY218" s="17" t="s">
        <v>339</v>
      </c>
      <c r="BE218" s="149">
        <f>IF(N218="základní",J218,0)</f>
        <v>0</v>
      </c>
      <c r="BF218" s="149">
        <f>IF(N218="snížená",J218,0)</f>
        <v>0</v>
      </c>
      <c r="BG218" s="149">
        <f>IF(N218="zákl. přenesená",J218,0)</f>
        <v>0</v>
      </c>
      <c r="BH218" s="149">
        <f>IF(N218="sníž. přenesená",J218,0)</f>
        <v>0</v>
      </c>
      <c r="BI218" s="149">
        <f>IF(N218="nulová",J218,0)</f>
        <v>0</v>
      </c>
      <c r="BJ218" s="17" t="s">
        <v>84</v>
      </c>
      <c r="BK218" s="149">
        <f>ROUND(I218*H218,2)</f>
        <v>0</v>
      </c>
      <c r="BL218" s="17" t="s">
        <v>494</v>
      </c>
      <c r="BM218" s="148" t="s">
        <v>7221</v>
      </c>
    </row>
    <row r="219" spans="2:65" s="1" customFormat="1" x14ac:dyDescent="0.2">
      <c r="B219" s="32"/>
      <c r="D219" s="150" t="s">
        <v>348</v>
      </c>
      <c r="F219" s="151" t="s">
        <v>7220</v>
      </c>
      <c r="I219" s="152"/>
      <c r="L219" s="32"/>
      <c r="M219" s="153"/>
      <c r="T219" s="56"/>
      <c r="AT219" s="17" t="s">
        <v>348</v>
      </c>
      <c r="AU219" s="17" t="s">
        <v>84</v>
      </c>
    </row>
    <row r="220" spans="2:65" s="1" customFormat="1" ht="16.5" customHeight="1" x14ac:dyDescent="0.2">
      <c r="B220" s="136"/>
      <c r="C220" s="137" t="s">
        <v>582</v>
      </c>
      <c r="D220" s="137" t="s">
        <v>342</v>
      </c>
      <c r="E220" s="138" t="s">
        <v>6784</v>
      </c>
      <c r="F220" s="139" t="s">
        <v>6785</v>
      </c>
      <c r="G220" s="140" t="s">
        <v>358</v>
      </c>
      <c r="H220" s="141">
        <v>850</v>
      </c>
      <c r="I220" s="142"/>
      <c r="J220" s="143">
        <f>ROUND(I220*H220,2)</f>
        <v>0</v>
      </c>
      <c r="K220" s="139" t="s">
        <v>346</v>
      </c>
      <c r="L220" s="32"/>
      <c r="M220" s="144" t="s">
        <v>1</v>
      </c>
      <c r="N220" s="145" t="s">
        <v>42</v>
      </c>
      <c r="P220" s="146">
        <f>O220*H220</f>
        <v>0</v>
      </c>
      <c r="Q220" s="146">
        <v>0</v>
      </c>
      <c r="R220" s="146">
        <f>Q220*H220</f>
        <v>0</v>
      </c>
      <c r="S220" s="146">
        <v>0</v>
      </c>
      <c r="T220" s="147">
        <f>S220*H220</f>
        <v>0</v>
      </c>
      <c r="AR220" s="148" t="s">
        <v>1902</v>
      </c>
      <c r="AT220" s="148" t="s">
        <v>342</v>
      </c>
      <c r="AU220" s="148" t="s">
        <v>84</v>
      </c>
      <c r="AY220" s="17" t="s">
        <v>339</v>
      </c>
      <c r="BE220" s="149">
        <f>IF(N220="základní",J220,0)</f>
        <v>0</v>
      </c>
      <c r="BF220" s="149">
        <f>IF(N220="snížená",J220,0)</f>
        <v>0</v>
      </c>
      <c r="BG220" s="149">
        <f>IF(N220="zákl. přenesená",J220,0)</f>
        <v>0</v>
      </c>
      <c r="BH220" s="149">
        <f>IF(N220="sníž. přenesená",J220,0)</f>
        <v>0</v>
      </c>
      <c r="BI220" s="149">
        <f>IF(N220="nulová",J220,0)</f>
        <v>0</v>
      </c>
      <c r="BJ220" s="17" t="s">
        <v>84</v>
      </c>
      <c r="BK220" s="149">
        <f>ROUND(I220*H220,2)</f>
        <v>0</v>
      </c>
      <c r="BL220" s="17" t="s">
        <v>1902</v>
      </c>
      <c r="BM220" s="148" t="s">
        <v>7222</v>
      </c>
    </row>
    <row r="221" spans="2:65" s="1" customFormat="1" x14ac:dyDescent="0.2">
      <c r="B221" s="32"/>
      <c r="D221" s="150" t="s">
        <v>348</v>
      </c>
      <c r="F221" s="151" t="s">
        <v>6785</v>
      </c>
      <c r="I221" s="152"/>
      <c r="L221" s="32"/>
      <c r="M221" s="153"/>
      <c r="T221" s="56"/>
      <c r="AT221" s="17" t="s">
        <v>348</v>
      </c>
      <c r="AU221" s="17" t="s">
        <v>84</v>
      </c>
    </row>
    <row r="222" spans="2:65" s="1" customFormat="1" ht="21.75" customHeight="1" x14ac:dyDescent="0.2">
      <c r="B222" s="136"/>
      <c r="C222" s="169" t="s">
        <v>587</v>
      </c>
      <c r="D222" s="169" t="s">
        <v>490</v>
      </c>
      <c r="E222" s="170" t="s">
        <v>7065</v>
      </c>
      <c r="F222" s="171" t="s">
        <v>7066</v>
      </c>
      <c r="G222" s="172" t="s">
        <v>358</v>
      </c>
      <c r="H222" s="173">
        <v>850</v>
      </c>
      <c r="I222" s="174"/>
      <c r="J222" s="175">
        <f>ROUND(I222*H222,2)</f>
        <v>0</v>
      </c>
      <c r="K222" s="171" t="s">
        <v>346</v>
      </c>
      <c r="L222" s="176"/>
      <c r="M222" s="177" t="s">
        <v>1</v>
      </c>
      <c r="N222" s="178" t="s">
        <v>42</v>
      </c>
      <c r="P222" s="146">
        <f>O222*H222</f>
        <v>0</v>
      </c>
      <c r="Q222" s="146">
        <v>0</v>
      </c>
      <c r="R222" s="146">
        <f>Q222*H222</f>
        <v>0</v>
      </c>
      <c r="S222" s="146">
        <v>0</v>
      </c>
      <c r="T222" s="147">
        <f>S222*H222</f>
        <v>0</v>
      </c>
      <c r="AR222" s="148" t="s">
        <v>1902</v>
      </c>
      <c r="AT222" s="148" t="s">
        <v>490</v>
      </c>
      <c r="AU222" s="148" t="s">
        <v>84</v>
      </c>
      <c r="AY222" s="17" t="s">
        <v>339</v>
      </c>
      <c r="BE222" s="149">
        <f>IF(N222="základní",J222,0)</f>
        <v>0</v>
      </c>
      <c r="BF222" s="149">
        <f>IF(N222="snížená",J222,0)</f>
        <v>0</v>
      </c>
      <c r="BG222" s="149">
        <f>IF(N222="zákl. přenesená",J222,0)</f>
        <v>0</v>
      </c>
      <c r="BH222" s="149">
        <f>IF(N222="sníž. přenesená",J222,0)</f>
        <v>0</v>
      </c>
      <c r="BI222" s="149">
        <f>IF(N222="nulová",J222,0)</f>
        <v>0</v>
      </c>
      <c r="BJ222" s="17" t="s">
        <v>84</v>
      </c>
      <c r="BK222" s="149">
        <f>ROUND(I222*H222,2)</f>
        <v>0</v>
      </c>
      <c r="BL222" s="17" t="s">
        <v>1902</v>
      </c>
      <c r="BM222" s="148" t="s">
        <v>7223</v>
      </c>
    </row>
    <row r="223" spans="2:65" s="1" customFormat="1" x14ac:dyDescent="0.2">
      <c r="B223" s="32"/>
      <c r="D223" s="150" t="s">
        <v>348</v>
      </c>
      <c r="F223" s="151" t="s">
        <v>7066</v>
      </c>
      <c r="I223" s="152"/>
      <c r="L223" s="32"/>
      <c r="M223" s="153"/>
      <c r="T223" s="56"/>
      <c r="AT223" s="17" t="s">
        <v>348</v>
      </c>
      <c r="AU223" s="17" t="s">
        <v>84</v>
      </c>
    </row>
    <row r="224" spans="2:65" s="1" customFormat="1" ht="16.5" customHeight="1" x14ac:dyDescent="0.2">
      <c r="B224" s="136"/>
      <c r="C224" s="137" t="s">
        <v>592</v>
      </c>
      <c r="D224" s="137" t="s">
        <v>342</v>
      </c>
      <c r="E224" s="138" t="s">
        <v>6790</v>
      </c>
      <c r="F224" s="139" t="s">
        <v>7224</v>
      </c>
      <c r="G224" s="140" t="s">
        <v>345</v>
      </c>
      <c r="H224" s="141">
        <v>10</v>
      </c>
      <c r="I224" s="142"/>
      <c r="J224" s="143">
        <f>ROUND(I224*H224,2)</f>
        <v>0</v>
      </c>
      <c r="K224" s="139" t="s">
        <v>346</v>
      </c>
      <c r="L224" s="32"/>
      <c r="M224" s="144" t="s">
        <v>1</v>
      </c>
      <c r="N224" s="145" t="s">
        <v>42</v>
      </c>
      <c r="P224" s="146">
        <f>O224*H224</f>
        <v>0</v>
      </c>
      <c r="Q224" s="146">
        <v>0</v>
      </c>
      <c r="R224" s="146">
        <f>Q224*H224</f>
        <v>0</v>
      </c>
      <c r="S224" s="146">
        <v>0</v>
      </c>
      <c r="T224" s="147">
        <f>S224*H224</f>
        <v>0</v>
      </c>
      <c r="AR224" s="148" t="s">
        <v>249</v>
      </c>
      <c r="AT224" s="148" t="s">
        <v>342</v>
      </c>
      <c r="AU224" s="148" t="s">
        <v>84</v>
      </c>
      <c r="AY224" s="17" t="s">
        <v>339</v>
      </c>
      <c r="BE224" s="149">
        <f>IF(N224="základní",J224,0)</f>
        <v>0</v>
      </c>
      <c r="BF224" s="149">
        <f>IF(N224="snížená",J224,0)</f>
        <v>0</v>
      </c>
      <c r="BG224" s="149">
        <f>IF(N224="zákl. přenesená",J224,0)</f>
        <v>0</v>
      </c>
      <c r="BH224" s="149">
        <f>IF(N224="sníž. přenesená",J224,0)</f>
        <v>0</v>
      </c>
      <c r="BI224" s="149">
        <f>IF(N224="nulová",J224,0)</f>
        <v>0</v>
      </c>
      <c r="BJ224" s="17" t="s">
        <v>84</v>
      </c>
      <c r="BK224" s="149">
        <f>ROUND(I224*H224,2)</f>
        <v>0</v>
      </c>
      <c r="BL224" s="17" t="s">
        <v>249</v>
      </c>
      <c r="BM224" s="148" t="s">
        <v>7225</v>
      </c>
    </row>
    <row r="225" spans="2:65" s="1" customFormat="1" x14ac:dyDescent="0.2">
      <c r="B225" s="32"/>
      <c r="D225" s="150" t="s">
        <v>348</v>
      </c>
      <c r="F225" s="151" t="s">
        <v>7224</v>
      </c>
      <c r="I225" s="152"/>
      <c r="L225" s="32"/>
      <c r="M225" s="153"/>
      <c r="T225" s="56"/>
      <c r="AT225" s="17" t="s">
        <v>348</v>
      </c>
      <c r="AU225" s="17" t="s">
        <v>84</v>
      </c>
    </row>
    <row r="226" spans="2:65" s="1" customFormat="1" ht="16.5" customHeight="1" x14ac:dyDescent="0.2">
      <c r="B226" s="136"/>
      <c r="C226" s="169" t="s">
        <v>595</v>
      </c>
      <c r="D226" s="169" t="s">
        <v>490</v>
      </c>
      <c r="E226" s="170" t="s">
        <v>6787</v>
      </c>
      <c r="F226" s="171" t="s">
        <v>6788</v>
      </c>
      <c r="G226" s="172" t="s">
        <v>345</v>
      </c>
      <c r="H226" s="173">
        <v>10</v>
      </c>
      <c r="I226" s="174"/>
      <c r="J226" s="175">
        <f>ROUND(I226*H226,2)</f>
        <v>0</v>
      </c>
      <c r="K226" s="171" t="s">
        <v>346</v>
      </c>
      <c r="L226" s="176"/>
      <c r="M226" s="177" t="s">
        <v>1</v>
      </c>
      <c r="N226" s="178" t="s">
        <v>42</v>
      </c>
      <c r="P226" s="146">
        <f>O226*H226</f>
        <v>0</v>
      </c>
      <c r="Q226" s="146">
        <v>0</v>
      </c>
      <c r="R226" s="146">
        <f>Q226*H226</f>
        <v>0</v>
      </c>
      <c r="S226" s="146">
        <v>0</v>
      </c>
      <c r="T226" s="147">
        <f>S226*H226</f>
        <v>0</v>
      </c>
      <c r="AR226" s="148" t="s">
        <v>385</v>
      </c>
      <c r="AT226" s="148" t="s">
        <v>490</v>
      </c>
      <c r="AU226" s="148" t="s">
        <v>84</v>
      </c>
      <c r="AY226" s="17" t="s">
        <v>339</v>
      </c>
      <c r="BE226" s="149">
        <f>IF(N226="základní",J226,0)</f>
        <v>0</v>
      </c>
      <c r="BF226" s="149">
        <f>IF(N226="snížená",J226,0)</f>
        <v>0</v>
      </c>
      <c r="BG226" s="149">
        <f>IF(N226="zákl. přenesená",J226,0)</f>
        <v>0</v>
      </c>
      <c r="BH226" s="149">
        <f>IF(N226="sníž. přenesená",J226,0)</f>
        <v>0</v>
      </c>
      <c r="BI226" s="149">
        <f>IF(N226="nulová",J226,0)</f>
        <v>0</v>
      </c>
      <c r="BJ226" s="17" t="s">
        <v>84</v>
      </c>
      <c r="BK226" s="149">
        <f>ROUND(I226*H226,2)</f>
        <v>0</v>
      </c>
      <c r="BL226" s="17" t="s">
        <v>249</v>
      </c>
      <c r="BM226" s="148" t="s">
        <v>7226</v>
      </c>
    </row>
    <row r="227" spans="2:65" s="1" customFormat="1" x14ac:dyDescent="0.2">
      <c r="B227" s="32"/>
      <c r="D227" s="150" t="s">
        <v>348</v>
      </c>
      <c r="F227" s="151" t="s">
        <v>6788</v>
      </c>
      <c r="I227" s="152"/>
      <c r="L227" s="32"/>
      <c r="M227" s="153"/>
      <c r="T227" s="56"/>
      <c r="AT227" s="17" t="s">
        <v>348</v>
      </c>
      <c r="AU227" s="17" t="s">
        <v>84</v>
      </c>
    </row>
    <row r="228" spans="2:65" s="1" customFormat="1" ht="16.5" customHeight="1" x14ac:dyDescent="0.2">
      <c r="B228" s="136"/>
      <c r="C228" s="137" t="s">
        <v>600</v>
      </c>
      <c r="D228" s="137" t="s">
        <v>342</v>
      </c>
      <c r="E228" s="138" t="s">
        <v>7227</v>
      </c>
      <c r="F228" s="139" t="s">
        <v>7228</v>
      </c>
      <c r="G228" s="140" t="s">
        <v>345</v>
      </c>
      <c r="H228" s="141">
        <v>3</v>
      </c>
      <c r="I228" s="142"/>
      <c r="J228" s="143">
        <f>ROUND(I228*H228,2)</f>
        <v>0</v>
      </c>
      <c r="K228" s="139" t="s">
        <v>346</v>
      </c>
      <c r="L228" s="32"/>
      <c r="M228" s="144" t="s">
        <v>1</v>
      </c>
      <c r="N228" s="145" t="s">
        <v>42</v>
      </c>
      <c r="P228" s="146">
        <f>O228*H228</f>
        <v>0</v>
      </c>
      <c r="Q228" s="146">
        <v>0</v>
      </c>
      <c r="R228" s="146">
        <f>Q228*H228</f>
        <v>0</v>
      </c>
      <c r="S228" s="146">
        <v>0</v>
      </c>
      <c r="T228" s="147">
        <f>S228*H228</f>
        <v>0</v>
      </c>
      <c r="AR228" s="148" t="s">
        <v>1902</v>
      </c>
      <c r="AT228" s="148" t="s">
        <v>342</v>
      </c>
      <c r="AU228" s="148" t="s">
        <v>84</v>
      </c>
      <c r="AY228" s="17" t="s">
        <v>339</v>
      </c>
      <c r="BE228" s="149">
        <f>IF(N228="základní",J228,0)</f>
        <v>0</v>
      </c>
      <c r="BF228" s="149">
        <f>IF(N228="snížená",J228,0)</f>
        <v>0</v>
      </c>
      <c r="BG228" s="149">
        <f>IF(N228="zákl. přenesená",J228,0)</f>
        <v>0</v>
      </c>
      <c r="BH228" s="149">
        <f>IF(N228="sníž. přenesená",J228,0)</f>
        <v>0</v>
      </c>
      <c r="BI228" s="149">
        <f>IF(N228="nulová",J228,0)</f>
        <v>0</v>
      </c>
      <c r="BJ228" s="17" t="s">
        <v>84</v>
      </c>
      <c r="BK228" s="149">
        <f>ROUND(I228*H228,2)</f>
        <v>0</v>
      </c>
      <c r="BL228" s="17" t="s">
        <v>1902</v>
      </c>
      <c r="BM228" s="148" t="s">
        <v>7229</v>
      </c>
    </row>
    <row r="229" spans="2:65" s="1" customFormat="1" x14ac:dyDescent="0.2">
      <c r="B229" s="32"/>
      <c r="D229" s="150" t="s">
        <v>348</v>
      </c>
      <c r="F229" s="151" t="s">
        <v>7228</v>
      </c>
      <c r="I229" s="152"/>
      <c r="L229" s="32"/>
      <c r="M229" s="153"/>
      <c r="T229" s="56"/>
      <c r="AT229" s="17" t="s">
        <v>348</v>
      </c>
      <c r="AU229" s="17" t="s">
        <v>84</v>
      </c>
    </row>
    <row r="230" spans="2:65" s="1" customFormat="1" ht="33" customHeight="1" x14ac:dyDescent="0.2">
      <c r="B230" s="136"/>
      <c r="C230" s="169" t="s">
        <v>603</v>
      </c>
      <c r="D230" s="169" t="s">
        <v>490</v>
      </c>
      <c r="E230" s="170" t="s">
        <v>7230</v>
      </c>
      <c r="F230" s="171" t="s">
        <v>7231</v>
      </c>
      <c r="G230" s="172" t="s">
        <v>345</v>
      </c>
      <c r="H230" s="173">
        <v>3</v>
      </c>
      <c r="I230" s="174"/>
      <c r="J230" s="175">
        <f>ROUND(I230*H230,2)</f>
        <v>0</v>
      </c>
      <c r="K230" s="171" t="s">
        <v>346</v>
      </c>
      <c r="L230" s="176"/>
      <c r="M230" s="177" t="s">
        <v>1</v>
      </c>
      <c r="N230" s="178" t="s">
        <v>42</v>
      </c>
      <c r="P230" s="146">
        <f>O230*H230</f>
        <v>0</v>
      </c>
      <c r="Q230" s="146">
        <v>0</v>
      </c>
      <c r="R230" s="146">
        <f>Q230*H230</f>
        <v>0</v>
      </c>
      <c r="S230" s="146">
        <v>0</v>
      </c>
      <c r="T230" s="147">
        <f>S230*H230</f>
        <v>0</v>
      </c>
      <c r="AR230" s="148" t="s">
        <v>1902</v>
      </c>
      <c r="AT230" s="148" t="s">
        <v>490</v>
      </c>
      <c r="AU230" s="148" t="s">
        <v>84</v>
      </c>
      <c r="AY230" s="17" t="s">
        <v>339</v>
      </c>
      <c r="BE230" s="149">
        <f>IF(N230="základní",J230,0)</f>
        <v>0</v>
      </c>
      <c r="BF230" s="149">
        <f>IF(N230="snížená",J230,0)</f>
        <v>0</v>
      </c>
      <c r="BG230" s="149">
        <f>IF(N230="zákl. přenesená",J230,0)</f>
        <v>0</v>
      </c>
      <c r="BH230" s="149">
        <f>IF(N230="sníž. přenesená",J230,0)</f>
        <v>0</v>
      </c>
      <c r="BI230" s="149">
        <f>IF(N230="nulová",J230,0)</f>
        <v>0</v>
      </c>
      <c r="BJ230" s="17" t="s">
        <v>84</v>
      </c>
      <c r="BK230" s="149">
        <f>ROUND(I230*H230,2)</f>
        <v>0</v>
      </c>
      <c r="BL230" s="17" t="s">
        <v>1902</v>
      </c>
      <c r="BM230" s="148" t="s">
        <v>7232</v>
      </c>
    </row>
    <row r="231" spans="2:65" s="1" customFormat="1" ht="19.2" x14ac:dyDescent="0.2">
      <c r="B231" s="32"/>
      <c r="D231" s="150" t="s">
        <v>348</v>
      </c>
      <c r="F231" s="151" t="s">
        <v>7231</v>
      </c>
      <c r="I231" s="152"/>
      <c r="L231" s="32"/>
      <c r="M231" s="153"/>
      <c r="T231" s="56"/>
      <c r="AT231" s="17" t="s">
        <v>348</v>
      </c>
      <c r="AU231" s="17" t="s">
        <v>84</v>
      </c>
    </row>
    <row r="232" spans="2:65" s="1" customFormat="1" ht="16.5" customHeight="1" x14ac:dyDescent="0.2">
      <c r="B232" s="136"/>
      <c r="C232" s="137" t="s">
        <v>606</v>
      </c>
      <c r="D232" s="137" t="s">
        <v>342</v>
      </c>
      <c r="E232" s="138" t="s">
        <v>7233</v>
      </c>
      <c r="F232" s="139" t="s">
        <v>7234</v>
      </c>
      <c r="G232" s="140" t="s">
        <v>345</v>
      </c>
      <c r="H232" s="141">
        <v>1</v>
      </c>
      <c r="I232" s="142"/>
      <c r="J232" s="143">
        <f>ROUND(I232*H232,2)</f>
        <v>0</v>
      </c>
      <c r="K232" s="139" t="s">
        <v>346</v>
      </c>
      <c r="L232" s="32"/>
      <c r="M232" s="144" t="s">
        <v>1</v>
      </c>
      <c r="N232" s="145" t="s">
        <v>42</v>
      </c>
      <c r="P232" s="146">
        <f>O232*H232</f>
        <v>0</v>
      </c>
      <c r="Q232" s="146">
        <v>0</v>
      </c>
      <c r="R232" s="146">
        <f>Q232*H232</f>
        <v>0</v>
      </c>
      <c r="S232" s="146">
        <v>0</v>
      </c>
      <c r="T232" s="147">
        <f>S232*H232</f>
        <v>0</v>
      </c>
      <c r="AR232" s="148" t="s">
        <v>1902</v>
      </c>
      <c r="AT232" s="148" t="s">
        <v>342</v>
      </c>
      <c r="AU232" s="148" t="s">
        <v>84</v>
      </c>
      <c r="AY232" s="17" t="s">
        <v>339</v>
      </c>
      <c r="BE232" s="149">
        <f>IF(N232="základní",J232,0)</f>
        <v>0</v>
      </c>
      <c r="BF232" s="149">
        <f>IF(N232="snížená",J232,0)</f>
        <v>0</v>
      </c>
      <c r="BG232" s="149">
        <f>IF(N232="zákl. přenesená",J232,0)</f>
        <v>0</v>
      </c>
      <c r="BH232" s="149">
        <f>IF(N232="sníž. přenesená",J232,0)</f>
        <v>0</v>
      </c>
      <c r="BI232" s="149">
        <f>IF(N232="nulová",J232,0)</f>
        <v>0</v>
      </c>
      <c r="BJ232" s="17" t="s">
        <v>84</v>
      </c>
      <c r="BK232" s="149">
        <f>ROUND(I232*H232,2)</f>
        <v>0</v>
      </c>
      <c r="BL232" s="17" t="s">
        <v>1902</v>
      </c>
      <c r="BM232" s="148" t="s">
        <v>7235</v>
      </c>
    </row>
    <row r="233" spans="2:65" s="1" customFormat="1" x14ac:dyDescent="0.2">
      <c r="B233" s="32"/>
      <c r="D233" s="150" t="s">
        <v>348</v>
      </c>
      <c r="F233" s="151" t="s">
        <v>7234</v>
      </c>
      <c r="I233" s="152"/>
      <c r="L233" s="32"/>
      <c r="M233" s="153"/>
      <c r="T233" s="56"/>
      <c r="AT233" s="17" t="s">
        <v>348</v>
      </c>
      <c r="AU233" s="17" t="s">
        <v>84</v>
      </c>
    </row>
    <row r="234" spans="2:65" s="1" customFormat="1" ht="24.15" customHeight="1" x14ac:dyDescent="0.2">
      <c r="B234" s="136"/>
      <c r="C234" s="169" t="s">
        <v>609</v>
      </c>
      <c r="D234" s="169" t="s">
        <v>490</v>
      </c>
      <c r="E234" s="170" t="s">
        <v>7236</v>
      </c>
      <c r="F234" s="171" t="s">
        <v>7237</v>
      </c>
      <c r="G234" s="172" t="s">
        <v>345</v>
      </c>
      <c r="H234" s="173">
        <v>1</v>
      </c>
      <c r="I234" s="174"/>
      <c r="J234" s="175">
        <f>ROUND(I234*H234,2)</f>
        <v>0</v>
      </c>
      <c r="K234" s="171" t="s">
        <v>346</v>
      </c>
      <c r="L234" s="176"/>
      <c r="M234" s="177" t="s">
        <v>1</v>
      </c>
      <c r="N234" s="178" t="s">
        <v>42</v>
      </c>
      <c r="P234" s="146">
        <f>O234*H234</f>
        <v>0</v>
      </c>
      <c r="Q234" s="146">
        <v>0</v>
      </c>
      <c r="R234" s="146">
        <f>Q234*H234</f>
        <v>0</v>
      </c>
      <c r="S234" s="146">
        <v>0</v>
      </c>
      <c r="T234" s="147">
        <f>S234*H234</f>
        <v>0</v>
      </c>
      <c r="AR234" s="148" t="s">
        <v>1902</v>
      </c>
      <c r="AT234" s="148" t="s">
        <v>490</v>
      </c>
      <c r="AU234" s="148" t="s">
        <v>84</v>
      </c>
      <c r="AY234" s="17" t="s">
        <v>339</v>
      </c>
      <c r="BE234" s="149">
        <f>IF(N234="základní",J234,0)</f>
        <v>0</v>
      </c>
      <c r="BF234" s="149">
        <f>IF(N234="snížená",J234,0)</f>
        <v>0</v>
      </c>
      <c r="BG234" s="149">
        <f>IF(N234="zákl. přenesená",J234,0)</f>
        <v>0</v>
      </c>
      <c r="BH234" s="149">
        <f>IF(N234="sníž. přenesená",J234,0)</f>
        <v>0</v>
      </c>
      <c r="BI234" s="149">
        <f>IF(N234="nulová",J234,0)</f>
        <v>0</v>
      </c>
      <c r="BJ234" s="17" t="s">
        <v>84</v>
      </c>
      <c r="BK234" s="149">
        <f>ROUND(I234*H234,2)</f>
        <v>0</v>
      </c>
      <c r="BL234" s="17" t="s">
        <v>1902</v>
      </c>
      <c r="BM234" s="148" t="s">
        <v>7238</v>
      </c>
    </row>
    <row r="235" spans="2:65" s="1" customFormat="1" x14ac:dyDescent="0.2">
      <c r="B235" s="32"/>
      <c r="D235" s="150" t="s">
        <v>348</v>
      </c>
      <c r="F235" s="151" t="s">
        <v>7237</v>
      </c>
      <c r="I235" s="152"/>
      <c r="L235" s="32"/>
      <c r="M235" s="153"/>
      <c r="T235" s="56"/>
      <c r="AT235" s="17" t="s">
        <v>348</v>
      </c>
      <c r="AU235" s="17" t="s">
        <v>84</v>
      </c>
    </row>
    <row r="236" spans="2:65" s="1" customFormat="1" ht="21.75" customHeight="1" x14ac:dyDescent="0.2">
      <c r="B236" s="136"/>
      <c r="C236" s="137" t="s">
        <v>612</v>
      </c>
      <c r="D236" s="137" t="s">
        <v>342</v>
      </c>
      <c r="E236" s="138" t="s">
        <v>7239</v>
      </c>
      <c r="F236" s="139" t="s">
        <v>7240</v>
      </c>
      <c r="G236" s="140" t="s">
        <v>358</v>
      </c>
      <c r="H236" s="141">
        <v>39</v>
      </c>
      <c r="I236" s="142"/>
      <c r="J236" s="143">
        <f>ROUND(I236*H236,2)</f>
        <v>0</v>
      </c>
      <c r="K236" s="139" t="s">
        <v>346</v>
      </c>
      <c r="L236" s="32"/>
      <c r="M236" s="144" t="s">
        <v>1</v>
      </c>
      <c r="N236" s="145" t="s">
        <v>42</v>
      </c>
      <c r="P236" s="146">
        <f>O236*H236</f>
        <v>0</v>
      </c>
      <c r="Q236" s="146">
        <v>0</v>
      </c>
      <c r="R236" s="146">
        <f>Q236*H236</f>
        <v>0</v>
      </c>
      <c r="S236" s="146">
        <v>0</v>
      </c>
      <c r="T236" s="147">
        <f>S236*H236</f>
        <v>0</v>
      </c>
      <c r="AR236" s="148" t="s">
        <v>1902</v>
      </c>
      <c r="AT236" s="148" t="s">
        <v>342</v>
      </c>
      <c r="AU236" s="148" t="s">
        <v>84</v>
      </c>
      <c r="AY236" s="17" t="s">
        <v>339</v>
      </c>
      <c r="BE236" s="149">
        <f>IF(N236="základní",J236,0)</f>
        <v>0</v>
      </c>
      <c r="BF236" s="149">
        <f>IF(N236="snížená",J236,0)</f>
        <v>0</v>
      </c>
      <c r="BG236" s="149">
        <f>IF(N236="zákl. přenesená",J236,0)</f>
        <v>0</v>
      </c>
      <c r="BH236" s="149">
        <f>IF(N236="sníž. přenesená",J236,0)</f>
        <v>0</v>
      </c>
      <c r="BI236" s="149">
        <f>IF(N236="nulová",J236,0)</f>
        <v>0</v>
      </c>
      <c r="BJ236" s="17" t="s">
        <v>84</v>
      </c>
      <c r="BK236" s="149">
        <f>ROUND(I236*H236,2)</f>
        <v>0</v>
      </c>
      <c r="BL236" s="17" t="s">
        <v>1902</v>
      </c>
      <c r="BM236" s="148" t="s">
        <v>7241</v>
      </c>
    </row>
    <row r="237" spans="2:65" s="1" customFormat="1" x14ac:dyDescent="0.2">
      <c r="B237" s="32"/>
      <c r="D237" s="150" t="s">
        <v>348</v>
      </c>
      <c r="F237" s="151" t="s">
        <v>7240</v>
      </c>
      <c r="I237" s="152"/>
      <c r="L237" s="32"/>
      <c r="M237" s="153"/>
      <c r="T237" s="56"/>
      <c r="AT237" s="17" t="s">
        <v>348</v>
      </c>
      <c r="AU237" s="17" t="s">
        <v>84</v>
      </c>
    </row>
    <row r="238" spans="2:65" s="1" customFormat="1" ht="16.5" customHeight="1" x14ac:dyDescent="0.2">
      <c r="B238" s="136"/>
      <c r="C238" s="169" t="s">
        <v>618</v>
      </c>
      <c r="D238" s="169" t="s">
        <v>490</v>
      </c>
      <c r="E238" s="170" t="s">
        <v>7242</v>
      </c>
      <c r="F238" s="171" t="s">
        <v>7243</v>
      </c>
      <c r="G238" s="172" t="s">
        <v>345</v>
      </c>
      <c r="H238" s="173">
        <v>13</v>
      </c>
      <c r="I238" s="174"/>
      <c r="J238" s="175">
        <f>ROUND(I238*H238,2)</f>
        <v>0</v>
      </c>
      <c r="K238" s="171" t="s">
        <v>346</v>
      </c>
      <c r="L238" s="176"/>
      <c r="M238" s="177" t="s">
        <v>1</v>
      </c>
      <c r="N238" s="178" t="s">
        <v>42</v>
      </c>
      <c r="P238" s="146">
        <f>O238*H238</f>
        <v>0</v>
      </c>
      <c r="Q238" s="146">
        <v>0</v>
      </c>
      <c r="R238" s="146">
        <f>Q238*H238</f>
        <v>0</v>
      </c>
      <c r="S238" s="146">
        <v>0</v>
      </c>
      <c r="T238" s="147">
        <f>S238*H238</f>
        <v>0</v>
      </c>
      <c r="AR238" s="148" t="s">
        <v>1902</v>
      </c>
      <c r="AT238" s="148" t="s">
        <v>490</v>
      </c>
      <c r="AU238" s="148" t="s">
        <v>84</v>
      </c>
      <c r="AY238" s="17" t="s">
        <v>339</v>
      </c>
      <c r="BE238" s="149">
        <f>IF(N238="základní",J238,0)</f>
        <v>0</v>
      </c>
      <c r="BF238" s="149">
        <f>IF(N238="snížená",J238,0)</f>
        <v>0</v>
      </c>
      <c r="BG238" s="149">
        <f>IF(N238="zákl. přenesená",J238,0)</f>
        <v>0</v>
      </c>
      <c r="BH238" s="149">
        <f>IF(N238="sníž. přenesená",J238,0)</f>
        <v>0</v>
      </c>
      <c r="BI238" s="149">
        <f>IF(N238="nulová",J238,0)</f>
        <v>0</v>
      </c>
      <c r="BJ238" s="17" t="s">
        <v>84</v>
      </c>
      <c r="BK238" s="149">
        <f>ROUND(I238*H238,2)</f>
        <v>0</v>
      </c>
      <c r="BL238" s="17" t="s">
        <v>1902</v>
      </c>
      <c r="BM238" s="148" t="s">
        <v>7244</v>
      </c>
    </row>
    <row r="239" spans="2:65" s="1" customFormat="1" x14ac:dyDescent="0.2">
      <c r="B239" s="32"/>
      <c r="D239" s="150" t="s">
        <v>348</v>
      </c>
      <c r="F239" s="151" t="s">
        <v>7243</v>
      </c>
      <c r="I239" s="152"/>
      <c r="L239" s="32"/>
      <c r="M239" s="153"/>
      <c r="T239" s="56"/>
      <c r="AT239" s="17" t="s">
        <v>348</v>
      </c>
      <c r="AU239" s="17" t="s">
        <v>84</v>
      </c>
    </row>
    <row r="240" spans="2:65" s="1" customFormat="1" ht="16.5" customHeight="1" x14ac:dyDescent="0.2">
      <c r="B240" s="136"/>
      <c r="C240" s="137" t="s">
        <v>788</v>
      </c>
      <c r="D240" s="137" t="s">
        <v>342</v>
      </c>
      <c r="E240" s="138" t="s">
        <v>7058</v>
      </c>
      <c r="F240" s="139" t="s">
        <v>7245</v>
      </c>
      <c r="G240" s="140" t="s">
        <v>2968</v>
      </c>
      <c r="H240" s="141">
        <v>16</v>
      </c>
      <c r="I240" s="142"/>
      <c r="J240" s="143">
        <f>ROUND(I240*H240,2)</f>
        <v>0</v>
      </c>
      <c r="K240" s="139" t="s">
        <v>346</v>
      </c>
      <c r="L240" s="32"/>
      <c r="M240" s="144" t="s">
        <v>1</v>
      </c>
      <c r="N240" s="145" t="s">
        <v>42</v>
      </c>
      <c r="P240" s="146">
        <f>O240*H240</f>
        <v>0</v>
      </c>
      <c r="Q240" s="146">
        <v>0</v>
      </c>
      <c r="R240" s="146">
        <f>Q240*H240</f>
        <v>0</v>
      </c>
      <c r="S240" s="146">
        <v>0</v>
      </c>
      <c r="T240" s="147">
        <f>S240*H240</f>
        <v>0</v>
      </c>
      <c r="AR240" s="148" t="s">
        <v>1902</v>
      </c>
      <c r="AT240" s="148" t="s">
        <v>342</v>
      </c>
      <c r="AU240" s="148" t="s">
        <v>84</v>
      </c>
      <c r="AY240" s="17" t="s">
        <v>339</v>
      </c>
      <c r="BE240" s="149">
        <f>IF(N240="základní",J240,0)</f>
        <v>0</v>
      </c>
      <c r="BF240" s="149">
        <f>IF(N240="snížená",J240,0)</f>
        <v>0</v>
      </c>
      <c r="BG240" s="149">
        <f>IF(N240="zákl. přenesená",J240,0)</f>
        <v>0</v>
      </c>
      <c r="BH240" s="149">
        <f>IF(N240="sníž. přenesená",J240,0)</f>
        <v>0</v>
      </c>
      <c r="BI240" s="149">
        <f>IF(N240="nulová",J240,0)</f>
        <v>0</v>
      </c>
      <c r="BJ240" s="17" t="s">
        <v>84</v>
      </c>
      <c r="BK240" s="149">
        <f>ROUND(I240*H240,2)</f>
        <v>0</v>
      </c>
      <c r="BL240" s="17" t="s">
        <v>1902</v>
      </c>
      <c r="BM240" s="148" t="s">
        <v>7246</v>
      </c>
    </row>
    <row r="241" spans="2:65" s="1" customFormat="1" x14ac:dyDescent="0.2">
      <c r="B241" s="32"/>
      <c r="D241" s="150" t="s">
        <v>348</v>
      </c>
      <c r="F241" s="151" t="s">
        <v>7245</v>
      </c>
      <c r="I241" s="152"/>
      <c r="L241" s="32"/>
      <c r="M241" s="153"/>
      <c r="T241" s="56"/>
      <c r="AT241" s="17" t="s">
        <v>348</v>
      </c>
      <c r="AU241" s="17" t="s">
        <v>84</v>
      </c>
    </row>
    <row r="242" spans="2:65" s="1" customFormat="1" ht="24.15" customHeight="1" x14ac:dyDescent="0.2">
      <c r="B242" s="136"/>
      <c r="C242" s="137" t="s">
        <v>792</v>
      </c>
      <c r="D242" s="137" t="s">
        <v>342</v>
      </c>
      <c r="E242" s="138" t="s">
        <v>6809</v>
      </c>
      <c r="F242" s="139" t="s">
        <v>7247</v>
      </c>
      <c r="G242" s="140" t="s">
        <v>345</v>
      </c>
      <c r="H242" s="141">
        <v>1</v>
      </c>
      <c r="I242" s="142"/>
      <c r="J242" s="143">
        <f>ROUND(I242*H242,2)</f>
        <v>0</v>
      </c>
      <c r="K242" s="139" t="s">
        <v>346</v>
      </c>
      <c r="L242" s="32"/>
      <c r="M242" s="144" t="s">
        <v>1</v>
      </c>
      <c r="N242" s="145" t="s">
        <v>42</v>
      </c>
      <c r="P242" s="146">
        <f>O242*H242</f>
        <v>0</v>
      </c>
      <c r="Q242" s="146">
        <v>0</v>
      </c>
      <c r="R242" s="146">
        <f>Q242*H242</f>
        <v>0</v>
      </c>
      <c r="S242" s="146">
        <v>0</v>
      </c>
      <c r="T242" s="147">
        <f>S242*H242</f>
        <v>0</v>
      </c>
      <c r="AR242" s="148" t="s">
        <v>1902</v>
      </c>
      <c r="AT242" s="148" t="s">
        <v>342</v>
      </c>
      <c r="AU242" s="148" t="s">
        <v>84</v>
      </c>
      <c r="AY242" s="17" t="s">
        <v>339</v>
      </c>
      <c r="BE242" s="149">
        <f>IF(N242="základní",J242,0)</f>
        <v>0</v>
      </c>
      <c r="BF242" s="149">
        <f>IF(N242="snížená",J242,0)</f>
        <v>0</v>
      </c>
      <c r="BG242" s="149">
        <f>IF(N242="zákl. přenesená",J242,0)</f>
        <v>0</v>
      </c>
      <c r="BH242" s="149">
        <f>IF(N242="sníž. přenesená",J242,0)</f>
        <v>0</v>
      </c>
      <c r="BI242" s="149">
        <f>IF(N242="nulová",J242,0)</f>
        <v>0</v>
      </c>
      <c r="BJ242" s="17" t="s">
        <v>84</v>
      </c>
      <c r="BK242" s="149">
        <f>ROUND(I242*H242,2)</f>
        <v>0</v>
      </c>
      <c r="BL242" s="17" t="s">
        <v>1902</v>
      </c>
      <c r="BM242" s="148" t="s">
        <v>7248</v>
      </c>
    </row>
    <row r="243" spans="2:65" s="1" customFormat="1" x14ac:dyDescent="0.2">
      <c r="B243" s="32"/>
      <c r="D243" s="150" t="s">
        <v>348</v>
      </c>
      <c r="F243" s="151" t="s">
        <v>7247</v>
      </c>
      <c r="I243" s="152"/>
      <c r="L243" s="32"/>
      <c r="M243" s="153"/>
      <c r="T243" s="56"/>
      <c r="AT243" s="17" t="s">
        <v>348</v>
      </c>
      <c r="AU243" s="17" t="s">
        <v>84</v>
      </c>
    </row>
    <row r="244" spans="2:65" s="1" customFormat="1" ht="21.75" customHeight="1" x14ac:dyDescent="0.2">
      <c r="B244" s="136"/>
      <c r="C244" s="137" t="s">
        <v>796</v>
      </c>
      <c r="D244" s="137" t="s">
        <v>342</v>
      </c>
      <c r="E244" s="138" t="s">
        <v>6813</v>
      </c>
      <c r="F244" s="139" t="s">
        <v>6814</v>
      </c>
      <c r="G244" s="140" t="s">
        <v>345</v>
      </c>
      <c r="H244" s="141">
        <v>5</v>
      </c>
      <c r="I244" s="142"/>
      <c r="J244" s="143">
        <f>ROUND(I244*H244,2)</f>
        <v>0</v>
      </c>
      <c r="K244" s="139" t="s">
        <v>346</v>
      </c>
      <c r="L244" s="32"/>
      <c r="M244" s="144" t="s">
        <v>1</v>
      </c>
      <c r="N244" s="145" t="s">
        <v>42</v>
      </c>
      <c r="P244" s="146">
        <f>O244*H244</f>
        <v>0</v>
      </c>
      <c r="Q244" s="146">
        <v>0</v>
      </c>
      <c r="R244" s="146">
        <f>Q244*H244</f>
        <v>0</v>
      </c>
      <c r="S244" s="146">
        <v>0</v>
      </c>
      <c r="T244" s="147">
        <f>S244*H244</f>
        <v>0</v>
      </c>
      <c r="AR244" s="148" t="s">
        <v>1902</v>
      </c>
      <c r="AT244" s="148" t="s">
        <v>342</v>
      </c>
      <c r="AU244" s="148" t="s">
        <v>84</v>
      </c>
      <c r="AY244" s="17" t="s">
        <v>339</v>
      </c>
      <c r="BE244" s="149">
        <f>IF(N244="základní",J244,0)</f>
        <v>0</v>
      </c>
      <c r="BF244" s="149">
        <f>IF(N244="snížená",J244,0)</f>
        <v>0</v>
      </c>
      <c r="BG244" s="149">
        <f>IF(N244="zákl. přenesená",J244,0)</f>
        <v>0</v>
      </c>
      <c r="BH244" s="149">
        <f>IF(N244="sníž. přenesená",J244,0)</f>
        <v>0</v>
      </c>
      <c r="BI244" s="149">
        <f>IF(N244="nulová",J244,0)</f>
        <v>0</v>
      </c>
      <c r="BJ244" s="17" t="s">
        <v>84</v>
      </c>
      <c r="BK244" s="149">
        <f>ROUND(I244*H244,2)</f>
        <v>0</v>
      </c>
      <c r="BL244" s="17" t="s">
        <v>1902</v>
      </c>
      <c r="BM244" s="148" t="s">
        <v>7249</v>
      </c>
    </row>
    <row r="245" spans="2:65" s="1" customFormat="1" x14ac:dyDescent="0.2">
      <c r="B245" s="32"/>
      <c r="D245" s="150" t="s">
        <v>348</v>
      </c>
      <c r="F245" s="151" t="s">
        <v>6814</v>
      </c>
      <c r="I245" s="152"/>
      <c r="L245" s="32"/>
      <c r="M245" s="153"/>
      <c r="T245" s="56"/>
      <c r="AT245" s="17" t="s">
        <v>348</v>
      </c>
      <c r="AU245" s="17" t="s">
        <v>84</v>
      </c>
    </row>
    <row r="246" spans="2:65" s="1" customFormat="1" ht="33" customHeight="1" x14ac:dyDescent="0.2">
      <c r="B246" s="136"/>
      <c r="C246" s="137" t="s">
        <v>802</v>
      </c>
      <c r="D246" s="137" t="s">
        <v>342</v>
      </c>
      <c r="E246" s="138" t="s">
        <v>6816</v>
      </c>
      <c r="F246" s="139" t="s">
        <v>7250</v>
      </c>
      <c r="G246" s="140" t="s">
        <v>345</v>
      </c>
      <c r="H246" s="141">
        <v>1</v>
      </c>
      <c r="I246" s="142"/>
      <c r="J246" s="143">
        <f>ROUND(I246*H246,2)</f>
        <v>0</v>
      </c>
      <c r="K246" s="139" t="s">
        <v>346</v>
      </c>
      <c r="L246" s="32"/>
      <c r="M246" s="144" t="s">
        <v>1</v>
      </c>
      <c r="N246" s="145" t="s">
        <v>42</v>
      </c>
      <c r="P246" s="146">
        <f>O246*H246</f>
        <v>0</v>
      </c>
      <c r="Q246" s="146">
        <v>0</v>
      </c>
      <c r="R246" s="146">
        <f>Q246*H246</f>
        <v>0</v>
      </c>
      <c r="S246" s="146">
        <v>0</v>
      </c>
      <c r="T246" s="147">
        <f>S246*H246</f>
        <v>0</v>
      </c>
      <c r="AR246" s="148" t="s">
        <v>1902</v>
      </c>
      <c r="AT246" s="148" t="s">
        <v>342</v>
      </c>
      <c r="AU246" s="148" t="s">
        <v>84</v>
      </c>
      <c r="AY246" s="17" t="s">
        <v>339</v>
      </c>
      <c r="BE246" s="149">
        <f>IF(N246="základní",J246,0)</f>
        <v>0</v>
      </c>
      <c r="BF246" s="149">
        <f>IF(N246="snížená",J246,0)</f>
        <v>0</v>
      </c>
      <c r="BG246" s="149">
        <f>IF(N246="zákl. přenesená",J246,0)</f>
        <v>0</v>
      </c>
      <c r="BH246" s="149">
        <f>IF(N246="sníž. přenesená",J246,0)</f>
        <v>0</v>
      </c>
      <c r="BI246" s="149">
        <f>IF(N246="nulová",J246,0)</f>
        <v>0</v>
      </c>
      <c r="BJ246" s="17" t="s">
        <v>84</v>
      </c>
      <c r="BK246" s="149">
        <f>ROUND(I246*H246,2)</f>
        <v>0</v>
      </c>
      <c r="BL246" s="17" t="s">
        <v>1902</v>
      </c>
      <c r="BM246" s="148" t="s">
        <v>7251</v>
      </c>
    </row>
    <row r="247" spans="2:65" s="1" customFormat="1" ht="19.2" x14ac:dyDescent="0.2">
      <c r="B247" s="32"/>
      <c r="D247" s="150" t="s">
        <v>348</v>
      </c>
      <c r="F247" s="151" t="s">
        <v>7250</v>
      </c>
      <c r="I247" s="152"/>
      <c r="L247" s="32"/>
      <c r="M247" s="153"/>
      <c r="T247" s="56"/>
      <c r="AT247" s="17" t="s">
        <v>348</v>
      </c>
      <c r="AU247" s="17" t="s">
        <v>84</v>
      </c>
    </row>
    <row r="248" spans="2:65" s="1" customFormat="1" ht="24.15" customHeight="1" x14ac:dyDescent="0.2">
      <c r="B248" s="136"/>
      <c r="C248" s="137" t="s">
        <v>805</v>
      </c>
      <c r="D248" s="137" t="s">
        <v>342</v>
      </c>
      <c r="E248" s="138" t="s">
        <v>7252</v>
      </c>
      <c r="F248" s="139" t="s">
        <v>7253</v>
      </c>
      <c r="G248" s="140" t="s">
        <v>345</v>
      </c>
      <c r="H248" s="141">
        <v>5</v>
      </c>
      <c r="I248" s="142"/>
      <c r="J248" s="143">
        <f>ROUND(I248*H248,2)</f>
        <v>0</v>
      </c>
      <c r="K248" s="139" t="s">
        <v>346</v>
      </c>
      <c r="L248" s="32"/>
      <c r="M248" s="144" t="s">
        <v>1</v>
      </c>
      <c r="N248" s="145" t="s">
        <v>42</v>
      </c>
      <c r="P248" s="146">
        <f>O248*H248</f>
        <v>0</v>
      </c>
      <c r="Q248" s="146">
        <v>0</v>
      </c>
      <c r="R248" s="146">
        <f>Q248*H248</f>
        <v>0</v>
      </c>
      <c r="S248" s="146">
        <v>0</v>
      </c>
      <c r="T248" s="147">
        <f>S248*H248</f>
        <v>0</v>
      </c>
      <c r="AR248" s="148" t="s">
        <v>1902</v>
      </c>
      <c r="AT248" s="148" t="s">
        <v>342</v>
      </c>
      <c r="AU248" s="148" t="s">
        <v>84</v>
      </c>
      <c r="AY248" s="17" t="s">
        <v>339</v>
      </c>
      <c r="BE248" s="149">
        <f>IF(N248="základní",J248,0)</f>
        <v>0</v>
      </c>
      <c r="BF248" s="149">
        <f>IF(N248="snížená",J248,0)</f>
        <v>0</v>
      </c>
      <c r="BG248" s="149">
        <f>IF(N248="zákl. přenesená",J248,0)</f>
        <v>0</v>
      </c>
      <c r="BH248" s="149">
        <f>IF(N248="sníž. přenesená",J248,0)</f>
        <v>0</v>
      </c>
      <c r="BI248" s="149">
        <f>IF(N248="nulová",J248,0)</f>
        <v>0</v>
      </c>
      <c r="BJ248" s="17" t="s">
        <v>84</v>
      </c>
      <c r="BK248" s="149">
        <f>ROUND(I248*H248,2)</f>
        <v>0</v>
      </c>
      <c r="BL248" s="17" t="s">
        <v>1902</v>
      </c>
      <c r="BM248" s="148" t="s">
        <v>7254</v>
      </c>
    </row>
    <row r="249" spans="2:65" s="1" customFormat="1" ht="19.2" x14ac:dyDescent="0.2">
      <c r="B249" s="32"/>
      <c r="D249" s="150" t="s">
        <v>348</v>
      </c>
      <c r="F249" s="151" t="s">
        <v>7253</v>
      </c>
      <c r="I249" s="152"/>
      <c r="L249" s="32"/>
      <c r="M249" s="153"/>
      <c r="T249" s="56"/>
      <c r="AT249" s="17" t="s">
        <v>348</v>
      </c>
      <c r="AU249" s="17" t="s">
        <v>84</v>
      </c>
    </row>
    <row r="250" spans="2:65" s="1" customFormat="1" ht="16.5" customHeight="1" x14ac:dyDescent="0.2">
      <c r="B250" s="136"/>
      <c r="C250" s="137" t="s">
        <v>809</v>
      </c>
      <c r="D250" s="137" t="s">
        <v>342</v>
      </c>
      <c r="E250" s="138" t="s">
        <v>6823</v>
      </c>
      <c r="F250" s="139" t="s">
        <v>7255</v>
      </c>
      <c r="G250" s="140" t="s">
        <v>345</v>
      </c>
      <c r="H250" s="141">
        <v>1</v>
      </c>
      <c r="I250" s="142"/>
      <c r="J250" s="143">
        <f>ROUND(I250*H250,2)</f>
        <v>0</v>
      </c>
      <c r="K250" s="139" t="s">
        <v>346</v>
      </c>
      <c r="L250" s="32"/>
      <c r="M250" s="144" t="s">
        <v>1</v>
      </c>
      <c r="N250" s="145" t="s">
        <v>42</v>
      </c>
      <c r="P250" s="146">
        <f>O250*H250</f>
        <v>0</v>
      </c>
      <c r="Q250" s="146">
        <v>0</v>
      </c>
      <c r="R250" s="146">
        <f>Q250*H250</f>
        <v>0</v>
      </c>
      <c r="S250" s="146">
        <v>0</v>
      </c>
      <c r="T250" s="147">
        <f>S250*H250</f>
        <v>0</v>
      </c>
      <c r="AR250" s="148" t="s">
        <v>1902</v>
      </c>
      <c r="AT250" s="148" t="s">
        <v>342</v>
      </c>
      <c r="AU250" s="148" t="s">
        <v>84</v>
      </c>
      <c r="AY250" s="17" t="s">
        <v>339</v>
      </c>
      <c r="BE250" s="149">
        <f>IF(N250="základní",J250,0)</f>
        <v>0</v>
      </c>
      <c r="BF250" s="149">
        <f>IF(N250="snížená",J250,0)</f>
        <v>0</v>
      </c>
      <c r="BG250" s="149">
        <f>IF(N250="zákl. přenesená",J250,0)</f>
        <v>0</v>
      </c>
      <c r="BH250" s="149">
        <f>IF(N250="sníž. přenesená",J250,0)</f>
        <v>0</v>
      </c>
      <c r="BI250" s="149">
        <f>IF(N250="nulová",J250,0)</f>
        <v>0</v>
      </c>
      <c r="BJ250" s="17" t="s">
        <v>84</v>
      </c>
      <c r="BK250" s="149">
        <f>ROUND(I250*H250,2)</f>
        <v>0</v>
      </c>
      <c r="BL250" s="17" t="s">
        <v>1902</v>
      </c>
      <c r="BM250" s="148" t="s">
        <v>7256</v>
      </c>
    </row>
    <row r="251" spans="2:65" s="1" customFormat="1" x14ac:dyDescent="0.2">
      <c r="B251" s="32"/>
      <c r="D251" s="150" t="s">
        <v>348</v>
      </c>
      <c r="F251" s="151" t="s">
        <v>7255</v>
      </c>
      <c r="I251" s="152"/>
      <c r="L251" s="32"/>
      <c r="M251" s="202"/>
      <c r="N251" s="203"/>
      <c r="O251" s="203"/>
      <c r="P251" s="203"/>
      <c r="Q251" s="203"/>
      <c r="R251" s="203"/>
      <c r="S251" s="203"/>
      <c r="T251" s="204"/>
      <c r="AT251" s="17" t="s">
        <v>348</v>
      </c>
      <c r="AU251" s="17" t="s">
        <v>84</v>
      </c>
    </row>
    <row r="252" spans="2:65" s="1" customFormat="1" ht="6.9" customHeight="1" x14ac:dyDescent="0.2">
      <c r="B252" s="44"/>
      <c r="C252" s="45"/>
      <c r="D252" s="45"/>
      <c r="E252" s="45"/>
      <c r="F252" s="45"/>
      <c r="G252" s="45"/>
      <c r="H252" s="45"/>
      <c r="I252" s="45"/>
      <c r="J252" s="45"/>
      <c r="K252" s="45"/>
      <c r="L252" s="32"/>
    </row>
  </sheetData>
  <autoFilter ref="C125:K251" xr:uid="{00000000-0009-0000-0000-000027000000}"/>
  <mergeCells count="15">
    <mergeCell ref="E112:H112"/>
    <mergeCell ref="E116:H116"/>
    <mergeCell ref="E114:H114"/>
    <mergeCell ref="E118:H118"/>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B2:BM201"/>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276</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3.2" x14ac:dyDescent="0.2">
      <c r="B8" s="20"/>
      <c r="D8" s="27" t="s">
        <v>312</v>
      </c>
      <c r="L8" s="20"/>
    </row>
    <row r="9" spans="2:46" ht="16.5" customHeight="1" x14ac:dyDescent="0.2">
      <c r="B9" s="20"/>
      <c r="E9" s="278" t="s">
        <v>6625</v>
      </c>
      <c r="F9" s="256"/>
      <c r="G9" s="256"/>
      <c r="H9" s="256"/>
      <c r="L9" s="20"/>
    </row>
    <row r="10" spans="2:46" ht="12" customHeight="1" x14ac:dyDescent="0.2">
      <c r="B10" s="20"/>
      <c r="D10" s="27" t="s">
        <v>314</v>
      </c>
      <c r="L10" s="20"/>
    </row>
    <row r="11" spans="2:46" s="1" customFormat="1" ht="16.5" customHeight="1" x14ac:dyDescent="0.2">
      <c r="B11" s="32"/>
      <c r="E11" s="260" t="s">
        <v>7102</v>
      </c>
      <c r="F11" s="277"/>
      <c r="G11" s="277"/>
      <c r="H11" s="277"/>
      <c r="L11" s="32"/>
    </row>
    <row r="12" spans="2:46" s="1" customFormat="1" ht="12" customHeight="1" x14ac:dyDescent="0.2">
      <c r="B12" s="32"/>
      <c r="D12" s="27" t="s">
        <v>6627</v>
      </c>
      <c r="L12" s="32"/>
    </row>
    <row r="13" spans="2:46" s="1" customFormat="1" ht="16.5" customHeight="1" x14ac:dyDescent="0.2">
      <c r="B13" s="32"/>
      <c r="E13" s="248" t="s">
        <v>7257</v>
      </c>
      <c r="F13" s="277"/>
      <c r="G13" s="277"/>
      <c r="H13" s="277"/>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8"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80" t="str">
        <f>'Rekapitulace stavby'!E14</f>
        <v>Vyplň údaj</v>
      </c>
      <c r="F22" s="266"/>
      <c r="G22" s="266"/>
      <c r="H22" s="266"/>
      <c r="I22" s="27" t="s">
        <v>28</v>
      </c>
      <c r="J22" s="28" t="str">
        <f>'Rekapitulace stavby'!AN14</f>
        <v>Vyplň údaj</v>
      </c>
      <c r="L22" s="32"/>
    </row>
    <row r="23" spans="2:12" s="1" customFormat="1" ht="6.9" customHeight="1" x14ac:dyDescent="0.2">
      <c r="B23" s="32"/>
      <c r="L23" s="32"/>
    </row>
    <row r="24" spans="2:12" s="1" customFormat="1" ht="12" customHeight="1" x14ac:dyDescent="0.2">
      <c r="B24" s="32"/>
      <c r="D24" s="27" t="s">
        <v>32</v>
      </c>
      <c r="I24" s="27" t="s">
        <v>25</v>
      </c>
      <c r="J24" s="25" t="s">
        <v>1</v>
      </c>
      <c r="L24" s="32"/>
    </row>
    <row r="25" spans="2:12" s="1" customFormat="1" ht="18" customHeight="1" x14ac:dyDescent="0.2">
      <c r="B25" s="32"/>
      <c r="E25" s="25" t="s">
        <v>7104</v>
      </c>
      <c r="I25" s="27" t="s">
        <v>28</v>
      </c>
      <c r="J25" s="25" t="s">
        <v>1</v>
      </c>
      <c r="L25" s="32"/>
    </row>
    <row r="26" spans="2:12" s="1" customFormat="1" ht="6.9" customHeight="1" x14ac:dyDescent="0.2">
      <c r="B26" s="32"/>
      <c r="L26" s="32"/>
    </row>
    <row r="27" spans="2:12" s="1" customFormat="1" ht="12" customHeight="1" x14ac:dyDescent="0.2">
      <c r="B27" s="32"/>
      <c r="D27" s="27" t="s">
        <v>35</v>
      </c>
      <c r="I27" s="27" t="s">
        <v>25</v>
      </c>
      <c r="J27" s="25" t="s">
        <v>1</v>
      </c>
      <c r="L27" s="32"/>
    </row>
    <row r="28" spans="2:12" s="1" customFormat="1" ht="18" customHeight="1" x14ac:dyDescent="0.2">
      <c r="B28" s="32"/>
      <c r="E28" s="25" t="s">
        <v>7104</v>
      </c>
      <c r="I28" s="27" t="s">
        <v>28</v>
      </c>
      <c r="J28" s="25" t="s">
        <v>1</v>
      </c>
      <c r="L28" s="32"/>
    </row>
    <row r="29" spans="2:12" s="1" customFormat="1" ht="6.9" customHeight="1" x14ac:dyDescent="0.2">
      <c r="B29" s="32"/>
      <c r="L29" s="32"/>
    </row>
    <row r="30" spans="2:12" s="1" customFormat="1" ht="12" customHeight="1" x14ac:dyDescent="0.2">
      <c r="B30" s="32"/>
      <c r="D30" s="27" t="s">
        <v>36</v>
      </c>
      <c r="L30" s="32"/>
    </row>
    <row r="31" spans="2:12" s="7" customFormat="1" ht="16.5" customHeight="1" x14ac:dyDescent="0.2">
      <c r="B31" s="94"/>
      <c r="E31" s="270" t="s">
        <v>1</v>
      </c>
      <c r="F31" s="270"/>
      <c r="G31" s="270"/>
      <c r="H31" s="270"/>
      <c r="L31" s="94"/>
    </row>
    <row r="32" spans="2:12" s="1" customFormat="1" ht="6.9" customHeight="1" x14ac:dyDescent="0.2">
      <c r="B32" s="32"/>
      <c r="L32" s="32"/>
    </row>
    <row r="33" spans="2:12" s="1" customFormat="1" ht="6.9" customHeight="1" x14ac:dyDescent="0.2">
      <c r="B33" s="32"/>
      <c r="D33" s="53"/>
      <c r="E33" s="53"/>
      <c r="F33" s="53"/>
      <c r="G33" s="53"/>
      <c r="H33" s="53"/>
      <c r="I33" s="53"/>
      <c r="J33" s="53"/>
      <c r="K33" s="53"/>
      <c r="L33" s="32"/>
    </row>
    <row r="34" spans="2:12" s="1" customFormat="1" ht="25.35" customHeight="1" x14ac:dyDescent="0.2">
      <c r="B34" s="32"/>
      <c r="D34" s="95" t="s">
        <v>37</v>
      </c>
      <c r="J34" s="66">
        <f>ROUND(J133, 2)</f>
        <v>0</v>
      </c>
      <c r="L34" s="32"/>
    </row>
    <row r="35" spans="2:12" s="1" customFormat="1" ht="6.9" customHeight="1" x14ac:dyDescent="0.2">
      <c r="B35" s="32"/>
      <c r="D35" s="53"/>
      <c r="E35" s="53"/>
      <c r="F35" s="53"/>
      <c r="G35" s="53"/>
      <c r="H35" s="53"/>
      <c r="I35" s="53"/>
      <c r="J35" s="53"/>
      <c r="K35" s="53"/>
      <c r="L35" s="32"/>
    </row>
    <row r="36" spans="2:12" s="1" customFormat="1" ht="14.4" customHeight="1" x14ac:dyDescent="0.2">
      <c r="B36" s="32"/>
      <c r="F36" s="35" t="s">
        <v>39</v>
      </c>
      <c r="I36" s="35" t="s">
        <v>38</v>
      </c>
      <c r="J36" s="35" t="s">
        <v>40</v>
      </c>
      <c r="L36" s="32"/>
    </row>
    <row r="37" spans="2:12" s="1" customFormat="1" ht="14.4" customHeight="1" x14ac:dyDescent="0.2">
      <c r="B37" s="32"/>
      <c r="D37" s="55" t="s">
        <v>41</v>
      </c>
      <c r="E37" s="27" t="s">
        <v>42</v>
      </c>
      <c r="F37" s="86">
        <f>ROUND((SUM(BE133:BE200)),  2)</f>
        <v>0</v>
      </c>
      <c r="I37" s="96">
        <v>0.21</v>
      </c>
      <c r="J37" s="86">
        <f>ROUND(((SUM(BE133:BE200))*I37),  2)</f>
        <v>0</v>
      </c>
      <c r="L37" s="32"/>
    </row>
    <row r="38" spans="2:12" s="1" customFormat="1" ht="14.4" customHeight="1" x14ac:dyDescent="0.2">
      <c r="B38" s="32"/>
      <c r="E38" s="27" t="s">
        <v>43</v>
      </c>
      <c r="F38" s="86">
        <f>ROUND((SUM(BF133:BF200)),  2)</f>
        <v>0</v>
      </c>
      <c r="I38" s="96">
        <v>0.12</v>
      </c>
      <c r="J38" s="86">
        <f>ROUND(((SUM(BF133:BF200))*I38),  2)</f>
        <v>0</v>
      </c>
      <c r="L38" s="32"/>
    </row>
    <row r="39" spans="2:12" s="1" customFormat="1" ht="14.4" hidden="1" customHeight="1" x14ac:dyDescent="0.2">
      <c r="B39" s="32"/>
      <c r="E39" s="27" t="s">
        <v>44</v>
      </c>
      <c r="F39" s="86">
        <f>ROUND((SUM(BG133:BG200)),  2)</f>
        <v>0</v>
      </c>
      <c r="I39" s="96">
        <v>0.21</v>
      </c>
      <c r="J39" s="86">
        <f>0</f>
        <v>0</v>
      </c>
      <c r="L39" s="32"/>
    </row>
    <row r="40" spans="2:12" s="1" customFormat="1" ht="14.4" hidden="1" customHeight="1" x14ac:dyDescent="0.2">
      <c r="B40" s="32"/>
      <c r="E40" s="27" t="s">
        <v>45</v>
      </c>
      <c r="F40" s="86">
        <f>ROUND((SUM(BH133:BH200)),  2)</f>
        <v>0</v>
      </c>
      <c r="I40" s="96">
        <v>0.12</v>
      </c>
      <c r="J40" s="86">
        <f>0</f>
        <v>0</v>
      </c>
      <c r="L40" s="32"/>
    </row>
    <row r="41" spans="2:12" s="1" customFormat="1" ht="14.4" hidden="1" customHeight="1" x14ac:dyDescent="0.2">
      <c r="B41" s="32"/>
      <c r="E41" s="27" t="s">
        <v>46</v>
      </c>
      <c r="F41" s="86">
        <f>ROUND((SUM(BI133:BI200)),  2)</f>
        <v>0</v>
      </c>
      <c r="I41" s="96">
        <v>0</v>
      </c>
      <c r="J41" s="86">
        <f>0</f>
        <v>0</v>
      </c>
      <c r="L41" s="32"/>
    </row>
    <row r="42" spans="2:12" s="1" customFormat="1" ht="6.9"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 customHeight="1" x14ac:dyDescent="0.2">
      <c r="B44" s="32"/>
      <c r="L44" s="32"/>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ht="16.5" customHeight="1" x14ac:dyDescent="0.2">
      <c r="B87" s="20"/>
      <c r="E87" s="278" t="s">
        <v>6625</v>
      </c>
      <c r="F87" s="256"/>
      <c r="G87" s="256"/>
      <c r="H87" s="256"/>
      <c r="L87" s="20"/>
    </row>
    <row r="88" spans="2:12" ht="12" customHeight="1" x14ac:dyDescent="0.2">
      <c r="B88" s="20"/>
      <c r="C88" s="27" t="s">
        <v>314</v>
      </c>
      <c r="L88" s="20"/>
    </row>
    <row r="89" spans="2:12" s="1" customFormat="1" ht="16.5" customHeight="1" x14ac:dyDescent="0.2">
      <c r="B89" s="32"/>
      <c r="E89" s="260" t="s">
        <v>7102</v>
      </c>
      <c r="F89" s="277"/>
      <c r="G89" s="277"/>
      <c r="H89" s="277"/>
      <c r="L89" s="32"/>
    </row>
    <row r="90" spans="2:12" s="1" customFormat="1" ht="12" customHeight="1" x14ac:dyDescent="0.2">
      <c r="B90" s="32"/>
      <c r="C90" s="27" t="s">
        <v>6627</v>
      </c>
      <c r="L90" s="32"/>
    </row>
    <row r="91" spans="2:12" s="1" customFormat="1" ht="16.5" customHeight="1" x14ac:dyDescent="0.2">
      <c r="B91" s="32"/>
      <c r="E91" s="248" t="str">
        <f>E13</f>
        <v>SO03.3.1.2 - Zemní práce</v>
      </c>
      <c r="F91" s="277"/>
      <c r="G91" s="277"/>
      <c r="H91" s="277"/>
      <c r="L91" s="32"/>
    </row>
    <row r="92" spans="2:12" s="1" customFormat="1" ht="6.9"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 customHeight="1" x14ac:dyDescent="0.2">
      <c r="B94" s="32"/>
      <c r="L94" s="32"/>
    </row>
    <row r="95" spans="2:12" s="1" customFormat="1" ht="25.65" customHeight="1" x14ac:dyDescent="0.2">
      <c r="B95" s="32"/>
      <c r="C95" s="27" t="s">
        <v>24</v>
      </c>
      <c r="F95" s="25" t="str">
        <f>E19</f>
        <v>Správa železnic, státní organizace, OŘ Ostrava</v>
      </c>
      <c r="I95" s="27" t="s">
        <v>32</v>
      </c>
      <c r="J95" s="30" t="str">
        <f>E25</f>
        <v>Elektrizace železnic Praha a.s.</v>
      </c>
      <c r="L95" s="32"/>
    </row>
    <row r="96" spans="2:12" s="1" customFormat="1" ht="25.65" customHeight="1" x14ac:dyDescent="0.2">
      <c r="B96" s="32"/>
      <c r="C96" s="27" t="s">
        <v>30</v>
      </c>
      <c r="F96" s="25" t="str">
        <f>IF(E22="","",E22)</f>
        <v>Vyplň údaj</v>
      </c>
      <c r="I96" s="27" t="s">
        <v>35</v>
      </c>
      <c r="J96" s="30" t="str">
        <f>E28</f>
        <v>Elektrizace železnic Praha a.s.</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8" customHeight="1" x14ac:dyDescent="0.2">
      <c r="B100" s="32"/>
      <c r="C100" s="107" t="s">
        <v>319</v>
      </c>
      <c r="J100" s="66">
        <f>J133</f>
        <v>0</v>
      </c>
      <c r="L100" s="32"/>
      <c r="AU100" s="17" t="s">
        <v>320</v>
      </c>
    </row>
    <row r="101" spans="2:47" s="8" customFormat="1" ht="24.9" customHeight="1" x14ac:dyDescent="0.2">
      <c r="B101" s="108"/>
      <c r="D101" s="109" t="s">
        <v>321</v>
      </c>
      <c r="E101" s="110"/>
      <c r="F101" s="110"/>
      <c r="G101" s="110"/>
      <c r="H101" s="110"/>
      <c r="I101" s="110"/>
      <c r="J101" s="111">
        <f>J134</f>
        <v>0</v>
      </c>
      <c r="L101" s="108"/>
    </row>
    <row r="102" spans="2:47" s="9" customFormat="1" ht="19.95" customHeight="1" x14ac:dyDescent="0.2">
      <c r="B102" s="112"/>
      <c r="D102" s="113" t="s">
        <v>2006</v>
      </c>
      <c r="E102" s="114"/>
      <c r="F102" s="114"/>
      <c r="G102" s="114"/>
      <c r="H102" s="114"/>
      <c r="I102" s="114"/>
      <c r="J102" s="115">
        <f>J135</f>
        <v>0</v>
      </c>
      <c r="L102" s="112"/>
    </row>
    <row r="103" spans="2:47" s="9" customFormat="1" ht="19.95" customHeight="1" x14ac:dyDescent="0.2">
      <c r="B103" s="112"/>
      <c r="D103" s="113" t="s">
        <v>322</v>
      </c>
      <c r="E103" s="114"/>
      <c r="F103" s="114"/>
      <c r="G103" s="114"/>
      <c r="H103" s="114"/>
      <c r="I103" s="114"/>
      <c r="J103" s="115">
        <f>J158</f>
        <v>0</v>
      </c>
      <c r="L103" s="112"/>
    </row>
    <row r="104" spans="2:47" s="9" customFormat="1" ht="19.95" customHeight="1" x14ac:dyDescent="0.2">
      <c r="B104" s="112"/>
      <c r="D104" s="113" t="s">
        <v>2011</v>
      </c>
      <c r="E104" s="114"/>
      <c r="F104" s="114"/>
      <c r="G104" s="114"/>
      <c r="H104" s="114"/>
      <c r="I104" s="114"/>
      <c r="J104" s="115">
        <f>J169</f>
        <v>0</v>
      </c>
      <c r="L104" s="112"/>
    </row>
    <row r="105" spans="2:47" s="9" customFormat="1" ht="19.95" customHeight="1" x14ac:dyDescent="0.2">
      <c r="B105" s="112"/>
      <c r="D105" s="113" t="s">
        <v>2012</v>
      </c>
      <c r="E105" s="114"/>
      <c r="F105" s="114"/>
      <c r="G105" s="114"/>
      <c r="H105" s="114"/>
      <c r="I105" s="114"/>
      <c r="J105" s="115">
        <f>J182</f>
        <v>0</v>
      </c>
      <c r="L105" s="112"/>
    </row>
    <row r="106" spans="2:47" s="8" customFormat="1" ht="24.9" customHeight="1" x14ac:dyDescent="0.2">
      <c r="B106" s="108"/>
      <c r="D106" s="109" t="s">
        <v>2014</v>
      </c>
      <c r="E106" s="110"/>
      <c r="F106" s="110"/>
      <c r="G106" s="110"/>
      <c r="H106" s="110"/>
      <c r="I106" s="110"/>
      <c r="J106" s="111">
        <f>J187</f>
        <v>0</v>
      </c>
      <c r="L106" s="108"/>
    </row>
    <row r="107" spans="2:47" s="9" customFormat="1" ht="19.95" customHeight="1" x14ac:dyDescent="0.2">
      <c r="B107" s="112"/>
      <c r="D107" s="113" t="s">
        <v>7258</v>
      </c>
      <c r="E107" s="114"/>
      <c r="F107" s="114"/>
      <c r="G107" s="114"/>
      <c r="H107" s="114"/>
      <c r="I107" s="114"/>
      <c r="J107" s="115">
        <f>J188</f>
        <v>0</v>
      </c>
      <c r="L107" s="112"/>
    </row>
    <row r="108" spans="2:47" s="8" customFormat="1" ht="24.9" customHeight="1" x14ac:dyDescent="0.2">
      <c r="B108" s="108"/>
      <c r="D108" s="109" t="s">
        <v>6576</v>
      </c>
      <c r="E108" s="110"/>
      <c r="F108" s="110"/>
      <c r="G108" s="110"/>
      <c r="H108" s="110"/>
      <c r="I108" s="110"/>
      <c r="J108" s="111">
        <f>J193</f>
        <v>0</v>
      </c>
      <c r="L108" s="108"/>
    </row>
    <row r="109" spans="2:47" s="9" customFormat="1" ht="19.95" customHeight="1" x14ac:dyDescent="0.2">
      <c r="B109" s="112"/>
      <c r="D109" s="113" t="s">
        <v>6577</v>
      </c>
      <c r="E109" s="114"/>
      <c r="F109" s="114"/>
      <c r="G109" s="114"/>
      <c r="H109" s="114"/>
      <c r="I109" s="114"/>
      <c r="J109" s="115">
        <f>J194</f>
        <v>0</v>
      </c>
      <c r="L109" s="112"/>
    </row>
    <row r="110" spans="2:47" s="1" customFormat="1" ht="21.75" customHeight="1" x14ac:dyDescent="0.2">
      <c r="B110" s="32"/>
      <c r="L110" s="32"/>
    </row>
    <row r="111" spans="2:47" s="1" customFormat="1" ht="6.9" customHeight="1" x14ac:dyDescent="0.2">
      <c r="B111" s="44"/>
      <c r="C111" s="45"/>
      <c r="D111" s="45"/>
      <c r="E111" s="45"/>
      <c r="F111" s="45"/>
      <c r="G111" s="45"/>
      <c r="H111" s="45"/>
      <c r="I111" s="45"/>
      <c r="J111" s="45"/>
      <c r="K111" s="45"/>
      <c r="L111" s="32"/>
    </row>
    <row r="115" spans="2:12" s="1" customFormat="1" ht="6.9" customHeight="1" x14ac:dyDescent="0.2">
      <c r="B115" s="46"/>
      <c r="C115" s="47"/>
      <c r="D115" s="47"/>
      <c r="E115" s="47"/>
      <c r="F115" s="47"/>
      <c r="G115" s="47"/>
      <c r="H115" s="47"/>
      <c r="I115" s="47"/>
      <c r="J115" s="47"/>
      <c r="K115" s="47"/>
      <c r="L115" s="32"/>
    </row>
    <row r="116" spans="2:12" s="1" customFormat="1" ht="24.9" customHeight="1" x14ac:dyDescent="0.2">
      <c r="B116" s="32"/>
      <c r="C116" s="21" t="s">
        <v>324</v>
      </c>
      <c r="L116" s="32"/>
    </row>
    <row r="117" spans="2:12" s="1" customFormat="1" ht="6.9" customHeight="1" x14ac:dyDescent="0.2">
      <c r="B117" s="32"/>
      <c r="L117" s="32"/>
    </row>
    <row r="118" spans="2:12" s="1" customFormat="1" ht="12" customHeight="1" x14ac:dyDescent="0.2">
      <c r="B118" s="32"/>
      <c r="C118" s="27" t="s">
        <v>16</v>
      </c>
      <c r="L118" s="32"/>
    </row>
    <row r="119" spans="2:12" s="1" customFormat="1" ht="16.5" customHeight="1" x14ac:dyDescent="0.2">
      <c r="B119" s="32"/>
      <c r="E119" s="278" t="str">
        <f>E7</f>
        <v>Prostá rekonstrukce trati v úseku Milotice nad Opavou – Brantice – 2.etapa</v>
      </c>
      <c r="F119" s="279"/>
      <c r="G119" s="279"/>
      <c r="H119" s="279"/>
      <c r="L119" s="32"/>
    </row>
    <row r="120" spans="2:12" ht="12" customHeight="1" x14ac:dyDescent="0.2">
      <c r="B120" s="20"/>
      <c r="C120" s="27" t="s">
        <v>312</v>
      </c>
      <c r="L120" s="20"/>
    </row>
    <row r="121" spans="2:12" ht="16.5" customHeight="1" x14ac:dyDescent="0.2">
      <c r="B121" s="20"/>
      <c r="E121" s="278" t="s">
        <v>6625</v>
      </c>
      <c r="F121" s="256"/>
      <c r="G121" s="256"/>
      <c r="H121" s="256"/>
      <c r="L121" s="20"/>
    </row>
    <row r="122" spans="2:12" ht="12" customHeight="1" x14ac:dyDescent="0.2">
      <c r="B122" s="20"/>
      <c r="C122" s="27" t="s">
        <v>314</v>
      </c>
      <c r="L122" s="20"/>
    </row>
    <row r="123" spans="2:12" s="1" customFormat="1" ht="16.5" customHeight="1" x14ac:dyDescent="0.2">
      <c r="B123" s="32"/>
      <c r="E123" s="260" t="s">
        <v>7102</v>
      </c>
      <c r="F123" s="277"/>
      <c r="G123" s="277"/>
      <c r="H123" s="277"/>
      <c r="L123" s="32"/>
    </row>
    <row r="124" spans="2:12" s="1" customFormat="1" ht="12" customHeight="1" x14ac:dyDescent="0.2">
      <c r="B124" s="32"/>
      <c r="C124" s="27" t="s">
        <v>6627</v>
      </c>
      <c r="L124" s="32"/>
    </row>
    <row r="125" spans="2:12" s="1" customFormat="1" ht="16.5" customHeight="1" x14ac:dyDescent="0.2">
      <c r="B125" s="32"/>
      <c r="E125" s="248" t="str">
        <f>E13</f>
        <v>SO03.3.1.2 - Zemní práce</v>
      </c>
      <c r="F125" s="277"/>
      <c r="G125" s="277"/>
      <c r="H125" s="277"/>
      <c r="L125" s="32"/>
    </row>
    <row r="126" spans="2:12" s="1" customFormat="1" ht="6.9" customHeight="1" x14ac:dyDescent="0.2">
      <c r="B126" s="32"/>
      <c r="L126" s="32"/>
    </row>
    <row r="127" spans="2:12" s="1" customFormat="1" ht="12" customHeight="1" x14ac:dyDescent="0.2">
      <c r="B127" s="32"/>
      <c r="C127" s="27" t="s">
        <v>20</v>
      </c>
      <c r="F127" s="25" t="str">
        <f>F16</f>
        <v>PS Krnov</v>
      </c>
      <c r="I127" s="27" t="s">
        <v>22</v>
      </c>
      <c r="J127" s="52" t="str">
        <f>IF(J16="","",J16)</f>
        <v>22. 5. 2025</v>
      </c>
      <c r="L127" s="32"/>
    </row>
    <row r="128" spans="2:12" s="1" customFormat="1" ht="6.9" customHeight="1" x14ac:dyDescent="0.2">
      <c r="B128" s="32"/>
      <c r="L128" s="32"/>
    </row>
    <row r="129" spans="2:65" s="1" customFormat="1" ht="25.65" customHeight="1" x14ac:dyDescent="0.2">
      <c r="B129" s="32"/>
      <c r="C129" s="27" t="s">
        <v>24</v>
      </c>
      <c r="F129" s="25" t="str">
        <f>E19</f>
        <v>Správa železnic, státní organizace, OŘ Ostrava</v>
      </c>
      <c r="I129" s="27" t="s">
        <v>32</v>
      </c>
      <c r="J129" s="30" t="str">
        <f>E25</f>
        <v>Elektrizace železnic Praha a.s.</v>
      </c>
      <c r="L129" s="32"/>
    </row>
    <row r="130" spans="2:65" s="1" customFormat="1" ht="25.65" customHeight="1" x14ac:dyDescent="0.2">
      <c r="B130" s="32"/>
      <c r="C130" s="27" t="s">
        <v>30</v>
      </c>
      <c r="F130" s="25" t="str">
        <f>IF(E22="","",E22)</f>
        <v>Vyplň údaj</v>
      </c>
      <c r="I130" s="27" t="s">
        <v>35</v>
      </c>
      <c r="J130" s="30" t="str">
        <f>E28</f>
        <v>Elektrizace železnic Praha a.s.</v>
      </c>
      <c r="L130" s="32"/>
    </row>
    <row r="131" spans="2:65" s="1" customFormat="1" ht="10.35" customHeight="1" x14ac:dyDescent="0.2">
      <c r="B131" s="32"/>
      <c r="L131" s="32"/>
    </row>
    <row r="132" spans="2:65" s="10" customFormat="1" ht="29.25" customHeight="1" x14ac:dyDescent="0.2">
      <c r="B132" s="116"/>
      <c r="C132" s="117" t="s">
        <v>325</v>
      </c>
      <c r="D132" s="118" t="s">
        <v>62</v>
      </c>
      <c r="E132" s="118" t="s">
        <v>58</v>
      </c>
      <c r="F132" s="118" t="s">
        <v>59</v>
      </c>
      <c r="G132" s="118" t="s">
        <v>326</v>
      </c>
      <c r="H132" s="118" t="s">
        <v>327</v>
      </c>
      <c r="I132" s="118" t="s">
        <v>328</v>
      </c>
      <c r="J132" s="118" t="s">
        <v>318</v>
      </c>
      <c r="K132" s="119" t="s">
        <v>329</v>
      </c>
      <c r="L132" s="116"/>
      <c r="M132" s="59" t="s">
        <v>1</v>
      </c>
      <c r="N132" s="60" t="s">
        <v>41</v>
      </c>
      <c r="O132" s="60" t="s">
        <v>330</v>
      </c>
      <c r="P132" s="60" t="s">
        <v>331</v>
      </c>
      <c r="Q132" s="60" t="s">
        <v>332</v>
      </c>
      <c r="R132" s="60" t="s">
        <v>333</v>
      </c>
      <c r="S132" s="60" t="s">
        <v>334</v>
      </c>
      <c r="T132" s="61" t="s">
        <v>335</v>
      </c>
    </row>
    <row r="133" spans="2:65" s="1" customFormat="1" ht="22.8" customHeight="1" x14ac:dyDescent="0.3">
      <c r="B133" s="32"/>
      <c r="C133" s="64" t="s">
        <v>336</v>
      </c>
      <c r="J133" s="120">
        <f>BK133</f>
        <v>0</v>
      </c>
      <c r="L133" s="32"/>
      <c r="M133" s="62"/>
      <c r="N133" s="53"/>
      <c r="O133" s="53"/>
      <c r="P133" s="121">
        <f>P134+P187+P193</f>
        <v>0</v>
      </c>
      <c r="Q133" s="53"/>
      <c r="R133" s="121">
        <f>R134+R187+R193</f>
        <v>87.195459999999997</v>
      </c>
      <c r="S133" s="53"/>
      <c r="T133" s="122">
        <f>T134+T187+T193</f>
        <v>14.882</v>
      </c>
      <c r="AT133" s="17" t="s">
        <v>76</v>
      </c>
      <c r="AU133" s="17" t="s">
        <v>320</v>
      </c>
      <c r="BK133" s="123">
        <f>BK134+BK187+BK193</f>
        <v>0</v>
      </c>
    </row>
    <row r="134" spans="2:65" s="11" customFormat="1" ht="25.95" customHeight="1" x14ac:dyDescent="0.25">
      <c r="B134" s="124"/>
      <c r="D134" s="125" t="s">
        <v>76</v>
      </c>
      <c r="E134" s="126" t="s">
        <v>337</v>
      </c>
      <c r="F134" s="126" t="s">
        <v>338</v>
      </c>
      <c r="I134" s="127"/>
      <c r="J134" s="128">
        <f>BK134</f>
        <v>0</v>
      </c>
      <c r="L134" s="124"/>
      <c r="M134" s="129"/>
      <c r="P134" s="130">
        <f>P135+P158+P169+P182</f>
        <v>0</v>
      </c>
      <c r="R134" s="130">
        <f>R135+R158+R169+R182</f>
        <v>45.675600000000003</v>
      </c>
      <c r="T134" s="131">
        <f>T135+T158+T169+T182</f>
        <v>14.882</v>
      </c>
      <c r="AR134" s="125" t="s">
        <v>84</v>
      </c>
      <c r="AT134" s="132" t="s">
        <v>76</v>
      </c>
      <c r="AU134" s="132" t="s">
        <v>77</v>
      </c>
      <c r="AY134" s="125" t="s">
        <v>339</v>
      </c>
      <c r="BK134" s="133">
        <f>BK135+BK158+BK169+BK182</f>
        <v>0</v>
      </c>
    </row>
    <row r="135" spans="2:65" s="11" customFormat="1" ht="22.8" customHeight="1" x14ac:dyDescent="0.25">
      <c r="B135" s="124"/>
      <c r="D135" s="125" t="s">
        <v>76</v>
      </c>
      <c r="E135" s="134" t="s">
        <v>84</v>
      </c>
      <c r="F135" s="134" t="s">
        <v>252</v>
      </c>
      <c r="I135" s="127"/>
      <c r="J135" s="135">
        <f>BK135</f>
        <v>0</v>
      </c>
      <c r="L135" s="124"/>
      <c r="M135" s="129"/>
      <c r="P135" s="130">
        <f>SUM(P136:P157)</f>
        <v>0</v>
      </c>
      <c r="R135" s="130">
        <f>SUM(R136:R157)</f>
        <v>0.30660000000000004</v>
      </c>
      <c r="T135" s="131">
        <f>SUM(T136:T157)</f>
        <v>12.75</v>
      </c>
      <c r="AR135" s="125" t="s">
        <v>84</v>
      </c>
      <c r="AT135" s="132" t="s">
        <v>76</v>
      </c>
      <c r="AU135" s="132" t="s">
        <v>84</v>
      </c>
      <c r="AY135" s="125" t="s">
        <v>339</v>
      </c>
      <c r="BK135" s="133">
        <f>SUM(BK136:BK157)</f>
        <v>0</v>
      </c>
    </row>
    <row r="136" spans="2:65" s="1" customFormat="1" ht="21.75" customHeight="1" x14ac:dyDescent="0.2">
      <c r="B136" s="136"/>
      <c r="C136" s="137" t="s">
        <v>84</v>
      </c>
      <c r="D136" s="137" t="s">
        <v>342</v>
      </c>
      <c r="E136" s="138" t="s">
        <v>7259</v>
      </c>
      <c r="F136" s="139" t="s">
        <v>7260</v>
      </c>
      <c r="G136" s="140" t="s">
        <v>373</v>
      </c>
      <c r="H136" s="141">
        <v>200</v>
      </c>
      <c r="I136" s="142"/>
      <c r="J136" s="143">
        <f>ROUND(I136*H136,2)</f>
        <v>0</v>
      </c>
      <c r="K136" s="139" t="s">
        <v>902</v>
      </c>
      <c r="L136" s="32"/>
      <c r="M136" s="144" t="s">
        <v>1</v>
      </c>
      <c r="N136" s="145" t="s">
        <v>42</v>
      </c>
      <c r="P136" s="146">
        <f>O136*H136</f>
        <v>0</v>
      </c>
      <c r="Q136" s="146">
        <v>0</v>
      </c>
      <c r="R136" s="146">
        <f>Q136*H136</f>
        <v>0</v>
      </c>
      <c r="S136" s="146">
        <v>0</v>
      </c>
      <c r="T136" s="147">
        <f>S136*H136</f>
        <v>0</v>
      </c>
      <c r="AR136" s="148" t="s">
        <v>249</v>
      </c>
      <c r="AT136" s="148" t="s">
        <v>342</v>
      </c>
      <c r="AU136" s="148" t="s">
        <v>86</v>
      </c>
      <c r="AY136" s="17" t="s">
        <v>339</v>
      </c>
      <c r="BE136" s="149">
        <f>IF(N136="základní",J136,0)</f>
        <v>0</v>
      </c>
      <c r="BF136" s="149">
        <f>IF(N136="snížená",J136,0)</f>
        <v>0</v>
      </c>
      <c r="BG136" s="149">
        <f>IF(N136="zákl. přenesená",J136,0)</f>
        <v>0</v>
      </c>
      <c r="BH136" s="149">
        <f>IF(N136="sníž. přenesená",J136,0)</f>
        <v>0</v>
      </c>
      <c r="BI136" s="149">
        <f>IF(N136="nulová",J136,0)</f>
        <v>0</v>
      </c>
      <c r="BJ136" s="17" t="s">
        <v>84</v>
      </c>
      <c r="BK136" s="149">
        <f>ROUND(I136*H136,2)</f>
        <v>0</v>
      </c>
      <c r="BL136" s="17" t="s">
        <v>249</v>
      </c>
      <c r="BM136" s="148" t="s">
        <v>7261</v>
      </c>
    </row>
    <row r="137" spans="2:65" s="1" customFormat="1" x14ac:dyDescent="0.2">
      <c r="B137" s="32"/>
      <c r="D137" s="150" t="s">
        <v>348</v>
      </c>
      <c r="F137" s="151" t="s">
        <v>7260</v>
      </c>
      <c r="I137" s="152"/>
      <c r="L137" s="32"/>
      <c r="M137" s="153"/>
      <c r="T137" s="56"/>
      <c r="AT137" s="17" t="s">
        <v>348</v>
      </c>
      <c r="AU137" s="17" t="s">
        <v>86</v>
      </c>
    </row>
    <row r="138" spans="2:65" s="1" customFormat="1" ht="16.5" customHeight="1" x14ac:dyDescent="0.2">
      <c r="B138" s="136"/>
      <c r="C138" s="137" t="s">
        <v>86</v>
      </c>
      <c r="D138" s="137" t="s">
        <v>342</v>
      </c>
      <c r="E138" s="138" t="s">
        <v>3720</v>
      </c>
      <c r="F138" s="139" t="s">
        <v>3721</v>
      </c>
      <c r="G138" s="140" t="s">
        <v>373</v>
      </c>
      <c r="H138" s="141">
        <v>200</v>
      </c>
      <c r="I138" s="142"/>
      <c r="J138" s="143">
        <f>ROUND(I138*H138,2)</f>
        <v>0</v>
      </c>
      <c r="K138" s="139" t="s">
        <v>902</v>
      </c>
      <c r="L138" s="32"/>
      <c r="M138" s="144" t="s">
        <v>1</v>
      </c>
      <c r="N138" s="145" t="s">
        <v>42</v>
      </c>
      <c r="P138" s="146">
        <f>O138*H138</f>
        <v>0</v>
      </c>
      <c r="Q138" s="146">
        <v>0</v>
      </c>
      <c r="R138" s="146">
        <f>Q138*H138</f>
        <v>0</v>
      </c>
      <c r="S138" s="146">
        <v>0</v>
      </c>
      <c r="T138" s="147">
        <f>S138*H138</f>
        <v>0</v>
      </c>
      <c r="AR138" s="148" t="s">
        <v>249</v>
      </c>
      <c r="AT138" s="148" t="s">
        <v>342</v>
      </c>
      <c r="AU138" s="148" t="s">
        <v>86</v>
      </c>
      <c r="AY138" s="17" t="s">
        <v>339</v>
      </c>
      <c r="BE138" s="149">
        <f>IF(N138="základní",J138,0)</f>
        <v>0</v>
      </c>
      <c r="BF138" s="149">
        <f>IF(N138="snížená",J138,0)</f>
        <v>0</v>
      </c>
      <c r="BG138" s="149">
        <f>IF(N138="zákl. přenesená",J138,0)</f>
        <v>0</v>
      </c>
      <c r="BH138" s="149">
        <f>IF(N138="sníž. přenesená",J138,0)</f>
        <v>0</v>
      </c>
      <c r="BI138" s="149">
        <f>IF(N138="nulová",J138,0)</f>
        <v>0</v>
      </c>
      <c r="BJ138" s="17" t="s">
        <v>84</v>
      </c>
      <c r="BK138" s="149">
        <f>ROUND(I138*H138,2)</f>
        <v>0</v>
      </c>
      <c r="BL138" s="17" t="s">
        <v>249</v>
      </c>
      <c r="BM138" s="148" t="s">
        <v>7262</v>
      </c>
    </row>
    <row r="139" spans="2:65" s="1" customFormat="1" x14ac:dyDescent="0.2">
      <c r="B139" s="32"/>
      <c r="D139" s="150" t="s">
        <v>348</v>
      </c>
      <c r="F139" s="151" t="s">
        <v>3721</v>
      </c>
      <c r="I139" s="152"/>
      <c r="L139" s="32"/>
      <c r="M139" s="153"/>
      <c r="T139" s="56"/>
      <c r="AT139" s="17" t="s">
        <v>348</v>
      </c>
      <c r="AU139" s="17" t="s">
        <v>86</v>
      </c>
    </row>
    <row r="140" spans="2:65" s="1" customFormat="1" ht="16.5" customHeight="1" x14ac:dyDescent="0.2">
      <c r="B140" s="136"/>
      <c r="C140" s="137" t="s">
        <v>97</v>
      </c>
      <c r="D140" s="137" t="s">
        <v>342</v>
      </c>
      <c r="E140" s="138" t="s">
        <v>7263</v>
      </c>
      <c r="F140" s="139" t="s">
        <v>7264</v>
      </c>
      <c r="G140" s="140" t="s">
        <v>373</v>
      </c>
      <c r="H140" s="141">
        <v>16</v>
      </c>
      <c r="I140" s="142"/>
      <c r="J140" s="143">
        <f>ROUND(I140*H140,2)</f>
        <v>0</v>
      </c>
      <c r="K140" s="139" t="s">
        <v>902</v>
      </c>
      <c r="L140" s="32"/>
      <c r="M140" s="144" t="s">
        <v>1</v>
      </c>
      <c r="N140" s="145" t="s">
        <v>42</v>
      </c>
      <c r="P140" s="146">
        <f>O140*H140</f>
        <v>0</v>
      </c>
      <c r="Q140" s="146">
        <v>0</v>
      </c>
      <c r="R140" s="146">
        <f>Q140*H140</f>
        <v>0</v>
      </c>
      <c r="S140" s="146">
        <v>0</v>
      </c>
      <c r="T140" s="147">
        <f>S140*H140</f>
        <v>0</v>
      </c>
      <c r="AR140" s="148" t="s">
        <v>249</v>
      </c>
      <c r="AT140" s="148" t="s">
        <v>342</v>
      </c>
      <c r="AU140" s="148" t="s">
        <v>86</v>
      </c>
      <c r="AY140" s="17" t="s">
        <v>339</v>
      </c>
      <c r="BE140" s="149">
        <f>IF(N140="základní",J140,0)</f>
        <v>0</v>
      </c>
      <c r="BF140" s="149">
        <f>IF(N140="snížená",J140,0)</f>
        <v>0</v>
      </c>
      <c r="BG140" s="149">
        <f>IF(N140="zákl. přenesená",J140,0)</f>
        <v>0</v>
      </c>
      <c r="BH140" s="149">
        <f>IF(N140="sníž. přenesená",J140,0)</f>
        <v>0</v>
      </c>
      <c r="BI140" s="149">
        <f>IF(N140="nulová",J140,0)</f>
        <v>0</v>
      </c>
      <c r="BJ140" s="17" t="s">
        <v>84</v>
      </c>
      <c r="BK140" s="149">
        <f>ROUND(I140*H140,2)</f>
        <v>0</v>
      </c>
      <c r="BL140" s="17" t="s">
        <v>249</v>
      </c>
      <c r="BM140" s="148" t="s">
        <v>7265</v>
      </c>
    </row>
    <row r="141" spans="2:65" s="1" customFormat="1" x14ac:dyDescent="0.2">
      <c r="B141" s="32"/>
      <c r="D141" s="150" t="s">
        <v>348</v>
      </c>
      <c r="F141" s="151" t="s">
        <v>7264</v>
      </c>
      <c r="I141" s="152"/>
      <c r="L141" s="32"/>
      <c r="M141" s="153"/>
      <c r="T141" s="56"/>
      <c r="AT141" s="17" t="s">
        <v>348</v>
      </c>
      <c r="AU141" s="17" t="s">
        <v>86</v>
      </c>
    </row>
    <row r="142" spans="2:65" s="1" customFormat="1" ht="16.5" customHeight="1" x14ac:dyDescent="0.2">
      <c r="B142" s="136"/>
      <c r="C142" s="137" t="s">
        <v>249</v>
      </c>
      <c r="D142" s="137" t="s">
        <v>342</v>
      </c>
      <c r="E142" s="138" t="s">
        <v>3720</v>
      </c>
      <c r="F142" s="139" t="s">
        <v>3721</v>
      </c>
      <c r="G142" s="140" t="s">
        <v>373</v>
      </c>
      <c r="H142" s="141">
        <v>16</v>
      </c>
      <c r="I142" s="142"/>
      <c r="J142" s="143">
        <f>ROUND(I142*H142,2)</f>
        <v>0</v>
      </c>
      <c r="K142" s="139" t="s">
        <v>902</v>
      </c>
      <c r="L142" s="32"/>
      <c r="M142" s="144" t="s">
        <v>1</v>
      </c>
      <c r="N142" s="145" t="s">
        <v>42</v>
      </c>
      <c r="P142" s="146">
        <f>O142*H142</f>
        <v>0</v>
      </c>
      <c r="Q142" s="146">
        <v>0</v>
      </c>
      <c r="R142" s="146">
        <f>Q142*H142</f>
        <v>0</v>
      </c>
      <c r="S142" s="146">
        <v>0</v>
      </c>
      <c r="T142" s="147">
        <f>S142*H142</f>
        <v>0</v>
      </c>
      <c r="AR142" s="148" t="s">
        <v>249</v>
      </c>
      <c r="AT142" s="148" t="s">
        <v>342</v>
      </c>
      <c r="AU142" s="148" t="s">
        <v>86</v>
      </c>
      <c r="AY142" s="17" t="s">
        <v>339</v>
      </c>
      <c r="BE142" s="149">
        <f>IF(N142="základní",J142,0)</f>
        <v>0</v>
      </c>
      <c r="BF142" s="149">
        <f>IF(N142="snížená",J142,0)</f>
        <v>0</v>
      </c>
      <c r="BG142" s="149">
        <f>IF(N142="zákl. přenesená",J142,0)</f>
        <v>0</v>
      </c>
      <c r="BH142" s="149">
        <f>IF(N142="sníž. přenesená",J142,0)</f>
        <v>0</v>
      </c>
      <c r="BI142" s="149">
        <f>IF(N142="nulová",J142,0)</f>
        <v>0</v>
      </c>
      <c r="BJ142" s="17" t="s">
        <v>84</v>
      </c>
      <c r="BK142" s="149">
        <f>ROUND(I142*H142,2)</f>
        <v>0</v>
      </c>
      <c r="BL142" s="17" t="s">
        <v>249</v>
      </c>
      <c r="BM142" s="148" t="s">
        <v>7266</v>
      </c>
    </row>
    <row r="143" spans="2:65" s="1" customFormat="1" x14ac:dyDescent="0.2">
      <c r="B143" s="32"/>
      <c r="D143" s="150" t="s">
        <v>348</v>
      </c>
      <c r="F143" s="151" t="s">
        <v>3721</v>
      </c>
      <c r="I143" s="152"/>
      <c r="L143" s="32"/>
      <c r="M143" s="153"/>
      <c r="T143" s="56"/>
      <c r="AT143" s="17" t="s">
        <v>348</v>
      </c>
      <c r="AU143" s="17" t="s">
        <v>86</v>
      </c>
    </row>
    <row r="144" spans="2:65" s="1" customFormat="1" ht="16.5" customHeight="1" x14ac:dyDescent="0.2">
      <c r="B144" s="136"/>
      <c r="C144" s="137" t="s">
        <v>340</v>
      </c>
      <c r="D144" s="137" t="s">
        <v>342</v>
      </c>
      <c r="E144" s="138" t="s">
        <v>7267</v>
      </c>
      <c r="F144" s="139" t="s">
        <v>7268</v>
      </c>
      <c r="G144" s="140" t="s">
        <v>381</v>
      </c>
      <c r="H144" s="141">
        <v>50</v>
      </c>
      <c r="I144" s="142"/>
      <c r="J144" s="143">
        <f>ROUND(I144*H144,2)</f>
        <v>0</v>
      </c>
      <c r="K144" s="139" t="s">
        <v>902</v>
      </c>
      <c r="L144" s="32"/>
      <c r="M144" s="144" t="s">
        <v>1</v>
      </c>
      <c r="N144" s="145" t="s">
        <v>42</v>
      </c>
      <c r="P144" s="146">
        <f>O144*H144</f>
        <v>0</v>
      </c>
      <c r="Q144" s="146">
        <v>0</v>
      </c>
      <c r="R144" s="146">
        <f>Q144*H144</f>
        <v>0</v>
      </c>
      <c r="S144" s="146">
        <v>0.255</v>
      </c>
      <c r="T144" s="147">
        <f>S144*H144</f>
        <v>12.75</v>
      </c>
      <c r="AR144" s="148" t="s">
        <v>249</v>
      </c>
      <c r="AT144" s="148" t="s">
        <v>342</v>
      </c>
      <c r="AU144" s="148" t="s">
        <v>86</v>
      </c>
      <c r="AY144" s="17" t="s">
        <v>339</v>
      </c>
      <c r="BE144" s="149">
        <f>IF(N144="základní",J144,0)</f>
        <v>0</v>
      </c>
      <c r="BF144" s="149">
        <f>IF(N144="snížená",J144,0)</f>
        <v>0</v>
      </c>
      <c r="BG144" s="149">
        <f>IF(N144="zákl. přenesená",J144,0)</f>
        <v>0</v>
      </c>
      <c r="BH144" s="149">
        <f>IF(N144="sníž. přenesená",J144,0)</f>
        <v>0</v>
      </c>
      <c r="BI144" s="149">
        <f>IF(N144="nulová",J144,0)</f>
        <v>0</v>
      </c>
      <c r="BJ144" s="17" t="s">
        <v>84</v>
      </c>
      <c r="BK144" s="149">
        <f>ROUND(I144*H144,2)</f>
        <v>0</v>
      </c>
      <c r="BL144" s="17" t="s">
        <v>249</v>
      </c>
      <c r="BM144" s="148" t="s">
        <v>7269</v>
      </c>
    </row>
    <row r="145" spans="2:65" s="1" customFormat="1" x14ac:dyDescent="0.2">
      <c r="B145" s="32"/>
      <c r="D145" s="150" t="s">
        <v>348</v>
      </c>
      <c r="F145" s="151" t="s">
        <v>7268</v>
      </c>
      <c r="I145" s="152"/>
      <c r="L145" s="32"/>
      <c r="M145" s="153"/>
      <c r="T145" s="56"/>
      <c r="AT145" s="17" t="s">
        <v>348</v>
      </c>
      <c r="AU145" s="17" t="s">
        <v>86</v>
      </c>
    </row>
    <row r="146" spans="2:65" s="1" customFormat="1" ht="16.5" customHeight="1" x14ac:dyDescent="0.2">
      <c r="B146" s="136"/>
      <c r="C146" s="137" t="s">
        <v>370</v>
      </c>
      <c r="D146" s="137" t="s">
        <v>342</v>
      </c>
      <c r="E146" s="138" t="s">
        <v>7270</v>
      </c>
      <c r="F146" s="139" t="s">
        <v>7271</v>
      </c>
      <c r="G146" s="140" t="s">
        <v>381</v>
      </c>
      <c r="H146" s="141">
        <v>24</v>
      </c>
      <c r="I146" s="142"/>
      <c r="J146" s="143">
        <f>ROUND(I146*H146,2)</f>
        <v>0</v>
      </c>
      <c r="K146" s="139" t="s">
        <v>902</v>
      </c>
      <c r="L146" s="32"/>
      <c r="M146" s="144" t="s">
        <v>1</v>
      </c>
      <c r="N146" s="145" t="s">
        <v>42</v>
      </c>
      <c r="P146" s="146">
        <f>O146*H146</f>
        <v>0</v>
      </c>
      <c r="Q146" s="146">
        <v>6.9999999999999999E-4</v>
      </c>
      <c r="R146" s="146">
        <f>Q146*H146</f>
        <v>1.6799999999999999E-2</v>
      </c>
      <c r="S146" s="146">
        <v>0</v>
      </c>
      <c r="T146" s="147">
        <f>S146*H146</f>
        <v>0</v>
      </c>
      <c r="AR146" s="148" t="s">
        <v>249</v>
      </c>
      <c r="AT146" s="148" t="s">
        <v>342</v>
      </c>
      <c r="AU146" s="148" t="s">
        <v>86</v>
      </c>
      <c r="AY146" s="17" t="s">
        <v>339</v>
      </c>
      <c r="BE146" s="149">
        <f>IF(N146="základní",J146,0)</f>
        <v>0</v>
      </c>
      <c r="BF146" s="149">
        <f>IF(N146="snížená",J146,0)</f>
        <v>0</v>
      </c>
      <c r="BG146" s="149">
        <f>IF(N146="zákl. přenesená",J146,0)</f>
        <v>0</v>
      </c>
      <c r="BH146" s="149">
        <f>IF(N146="sníž. přenesená",J146,0)</f>
        <v>0</v>
      </c>
      <c r="BI146" s="149">
        <f>IF(N146="nulová",J146,0)</f>
        <v>0</v>
      </c>
      <c r="BJ146" s="17" t="s">
        <v>84</v>
      </c>
      <c r="BK146" s="149">
        <f>ROUND(I146*H146,2)</f>
        <v>0</v>
      </c>
      <c r="BL146" s="17" t="s">
        <v>249</v>
      </c>
      <c r="BM146" s="148" t="s">
        <v>7272</v>
      </c>
    </row>
    <row r="147" spans="2:65" s="1" customFormat="1" x14ac:dyDescent="0.2">
      <c r="B147" s="32"/>
      <c r="D147" s="150" t="s">
        <v>348</v>
      </c>
      <c r="F147" s="151" t="s">
        <v>7271</v>
      </c>
      <c r="I147" s="152"/>
      <c r="L147" s="32"/>
      <c r="M147" s="153"/>
      <c r="T147" s="56"/>
      <c r="AT147" s="17" t="s">
        <v>348</v>
      </c>
      <c r="AU147" s="17" t="s">
        <v>86</v>
      </c>
    </row>
    <row r="148" spans="2:65" s="1" customFormat="1" ht="16.5" customHeight="1" x14ac:dyDescent="0.2">
      <c r="B148" s="136"/>
      <c r="C148" s="137" t="s">
        <v>378</v>
      </c>
      <c r="D148" s="137" t="s">
        <v>342</v>
      </c>
      <c r="E148" s="138" t="s">
        <v>7273</v>
      </c>
      <c r="F148" s="139" t="s">
        <v>7274</v>
      </c>
      <c r="G148" s="140" t="s">
        <v>381</v>
      </c>
      <c r="H148" s="141">
        <v>24</v>
      </c>
      <c r="I148" s="142"/>
      <c r="J148" s="143">
        <f>ROUND(I148*H148,2)</f>
        <v>0</v>
      </c>
      <c r="K148" s="139" t="s">
        <v>902</v>
      </c>
      <c r="L148" s="32"/>
      <c r="M148" s="144" t="s">
        <v>1</v>
      </c>
      <c r="N148" s="145" t="s">
        <v>42</v>
      </c>
      <c r="P148" s="146">
        <f>O148*H148</f>
        <v>0</v>
      </c>
      <c r="Q148" s="146">
        <v>0</v>
      </c>
      <c r="R148" s="146">
        <f>Q148*H148</f>
        <v>0</v>
      </c>
      <c r="S148" s="146">
        <v>0</v>
      </c>
      <c r="T148" s="147">
        <f>S148*H148</f>
        <v>0</v>
      </c>
      <c r="AR148" s="148" t="s">
        <v>249</v>
      </c>
      <c r="AT148" s="148" t="s">
        <v>342</v>
      </c>
      <c r="AU148" s="148" t="s">
        <v>86</v>
      </c>
      <c r="AY148" s="17" t="s">
        <v>339</v>
      </c>
      <c r="BE148" s="149">
        <f>IF(N148="základní",J148,0)</f>
        <v>0</v>
      </c>
      <c r="BF148" s="149">
        <f>IF(N148="snížená",J148,0)</f>
        <v>0</v>
      </c>
      <c r="BG148" s="149">
        <f>IF(N148="zákl. přenesená",J148,0)</f>
        <v>0</v>
      </c>
      <c r="BH148" s="149">
        <f>IF(N148="sníž. přenesená",J148,0)</f>
        <v>0</v>
      </c>
      <c r="BI148" s="149">
        <f>IF(N148="nulová",J148,0)</f>
        <v>0</v>
      </c>
      <c r="BJ148" s="17" t="s">
        <v>84</v>
      </c>
      <c r="BK148" s="149">
        <f>ROUND(I148*H148,2)</f>
        <v>0</v>
      </c>
      <c r="BL148" s="17" t="s">
        <v>249</v>
      </c>
      <c r="BM148" s="148" t="s">
        <v>7275</v>
      </c>
    </row>
    <row r="149" spans="2:65" s="1" customFormat="1" x14ac:dyDescent="0.2">
      <c r="B149" s="32"/>
      <c r="D149" s="150" t="s">
        <v>348</v>
      </c>
      <c r="F149" s="151" t="s">
        <v>7274</v>
      </c>
      <c r="I149" s="152"/>
      <c r="L149" s="32"/>
      <c r="M149" s="153"/>
      <c r="T149" s="56"/>
      <c r="AT149" s="17" t="s">
        <v>348</v>
      </c>
      <c r="AU149" s="17" t="s">
        <v>86</v>
      </c>
    </row>
    <row r="150" spans="2:65" s="1" customFormat="1" ht="24.15" customHeight="1" x14ac:dyDescent="0.2">
      <c r="B150" s="136"/>
      <c r="C150" s="137" t="s">
        <v>385</v>
      </c>
      <c r="D150" s="137" t="s">
        <v>342</v>
      </c>
      <c r="E150" s="138" t="s">
        <v>7276</v>
      </c>
      <c r="F150" s="139" t="s">
        <v>7277</v>
      </c>
      <c r="G150" s="140" t="s">
        <v>358</v>
      </c>
      <c r="H150" s="141">
        <v>20</v>
      </c>
      <c r="I150" s="142"/>
      <c r="J150" s="143">
        <f>ROUND(I150*H150,2)</f>
        <v>0</v>
      </c>
      <c r="K150" s="139" t="s">
        <v>902</v>
      </c>
      <c r="L150" s="32"/>
      <c r="M150" s="144" t="s">
        <v>1</v>
      </c>
      <c r="N150" s="145" t="s">
        <v>42</v>
      </c>
      <c r="P150" s="146">
        <f>O150*H150</f>
        <v>0</v>
      </c>
      <c r="Q150" s="146">
        <v>4.4000000000000003E-3</v>
      </c>
      <c r="R150" s="146">
        <f>Q150*H150</f>
        <v>8.8000000000000009E-2</v>
      </c>
      <c r="S150" s="146">
        <v>0</v>
      </c>
      <c r="T150" s="147">
        <f>S150*H150</f>
        <v>0</v>
      </c>
      <c r="AR150" s="148" t="s">
        <v>249</v>
      </c>
      <c r="AT150" s="148" t="s">
        <v>342</v>
      </c>
      <c r="AU150" s="148" t="s">
        <v>86</v>
      </c>
      <c r="AY150" s="17" t="s">
        <v>339</v>
      </c>
      <c r="BE150" s="149">
        <f>IF(N150="základní",J150,0)</f>
        <v>0</v>
      </c>
      <c r="BF150" s="149">
        <f>IF(N150="snížená",J150,0)</f>
        <v>0</v>
      </c>
      <c r="BG150" s="149">
        <f>IF(N150="zákl. přenesená",J150,0)</f>
        <v>0</v>
      </c>
      <c r="BH150" s="149">
        <f>IF(N150="sníž. přenesená",J150,0)</f>
        <v>0</v>
      </c>
      <c r="BI150" s="149">
        <f>IF(N150="nulová",J150,0)</f>
        <v>0</v>
      </c>
      <c r="BJ150" s="17" t="s">
        <v>84</v>
      </c>
      <c r="BK150" s="149">
        <f>ROUND(I150*H150,2)</f>
        <v>0</v>
      </c>
      <c r="BL150" s="17" t="s">
        <v>249</v>
      </c>
      <c r="BM150" s="148" t="s">
        <v>7278</v>
      </c>
    </row>
    <row r="151" spans="2:65" s="1" customFormat="1" ht="19.2" x14ac:dyDescent="0.2">
      <c r="B151" s="32"/>
      <c r="D151" s="150" t="s">
        <v>348</v>
      </c>
      <c r="F151" s="151" t="s">
        <v>7277</v>
      </c>
      <c r="I151" s="152"/>
      <c r="L151" s="32"/>
      <c r="M151" s="153"/>
      <c r="T151" s="56"/>
      <c r="AT151" s="17" t="s">
        <v>348</v>
      </c>
      <c r="AU151" s="17" t="s">
        <v>86</v>
      </c>
    </row>
    <row r="152" spans="2:65" s="1" customFormat="1" ht="24.15" customHeight="1" x14ac:dyDescent="0.2">
      <c r="B152" s="136"/>
      <c r="C152" s="137" t="s">
        <v>391</v>
      </c>
      <c r="D152" s="137" t="s">
        <v>342</v>
      </c>
      <c r="E152" s="138" t="s">
        <v>7279</v>
      </c>
      <c r="F152" s="139" t="s">
        <v>7280</v>
      </c>
      <c r="G152" s="140" t="s">
        <v>358</v>
      </c>
      <c r="H152" s="141">
        <v>16</v>
      </c>
      <c r="I152" s="142"/>
      <c r="J152" s="143">
        <f>ROUND(I152*H152,2)</f>
        <v>0</v>
      </c>
      <c r="K152" s="139" t="s">
        <v>902</v>
      </c>
      <c r="L152" s="32"/>
      <c r="M152" s="144" t="s">
        <v>1</v>
      </c>
      <c r="N152" s="145" t="s">
        <v>42</v>
      </c>
      <c r="P152" s="146">
        <f>O152*H152</f>
        <v>0</v>
      </c>
      <c r="Q152" s="146">
        <v>2.7000000000000001E-3</v>
      </c>
      <c r="R152" s="146">
        <f>Q152*H152</f>
        <v>4.3200000000000002E-2</v>
      </c>
      <c r="S152" s="146">
        <v>0</v>
      </c>
      <c r="T152" s="147">
        <f>S152*H152</f>
        <v>0</v>
      </c>
      <c r="AR152" s="148" t="s">
        <v>249</v>
      </c>
      <c r="AT152" s="148" t="s">
        <v>342</v>
      </c>
      <c r="AU152" s="148" t="s">
        <v>86</v>
      </c>
      <c r="AY152" s="17" t="s">
        <v>339</v>
      </c>
      <c r="BE152" s="149">
        <f>IF(N152="základní",J152,0)</f>
        <v>0</v>
      </c>
      <c r="BF152" s="149">
        <f>IF(N152="snížená",J152,0)</f>
        <v>0</v>
      </c>
      <c r="BG152" s="149">
        <f>IF(N152="zákl. přenesená",J152,0)</f>
        <v>0</v>
      </c>
      <c r="BH152" s="149">
        <f>IF(N152="sníž. přenesená",J152,0)</f>
        <v>0</v>
      </c>
      <c r="BI152" s="149">
        <f>IF(N152="nulová",J152,0)</f>
        <v>0</v>
      </c>
      <c r="BJ152" s="17" t="s">
        <v>84</v>
      </c>
      <c r="BK152" s="149">
        <f>ROUND(I152*H152,2)</f>
        <v>0</v>
      </c>
      <c r="BL152" s="17" t="s">
        <v>249</v>
      </c>
      <c r="BM152" s="148" t="s">
        <v>7281</v>
      </c>
    </row>
    <row r="153" spans="2:65" s="1" customFormat="1" ht="19.2" x14ac:dyDescent="0.2">
      <c r="B153" s="32"/>
      <c r="D153" s="150" t="s">
        <v>348</v>
      </c>
      <c r="F153" s="151" t="s">
        <v>7280</v>
      </c>
      <c r="I153" s="152"/>
      <c r="L153" s="32"/>
      <c r="M153" s="153"/>
      <c r="T153" s="56"/>
      <c r="AT153" s="17" t="s">
        <v>348</v>
      </c>
      <c r="AU153" s="17" t="s">
        <v>86</v>
      </c>
    </row>
    <row r="154" spans="2:65" s="1" customFormat="1" ht="16.5" customHeight="1" x14ac:dyDescent="0.2">
      <c r="B154" s="136"/>
      <c r="C154" s="169" t="s">
        <v>399</v>
      </c>
      <c r="D154" s="169" t="s">
        <v>490</v>
      </c>
      <c r="E154" s="170" t="s">
        <v>7282</v>
      </c>
      <c r="F154" s="171" t="s">
        <v>7283</v>
      </c>
      <c r="G154" s="172" t="s">
        <v>358</v>
      </c>
      <c r="H154" s="173">
        <v>68</v>
      </c>
      <c r="I154" s="174"/>
      <c r="J154" s="175">
        <f>ROUND(I154*H154,2)</f>
        <v>0</v>
      </c>
      <c r="K154" s="171" t="s">
        <v>902</v>
      </c>
      <c r="L154" s="176"/>
      <c r="M154" s="177" t="s">
        <v>1</v>
      </c>
      <c r="N154" s="178" t="s">
        <v>42</v>
      </c>
      <c r="P154" s="146">
        <f>O154*H154</f>
        <v>0</v>
      </c>
      <c r="Q154" s="146">
        <v>1.4499999999999999E-3</v>
      </c>
      <c r="R154" s="146">
        <f>Q154*H154</f>
        <v>9.8599999999999993E-2</v>
      </c>
      <c r="S154" s="146">
        <v>0</v>
      </c>
      <c r="T154" s="147">
        <f>S154*H154</f>
        <v>0</v>
      </c>
      <c r="AR154" s="148" t="s">
        <v>385</v>
      </c>
      <c r="AT154" s="148" t="s">
        <v>490</v>
      </c>
      <c r="AU154" s="148" t="s">
        <v>86</v>
      </c>
      <c r="AY154" s="17" t="s">
        <v>339</v>
      </c>
      <c r="BE154" s="149">
        <f>IF(N154="základní",J154,0)</f>
        <v>0</v>
      </c>
      <c r="BF154" s="149">
        <f>IF(N154="snížená",J154,0)</f>
        <v>0</v>
      </c>
      <c r="BG154" s="149">
        <f>IF(N154="zákl. přenesená",J154,0)</f>
        <v>0</v>
      </c>
      <c r="BH154" s="149">
        <f>IF(N154="sníž. přenesená",J154,0)</f>
        <v>0</v>
      </c>
      <c r="BI154" s="149">
        <f>IF(N154="nulová",J154,0)</f>
        <v>0</v>
      </c>
      <c r="BJ154" s="17" t="s">
        <v>84</v>
      </c>
      <c r="BK154" s="149">
        <f>ROUND(I154*H154,2)</f>
        <v>0</v>
      </c>
      <c r="BL154" s="17" t="s">
        <v>249</v>
      </c>
      <c r="BM154" s="148" t="s">
        <v>7284</v>
      </c>
    </row>
    <row r="155" spans="2:65" s="1" customFormat="1" x14ac:dyDescent="0.2">
      <c r="B155" s="32"/>
      <c r="D155" s="150" t="s">
        <v>348</v>
      </c>
      <c r="F155" s="151" t="s">
        <v>7283</v>
      </c>
      <c r="I155" s="152"/>
      <c r="L155" s="32"/>
      <c r="M155" s="153"/>
      <c r="T155" s="56"/>
      <c r="AT155" s="17" t="s">
        <v>348</v>
      </c>
      <c r="AU155" s="17" t="s">
        <v>86</v>
      </c>
    </row>
    <row r="156" spans="2:65" s="1" customFormat="1" ht="16.5" customHeight="1" x14ac:dyDescent="0.2">
      <c r="B156" s="136"/>
      <c r="C156" s="169" t="s">
        <v>405</v>
      </c>
      <c r="D156" s="169" t="s">
        <v>490</v>
      </c>
      <c r="E156" s="170" t="s">
        <v>7285</v>
      </c>
      <c r="F156" s="171" t="s">
        <v>7286</v>
      </c>
      <c r="G156" s="172" t="s">
        <v>381</v>
      </c>
      <c r="H156" s="173">
        <v>300</v>
      </c>
      <c r="I156" s="174"/>
      <c r="J156" s="175">
        <f>ROUND(I156*H156,2)</f>
        <v>0</v>
      </c>
      <c r="K156" s="171" t="s">
        <v>902</v>
      </c>
      <c r="L156" s="176"/>
      <c r="M156" s="177" t="s">
        <v>1</v>
      </c>
      <c r="N156" s="178" t="s">
        <v>42</v>
      </c>
      <c r="P156" s="146">
        <f>O156*H156</f>
        <v>0</v>
      </c>
      <c r="Q156" s="146">
        <v>2.0000000000000001E-4</v>
      </c>
      <c r="R156" s="146">
        <f>Q156*H156</f>
        <v>6.0000000000000005E-2</v>
      </c>
      <c r="S156" s="146">
        <v>0</v>
      </c>
      <c r="T156" s="147">
        <f>S156*H156</f>
        <v>0</v>
      </c>
      <c r="AR156" s="148" t="s">
        <v>385</v>
      </c>
      <c r="AT156" s="148" t="s">
        <v>490</v>
      </c>
      <c r="AU156" s="148" t="s">
        <v>86</v>
      </c>
      <c r="AY156" s="17" t="s">
        <v>339</v>
      </c>
      <c r="BE156" s="149">
        <f>IF(N156="základní",J156,0)</f>
        <v>0</v>
      </c>
      <c r="BF156" s="149">
        <f>IF(N156="snížená",J156,0)</f>
        <v>0</v>
      </c>
      <c r="BG156" s="149">
        <f>IF(N156="zákl. přenesená",J156,0)</f>
        <v>0</v>
      </c>
      <c r="BH156" s="149">
        <f>IF(N156="sníž. přenesená",J156,0)</f>
        <v>0</v>
      </c>
      <c r="BI156" s="149">
        <f>IF(N156="nulová",J156,0)</f>
        <v>0</v>
      </c>
      <c r="BJ156" s="17" t="s">
        <v>84</v>
      </c>
      <c r="BK156" s="149">
        <f>ROUND(I156*H156,2)</f>
        <v>0</v>
      </c>
      <c r="BL156" s="17" t="s">
        <v>249</v>
      </c>
      <c r="BM156" s="148" t="s">
        <v>7287</v>
      </c>
    </row>
    <row r="157" spans="2:65" s="1" customFormat="1" x14ac:dyDescent="0.2">
      <c r="B157" s="32"/>
      <c r="D157" s="150" t="s">
        <v>348</v>
      </c>
      <c r="F157" s="151" t="s">
        <v>7286</v>
      </c>
      <c r="I157" s="152"/>
      <c r="L157" s="32"/>
      <c r="M157" s="153"/>
      <c r="T157" s="56"/>
      <c r="AT157" s="17" t="s">
        <v>348</v>
      </c>
      <c r="AU157" s="17" t="s">
        <v>86</v>
      </c>
    </row>
    <row r="158" spans="2:65" s="11" customFormat="1" ht="22.8" customHeight="1" x14ac:dyDescent="0.25">
      <c r="B158" s="124"/>
      <c r="D158" s="125" t="s">
        <v>76</v>
      </c>
      <c r="E158" s="134" t="s">
        <v>340</v>
      </c>
      <c r="F158" s="134" t="s">
        <v>341</v>
      </c>
      <c r="I158" s="127"/>
      <c r="J158" s="135">
        <f>BK158</f>
        <v>0</v>
      </c>
      <c r="L158" s="124"/>
      <c r="M158" s="129"/>
      <c r="P158" s="130">
        <f>SUM(P159:P168)</f>
        <v>0</v>
      </c>
      <c r="R158" s="130">
        <f>SUM(R159:R168)</f>
        <v>10.460999999999999</v>
      </c>
      <c r="T158" s="131">
        <f>SUM(T159:T168)</f>
        <v>0</v>
      </c>
      <c r="AR158" s="125" t="s">
        <v>84</v>
      </c>
      <c r="AT158" s="132" t="s">
        <v>76</v>
      </c>
      <c r="AU158" s="132" t="s">
        <v>84</v>
      </c>
      <c r="AY158" s="125" t="s">
        <v>339</v>
      </c>
      <c r="BK158" s="133">
        <f>SUM(BK159:BK168)</f>
        <v>0</v>
      </c>
    </row>
    <row r="159" spans="2:65" s="1" customFormat="1" ht="16.5" customHeight="1" x14ac:dyDescent="0.2">
      <c r="B159" s="136"/>
      <c r="C159" s="137" t="s">
        <v>8</v>
      </c>
      <c r="D159" s="137" t="s">
        <v>342</v>
      </c>
      <c r="E159" s="138" t="s">
        <v>7288</v>
      </c>
      <c r="F159" s="139" t="s">
        <v>7289</v>
      </c>
      <c r="G159" s="140" t="s">
        <v>381</v>
      </c>
      <c r="H159" s="141">
        <v>50</v>
      </c>
      <c r="I159" s="142"/>
      <c r="J159" s="143">
        <f>ROUND(I159*H159,2)</f>
        <v>0</v>
      </c>
      <c r="K159" s="139" t="s">
        <v>902</v>
      </c>
      <c r="L159" s="32"/>
      <c r="M159" s="144" t="s">
        <v>1</v>
      </c>
      <c r="N159" s="145" t="s">
        <v>42</v>
      </c>
      <c r="P159" s="146">
        <f>O159*H159</f>
        <v>0</v>
      </c>
      <c r="Q159" s="146">
        <v>0</v>
      </c>
      <c r="R159" s="146">
        <f>Q159*H159</f>
        <v>0</v>
      </c>
      <c r="S159" s="146">
        <v>0</v>
      </c>
      <c r="T159" s="147">
        <f>S159*H159</f>
        <v>0</v>
      </c>
      <c r="AR159" s="148" t="s">
        <v>249</v>
      </c>
      <c r="AT159" s="148" t="s">
        <v>342</v>
      </c>
      <c r="AU159" s="148" t="s">
        <v>86</v>
      </c>
      <c r="AY159" s="17" t="s">
        <v>339</v>
      </c>
      <c r="BE159" s="149">
        <f>IF(N159="základní",J159,0)</f>
        <v>0</v>
      </c>
      <c r="BF159" s="149">
        <f>IF(N159="snížená",J159,0)</f>
        <v>0</v>
      </c>
      <c r="BG159" s="149">
        <f>IF(N159="zákl. přenesená",J159,0)</f>
        <v>0</v>
      </c>
      <c r="BH159" s="149">
        <f>IF(N159="sníž. přenesená",J159,0)</f>
        <v>0</v>
      </c>
      <c r="BI159" s="149">
        <f>IF(N159="nulová",J159,0)</f>
        <v>0</v>
      </c>
      <c r="BJ159" s="17" t="s">
        <v>84</v>
      </c>
      <c r="BK159" s="149">
        <f>ROUND(I159*H159,2)</f>
        <v>0</v>
      </c>
      <c r="BL159" s="17" t="s">
        <v>249</v>
      </c>
      <c r="BM159" s="148" t="s">
        <v>7290</v>
      </c>
    </row>
    <row r="160" spans="2:65" s="1" customFormat="1" x14ac:dyDescent="0.2">
      <c r="B160" s="32"/>
      <c r="D160" s="150" t="s">
        <v>348</v>
      </c>
      <c r="F160" s="151" t="s">
        <v>7289</v>
      </c>
      <c r="I160" s="152"/>
      <c r="L160" s="32"/>
      <c r="M160" s="153"/>
      <c r="T160" s="56"/>
      <c r="AT160" s="17" t="s">
        <v>348</v>
      </c>
      <c r="AU160" s="17" t="s">
        <v>86</v>
      </c>
    </row>
    <row r="161" spans="2:65" s="1" customFormat="1" ht="16.5" customHeight="1" x14ac:dyDescent="0.2">
      <c r="B161" s="136"/>
      <c r="C161" s="169" t="s">
        <v>415</v>
      </c>
      <c r="D161" s="169" t="s">
        <v>490</v>
      </c>
      <c r="E161" s="170" t="s">
        <v>7291</v>
      </c>
      <c r="F161" s="171" t="s">
        <v>7292</v>
      </c>
      <c r="G161" s="172" t="s">
        <v>493</v>
      </c>
      <c r="H161" s="173">
        <v>4</v>
      </c>
      <c r="I161" s="174"/>
      <c r="J161" s="175">
        <f>ROUND(I161*H161,2)</f>
        <v>0</v>
      </c>
      <c r="K161" s="171" t="s">
        <v>902</v>
      </c>
      <c r="L161" s="176"/>
      <c r="M161" s="177" t="s">
        <v>1</v>
      </c>
      <c r="N161" s="178" t="s">
        <v>42</v>
      </c>
      <c r="P161" s="146">
        <f>O161*H161</f>
        <v>0</v>
      </c>
      <c r="Q161" s="146">
        <v>1</v>
      </c>
      <c r="R161" s="146">
        <f>Q161*H161</f>
        <v>4</v>
      </c>
      <c r="S161" s="146">
        <v>0</v>
      </c>
      <c r="T161" s="147">
        <f>S161*H161</f>
        <v>0</v>
      </c>
      <c r="AR161" s="148" t="s">
        <v>385</v>
      </c>
      <c r="AT161" s="148" t="s">
        <v>490</v>
      </c>
      <c r="AU161" s="148" t="s">
        <v>86</v>
      </c>
      <c r="AY161" s="17" t="s">
        <v>339</v>
      </c>
      <c r="BE161" s="149">
        <f>IF(N161="základní",J161,0)</f>
        <v>0</v>
      </c>
      <c r="BF161" s="149">
        <f>IF(N161="snížená",J161,0)</f>
        <v>0</v>
      </c>
      <c r="BG161" s="149">
        <f>IF(N161="zákl. přenesená",J161,0)</f>
        <v>0</v>
      </c>
      <c r="BH161" s="149">
        <f>IF(N161="sníž. přenesená",J161,0)</f>
        <v>0</v>
      </c>
      <c r="BI161" s="149">
        <f>IF(N161="nulová",J161,0)</f>
        <v>0</v>
      </c>
      <c r="BJ161" s="17" t="s">
        <v>84</v>
      </c>
      <c r="BK161" s="149">
        <f>ROUND(I161*H161,2)</f>
        <v>0</v>
      </c>
      <c r="BL161" s="17" t="s">
        <v>249</v>
      </c>
      <c r="BM161" s="148" t="s">
        <v>7293</v>
      </c>
    </row>
    <row r="162" spans="2:65" s="1" customFormat="1" x14ac:dyDescent="0.2">
      <c r="B162" s="32"/>
      <c r="D162" s="150" t="s">
        <v>348</v>
      </c>
      <c r="F162" s="151" t="s">
        <v>7292</v>
      </c>
      <c r="I162" s="152"/>
      <c r="L162" s="32"/>
      <c r="M162" s="153"/>
      <c r="T162" s="56"/>
      <c r="AT162" s="17" t="s">
        <v>348</v>
      </c>
      <c r="AU162" s="17" t="s">
        <v>86</v>
      </c>
    </row>
    <row r="163" spans="2:65" s="1" customFormat="1" ht="16.5" customHeight="1" x14ac:dyDescent="0.2">
      <c r="B163" s="136"/>
      <c r="C163" s="137" t="s">
        <v>421</v>
      </c>
      <c r="D163" s="137" t="s">
        <v>342</v>
      </c>
      <c r="E163" s="138" t="s">
        <v>7294</v>
      </c>
      <c r="F163" s="139" t="s">
        <v>7295</v>
      </c>
      <c r="G163" s="140" t="s">
        <v>381</v>
      </c>
      <c r="H163" s="141">
        <v>10</v>
      </c>
      <c r="I163" s="142"/>
      <c r="J163" s="143">
        <f>ROUND(I163*H163,2)</f>
        <v>0</v>
      </c>
      <c r="K163" s="139" t="s">
        <v>902</v>
      </c>
      <c r="L163" s="32"/>
      <c r="M163" s="144" t="s">
        <v>1</v>
      </c>
      <c r="N163" s="145" t="s">
        <v>42</v>
      </c>
      <c r="P163" s="146">
        <f>O163*H163</f>
        <v>0</v>
      </c>
      <c r="Q163" s="146">
        <v>0</v>
      </c>
      <c r="R163" s="146">
        <f>Q163*H163</f>
        <v>0</v>
      </c>
      <c r="S163" s="146">
        <v>0</v>
      </c>
      <c r="T163" s="147">
        <f>S163*H163</f>
        <v>0</v>
      </c>
      <c r="AR163" s="148" t="s">
        <v>249</v>
      </c>
      <c r="AT163" s="148" t="s">
        <v>342</v>
      </c>
      <c r="AU163" s="148" t="s">
        <v>86</v>
      </c>
      <c r="AY163" s="17" t="s">
        <v>339</v>
      </c>
      <c r="BE163" s="149">
        <f>IF(N163="základní",J163,0)</f>
        <v>0</v>
      </c>
      <c r="BF163" s="149">
        <f>IF(N163="snížená",J163,0)</f>
        <v>0</v>
      </c>
      <c r="BG163" s="149">
        <f>IF(N163="zákl. přenesená",J163,0)</f>
        <v>0</v>
      </c>
      <c r="BH163" s="149">
        <f>IF(N163="sníž. přenesená",J163,0)</f>
        <v>0</v>
      </c>
      <c r="BI163" s="149">
        <f>IF(N163="nulová",J163,0)</f>
        <v>0</v>
      </c>
      <c r="BJ163" s="17" t="s">
        <v>84</v>
      </c>
      <c r="BK163" s="149">
        <f>ROUND(I163*H163,2)</f>
        <v>0</v>
      </c>
      <c r="BL163" s="17" t="s">
        <v>249</v>
      </c>
      <c r="BM163" s="148" t="s">
        <v>7296</v>
      </c>
    </row>
    <row r="164" spans="2:65" s="1" customFormat="1" x14ac:dyDescent="0.2">
      <c r="B164" s="32"/>
      <c r="D164" s="150" t="s">
        <v>348</v>
      </c>
      <c r="F164" s="151" t="s">
        <v>7295</v>
      </c>
      <c r="I164" s="152"/>
      <c r="L164" s="32"/>
      <c r="M164" s="153"/>
      <c r="T164" s="56"/>
      <c r="AT164" s="17" t="s">
        <v>348</v>
      </c>
      <c r="AU164" s="17" t="s">
        <v>86</v>
      </c>
    </row>
    <row r="165" spans="2:65" s="1" customFormat="1" ht="16.5" customHeight="1" x14ac:dyDescent="0.2">
      <c r="B165" s="136"/>
      <c r="C165" s="169" t="s">
        <v>423</v>
      </c>
      <c r="D165" s="169" t="s">
        <v>490</v>
      </c>
      <c r="E165" s="170" t="s">
        <v>7297</v>
      </c>
      <c r="F165" s="171" t="s">
        <v>7298</v>
      </c>
      <c r="G165" s="172" t="s">
        <v>493</v>
      </c>
      <c r="H165" s="173">
        <v>2</v>
      </c>
      <c r="I165" s="174"/>
      <c r="J165" s="175">
        <f>ROUND(I165*H165,2)</f>
        <v>0</v>
      </c>
      <c r="K165" s="171" t="s">
        <v>902</v>
      </c>
      <c r="L165" s="176"/>
      <c r="M165" s="177" t="s">
        <v>1</v>
      </c>
      <c r="N165" s="178" t="s">
        <v>42</v>
      </c>
      <c r="P165" s="146">
        <f>O165*H165</f>
        <v>0</v>
      </c>
      <c r="Q165" s="146">
        <v>1</v>
      </c>
      <c r="R165" s="146">
        <f>Q165*H165</f>
        <v>2</v>
      </c>
      <c r="S165" s="146">
        <v>0</v>
      </c>
      <c r="T165" s="147">
        <f>S165*H165</f>
        <v>0</v>
      </c>
      <c r="AR165" s="148" t="s">
        <v>385</v>
      </c>
      <c r="AT165" s="148" t="s">
        <v>490</v>
      </c>
      <c r="AU165" s="148" t="s">
        <v>86</v>
      </c>
      <c r="AY165" s="17" t="s">
        <v>339</v>
      </c>
      <c r="BE165" s="149">
        <f>IF(N165="základní",J165,0)</f>
        <v>0</v>
      </c>
      <c r="BF165" s="149">
        <f>IF(N165="snížená",J165,0)</f>
        <v>0</v>
      </c>
      <c r="BG165" s="149">
        <f>IF(N165="zákl. přenesená",J165,0)</f>
        <v>0</v>
      </c>
      <c r="BH165" s="149">
        <f>IF(N165="sníž. přenesená",J165,0)</f>
        <v>0</v>
      </c>
      <c r="BI165" s="149">
        <f>IF(N165="nulová",J165,0)</f>
        <v>0</v>
      </c>
      <c r="BJ165" s="17" t="s">
        <v>84</v>
      </c>
      <c r="BK165" s="149">
        <f>ROUND(I165*H165,2)</f>
        <v>0</v>
      </c>
      <c r="BL165" s="17" t="s">
        <v>249</v>
      </c>
      <c r="BM165" s="148" t="s">
        <v>7299</v>
      </c>
    </row>
    <row r="166" spans="2:65" s="1" customFormat="1" x14ac:dyDescent="0.2">
      <c r="B166" s="32"/>
      <c r="D166" s="150" t="s">
        <v>348</v>
      </c>
      <c r="F166" s="151" t="s">
        <v>7298</v>
      </c>
      <c r="I166" s="152"/>
      <c r="L166" s="32"/>
      <c r="M166" s="153"/>
      <c r="T166" s="56"/>
      <c r="AT166" s="17" t="s">
        <v>348</v>
      </c>
      <c r="AU166" s="17" t="s">
        <v>86</v>
      </c>
    </row>
    <row r="167" spans="2:65" s="1" customFormat="1" ht="16.5" customHeight="1" x14ac:dyDescent="0.2">
      <c r="B167" s="136"/>
      <c r="C167" s="137" t="s">
        <v>428</v>
      </c>
      <c r="D167" s="137" t="s">
        <v>342</v>
      </c>
      <c r="E167" s="138" t="s">
        <v>7300</v>
      </c>
      <c r="F167" s="139" t="s">
        <v>7301</v>
      </c>
      <c r="G167" s="140" t="s">
        <v>381</v>
      </c>
      <c r="H167" s="141">
        <v>50</v>
      </c>
      <c r="I167" s="142"/>
      <c r="J167" s="143">
        <f>ROUND(I167*H167,2)</f>
        <v>0</v>
      </c>
      <c r="K167" s="139" t="s">
        <v>902</v>
      </c>
      <c r="L167" s="32"/>
      <c r="M167" s="144" t="s">
        <v>1</v>
      </c>
      <c r="N167" s="145" t="s">
        <v>42</v>
      </c>
      <c r="P167" s="146">
        <f>O167*H167</f>
        <v>0</v>
      </c>
      <c r="Q167" s="146">
        <v>8.9219999999999994E-2</v>
      </c>
      <c r="R167" s="146">
        <f>Q167*H167</f>
        <v>4.4609999999999994</v>
      </c>
      <c r="S167" s="146">
        <v>0</v>
      </c>
      <c r="T167" s="147">
        <f>S167*H167</f>
        <v>0</v>
      </c>
      <c r="AR167" s="148" t="s">
        <v>249</v>
      </c>
      <c r="AT167" s="148" t="s">
        <v>342</v>
      </c>
      <c r="AU167" s="148" t="s">
        <v>86</v>
      </c>
      <c r="AY167" s="17" t="s">
        <v>339</v>
      </c>
      <c r="BE167" s="149">
        <f>IF(N167="základní",J167,0)</f>
        <v>0</v>
      </c>
      <c r="BF167" s="149">
        <f>IF(N167="snížená",J167,0)</f>
        <v>0</v>
      </c>
      <c r="BG167" s="149">
        <f>IF(N167="zákl. přenesená",J167,0)</f>
        <v>0</v>
      </c>
      <c r="BH167" s="149">
        <f>IF(N167="sníž. přenesená",J167,0)</f>
        <v>0</v>
      </c>
      <c r="BI167" s="149">
        <f>IF(N167="nulová",J167,0)</f>
        <v>0</v>
      </c>
      <c r="BJ167" s="17" t="s">
        <v>84</v>
      </c>
      <c r="BK167" s="149">
        <f>ROUND(I167*H167,2)</f>
        <v>0</v>
      </c>
      <c r="BL167" s="17" t="s">
        <v>249</v>
      </c>
      <c r="BM167" s="148" t="s">
        <v>7302</v>
      </c>
    </row>
    <row r="168" spans="2:65" s="1" customFormat="1" x14ac:dyDescent="0.2">
      <c r="B168" s="32"/>
      <c r="D168" s="150" t="s">
        <v>348</v>
      </c>
      <c r="F168" s="151" t="s">
        <v>7301</v>
      </c>
      <c r="I168" s="152"/>
      <c r="L168" s="32"/>
      <c r="M168" s="153"/>
      <c r="T168" s="56"/>
      <c r="AT168" s="17" t="s">
        <v>348</v>
      </c>
      <c r="AU168" s="17" t="s">
        <v>86</v>
      </c>
    </row>
    <row r="169" spans="2:65" s="11" customFormat="1" ht="22.8" customHeight="1" x14ac:dyDescent="0.25">
      <c r="B169" s="124"/>
      <c r="D169" s="125" t="s">
        <v>76</v>
      </c>
      <c r="E169" s="134" t="s">
        <v>391</v>
      </c>
      <c r="F169" s="134" t="s">
        <v>2387</v>
      </c>
      <c r="I169" s="127"/>
      <c r="J169" s="135">
        <f>BK169</f>
        <v>0</v>
      </c>
      <c r="L169" s="124"/>
      <c r="M169" s="129"/>
      <c r="P169" s="130">
        <f>SUM(P170:P181)</f>
        <v>0</v>
      </c>
      <c r="R169" s="130">
        <f>SUM(R170:R181)</f>
        <v>34.908000000000001</v>
      </c>
      <c r="T169" s="131">
        <f>SUM(T170:T181)</f>
        <v>2.1320000000000001</v>
      </c>
      <c r="AR169" s="125" t="s">
        <v>84</v>
      </c>
      <c r="AT169" s="132" t="s">
        <v>76</v>
      </c>
      <c r="AU169" s="132" t="s">
        <v>84</v>
      </c>
      <c r="AY169" s="125" t="s">
        <v>339</v>
      </c>
      <c r="BK169" s="133">
        <f>SUM(BK170:BK181)</f>
        <v>0</v>
      </c>
    </row>
    <row r="170" spans="2:65" s="1" customFormat="1" ht="16.5" customHeight="1" x14ac:dyDescent="0.2">
      <c r="B170" s="136"/>
      <c r="C170" s="137" t="s">
        <v>433</v>
      </c>
      <c r="D170" s="137" t="s">
        <v>342</v>
      </c>
      <c r="E170" s="138" t="s">
        <v>7303</v>
      </c>
      <c r="F170" s="139" t="s">
        <v>7304</v>
      </c>
      <c r="G170" s="140" t="s">
        <v>358</v>
      </c>
      <c r="H170" s="141">
        <v>12</v>
      </c>
      <c r="I170" s="142"/>
      <c r="J170" s="143">
        <f>ROUND(I170*H170,2)</f>
        <v>0</v>
      </c>
      <c r="K170" s="139" t="s">
        <v>902</v>
      </c>
      <c r="L170" s="32"/>
      <c r="M170" s="144" t="s">
        <v>1</v>
      </c>
      <c r="N170" s="145" t="s">
        <v>42</v>
      </c>
      <c r="P170" s="146">
        <f>O170*H170</f>
        <v>0</v>
      </c>
      <c r="Q170" s="146">
        <v>0</v>
      </c>
      <c r="R170" s="146">
        <f>Q170*H170</f>
        <v>0</v>
      </c>
      <c r="S170" s="146">
        <v>0</v>
      </c>
      <c r="T170" s="147">
        <f>S170*H170</f>
        <v>0</v>
      </c>
      <c r="AR170" s="148" t="s">
        <v>249</v>
      </c>
      <c r="AT170" s="148" t="s">
        <v>342</v>
      </c>
      <c r="AU170" s="148" t="s">
        <v>86</v>
      </c>
      <c r="AY170" s="17" t="s">
        <v>339</v>
      </c>
      <c r="BE170" s="149">
        <f>IF(N170="základní",J170,0)</f>
        <v>0</v>
      </c>
      <c r="BF170" s="149">
        <f>IF(N170="snížená",J170,0)</f>
        <v>0</v>
      </c>
      <c r="BG170" s="149">
        <f>IF(N170="zákl. přenesená",J170,0)</f>
        <v>0</v>
      </c>
      <c r="BH170" s="149">
        <f>IF(N170="sníž. přenesená",J170,0)</f>
        <v>0</v>
      </c>
      <c r="BI170" s="149">
        <f>IF(N170="nulová",J170,0)</f>
        <v>0</v>
      </c>
      <c r="BJ170" s="17" t="s">
        <v>84</v>
      </c>
      <c r="BK170" s="149">
        <f>ROUND(I170*H170,2)</f>
        <v>0</v>
      </c>
      <c r="BL170" s="17" t="s">
        <v>249</v>
      </c>
      <c r="BM170" s="148" t="s">
        <v>7305</v>
      </c>
    </row>
    <row r="171" spans="2:65" s="1" customFormat="1" x14ac:dyDescent="0.2">
      <c r="B171" s="32"/>
      <c r="D171" s="150" t="s">
        <v>348</v>
      </c>
      <c r="F171" s="151" t="s">
        <v>7304</v>
      </c>
      <c r="I171" s="152"/>
      <c r="L171" s="32"/>
      <c r="M171" s="153"/>
      <c r="T171" s="56"/>
      <c r="AT171" s="17" t="s">
        <v>348</v>
      </c>
      <c r="AU171" s="17" t="s">
        <v>86</v>
      </c>
    </row>
    <row r="172" spans="2:65" s="1" customFormat="1" ht="16.5" customHeight="1" x14ac:dyDescent="0.2">
      <c r="B172" s="136"/>
      <c r="C172" s="137" t="s">
        <v>439</v>
      </c>
      <c r="D172" s="137" t="s">
        <v>342</v>
      </c>
      <c r="E172" s="138" t="s">
        <v>7306</v>
      </c>
      <c r="F172" s="139" t="s">
        <v>7307</v>
      </c>
      <c r="G172" s="140" t="s">
        <v>381</v>
      </c>
      <c r="H172" s="141">
        <v>12</v>
      </c>
      <c r="I172" s="142"/>
      <c r="J172" s="143">
        <f>ROUND(I172*H172,2)</f>
        <v>0</v>
      </c>
      <c r="K172" s="139" t="s">
        <v>902</v>
      </c>
      <c r="L172" s="32"/>
      <c r="M172" s="144" t="s">
        <v>1</v>
      </c>
      <c r="N172" s="145" t="s">
        <v>42</v>
      </c>
      <c r="P172" s="146">
        <f>O172*H172</f>
        <v>0</v>
      </c>
      <c r="Q172" s="146">
        <v>0</v>
      </c>
      <c r="R172" s="146">
        <f>Q172*H172</f>
        <v>0</v>
      </c>
      <c r="S172" s="146">
        <v>9.8000000000000004E-2</v>
      </c>
      <c r="T172" s="147">
        <f>S172*H172</f>
        <v>1.1760000000000002</v>
      </c>
      <c r="AR172" s="148" t="s">
        <v>249</v>
      </c>
      <c r="AT172" s="148" t="s">
        <v>342</v>
      </c>
      <c r="AU172" s="148" t="s">
        <v>86</v>
      </c>
      <c r="AY172" s="17" t="s">
        <v>339</v>
      </c>
      <c r="BE172" s="149">
        <f>IF(N172="základní",J172,0)</f>
        <v>0</v>
      </c>
      <c r="BF172" s="149">
        <f>IF(N172="snížená",J172,0)</f>
        <v>0</v>
      </c>
      <c r="BG172" s="149">
        <f>IF(N172="zákl. přenesená",J172,0)</f>
        <v>0</v>
      </c>
      <c r="BH172" s="149">
        <f>IF(N172="sníž. přenesená",J172,0)</f>
        <v>0</v>
      </c>
      <c r="BI172" s="149">
        <f>IF(N172="nulová",J172,0)</f>
        <v>0</v>
      </c>
      <c r="BJ172" s="17" t="s">
        <v>84</v>
      </c>
      <c r="BK172" s="149">
        <f>ROUND(I172*H172,2)</f>
        <v>0</v>
      </c>
      <c r="BL172" s="17" t="s">
        <v>249</v>
      </c>
      <c r="BM172" s="148" t="s">
        <v>7308</v>
      </c>
    </row>
    <row r="173" spans="2:65" s="1" customFormat="1" x14ac:dyDescent="0.2">
      <c r="B173" s="32"/>
      <c r="D173" s="150" t="s">
        <v>348</v>
      </c>
      <c r="F173" s="151" t="s">
        <v>7307</v>
      </c>
      <c r="I173" s="152"/>
      <c r="L173" s="32"/>
      <c r="M173" s="153"/>
      <c r="T173" s="56"/>
      <c r="AT173" s="17" t="s">
        <v>348</v>
      </c>
      <c r="AU173" s="17" t="s">
        <v>86</v>
      </c>
    </row>
    <row r="174" spans="2:65" s="1" customFormat="1" ht="16.5" customHeight="1" x14ac:dyDescent="0.2">
      <c r="B174" s="136"/>
      <c r="C174" s="137" t="s">
        <v>445</v>
      </c>
      <c r="D174" s="137" t="s">
        <v>342</v>
      </c>
      <c r="E174" s="138" t="s">
        <v>7309</v>
      </c>
      <c r="F174" s="139" t="s">
        <v>7310</v>
      </c>
      <c r="G174" s="140" t="s">
        <v>381</v>
      </c>
      <c r="H174" s="141">
        <v>200</v>
      </c>
      <c r="I174" s="142"/>
      <c r="J174" s="143">
        <f>ROUND(I174*H174,2)</f>
        <v>0</v>
      </c>
      <c r="K174" s="139" t="s">
        <v>902</v>
      </c>
      <c r="L174" s="32"/>
      <c r="M174" s="144" t="s">
        <v>1</v>
      </c>
      <c r="N174" s="145" t="s">
        <v>42</v>
      </c>
      <c r="P174" s="146">
        <f>O174*H174</f>
        <v>0</v>
      </c>
      <c r="Q174" s="146">
        <v>9.4539999999999999E-2</v>
      </c>
      <c r="R174" s="146">
        <f>Q174*H174</f>
        <v>18.908000000000001</v>
      </c>
      <c r="S174" s="146">
        <v>0</v>
      </c>
      <c r="T174" s="147">
        <f>S174*H174</f>
        <v>0</v>
      </c>
      <c r="AR174" s="148" t="s">
        <v>249</v>
      </c>
      <c r="AT174" s="148" t="s">
        <v>342</v>
      </c>
      <c r="AU174" s="148" t="s">
        <v>86</v>
      </c>
      <c r="AY174" s="17" t="s">
        <v>339</v>
      </c>
      <c r="BE174" s="149">
        <f>IF(N174="základní",J174,0)</f>
        <v>0</v>
      </c>
      <c r="BF174" s="149">
        <f>IF(N174="snížená",J174,0)</f>
        <v>0</v>
      </c>
      <c r="BG174" s="149">
        <f>IF(N174="zákl. přenesená",J174,0)</f>
        <v>0</v>
      </c>
      <c r="BH174" s="149">
        <f>IF(N174="sníž. přenesená",J174,0)</f>
        <v>0</v>
      </c>
      <c r="BI174" s="149">
        <f>IF(N174="nulová",J174,0)</f>
        <v>0</v>
      </c>
      <c r="BJ174" s="17" t="s">
        <v>84</v>
      </c>
      <c r="BK174" s="149">
        <f>ROUND(I174*H174,2)</f>
        <v>0</v>
      </c>
      <c r="BL174" s="17" t="s">
        <v>249</v>
      </c>
      <c r="BM174" s="148" t="s">
        <v>7311</v>
      </c>
    </row>
    <row r="175" spans="2:65" s="1" customFormat="1" x14ac:dyDescent="0.2">
      <c r="B175" s="32"/>
      <c r="D175" s="150" t="s">
        <v>348</v>
      </c>
      <c r="F175" s="151" t="s">
        <v>7310</v>
      </c>
      <c r="I175" s="152"/>
      <c r="L175" s="32"/>
      <c r="M175" s="153"/>
      <c r="T175" s="56"/>
      <c r="AT175" s="17" t="s">
        <v>348</v>
      </c>
      <c r="AU175" s="17" t="s">
        <v>86</v>
      </c>
    </row>
    <row r="176" spans="2:65" s="1" customFormat="1" ht="16.5" customHeight="1" x14ac:dyDescent="0.2">
      <c r="B176" s="136"/>
      <c r="C176" s="169" t="s">
        <v>451</v>
      </c>
      <c r="D176" s="169" t="s">
        <v>490</v>
      </c>
      <c r="E176" s="170" t="s">
        <v>3058</v>
      </c>
      <c r="F176" s="171" t="s">
        <v>7312</v>
      </c>
      <c r="G176" s="172" t="s">
        <v>493</v>
      </c>
      <c r="H176" s="173">
        <v>16</v>
      </c>
      <c r="I176" s="174"/>
      <c r="J176" s="175">
        <f>ROUND(I176*H176,2)</f>
        <v>0</v>
      </c>
      <c r="K176" s="171" t="s">
        <v>902</v>
      </c>
      <c r="L176" s="176"/>
      <c r="M176" s="177" t="s">
        <v>1</v>
      </c>
      <c r="N176" s="178" t="s">
        <v>42</v>
      </c>
      <c r="P176" s="146">
        <f>O176*H176</f>
        <v>0</v>
      </c>
      <c r="Q176" s="146">
        <v>1</v>
      </c>
      <c r="R176" s="146">
        <f>Q176*H176</f>
        <v>16</v>
      </c>
      <c r="S176" s="146">
        <v>0</v>
      </c>
      <c r="T176" s="147">
        <f>S176*H176</f>
        <v>0</v>
      </c>
      <c r="AR176" s="148" t="s">
        <v>385</v>
      </c>
      <c r="AT176" s="148" t="s">
        <v>490</v>
      </c>
      <c r="AU176" s="148" t="s">
        <v>86</v>
      </c>
      <c r="AY176" s="17" t="s">
        <v>339</v>
      </c>
      <c r="BE176" s="149">
        <f>IF(N176="základní",J176,0)</f>
        <v>0</v>
      </c>
      <c r="BF176" s="149">
        <f>IF(N176="snížená",J176,0)</f>
        <v>0</v>
      </c>
      <c r="BG176" s="149">
        <f>IF(N176="zákl. přenesená",J176,0)</f>
        <v>0</v>
      </c>
      <c r="BH176" s="149">
        <f>IF(N176="sníž. přenesená",J176,0)</f>
        <v>0</v>
      </c>
      <c r="BI176" s="149">
        <f>IF(N176="nulová",J176,0)</f>
        <v>0</v>
      </c>
      <c r="BJ176" s="17" t="s">
        <v>84</v>
      </c>
      <c r="BK176" s="149">
        <f>ROUND(I176*H176,2)</f>
        <v>0</v>
      </c>
      <c r="BL176" s="17" t="s">
        <v>249</v>
      </c>
      <c r="BM176" s="148" t="s">
        <v>7313</v>
      </c>
    </row>
    <row r="177" spans="2:65" s="1" customFormat="1" x14ac:dyDescent="0.2">
      <c r="B177" s="32"/>
      <c r="D177" s="150" t="s">
        <v>348</v>
      </c>
      <c r="F177" s="151" t="s">
        <v>7312</v>
      </c>
      <c r="I177" s="152"/>
      <c r="L177" s="32"/>
      <c r="M177" s="153"/>
      <c r="T177" s="56"/>
      <c r="AT177" s="17" t="s">
        <v>348</v>
      </c>
      <c r="AU177" s="17" t="s">
        <v>86</v>
      </c>
    </row>
    <row r="178" spans="2:65" s="1" customFormat="1" ht="16.5" customHeight="1" x14ac:dyDescent="0.2">
      <c r="B178" s="136"/>
      <c r="C178" s="137" t="s">
        <v>7</v>
      </c>
      <c r="D178" s="137" t="s">
        <v>342</v>
      </c>
      <c r="E178" s="138" t="s">
        <v>7314</v>
      </c>
      <c r="F178" s="139" t="s">
        <v>7315</v>
      </c>
      <c r="G178" s="140" t="s">
        <v>381</v>
      </c>
      <c r="H178" s="141">
        <v>1</v>
      </c>
      <c r="I178" s="142"/>
      <c r="J178" s="143">
        <f>ROUND(I178*H178,2)</f>
        <v>0</v>
      </c>
      <c r="K178" s="139" t="s">
        <v>902</v>
      </c>
      <c r="L178" s="32"/>
      <c r="M178" s="144" t="s">
        <v>1</v>
      </c>
      <c r="N178" s="145" t="s">
        <v>42</v>
      </c>
      <c r="P178" s="146">
        <f>O178*H178</f>
        <v>0</v>
      </c>
      <c r="Q178" s="146">
        <v>0</v>
      </c>
      <c r="R178" s="146">
        <f>Q178*H178</f>
        <v>0</v>
      </c>
      <c r="S178" s="146">
        <v>0.432</v>
      </c>
      <c r="T178" s="147">
        <f>S178*H178</f>
        <v>0.432</v>
      </c>
      <c r="AR178" s="148" t="s">
        <v>249</v>
      </c>
      <c r="AT178" s="148" t="s">
        <v>342</v>
      </c>
      <c r="AU178" s="148" t="s">
        <v>86</v>
      </c>
      <c r="AY178" s="17" t="s">
        <v>339</v>
      </c>
      <c r="BE178" s="149">
        <f>IF(N178="základní",J178,0)</f>
        <v>0</v>
      </c>
      <c r="BF178" s="149">
        <f>IF(N178="snížená",J178,0)</f>
        <v>0</v>
      </c>
      <c r="BG178" s="149">
        <f>IF(N178="zákl. přenesená",J178,0)</f>
        <v>0</v>
      </c>
      <c r="BH178" s="149">
        <f>IF(N178="sníž. přenesená",J178,0)</f>
        <v>0</v>
      </c>
      <c r="BI178" s="149">
        <f>IF(N178="nulová",J178,0)</f>
        <v>0</v>
      </c>
      <c r="BJ178" s="17" t="s">
        <v>84</v>
      </c>
      <c r="BK178" s="149">
        <f>ROUND(I178*H178,2)</f>
        <v>0</v>
      </c>
      <c r="BL178" s="17" t="s">
        <v>249</v>
      </c>
      <c r="BM178" s="148" t="s">
        <v>7316</v>
      </c>
    </row>
    <row r="179" spans="2:65" s="1" customFormat="1" x14ac:dyDescent="0.2">
      <c r="B179" s="32"/>
      <c r="D179" s="150" t="s">
        <v>348</v>
      </c>
      <c r="F179" s="151" t="s">
        <v>7315</v>
      </c>
      <c r="I179" s="152"/>
      <c r="L179" s="32"/>
      <c r="M179" s="153"/>
      <c r="T179" s="56"/>
      <c r="AT179" s="17" t="s">
        <v>348</v>
      </c>
      <c r="AU179" s="17" t="s">
        <v>86</v>
      </c>
    </row>
    <row r="180" spans="2:65" s="1" customFormat="1" ht="16.5" customHeight="1" x14ac:dyDescent="0.2">
      <c r="B180" s="136"/>
      <c r="C180" s="137" t="s">
        <v>460</v>
      </c>
      <c r="D180" s="137" t="s">
        <v>342</v>
      </c>
      <c r="E180" s="138" t="s">
        <v>7317</v>
      </c>
      <c r="F180" s="139" t="s">
        <v>7318</v>
      </c>
      <c r="G180" s="140" t="s">
        <v>345</v>
      </c>
      <c r="H180" s="141">
        <v>2</v>
      </c>
      <c r="I180" s="142"/>
      <c r="J180" s="143">
        <f>ROUND(I180*H180,2)</f>
        <v>0</v>
      </c>
      <c r="K180" s="139" t="s">
        <v>902</v>
      </c>
      <c r="L180" s="32"/>
      <c r="M180" s="144" t="s">
        <v>1</v>
      </c>
      <c r="N180" s="145" t="s">
        <v>42</v>
      </c>
      <c r="P180" s="146">
        <f>O180*H180</f>
        <v>0</v>
      </c>
      <c r="Q180" s="146">
        <v>0</v>
      </c>
      <c r="R180" s="146">
        <f>Q180*H180</f>
        <v>0</v>
      </c>
      <c r="S180" s="146">
        <v>0.26200000000000001</v>
      </c>
      <c r="T180" s="147">
        <f>S180*H180</f>
        <v>0.52400000000000002</v>
      </c>
      <c r="AR180" s="148" t="s">
        <v>249</v>
      </c>
      <c r="AT180" s="148" t="s">
        <v>342</v>
      </c>
      <c r="AU180" s="148" t="s">
        <v>86</v>
      </c>
      <c r="AY180" s="17" t="s">
        <v>339</v>
      </c>
      <c r="BE180" s="149">
        <f>IF(N180="základní",J180,0)</f>
        <v>0</v>
      </c>
      <c r="BF180" s="149">
        <f>IF(N180="snížená",J180,0)</f>
        <v>0</v>
      </c>
      <c r="BG180" s="149">
        <f>IF(N180="zákl. přenesená",J180,0)</f>
        <v>0</v>
      </c>
      <c r="BH180" s="149">
        <f>IF(N180="sníž. přenesená",J180,0)</f>
        <v>0</v>
      </c>
      <c r="BI180" s="149">
        <f>IF(N180="nulová",J180,0)</f>
        <v>0</v>
      </c>
      <c r="BJ180" s="17" t="s">
        <v>84</v>
      </c>
      <c r="BK180" s="149">
        <f>ROUND(I180*H180,2)</f>
        <v>0</v>
      </c>
      <c r="BL180" s="17" t="s">
        <v>249</v>
      </c>
      <c r="BM180" s="148" t="s">
        <v>7319</v>
      </c>
    </row>
    <row r="181" spans="2:65" s="1" customFormat="1" x14ac:dyDescent="0.2">
      <c r="B181" s="32"/>
      <c r="D181" s="150" t="s">
        <v>348</v>
      </c>
      <c r="F181" s="151" t="s">
        <v>7318</v>
      </c>
      <c r="I181" s="152"/>
      <c r="L181" s="32"/>
      <c r="M181" s="153"/>
      <c r="T181" s="56"/>
      <c r="AT181" s="17" t="s">
        <v>348</v>
      </c>
      <c r="AU181" s="17" t="s">
        <v>86</v>
      </c>
    </row>
    <row r="182" spans="2:65" s="11" customFormat="1" ht="22.8" customHeight="1" x14ac:dyDescent="0.25">
      <c r="B182" s="124"/>
      <c r="D182" s="125" t="s">
        <v>76</v>
      </c>
      <c r="E182" s="134" t="s">
        <v>2614</v>
      </c>
      <c r="F182" s="134" t="s">
        <v>2615</v>
      </c>
      <c r="I182" s="127"/>
      <c r="J182" s="135">
        <f>BK182</f>
        <v>0</v>
      </c>
      <c r="L182" s="124"/>
      <c r="M182" s="129"/>
      <c r="P182" s="130">
        <f>SUM(P183:P186)</f>
        <v>0</v>
      </c>
      <c r="R182" s="130">
        <f>SUM(R183:R186)</f>
        <v>0</v>
      </c>
      <c r="T182" s="131">
        <f>SUM(T183:T186)</f>
        <v>0</v>
      </c>
      <c r="AR182" s="125" t="s">
        <v>84</v>
      </c>
      <c r="AT182" s="132" t="s">
        <v>76</v>
      </c>
      <c r="AU182" s="132" t="s">
        <v>84</v>
      </c>
      <c r="AY182" s="125" t="s">
        <v>339</v>
      </c>
      <c r="BK182" s="133">
        <f>SUM(BK183:BK186)</f>
        <v>0</v>
      </c>
    </row>
    <row r="183" spans="2:65" s="1" customFormat="1" ht="16.5" customHeight="1" x14ac:dyDescent="0.2">
      <c r="B183" s="136"/>
      <c r="C183" s="137" t="s">
        <v>467</v>
      </c>
      <c r="D183" s="137" t="s">
        <v>342</v>
      </c>
      <c r="E183" s="138" t="s">
        <v>6539</v>
      </c>
      <c r="F183" s="139" t="s">
        <v>6540</v>
      </c>
      <c r="G183" s="140" t="s">
        <v>493</v>
      </c>
      <c r="H183" s="141">
        <v>5</v>
      </c>
      <c r="I183" s="142"/>
      <c r="J183" s="143">
        <f>ROUND(I183*H183,2)</f>
        <v>0</v>
      </c>
      <c r="K183" s="139" t="s">
        <v>902</v>
      </c>
      <c r="L183" s="32"/>
      <c r="M183" s="144" t="s">
        <v>1</v>
      </c>
      <c r="N183" s="145" t="s">
        <v>42</v>
      </c>
      <c r="P183" s="146">
        <f>O183*H183</f>
        <v>0</v>
      </c>
      <c r="Q183" s="146">
        <v>0</v>
      </c>
      <c r="R183" s="146">
        <f>Q183*H183</f>
        <v>0</v>
      </c>
      <c r="S183" s="146">
        <v>0</v>
      </c>
      <c r="T183" s="147">
        <f>S183*H183</f>
        <v>0</v>
      </c>
      <c r="AR183" s="148" t="s">
        <v>249</v>
      </c>
      <c r="AT183" s="148" t="s">
        <v>342</v>
      </c>
      <c r="AU183" s="148" t="s">
        <v>86</v>
      </c>
      <c r="AY183" s="17" t="s">
        <v>339</v>
      </c>
      <c r="BE183" s="149">
        <f>IF(N183="základní",J183,0)</f>
        <v>0</v>
      </c>
      <c r="BF183" s="149">
        <f>IF(N183="snížená",J183,0)</f>
        <v>0</v>
      </c>
      <c r="BG183" s="149">
        <f>IF(N183="zákl. přenesená",J183,0)</f>
        <v>0</v>
      </c>
      <c r="BH183" s="149">
        <f>IF(N183="sníž. přenesená",J183,0)</f>
        <v>0</v>
      </c>
      <c r="BI183" s="149">
        <f>IF(N183="nulová",J183,0)</f>
        <v>0</v>
      </c>
      <c r="BJ183" s="17" t="s">
        <v>84</v>
      </c>
      <c r="BK183" s="149">
        <f>ROUND(I183*H183,2)</f>
        <v>0</v>
      </c>
      <c r="BL183" s="17" t="s">
        <v>249</v>
      </c>
      <c r="BM183" s="148" t="s">
        <v>7320</v>
      </c>
    </row>
    <row r="184" spans="2:65" s="1" customFormat="1" x14ac:dyDescent="0.2">
      <c r="B184" s="32"/>
      <c r="D184" s="150" t="s">
        <v>348</v>
      </c>
      <c r="F184" s="151" t="s">
        <v>6540</v>
      </c>
      <c r="I184" s="152"/>
      <c r="L184" s="32"/>
      <c r="M184" s="153"/>
      <c r="T184" s="56"/>
      <c r="AT184" s="17" t="s">
        <v>348</v>
      </c>
      <c r="AU184" s="17" t="s">
        <v>86</v>
      </c>
    </row>
    <row r="185" spans="2:65" s="1" customFormat="1" ht="21.75" customHeight="1" x14ac:dyDescent="0.2">
      <c r="B185" s="136"/>
      <c r="C185" s="137" t="s">
        <v>472</v>
      </c>
      <c r="D185" s="137" t="s">
        <v>342</v>
      </c>
      <c r="E185" s="138" t="s">
        <v>7321</v>
      </c>
      <c r="F185" s="139" t="s">
        <v>4059</v>
      </c>
      <c r="G185" s="140" t="s">
        <v>493</v>
      </c>
      <c r="H185" s="141">
        <v>5</v>
      </c>
      <c r="I185" s="142"/>
      <c r="J185" s="143">
        <f>ROUND(I185*H185,2)</f>
        <v>0</v>
      </c>
      <c r="K185" s="139" t="s">
        <v>902</v>
      </c>
      <c r="L185" s="32"/>
      <c r="M185" s="144" t="s">
        <v>1</v>
      </c>
      <c r="N185" s="145" t="s">
        <v>42</v>
      </c>
      <c r="P185" s="146">
        <f>O185*H185</f>
        <v>0</v>
      </c>
      <c r="Q185" s="146">
        <v>0</v>
      </c>
      <c r="R185" s="146">
        <f>Q185*H185</f>
        <v>0</v>
      </c>
      <c r="S185" s="146">
        <v>0</v>
      </c>
      <c r="T185" s="147">
        <f>S185*H185</f>
        <v>0</v>
      </c>
      <c r="AR185" s="148" t="s">
        <v>249</v>
      </c>
      <c r="AT185" s="148" t="s">
        <v>342</v>
      </c>
      <c r="AU185" s="148" t="s">
        <v>86</v>
      </c>
      <c r="AY185" s="17" t="s">
        <v>339</v>
      </c>
      <c r="BE185" s="149">
        <f>IF(N185="základní",J185,0)</f>
        <v>0</v>
      </c>
      <c r="BF185" s="149">
        <f>IF(N185="snížená",J185,0)</f>
        <v>0</v>
      </c>
      <c r="BG185" s="149">
        <f>IF(N185="zákl. přenesená",J185,0)</f>
        <v>0</v>
      </c>
      <c r="BH185" s="149">
        <f>IF(N185="sníž. přenesená",J185,0)</f>
        <v>0</v>
      </c>
      <c r="BI185" s="149">
        <f>IF(N185="nulová",J185,0)</f>
        <v>0</v>
      </c>
      <c r="BJ185" s="17" t="s">
        <v>84</v>
      </c>
      <c r="BK185" s="149">
        <f>ROUND(I185*H185,2)</f>
        <v>0</v>
      </c>
      <c r="BL185" s="17" t="s">
        <v>249</v>
      </c>
      <c r="BM185" s="148" t="s">
        <v>7322</v>
      </c>
    </row>
    <row r="186" spans="2:65" s="1" customFormat="1" x14ac:dyDescent="0.2">
      <c r="B186" s="32"/>
      <c r="D186" s="150" t="s">
        <v>348</v>
      </c>
      <c r="F186" s="151" t="s">
        <v>4059</v>
      </c>
      <c r="I186" s="152"/>
      <c r="L186" s="32"/>
      <c r="M186" s="153"/>
      <c r="T186" s="56"/>
      <c r="AT186" s="17" t="s">
        <v>348</v>
      </c>
      <c r="AU186" s="17" t="s">
        <v>86</v>
      </c>
    </row>
    <row r="187" spans="2:65" s="11" customFormat="1" ht="25.95" customHeight="1" x14ac:dyDescent="0.25">
      <c r="B187" s="124"/>
      <c r="D187" s="125" t="s">
        <v>76</v>
      </c>
      <c r="E187" s="126" t="s">
        <v>2667</v>
      </c>
      <c r="F187" s="126" t="s">
        <v>2668</v>
      </c>
      <c r="I187" s="127"/>
      <c r="J187" s="128">
        <f>BK187</f>
        <v>0</v>
      </c>
      <c r="L187" s="124"/>
      <c r="M187" s="129"/>
      <c r="P187" s="130">
        <f>P188</f>
        <v>0</v>
      </c>
      <c r="R187" s="130">
        <f>R188</f>
        <v>9.9600000000000001E-3</v>
      </c>
      <c r="T187" s="131">
        <f>T188</f>
        <v>0</v>
      </c>
      <c r="AR187" s="125" t="s">
        <v>86</v>
      </c>
      <c r="AT187" s="132" t="s">
        <v>76</v>
      </c>
      <c r="AU187" s="132" t="s">
        <v>77</v>
      </c>
      <c r="AY187" s="125" t="s">
        <v>339</v>
      </c>
      <c r="BK187" s="133">
        <f>BK188</f>
        <v>0</v>
      </c>
    </row>
    <row r="188" spans="2:65" s="11" customFormat="1" ht="22.8" customHeight="1" x14ac:dyDescent="0.25">
      <c r="B188" s="124"/>
      <c r="D188" s="125" t="s">
        <v>76</v>
      </c>
      <c r="E188" s="134" t="s">
        <v>7323</v>
      </c>
      <c r="F188" s="134" t="s">
        <v>7324</v>
      </c>
      <c r="I188" s="127"/>
      <c r="J188" s="135">
        <f>BK188</f>
        <v>0</v>
      </c>
      <c r="L188" s="124"/>
      <c r="M188" s="129"/>
      <c r="P188" s="130">
        <f>SUM(P189:P192)</f>
        <v>0</v>
      </c>
      <c r="R188" s="130">
        <f>SUM(R189:R192)</f>
        <v>9.9600000000000001E-3</v>
      </c>
      <c r="T188" s="131">
        <f>SUM(T189:T192)</f>
        <v>0</v>
      </c>
      <c r="AR188" s="125" t="s">
        <v>86</v>
      </c>
      <c r="AT188" s="132" t="s">
        <v>76</v>
      </c>
      <c r="AU188" s="132" t="s">
        <v>84</v>
      </c>
      <c r="AY188" s="125" t="s">
        <v>339</v>
      </c>
      <c r="BK188" s="133">
        <f>SUM(BK189:BK192)</f>
        <v>0</v>
      </c>
    </row>
    <row r="189" spans="2:65" s="1" customFormat="1" ht="16.5" customHeight="1" x14ac:dyDescent="0.2">
      <c r="B189" s="136"/>
      <c r="C189" s="137" t="s">
        <v>478</v>
      </c>
      <c r="D189" s="137" t="s">
        <v>342</v>
      </c>
      <c r="E189" s="138" t="s">
        <v>7325</v>
      </c>
      <c r="F189" s="139" t="s">
        <v>7326</v>
      </c>
      <c r="G189" s="140" t="s">
        <v>358</v>
      </c>
      <c r="H189" s="141">
        <v>3</v>
      </c>
      <c r="I189" s="142"/>
      <c r="J189" s="143">
        <f>ROUND(I189*H189,2)</f>
        <v>0</v>
      </c>
      <c r="K189" s="139" t="s">
        <v>902</v>
      </c>
      <c r="L189" s="32"/>
      <c r="M189" s="144" t="s">
        <v>1</v>
      </c>
      <c r="N189" s="145" t="s">
        <v>42</v>
      </c>
      <c r="P189" s="146">
        <f>O189*H189</f>
        <v>0</v>
      </c>
      <c r="Q189" s="146">
        <v>1.2E-4</v>
      </c>
      <c r="R189" s="146">
        <f>Q189*H189</f>
        <v>3.6000000000000002E-4</v>
      </c>
      <c r="S189" s="146">
        <v>0</v>
      </c>
      <c r="T189" s="147">
        <f>S189*H189</f>
        <v>0</v>
      </c>
      <c r="AR189" s="148" t="s">
        <v>428</v>
      </c>
      <c r="AT189" s="148" t="s">
        <v>342</v>
      </c>
      <c r="AU189" s="148" t="s">
        <v>86</v>
      </c>
      <c r="AY189" s="17" t="s">
        <v>339</v>
      </c>
      <c r="BE189" s="149">
        <f>IF(N189="základní",J189,0)</f>
        <v>0</v>
      </c>
      <c r="BF189" s="149">
        <f>IF(N189="snížená",J189,0)</f>
        <v>0</v>
      </c>
      <c r="BG189" s="149">
        <f>IF(N189="zákl. přenesená",J189,0)</f>
        <v>0</v>
      </c>
      <c r="BH189" s="149">
        <f>IF(N189="sníž. přenesená",J189,0)</f>
        <v>0</v>
      </c>
      <c r="BI189" s="149">
        <f>IF(N189="nulová",J189,0)</f>
        <v>0</v>
      </c>
      <c r="BJ189" s="17" t="s">
        <v>84</v>
      </c>
      <c r="BK189" s="149">
        <f>ROUND(I189*H189,2)</f>
        <v>0</v>
      </c>
      <c r="BL189" s="17" t="s">
        <v>428</v>
      </c>
      <c r="BM189" s="148" t="s">
        <v>7327</v>
      </c>
    </row>
    <row r="190" spans="2:65" s="1" customFormat="1" x14ac:dyDescent="0.2">
      <c r="B190" s="32"/>
      <c r="D190" s="150" t="s">
        <v>348</v>
      </c>
      <c r="F190" s="151" t="s">
        <v>7326</v>
      </c>
      <c r="I190" s="152"/>
      <c r="L190" s="32"/>
      <c r="M190" s="153"/>
      <c r="T190" s="56"/>
      <c r="AT190" s="17" t="s">
        <v>348</v>
      </c>
      <c r="AU190" s="17" t="s">
        <v>86</v>
      </c>
    </row>
    <row r="191" spans="2:65" s="1" customFormat="1" ht="16.5" customHeight="1" x14ac:dyDescent="0.2">
      <c r="B191" s="136"/>
      <c r="C191" s="169" t="s">
        <v>483</v>
      </c>
      <c r="D191" s="169" t="s">
        <v>490</v>
      </c>
      <c r="E191" s="170" t="s">
        <v>7328</v>
      </c>
      <c r="F191" s="171" t="s">
        <v>7329</v>
      </c>
      <c r="G191" s="172" t="s">
        <v>381</v>
      </c>
      <c r="H191" s="173">
        <v>3</v>
      </c>
      <c r="I191" s="174"/>
      <c r="J191" s="175">
        <f>ROUND(I191*H191,2)</f>
        <v>0</v>
      </c>
      <c r="K191" s="171" t="s">
        <v>902</v>
      </c>
      <c r="L191" s="176"/>
      <c r="M191" s="177" t="s">
        <v>1</v>
      </c>
      <c r="N191" s="178" t="s">
        <v>42</v>
      </c>
      <c r="P191" s="146">
        <f>O191*H191</f>
        <v>0</v>
      </c>
      <c r="Q191" s="146">
        <v>3.2000000000000002E-3</v>
      </c>
      <c r="R191" s="146">
        <f>Q191*H191</f>
        <v>9.6000000000000009E-3</v>
      </c>
      <c r="S191" s="146">
        <v>0</v>
      </c>
      <c r="T191" s="147">
        <f>S191*H191</f>
        <v>0</v>
      </c>
      <c r="AR191" s="148" t="s">
        <v>385</v>
      </c>
      <c r="AT191" s="148" t="s">
        <v>490</v>
      </c>
      <c r="AU191" s="148" t="s">
        <v>86</v>
      </c>
      <c r="AY191" s="17" t="s">
        <v>339</v>
      </c>
      <c r="BE191" s="149">
        <f>IF(N191="základní",J191,0)</f>
        <v>0</v>
      </c>
      <c r="BF191" s="149">
        <f>IF(N191="snížená",J191,0)</f>
        <v>0</v>
      </c>
      <c r="BG191" s="149">
        <f>IF(N191="zákl. přenesená",J191,0)</f>
        <v>0</v>
      </c>
      <c r="BH191" s="149">
        <f>IF(N191="sníž. přenesená",J191,0)</f>
        <v>0</v>
      </c>
      <c r="BI191" s="149">
        <f>IF(N191="nulová",J191,0)</f>
        <v>0</v>
      </c>
      <c r="BJ191" s="17" t="s">
        <v>84</v>
      </c>
      <c r="BK191" s="149">
        <f>ROUND(I191*H191,2)</f>
        <v>0</v>
      </c>
      <c r="BL191" s="17" t="s">
        <v>249</v>
      </c>
      <c r="BM191" s="148" t="s">
        <v>7330</v>
      </c>
    </row>
    <row r="192" spans="2:65" s="1" customFormat="1" x14ac:dyDescent="0.2">
      <c r="B192" s="32"/>
      <c r="D192" s="150" t="s">
        <v>348</v>
      </c>
      <c r="F192" s="151" t="s">
        <v>7329</v>
      </c>
      <c r="I192" s="152"/>
      <c r="L192" s="32"/>
      <c r="M192" s="153"/>
      <c r="T192" s="56"/>
      <c r="AT192" s="17" t="s">
        <v>348</v>
      </c>
      <c r="AU192" s="17" t="s">
        <v>86</v>
      </c>
    </row>
    <row r="193" spans="2:65" s="11" customFormat="1" ht="25.95" customHeight="1" x14ac:dyDescent="0.25">
      <c r="B193" s="124"/>
      <c r="D193" s="125" t="s">
        <v>76</v>
      </c>
      <c r="E193" s="126" t="s">
        <v>490</v>
      </c>
      <c r="F193" s="126" t="s">
        <v>6578</v>
      </c>
      <c r="I193" s="127"/>
      <c r="J193" s="128">
        <f>BK193</f>
        <v>0</v>
      </c>
      <c r="L193" s="124"/>
      <c r="M193" s="129"/>
      <c r="P193" s="130">
        <f>P194</f>
        <v>0</v>
      </c>
      <c r="R193" s="130">
        <f>R194</f>
        <v>41.509900000000002</v>
      </c>
      <c r="T193" s="131">
        <f>T194</f>
        <v>0</v>
      </c>
      <c r="AR193" s="125" t="s">
        <v>97</v>
      </c>
      <c r="AT193" s="132" t="s">
        <v>76</v>
      </c>
      <c r="AU193" s="132" t="s">
        <v>77</v>
      </c>
      <c r="AY193" s="125" t="s">
        <v>339</v>
      </c>
      <c r="BK193" s="133">
        <f>BK194</f>
        <v>0</v>
      </c>
    </row>
    <row r="194" spans="2:65" s="11" customFormat="1" ht="22.8" customHeight="1" x14ac:dyDescent="0.25">
      <c r="B194" s="124"/>
      <c r="D194" s="125" t="s">
        <v>76</v>
      </c>
      <c r="E194" s="134" t="s">
        <v>6579</v>
      </c>
      <c r="F194" s="134" t="s">
        <v>6580</v>
      </c>
      <c r="I194" s="127"/>
      <c r="J194" s="135">
        <f>BK194</f>
        <v>0</v>
      </c>
      <c r="L194" s="124"/>
      <c r="M194" s="129"/>
      <c r="P194" s="130">
        <f>SUM(P195:P200)</f>
        <v>0</v>
      </c>
      <c r="R194" s="130">
        <f>SUM(R195:R200)</f>
        <v>41.509900000000002</v>
      </c>
      <c r="T194" s="131">
        <f>SUM(T195:T200)</f>
        <v>0</v>
      </c>
      <c r="AR194" s="125" t="s">
        <v>97</v>
      </c>
      <c r="AT194" s="132" t="s">
        <v>76</v>
      </c>
      <c r="AU194" s="132" t="s">
        <v>84</v>
      </c>
      <c r="AY194" s="125" t="s">
        <v>339</v>
      </c>
      <c r="BK194" s="133">
        <f>SUM(BK195:BK200)</f>
        <v>0</v>
      </c>
    </row>
    <row r="195" spans="2:65" s="1" customFormat="1" ht="16.5" customHeight="1" x14ac:dyDescent="0.2">
      <c r="B195" s="136"/>
      <c r="C195" s="137" t="s">
        <v>489</v>
      </c>
      <c r="D195" s="137" t="s">
        <v>342</v>
      </c>
      <c r="E195" s="138" t="s">
        <v>7331</v>
      </c>
      <c r="F195" s="139" t="s">
        <v>7332</v>
      </c>
      <c r="G195" s="140" t="s">
        <v>363</v>
      </c>
      <c r="H195" s="141">
        <v>1</v>
      </c>
      <c r="I195" s="142"/>
      <c r="J195" s="143">
        <f>ROUND(I195*H195,2)</f>
        <v>0</v>
      </c>
      <c r="K195" s="139" t="s">
        <v>902</v>
      </c>
      <c r="L195" s="32"/>
      <c r="M195" s="144" t="s">
        <v>1</v>
      </c>
      <c r="N195" s="145" t="s">
        <v>42</v>
      </c>
      <c r="P195" s="146">
        <f>O195*H195</f>
        <v>0</v>
      </c>
      <c r="Q195" s="146">
        <v>9.9000000000000008E-3</v>
      </c>
      <c r="R195" s="146">
        <f>Q195*H195</f>
        <v>9.9000000000000008E-3</v>
      </c>
      <c r="S195" s="146">
        <v>0</v>
      </c>
      <c r="T195" s="147">
        <f>S195*H195</f>
        <v>0</v>
      </c>
      <c r="AR195" s="148" t="s">
        <v>826</v>
      </c>
      <c r="AT195" s="148" t="s">
        <v>342</v>
      </c>
      <c r="AU195" s="148" t="s">
        <v>86</v>
      </c>
      <c r="AY195" s="17" t="s">
        <v>339</v>
      </c>
      <c r="BE195" s="149">
        <f>IF(N195="základní",J195,0)</f>
        <v>0</v>
      </c>
      <c r="BF195" s="149">
        <f>IF(N195="snížená",J195,0)</f>
        <v>0</v>
      </c>
      <c r="BG195" s="149">
        <f>IF(N195="zákl. přenesená",J195,0)</f>
        <v>0</v>
      </c>
      <c r="BH195" s="149">
        <f>IF(N195="sníž. přenesená",J195,0)</f>
        <v>0</v>
      </c>
      <c r="BI195" s="149">
        <f>IF(N195="nulová",J195,0)</f>
        <v>0</v>
      </c>
      <c r="BJ195" s="17" t="s">
        <v>84</v>
      </c>
      <c r="BK195" s="149">
        <f>ROUND(I195*H195,2)</f>
        <v>0</v>
      </c>
      <c r="BL195" s="17" t="s">
        <v>826</v>
      </c>
      <c r="BM195" s="148" t="s">
        <v>7333</v>
      </c>
    </row>
    <row r="196" spans="2:65" s="1" customFormat="1" x14ac:dyDescent="0.2">
      <c r="B196" s="32"/>
      <c r="D196" s="150" t="s">
        <v>348</v>
      </c>
      <c r="F196" s="151" t="s">
        <v>7332</v>
      </c>
      <c r="I196" s="152"/>
      <c r="L196" s="32"/>
      <c r="M196" s="153"/>
      <c r="T196" s="56"/>
      <c r="AT196" s="17" t="s">
        <v>348</v>
      </c>
      <c r="AU196" s="17" t="s">
        <v>86</v>
      </c>
    </row>
    <row r="197" spans="2:65" s="1" customFormat="1" ht="16.5" customHeight="1" x14ac:dyDescent="0.2">
      <c r="B197" s="136"/>
      <c r="C197" s="137" t="s">
        <v>497</v>
      </c>
      <c r="D197" s="137" t="s">
        <v>342</v>
      </c>
      <c r="E197" s="138" t="s">
        <v>7334</v>
      </c>
      <c r="F197" s="139" t="s">
        <v>7335</v>
      </c>
      <c r="G197" s="140" t="s">
        <v>358</v>
      </c>
      <c r="H197" s="141">
        <v>825</v>
      </c>
      <c r="I197" s="142"/>
      <c r="J197" s="143">
        <f>ROUND(I197*H197,2)</f>
        <v>0</v>
      </c>
      <c r="K197" s="139" t="s">
        <v>902</v>
      </c>
      <c r="L197" s="32"/>
      <c r="M197" s="144" t="s">
        <v>1</v>
      </c>
      <c r="N197" s="145" t="s">
        <v>42</v>
      </c>
      <c r="P197" s="146">
        <f>O197*H197</f>
        <v>0</v>
      </c>
      <c r="Q197" s="146">
        <v>0</v>
      </c>
      <c r="R197" s="146">
        <f>Q197*H197</f>
        <v>0</v>
      </c>
      <c r="S197" s="146">
        <v>0</v>
      </c>
      <c r="T197" s="147">
        <f>S197*H197</f>
        <v>0</v>
      </c>
      <c r="AR197" s="148" t="s">
        <v>826</v>
      </c>
      <c r="AT197" s="148" t="s">
        <v>342</v>
      </c>
      <c r="AU197" s="148" t="s">
        <v>86</v>
      </c>
      <c r="AY197" s="17" t="s">
        <v>339</v>
      </c>
      <c r="BE197" s="149">
        <f>IF(N197="základní",J197,0)</f>
        <v>0</v>
      </c>
      <c r="BF197" s="149">
        <f>IF(N197="snížená",J197,0)</f>
        <v>0</v>
      </c>
      <c r="BG197" s="149">
        <f>IF(N197="zákl. přenesená",J197,0)</f>
        <v>0</v>
      </c>
      <c r="BH197" s="149">
        <f>IF(N197="sníž. přenesená",J197,0)</f>
        <v>0</v>
      </c>
      <c r="BI197" s="149">
        <f>IF(N197="nulová",J197,0)</f>
        <v>0</v>
      </c>
      <c r="BJ197" s="17" t="s">
        <v>84</v>
      </c>
      <c r="BK197" s="149">
        <f>ROUND(I197*H197,2)</f>
        <v>0</v>
      </c>
      <c r="BL197" s="17" t="s">
        <v>826</v>
      </c>
      <c r="BM197" s="148" t="s">
        <v>7336</v>
      </c>
    </row>
    <row r="198" spans="2:65" s="1" customFormat="1" x14ac:dyDescent="0.2">
      <c r="B198" s="32"/>
      <c r="D198" s="150" t="s">
        <v>348</v>
      </c>
      <c r="F198" s="151" t="s">
        <v>7335</v>
      </c>
      <c r="I198" s="152"/>
      <c r="L198" s="32"/>
      <c r="M198" s="153"/>
      <c r="T198" s="56"/>
      <c r="AT198" s="17" t="s">
        <v>348</v>
      </c>
      <c r="AU198" s="17" t="s">
        <v>86</v>
      </c>
    </row>
    <row r="199" spans="2:65" s="1" customFormat="1" ht="16.5" customHeight="1" x14ac:dyDescent="0.2">
      <c r="B199" s="136"/>
      <c r="C199" s="169" t="s">
        <v>501</v>
      </c>
      <c r="D199" s="169" t="s">
        <v>490</v>
      </c>
      <c r="E199" s="170" t="s">
        <v>7337</v>
      </c>
      <c r="F199" s="171" t="s">
        <v>7338</v>
      </c>
      <c r="G199" s="172" t="s">
        <v>493</v>
      </c>
      <c r="H199" s="173">
        <v>41.5</v>
      </c>
      <c r="I199" s="174"/>
      <c r="J199" s="175">
        <f>ROUND(I199*H199,2)</f>
        <v>0</v>
      </c>
      <c r="K199" s="171" t="s">
        <v>902</v>
      </c>
      <c r="L199" s="176"/>
      <c r="M199" s="177" t="s">
        <v>1</v>
      </c>
      <c r="N199" s="178" t="s">
        <v>42</v>
      </c>
      <c r="P199" s="146">
        <f>O199*H199</f>
        <v>0</v>
      </c>
      <c r="Q199" s="146">
        <v>1</v>
      </c>
      <c r="R199" s="146">
        <f>Q199*H199</f>
        <v>41.5</v>
      </c>
      <c r="S199" s="146">
        <v>0</v>
      </c>
      <c r="T199" s="147">
        <f>S199*H199</f>
        <v>0</v>
      </c>
      <c r="AR199" s="148" t="s">
        <v>494</v>
      </c>
      <c r="AT199" s="148" t="s">
        <v>490</v>
      </c>
      <c r="AU199" s="148" t="s">
        <v>86</v>
      </c>
      <c r="AY199" s="17" t="s">
        <v>339</v>
      </c>
      <c r="BE199" s="149">
        <f>IF(N199="základní",J199,0)</f>
        <v>0</v>
      </c>
      <c r="BF199" s="149">
        <f>IF(N199="snížená",J199,0)</f>
        <v>0</v>
      </c>
      <c r="BG199" s="149">
        <f>IF(N199="zákl. přenesená",J199,0)</f>
        <v>0</v>
      </c>
      <c r="BH199" s="149">
        <f>IF(N199="sníž. přenesená",J199,0)</f>
        <v>0</v>
      </c>
      <c r="BI199" s="149">
        <f>IF(N199="nulová",J199,0)</f>
        <v>0</v>
      </c>
      <c r="BJ199" s="17" t="s">
        <v>84</v>
      </c>
      <c r="BK199" s="149">
        <f>ROUND(I199*H199,2)</f>
        <v>0</v>
      </c>
      <c r="BL199" s="17" t="s">
        <v>494</v>
      </c>
      <c r="BM199" s="148" t="s">
        <v>7339</v>
      </c>
    </row>
    <row r="200" spans="2:65" s="1" customFormat="1" x14ac:dyDescent="0.2">
      <c r="B200" s="32"/>
      <c r="D200" s="150" t="s">
        <v>348</v>
      </c>
      <c r="F200" s="151" t="s">
        <v>7338</v>
      </c>
      <c r="I200" s="152"/>
      <c r="L200" s="32"/>
      <c r="M200" s="202"/>
      <c r="N200" s="203"/>
      <c r="O200" s="203"/>
      <c r="P200" s="203"/>
      <c r="Q200" s="203"/>
      <c r="R200" s="203"/>
      <c r="S200" s="203"/>
      <c r="T200" s="204"/>
      <c r="AT200" s="17" t="s">
        <v>348</v>
      </c>
      <c r="AU200" s="17" t="s">
        <v>86</v>
      </c>
    </row>
    <row r="201" spans="2:65" s="1" customFormat="1" ht="6.9" customHeight="1" x14ac:dyDescent="0.2">
      <c r="B201" s="44"/>
      <c r="C201" s="45"/>
      <c r="D201" s="45"/>
      <c r="E201" s="45"/>
      <c r="F201" s="45"/>
      <c r="G201" s="45"/>
      <c r="H201" s="45"/>
      <c r="I201" s="45"/>
      <c r="J201" s="45"/>
      <c r="K201" s="45"/>
      <c r="L201" s="32"/>
    </row>
  </sheetData>
  <autoFilter ref="C132:K200" xr:uid="{00000000-0009-0000-0000-000028000000}"/>
  <mergeCells count="15">
    <mergeCell ref="E119:H119"/>
    <mergeCell ref="E123:H123"/>
    <mergeCell ref="E121:H121"/>
    <mergeCell ref="E125:H125"/>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B2:BM286"/>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282</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3.2" x14ac:dyDescent="0.2">
      <c r="B8" s="20"/>
      <c r="D8" s="27" t="s">
        <v>312</v>
      </c>
      <c r="L8" s="20"/>
    </row>
    <row r="9" spans="2:46" ht="16.5" customHeight="1" x14ac:dyDescent="0.2">
      <c r="B9" s="20"/>
      <c r="E9" s="278" t="s">
        <v>6625</v>
      </c>
      <c r="F9" s="256"/>
      <c r="G9" s="256"/>
      <c r="H9" s="256"/>
      <c r="L9" s="20"/>
    </row>
    <row r="10" spans="2:46" ht="12" customHeight="1" x14ac:dyDescent="0.2">
      <c r="B10" s="20"/>
      <c r="D10" s="27" t="s">
        <v>314</v>
      </c>
      <c r="L10" s="20"/>
    </row>
    <row r="11" spans="2:46" s="1" customFormat="1" ht="16.5" customHeight="1" x14ac:dyDescent="0.2">
      <c r="B11" s="32"/>
      <c r="E11" s="260" t="s">
        <v>7102</v>
      </c>
      <c r="F11" s="277"/>
      <c r="G11" s="277"/>
      <c r="H11" s="277"/>
      <c r="L11" s="32"/>
    </row>
    <row r="12" spans="2:46" s="1" customFormat="1" ht="12" customHeight="1" x14ac:dyDescent="0.2">
      <c r="B12" s="32"/>
      <c r="D12" s="27" t="s">
        <v>6627</v>
      </c>
      <c r="L12" s="32"/>
    </row>
    <row r="13" spans="2:46" s="1" customFormat="1" ht="16.5" customHeight="1" x14ac:dyDescent="0.2">
      <c r="B13" s="32"/>
      <c r="E13" s="248" t="s">
        <v>7340</v>
      </c>
      <c r="F13" s="277"/>
      <c r="G13" s="277"/>
      <c r="H13" s="277"/>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8"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80" t="str">
        <f>'Rekapitulace stavby'!E14</f>
        <v>Vyplň údaj</v>
      </c>
      <c r="F22" s="266"/>
      <c r="G22" s="266"/>
      <c r="H22" s="266"/>
      <c r="I22" s="27" t="s">
        <v>28</v>
      </c>
      <c r="J22" s="28" t="str">
        <f>'Rekapitulace stavby'!AN14</f>
        <v>Vyplň údaj</v>
      </c>
      <c r="L22" s="32"/>
    </row>
    <row r="23" spans="2:12" s="1" customFormat="1" ht="6.9" customHeight="1" x14ac:dyDescent="0.2">
      <c r="B23" s="32"/>
      <c r="L23" s="32"/>
    </row>
    <row r="24" spans="2:12" s="1" customFormat="1" ht="12" customHeight="1" x14ac:dyDescent="0.2">
      <c r="B24" s="32"/>
      <c r="D24" s="27" t="s">
        <v>32</v>
      </c>
      <c r="I24" s="27" t="s">
        <v>25</v>
      </c>
      <c r="J24" s="25" t="s">
        <v>1</v>
      </c>
      <c r="L24" s="32"/>
    </row>
    <row r="25" spans="2:12" s="1" customFormat="1" ht="18" customHeight="1" x14ac:dyDescent="0.2">
      <c r="B25" s="32"/>
      <c r="E25" s="25" t="s">
        <v>7104</v>
      </c>
      <c r="I25" s="27" t="s">
        <v>28</v>
      </c>
      <c r="J25" s="25" t="s">
        <v>1</v>
      </c>
      <c r="L25" s="32"/>
    </row>
    <row r="26" spans="2:12" s="1" customFormat="1" ht="6.9" customHeight="1" x14ac:dyDescent="0.2">
      <c r="B26" s="32"/>
      <c r="L26" s="32"/>
    </row>
    <row r="27" spans="2:12" s="1" customFormat="1" ht="12" customHeight="1" x14ac:dyDescent="0.2">
      <c r="B27" s="32"/>
      <c r="D27" s="27" t="s">
        <v>35</v>
      </c>
      <c r="I27" s="27" t="s">
        <v>25</v>
      </c>
      <c r="J27" s="25" t="s">
        <v>1</v>
      </c>
      <c r="L27" s="32"/>
    </row>
    <row r="28" spans="2:12" s="1" customFormat="1" ht="18" customHeight="1" x14ac:dyDescent="0.2">
      <c r="B28" s="32"/>
      <c r="E28" s="25" t="s">
        <v>7341</v>
      </c>
      <c r="I28" s="27" t="s">
        <v>28</v>
      </c>
      <c r="J28" s="25" t="s">
        <v>1</v>
      </c>
      <c r="L28" s="32"/>
    </row>
    <row r="29" spans="2:12" s="1" customFormat="1" ht="6.9" customHeight="1" x14ac:dyDescent="0.2">
      <c r="B29" s="32"/>
      <c r="L29" s="32"/>
    </row>
    <row r="30" spans="2:12" s="1" customFormat="1" ht="12" customHeight="1" x14ac:dyDescent="0.2">
      <c r="B30" s="32"/>
      <c r="D30" s="27" t="s">
        <v>36</v>
      </c>
      <c r="L30" s="32"/>
    </row>
    <row r="31" spans="2:12" s="7" customFormat="1" ht="16.5" customHeight="1" x14ac:dyDescent="0.2">
      <c r="B31" s="94"/>
      <c r="E31" s="270" t="s">
        <v>1</v>
      </c>
      <c r="F31" s="270"/>
      <c r="G31" s="270"/>
      <c r="H31" s="270"/>
      <c r="L31" s="94"/>
    </row>
    <row r="32" spans="2:12" s="1" customFormat="1" ht="6.9" customHeight="1" x14ac:dyDescent="0.2">
      <c r="B32" s="32"/>
      <c r="L32" s="32"/>
    </row>
    <row r="33" spans="2:12" s="1" customFormat="1" ht="6.9" customHeight="1" x14ac:dyDescent="0.2">
      <c r="B33" s="32"/>
      <c r="D33" s="53"/>
      <c r="E33" s="53"/>
      <c r="F33" s="53"/>
      <c r="G33" s="53"/>
      <c r="H33" s="53"/>
      <c r="I33" s="53"/>
      <c r="J33" s="53"/>
      <c r="K33" s="53"/>
      <c r="L33" s="32"/>
    </row>
    <row r="34" spans="2:12" s="1" customFormat="1" ht="25.35" customHeight="1" x14ac:dyDescent="0.2">
      <c r="B34" s="32"/>
      <c r="D34" s="95" t="s">
        <v>37</v>
      </c>
      <c r="J34" s="66">
        <f>ROUND(J124, 2)</f>
        <v>0</v>
      </c>
      <c r="L34" s="32"/>
    </row>
    <row r="35" spans="2:12" s="1" customFormat="1" ht="6.9" customHeight="1" x14ac:dyDescent="0.2">
      <c r="B35" s="32"/>
      <c r="D35" s="53"/>
      <c r="E35" s="53"/>
      <c r="F35" s="53"/>
      <c r="G35" s="53"/>
      <c r="H35" s="53"/>
      <c r="I35" s="53"/>
      <c r="J35" s="53"/>
      <c r="K35" s="53"/>
      <c r="L35" s="32"/>
    </row>
    <row r="36" spans="2:12" s="1" customFormat="1" ht="14.4" customHeight="1" x14ac:dyDescent="0.2">
      <c r="B36" s="32"/>
      <c r="F36" s="35" t="s">
        <v>39</v>
      </c>
      <c r="I36" s="35" t="s">
        <v>38</v>
      </c>
      <c r="J36" s="35" t="s">
        <v>40</v>
      </c>
      <c r="L36" s="32"/>
    </row>
    <row r="37" spans="2:12" s="1" customFormat="1" ht="14.4" customHeight="1" x14ac:dyDescent="0.2">
      <c r="B37" s="32"/>
      <c r="D37" s="55" t="s">
        <v>41</v>
      </c>
      <c r="E37" s="27" t="s">
        <v>42</v>
      </c>
      <c r="F37" s="86">
        <f>ROUND((SUM(BE124:BE285)),  2)</f>
        <v>0</v>
      </c>
      <c r="I37" s="96">
        <v>0.21</v>
      </c>
      <c r="J37" s="86">
        <f>ROUND(((SUM(BE124:BE285))*I37),  2)</f>
        <v>0</v>
      </c>
      <c r="L37" s="32"/>
    </row>
    <row r="38" spans="2:12" s="1" customFormat="1" ht="14.4" customHeight="1" x14ac:dyDescent="0.2">
      <c r="B38" s="32"/>
      <c r="E38" s="27" t="s">
        <v>43</v>
      </c>
      <c r="F38" s="86">
        <f>ROUND((SUM(BF124:BF285)),  2)</f>
        <v>0</v>
      </c>
      <c r="I38" s="96">
        <v>0.12</v>
      </c>
      <c r="J38" s="86">
        <f>ROUND(((SUM(BF124:BF285))*I38),  2)</f>
        <v>0</v>
      </c>
      <c r="L38" s="32"/>
    </row>
    <row r="39" spans="2:12" s="1" customFormat="1" ht="14.4" hidden="1" customHeight="1" x14ac:dyDescent="0.2">
      <c r="B39" s="32"/>
      <c r="E39" s="27" t="s">
        <v>44</v>
      </c>
      <c r="F39" s="86">
        <f>ROUND((SUM(BG124:BG285)),  2)</f>
        <v>0</v>
      </c>
      <c r="I39" s="96">
        <v>0.21</v>
      </c>
      <c r="J39" s="86">
        <f>0</f>
        <v>0</v>
      </c>
      <c r="L39" s="32"/>
    </row>
    <row r="40" spans="2:12" s="1" customFormat="1" ht="14.4" hidden="1" customHeight="1" x14ac:dyDescent="0.2">
      <c r="B40" s="32"/>
      <c r="E40" s="27" t="s">
        <v>45</v>
      </c>
      <c r="F40" s="86">
        <f>ROUND((SUM(BH124:BH285)),  2)</f>
        <v>0</v>
      </c>
      <c r="I40" s="96">
        <v>0.12</v>
      </c>
      <c r="J40" s="86">
        <f>0</f>
        <v>0</v>
      </c>
      <c r="L40" s="32"/>
    </row>
    <row r="41" spans="2:12" s="1" customFormat="1" ht="14.4" hidden="1" customHeight="1" x14ac:dyDescent="0.2">
      <c r="B41" s="32"/>
      <c r="E41" s="27" t="s">
        <v>46</v>
      </c>
      <c r="F41" s="86">
        <f>ROUND((SUM(BI124:BI285)),  2)</f>
        <v>0</v>
      </c>
      <c r="I41" s="96">
        <v>0</v>
      </c>
      <c r="J41" s="86">
        <f>0</f>
        <v>0</v>
      </c>
      <c r="L41" s="32"/>
    </row>
    <row r="42" spans="2:12" s="1" customFormat="1" ht="6.9"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 customHeight="1" x14ac:dyDescent="0.2">
      <c r="B44" s="32"/>
      <c r="L44" s="32"/>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ht="16.5" customHeight="1" x14ac:dyDescent="0.2">
      <c r="B87" s="20"/>
      <c r="E87" s="278" t="s">
        <v>6625</v>
      </c>
      <c r="F87" s="256"/>
      <c r="G87" s="256"/>
      <c r="H87" s="256"/>
      <c r="L87" s="20"/>
    </row>
    <row r="88" spans="2:12" ht="12" customHeight="1" x14ac:dyDescent="0.2">
      <c r="B88" s="20"/>
      <c r="C88" s="27" t="s">
        <v>314</v>
      </c>
      <c r="L88" s="20"/>
    </row>
    <row r="89" spans="2:12" s="1" customFormat="1" ht="16.5" customHeight="1" x14ac:dyDescent="0.2">
      <c r="B89" s="32"/>
      <c r="E89" s="260" t="s">
        <v>7102</v>
      </c>
      <c r="F89" s="277"/>
      <c r="G89" s="277"/>
      <c r="H89" s="277"/>
      <c r="L89" s="32"/>
    </row>
    <row r="90" spans="2:12" s="1" customFormat="1" ht="12" customHeight="1" x14ac:dyDescent="0.2">
      <c r="B90" s="32"/>
      <c r="C90" s="27" t="s">
        <v>6627</v>
      </c>
      <c r="L90" s="32"/>
    </row>
    <row r="91" spans="2:12" s="1" customFormat="1" ht="16.5" customHeight="1" x14ac:dyDescent="0.2">
      <c r="B91" s="32"/>
      <c r="E91" s="248" t="str">
        <f>E13</f>
        <v>PS03.3.2.1 - Přenosový systém</v>
      </c>
      <c r="F91" s="277"/>
      <c r="G91" s="277"/>
      <c r="H91" s="277"/>
      <c r="L91" s="32"/>
    </row>
    <row r="92" spans="2:12" s="1" customFormat="1" ht="6.9"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 customHeight="1" x14ac:dyDescent="0.2">
      <c r="B94" s="32"/>
      <c r="L94" s="32"/>
    </row>
    <row r="95" spans="2:12" s="1" customFormat="1" ht="25.65" customHeight="1" x14ac:dyDescent="0.2">
      <c r="B95" s="32"/>
      <c r="C95" s="27" t="s">
        <v>24</v>
      </c>
      <c r="F95" s="25" t="str">
        <f>E19</f>
        <v>Správa železnic, státní organizace, OŘ Ostrava</v>
      </c>
      <c r="I95" s="27" t="s">
        <v>32</v>
      </c>
      <c r="J95" s="30" t="str">
        <f>E25</f>
        <v>Elektrizace železnic Praha a.s.</v>
      </c>
      <c r="L95" s="32"/>
    </row>
    <row r="96" spans="2:12" s="1" customFormat="1" ht="15.15" customHeight="1" x14ac:dyDescent="0.2">
      <c r="B96" s="32"/>
      <c r="C96" s="27" t="s">
        <v>30</v>
      </c>
      <c r="F96" s="25" t="str">
        <f>IF(E22="","",E22)</f>
        <v>Vyplň údaj</v>
      </c>
      <c r="I96" s="27" t="s">
        <v>35</v>
      </c>
      <c r="J96" s="30" t="str">
        <f>E28</f>
        <v>Ing. Milan Oharek</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8" customHeight="1" x14ac:dyDescent="0.2">
      <c r="B100" s="32"/>
      <c r="C100" s="107" t="s">
        <v>319</v>
      </c>
      <c r="J100" s="66">
        <f>J124</f>
        <v>0</v>
      </c>
      <c r="L100" s="32"/>
      <c r="AU100" s="17" t="s">
        <v>320</v>
      </c>
    </row>
    <row r="101" spans="2:47" s="1" customFormat="1" ht="21.75" customHeight="1" x14ac:dyDescent="0.2">
      <c r="B101" s="32"/>
      <c r="L101" s="32"/>
    </row>
    <row r="102" spans="2:47" s="1" customFormat="1" ht="6.9" customHeight="1" x14ac:dyDescent="0.2">
      <c r="B102" s="44"/>
      <c r="C102" s="45"/>
      <c r="D102" s="45"/>
      <c r="E102" s="45"/>
      <c r="F102" s="45"/>
      <c r="G102" s="45"/>
      <c r="H102" s="45"/>
      <c r="I102" s="45"/>
      <c r="J102" s="45"/>
      <c r="K102" s="45"/>
      <c r="L102" s="32"/>
    </row>
    <row r="106" spans="2:47" s="1" customFormat="1" ht="6.9" customHeight="1" x14ac:dyDescent="0.2">
      <c r="B106" s="46"/>
      <c r="C106" s="47"/>
      <c r="D106" s="47"/>
      <c r="E106" s="47"/>
      <c r="F106" s="47"/>
      <c r="G106" s="47"/>
      <c r="H106" s="47"/>
      <c r="I106" s="47"/>
      <c r="J106" s="47"/>
      <c r="K106" s="47"/>
      <c r="L106" s="32"/>
    </row>
    <row r="107" spans="2:47" s="1" customFormat="1" ht="24.9" customHeight="1" x14ac:dyDescent="0.2">
      <c r="B107" s="32"/>
      <c r="C107" s="21" t="s">
        <v>324</v>
      </c>
      <c r="L107" s="32"/>
    </row>
    <row r="108" spans="2:47" s="1" customFormat="1" ht="6.9" customHeight="1" x14ac:dyDescent="0.2">
      <c r="B108" s="32"/>
      <c r="L108" s="32"/>
    </row>
    <row r="109" spans="2:47" s="1" customFormat="1" ht="12" customHeight="1" x14ac:dyDescent="0.2">
      <c r="B109" s="32"/>
      <c r="C109" s="27" t="s">
        <v>16</v>
      </c>
      <c r="L109" s="32"/>
    </row>
    <row r="110" spans="2:47" s="1" customFormat="1" ht="16.5" customHeight="1" x14ac:dyDescent="0.2">
      <c r="B110" s="32"/>
      <c r="E110" s="278" t="str">
        <f>E7</f>
        <v>Prostá rekonstrukce trati v úseku Milotice nad Opavou – Brantice – 2.etapa</v>
      </c>
      <c r="F110" s="279"/>
      <c r="G110" s="279"/>
      <c r="H110" s="279"/>
      <c r="L110" s="32"/>
    </row>
    <row r="111" spans="2:47" ht="12" customHeight="1" x14ac:dyDescent="0.2">
      <c r="B111" s="20"/>
      <c r="C111" s="27" t="s">
        <v>312</v>
      </c>
      <c r="L111" s="20"/>
    </row>
    <row r="112" spans="2:47" ht="16.5" customHeight="1" x14ac:dyDescent="0.2">
      <c r="B112" s="20"/>
      <c r="E112" s="278" t="s">
        <v>6625</v>
      </c>
      <c r="F112" s="256"/>
      <c r="G112" s="256"/>
      <c r="H112" s="256"/>
      <c r="L112" s="20"/>
    </row>
    <row r="113" spans="2:65" ht="12" customHeight="1" x14ac:dyDescent="0.2">
      <c r="B113" s="20"/>
      <c r="C113" s="27" t="s">
        <v>314</v>
      </c>
      <c r="L113" s="20"/>
    </row>
    <row r="114" spans="2:65" s="1" customFormat="1" ht="16.5" customHeight="1" x14ac:dyDescent="0.2">
      <c r="B114" s="32"/>
      <c r="E114" s="260" t="s">
        <v>7102</v>
      </c>
      <c r="F114" s="277"/>
      <c r="G114" s="277"/>
      <c r="H114" s="277"/>
      <c r="L114" s="32"/>
    </row>
    <row r="115" spans="2:65" s="1" customFormat="1" ht="12" customHeight="1" x14ac:dyDescent="0.2">
      <c r="B115" s="32"/>
      <c r="C115" s="27" t="s">
        <v>6627</v>
      </c>
      <c r="L115" s="32"/>
    </row>
    <row r="116" spans="2:65" s="1" customFormat="1" ht="16.5" customHeight="1" x14ac:dyDescent="0.2">
      <c r="B116" s="32"/>
      <c r="E116" s="248" t="str">
        <f>E13</f>
        <v>PS03.3.2.1 - Přenosový systém</v>
      </c>
      <c r="F116" s="277"/>
      <c r="G116" s="277"/>
      <c r="H116" s="277"/>
      <c r="L116" s="32"/>
    </row>
    <row r="117" spans="2:65" s="1" customFormat="1" ht="6.9" customHeight="1" x14ac:dyDescent="0.2">
      <c r="B117" s="32"/>
      <c r="L117" s="32"/>
    </row>
    <row r="118" spans="2:65" s="1" customFormat="1" ht="12" customHeight="1" x14ac:dyDescent="0.2">
      <c r="B118" s="32"/>
      <c r="C118" s="27" t="s">
        <v>20</v>
      </c>
      <c r="F118" s="25" t="str">
        <f>F16</f>
        <v>PS Krnov</v>
      </c>
      <c r="I118" s="27" t="s">
        <v>22</v>
      </c>
      <c r="J118" s="52" t="str">
        <f>IF(J16="","",J16)</f>
        <v>22. 5. 2025</v>
      </c>
      <c r="L118" s="32"/>
    </row>
    <row r="119" spans="2:65" s="1" customFormat="1" ht="6.9" customHeight="1" x14ac:dyDescent="0.2">
      <c r="B119" s="32"/>
      <c r="L119" s="32"/>
    </row>
    <row r="120" spans="2:65" s="1" customFormat="1" ht="25.65" customHeight="1" x14ac:dyDescent="0.2">
      <c r="B120" s="32"/>
      <c r="C120" s="27" t="s">
        <v>24</v>
      </c>
      <c r="F120" s="25" t="str">
        <f>E19</f>
        <v>Správa železnic, státní organizace, OŘ Ostrava</v>
      </c>
      <c r="I120" s="27" t="s">
        <v>32</v>
      </c>
      <c r="J120" s="30" t="str">
        <f>E25</f>
        <v>Elektrizace železnic Praha a.s.</v>
      </c>
      <c r="L120" s="32"/>
    </row>
    <row r="121" spans="2:65" s="1" customFormat="1" ht="15.15" customHeight="1" x14ac:dyDescent="0.2">
      <c r="B121" s="32"/>
      <c r="C121" s="27" t="s">
        <v>30</v>
      </c>
      <c r="F121" s="25" t="str">
        <f>IF(E22="","",E22)</f>
        <v>Vyplň údaj</v>
      </c>
      <c r="I121" s="27" t="s">
        <v>35</v>
      </c>
      <c r="J121" s="30" t="str">
        <f>E28</f>
        <v>Ing. Milan Oharek</v>
      </c>
      <c r="L121" s="32"/>
    </row>
    <row r="122" spans="2:65" s="1" customFormat="1" ht="10.35" customHeight="1" x14ac:dyDescent="0.2">
      <c r="B122" s="32"/>
      <c r="L122" s="32"/>
    </row>
    <row r="123" spans="2:65" s="10" customFormat="1" ht="29.25" customHeight="1" x14ac:dyDescent="0.2">
      <c r="B123" s="116"/>
      <c r="C123" s="117" t="s">
        <v>325</v>
      </c>
      <c r="D123" s="118" t="s">
        <v>62</v>
      </c>
      <c r="E123" s="118" t="s">
        <v>58</v>
      </c>
      <c r="F123" s="118" t="s">
        <v>59</v>
      </c>
      <c r="G123" s="118" t="s">
        <v>326</v>
      </c>
      <c r="H123" s="118" t="s">
        <v>327</v>
      </c>
      <c r="I123" s="118" t="s">
        <v>328</v>
      </c>
      <c r="J123" s="118" t="s">
        <v>318</v>
      </c>
      <c r="K123" s="119" t="s">
        <v>329</v>
      </c>
      <c r="L123" s="116"/>
      <c r="M123" s="59" t="s">
        <v>1</v>
      </c>
      <c r="N123" s="60" t="s">
        <v>41</v>
      </c>
      <c r="O123" s="60" t="s">
        <v>330</v>
      </c>
      <c r="P123" s="60" t="s">
        <v>331</v>
      </c>
      <c r="Q123" s="60" t="s">
        <v>332</v>
      </c>
      <c r="R123" s="60" t="s">
        <v>333</v>
      </c>
      <c r="S123" s="60" t="s">
        <v>334</v>
      </c>
      <c r="T123" s="61" t="s">
        <v>335</v>
      </c>
    </row>
    <row r="124" spans="2:65" s="1" customFormat="1" ht="22.8" customHeight="1" x14ac:dyDescent="0.3">
      <c r="B124" s="32"/>
      <c r="C124" s="64" t="s">
        <v>336</v>
      </c>
      <c r="J124" s="120">
        <f>BK124</f>
        <v>0</v>
      </c>
      <c r="L124" s="32"/>
      <c r="M124" s="62"/>
      <c r="N124" s="53"/>
      <c r="O124" s="53"/>
      <c r="P124" s="121">
        <f>SUM(P125:P285)</f>
        <v>0</v>
      </c>
      <c r="Q124" s="53"/>
      <c r="R124" s="121">
        <f>SUM(R125:R285)</f>
        <v>0</v>
      </c>
      <c r="S124" s="53"/>
      <c r="T124" s="122">
        <f>SUM(T125:T285)</f>
        <v>0</v>
      </c>
      <c r="AT124" s="17" t="s">
        <v>76</v>
      </c>
      <c r="AU124" s="17" t="s">
        <v>320</v>
      </c>
      <c r="BK124" s="123">
        <f>SUM(BK125:BK285)</f>
        <v>0</v>
      </c>
    </row>
    <row r="125" spans="2:65" s="1" customFormat="1" ht="16.5" customHeight="1" x14ac:dyDescent="0.2">
      <c r="B125" s="136"/>
      <c r="C125" s="169" t="s">
        <v>84</v>
      </c>
      <c r="D125" s="169" t="s">
        <v>490</v>
      </c>
      <c r="E125" s="170" t="s">
        <v>7342</v>
      </c>
      <c r="F125" s="171" t="s">
        <v>7343</v>
      </c>
      <c r="G125" s="172" t="s">
        <v>358</v>
      </c>
      <c r="H125" s="173">
        <v>13</v>
      </c>
      <c r="I125" s="174"/>
      <c r="J125" s="175">
        <f>ROUND(I125*H125,2)</f>
        <v>0</v>
      </c>
      <c r="K125" s="171" t="s">
        <v>346</v>
      </c>
      <c r="L125" s="176"/>
      <c r="M125" s="177" t="s">
        <v>1</v>
      </c>
      <c r="N125" s="178" t="s">
        <v>42</v>
      </c>
      <c r="P125" s="146">
        <f>O125*H125</f>
        <v>0</v>
      </c>
      <c r="Q125" s="146">
        <v>0</v>
      </c>
      <c r="R125" s="146">
        <f>Q125*H125</f>
        <v>0</v>
      </c>
      <c r="S125" s="146">
        <v>0</v>
      </c>
      <c r="T125" s="147">
        <f>S125*H125</f>
        <v>0</v>
      </c>
      <c r="AR125" s="148" t="s">
        <v>385</v>
      </c>
      <c r="AT125" s="148" t="s">
        <v>490</v>
      </c>
      <c r="AU125" s="148" t="s">
        <v>77</v>
      </c>
      <c r="AY125" s="17" t="s">
        <v>339</v>
      </c>
      <c r="BE125" s="149">
        <f>IF(N125="základní",J125,0)</f>
        <v>0</v>
      </c>
      <c r="BF125" s="149">
        <f>IF(N125="snížená",J125,0)</f>
        <v>0</v>
      </c>
      <c r="BG125" s="149">
        <f>IF(N125="zákl. přenesená",J125,0)</f>
        <v>0</v>
      </c>
      <c r="BH125" s="149">
        <f>IF(N125="sníž. přenesená",J125,0)</f>
        <v>0</v>
      </c>
      <c r="BI125" s="149">
        <f>IF(N125="nulová",J125,0)</f>
        <v>0</v>
      </c>
      <c r="BJ125" s="17" t="s">
        <v>84</v>
      </c>
      <c r="BK125" s="149">
        <f>ROUND(I125*H125,2)</f>
        <v>0</v>
      </c>
      <c r="BL125" s="17" t="s">
        <v>249</v>
      </c>
      <c r="BM125" s="148" t="s">
        <v>7344</v>
      </c>
    </row>
    <row r="126" spans="2:65" s="1" customFormat="1" x14ac:dyDescent="0.2">
      <c r="B126" s="32"/>
      <c r="D126" s="150" t="s">
        <v>348</v>
      </c>
      <c r="F126" s="151" t="s">
        <v>7343</v>
      </c>
      <c r="I126" s="152"/>
      <c r="L126" s="32"/>
      <c r="M126" s="153"/>
      <c r="T126" s="56"/>
      <c r="AT126" s="17" t="s">
        <v>348</v>
      </c>
      <c r="AU126" s="17" t="s">
        <v>77</v>
      </c>
    </row>
    <row r="127" spans="2:65" s="1" customFormat="1" ht="16.5" customHeight="1" x14ac:dyDescent="0.2">
      <c r="B127" s="136"/>
      <c r="C127" s="169" t="s">
        <v>86</v>
      </c>
      <c r="D127" s="169" t="s">
        <v>490</v>
      </c>
      <c r="E127" s="170" t="s">
        <v>7345</v>
      </c>
      <c r="F127" s="171" t="s">
        <v>7346</v>
      </c>
      <c r="G127" s="172" t="s">
        <v>358</v>
      </c>
      <c r="H127" s="173">
        <v>80</v>
      </c>
      <c r="I127" s="174"/>
      <c r="J127" s="175">
        <f>ROUND(I127*H127,2)</f>
        <v>0</v>
      </c>
      <c r="K127" s="171" t="s">
        <v>346</v>
      </c>
      <c r="L127" s="176"/>
      <c r="M127" s="177" t="s">
        <v>1</v>
      </c>
      <c r="N127" s="178" t="s">
        <v>42</v>
      </c>
      <c r="P127" s="146">
        <f>O127*H127</f>
        <v>0</v>
      </c>
      <c r="Q127" s="146">
        <v>0</v>
      </c>
      <c r="R127" s="146">
        <f>Q127*H127</f>
        <v>0</v>
      </c>
      <c r="S127" s="146">
        <v>0</v>
      </c>
      <c r="T127" s="147">
        <f>S127*H127</f>
        <v>0</v>
      </c>
      <c r="AR127" s="148" t="s">
        <v>385</v>
      </c>
      <c r="AT127" s="148" t="s">
        <v>490</v>
      </c>
      <c r="AU127" s="148" t="s">
        <v>77</v>
      </c>
      <c r="AY127" s="17" t="s">
        <v>339</v>
      </c>
      <c r="BE127" s="149">
        <f>IF(N127="základní",J127,0)</f>
        <v>0</v>
      </c>
      <c r="BF127" s="149">
        <f>IF(N127="snížená",J127,0)</f>
        <v>0</v>
      </c>
      <c r="BG127" s="149">
        <f>IF(N127="zákl. přenesená",J127,0)</f>
        <v>0</v>
      </c>
      <c r="BH127" s="149">
        <f>IF(N127="sníž. přenesená",J127,0)</f>
        <v>0</v>
      </c>
      <c r="BI127" s="149">
        <f>IF(N127="nulová",J127,0)</f>
        <v>0</v>
      </c>
      <c r="BJ127" s="17" t="s">
        <v>84</v>
      </c>
      <c r="BK127" s="149">
        <f>ROUND(I127*H127,2)</f>
        <v>0</v>
      </c>
      <c r="BL127" s="17" t="s">
        <v>249</v>
      </c>
      <c r="BM127" s="148" t="s">
        <v>7347</v>
      </c>
    </row>
    <row r="128" spans="2:65" s="1" customFormat="1" x14ac:dyDescent="0.2">
      <c r="B128" s="32"/>
      <c r="D128" s="150" t="s">
        <v>348</v>
      </c>
      <c r="F128" s="151" t="s">
        <v>7346</v>
      </c>
      <c r="I128" s="152"/>
      <c r="L128" s="32"/>
      <c r="M128" s="153"/>
      <c r="T128" s="56"/>
      <c r="AT128" s="17" t="s">
        <v>348</v>
      </c>
      <c r="AU128" s="17" t="s">
        <v>77</v>
      </c>
    </row>
    <row r="129" spans="2:65" s="1" customFormat="1" ht="21.75" customHeight="1" x14ac:dyDescent="0.2">
      <c r="B129" s="136"/>
      <c r="C129" s="169" t="s">
        <v>97</v>
      </c>
      <c r="D129" s="169" t="s">
        <v>490</v>
      </c>
      <c r="E129" s="170" t="s">
        <v>7348</v>
      </c>
      <c r="F129" s="171" t="s">
        <v>7349</v>
      </c>
      <c r="G129" s="172" t="s">
        <v>358</v>
      </c>
      <c r="H129" s="173">
        <v>13</v>
      </c>
      <c r="I129" s="174"/>
      <c r="J129" s="175">
        <f>ROUND(I129*H129,2)</f>
        <v>0</v>
      </c>
      <c r="K129" s="171" t="s">
        <v>346</v>
      </c>
      <c r="L129" s="176"/>
      <c r="M129" s="177" t="s">
        <v>1</v>
      </c>
      <c r="N129" s="178" t="s">
        <v>42</v>
      </c>
      <c r="P129" s="146">
        <f>O129*H129</f>
        <v>0</v>
      </c>
      <c r="Q129" s="146">
        <v>0</v>
      </c>
      <c r="R129" s="146">
        <f>Q129*H129</f>
        <v>0</v>
      </c>
      <c r="S129" s="146">
        <v>0</v>
      </c>
      <c r="T129" s="147">
        <f>S129*H129</f>
        <v>0</v>
      </c>
      <c r="AR129" s="148" t="s">
        <v>385</v>
      </c>
      <c r="AT129" s="148" t="s">
        <v>490</v>
      </c>
      <c r="AU129" s="148" t="s">
        <v>77</v>
      </c>
      <c r="AY129" s="17" t="s">
        <v>339</v>
      </c>
      <c r="BE129" s="149">
        <f>IF(N129="základní",J129,0)</f>
        <v>0</v>
      </c>
      <c r="BF129" s="149">
        <f>IF(N129="snížená",J129,0)</f>
        <v>0</v>
      </c>
      <c r="BG129" s="149">
        <f>IF(N129="zákl. přenesená",J129,0)</f>
        <v>0</v>
      </c>
      <c r="BH129" s="149">
        <f>IF(N129="sníž. přenesená",J129,0)</f>
        <v>0</v>
      </c>
      <c r="BI129" s="149">
        <f>IF(N129="nulová",J129,0)</f>
        <v>0</v>
      </c>
      <c r="BJ129" s="17" t="s">
        <v>84</v>
      </c>
      <c r="BK129" s="149">
        <f>ROUND(I129*H129,2)</f>
        <v>0</v>
      </c>
      <c r="BL129" s="17" t="s">
        <v>249</v>
      </c>
      <c r="BM129" s="148" t="s">
        <v>7350</v>
      </c>
    </row>
    <row r="130" spans="2:65" s="1" customFormat="1" x14ac:dyDescent="0.2">
      <c r="B130" s="32"/>
      <c r="D130" s="150" t="s">
        <v>348</v>
      </c>
      <c r="F130" s="151" t="s">
        <v>7349</v>
      </c>
      <c r="I130" s="152"/>
      <c r="L130" s="32"/>
      <c r="M130" s="153"/>
      <c r="T130" s="56"/>
      <c r="AT130" s="17" t="s">
        <v>348</v>
      </c>
      <c r="AU130" s="17" t="s">
        <v>77</v>
      </c>
    </row>
    <row r="131" spans="2:65" s="1" customFormat="1" ht="16.5" customHeight="1" x14ac:dyDescent="0.2">
      <c r="B131" s="136"/>
      <c r="C131" s="137" t="s">
        <v>249</v>
      </c>
      <c r="D131" s="137" t="s">
        <v>342</v>
      </c>
      <c r="E131" s="138" t="s">
        <v>6784</v>
      </c>
      <c r="F131" s="139" t="s">
        <v>6785</v>
      </c>
      <c r="G131" s="140" t="s">
        <v>358</v>
      </c>
      <c r="H131" s="141">
        <v>13</v>
      </c>
      <c r="I131" s="142"/>
      <c r="J131" s="143">
        <f>ROUND(I131*H131,2)</f>
        <v>0</v>
      </c>
      <c r="K131" s="139" t="s">
        <v>346</v>
      </c>
      <c r="L131" s="32"/>
      <c r="M131" s="144" t="s">
        <v>1</v>
      </c>
      <c r="N131" s="145" t="s">
        <v>42</v>
      </c>
      <c r="P131" s="146">
        <f>O131*H131</f>
        <v>0</v>
      </c>
      <c r="Q131" s="146">
        <v>0</v>
      </c>
      <c r="R131" s="146">
        <f>Q131*H131</f>
        <v>0</v>
      </c>
      <c r="S131" s="146">
        <v>0</v>
      </c>
      <c r="T131" s="147">
        <f>S131*H131</f>
        <v>0</v>
      </c>
      <c r="AR131" s="148" t="s">
        <v>249</v>
      </c>
      <c r="AT131" s="148" t="s">
        <v>342</v>
      </c>
      <c r="AU131" s="148" t="s">
        <v>77</v>
      </c>
      <c r="AY131" s="17" t="s">
        <v>339</v>
      </c>
      <c r="BE131" s="149">
        <f>IF(N131="základní",J131,0)</f>
        <v>0</v>
      </c>
      <c r="BF131" s="149">
        <f>IF(N131="snížená",J131,0)</f>
        <v>0</v>
      </c>
      <c r="BG131" s="149">
        <f>IF(N131="zákl. přenesená",J131,0)</f>
        <v>0</v>
      </c>
      <c r="BH131" s="149">
        <f>IF(N131="sníž. přenesená",J131,0)</f>
        <v>0</v>
      </c>
      <c r="BI131" s="149">
        <f>IF(N131="nulová",J131,0)</f>
        <v>0</v>
      </c>
      <c r="BJ131" s="17" t="s">
        <v>84</v>
      </c>
      <c r="BK131" s="149">
        <f>ROUND(I131*H131,2)</f>
        <v>0</v>
      </c>
      <c r="BL131" s="17" t="s">
        <v>249</v>
      </c>
      <c r="BM131" s="148" t="s">
        <v>7351</v>
      </c>
    </row>
    <row r="132" spans="2:65" s="1" customFormat="1" x14ac:dyDescent="0.2">
      <c r="B132" s="32"/>
      <c r="D132" s="150" t="s">
        <v>348</v>
      </c>
      <c r="F132" s="151" t="s">
        <v>6785</v>
      </c>
      <c r="I132" s="152"/>
      <c r="L132" s="32"/>
      <c r="M132" s="153"/>
      <c r="T132" s="56"/>
      <c r="AT132" s="17" t="s">
        <v>348</v>
      </c>
      <c r="AU132" s="17" t="s">
        <v>77</v>
      </c>
    </row>
    <row r="133" spans="2:65" s="1" customFormat="1" ht="19.2" x14ac:dyDescent="0.2">
      <c r="B133" s="32"/>
      <c r="D133" s="150" t="s">
        <v>350</v>
      </c>
      <c r="F133" s="154" t="s">
        <v>7352</v>
      </c>
      <c r="I133" s="152"/>
      <c r="L133" s="32"/>
      <c r="M133" s="153"/>
      <c r="T133" s="56"/>
      <c r="AT133" s="17" t="s">
        <v>350</v>
      </c>
      <c r="AU133" s="17" t="s">
        <v>77</v>
      </c>
    </row>
    <row r="134" spans="2:65" s="1" customFormat="1" ht="16.5" customHeight="1" x14ac:dyDescent="0.2">
      <c r="B134" s="136"/>
      <c r="C134" s="137" t="s">
        <v>340</v>
      </c>
      <c r="D134" s="137" t="s">
        <v>342</v>
      </c>
      <c r="E134" s="138" t="s">
        <v>7353</v>
      </c>
      <c r="F134" s="139" t="s">
        <v>7354</v>
      </c>
      <c r="G134" s="140" t="s">
        <v>345</v>
      </c>
      <c r="H134" s="141">
        <v>4</v>
      </c>
      <c r="I134" s="142"/>
      <c r="J134" s="143">
        <f>ROUND(I134*H134,2)</f>
        <v>0</v>
      </c>
      <c r="K134" s="139" t="s">
        <v>346</v>
      </c>
      <c r="L134" s="32"/>
      <c r="M134" s="144" t="s">
        <v>1</v>
      </c>
      <c r="N134" s="145" t="s">
        <v>42</v>
      </c>
      <c r="P134" s="146">
        <f>O134*H134</f>
        <v>0</v>
      </c>
      <c r="Q134" s="146">
        <v>0</v>
      </c>
      <c r="R134" s="146">
        <f>Q134*H134</f>
        <v>0</v>
      </c>
      <c r="S134" s="146">
        <v>0</v>
      </c>
      <c r="T134" s="147">
        <f>S134*H134</f>
        <v>0</v>
      </c>
      <c r="AR134" s="148" t="s">
        <v>249</v>
      </c>
      <c r="AT134" s="148" t="s">
        <v>342</v>
      </c>
      <c r="AU134" s="148" t="s">
        <v>77</v>
      </c>
      <c r="AY134" s="17" t="s">
        <v>339</v>
      </c>
      <c r="BE134" s="149">
        <f>IF(N134="základní",J134,0)</f>
        <v>0</v>
      </c>
      <c r="BF134" s="149">
        <f>IF(N134="snížená",J134,0)</f>
        <v>0</v>
      </c>
      <c r="BG134" s="149">
        <f>IF(N134="zákl. přenesená",J134,0)</f>
        <v>0</v>
      </c>
      <c r="BH134" s="149">
        <f>IF(N134="sníž. přenesená",J134,0)</f>
        <v>0</v>
      </c>
      <c r="BI134" s="149">
        <f>IF(N134="nulová",J134,0)</f>
        <v>0</v>
      </c>
      <c r="BJ134" s="17" t="s">
        <v>84</v>
      </c>
      <c r="BK134" s="149">
        <f>ROUND(I134*H134,2)</f>
        <v>0</v>
      </c>
      <c r="BL134" s="17" t="s">
        <v>249</v>
      </c>
      <c r="BM134" s="148" t="s">
        <v>7355</v>
      </c>
    </row>
    <row r="135" spans="2:65" s="1" customFormat="1" x14ac:dyDescent="0.2">
      <c r="B135" s="32"/>
      <c r="D135" s="150" t="s">
        <v>348</v>
      </c>
      <c r="F135" s="151" t="s">
        <v>7354</v>
      </c>
      <c r="I135" s="152"/>
      <c r="L135" s="32"/>
      <c r="M135" s="153"/>
      <c r="T135" s="56"/>
      <c r="AT135" s="17" t="s">
        <v>348</v>
      </c>
      <c r="AU135" s="17" t="s">
        <v>77</v>
      </c>
    </row>
    <row r="136" spans="2:65" s="1" customFormat="1" ht="19.2" x14ac:dyDescent="0.2">
      <c r="B136" s="32"/>
      <c r="D136" s="150" t="s">
        <v>350</v>
      </c>
      <c r="F136" s="154" t="s">
        <v>7356</v>
      </c>
      <c r="I136" s="152"/>
      <c r="L136" s="32"/>
      <c r="M136" s="153"/>
      <c r="T136" s="56"/>
      <c r="AT136" s="17" t="s">
        <v>350</v>
      </c>
      <c r="AU136" s="17" t="s">
        <v>77</v>
      </c>
    </row>
    <row r="137" spans="2:65" s="1" customFormat="1" ht="16.5" customHeight="1" x14ac:dyDescent="0.2">
      <c r="B137" s="136"/>
      <c r="C137" s="137" t="s">
        <v>370</v>
      </c>
      <c r="D137" s="137" t="s">
        <v>342</v>
      </c>
      <c r="E137" s="138" t="s">
        <v>7357</v>
      </c>
      <c r="F137" s="139" t="s">
        <v>7358</v>
      </c>
      <c r="G137" s="140" t="s">
        <v>358</v>
      </c>
      <c r="H137" s="141">
        <v>13</v>
      </c>
      <c r="I137" s="142"/>
      <c r="J137" s="143">
        <f>ROUND(I137*H137,2)</f>
        <v>0</v>
      </c>
      <c r="K137" s="139" t="s">
        <v>346</v>
      </c>
      <c r="L137" s="32"/>
      <c r="M137" s="144" t="s">
        <v>1</v>
      </c>
      <c r="N137" s="145" t="s">
        <v>42</v>
      </c>
      <c r="P137" s="146">
        <f>O137*H137</f>
        <v>0</v>
      </c>
      <c r="Q137" s="146">
        <v>0</v>
      </c>
      <c r="R137" s="146">
        <f>Q137*H137</f>
        <v>0</v>
      </c>
      <c r="S137" s="146">
        <v>0</v>
      </c>
      <c r="T137" s="147">
        <f>S137*H137</f>
        <v>0</v>
      </c>
      <c r="AR137" s="148" t="s">
        <v>249</v>
      </c>
      <c r="AT137" s="148" t="s">
        <v>342</v>
      </c>
      <c r="AU137" s="148" t="s">
        <v>77</v>
      </c>
      <c r="AY137" s="17" t="s">
        <v>339</v>
      </c>
      <c r="BE137" s="149">
        <f>IF(N137="základní",J137,0)</f>
        <v>0</v>
      </c>
      <c r="BF137" s="149">
        <f>IF(N137="snížená",J137,0)</f>
        <v>0</v>
      </c>
      <c r="BG137" s="149">
        <f>IF(N137="zákl. přenesená",J137,0)</f>
        <v>0</v>
      </c>
      <c r="BH137" s="149">
        <f>IF(N137="sníž. přenesená",J137,0)</f>
        <v>0</v>
      </c>
      <c r="BI137" s="149">
        <f>IF(N137="nulová",J137,0)</f>
        <v>0</v>
      </c>
      <c r="BJ137" s="17" t="s">
        <v>84</v>
      </c>
      <c r="BK137" s="149">
        <f>ROUND(I137*H137,2)</f>
        <v>0</v>
      </c>
      <c r="BL137" s="17" t="s">
        <v>249</v>
      </c>
      <c r="BM137" s="148" t="s">
        <v>7359</v>
      </c>
    </row>
    <row r="138" spans="2:65" s="1" customFormat="1" x14ac:dyDescent="0.2">
      <c r="B138" s="32"/>
      <c r="D138" s="150" t="s">
        <v>348</v>
      </c>
      <c r="F138" s="151" t="s">
        <v>7358</v>
      </c>
      <c r="I138" s="152"/>
      <c r="L138" s="32"/>
      <c r="M138" s="153"/>
      <c r="T138" s="56"/>
      <c r="AT138" s="17" t="s">
        <v>348</v>
      </c>
      <c r="AU138" s="17" t="s">
        <v>77</v>
      </c>
    </row>
    <row r="139" spans="2:65" s="1" customFormat="1" ht="57.6" x14ac:dyDescent="0.2">
      <c r="B139" s="32"/>
      <c r="D139" s="150" t="s">
        <v>350</v>
      </c>
      <c r="F139" s="154" t="s">
        <v>7360</v>
      </c>
      <c r="I139" s="152"/>
      <c r="L139" s="32"/>
      <c r="M139" s="153"/>
      <c r="T139" s="56"/>
      <c r="AT139" s="17" t="s">
        <v>350</v>
      </c>
      <c r="AU139" s="17" t="s">
        <v>77</v>
      </c>
    </row>
    <row r="140" spans="2:65" s="1" customFormat="1" ht="24.15" customHeight="1" x14ac:dyDescent="0.2">
      <c r="B140" s="136"/>
      <c r="C140" s="169" t="s">
        <v>378</v>
      </c>
      <c r="D140" s="169" t="s">
        <v>490</v>
      </c>
      <c r="E140" s="170" t="s">
        <v>7361</v>
      </c>
      <c r="F140" s="171" t="s">
        <v>7362</v>
      </c>
      <c r="G140" s="172" t="s">
        <v>345</v>
      </c>
      <c r="H140" s="173">
        <v>7</v>
      </c>
      <c r="I140" s="174"/>
      <c r="J140" s="175">
        <f>ROUND(I140*H140,2)</f>
        <v>0</v>
      </c>
      <c r="K140" s="171" t="s">
        <v>346</v>
      </c>
      <c r="L140" s="176"/>
      <c r="M140" s="177" t="s">
        <v>1</v>
      </c>
      <c r="N140" s="178" t="s">
        <v>42</v>
      </c>
      <c r="P140" s="146">
        <f>O140*H140</f>
        <v>0</v>
      </c>
      <c r="Q140" s="146">
        <v>0</v>
      </c>
      <c r="R140" s="146">
        <f>Q140*H140</f>
        <v>0</v>
      </c>
      <c r="S140" s="146">
        <v>0</v>
      </c>
      <c r="T140" s="147">
        <f>S140*H140</f>
        <v>0</v>
      </c>
      <c r="AR140" s="148" t="s">
        <v>385</v>
      </c>
      <c r="AT140" s="148" t="s">
        <v>490</v>
      </c>
      <c r="AU140" s="148" t="s">
        <v>77</v>
      </c>
      <c r="AY140" s="17" t="s">
        <v>339</v>
      </c>
      <c r="BE140" s="149">
        <f>IF(N140="základní",J140,0)</f>
        <v>0</v>
      </c>
      <c r="BF140" s="149">
        <f>IF(N140="snížená",J140,0)</f>
        <v>0</v>
      </c>
      <c r="BG140" s="149">
        <f>IF(N140="zákl. přenesená",J140,0)</f>
        <v>0</v>
      </c>
      <c r="BH140" s="149">
        <f>IF(N140="sníž. přenesená",J140,0)</f>
        <v>0</v>
      </c>
      <c r="BI140" s="149">
        <f>IF(N140="nulová",J140,0)</f>
        <v>0</v>
      </c>
      <c r="BJ140" s="17" t="s">
        <v>84</v>
      </c>
      <c r="BK140" s="149">
        <f>ROUND(I140*H140,2)</f>
        <v>0</v>
      </c>
      <c r="BL140" s="17" t="s">
        <v>249</v>
      </c>
      <c r="BM140" s="148" t="s">
        <v>7363</v>
      </c>
    </row>
    <row r="141" spans="2:65" s="1" customFormat="1" ht="19.2" x14ac:dyDescent="0.2">
      <c r="B141" s="32"/>
      <c r="D141" s="150" t="s">
        <v>348</v>
      </c>
      <c r="F141" s="151" t="s">
        <v>7362</v>
      </c>
      <c r="I141" s="152"/>
      <c r="L141" s="32"/>
      <c r="M141" s="153"/>
      <c r="T141" s="56"/>
      <c r="AT141" s="17" t="s">
        <v>348</v>
      </c>
      <c r="AU141" s="17" t="s">
        <v>77</v>
      </c>
    </row>
    <row r="142" spans="2:65" s="1" customFormat="1" ht="24.15" customHeight="1" x14ac:dyDescent="0.2">
      <c r="B142" s="136"/>
      <c r="C142" s="169" t="s">
        <v>385</v>
      </c>
      <c r="D142" s="169" t="s">
        <v>490</v>
      </c>
      <c r="E142" s="170" t="s">
        <v>7364</v>
      </c>
      <c r="F142" s="171" t="s">
        <v>7365</v>
      </c>
      <c r="G142" s="172" t="s">
        <v>345</v>
      </c>
      <c r="H142" s="173">
        <v>26</v>
      </c>
      <c r="I142" s="174"/>
      <c r="J142" s="175">
        <f>ROUND(I142*H142,2)</f>
        <v>0</v>
      </c>
      <c r="K142" s="171" t="s">
        <v>346</v>
      </c>
      <c r="L142" s="176"/>
      <c r="M142" s="177" t="s">
        <v>1</v>
      </c>
      <c r="N142" s="178" t="s">
        <v>42</v>
      </c>
      <c r="P142" s="146">
        <f>O142*H142</f>
        <v>0</v>
      </c>
      <c r="Q142" s="146">
        <v>0</v>
      </c>
      <c r="R142" s="146">
        <f>Q142*H142</f>
        <v>0</v>
      </c>
      <c r="S142" s="146">
        <v>0</v>
      </c>
      <c r="T142" s="147">
        <f>S142*H142</f>
        <v>0</v>
      </c>
      <c r="AR142" s="148" t="s">
        <v>385</v>
      </c>
      <c r="AT142" s="148" t="s">
        <v>490</v>
      </c>
      <c r="AU142" s="148" t="s">
        <v>77</v>
      </c>
      <c r="AY142" s="17" t="s">
        <v>339</v>
      </c>
      <c r="BE142" s="149">
        <f>IF(N142="základní",J142,0)</f>
        <v>0</v>
      </c>
      <c r="BF142" s="149">
        <f>IF(N142="snížená",J142,0)</f>
        <v>0</v>
      </c>
      <c r="BG142" s="149">
        <f>IF(N142="zákl. přenesená",J142,0)</f>
        <v>0</v>
      </c>
      <c r="BH142" s="149">
        <f>IF(N142="sníž. přenesená",J142,0)</f>
        <v>0</v>
      </c>
      <c r="BI142" s="149">
        <f>IF(N142="nulová",J142,0)</f>
        <v>0</v>
      </c>
      <c r="BJ142" s="17" t="s">
        <v>84</v>
      </c>
      <c r="BK142" s="149">
        <f>ROUND(I142*H142,2)</f>
        <v>0</v>
      </c>
      <c r="BL142" s="17" t="s">
        <v>249</v>
      </c>
      <c r="BM142" s="148" t="s">
        <v>7366</v>
      </c>
    </row>
    <row r="143" spans="2:65" s="1" customFormat="1" x14ac:dyDescent="0.2">
      <c r="B143" s="32"/>
      <c r="D143" s="150" t="s">
        <v>348</v>
      </c>
      <c r="F143" s="151" t="s">
        <v>7365</v>
      </c>
      <c r="I143" s="152"/>
      <c r="L143" s="32"/>
      <c r="M143" s="153"/>
      <c r="T143" s="56"/>
      <c r="AT143" s="17" t="s">
        <v>348</v>
      </c>
      <c r="AU143" s="17" t="s">
        <v>77</v>
      </c>
    </row>
    <row r="144" spans="2:65" s="1" customFormat="1" ht="21.75" customHeight="1" x14ac:dyDescent="0.2">
      <c r="B144" s="136"/>
      <c r="C144" s="169" t="s">
        <v>391</v>
      </c>
      <c r="D144" s="169" t="s">
        <v>490</v>
      </c>
      <c r="E144" s="170" t="s">
        <v>7367</v>
      </c>
      <c r="F144" s="171" t="s">
        <v>7368</v>
      </c>
      <c r="G144" s="172" t="s">
        <v>358</v>
      </c>
      <c r="H144" s="173">
        <v>20</v>
      </c>
      <c r="I144" s="174"/>
      <c r="J144" s="175">
        <f>ROUND(I144*H144,2)</f>
        <v>0</v>
      </c>
      <c r="K144" s="171" t="s">
        <v>346</v>
      </c>
      <c r="L144" s="176"/>
      <c r="M144" s="177" t="s">
        <v>1</v>
      </c>
      <c r="N144" s="178" t="s">
        <v>42</v>
      </c>
      <c r="P144" s="146">
        <f>O144*H144</f>
        <v>0</v>
      </c>
      <c r="Q144" s="146">
        <v>0</v>
      </c>
      <c r="R144" s="146">
        <f>Q144*H144</f>
        <v>0</v>
      </c>
      <c r="S144" s="146">
        <v>0</v>
      </c>
      <c r="T144" s="147">
        <f>S144*H144</f>
        <v>0</v>
      </c>
      <c r="AR144" s="148" t="s">
        <v>385</v>
      </c>
      <c r="AT144" s="148" t="s">
        <v>490</v>
      </c>
      <c r="AU144" s="148" t="s">
        <v>77</v>
      </c>
      <c r="AY144" s="17" t="s">
        <v>339</v>
      </c>
      <c r="BE144" s="149">
        <f>IF(N144="základní",J144,0)</f>
        <v>0</v>
      </c>
      <c r="BF144" s="149">
        <f>IF(N144="snížená",J144,0)</f>
        <v>0</v>
      </c>
      <c r="BG144" s="149">
        <f>IF(N144="zákl. přenesená",J144,0)</f>
        <v>0</v>
      </c>
      <c r="BH144" s="149">
        <f>IF(N144="sníž. přenesená",J144,0)</f>
        <v>0</v>
      </c>
      <c r="BI144" s="149">
        <f>IF(N144="nulová",J144,0)</f>
        <v>0</v>
      </c>
      <c r="BJ144" s="17" t="s">
        <v>84</v>
      </c>
      <c r="BK144" s="149">
        <f>ROUND(I144*H144,2)</f>
        <v>0</v>
      </c>
      <c r="BL144" s="17" t="s">
        <v>249</v>
      </c>
      <c r="BM144" s="148" t="s">
        <v>7369</v>
      </c>
    </row>
    <row r="145" spans="2:65" s="1" customFormat="1" x14ac:dyDescent="0.2">
      <c r="B145" s="32"/>
      <c r="D145" s="150" t="s">
        <v>348</v>
      </c>
      <c r="F145" s="151" t="s">
        <v>7368</v>
      </c>
      <c r="I145" s="152"/>
      <c r="L145" s="32"/>
      <c r="M145" s="153"/>
      <c r="T145" s="56"/>
      <c r="AT145" s="17" t="s">
        <v>348</v>
      </c>
      <c r="AU145" s="17" t="s">
        <v>77</v>
      </c>
    </row>
    <row r="146" spans="2:65" s="1" customFormat="1" ht="16.5" customHeight="1" x14ac:dyDescent="0.2">
      <c r="B146" s="136"/>
      <c r="C146" s="137" t="s">
        <v>399</v>
      </c>
      <c r="D146" s="137" t="s">
        <v>342</v>
      </c>
      <c r="E146" s="138" t="s">
        <v>7370</v>
      </c>
      <c r="F146" s="139" t="s">
        <v>7371</v>
      </c>
      <c r="G146" s="140" t="s">
        <v>358</v>
      </c>
      <c r="H146" s="141">
        <v>20</v>
      </c>
      <c r="I146" s="142"/>
      <c r="J146" s="143">
        <f>ROUND(I146*H146,2)</f>
        <v>0</v>
      </c>
      <c r="K146" s="139" t="s">
        <v>346</v>
      </c>
      <c r="L146" s="32"/>
      <c r="M146" s="144" t="s">
        <v>1</v>
      </c>
      <c r="N146" s="145" t="s">
        <v>42</v>
      </c>
      <c r="P146" s="146">
        <f>O146*H146</f>
        <v>0</v>
      </c>
      <c r="Q146" s="146">
        <v>0</v>
      </c>
      <c r="R146" s="146">
        <f>Q146*H146</f>
        <v>0</v>
      </c>
      <c r="S146" s="146">
        <v>0</v>
      </c>
      <c r="T146" s="147">
        <f>S146*H146</f>
        <v>0</v>
      </c>
      <c r="AR146" s="148" t="s">
        <v>1902</v>
      </c>
      <c r="AT146" s="148" t="s">
        <v>342</v>
      </c>
      <c r="AU146" s="148" t="s">
        <v>77</v>
      </c>
      <c r="AY146" s="17" t="s">
        <v>339</v>
      </c>
      <c r="BE146" s="149">
        <f>IF(N146="základní",J146,0)</f>
        <v>0</v>
      </c>
      <c r="BF146" s="149">
        <f>IF(N146="snížená",J146,0)</f>
        <v>0</v>
      </c>
      <c r="BG146" s="149">
        <f>IF(N146="zákl. přenesená",J146,0)</f>
        <v>0</v>
      </c>
      <c r="BH146" s="149">
        <f>IF(N146="sníž. přenesená",J146,0)</f>
        <v>0</v>
      </c>
      <c r="BI146" s="149">
        <f>IF(N146="nulová",J146,0)</f>
        <v>0</v>
      </c>
      <c r="BJ146" s="17" t="s">
        <v>84</v>
      </c>
      <c r="BK146" s="149">
        <f>ROUND(I146*H146,2)</f>
        <v>0</v>
      </c>
      <c r="BL146" s="17" t="s">
        <v>1902</v>
      </c>
      <c r="BM146" s="148" t="s">
        <v>7372</v>
      </c>
    </row>
    <row r="147" spans="2:65" s="1" customFormat="1" x14ac:dyDescent="0.2">
      <c r="B147" s="32"/>
      <c r="D147" s="150" t="s">
        <v>348</v>
      </c>
      <c r="F147" s="151" t="s">
        <v>7371</v>
      </c>
      <c r="I147" s="152"/>
      <c r="L147" s="32"/>
      <c r="M147" s="153"/>
      <c r="T147" s="56"/>
      <c r="AT147" s="17" t="s">
        <v>348</v>
      </c>
      <c r="AU147" s="17" t="s">
        <v>77</v>
      </c>
    </row>
    <row r="148" spans="2:65" s="1" customFormat="1" ht="16.5" customHeight="1" x14ac:dyDescent="0.2">
      <c r="B148" s="136"/>
      <c r="C148" s="169" t="s">
        <v>405</v>
      </c>
      <c r="D148" s="169" t="s">
        <v>490</v>
      </c>
      <c r="E148" s="170" t="s">
        <v>6787</v>
      </c>
      <c r="F148" s="171" t="s">
        <v>6788</v>
      </c>
      <c r="G148" s="172" t="s">
        <v>345</v>
      </c>
      <c r="H148" s="173">
        <v>4</v>
      </c>
      <c r="I148" s="174"/>
      <c r="J148" s="175">
        <f>ROUND(I148*H148,2)</f>
        <v>0</v>
      </c>
      <c r="K148" s="171" t="s">
        <v>346</v>
      </c>
      <c r="L148" s="176"/>
      <c r="M148" s="177" t="s">
        <v>1</v>
      </c>
      <c r="N148" s="178" t="s">
        <v>42</v>
      </c>
      <c r="P148" s="146">
        <f>O148*H148</f>
        <v>0</v>
      </c>
      <c r="Q148" s="146">
        <v>0</v>
      </c>
      <c r="R148" s="146">
        <f>Q148*H148</f>
        <v>0</v>
      </c>
      <c r="S148" s="146">
        <v>0</v>
      </c>
      <c r="T148" s="147">
        <f>S148*H148</f>
        <v>0</v>
      </c>
      <c r="AR148" s="148" t="s">
        <v>385</v>
      </c>
      <c r="AT148" s="148" t="s">
        <v>490</v>
      </c>
      <c r="AU148" s="148" t="s">
        <v>77</v>
      </c>
      <c r="AY148" s="17" t="s">
        <v>339</v>
      </c>
      <c r="BE148" s="149">
        <f>IF(N148="základní",J148,0)</f>
        <v>0</v>
      </c>
      <c r="BF148" s="149">
        <f>IF(N148="snížená",J148,0)</f>
        <v>0</v>
      </c>
      <c r="BG148" s="149">
        <f>IF(N148="zákl. přenesená",J148,0)</f>
        <v>0</v>
      </c>
      <c r="BH148" s="149">
        <f>IF(N148="sníž. přenesená",J148,0)</f>
        <v>0</v>
      </c>
      <c r="BI148" s="149">
        <f>IF(N148="nulová",J148,0)</f>
        <v>0</v>
      </c>
      <c r="BJ148" s="17" t="s">
        <v>84</v>
      </c>
      <c r="BK148" s="149">
        <f>ROUND(I148*H148,2)</f>
        <v>0</v>
      </c>
      <c r="BL148" s="17" t="s">
        <v>249</v>
      </c>
      <c r="BM148" s="148" t="s">
        <v>7373</v>
      </c>
    </row>
    <row r="149" spans="2:65" s="1" customFormat="1" x14ac:dyDescent="0.2">
      <c r="B149" s="32"/>
      <c r="D149" s="150" t="s">
        <v>348</v>
      </c>
      <c r="F149" s="151" t="s">
        <v>6788</v>
      </c>
      <c r="I149" s="152"/>
      <c r="L149" s="32"/>
      <c r="M149" s="153"/>
      <c r="T149" s="56"/>
      <c r="AT149" s="17" t="s">
        <v>348</v>
      </c>
      <c r="AU149" s="17" t="s">
        <v>77</v>
      </c>
    </row>
    <row r="150" spans="2:65" s="1" customFormat="1" ht="24.15" customHeight="1" x14ac:dyDescent="0.2">
      <c r="B150" s="136"/>
      <c r="C150" s="137" t="s">
        <v>8</v>
      </c>
      <c r="D150" s="137" t="s">
        <v>342</v>
      </c>
      <c r="E150" s="138" t="s">
        <v>6790</v>
      </c>
      <c r="F150" s="139" t="s">
        <v>6791</v>
      </c>
      <c r="G150" s="140" t="s">
        <v>345</v>
      </c>
      <c r="H150" s="141">
        <v>4</v>
      </c>
      <c r="I150" s="142"/>
      <c r="J150" s="143">
        <f>ROUND(I150*H150,2)</f>
        <v>0</v>
      </c>
      <c r="K150" s="139" t="s">
        <v>346</v>
      </c>
      <c r="L150" s="32"/>
      <c r="M150" s="144" t="s">
        <v>1</v>
      </c>
      <c r="N150" s="145" t="s">
        <v>42</v>
      </c>
      <c r="P150" s="146">
        <f>O150*H150</f>
        <v>0</v>
      </c>
      <c r="Q150" s="146">
        <v>0</v>
      </c>
      <c r="R150" s="146">
        <f>Q150*H150</f>
        <v>0</v>
      </c>
      <c r="S150" s="146">
        <v>0</v>
      </c>
      <c r="T150" s="147">
        <f>S150*H150</f>
        <v>0</v>
      </c>
      <c r="AR150" s="148" t="s">
        <v>1902</v>
      </c>
      <c r="AT150" s="148" t="s">
        <v>342</v>
      </c>
      <c r="AU150" s="148" t="s">
        <v>77</v>
      </c>
      <c r="AY150" s="17" t="s">
        <v>339</v>
      </c>
      <c r="BE150" s="149">
        <f>IF(N150="základní",J150,0)</f>
        <v>0</v>
      </c>
      <c r="BF150" s="149">
        <f>IF(N150="snížená",J150,0)</f>
        <v>0</v>
      </c>
      <c r="BG150" s="149">
        <f>IF(N150="zákl. přenesená",J150,0)</f>
        <v>0</v>
      </c>
      <c r="BH150" s="149">
        <f>IF(N150="sníž. přenesená",J150,0)</f>
        <v>0</v>
      </c>
      <c r="BI150" s="149">
        <f>IF(N150="nulová",J150,0)</f>
        <v>0</v>
      </c>
      <c r="BJ150" s="17" t="s">
        <v>84</v>
      </c>
      <c r="BK150" s="149">
        <f>ROUND(I150*H150,2)</f>
        <v>0</v>
      </c>
      <c r="BL150" s="17" t="s">
        <v>1902</v>
      </c>
      <c r="BM150" s="148" t="s">
        <v>7374</v>
      </c>
    </row>
    <row r="151" spans="2:65" s="1" customFormat="1" x14ac:dyDescent="0.2">
      <c r="B151" s="32"/>
      <c r="D151" s="150" t="s">
        <v>348</v>
      </c>
      <c r="F151" s="151" t="s">
        <v>6791</v>
      </c>
      <c r="I151" s="152"/>
      <c r="L151" s="32"/>
      <c r="M151" s="153"/>
      <c r="T151" s="56"/>
      <c r="AT151" s="17" t="s">
        <v>348</v>
      </c>
      <c r="AU151" s="17" t="s">
        <v>77</v>
      </c>
    </row>
    <row r="152" spans="2:65" s="1" customFormat="1" ht="19.2" x14ac:dyDescent="0.2">
      <c r="B152" s="32"/>
      <c r="D152" s="150" t="s">
        <v>350</v>
      </c>
      <c r="F152" s="154" t="s">
        <v>7375</v>
      </c>
      <c r="I152" s="152"/>
      <c r="L152" s="32"/>
      <c r="M152" s="153"/>
      <c r="T152" s="56"/>
      <c r="AT152" s="17" t="s">
        <v>350</v>
      </c>
      <c r="AU152" s="17" t="s">
        <v>77</v>
      </c>
    </row>
    <row r="153" spans="2:65" s="1" customFormat="1" ht="21.75" customHeight="1" x14ac:dyDescent="0.2">
      <c r="B153" s="136"/>
      <c r="C153" s="169" t="s">
        <v>415</v>
      </c>
      <c r="D153" s="169" t="s">
        <v>490</v>
      </c>
      <c r="E153" s="170" t="s">
        <v>7376</v>
      </c>
      <c r="F153" s="171" t="s">
        <v>7377</v>
      </c>
      <c r="G153" s="172" t="s">
        <v>358</v>
      </c>
      <c r="H153" s="173">
        <v>200</v>
      </c>
      <c r="I153" s="174"/>
      <c r="J153" s="175">
        <f>ROUND(I153*H153,2)</f>
        <v>0</v>
      </c>
      <c r="K153" s="171" t="s">
        <v>346</v>
      </c>
      <c r="L153" s="176"/>
      <c r="M153" s="177" t="s">
        <v>1</v>
      </c>
      <c r="N153" s="178" t="s">
        <v>42</v>
      </c>
      <c r="P153" s="146">
        <f>O153*H153</f>
        <v>0</v>
      </c>
      <c r="Q153" s="146">
        <v>0</v>
      </c>
      <c r="R153" s="146">
        <f>Q153*H153</f>
        <v>0</v>
      </c>
      <c r="S153" s="146">
        <v>0</v>
      </c>
      <c r="T153" s="147">
        <f>S153*H153</f>
        <v>0</v>
      </c>
      <c r="AR153" s="148" t="s">
        <v>1902</v>
      </c>
      <c r="AT153" s="148" t="s">
        <v>490</v>
      </c>
      <c r="AU153" s="148" t="s">
        <v>77</v>
      </c>
      <c r="AY153" s="17" t="s">
        <v>339</v>
      </c>
      <c r="BE153" s="149">
        <f>IF(N153="základní",J153,0)</f>
        <v>0</v>
      </c>
      <c r="BF153" s="149">
        <f>IF(N153="snížená",J153,0)</f>
        <v>0</v>
      </c>
      <c r="BG153" s="149">
        <f>IF(N153="zákl. přenesená",J153,0)</f>
        <v>0</v>
      </c>
      <c r="BH153" s="149">
        <f>IF(N153="sníž. přenesená",J153,0)</f>
        <v>0</v>
      </c>
      <c r="BI153" s="149">
        <f>IF(N153="nulová",J153,0)</f>
        <v>0</v>
      </c>
      <c r="BJ153" s="17" t="s">
        <v>84</v>
      </c>
      <c r="BK153" s="149">
        <f>ROUND(I153*H153,2)</f>
        <v>0</v>
      </c>
      <c r="BL153" s="17" t="s">
        <v>1902</v>
      </c>
      <c r="BM153" s="148" t="s">
        <v>7378</v>
      </c>
    </row>
    <row r="154" spans="2:65" s="1" customFormat="1" x14ac:dyDescent="0.2">
      <c r="B154" s="32"/>
      <c r="D154" s="150" t="s">
        <v>348</v>
      </c>
      <c r="F154" s="151" t="s">
        <v>7377</v>
      </c>
      <c r="I154" s="152"/>
      <c r="L154" s="32"/>
      <c r="M154" s="153"/>
      <c r="T154" s="56"/>
      <c r="AT154" s="17" t="s">
        <v>348</v>
      </c>
      <c r="AU154" s="17" t="s">
        <v>77</v>
      </c>
    </row>
    <row r="155" spans="2:65" s="1" customFormat="1" ht="19.2" x14ac:dyDescent="0.2">
      <c r="B155" s="32"/>
      <c r="D155" s="150" t="s">
        <v>350</v>
      </c>
      <c r="F155" s="154" t="s">
        <v>7379</v>
      </c>
      <c r="I155" s="152"/>
      <c r="L155" s="32"/>
      <c r="M155" s="153"/>
      <c r="T155" s="56"/>
      <c r="AT155" s="17" t="s">
        <v>350</v>
      </c>
      <c r="AU155" s="17" t="s">
        <v>77</v>
      </c>
    </row>
    <row r="156" spans="2:65" s="1" customFormat="1" ht="24.15" customHeight="1" x14ac:dyDescent="0.2">
      <c r="B156" s="136"/>
      <c r="C156" s="169" t="s">
        <v>421</v>
      </c>
      <c r="D156" s="169" t="s">
        <v>490</v>
      </c>
      <c r="E156" s="170" t="s">
        <v>7380</v>
      </c>
      <c r="F156" s="171" t="s">
        <v>7381</v>
      </c>
      <c r="G156" s="172" t="s">
        <v>345</v>
      </c>
      <c r="H156" s="173">
        <v>4</v>
      </c>
      <c r="I156" s="174"/>
      <c r="J156" s="175">
        <f>ROUND(I156*H156,2)</f>
        <v>0</v>
      </c>
      <c r="K156" s="171" t="s">
        <v>346</v>
      </c>
      <c r="L156" s="176"/>
      <c r="M156" s="177" t="s">
        <v>1</v>
      </c>
      <c r="N156" s="178" t="s">
        <v>42</v>
      </c>
      <c r="P156" s="146">
        <f>O156*H156</f>
        <v>0</v>
      </c>
      <c r="Q156" s="146">
        <v>0</v>
      </c>
      <c r="R156" s="146">
        <f>Q156*H156</f>
        <v>0</v>
      </c>
      <c r="S156" s="146">
        <v>0</v>
      </c>
      <c r="T156" s="147">
        <f>S156*H156</f>
        <v>0</v>
      </c>
      <c r="AR156" s="148" t="s">
        <v>1902</v>
      </c>
      <c r="AT156" s="148" t="s">
        <v>490</v>
      </c>
      <c r="AU156" s="148" t="s">
        <v>77</v>
      </c>
      <c r="AY156" s="17" t="s">
        <v>339</v>
      </c>
      <c r="BE156" s="149">
        <f>IF(N156="základní",J156,0)</f>
        <v>0</v>
      </c>
      <c r="BF156" s="149">
        <f>IF(N156="snížená",J156,0)</f>
        <v>0</v>
      </c>
      <c r="BG156" s="149">
        <f>IF(N156="zákl. přenesená",J156,0)</f>
        <v>0</v>
      </c>
      <c r="BH156" s="149">
        <f>IF(N156="sníž. přenesená",J156,0)</f>
        <v>0</v>
      </c>
      <c r="BI156" s="149">
        <f>IF(N156="nulová",J156,0)</f>
        <v>0</v>
      </c>
      <c r="BJ156" s="17" t="s">
        <v>84</v>
      </c>
      <c r="BK156" s="149">
        <f>ROUND(I156*H156,2)</f>
        <v>0</v>
      </c>
      <c r="BL156" s="17" t="s">
        <v>1902</v>
      </c>
      <c r="BM156" s="148" t="s">
        <v>7382</v>
      </c>
    </row>
    <row r="157" spans="2:65" s="1" customFormat="1" ht="19.2" x14ac:dyDescent="0.2">
      <c r="B157" s="32"/>
      <c r="D157" s="150" t="s">
        <v>348</v>
      </c>
      <c r="F157" s="151" t="s">
        <v>7381</v>
      </c>
      <c r="I157" s="152"/>
      <c r="L157" s="32"/>
      <c r="M157" s="153"/>
      <c r="T157" s="56"/>
      <c r="AT157" s="17" t="s">
        <v>348</v>
      </c>
      <c r="AU157" s="17" t="s">
        <v>77</v>
      </c>
    </row>
    <row r="158" spans="2:65" s="1" customFormat="1" ht="19.2" x14ac:dyDescent="0.2">
      <c r="B158" s="32"/>
      <c r="D158" s="150" t="s">
        <v>350</v>
      </c>
      <c r="F158" s="154" t="s">
        <v>7383</v>
      </c>
      <c r="I158" s="152"/>
      <c r="L158" s="32"/>
      <c r="M158" s="153"/>
      <c r="T158" s="56"/>
      <c r="AT158" s="17" t="s">
        <v>350</v>
      </c>
      <c r="AU158" s="17" t="s">
        <v>77</v>
      </c>
    </row>
    <row r="159" spans="2:65" s="1" customFormat="1" ht="16.5" customHeight="1" x14ac:dyDescent="0.2">
      <c r="B159" s="136"/>
      <c r="C159" s="169" t="s">
        <v>423</v>
      </c>
      <c r="D159" s="169" t="s">
        <v>490</v>
      </c>
      <c r="E159" s="170" t="s">
        <v>7384</v>
      </c>
      <c r="F159" s="171" t="s">
        <v>7385</v>
      </c>
      <c r="G159" s="172" t="s">
        <v>345</v>
      </c>
      <c r="H159" s="173">
        <v>5</v>
      </c>
      <c r="I159" s="174"/>
      <c r="J159" s="175">
        <f>ROUND(I159*H159,2)</f>
        <v>0</v>
      </c>
      <c r="K159" s="171" t="s">
        <v>346</v>
      </c>
      <c r="L159" s="176"/>
      <c r="M159" s="177" t="s">
        <v>1</v>
      </c>
      <c r="N159" s="178" t="s">
        <v>42</v>
      </c>
      <c r="P159" s="146">
        <f>O159*H159</f>
        <v>0</v>
      </c>
      <c r="Q159" s="146">
        <v>0</v>
      </c>
      <c r="R159" s="146">
        <f>Q159*H159</f>
        <v>0</v>
      </c>
      <c r="S159" s="146">
        <v>0</v>
      </c>
      <c r="T159" s="147">
        <f>S159*H159</f>
        <v>0</v>
      </c>
      <c r="AR159" s="148" t="s">
        <v>1902</v>
      </c>
      <c r="AT159" s="148" t="s">
        <v>490</v>
      </c>
      <c r="AU159" s="148" t="s">
        <v>77</v>
      </c>
      <c r="AY159" s="17" t="s">
        <v>339</v>
      </c>
      <c r="BE159" s="149">
        <f>IF(N159="základní",J159,0)</f>
        <v>0</v>
      </c>
      <c r="BF159" s="149">
        <f>IF(N159="snížená",J159,0)</f>
        <v>0</v>
      </c>
      <c r="BG159" s="149">
        <f>IF(N159="zákl. přenesená",J159,0)</f>
        <v>0</v>
      </c>
      <c r="BH159" s="149">
        <f>IF(N159="sníž. přenesená",J159,0)</f>
        <v>0</v>
      </c>
      <c r="BI159" s="149">
        <f>IF(N159="nulová",J159,0)</f>
        <v>0</v>
      </c>
      <c r="BJ159" s="17" t="s">
        <v>84</v>
      </c>
      <c r="BK159" s="149">
        <f>ROUND(I159*H159,2)</f>
        <v>0</v>
      </c>
      <c r="BL159" s="17" t="s">
        <v>1902</v>
      </c>
      <c r="BM159" s="148" t="s">
        <v>7386</v>
      </c>
    </row>
    <row r="160" spans="2:65" s="1" customFormat="1" x14ac:dyDescent="0.2">
      <c r="B160" s="32"/>
      <c r="D160" s="150" t="s">
        <v>348</v>
      </c>
      <c r="F160" s="151" t="s">
        <v>7385</v>
      </c>
      <c r="I160" s="152"/>
      <c r="L160" s="32"/>
      <c r="M160" s="153"/>
      <c r="T160" s="56"/>
      <c r="AT160" s="17" t="s">
        <v>348</v>
      </c>
      <c r="AU160" s="17" t="s">
        <v>77</v>
      </c>
    </row>
    <row r="161" spans="2:65" s="1" customFormat="1" ht="16.5" customHeight="1" x14ac:dyDescent="0.2">
      <c r="B161" s="136"/>
      <c r="C161" s="169" t="s">
        <v>428</v>
      </c>
      <c r="D161" s="169" t="s">
        <v>490</v>
      </c>
      <c r="E161" s="170" t="s">
        <v>7387</v>
      </c>
      <c r="F161" s="171" t="s">
        <v>7388</v>
      </c>
      <c r="G161" s="172" t="s">
        <v>358</v>
      </c>
      <c r="H161" s="173">
        <v>7</v>
      </c>
      <c r="I161" s="174"/>
      <c r="J161" s="175">
        <f>ROUND(I161*H161,2)</f>
        <v>0</v>
      </c>
      <c r="K161" s="171" t="s">
        <v>346</v>
      </c>
      <c r="L161" s="176"/>
      <c r="M161" s="177" t="s">
        <v>1</v>
      </c>
      <c r="N161" s="178" t="s">
        <v>42</v>
      </c>
      <c r="P161" s="146">
        <f>O161*H161</f>
        <v>0</v>
      </c>
      <c r="Q161" s="146">
        <v>0</v>
      </c>
      <c r="R161" s="146">
        <f>Q161*H161</f>
        <v>0</v>
      </c>
      <c r="S161" s="146">
        <v>0</v>
      </c>
      <c r="T161" s="147">
        <f>S161*H161</f>
        <v>0</v>
      </c>
      <c r="AR161" s="148" t="s">
        <v>1902</v>
      </c>
      <c r="AT161" s="148" t="s">
        <v>490</v>
      </c>
      <c r="AU161" s="148" t="s">
        <v>77</v>
      </c>
      <c r="AY161" s="17" t="s">
        <v>339</v>
      </c>
      <c r="BE161" s="149">
        <f>IF(N161="základní",J161,0)</f>
        <v>0</v>
      </c>
      <c r="BF161" s="149">
        <f>IF(N161="snížená",J161,0)</f>
        <v>0</v>
      </c>
      <c r="BG161" s="149">
        <f>IF(N161="zákl. přenesená",J161,0)</f>
        <v>0</v>
      </c>
      <c r="BH161" s="149">
        <f>IF(N161="sníž. přenesená",J161,0)</f>
        <v>0</v>
      </c>
      <c r="BI161" s="149">
        <f>IF(N161="nulová",J161,0)</f>
        <v>0</v>
      </c>
      <c r="BJ161" s="17" t="s">
        <v>84</v>
      </c>
      <c r="BK161" s="149">
        <f>ROUND(I161*H161,2)</f>
        <v>0</v>
      </c>
      <c r="BL161" s="17" t="s">
        <v>1902</v>
      </c>
      <c r="BM161" s="148" t="s">
        <v>7389</v>
      </c>
    </row>
    <row r="162" spans="2:65" s="1" customFormat="1" x14ac:dyDescent="0.2">
      <c r="B162" s="32"/>
      <c r="D162" s="150" t="s">
        <v>348</v>
      </c>
      <c r="F162" s="151" t="s">
        <v>7388</v>
      </c>
      <c r="I162" s="152"/>
      <c r="L162" s="32"/>
      <c r="M162" s="153"/>
      <c r="T162" s="56"/>
      <c r="AT162" s="17" t="s">
        <v>348</v>
      </c>
      <c r="AU162" s="17" t="s">
        <v>77</v>
      </c>
    </row>
    <row r="163" spans="2:65" s="1" customFormat="1" ht="16.5" customHeight="1" x14ac:dyDescent="0.2">
      <c r="B163" s="136"/>
      <c r="C163" s="169" t="s">
        <v>433</v>
      </c>
      <c r="D163" s="169" t="s">
        <v>490</v>
      </c>
      <c r="E163" s="170" t="s">
        <v>7390</v>
      </c>
      <c r="F163" s="171" t="s">
        <v>7391</v>
      </c>
      <c r="G163" s="172" t="s">
        <v>345</v>
      </c>
      <c r="H163" s="173">
        <v>7</v>
      </c>
      <c r="I163" s="174"/>
      <c r="J163" s="175">
        <f>ROUND(I163*H163,2)</f>
        <v>0</v>
      </c>
      <c r="K163" s="171" t="s">
        <v>346</v>
      </c>
      <c r="L163" s="176"/>
      <c r="M163" s="177" t="s">
        <v>1</v>
      </c>
      <c r="N163" s="178" t="s">
        <v>42</v>
      </c>
      <c r="P163" s="146">
        <f>O163*H163</f>
        <v>0</v>
      </c>
      <c r="Q163" s="146">
        <v>0</v>
      </c>
      <c r="R163" s="146">
        <f>Q163*H163</f>
        <v>0</v>
      </c>
      <c r="S163" s="146">
        <v>0</v>
      </c>
      <c r="T163" s="147">
        <f>S163*H163</f>
        <v>0</v>
      </c>
      <c r="AR163" s="148" t="s">
        <v>1902</v>
      </c>
      <c r="AT163" s="148" t="s">
        <v>490</v>
      </c>
      <c r="AU163" s="148" t="s">
        <v>77</v>
      </c>
      <c r="AY163" s="17" t="s">
        <v>339</v>
      </c>
      <c r="BE163" s="149">
        <f>IF(N163="základní",J163,0)</f>
        <v>0</v>
      </c>
      <c r="BF163" s="149">
        <f>IF(N163="snížená",J163,0)</f>
        <v>0</v>
      </c>
      <c r="BG163" s="149">
        <f>IF(N163="zákl. přenesená",J163,0)</f>
        <v>0</v>
      </c>
      <c r="BH163" s="149">
        <f>IF(N163="sníž. přenesená",J163,0)</f>
        <v>0</v>
      </c>
      <c r="BI163" s="149">
        <f>IF(N163="nulová",J163,0)</f>
        <v>0</v>
      </c>
      <c r="BJ163" s="17" t="s">
        <v>84</v>
      </c>
      <c r="BK163" s="149">
        <f>ROUND(I163*H163,2)</f>
        <v>0</v>
      </c>
      <c r="BL163" s="17" t="s">
        <v>1902</v>
      </c>
      <c r="BM163" s="148" t="s">
        <v>7392</v>
      </c>
    </row>
    <row r="164" spans="2:65" s="1" customFormat="1" x14ac:dyDescent="0.2">
      <c r="B164" s="32"/>
      <c r="D164" s="150" t="s">
        <v>348</v>
      </c>
      <c r="F164" s="151" t="s">
        <v>7391</v>
      </c>
      <c r="I164" s="152"/>
      <c r="L164" s="32"/>
      <c r="M164" s="153"/>
      <c r="T164" s="56"/>
      <c r="AT164" s="17" t="s">
        <v>348</v>
      </c>
      <c r="AU164" s="17" t="s">
        <v>77</v>
      </c>
    </row>
    <row r="165" spans="2:65" s="1" customFormat="1" ht="24.15" customHeight="1" x14ac:dyDescent="0.2">
      <c r="B165" s="136"/>
      <c r="C165" s="169" t="s">
        <v>439</v>
      </c>
      <c r="D165" s="169" t="s">
        <v>490</v>
      </c>
      <c r="E165" s="170" t="s">
        <v>7393</v>
      </c>
      <c r="F165" s="171" t="s">
        <v>7394</v>
      </c>
      <c r="G165" s="172" t="s">
        <v>345</v>
      </c>
      <c r="H165" s="173">
        <v>4</v>
      </c>
      <c r="I165" s="174"/>
      <c r="J165" s="175">
        <f>ROUND(I165*H165,2)</f>
        <v>0</v>
      </c>
      <c r="K165" s="171" t="s">
        <v>346</v>
      </c>
      <c r="L165" s="176"/>
      <c r="M165" s="177" t="s">
        <v>1</v>
      </c>
      <c r="N165" s="178" t="s">
        <v>42</v>
      </c>
      <c r="P165" s="146">
        <f>O165*H165</f>
        <v>0</v>
      </c>
      <c r="Q165" s="146">
        <v>0</v>
      </c>
      <c r="R165" s="146">
        <f>Q165*H165</f>
        <v>0</v>
      </c>
      <c r="S165" s="146">
        <v>0</v>
      </c>
      <c r="T165" s="147">
        <f>S165*H165</f>
        <v>0</v>
      </c>
      <c r="AR165" s="148" t="s">
        <v>1902</v>
      </c>
      <c r="AT165" s="148" t="s">
        <v>490</v>
      </c>
      <c r="AU165" s="148" t="s">
        <v>77</v>
      </c>
      <c r="AY165" s="17" t="s">
        <v>339</v>
      </c>
      <c r="BE165" s="149">
        <f>IF(N165="základní",J165,0)</f>
        <v>0</v>
      </c>
      <c r="BF165" s="149">
        <f>IF(N165="snížená",J165,0)</f>
        <v>0</v>
      </c>
      <c r="BG165" s="149">
        <f>IF(N165="zákl. přenesená",J165,0)</f>
        <v>0</v>
      </c>
      <c r="BH165" s="149">
        <f>IF(N165="sníž. přenesená",J165,0)</f>
        <v>0</v>
      </c>
      <c r="BI165" s="149">
        <f>IF(N165="nulová",J165,0)</f>
        <v>0</v>
      </c>
      <c r="BJ165" s="17" t="s">
        <v>84</v>
      </c>
      <c r="BK165" s="149">
        <f>ROUND(I165*H165,2)</f>
        <v>0</v>
      </c>
      <c r="BL165" s="17" t="s">
        <v>1902</v>
      </c>
      <c r="BM165" s="148" t="s">
        <v>7395</v>
      </c>
    </row>
    <row r="166" spans="2:65" s="1" customFormat="1" x14ac:dyDescent="0.2">
      <c r="B166" s="32"/>
      <c r="D166" s="150" t="s">
        <v>348</v>
      </c>
      <c r="F166" s="151" t="s">
        <v>7394</v>
      </c>
      <c r="I166" s="152"/>
      <c r="L166" s="32"/>
      <c r="M166" s="153"/>
      <c r="T166" s="56"/>
      <c r="AT166" s="17" t="s">
        <v>348</v>
      </c>
      <c r="AU166" s="17" t="s">
        <v>77</v>
      </c>
    </row>
    <row r="167" spans="2:65" s="1" customFormat="1" ht="21.75" customHeight="1" x14ac:dyDescent="0.2">
      <c r="B167" s="136"/>
      <c r="C167" s="169" t="s">
        <v>445</v>
      </c>
      <c r="D167" s="169" t="s">
        <v>490</v>
      </c>
      <c r="E167" s="170" t="s">
        <v>7396</v>
      </c>
      <c r="F167" s="171" t="s">
        <v>7397</v>
      </c>
      <c r="G167" s="172" t="s">
        <v>345</v>
      </c>
      <c r="H167" s="173">
        <v>32</v>
      </c>
      <c r="I167" s="174"/>
      <c r="J167" s="175">
        <f>ROUND(I167*H167,2)</f>
        <v>0</v>
      </c>
      <c r="K167" s="171" t="s">
        <v>346</v>
      </c>
      <c r="L167" s="176"/>
      <c r="M167" s="177" t="s">
        <v>1</v>
      </c>
      <c r="N167" s="178" t="s">
        <v>42</v>
      </c>
      <c r="P167" s="146">
        <f>O167*H167</f>
        <v>0</v>
      </c>
      <c r="Q167" s="146">
        <v>0</v>
      </c>
      <c r="R167" s="146">
        <f>Q167*H167</f>
        <v>0</v>
      </c>
      <c r="S167" s="146">
        <v>0</v>
      </c>
      <c r="T167" s="147">
        <f>S167*H167</f>
        <v>0</v>
      </c>
      <c r="AR167" s="148" t="s">
        <v>1902</v>
      </c>
      <c r="AT167" s="148" t="s">
        <v>490</v>
      </c>
      <c r="AU167" s="148" t="s">
        <v>77</v>
      </c>
      <c r="AY167" s="17" t="s">
        <v>339</v>
      </c>
      <c r="BE167" s="149">
        <f>IF(N167="základní",J167,0)</f>
        <v>0</v>
      </c>
      <c r="BF167" s="149">
        <f>IF(N167="snížená",J167,0)</f>
        <v>0</v>
      </c>
      <c r="BG167" s="149">
        <f>IF(N167="zákl. přenesená",J167,0)</f>
        <v>0</v>
      </c>
      <c r="BH167" s="149">
        <f>IF(N167="sníž. přenesená",J167,0)</f>
        <v>0</v>
      </c>
      <c r="BI167" s="149">
        <f>IF(N167="nulová",J167,0)</f>
        <v>0</v>
      </c>
      <c r="BJ167" s="17" t="s">
        <v>84</v>
      </c>
      <c r="BK167" s="149">
        <f>ROUND(I167*H167,2)</f>
        <v>0</v>
      </c>
      <c r="BL167" s="17" t="s">
        <v>1902</v>
      </c>
      <c r="BM167" s="148" t="s">
        <v>7398</v>
      </c>
    </row>
    <row r="168" spans="2:65" s="1" customFormat="1" x14ac:dyDescent="0.2">
      <c r="B168" s="32"/>
      <c r="D168" s="150" t="s">
        <v>348</v>
      </c>
      <c r="F168" s="151" t="s">
        <v>7397</v>
      </c>
      <c r="I168" s="152"/>
      <c r="L168" s="32"/>
      <c r="M168" s="153"/>
      <c r="T168" s="56"/>
      <c r="AT168" s="17" t="s">
        <v>348</v>
      </c>
      <c r="AU168" s="17" t="s">
        <v>77</v>
      </c>
    </row>
    <row r="169" spans="2:65" s="1" customFormat="1" ht="24.15" customHeight="1" x14ac:dyDescent="0.2">
      <c r="B169" s="136"/>
      <c r="C169" s="169" t="s">
        <v>451</v>
      </c>
      <c r="D169" s="169" t="s">
        <v>490</v>
      </c>
      <c r="E169" s="170" t="s">
        <v>7399</v>
      </c>
      <c r="F169" s="171" t="s">
        <v>7400</v>
      </c>
      <c r="G169" s="172" t="s">
        <v>345</v>
      </c>
      <c r="H169" s="173">
        <v>4</v>
      </c>
      <c r="I169" s="174"/>
      <c r="J169" s="175">
        <f>ROUND(I169*H169,2)</f>
        <v>0</v>
      </c>
      <c r="K169" s="171" t="s">
        <v>346</v>
      </c>
      <c r="L169" s="176"/>
      <c r="M169" s="177" t="s">
        <v>1</v>
      </c>
      <c r="N169" s="178" t="s">
        <v>42</v>
      </c>
      <c r="P169" s="146">
        <f>O169*H169</f>
        <v>0</v>
      </c>
      <c r="Q169" s="146">
        <v>0</v>
      </c>
      <c r="R169" s="146">
        <f>Q169*H169</f>
        <v>0</v>
      </c>
      <c r="S169" s="146">
        <v>0</v>
      </c>
      <c r="T169" s="147">
        <f>S169*H169</f>
        <v>0</v>
      </c>
      <c r="AR169" s="148" t="s">
        <v>1902</v>
      </c>
      <c r="AT169" s="148" t="s">
        <v>490</v>
      </c>
      <c r="AU169" s="148" t="s">
        <v>77</v>
      </c>
      <c r="AY169" s="17" t="s">
        <v>339</v>
      </c>
      <c r="BE169" s="149">
        <f>IF(N169="základní",J169,0)</f>
        <v>0</v>
      </c>
      <c r="BF169" s="149">
        <f>IF(N169="snížená",J169,0)</f>
        <v>0</v>
      </c>
      <c r="BG169" s="149">
        <f>IF(N169="zákl. přenesená",J169,0)</f>
        <v>0</v>
      </c>
      <c r="BH169" s="149">
        <f>IF(N169="sníž. přenesená",J169,0)</f>
        <v>0</v>
      </c>
      <c r="BI169" s="149">
        <f>IF(N169="nulová",J169,0)</f>
        <v>0</v>
      </c>
      <c r="BJ169" s="17" t="s">
        <v>84</v>
      </c>
      <c r="BK169" s="149">
        <f>ROUND(I169*H169,2)</f>
        <v>0</v>
      </c>
      <c r="BL169" s="17" t="s">
        <v>1902</v>
      </c>
      <c r="BM169" s="148" t="s">
        <v>7401</v>
      </c>
    </row>
    <row r="170" spans="2:65" s="1" customFormat="1" x14ac:dyDescent="0.2">
      <c r="B170" s="32"/>
      <c r="D170" s="150" t="s">
        <v>348</v>
      </c>
      <c r="F170" s="151" t="s">
        <v>7400</v>
      </c>
      <c r="I170" s="152"/>
      <c r="L170" s="32"/>
      <c r="M170" s="153"/>
      <c r="T170" s="56"/>
      <c r="AT170" s="17" t="s">
        <v>348</v>
      </c>
      <c r="AU170" s="17" t="s">
        <v>77</v>
      </c>
    </row>
    <row r="171" spans="2:65" s="1" customFormat="1" ht="16.5" customHeight="1" x14ac:dyDescent="0.2">
      <c r="B171" s="136"/>
      <c r="C171" s="169" t="s">
        <v>7</v>
      </c>
      <c r="D171" s="169" t="s">
        <v>490</v>
      </c>
      <c r="E171" s="170" t="s">
        <v>7402</v>
      </c>
      <c r="F171" s="171" t="s">
        <v>7403</v>
      </c>
      <c r="G171" s="172" t="s">
        <v>358</v>
      </c>
      <c r="H171" s="173">
        <v>480</v>
      </c>
      <c r="I171" s="174"/>
      <c r="J171" s="175">
        <f>ROUND(I171*H171,2)</f>
        <v>0</v>
      </c>
      <c r="K171" s="171" t="s">
        <v>346</v>
      </c>
      <c r="L171" s="176"/>
      <c r="M171" s="177" t="s">
        <v>1</v>
      </c>
      <c r="N171" s="178" t="s">
        <v>42</v>
      </c>
      <c r="P171" s="146">
        <f>O171*H171</f>
        <v>0</v>
      </c>
      <c r="Q171" s="146">
        <v>0</v>
      </c>
      <c r="R171" s="146">
        <f>Q171*H171</f>
        <v>0</v>
      </c>
      <c r="S171" s="146">
        <v>0</v>
      </c>
      <c r="T171" s="147">
        <f>S171*H171</f>
        <v>0</v>
      </c>
      <c r="AR171" s="148" t="s">
        <v>1902</v>
      </c>
      <c r="AT171" s="148" t="s">
        <v>490</v>
      </c>
      <c r="AU171" s="148" t="s">
        <v>77</v>
      </c>
      <c r="AY171" s="17" t="s">
        <v>339</v>
      </c>
      <c r="BE171" s="149">
        <f>IF(N171="základní",J171,0)</f>
        <v>0</v>
      </c>
      <c r="BF171" s="149">
        <f>IF(N171="snížená",J171,0)</f>
        <v>0</v>
      </c>
      <c r="BG171" s="149">
        <f>IF(N171="zákl. přenesená",J171,0)</f>
        <v>0</v>
      </c>
      <c r="BH171" s="149">
        <f>IF(N171="sníž. přenesená",J171,0)</f>
        <v>0</v>
      </c>
      <c r="BI171" s="149">
        <f>IF(N171="nulová",J171,0)</f>
        <v>0</v>
      </c>
      <c r="BJ171" s="17" t="s">
        <v>84</v>
      </c>
      <c r="BK171" s="149">
        <f>ROUND(I171*H171,2)</f>
        <v>0</v>
      </c>
      <c r="BL171" s="17" t="s">
        <v>1902</v>
      </c>
      <c r="BM171" s="148" t="s">
        <v>7404</v>
      </c>
    </row>
    <row r="172" spans="2:65" s="1" customFormat="1" x14ac:dyDescent="0.2">
      <c r="B172" s="32"/>
      <c r="D172" s="150" t="s">
        <v>348</v>
      </c>
      <c r="F172" s="151" t="s">
        <v>7403</v>
      </c>
      <c r="I172" s="152"/>
      <c r="L172" s="32"/>
      <c r="M172" s="153"/>
      <c r="T172" s="56"/>
      <c r="AT172" s="17" t="s">
        <v>348</v>
      </c>
      <c r="AU172" s="17" t="s">
        <v>77</v>
      </c>
    </row>
    <row r="173" spans="2:65" s="1" customFormat="1" ht="19.2" x14ac:dyDescent="0.2">
      <c r="B173" s="32"/>
      <c r="D173" s="150" t="s">
        <v>350</v>
      </c>
      <c r="F173" s="154" t="s">
        <v>7405</v>
      </c>
      <c r="I173" s="152"/>
      <c r="L173" s="32"/>
      <c r="M173" s="153"/>
      <c r="T173" s="56"/>
      <c r="AT173" s="17" t="s">
        <v>350</v>
      </c>
      <c r="AU173" s="17" t="s">
        <v>77</v>
      </c>
    </row>
    <row r="174" spans="2:65" s="1" customFormat="1" ht="24.15" customHeight="1" x14ac:dyDescent="0.2">
      <c r="B174" s="136"/>
      <c r="C174" s="169" t="s">
        <v>467</v>
      </c>
      <c r="D174" s="169" t="s">
        <v>490</v>
      </c>
      <c r="E174" s="170" t="s">
        <v>7406</v>
      </c>
      <c r="F174" s="171" t="s">
        <v>7407</v>
      </c>
      <c r="G174" s="172" t="s">
        <v>345</v>
      </c>
      <c r="H174" s="173">
        <v>4</v>
      </c>
      <c r="I174" s="174"/>
      <c r="J174" s="175">
        <f>ROUND(I174*H174,2)</f>
        <v>0</v>
      </c>
      <c r="K174" s="171" t="s">
        <v>346</v>
      </c>
      <c r="L174" s="176"/>
      <c r="M174" s="177" t="s">
        <v>1</v>
      </c>
      <c r="N174" s="178" t="s">
        <v>42</v>
      </c>
      <c r="P174" s="146">
        <f>O174*H174</f>
        <v>0</v>
      </c>
      <c r="Q174" s="146">
        <v>0</v>
      </c>
      <c r="R174" s="146">
        <f>Q174*H174</f>
        <v>0</v>
      </c>
      <c r="S174" s="146">
        <v>0</v>
      </c>
      <c r="T174" s="147">
        <f>S174*H174</f>
        <v>0</v>
      </c>
      <c r="AR174" s="148" t="s">
        <v>385</v>
      </c>
      <c r="AT174" s="148" t="s">
        <v>490</v>
      </c>
      <c r="AU174" s="148" t="s">
        <v>77</v>
      </c>
      <c r="AY174" s="17" t="s">
        <v>339</v>
      </c>
      <c r="BE174" s="149">
        <f>IF(N174="základní",J174,0)</f>
        <v>0</v>
      </c>
      <c r="BF174" s="149">
        <f>IF(N174="snížená",J174,0)</f>
        <v>0</v>
      </c>
      <c r="BG174" s="149">
        <f>IF(N174="zákl. přenesená",J174,0)</f>
        <v>0</v>
      </c>
      <c r="BH174" s="149">
        <f>IF(N174="sníž. přenesená",J174,0)</f>
        <v>0</v>
      </c>
      <c r="BI174" s="149">
        <f>IF(N174="nulová",J174,0)</f>
        <v>0</v>
      </c>
      <c r="BJ174" s="17" t="s">
        <v>84</v>
      </c>
      <c r="BK174" s="149">
        <f>ROUND(I174*H174,2)</f>
        <v>0</v>
      </c>
      <c r="BL174" s="17" t="s">
        <v>249</v>
      </c>
      <c r="BM174" s="148" t="s">
        <v>7408</v>
      </c>
    </row>
    <row r="175" spans="2:65" s="1" customFormat="1" ht="19.2" x14ac:dyDescent="0.2">
      <c r="B175" s="32"/>
      <c r="D175" s="150" t="s">
        <v>348</v>
      </c>
      <c r="F175" s="151" t="s">
        <v>7407</v>
      </c>
      <c r="I175" s="152"/>
      <c r="L175" s="32"/>
      <c r="M175" s="153"/>
      <c r="T175" s="56"/>
      <c r="AT175" s="17" t="s">
        <v>348</v>
      </c>
      <c r="AU175" s="17" t="s">
        <v>77</v>
      </c>
    </row>
    <row r="176" spans="2:65" s="1" customFormat="1" ht="21.75" customHeight="1" x14ac:dyDescent="0.2">
      <c r="B176" s="136"/>
      <c r="C176" s="169" t="s">
        <v>472</v>
      </c>
      <c r="D176" s="169" t="s">
        <v>490</v>
      </c>
      <c r="E176" s="170" t="s">
        <v>7409</v>
      </c>
      <c r="F176" s="171" t="s">
        <v>7410</v>
      </c>
      <c r="G176" s="172" t="s">
        <v>345</v>
      </c>
      <c r="H176" s="173">
        <v>2</v>
      </c>
      <c r="I176" s="174"/>
      <c r="J176" s="175">
        <f>ROUND(I176*H176,2)</f>
        <v>0</v>
      </c>
      <c r="K176" s="171" t="s">
        <v>346</v>
      </c>
      <c r="L176" s="176"/>
      <c r="M176" s="177" t="s">
        <v>1</v>
      </c>
      <c r="N176" s="178" t="s">
        <v>42</v>
      </c>
      <c r="P176" s="146">
        <f>O176*H176</f>
        <v>0</v>
      </c>
      <c r="Q176" s="146">
        <v>0</v>
      </c>
      <c r="R176" s="146">
        <f>Q176*H176</f>
        <v>0</v>
      </c>
      <c r="S176" s="146">
        <v>0</v>
      </c>
      <c r="T176" s="147">
        <f>S176*H176</f>
        <v>0</v>
      </c>
      <c r="AR176" s="148" t="s">
        <v>385</v>
      </c>
      <c r="AT176" s="148" t="s">
        <v>490</v>
      </c>
      <c r="AU176" s="148" t="s">
        <v>77</v>
      </c>
      <c r="AY176" s="17" t="s">
        <v>339</v>
      </c>
      <c r="BE176" s="149">
        <f>IF(N176="základní",J176,0)</f>
        <v>0</v>
      </c>
      <c r="BF176" s="149">
        <f>IF(N176="snížená",J176,0)</f>
        <v>0</v>
      </c>
      <c r="BG176" s="149">
        <f>IF(N176="zákl. přenesená",J176,0)</f>
        <v>0</v>
      </c>
      <c r="BH176" s="149">
        <f>IF(N176="sníž. přenesená",J176,0)</f>
        <v>0</v>
      </c>
      <c r="BI176" s="149">
        <f>IF(N176="nulová",J176,0)</f>
        <v>0</v>
      </c>
      <c r="BJ176" s="17" t="s">
        <v>84</v>
      </c>
      <c r="BK176" s="149">
        <f>ROUND(I176*H176,2)</f>
        <v>0</v>
      </c>
      <c r="BL176" s="17" t="s">
        <v>249</v>
      </c>
      <c r="BM176" s="148" t="s">
        <v>7411</v>
      </c>
    </row>
    <row r="177" spans="2:65" s="1" customFormat="1" x14ac:dyDescent="0.2">
      <c r="B177" s="32"/>
      <c r="D177" s="150" t="s">
        <v>348</v>
      </c>
      <c r="F177" s="151" t="s">
        <v>7410</v>
      </c>
      <c r="I177" s="152"/>
      <c r="L177" s="32"/>
      <c r="M177" s="153"/>
      <c r="T177" s="56"/>
      <c r="AT177" s="17" t="s">
        <v>348</v>
      </c>
      <c r="AU177" s="17" t="s">
        <v>77</v>
      </c>
    </row>
    <row r="178" spans="2:65" s="1" customFormat="1" ht="16.5" customHeight="1" x14ac:dyDescent="0.2">
      <c r="B178" s="136"/>
      <c r="C178" s="169" t="s">
        <v>478</v>
      </c>
      <c r="D178" s="169" t="s">
        <v>490</v>
      </c>
      <c r="E178" s="170" t="s">
        <v>7412</v>
      </c>
      <c r="F178" s="171" t="s">
        <v>7413</v>
      </c>
      <c r="G178" s="172" t="s">
        <v>345</v>
      </c>
      <c r="H178" s="173">
        <v>2</v>
      </c>
      <c r="I178" s="174"/>
      <c r="J178" s="175">
        <f>ROUND(I178*H178,2)</f>
        <v>0</v>
      </c>
      <c r="K178" s="171" t="s">
        <v>346</v>
      </c>
      <c r="L178" s="176"/>
      <c r="M178" s="177" t="s">
        <v>1</v>
      </c>
      <c r="N178" s="178" t="s">
        <v>42</v>
      </c>
      <c r="P178" s="146">
        <f>O178*H178</f>
        <v>0</v>
      </c>
      <c r="Q178" s="146">
        <v>0</v>
      </c>
      <c r="R178" s="146">
        <f>Q178*H178</f>
        <v>0</v>
      </c>
      <c r="S178" s="146">
        <v>0</v>
      </c>
      <c r="T178" s="147">
        <f>S178*H178</f>
        <v>0</v>
      </c>
      <c r="AR178" s="148" t="s">
        <v>385</v>
      </c>
      <c r="AT178" s="148" t="s">
        <v>490</v>
      </c>
      <c r="AU178" s="148" t="s">
        <v>77</v>
      </c>
      <c r="AY178" s="17" t="s">
        <v>339</v>
      </c>
      <c r="BE178" s="149">
        <f>IF(N178="základní",J178,0)</f>
        <v>0</v>
      </c>
      <c r="BF178" s="149">
        <f>IF(N178="snížená",J178,0)</f>
        <v>0</v>
      </c>
      <c r="BG178" s="149">
        <f>IF(N178="zákl. přenesená",J178,0)</f>
        <v>0</v>
      </c>
      <c r="BH178" s="149">
        <f>IF(N178="sníž. přenesená",J178,0)</f>
        <v>0</v>
      </c>
      <c r="BI178" s="149">
        <f>IF(N178="nulová",J178,0)</f>
        <v>0</v>
      </c>
      <c r="BJ178" s="17" t="s">
        <v>84</v>
      </c>
      <c r="BK178" s="149">
        <f>ROUND(I178*H178,2)</f>
        <v>0</v>
      </c>
      <c r="BL178" s="17" t="s">
        <v>249</v>
      </c>
      <c r="BM178" s="148" t="s">
        <v>7414</v>
      </c>
    </row>
    <row r="179" spans="2:65" s="1" customFormat="1" x14ac:dyDescent="0.2">
      <c r="B179" s="32"/>
      <c r="D179" s="150" t="s">
        <v>348</v>
      </c>
      <c r="F179" s="151" t="s">
        <v>7413</v>
      </c>
      <c r="I179" s="152"/>
      <c r="L179" s="32"/>
      <c r="M179" s="153"/>
      <c r="T179" s="56"/>
      <c r="AT179" s="17" t="s">
        <v>348</v>
      </c>
      <c r="AU179" s="17" t="s">
        <v>77</v>
      </c>
    </row>
    <row r="180" spans="2:65" s="1" customFormat="1" ht="24.15" customHeight="1" x14ac:dyDescent="0.2">
      <c r="B180" s="136"/>
      <c r="C180" s="169" t="s">
        <v>483</v>
      </c>
      <c r="D180" s="169" t="s">
        <v>490</v>
      </c>
      <c r="E180" s="170" t="s">
        <v>7415</v>
      </c>
      <c r="F180" s="171" t="s">
        <v>7416</v>
      </c>
      <c r="G180" s="172" t="s">
        <v>358</v>
      </c>
      <c r="H180" s="173">
        <v>6</v>
      </c>
      <c r="I180" s="174"/>
      <c r="J180" s="175">
        <f>ROUND(I180*H180,2)</f>
        <v>0</v>
      </c>
      <c r="K180" s="171" t="s">
        <v>346</v>
      </c>
      <c r="L180" s="176"/>
      <c r="M180" s="177" t="s">
        <v>1</v>
      </c>
      <c r="N180" s="178" t="s">
        <v>42</v>
      </c>
      <c r="P180" s="146">
        <f>O180*H180</f>
        <v>0</v>
      </c>
      <c r="Q180" s="146">
        <v>0</v>
      </c>
      <c r="R180" s="146">
        <f>Q180*H180</f>
        <v>0</v>
      </c>
      <c r="S180" s="146">
        <v>0</v>
      </c>
      <c r="T180" s="147">
        <f>S180*H180</f>
        <v>0</v>
      </c>
      <c r="AR180" s="148" t="s">
        <v>385</v>
      </c>
      <c r="AT180" s="148" t="s">
        <v>490</v>
      </c>
      <c r="AU180" s="148" t="s">
        <v>77</v>
      </c>
      <c r="AY180" s="17" t="s">
        <v>339</v>
      </c>
      <c r="BE180" s="149">
        <f>IF(N180="základní",J180,0)</f>
        <v>0</v>
      </c>
      <c r="BF180" s="149">
        <f>IF(N180="snížená",J180,0)</f>
        <v>0</v>
      </c>
      <c r="BG180" s="149">
        <f>IF(N180="zákl. přenesená",J180,0)</f>
        <v>0</v>
      </c>
      <c r="BH180" s="149">
        <f>IF(N180="sníž. přenesená",J180,0)</f>
        <v>0</v>
      </c>
      <c r="BI180" s="149">
        <f>IF(N180="nulová",J180,0)</f>
        <v>0</v>
      </c>
      <c r="BJ180" s="17" t="s">
        <v>84</v>
      </c>
      <c r="BK180" s="149">
        <f>ROUND(I180*H180,2)</f>
        <v>0</v>
      </c>
      <c r="BL180" s="17" t="s">
        <v>249</v>
      </c>
      <c r="BM180" s="148" t="s">
        <v>7417</v>
      </c>
    </row>
    <row r="181" spans="2:65" s="1" customFormat="1" ht="19.2" x14ac:dyDescent="0.2">
      <c r="B181" s="32"/>
      <c r="D181" s="150" t="s">
        <v>348</v>
      </c>
      <c r="F181" s="151" t="s">
        <v>7416</v>
      </c>
      <c r="I181" s="152"/>
      <c r="L181" s="32"/>
      <c r="M181" s="153"/>
      <c r="T181" s="56"/>
      <c r="AT181" s="17" t="s">
        <v>348</v>
      </c>
      <c r="AU181" s="17" t="s">
        <v>77</v>
      </c>
    </row>
    <row r="182" spans="2:65" s="1" customFormat="1" ht="16.5" customHeight="1" x14ac:dyDescent="0.2">
      <c r="B182" s="136"/>
      <c r="C182" s="169" t="s">
        <v>489</v>
      </c>
      <c r="D182" s="169" t="s">
        <v>490</v>
      </c>
      <c r="E182" s="170" t="s">
        <v>7418</v>
      </c>
      <c r="F182" s="171" t="s">
        <v>7419</v>
      </c>
      <c r="G182" s="172" t="s">
        <v>345</v>
      </c>
      <c r="H182" s="173">
        <v>4</v>
      </c>
      <c r="I182" s="174"/>
      <c r="J182" s="175">
        <f>ROUND(I182*H182,2)</f>
        <v>0</v>
      </c>
      <c r="K182" s="171" t="s">
        <v>346</v>
      </c>
      <c r="L182" s="176"/>
      <c r="M182" s="177" t="s">
        <v>1</v>
      </c>
      <c r="N182" s="178" t="s">
        <v>42</v>
      </c>
      <c r="P182" s="146">
        <f>O182*H182</f>
        <v>0</v>
      </c>
      <c r="Q182" s="146">
        <v>0</v>
      </c>
      <c r="R182" s="146">
        <f>Q182*H182</f>
        <v>0</v>
      </c>
      <c r="S182" s="146">
        <v>0</v>
      </c>
      <c r="T182" s="147">
        <f>S182*H182</f>
        <v>0</v>
      </c>
      <c r="AR182" s="148" t="s">
        <v>385</v>
      </c>
      <c r="AT182" s="148" t="s">
        <v>490</v>
      </c>
      <c r="AU182" s="148" t="s">
        <v>77</v>
      </c>
      <c r="AY182" s="17" t="s">
        <v>339</v>
      </c>
      <c r="BE182" s="149">
        <f>IF(N182="základní",J182,0)</f>
        <v>0</v>
      </c>
      <c r="BF182" s="149">
        <f>IF(N182="snížená",J182,0)</f>
        <v>0</v>
      </c>
      <c r="BG182" s="149">
        <f>IF(N182="zákl. přenesená",J182,0)</f>
        <v>0</v>
      </c>
      <c r="BH182" s="149">
        <f>IF(N182="sníž. přenesená",J182,0)</f>
        <v>0</v>
      </c>
      <c r="BI182" s="149">
        <f>IF(N182="nulová",J182,0)</f>
        <v>0</v>
      </c>
      <c r="BJ182" s="17" t="s">
        <v>84</v>
      </c>
      <c r="BK182" s="149">
        <f>ROUND(I182*H182,2)</f>
        <v>0</v>
      </c>
      <c r="BL182" s="17" t="s">
        <v>249</v>
      </c>
      <c r="BM182" s="148" t="s">
        <v>7420</v>
      </c>
    </row>
    <row r="183" spans="2:65" s="1" customFormat="1" x14ac:dyDescent="0.2">
      <c r="B183" s="32"/>
      <c r="D183" s="150" t="s">
        <v>348</v>
      </c>
      <c r="F183" s="151" t="s">
        <v>7419</v>
      </c>
      <c r="I183" s="152"/>
      <c r="L183" s="32"/>
      <c r="M183" s="153"/>
      <c r="T183" s="56"/>
      <c r="AT183" s="17" t="s">
        <v>348</v>
      </c>
      <c r="AU183" s="17" t="s">
        <v>77</v>
      </c>
    </row>
    <row r="184" spans="2:65" s="1" customFormat="1" ht="24.15" customHeight="1" x14ac:dyDescent="0.2">
      <c r="B184" s="136"/>
      <c r="C184" s="169" t="s">
        <v>497</v>
      </c>
      <c r="D184" s="169" t="s">
        <v>490</v>
      </c>
      <c r="E184" s="170" t="s">
        <v>7421</v>
      </c>
      <c r="F184" s="171" t="s">
        <v>7422</v>
      </c>
      <c r="G184" s="172" t="s">
        <v>345</v>
      </c>
      <c r="H184" s="173">
        <v>4</v>
      </c>
      <c r="I184" s="174"/>
      <c r="J184" s="175">
        <f>ROUND(I184*H184,2)</f>
        <v>0</v>
      </c>
      <c r="K184" s="171" t="s">
        <v>346</v>
      </c>
      <c r="L184" s="176"/>
      <c r="M184" s="177" t="s">
        <v>1</v>
      </c>
      <c r="N184" s="178" t="s">
        <v>42</v>
      </c>
      <c r="P184" s="146">
        <f>O184*H184</f>
        <v>0</v>
      </c>
      <c r="Q184" s="146">
        <v>0</v>
      </c>
      <c r="R184" s="146">
        <f>Q184*H184</f>
        <v>0</v>
      </c>
      <c r="S184" s="146">
        <v>0</v>
      </c>
      <c r="T184" s="147">
        <f>S184*H184</f>
        <v>0</v>
      </c>
      <c r="AR184" s="148" t="s">
        <v>385</v>
      </c>
      <c r="AT184" s="148" t="s">
        <v>490</v>
      </c>
      <c r="AU184" s="148" t="s">
        <v>77</v>
      </c>
      <c r="AY184" s="17" t="s">
        <v>339</v>
      </c>
      <c r="BE184" s="149">
        <f>IF(N184="základní",J184,0)</f>
        <v>0</v>
      </c>
      <c r="BF184" s="149">
        <f>IF(N184="snížená",J184,0)</f>
        <v>0</v>
      </c>
      <c r="BG184" s="149">
        <f>IF(N184="zákl. přenesená",J184,0)</f>
        <v>0</v>
      </c>
      <c r="BH184" s="149">
        <f>IF(N184="sníž. přenesená",J184,0)</f>
        <v>0</v>
      </c>
      <c r="BI184" s="149">
        <f>IF(N184="nulová",J184,0)</f>
        <v>0</v>
      </c>
      <c r="BJ184" s="17" t="s">
        <v>84</v>
      </c>
      <c r="BK184" s="149">
        <f>ROUND(I184*H184,2)</f>
        <v>0</v>
      </c>
      <c r="BL184" s="17" t="s">
        <v>249</v>
      </c>
      <c r="BM184" s="148" t="s">
        <v>7423</v>
      </c>
    </row>
    <row r="185" spans="2:65" s="1" customFormat="1" x14ac:dyDescent="0.2">
      <c r="B185" s="32"/>
      <c r="D185" s="150" t="s">
        <v>348</v>
      </c>
      <c r="F185" s="151" t="s">
        <v>7422</v>
      </c>
      <c r="I185" s="152"/>
      <c r="L185" s="32"/>
      <c r="M185" s="153"/>
      <c r="T185" s="56"/>
      <c r="AT185" s="17" t="s">
        <v>348</v>
      </c>
      <c r="AU185" s="17" t="s">
        <v>77</v>
      </c>
    </row>
    <row r="186" spans="2:65" s="1" customFormat="1" ht="24.15" customHeight="1" x14ac:dyDescent="0.2">
      <c r="B186" s="136"/>
      <c r="C186" s="169" t="s">
        <v>501</v>
      </c>
      <c r="D186" s="169" t="s">
        <v>490</v>
      </c>
      <c r="E186" s="170" t="s">
        <v>7424</v>
      </c>
      <c r="F186" s="171" t="s">
        <v>7425</v>
      </c>
      <c r="G186" s="172" t="s">
        <v>345</v>
      </c>
      <c r="H186" s="173">
        <v>4</v>
      </c>
      <c r="I186" s="174"/>
      <c r="J186" s="175">
        <f>ROUND(I186*H186,2)</f>
        <v>0</v>
      </c>
      <c r="K186" s="171" t="s">
        <v>346</v>
      </c>
      <c r="L186" s="176"/>
      <c r="M186" s="177" t="s">
        <v>1</v>
      </c>
      <c r="N186" s="178" t="s">
        <v>42</v>
      </c>
      <c r="P186" s="146">
        <f>O186*H186</f>
        <v>0</v>
      </c>
      <c r="Q186" s="146">
        <v>0</v>
      </c>
      <c r="R186" s="146">
        <f>Q186*H186</f>
        <v>0</v>
      </c>
      <c r="S186" s="146">
        <v>0</v>
      </c>
      <c r="T186" s="147">
        <f>S186*H186</f>
        <v>0</v>
      </c>
      <c r="AR186" s="148" t="s">
        <v>385</v>
      </c>
      <c r="AT186" s="148" t="s">
        <v>490</v>
      </c>
      <c r="AU186" s="148" t="s">
        <v>77</v>
      </c>
      <c r="AY186" s="17" t="s">
        <v>339</v>
      </c>
      <c r="BE186" s="149">
        <f>IF(N186="základní",J186,0)</f>
        <v>0</v>
      </c>
      <c r="BF186" s="149">
        <f>IF(N186="snížená",J186,0)</f>
        <v>0</v>
      </c>
      <c r="BG186" s="149">
        <f>IF(N186="zákl. přenesená",J186,0)</f>
        <v>0</v>
      </c>
      <c r="BH186" s="149">
        <f>IF(N186="sníž. přenesená",J186,0)</f>
        <v>0</v>
      </c>
      <c r="BI186" s="149">
        <f>IF(N186="nulová",J186,0)</f>
        <v>0</v>
      </c>
      <c r="BJ186" s="17" t="s">
        <v>84</v>
      </c>
      <c r="BK186" s="149">
        <f>ROUND(I186*H186,2)</f>
        <v>0</v>
      </c>
      <c r="BL186" s="17" t="s">
        <v>249</v>
      </c>
      <c r="BM186" s="148" t="s">
        <v>7426</v>
      </c>
    </row>
    <row r="187" spans="2:65" s="1" customFormat="1" ht="19.2" x14ac:dyDescent="0.2">
      <c r="B187" s="32"/>
      <c r="D187" s="150" t="s">
        <v>348</v>
      </c>
      <c r="F187" s="151" t="s">
        <v>7425</v>
      </c>
      <c r="I187" s="152"/>
      <c r="L187" s="32"/>
      <c r="M187" s="153"/>
      <c r="T187" s="56"/>
      <c r="AT187" s="17" t="s">
        <v>348</v>
      </c>
      <c r="AU187" s="17" t="s">
        <v>77</v>
      </c>
    </row>
    <row r="188" spans="2:65" s="1" customFormat="1" ht="16.5" customHeight="1" x14ac:dyDescent="0.2">
      <c r="B188" s="136"/>
      <c r="C188" s="169" t="s">
        <v>505</v>
      </c>
      <c r="D188" s="169" t="s">
        <v>490</v>
      </c>
      <c r="E188" s="170" t="s">
        <v>7427</v>
      </c>
      <c r="F188" s="171" t="s">
        <v>7428</v>
      </c>
      <c r="G188" s="172" t="s">
        <v>345</v>
      </c>
      <c r="H188" s="173">
        <v>4</v>
      </c>
      <c r="I188" s="174"/>
      <c r="J188" s="175">
        <f>ROUND(I188*H188,2)</f>
        <v>0</v>
      </c>
      <c r="K188" s="171" t="s">
        <v>346</v>
      </c>
      <c r="L188" s="176"/>
      <c r="M188" s="177" t="s">
        <v>1</v>
      </c>
      <c r="N188" s="178" t="s">
        <v>42</v>
      </c>
      <c r="P188" s="146">
        <f>O188*H188</f>
        <v>0</v>
      </c>
      <c r="Q188" s="146">
        <v>0</v>
      </c>
      <c r="R188" s="146">
        <f>Q188*H188</f>
        <v>0</v>
      </c>
      <c r="S188" s="146">
        <v>0</v>
      </c>
      <c r="T188" s="147">
        <f>S188*H188</f>
        <v>0</v>
      </c>
      <c r="AR188" s="148" t="s">
        <v>385</v>
      </c>
      <c r="AT188" s="148" t="s">
        <v>490</v>
      </c>
      <c r="AU188" s="148" t="s">
        <v>77</v>
      </c>
      <c r="AY188" s="17" t="s">
        <v>339</v>
      </c>
      <c r="BE188" s="149">
        <f>IF(N188="základní",J188,0)</f>
        <v>0</v>
      </c>
      <c r="BF188" s="149">
        <f>IF(N188="snížená",J188,0)</f>
        <v>0</v>
      </c>
      <c r="BG188" s="149">
        <f>IF(N188="zákl. přenesená",J188,0)</f>
        <v>0</v>
      </c>
      <c r="BH188" s="149">
        <f>IF(N188="sníž. přenesená",J188,0)</f>
        <v>0</v>
      </c>
      <c r="BI188" s="149">
        <f>IF(N188="nulová",J188,0)</f>
        <v>0</v>
      </c>
      <c r="BJ188" s="17" t="s">
        <v>84</v>
      </c>
      <c r="BK188" s="149">
        <f>ROUND(I188*H188,2)</f>
        <v>0</v>
      </c>
      <c r="BL188" s="17" t="s">
        <v>249</v>
      </c>
      <c r="BM188" s="148" t="s">
        <v>7429</v>
      </c>
    </row>
    <row r="189" spans="2:65" s="1" customFormat="1" x14ac:dyDescent="0.2">
      <c r="B189" s="32"/>
      <c r="D189" s="150" t="s">
        <v>348</v>
      </c>
      <c r="F189" s="151" t="s">
        <v>7428</v>
      </c>
      <c r="I189" s="152"/>
      <c r="L189" s="32"/>
      <c r="M189" s="153"/>
      <c r="T189" s="56"/>
      <c r="AT189" s="17" t="s">
        <v>348</v>
      </c>
      <c r="AU189" s="17" t="s">
        <v>77</v>
      </c>
    </row>
    <row r="190" spans="2:65" s="1" customFormat="1" ht="21.75" customHeight="1" x14ac:dyDescent="0.2">
      <c r="B190" s="136"/>
      <c r="C190" s="169" t="s">
        <v>509</v>
      </c>
      <c r="D190" s="169" t="s">
        <v>490</v>
      </c>
      <c r="E190" s="170" t="s">
        <v>7430</v>
      </c>
      <c r="F190" s="171" t="s">
        <v>7431</v>
      </c>
      <c r="G190" s="172" t="s">
        <v>345</v>
      </c>
      <c r="H190" s="173">
        <v>2</v>
      </c>
      <c r="I190" s="174"/>
      <c r="J190" s="175">
        <f>ROUND(I190*H190,2)</f>
        <v>0</v>
      </c>
      <c r="K190" s="171" t="s">
        <v>346</v>
      </c>
      <c r="L190" s="176"/>
      <c r="M190" s="177" t="s">
        <v>1</v>
      </c>
      <c r="N190" s="178" t="s">
        <v>42</v>
      </c>
      <c r="P190" s="146">
        <f>O190*H190</f>
        <v>0</v>
      </c>
      <c r="Q190" s="146">
        <v>0</v>
      </c>
      <c r="R190" s="146">
        <f>Q190*H190</f>
        <v>0</v>
      </c>
      <c r="S190" s="146">
        <v>0</v>
      </c>
      <c r="T190" s="147">
        <f>S190*H190</f>
        <v>0</v>
      </c>
      <c r="AR190" s="148" t="s">
        <v>385</v>
      </c>
      <c r="AT190" s="148" t="s">
        <v>490</v>
      </c>
      <c r="AU190" s="148" t="s">
        <v>77</v>
      </c>
      <c r="AY190" s="17" t="s">
        <v>339</v>
      </c>
      <c r="BE190" s="149">
        <f>IF(N190="základní",J190,0)</f>
        <v>0</v>
      </c>
      <c r="BF190" s="149">
        <f>IF(N190="snížená",J190,0)</f>
        <v>0</v>
      </c>
      <c r="BG190" s="149">
        <f>IF(N190="zákl. přenesená",J190,0)</f>
        <v>0</v>
      </c>
      <c r="BH190" s="149">
        <f>IF(N190="sníž. přenesená",J190,0)</f>
        <v>0</v>
      </c>
      <c r="BI190" s="149">
        <f>IF(N190="nulová",J190,0)</f>
        <v>0</v>
      </c>
      <c r="BJ190" s="17" t="s">
        <v>84</v>
      </c>
      <c r="BK190" s="149">
        <f>ROUND(I190*H190,2)</f>
        <v>0</v>
      </c>
      <c r="BL190" s="17" t="s">
        <v>249</v>
      </c>
      <c r="BM190" s="148" t="s">
        <v>7432</v>
      </c>
    </row>
    <row r="191" spans="2:65" s="1" customFormat="1" x14ac:dyDescent="0.2">
      <c r="B191" s="32"/>
      <c r="D191" s="150" t="s">
        <v>348</v>
      </c>
      <c r="F191" s="151" t="s">
        <v>7431</v>
      </c>
      <c r="I191" s="152"/>
      <c r="L191" s="32"/>
      <c r="M191" s="153"/>
      <c r="T191" s="56"/>
      <c r="AT191" s="17" t="s">
        <v>348</v>
      </c>
      <c r="AU191" s="17" t="s">
        <v>77</v>
      </c>
    </row>
    <row r="192" spans="2:65" s="1" customFormat="1" ht="19.2" x14ac:dyDescent="0.2">
      <c r="B192" s="32"/>
      <c r="D192" s="150" t="s">
        <v>350</v>
      </c>
      <c r="F192" s="154" t="s">
        <v>7433</v>
      </c>
      <c r="I192" s="152"/>
      <c r="L192" s="32"/>
      <c r="M192" s="153"/>
      <c r="T192" s="56"/>
      <c r="AT192" s="17" t="s">
        <v>350</v>
      </c>
      <c r="AU192" s="17" t="s">
        <v>77</v>
      </c>
    </row>
    <row r="193" spans="2:65" s="1" customFormat="1" ht="24.15" customHeight="1" x14ac:dyDescent="0.2">
      <c r="B193" s="136"/>
      <c r="C193" s="169" t="s">
        <v>513</v>
      </c>
      <c r="D193" s="169" t="s">
        <v>490</v>
      </c>
      <c r="E193" s="170" t="s">
        <v>7434</v>
      </c>
      <c r="F193" s="171" t="s">
        <v>7435</v>
      </c>
      <c r="G193" s="172" t="s">
        <v>345</v>
      </c>
      <c r="H193" s="173">
        <v>1</v>
      </c>
      <c r="I193" s="174"/>
      <c r="J193" s="175">
        <f>ROUND(I193*H193,2)</f>
        <v>0</v>
      </c>
      <c r="K193" s="171" t="s">
        <v>346</v>
      </c>
      <c r="L193" s="176"/>
      <c r="M193" s="177" t="s">
        <v>1</v>
      </c>
      <c r="N193" s="178" t="s">
        <v>42</v>
      </c>
      <c r="P193" s="146">
        <f>O193*H193</f>
        <v>0</v>
      </c>
      <c r="Q193" s="146">
        <v>0</v>
      </c>
      <c r="R193" s="146">
        <f>Q193*H193</f>
        <v>0</v>
      </c>
      <c r="S193" s="146">
        <v>0</v>
      </c>
      <c r="T193" s="147">
        <f>S193*H193</f>
        <v>0</v>
      </c>
      <c r="AR193" s="148" t="s">
        <v>385</v>
      </c>
      <c r="AT193" s="148" t="s">
        <v>490</v>
      </c>
      <c r="AU193" s="148" t="s">
        <v>77</v>
      </c>
      <c r="AY193" s="17" t="s">
        <v>339</v>
      </c>
      <c r="BE193" s="149">
        <f>IF(N193="základní",J193,0)</f>
        <v>0</v>
      </c>
      <c r="BF193" s="149">
        <f>IF(N193="snížená",J193,0)</f>
        <v>0</v>
      </c>
      <c r="BG193" s="149">
        <f>IF(N193="zákl. přenesená",J193,0)</f>
        <v>0</v>
      </c>
      <c r="BH193" s="149">
        <f>IF(N193="sníž. přenesená",J193,0)</f>
        <v>0</v>
      </c>
      <c r="BI193" s="149">
        <f>IF(N193="nulová",J193,0)</f>
        <v>0</v>
      </c>
      <c r="BJ193" s="17" t="s">
        <v>84</v>
      </c>
      <c r="BK193" s="149">
        <f>ROUND(I193*H193,2)</f>
        <v>0</v>
      </c>
      <c r="BL193" s="17" t="s">
        <v>249</v>
      </c>
      <c r="BM193" s="148" t="s">
        <v>7436</v>
      </c>
    </row>
    <row r="194" spans="2:65" s="1" customFormat="1" x14ac:dyDescent="0.2">
      <c r="B194" s="32"/>
      <c r="D194" s="150" t="s">
        <v>348</v>
      </c>
      <c r="F194" s="151" t="s">
        <v>7435</v>
      </c>
      <c r="I194" s="152"/>
      <c r="L194" s="32"/>
      <c r="M194" s="153"/>
      <c r="T194" s="56"/>
      <c r="AT194" s="17" t="s">
        <v>348</v>
      </c>
      <c r="AU194" s="17" t="s">
        <v>77</v>
      </c>
    </row>
    <row r="195" spans="2:65" s="1" customFormat="1" ht="24.15" customHeight="1" x14ac:dyDescent="0.2">
      <c r="B195" s="136"/>
      <c r="C195" s="169" t="s">
        <v>517</v>
      </c>
      <c r="D195" s="169" t="s">
        <v>490</v>
      </c>
      <c r="E195" s="170" t="s">
        <v>7437</v>
      </c>
      <c r="F195" s="171" t="s">
        <v>7438</v>
      </c>
      <c r="G195" s="172" t="s">
        <v>345</v>
      </c>
      <c r="H195" s="173">
        <v>1</v>
      </c>
      <c r="I195" s="174"/>
      <c r="J195" s="175">
        <f>ROUND(I195*H195,2)</f>
        <v>0</v>
      </c>
      <c r="K195" s="171" t="s">
        <v>346</v>
      </c>
      <c r="L195" s="176"/>
      <c r="M195" s="177" t="s">
        <v>1</v>
      </c>
      <c r="N195" s="178" t="s">
        <v>42</v>
      </c>
      <c r="P195" s="146">
        <f>O195*H195</f>
        <v>0</v>
      </c>
      <c r="Q195" s="146">
        <v>0</v>
      </c>
      <c r="R195" s="146">
        <f>Q195*H195</f>
        <v>0</v>
      </c>
      <c r="S195" s="146">
        <v>0</v>
      </c>
      <c r="T195" s="147">
        <f>S195*H195</f>
        <v>0</v>
      </c>
      <c r="AR195" s="148" t="s">
        <v>385</v>
      </c>
      <c r="AT195" s="148" t="s">
        <v>490</v>
      </c>
      <c r="AU195" s="148" t="s">
        <v>77</v>
      </c>
      <c r="AY195" s="17" t="s">
        <v>339</v>
      </c>
      <c r="BE195" s="149">
        <f>IF(N195="základní",J195,0)</f>
        <v>0</v>
      </c>
      <c r="BF195" s="149">
        <f>IF(N195="snížená",J195,0)</f>
        <v>0</v>
      </c>
      <c r="BG195" s="149">
        <f>IF(N195="zákl. přenesená",J195,0)</f>
        <v>0</v>
      </c>
      <c r="BH195" s="149">
        <f>IF(N195="sníž. přenesená",J195,0)</f>
        <v>0</v>
      </c>
      <c r="BI195" s="149">
        <f>IF(N195="nulová",J195,0)</f>
        <v>0</v>
      </c>
      <c r="BJ195" s="17" t="s">
        <v>84</v>
      </c>
      <c r="BK195" s="149">
        <f>ROUND(I195*H195,2)</f>
        <v>0</v>
      </c>
      <c r="BL195" s="17" t="s">
        <v>249</v>
      </c>
      <c r="BM195" s="148" t="s">
        <v>7439</v>
      </c>
    </row>
    <row r="196" spans="2:65" s="1" customFormat="1" x14ac:dyDescent="0.2">
      <c r="B196" s="32"/>
      <c r="D196" s="150" t="s">
        <v>348</v>
      </c>
      <c r="F196" s="151" t="s">
        <v>7438</v>
      </c>
      <c r="I196" s="152"/>
      <c r="L196" s="32"/>
      <c r="M196" s="153"/>
      <c r="T196" s="56"/>
      <c r="AT196" s="17" t="s">
        <v>348</v>
      </c>
      <c r="AU196" s="17" t="s">
        <v>77</v>
      </c>
    </row>
    <row r="197" spans="2:65" s="1" customFormat="1" ht="24.15" customHeight="1" x14ac:dyDescent="0.2">
      <c r="B197" s="136"/>
      <c r="C197" s="169" t="s">
        <v>521</v>
      </c>
      <c r="D197" s="169" t="s">
        <v>490</v>
      </c>
      <c r="E197" s="170" t="s">
        <v>7440</v>
      </c>
      <c r="F197" s="171" t="s">
        <v>7441</v>
      </c>
      <c r="G197" s="172" t="s">
        <v>345</v>
      </c>
      <c r="H197" s="173">
        <v>2</v>
      </c>
      <c r="I197" s="174"/>
      <c r="J197" s="175">
        <f>ROUND(I197*H197,2)</f>
        <v>0</v>
      </c>
      <c r="K197" s="171" t="s">
        <v>346</v>
      </c>
      <c r="L197" s="176"/>
      <c r="M197" s="177" t="s">
        <v>1</v>
      </c>
      <c r="N197" s="178" t="s">
        <v>42</v>
      </c>
      <c r="P197" s="146">
        <f>O197*H197</f>
        <v>0</v>
      </c>
      <c r="Q197" s="146">
        <v>0</v>
      </c>
      <c r="R197" s="146">
        <f>Q197*H197</f>
        <v>0</v>
      </c>
      <c r="S197" s="146">
        <v>0</v>
      </c>
      <c r="T197" s="147">
        <f>S197*H197</f>
        <v>0</v>
      </c>
      <c r="AR197" s="148" t="s">
        <v>385</v>
      </c>
      <c r="AT197" s="148" t="s">
        <v>490</v>
      </c>
      <c r="AU197" s="148" t="s">
        <v>77</v>
      </c>
      <c r="AY197" s="17" t="s">
        <v>339</v>
      </c>
      <c r="BE197" s="149">
        <f>IF(N197="základní",J197,0)</f>
        <v>0</v>
      </c>
      <c r="BF197" s="149">
        <f>IF(N197="snížená",J197,0)</f>
        <v>0</v>
      </c>
      <c r="BG197" s="149">
        <f>IF(N197="zákl. přenesená",J197,0)</f>
        <v>0</v>
      </c>
      <c r="BH197" s="149">
        <f>IF(N197="sníž. přenesená",J197,0)</f>
        <v>0</v>
      </c>
      <c r="BI197" s="149">
        <f>IF(N197="nulová",J197,0)</f>
        <v>0</v>
      </c>
      <c r="BJ197" s="17" t="s">
        <v>84</v>
      </c>
      <c r="BK197" s="149">
        <f>ROUND(I197*H197,2)</f>
        <v>0</v>
      </c>
      <c r="BL197" s="17" t="s">
        <v>249</v>
      </c>
      <c r="BM197" s="148" t="s">
        <v>7442</v>
      </c>
    </row>
    <row r="198" spans="2:65" s="1" customFormat="1" ht="19.2" x14ac:dyDescent="0.2">
      <c r="B198" s="32"/>
      <c r="D198" s="150" t="s">
        <v>348</v>
      </c>
      <c r="F198" s="151" t="s">
        <v>7441</v>
      </c>
      <c r="I198" s="152"/>
      <c r="L198" s="32"/>
      <c r="M198" s="153"/>
      <c r="T198" s="56"/>
      <c r="AT198" s="17" t="s">
        <v>348</v>
      </c>
      <c r="AU198" s="17" t="s">
        <v>77</v>
      </c>
    </row>
    <row r="199" spans="2:65" s="1" customFormat="1" ht="33" customHeight="1" x14ac:dyDescent="0.2">
      <c r="B199" s="136"/>
      <c r="C199" s="169" t="s">
        <v>527</v>
      </c>
      <c r="D199" s="169" t="s">
        <v>490</v>
      </c>
      <c r="E199" s="170" t="s">
        <v>7443</v>
      </c>
      <c r="F199" s="171" t="s">
        <v>7444</v>
      </c>
      <c r="G199" s="172" t="s">
        <v>345</v>
      </c>
      <c r="H199" s="173">
        <v>1</v>
      </c>
      <c r="I199" s="174"/>
      <c r="J199" s="175">
        <f>ROUND(I199*H199,2)</f>
        <v>0</v>
      </c>
      <c r="K199" s="171" t="s">
        <v>346</v>
      </c>
      <c r="L199" s="176"/>
      <c r="M199" s="177" t="s">
        <v>1</v>
      </c>
      <c r="N199" s="178" t="s">
        <v>42</v>
      </c>
      <c r="P199" s="146">
        <f>O199*H199</f>
        <v>0</v>
      </c>
      <c r="Q199" s="146">
        <v>0</v>
      </c>
      <c r="R199" s="146">
        <f>Q199*H199</f>
        <v>0</v>
      </c>
      <c r="S199" s="146">
        <v>0</v>
      </c>
      <c r="T199" s="147">
        <f>S199*H199</f>
        <v>0</v>
      </c>
      <c r="AR199" s="148" t="s">
        <v>385</v>
      </c>
      <c r="AT199" s="148" t="s">
        <v>490</v>
      </c>
      <c r="AU199" s="148" t="s">
        <v>77</v>
      </c>
      <c r="AY199" s="17" t="s">
        <v>339</v>
      </c>
      <c r="BE199" s="149">
        <f>IF(N199="základní",J199,0)</f>
        <v>0</v>
      </c>
      <c r="BF199" s="149">
        <f>IF(N199="snížená",J199,0)</f>
        <v>0</v>
      </c>
      <c r="BG199" s="149">
        <f>IF(N199="zákl. přenesená",J199,0)</f>
        <v>0</v>
      </c>
      <c r="BH199" s="149">
        <f>IF(N199="sníž. přenesená",J199,0)</f>
        <v>0</v>
      </c>
      <c r="BI199" s="149">
        <f>IF(N199="nulová",J199,0)</f>
        <v>0</v>
      </c>
      <c r="BJ199" s="17" t="s">
        <v>84</v>
      </c>
      <c r="BK199" s="149">
        <f>ROUND(I199*H199,2)</f>
        <v>0</v>
      </c>
      <c r="BL199" s="17" t="s">
        <v>249</v>
      </c>
      <c r="BM199" s="148" t="s">
        <v>7445</v>
      </c>
    </row>
    <row r="200" spans="2:65" s="1" customFormat="1" ht="19.2" x14ac:dyDescent="0.2">
      <c r="B200" s="32"/>
      <c r="D200" s="150" t="s">
        <v>348</v>
      </c>
      <c r="F200" s="151" t="s">
        <v>7444</v>
      </c>
      <c r="I200" s="152"/>
      <c r="L200" s="32"/>
      <c r="M200" s="153"/>
      <c r="T200" s="56"/>
      <c r="AT200" s="17" t="s">
        <v>348</v>
      </c>
      <c r="AU200" s="17" t="s">
        <v>77</v>
      </c>
    </row>
    <row r="201" spans="2:65" s="1" customFormat="1" ht="24.15" customHeight="1" x14ac:dyDescent="0.2">
      <c r="B201" s="136"/>
      <c r="C201" s="169" t="s">
        <v>537</v>
      </c>
      <c r="D201" s="169" t="s">
        <v>490</v>
      </c>
      <c r="E201" s="170" t="s">
        <v>7446</v>
      </c>
      <c r="F201" s="171" t="s">
        <v>7447</v>
      </c>
      <c r="G201" s="172" t="s">
        <v>345</v>
      </c>
      <c r="H201" s="173">
        <v>2</v>
      </c>
      <c r="I201" s="174"/>
      <c r="J201" s="175">
        <f>ROUND(I201*H201,2)</f>
        <v>0</v>
      </c>
      <c r="K201" s="171" t="s">
        <v>346</v>
      </c>
      <c r="L201" s="176"/>
      <c r="M201" s="177" t="s">
        <v>1</v>
      </c>
      <c r="N201" s="178" t="s">
        <v>42</v>
      </c>
      <c r="P201" s="146">
        <f>O201*H201</f>
        <v>0</v>
      </c>
      <c r="Q201" s="146">
        <v>0</v>
      </c>
      <c r="R201" s="146">
        <f>Q201*H201</f>
        <v>0</v>
      </c>
      <c r="S201" s="146">
        <v>0</v>
      </c>
      <c r="T201" s="147">
        <f>S201*H201</f>
        <v>0</v>
      </c>
      <c r="AR201" s="148" t="s">
        <v>385</v>
      </c>
      <c r="AT201" s="148" t="s">
        <v>490</v>
      </c>
      <c r="AU201" s="148" t="s">
        <v>77</v>
      </c>
      <c r="AY201" s="17" t="s">
        <v>339</v>
      </c>
      <c r="BE201" s="149">
        <f>IF(N201="základní",J201,0)</f>
        <v>0</v>
      </c>
      <c r="BF201" s="149">
        <f>IF(N201="snížená",J201,0)</f>
        <v>0</v>
      </c>
      <c r="BG201" s="149">
        <f>IF(N201="zákl. přenesená",J201,0)</f>
        <v>0</v>
      </c>
      <c r="BH201" s="149">
        <f>IF(N201="sníž. přenesená",J201,0)</f>
        <v>0</v>
      </c>
      <c r="BI201" s="149">
        <f>IF(N201="nulová",J201,0)</f>
        <v>0</v>
      </c>
      <c r="BJ201" s="17" t="s">
        <v>84</v>
      </c>
      <c r="BK201" s="149">
        <f>ROUND(I201*H201,2)</f>
        <v>0</v>
      </c>
      <c r="BL201" s="17" t="s">
        <v>249</v>
      </c>
      <c r="BM201" s="148" t="s">
        <v>7448</v>
      </c>
    </row>
    <row r="202" spans="2:65" s="1" customFormat="1" ht="19.2" x14ac:dyDescent="0.2">
      <c r="B202" s="32"/>
      <c r="D202" s="150" t="s">
        <v>348</v>
      </c>
      <c r="F202" s="151" t="s">
        <v>7447</v>
      </c>
      <c r="I202" s="152"/>
      <c r="L202" s="32"/>
      <c r="M202" s="153"/>
      <c r="T202" s="56"/>
      <c r="AT202" s="17" t="s">
        <v>348</v>
      </c>
      <c r="AU202" s="17" t="s">
        <v>77</v>
      </c>
    </row>
    <row r="203" spans="2:65" s="1" customFormat="1" ht="24.15" customHeight="1" x14ac:dyDescent="0.2">
      <c r="B203" s="136"/>
      <c r="C203" s="169" t="s">
        <v>542</v>
      </c>
      <c r="D203" s="169" t="s">
        <v>490</v>
      </c>
      <c r="E203" s="170" t="s">
        <v>7449</v>
      </c>
      <c r="F203" s="171" t="s">
        <v>7450</v>
      </c>
      <c r="G203" s="172" t="s">
        <v>345</v>
      </c>
      <c r="H203" s="173">
        <v>2</v>
      </c>
      <c r="I203" s="174"/>
      <c r="J203" s="175">
        <f>ROUND(I203*H203,2)</f>
        <v>0</v>
      </c>
      <c r="K203" s="171" t="s">
        <v>346</v>
      </c>
      <c r="L203" s="176"/>
      <c r="M203" s="177" t="s">
        <v>1</v>
      </c>
      <c r="N203" s="178" t="s">
        <v>42</v>
      </c>
      <c r="P203" s="146">
        <f>O203*H203</f>
        <v>0</v>
      </c>
      <c r="Q203" s="146">
        <v>0</v>
      </c>
      <c r="R203" s="146">
        <f>Q203*H203</f>
        <v>0</v>
      </c>
      <c r="S203" s="146">
        <v>0</v>
      </c>
      <c r="T203" s="147">
        <f>S203*H203</f>
        <v>0</v>
      </c>
      <c r="AR203" s="148" t="s">
        <v>385</v>
      </c>
      <c r="AT203" s="148" t="s">
        <v>490</v>
      </c>
      <c r="AU203" s="148" t="s">
        <v>77</v>
      </c>
      <c r="AY203" s="17" t="s">
        <v>339</v>
      </c>
      <c r="BE203" s="149">
        <f>IF(N203="základní",J203,0)</f>
        <v>0</v>
      </c>
      <c r="BF203" s="149">
        <f>IF(N203="snížená",J203,0)</f>
        <v>0</v>
      </c>
      <c r="BG203" s="149">
        <f>IF(N203="zákl. přenesená",J203,0)</f>
        <v>0</v>
      </c>
      <c r="BH203" s="149">
        <f>IF(N203="sníž. přenesená",J203,0)</f>
        <v>0</v>
      </c>
      <c r="BI203" s="149">
        <f>IF(N203="nulová",J203,0)</f>
        <v>0</v>
      </c>
      <c r="BJ203" s="17" t="s">
        <v>84</v>
      </c>
      <c r="BK203" s="149">
        <f>ROUND(I203*H203,2)</f>
        <v>0</v>
      </c>
      <c r="BL203" s="17" t="s">
        <v>249</v>
      </c>
      <c r="BM203" s="148" t="s">
        <v>7451</v>
      </c>
    </row>
    <row r="204" spans="2:65" s="1" customFormat="1" x14ac:dyDescent="0.2">
      <c r="B204" s="32"/>
      <c r="D204" s="150" t="s">
        <v>348</v>
      </c>
      <c r="F204" s="151" t="s">
        <v>7450</v>
      </c>
      <c r="I204" s="152"/>
      <c r="L204" s="32"/>
      <c r="M204" s="153"/>
      <c r="T204" s="56"/>
      <c r="AT204" s="17" t="s">
        <v>348</v>
      </c>
      <c r="AU204" s="17" t="s">
        <v>77</v>
      </c>
    </row>
    <row r="205" spans="2:65" s="1" customFormat="1" ht="16.5" customHeight="1" x14ac:dyDescent="0.2">
      <c r="B205" s="136"/>
      <c r="C205" s="169" t="s">
        <v>549</v>
      </c>
      <c r="D205" s="169" t="s">
        <v>490</v>
      </c>
      <c r="E205" s="170" t="s">
        <v>7452</v>
      </c>
      <c r="F205" s="171" t="s">
        <v>7453</v>
      </c>
      <c r="G205" s="172" t="s">
        <v>345</v>
      </c>
      <c r="H205" s="173">
        <v>2</v>
      </c>
      <c r="I205" s="174"/>
      <c r="J205" s="175">
        <f>ROUND(I205*H205,2)</f>
        <v>0</v>
      </c>
      <c r="K205" s="171" t="s">
        <v>346</v>
      </c>
      <c r="L205" s="176"/>
      <c r="M205" s="177" t="s">
        <v>1</v>
      </c>
      <c r="N205" s="178" t="s">
        <v>42</v>
      </c>
      <c r="P205" s="146">
        <f>O205*H205</f>
        <v>0</v>
      </c>
      <c r="Q205" s="146">
        <v>0</v>
      </c>
      <c r="R205" s="146">
        <f>Q205*H205</f>
        <v>0</v>
      </c>
      <c r="S205" s="146">
        <v>0</v>
      </c>
      <c r="T205" s="147">
        <f>S205*H205</f>
        <v>0</v>
      </c>
      <c r="AR205" s="148" t="s">
        <v>385</v>
      </c>
      <c r="AT205" s="148" t="s">
        <v>490</v>
      </c>
      <c r="AU205" s="148" t="s">
        <v>77</v>
      </c>
      <c r="AY205" s="17" t="s">
        <v>339</v>
      </c>
      <c r="BE205" s="149">
        <f>IF(N205="základní",J205,0)</f>
        <v>0</v>
      </c>
      <c r="BF205" s="149">
        <f>IF(N205="snížená",J205,0)</f>
        <v>0</v>
      </c>
      <c r="BG205" s="149">
        <f>IF(N205="zákl. přenesená",J205,0)</f>
        <v>0</v>
      </c>
      <c r="BH205" s="149">
        <f>IF(N205="sníž. přenesená",J205,0)</f>
        <v>0</v>
      </c>
      <c r="BI205" s="149">
        <f>IF(N205="nulová",J205,0)</f>
        <v>0</v>
      </c>
      <c r="BJ205" s="17" t="s">
        <v>84</v>
      </c>
      <c r="BK205" s="149">
        <f>ROUND(I205*H205,2)</f>
        <v>0</v>
      </c>
      <c r="BL205" s="17" t="s">
        <v>249</v>
      </c>
      <c r="BM205" s="148" t="s">
        <v>7454</v>
      </c>
    </row>
    <row r="206" spans="2:65" s="1" customFormat="1" x14ac:dyDescent="0.2">
      <c r="B206" s="32"/>
      <c r="D206" s="150" t="s">
        <v>348</v>
      </c>
      <c r="F206" s="151" t="s">
        <v>7453</v>
      </c>
      <c r="I206" s="152"/>
      <c r="L206" s="32"/>
      <c r="M206" s="153"/>
      <c r="T206" s="56"/>
      <c r="AT206" s="17" t="s">
        <v>348</v>
      </c>
      <c r="AU206" s="17" t="s">
        <v>77</v>
      </c>
    </row>
    <row r="207" spans="2:65" s="1" customFormat="1" ht="37.799999999999997" customHeight="1" x14ac:dyDescent="0.2">
      <c r="B207" s="136"/>
      <c r="C207" s="169" t="s">
        <v>551</v>
      </c>
      <c r="D207" s="169" t="s">
        <v>490</v>
      </c>
      <c r="E207" s="170" t="s">
        <v>7455</v>
      </c>
      <c r="F207" s="171" t="s">
        <v>7456</v>
      </c>
      <c r="G207" s="172" t="s">
        <v>345</v>
      </c>
      <c r="H207" s="173">
        <v>16</v>
      </c>
      <c r="I207" s="174"/>
      <c r="J207" s="175">
        <f>ROUND(I207*H207,2)</f>
        <v>0</v>
      </c>
      <c r="K207" s="171" t="s">
        <v>346</v>
      </c>
      <c r="L207" s="176"/>
      <c r="M207" s="177" t="s">
        <v>1</v>
      </c>
      <c r="N207" s="178" t="s">
        <v>42</v>
      </c>
      <c r="P207" s="146">
        <f>O207*H207</f>
        <v>0</v>
      </c>
      <c r="Q207" s="146">
        <v>0</v>
      </c>
      <c r="R207" s="146">
        <f>Q207*H207</f>
        <v>0</v>
      </c>
      <c r="S207" s="146">
        <v>0</v>
      </c>
      <c r="T207" s="147">
        <f>S207*H207</f>
        <v>0</v>
      </c>
      <c r="AR207" s="148" t="s">
        <v>385</v>
      </c>
      <c r="AT207" s="148" t="s">
        <v>490</v>
      </c>
      <c r="AU207" s="148" t="s">
        <v>77</v>
      </c>
      <c r="AY207" s="17" t="s">
        <v>339</v>
      </c>
      <c r="BE207" s="149">
        <f>IF(N207="základní",J207,0)</f>
        <v>0</v>
      </c>
      <c r="BF207" s="149">
        <f>IF(N207="snížená",J207,0)</f>
        <v>0</v>
      </c>
      <c r="BG207" s="149">
        <f>IF(N207="zákl. přenesená",J207,0)</f>
        <v>0</v>
      </c>
      <c r="BH207" s="149">
        <f>IF(N207="sníž. přenesená",J207,0)</f>
        <v>0</v>
      </c>
      <c r="BI207" s="149">
        <f>IF(N207="nulová",J207,0)</f>
        <v>0</v>
      </c>
      <c r="BJ207" s="17" t="s">
        <v>84</v>
      </c>
      <c r="BK207" s="149">
        <f>ROUND(I207*H207,2)</f>
        <v>0</v>
      </c>
      <c r="BL207" s="17" t="s">
        <v>249</v>
      </c>
      <c r="BM207" s="148" t="s">
        <v>7457</v>
      </c>
    </row>
    <row r="208" spans="2:65" s="1" customFormat="1" ht="19.2" x14ac:dyDescent="0.2">
      <c r="B208" s="32"/>
      <c r="D208" s="150" t="s">
        <v>348</v>
      </c>
      <c r="F208" s="151" t="s">
        <v>7456</v>
      </c>
      <c r="I208" s="152"/>
      <c r="L208" s="32"/>
      <c r="M208" s="153"/>
      <c r="T208" s="56"/>
      <c r="AT208" s="17" t="s">
        <v>348</v>
      </c>
      <c r="AU208" s="17" t="s">
        <v>77</v>
      </c>
    </row>
    <row r="209" spans="2:65" s="1" customFormat="1" ht="19.2" x14ac:dyDescent="0.2">
      <c r="B209" s="32"/>
      <c r="D209" s="150" t="s">
        <v>350</v>
      </c>
      <c r="F209" s="154" t="s">
        <v>7458</v>
      </c>
      <c r="I209" s="152"/>
      <c r="L209" s="32"/>
      <c r="M209" s="153"/>
      <c r="T209" s="56"/>
      <c r="AT209" s="17" t="s">
        <v>350</v>
      </c>
      <c r="AU209" s="17" t="s">
        <v>77</v>
      </c>
    </row>
    <row r="210" spans="2:65" s="1" customFormat="1" ht="16.5" customHeight="1" x14ac:dyDescent="0.2">
      <c r="B210" s="136"/>
      <c r="C210" s="137" t="s">
        <v>555</v>
      </c>
      <c r="D210" s="137" t="s">
        <v>342</v>
      </c>
      <c r="E210" s="138" t="s">
        <v>7459</v>
      </c>
      <c r="F210" s="139" t="s">
        <v>7460</v>
      </c>
      <c r="G210" s="140" t="s">
        <v>358</v>
      </c>
      <c r="H210" s="141">
        <v>200</v>
      </c>
      <c r="I210" s="142"/>
      <c r="J210" s="143">
        <f>ROUND(I210*H210,2)</f>
        <v>0</v>
      </c>
      <c r="K210" s="139" t="s">
        <v>346</v>
      </c>
      <c r="L210" s="32"/>
      <c r="M210" s="144" t="s">
        <v>1</v>
      </c>
      <c r="N210" s="145" t="s">
        <v>42</v>
      </c>
      <c r="P210" s="146">
        <f>O210*H210</f>
        <v>0</v>
      </c>
      <c r="Q210" s="146">
        <v>0</v>
      </c>
      <c r="R210" s="146">
        <f>Q210*H210</f>
        <v>0</v>
      </c>
      <c r="S210" s="146">
        <v>0</v>
      </c>
      <c r="T210" s="147">
        <f>S210*H210</f>
        <v>0</v>
      </c>
      <c r="AR210" s="148" t="s">
        <v>249</v>
      </c>
      <c r="AT210" s="148" t="s">
        <v>342</v>
      </c>
      <c r="AU210" s="148" t="s">
        <v>77</v>
      </c>
      <c r="AY210" s="17" t="s">
        <v>339</v>
      </c>
      <c r="BE210" s="149">
        <f>IF(N210="základní",J210,0)</f>
        <v>0</v>
      </c>
      <c r="BF210" s="149">
        <f>IF(N210="snížená",J210,0)</f>
        <v>0</v>
      </c>
      <c r="BG210" s="149">
        <f>IF(N210="zákl. přenesená",J210,0)</f>
        <v>0</v>
      </c>
      <c r="BH210" s="149">
        <f>IF(N210="sníž. přenesená",J210,0)</f>
        <v>0</v>
      </c>
      <c r="BI210" s="149">
        <f>IF(N210="nulová",J210,0)</f>
        <v>0</v>
      </c>
      <c r="BJ210" s="17" t="s">
        <v>84</v>
      </c>
      <c r="BK210" s="149">
        <f>ROUND(I210*H210,2)</f>
        <v>0</v>
      </c>
      <c r="BL210" s="17" t="s">
        <v>249</v>
      </c>
      <c r="BM210" s="148" t="s">
        <v>7461</v>
      </c>
    </row>
    <row r="211" spans="2:65" s="1" customFormat="1" x14ac:dyDescent="0.2">
      <c r="B211" s="32"/>
      <c r="D211" s="150" t="s">
        <v>348</v>
      </c>
      <c r="F211" s="151" t="s">
        <v>7460</v>
      </c>
      <c r="I211" s="152"/>
      <c r="L211" s="32"/>
      <c r="M211" s="153"/>
      <c r="T211" s="56"/>
      <c r="AT211" s="17" t="s">
        <v>348</v>
      </c>
      <c r="AU211" s="17" t="s">
        <v>77</v>
      </c>
    </row>
    <row r="212" spans="2:65" s="1" customFormat="1" ht="19.2" x14ac:dyDescent="0.2">
      <c r="B212" s="32"/>
      <c r="D212" s="150" t="s">
        <v>350</v>
      </c>
      <c r="F212" s="154" t="s">
        <v>7462</v>
      </c>
      <c r="I212" s="152"/>
      <c r="L212" s="32"/>
      <c r="M212" s="153"/>
      <c r="T212" s="56"/>
      <c r="AT212" s="17" t="s">
        <v>350</v>
      </c>
      <c r="AU212" s="17" t="s">
        <v>77</v>
      </c>
    </row>
    <row r="213" spans="2:65" s="1" customFormat="1" ht="24.15" customHeight="1" x14ac:dyDescent="0.2">
      <c r="B213" s="136"/>
      <c r="C213" s="137" t="s">
        <v>561</v>
      </c>
      <c r="D213" s="137" t="s">
        <v>342</v>
      </c>
      <c r="E213" s="138" t="s">
        <v>7463</v>
      </c>
      <c r="F213" s="139" t="s">
        <v>7464</v>
      </c>
      <c r="G213" s="140" t="s">
        <v>358</v>
      </c>
      <c r="H213" s="141">
        <v>7</v>
      </c>
      <c r="I213" s="142"/>
      <c r="J213" s="143">
        <f>ROUND(I213*H213,2)</f>
        <v>0</v>
      </c>
      <c r="K213" s="139" t="s">
        <v>346</v>
      </c>
      <c r="L213" s="32"/>
      <c r="M213" s="144" t="s">
        <v>1</v>
      </c>
      <c r="N213" s="145" t="s">
        <v>42</v>
      </c>
      <c r="P213" s="146">
        <f>O213*H213</f>
        <v>0</v>
      </c>
      <c r="Q213" s="146">
        <v>0</v>
      </c>
      <c r="R213" s="146">
        <f>Q213*H213</f>
        <v>0</v>
      </c>
      <c r="S213" s="146">
        <v>0</v>
      </c>
      <c r="T213" s="147">
        <f>S213*H213</f>
        <v>0</v>
      </c>
      <c r="AR213" s="148" t="s">
        <v>249</v>
      </c>
      <c r="AT213" s="148" t="s">
        <v>342</v>
      </c>
      <c r="AU213" s="148" t="s">
        <v>77</v>
      </c>
      <c r="AY213" s="17" t="s">
        <v>339</v>
      </c>
      <c r="BE213" s="149">
        <f>IF(N213="základní",J213,0)</f>
        <v>0</v>
      </c>
      <c r="BF213" s="149">
        <f>IF(N213="snížená",J213,0)</f>
        <v>0</v>
      </c>
      <c r="BG213" s="149">
        <f>IF(N213="zákl. přenesená",J213,0)</f>
        <v>0</v>
      </c>
      <c r="BH213" s="149">
        <f>IF(N213="sníž. přenesená",J213,0)</f>
        <v>0</v>
      </c>
      <c r="BI213" s="149">
        <f>IF(N213="nulová",J213,0)</f>
        <v>0</v>
      </c>
      <c r="BJ213" s="17" t="s">
        <v>84</v>
      </c>
      <c r="BK213" s="149">
        <f>ROUND(I213*H213,2)</f>
        <v>0</v>
      </c>
      <c r="BL213" s="17" t="s">
        <v>249</v>
      </c>
      <c r="BM213" s="148" t="s">
        <v>7465</v>
      </c>
    </row>
    <row r="214" spans="2:65" s="1" customFormat="1" ht="19.2" x14ac:dyDescent="0.2">
      <c r="B214" s="32"/>
      <c r="D214" s="150" t="s">
        <v>348</v>
      </c>
      <c r="F214" s="151" t="s">
        <v>7464</v>
      </c>
      <c r="I214" s="152"/>
      <c r="L214" s="32"/>
      <c r="M214" s="153"/>
      <c r="T214" s="56"/>
      <c r="AT214" s="17" t="s">
        <v>348</v>
      </c>
      <c r="AU214" s="17" t="s">
        <v>77</v>
      </c>
    </row>
    <row r="215" spans="2:65" s="1" customFormat="1" ht="19.2" x14ac:dyDescent="0.2">
      <c r="B215" s="32"/>
      <c r="D215" s="150" t="s">
        <v>350</v>
      </c>
      <c r="F215" s="154" t="s">
        <v>7466</v>
      </c>
      <c r="I215" s="152"/>
      <c r="L215" s="32"/>
      <c r="M215" s="153"/>
      <c r="T215" s="56"/>
      <c r="AT215" s="17" t="s">
        <v>350</v>
      </c>
      <c r="AU215" s="17" t="s">
        <v>77</v>
      </c>
    </row>
    <row r="216" spans="2:65" s="1" customFormat="1" ht="16.5" customHeight="1" x14ac:dyDescent="0.2">
      <c r="B216" s="136"/>
      <c r="C216" s="137" t="s">
        <v>567</v>
      </c>
      <c r="D216" s="137" t="s">
        <v>342</v>
      </c>
      <c r="E216" s="138" t="s">
        <v>7467</v>
      </c>
      <c r="F216" s="139" t="s">
        <v>7468</v>
      </c>
      <c r="G216" s="140" t="s">
        <v>345</v>
      </c>
      <c r="H216" s="141">
        <v>80</v>
      </c>
      <c r="I216" s="142"/>
      <c r="J216" s="143">
        <f>ROUND(I216*H216,2)</f>
        <v>0</v>
      </c>
      <c r="K216" s="139" t="s">
        <v>346</v>
      </c>
      <c r="L216" s="32"/>
      <c r="M216" s="144" t="s">
        <v>1</v>
      </c>
      <c r="N216" s="145" t="s">
        <v>42</v>
      </c>
      <c r="P216" s="146">
        <f>O216*H216</f>
        <v>0</v>
      </c>
      <c r="Q216" s="146">
        <v>0</v>
      </c>
      <c r="R216" s="146">
        <f>Q216*H216</f>
        <v>0</v>
      </c>
      <c r="S216" s="146">
        <v>0</v>
      </c>
      <c r="T216" s="147">
        <f>S216*H216</f>
        <v>0</v>
      </c>
      <c r="AR216" s="148" t="s">
        <v>249</v>
      </c>
      <c r="AT216" s="148" t="s">
        <v>342</v>
      </c>
      <c r="AU216" s="148" t="s">
        <v>77</v>
      </c>
      <c r="AY216" s="17" t="s">
        <v>339</v>
      </c>
      <c r="BE216" s="149">
        <f>IF(N216="základní",J216,0)</f>
        <v>0</v>
      </c>
      <c r="BF216" s="149">
        <f>IF(N216="snížená",J216,0)</f>
        <v>0</v>
      </c>
      <c r="BG216" s="149">
        <f>IF(N216="zákl. přenesená",J216,0)</f>
        <v>0</v>
      </c>
      <c r="BH216" s="149">
        <f>IF(N216="sníž. přenesená",J216,0)</f>
        <v>0</v>
      </c>
      <c r="BI216" s="149">
        <f>IF(N216="nulová",J216,0)</f>
        <v>0</v>
      </c>
      <c r="BJ216" s="17" t="s">
        <v>84</v>
      </c>
      <c r="BK216" s="149">
        <f>ROUND(I216*H216,2)</f>
        <v>0</v>
      </c>
      <c r="BL216" s="17" t="s">
        <v>249</v>
      </c>
      <c r="BM216" s="148" t="s">
        <v>7469</v>
      </c>
    </row>
    <row r="217" spans="2:65" s="1" customFormat="1" x14ac:dyDescent="0.2">
      <c r="B217" s="32"/>
      <c r="D217" s="150" t="s">
        <v>348</v>
      </c>
      <c r="F217" s="151" t="s">
        <v>7468</v>
      </c>
      <c r="I217" s="152"/>
      <c r="L217" s="32"/>
      <c r="M217" s="153"/>
      <c r="T217" s="56"/>
      <c r="AT217" s="17" t="s">
        <v>348</v>
      </c>
      <c r="AU217" s="17" t="s">
        <v>77</v>
      </c>
    </row>
    <row r="218" spans="2:65" s="1" customFormat="1" ht="19.2" x14ac:dyDescent="0.2">
      <c r="B218" s="32"/>
      <c r="D218" s="150" t="s">
        <v>350</v>
      </c>
      <c r="F218" s="154" t="s">
        <v>7470</v>
      </c>
      <c r="I218" s="152"/>
      <c r="L218" s="32"/>
      <c r="M218" s="153"/>
      <c r="T218" s="56"/>
      <c r="AT218" s="17" t="s">
        <v>350</v>
      </c>
      <c r="AU218" s="17" t="s">
        <v>77</v>
      </c>
    </row>
    <row r="219" spans="2:65" s="1" customFormat="1" ht="24.15" customHeight="1" x14ac:dyDescent="0.2">
      <c r="B219" s="136"/>
      <c r="C219" s="137" t="s">
        <v>573</v>
      </c>
      <c r="D219" s="137" t="s">
        <v>342</v>
      </c>
      <c r="E219" s="138" t="s">
        <v>7471</v>
      </c>
      <c r="F219" s="139" t="s">
        <v>7472</v>
      </c>
      <c r="G219" s="140" t="s">
        <v>358</v>
      </c>
      <c r="H219" s="141">
        <v>10</v>
      </c>
      <c r="I219" s="142"/>
      <c r="J219" s="143">
        <f>ROUND(I219*H219,2)</f>
        <v>0</v>
      </c>
      <c r="K219" s="139" t="s">
        <v>346</v>
      </c>
      <c r="L219" s="32"/>
      <c r="M219" s="144" t="s">
        <v>1</v>
      </c>
      <c r="N219" s="145" t="s">
        <v>42</v>
      </c>
      <c r="P219" s="146">
        <f>O219*H219</f>
        <v>0</v>
      </c>
      <c r="Q219" s="146">
        <v>0</v>
      </c>
      <c r="R219" s="146">
        <f>Q219*H219</f>
        <v>0</v>
      </c>
      <c r="S219" s="146">
        <v>0</v>
      </c>
      <c r="T219" s="147">
        <f>S219*H219</f>
        <v>0</v>
      </c>
      <c r="AR219" s="148" t="s">
        <v>249</v>
      </c>
      <c r="AT219" s="148" t="s">
        <v>342</v>
      </c>
      <c r="AU219" s="148" t="s">
        <v>77</v>
      </c>
      <c r="AY219" s="17" t="s">
        <v>339</v>
      </c>
      <c r="BE219" s="149">
        <f>IF(N219="základní",J219,0)</f>
        <v>0</v>
      </c>
      <c r="BF219" s="149">
        <f>IF(N219="snížená",J219,0)</f>
        <v>0</v>
      </c>
      <c r="BG219" s="149">
        <f>IF(N219="zákl. přenesená",J219,0)</f>
        <v>0</v>
      </c>
      <c r="BH219" s="149">
        <f>IF(N219="sníž. přenesená",J219,0)</f>
        <v>0</v>
      </c>
      <c r="BI219" s="149">
        <f>IF(N219="nulová",J219,0)</f>
        <v>0</v>
      </c>
      <c r="BJ219" s="17" t="s">
        <v>84</v>
      </c>
      <c r="BK219" s="149">
        <f>ROUND(I219*H219,2)</f>
        <v>0</v>
      </c>
      <c r="BL219" s="17" t="s">
        <v>249</v>
      </c>
      <c r="BM219" s="148" t="s">
        <v>7473</v>
      </c>
    </row>
    <row r="220" spans="2:65" s="1" customFormat="1" ht="19.2" x14ac:dyDescent="0.2">
      <c r="B220" s="32"/>
      <c r="D220" s="150" t="s">
        <v>348</v>
      </c>
      <c r="F220" s="151" t="s">
        <v>7472</v>
      </c>
      <c r="I220" s="152"/>
      <c r="L220" s="32"/>
      <c r="M220" s="153"/>
      <c r="T220" s="56"/>
      <c r="AT220" s="17" t="s">
        <v>348</v>
      </c>
      <c r="AU220" s="17" t="s">
        <v>77</v>
      </c>
    </row>
    <row r="221" spans="2:65" s="1" customFormat="1" ht="19.2" x14ac:dyDescent="0.2">
      <c r="B221" s="32"/>
      <c r="D221" s="150" t="s">
        <v>350</v>
      </c>
      <c r="F221" s="154" t="s">
        <v>7474</v>
      </c>
      <c r="I221" s="152"/>
      <c r="L221" s="32"/>
      <c r="M221" s="153"/>
      <c r="T221" s="56"/>
      <c r="AT221" s="17" t="s">
        <v>350</v>
      </c>
      <c r="AU221" s="17" t="s">
        <v>77</v>
      </c>
    </row>
    <row r="222" spans="2:65" s="1" customFormat="1" ht="16.5" customHeight="1" x14ac:dyDescent="0.2">
      <c r="B222" s="136"/>
      <c r="C222" s="137" t="s">
        <v>579</v>
      </c>
      <c r="D222" s="137" t="s">
        <v>342</v>
      </c>
      <c r="E222" s="138" t="s">
        <v>7475</v>
      </c>
      <c r="F222" s="139" t="s">
        <v>7476</v>
      </c>
      <c r="G222" s="140" t="s">
        <v>345</v>
      </c>
      <c r="H222" s="141">
        <v>4</v>
      </c>
      <c r="I222" s="142"/>
      <c r="J222" s="143">
        <f>ROUND(I222*H222,2)</f>
        <v>0</v>
      </c>
      <c r="K222" s="139" t="s">
        <v>346</v>
      </c>
      <c r="L222" s="32"/>
      <c r="M222" s="144" t="s">
        <v>1</v>
      </c>
      <c r="N222" s="145" t="s">
        <v>42</v>
      </c>
      <c r="P222" s="146">
        <f>O222*H222</f>
        <v>0</v>
      </c>
      <c r="Q222" s="146">
        <v>0</v>
      </c>
      <c r="R222" s="146">
        <f>Q222*H222</f>
        <v>0</v>
      </c>
      <c r="S222" s="146">
        <v>0</v>
      </c>
      <c r="T222" s="147">
        <f>S222*H222</f>
        <v>0</v>
      </c>
      <c r="AR222" s="148" t="s">
        <v>249</v>
      </c>
      <c r="AT222" s="148" t="s">
        <v>342</v>
      </c>
      <c r="AU222" s="148" t="s">
        <v>77</v>
      </c>
      <c r="AY222" s="17" t="s">
        <v>339</v>
      </c>
      <c r="BE222" s="149">
        <f>IF(N222="základní",J222,0)</f>
        <v>0</v>
      </c>
      <c r="BF222" s="149">
        <f>IF(N222="snížená",J222,0)</f>
        <v>0</v>
      </c>
      <c r="BG222" s="149">
        <f>IF(N222="zákl. přenesená",J222,0)</f>
        <v>0</v>
      </c>
      <c r="BH222" s="149">
        <f>IF(N222="sníž. přenesená",J222,0)</f>
        <v>0</v>
      </c>
      <c r="BI222" s="149">
        <f>IF(N222="nulová",J222,0)</f>
        <v>0</v>
      </c>
      <c r="BJ222" s="17" t="s">
        <v>84</v>
      </c>
      <c r="BK222" s="149">
        <f>ROUND(I222*H222,2)</f>
        <v>0</v>
      </c>
      <c r="BL222" s="17" t="s">
        <v>249</v>
      </c>
      <c r="BM222" s="148" t="s">
        <v>7477</v>
      </c>
    </row>
    <row r="223" spans="2:65" s="1" customFormat="1" x14ac:dyDescent="0.2">
      <c r="B223" s="32"/>
      <c r="D223" s="150" t="s">
        <v>348</v>
      </c>
      <c r="F223" s="151" t="s">
        <v>7476</v>
      </c>
      <c r="I223" s="152"/>
      <c r="L223" s="32"/>
      <c r="M223" s="153"/>
      <c r="T223" s="56"/>
      <c r="AT223" s="17" t="s">
        <v>348</v>
      </c>
      <c r="AU223" s="17" t="s">
        <v>77</v>
      </c>
    </row>
    <row r="224" spans="2:65" s="1" customFormat="1" ht="19.2" x14ac:dyDescent="0.2">
      <c r="B224" s="32"/>
      <c r="D224" s="150" t="s">
        <v>350</v>
      </c>
      <c r="F224" s="154" t="s">
        <v>7478</v>
      </c>
      <c r="I224" s="152"/>
      <c r="L224" s="32"/>
      <c r="M224" s="153"/>
      <c r="T224" s="56"/>
      <c r="AT224" s="17" t="s">
        <v>350</v>
      </c>
      <c r="AU224" s="17" t="s">
        <v>77</v>
      </c>
    </row>
    <row r="225" spans="2:65" s="1" customFormat="1" ht="16.5" customHeight="1" x14ac:dyDescent="0.2">
      <c r="B225" s="136"/>
      <c r="C225" s="137" t="s">
        <v>582</v>
      </c>
      <c r="D225" s="137" t="s">
        <v>342</v>
      </c>
      <c r="E225" s="138" t="s">
        <v>7479</v>
      </c>
      <c r="F225" s="139" t="s">
        <v>7480</v>
      </c>
      <c r="G225" s="140" t="s">
        <v>345</v>
      </c>
      <c r="H225" s="141">
        <v>4</v>
      </c>
      <c r="I225" s="142"/>
      <c r="J225" s="143">
        <f>ROUND(I225*H225,2)</f>
        <v>0</v>
      </c>
      <c r="K225" s="139" t="s">
        <v>346</v>
      </c>
      <c r="L225" s="32"/>
      <c r="M225" s="144" t="s">
        <v>1</v>
      </c>
      <c r="N225" s="145" t="s">
        <v>42</v>
      </c>
      <c r="P225" s="146">
        <f>O225*H225</f>
        <v>0</v>
      </c>
      <c r="Q225" s="146">
        <v>0</v>
      </c>
      <c r="R225" s="146">
        <f>Q225*H225</f>
        <v>0</v>
      </c>
      <c r="S225" s="146">
        <v>0</v>
      </c>
      <c r="T225" s="147">
        <f>S225*H225</f>
        <v>0</v>
      </c>
      <c r="AR225" s="148" t="s">
        <v>249</v>
      </c>
      <c r="AT225" s="148" t="s">
        <v>342</v>
      </c>
      <c r="AU225" s="148" t="s">
        <v>77</v>
      </c>
      <c r="AY225" s="17" t="s">
        <v>339</v>
      </c>
      <c r="BE225" s="149">
        <f>IF(N225="základní",J225,0)</f>
        <v>0</v>
      </c>
      <c r="BF225" s="149">
        <f>IF(N225="snížená",J225,0)</f>
        <v>0</v>
      </c>
      <c r="BG225" s="149">
        <f>IF(N225="zákl. přenesená",J225,0)</f>
        <v>0</v>
      </c>
      <c r="BH225" s="149">
        <f>IF(N225="sníž. přenesená",J225,0)</f>
        <v>0</v>
      </c>
      <c r="BI225" s="149">
        <f>IF(N225="nulová",J225,0)</f>
        <v>0</v>
      </c>
      <c r="BJ225" s="17" t="s">
        <v>84</v>
      </c>
      <c r="BK225" s="149">
        <f>ROUND(I225*H225,2)</f>
        <v>0</v>
      </c>
      <c r="BL225" s="17" t="s">
        <v>249</v>
      </c>
      <c r="BM225" s="148" t="s">
        <v>7481</v>
      </c>
    </row>
    <row r="226" spans="2:65" s="1" customFormat="1" x14ac:dyDescent="0.2">
      <c r="B226" s="32"/>
      <c r="D226" s="150" t="s">
        <v>348</v>
      </c>
      <c r="F226" s="151" t="s">
        <v>7480</v>
      </c>
      <c r="I226" s="152"/>
      <c r="L226" s="32"/>
      <c r="M226" s="153"/>
      <c r="T226" s="56"/>
      <c r="AT226" s="17" t="s">
        <v>348</v>
      </c>
      <c r="AU226" s="17" t="s">
        <v>77</v>
      </c>
    </row>
    <row r="227" spans="2:65" s="1" customFormat="1" ht="19.2" x14ac:dyDescent="0.2">
      <c r="B227" s="32"/>
      <c r="D227" s="150" t="s">
        <v>350</v>
      </c>
      <c r="F227" s="154" t="s">
        <v>7482</v>
      </c>
      <c r="I227" s="152"/>
      <c r="L227" s="32"/>
      <c r="M227" s="153"/>
      <c r="T227" s="56"/>
      <c r="AT227" s="17" t="s">
        <v>350</v>
      </c>
      <c r="AU227" s="17" t="s">
        <v>77</v>
      </c>
    </row>
    <row r="228" spans="2:65" s="1" customFormat="1" ht="24.15" customHeight="1" x14ac:dyDescent="0.2">
      <c r="B228" s="136"/>
      <c r="C228" s="137" t="s">
        <v>587</v>
      </c>
      <c r="D228" s="137" t="s">
        <v>342</v>
      </c>
      <c r="E228" s="138" t="s">
        <v>7483</v>
      </c>
      <c r="F228" s="139" t="s">
        <v>7484</v>
      </c>
      <c r="G228" s="140" t="s">
        <v>345</v>
      </c>
      <c r="H228" s="141">
        <v>4</v>
      </c>
      <c r="I228" s="142"/>
      <c r="J228" s="143">
        <f>ROUND(I228*H228,2)</f>
        <v>0</v>
      </c>
      <c r="K228" s="139" t="s">
        <v>346</v>
      </c>
      <c r="L228" s="32"/>
      <c r="M228" s="144" t="s">
        <v>1</v>
      </c>
      <c r="N228" s="145" t="s">
        <v>42</v>
      </c>
      <c r="P228" s="146">
        <f>O228*H228</f>
        <v>0</v>
      </c>
      <c r="Q228" s="146">
        <v>0</v>
      </c>
      <c r="R228" s="146">
        <f>Q228*H228</f>
        <v>0</v>
      </c>
      <c r="S228" s="146">
        <v>0</v>
      </c>
      <c r="T228" s="147">
        <f>S228*H228</f>
        <v>0</v>
      </c>
      <c r="AR228" s="148" t="s">
        <v>249</v>
      </c>
      <c r="AT228" s="148" t="s">
        <v>342</v>
      </c>
      <c r="AU228" s="148" t="s">
        <v>77</v>
      </c>
      <c r="AY228" s="17" t="s">
        <v>339</v>
      </c>
      <c r="BE228" s="149">
        <f>IF(N228="základní",J228,0)</f>
        <v>0</v>
      </c>
      <c r="BF228" s="149">
        <f>IF(N228="snížená",J228,0)</f>
        <v>0</v>
      </c>
      <c r="BG228" s="149">
        <f>IF(N228="zákl. přenesená",J228,0)</f>
        <v>0</v>
      </c>
      <c r="BH228" s="149">
        <f>IF(N228="sníž. přenesená",J228,0)</f>
        <v>0</v>
      </c>
      <c r="BI228" s="149">
        <f>IF(N228="nulová",J228,0)</f>
        <v>0</v>
      </c>
      <c r="BJ228" s="17" t="s">
        <v>84</v>
      </c>
      <c r="BK228" s="149">
        <f>ROUND(I228*H228,2)</f>
        <v>0</v>
      </c>
      <c r="BL228" s="17" t="s">
        <v>249</v>
      </c>
      <c r="BM228" s="148" t="s">
        <v>7485</v>
      </c>
    </row>
    <row r="229" spans="2:65" s="1" customFormat="1" ht="19.2" x14ac:dyDescent="0.2">
      <c r="B229" s="32"/>
      <c r="D229" s="150" t="s">
        <v>348</v>
      </c>
      <c r="F229" s="151" t="s">
        <v>7484</v>
      </c>
      <c r="I229" s="152"/>
      <c r="L229" s="32"/>
      <c r="M229" s="153"/>
      <c r="T229" s="56"/>
      <c r="AT229" s="17" t="s">
        <v>348</v>
      </c>
      <c r="AU229" s="17" t="s">
        <v>77</v>
      </c>
    </row>
    <row r="230" spans="2:65" s="1" customFormat="1" ht="28.8" x14ac:dyDescent="0.2">
      <c r="B230" s="32"/>
      <c r="D230" s="150" t="s">
        <v>350</v>
      </c>
      <c r="F230" s="154" t="s">
        <v>7486</v>
      </c>
      <c r="I230" s="152"/>
      <c r="L230" s="32"/>
      <c r="M230" s="153"/>
      <c r="T230" s="56"/>
      <c r="AT230" s="17" t="s">
        <v>350</v>
      </c>
      <c r="AU230" s="17" t="s">
        <v>77</v>
      </c>
    </row>
    <row r="231" spans="2:65" s="1" customFormat="1" ht="24.15" customHeight="1" x14ac:dyDescent="0.2">
      <c r="B231" s="136"/>
      <c r="C231" s="137" t="s">
        <v>592</v>
      </c>
      <c r="D231" s="137" t="s">
        <v>342</v>
      </c>
      <c r="E231" s="138" t="s">
        <v>7487</v>
      </c>
      <c r="F231" s="139" t="s">
        <v>7488</v>
      </c>
      <c r="G231" s="140" t="s">
        <v>345</v>
      </c>
      <c r="H231" s="141">
        <v>2</v>
      </c>
      <c r="I231" s="142"/>
      <c r="J231" s="143">
        <f>ROUND(I231*H231,2)</f>
        <v>0</v>
      </c>
      <c r="K231" s="139" t="s">
        <v>346</v>
      </c>
      <c r="L231" s="32"/>
      <c r="M231" s="144" t="s">
        <v>1</v>
      </c>
      <c r="N231" s="145" t="s">
        <v>42</v>
      </c>
      <c r="P231" s="146">
        <f>O231*H231</f>
        <v>0</v>
      </c>
      <c r="Q231" s="146">
        <v>0</v>
      </c>
      <c r="R231" s="146">
        <f>Q231*H231</f>
        <v>0</v>
      </c>
      <c r="S231" s="146">
        <v>0</v>
      </c>
      <c r="T231" s="147">
        <f>S231*H231</f>
        <v>0</v>
      </c>
      <c r="AR231" s="148" t="s">
        <v>249</v>
      </c>
      <c r="AT231" s="148" t="s">
        <v>342</v>
      </c>
      <c r="AU231" s="148" t="s">
        <v>77</v>
      </c>
      <c r="AY231" s="17" t="s">
        <v>339</v>
      </c>
      <c r="BE231" s="149">
        <f>IF(N231="základní",J231,0)</f>
        <v>0</v>
      </c>
      <c r="BF231" s="149">
        <f>IF(N231="snížená",J231,0)</f>
        <v>0</v>
      </c>
      <c r="BG231" s="149">
        <f>IF(N231="zákl. přenesená",J231,0)</f>
        <v>0</v>
      </c>
      <c r="BH231" s="149">
        <f>IF(N231="sníž. přenesená",J231,0)</f>
        <v>0</v>
      </c>
      <c r="BI231" s="149">
        <f>IF(N231="nulová",J231,0)</f>
        <v>0</v>
      </c>
      <c r="BJ231" s="17" t="s">
        <v>84</v>
      </c>
      <c r="BK231" s="149">
        <f>ROUND(I231*H231,2)</f>
        <v>0</v>
      </c>
      <c r="BL231" s="17" t="s">
        <v>249</v>
      </c>
      <c r="BM231" s="148" t="s">
        <v>7489</v>
      </c>
    </row>
    <row r="232" spans="2:65" s="1" customFormat="1" ht="19.2" x14ac:dyDescent="0.2">
      <c r="B232" s="32"/>
      <c r="D232" s="150" t="s">
        <v>348</v>
      </c>
      <c r="F232" s="151" t="s">
        <v>7488</v>
      </c>
      <c r="I232" s="152"/>
      <c r="L232" s="32"/>
      <c r="M232" s="153"/>
      <c r="T232" s="56"/>
      <c r="AT232" s="17" t="s">
        <v>348</v>
      </c>
      <c r="AU232" s="17" t="s">
        <v>77</v>
      </c>
    </row>
    <row r="233" spans="2:65" s="1" customFormat="1" ht="19.2" x14ac:dyDescent="0.2">
      <c r="B233" s="32"/>
      <c r="D233" s="150" t="s">
        <v>350</v>
      </c>
      <c r="F233" s="154" t="s">
        <v>7490</v>
      </c>
      <c r="I233" s="152"/>
      <c r="L233" s="32"/>
      <c r="M233" s="153"/>
      <c r="T233" s="56"/>
      <c r="AT233" s="17" t="s">
        <v>350</v>
      </c>
      <c r="AU233" s="17" t="s">
        <v>77</v>
      </c>
    </row>
    <row r="234" spans="2:65" s="1" customFormat="1" ht="16.5" customHeight="1" x14ac:dyDescent="0.2">
      <c r="B234" s="136"/>
      <c r="C234" s="137" t="s">
        <v>595</v>
      </c>
      <c r="D234" s="137" t="s">
        <v>342</v>
      </c>
      <c r="E234" s="138" t="s">
        <v>7491</v>
      </c>
      <c r="F234" s="139" t="s">
        <v>7492</v>
      </c>
      <c r="G234" s="140" t="s">
        <v>7493</v>
      </c>
      <c r="H234" s="141">
        <v>16</v>
      </c>
      <c r="I234" s="142"/>
      <c r="J234" s="143">
        <f>ROUND(I234*H234,2)</f>
        <v>0</v>
      </c>
      <c r="K234" s="139" t="s">
        <v>346</v>
      </c>
      <c r="L234" s="32"/>
      <c r="M234" s="144" t="s">
        <v>1</v>
      </c>
      <c r="N234" s="145" t="s">
        <v>42</v>
      </c>
      <c r="P234" s="146">
        <f>O234*H234</f>
        <v>0</v>
      </c>
      <c r="Q234" s="146">
        <v>0</v>
      </c>
      <c r="R234" s="146">
        <f>Q234*H234</f>
        <v>0</v>
      </c>
      <c r="S234" s="146">
        <v>0</v>
      </c>
      <c r="T234" s="147">
        <f>S234*H234</f>
        <v>0</v>
      </c>
      <c r="AR234" s="148" t="s">
        <v>249</v>
      </c>
      <c r="AT234" s="148" t="s">
        <v>342</v>
      </c>
      <c r="AU234" s="148" t="s">
        <v>77</v>
      </c>
      <c r="AY234" s="17" t="s">
        <v>339</v>
      </c>
      <c r="BE234" s="149">
        <f>IF(N234="základní",J234,0)</f>
        <v>0</v>
      </c>
      <c r="BF234" s="149">
        <f>IF(N234="snížená",J234,0)</f>
        <v>0</v>
      </c>
      <c r="BG234" s="149">
        <f>IF(N234="zákl. přenesená",J234,0)</f>
        <v>0</v>
      </c>
      <c r="BH234" s="149">
        <f>IF(N234="sníž. přenesená",J234,0)</f>
        <v>0</v>
      </c>
      <c r="BI234" s="149">
        <f>IF(N234="nulová",J234,0)</f>
        <v>0</v>
      </c>
      <c r="BJ234" s="17" t="s">
        <v>84</v>
      </c>
      <c r="BK234" s="149">
        <f>ROUND(I234*H234,2)</f>
        <v>0</v>
      </c>
      <c r="BL234" s="17" t="s">
        <v>249</v>
      </c>
      <c r="BM234" s="148" t="s">
        <v>7494</v>
      </c>
    </row>
    <row r="235" spans="2:65" s="1" customFormat="1" x14ac:dyDescent="0.2">
      <c r="B235" s="32"/>
      <c r="D235" s="150" t="s">
        <v>348</v>
      </c>
      <c r="F235" s="151" t="s">
        <v>7492</v>
      </c>
      <c r="I235" s="152"/>
      <c r="L235" s="32"/>
      <c r="M235" s="153"/>
      <c r="T235" s="56"/>
      <c r="AT235" s="17" t="s">
        <v>348</v>
      </c>
      <c r="AU235" s="17" t="s">
        <v>77</v>
      </c>
    </row>
    <row r="236" spans="2:65" s="1" customFormat="1" ht="19.2" x14ac:dyDescent="0.2">
      <c r="B236" s="32"/>
      <c r="D236" s="150" t="s">
        <v>350</v>
      </c>
      <c r="F236" s="154" t="s">
        <v>7495</v>
      </c>
      <c r="I236" s="152"/>
      <c r="L236" s="32"/>
      <c r="M236" s="153"/>
      <c r="T236" s="56"/>
      <c r="AT236" s="17" t="s">
        <v>350</v>
      </c>
      <c r="AU236" s="17" t="s">
        <v>77</v>
      </c>
    </row>
    <row r="237" spans="2:65" s="1" customFormat="1" ht="16.5" customHeight="1" x14ac:dyDescent="0.2">
      <c r="B237" s="136"/>
      <c r="C237" s="137" t="s">
        <v>600</v>
      </c>
      <c r="D237" s="137" t="s">
        <v>342</v>
      </c>
      <c r="E237" s="138" t="s">
        <v>7496</v>
      </c>
      <c r="F237" s="139" t="s">
        <v>7497</v>
      </c>
      <c r="G237" s="140" t="s">
        <v>345</v>
      </c>
      <c r="H237" s="141">
        <v>2</v>
      </c>
      <c r="I237" s="142"/>
      <c r="J237" s="143">
        <f>ROUND(I237*H237,2)</f>
        <v>0</v>
      </c>
      <c r="K237" s="139" t="s">
        <v>346</v>
      </c>
      <c r="L237" s="32"/>
      <c r="M237" s="144" t="s">
        <v>1</v>
      </c>
      <c r="N237" s="145" t="s">
        <v>42</v>
      </c>
      <c r="P237" s="146">
        <f>O237*H237</f>
        <v>0</v>
      </c>
      <c r="Q237" s="146">
        <v>0</v>
      </c>
      <c r="R237" s="146">
        <f>Q237*H237</f>
        <v>0</v>
      </c>
      <c r="S237" s="146">
        <v>0</v>
      </c>
      <c r="T237" s="147">
        <f>S237*H237</f>
        <v>0</v>
      </c>
      <c r="AR237" s="148" t="s">
        <v>249</v>
      </c>
      <c r="AT237" s="148" t="s">
        <v>342</v>
      </c>
      <c r="AU237" s="148" t="s">
        <v>77</v>
      </c>
      <c r="AY237" s="17" t="s">
        <v>339</v>
      </c>
      <c r="BE237" s="149">
        <f>IF(N237="základní",J237,0)</f>
        <v>0</v>
      </c>
      <c r="BF237" s="149">
        <f>IF(N237="snížená",J237,0)</f>
        <v>0</v>
      </c>
      <c r="BG237" s="149">
        <f>IF(N237="zákl. přenesená",J237,0)</f>
        <v>0</v>
      </c>
      <c r="BH237" s="149">
        <f>IF(N237="sníž. přenesená",J237,0)</f>
        <v>0</v>
      </c>
      <c r="BI237" s="149">
        <f>IF(N237="nulová",J237,0)</f>
        <v>0</v>
      </c>
      <c r="BJ237" s="17" t="s">
        <v>84</v>
      </c>
      <c r="BK237" s="149">
        <f>ROUND(I237*H237,2)</f>
        <v>0</v>
      </c>
      <c r="BL237" s="17" t="s">
        <v>249</v>
      </c>
      <c r="BM237" s="148" t="s">
        <v>7498</v>
      </c>
    </row>
    <row r="238" spans="2:65" s="1" customFormat="1" x14ac:dyDescent="0.2">
      <c r="B238" s="32"/>
      <c r="D238" s="150" t="s">
        <v>348</v>
      </c>
      <c r="F238" s="151" t="s">
        <v>7497</v>
      </c>
      <c r="I238" s="152"/>
      <c r="L238" s="32"/>
      <c r="M238" s="153"/>
      <c r="T238" s="56"/>
      <c r="AT238" s="17" t="s">
        <v>348</v>
      </c>
      <c r="AU238" s="17" t="s">
        <v>77</v>
      </c>
    </row>
    <row r="239" spans="2:65" s="1" customFormat="1" ht="19.2" x14ac:dyDescent="0.2">
      <c r="B239" s="32"/>
      <c r="D239" s="150" t="s">
        <v>350</v>
      </c>
      <c r="F239" s="154" t="s">
        <v>7499</v>
      </c>
      <c r="I239" s="152"/>
      <c r="L239" s="32"/>
      <c r="M239" s="153"/>
      <c r="T239" s="56"/>
      <c r="AT239" s="17" t="s">
        <v>350</v>
      </c>
      <c r="AU239" s="17" t="s">
        <v>77</v>
      </c>
    </row>
    <row r="240" spans="2:65" s="1" customFormat="1" ht="16.5" customHeight="1" x14ac:dyDescent="0.2">
      <c r="B240" s="136"/>
      <c r="C240" s="137" t="s">
        <v>603</v>
      </c>
      <c r="D240" s="137" t="s">
        <v>342</v>
      </c>
      <c r="E240" s="138" t="s">
        <v>7500</v>
      </c>
      <c r="F240" s="139" t="s">
        <v>7501</v>
      </c>
      <c r="G240" s="140" t="s">
        <v>363</v>
      </c>
      <c r="H240" s="141">
        <v>0.08</v>
      </c>
      <c r="I240" s="142"/>
      <c r="J240" s="143">
        <f>ROUND(I240*H240,2)</f>
        <v>0</v>
      </c>
      <c r="K240" s="139" t="s">
        <v>346</v>
      </c>
      <c r="L240" s="32"/>
      <c r="M240" s="144" t="s">
        <v>1</v>
      </c>
      <c r="N240" s="145" t="s">
        <v>42</v>
      </c>
      <c r="P240" s="146">
        <f>O240*H240</f>
        <v>0</v>
      </c>
      <c r="Q240" s="146">
        <v>0</v>
      </c>
      <c r="R240" s="146">
        <f>Q240*H240</f>
        <v>0</v>
      </c>
      <c r="S240" s="146">
        <v>0</v>
      </c>
      <c r="T240" s="147">
        <f>S240*H240</f>
        <v>0</v>
      </c>
      <c r="AR240" s="148" t="s">
        <v>249</v>
      </c>
      <c r="AT240" s="148" t="s">
        <v>342</v>
      </c>
      <c r="AU240" s="148" t="s">
        <v>77</v>
      </c>
      <c r="AY240" s="17" t="s">
        <v>339</v>
      </c>
      <c r="BE240" s="149">
        <f>IF(N240="základní",J240,0)</f>
        <v>0</v>
      </c>
      <c r="BF240" s="149">
        <f>IF(N240="snížená",J240,0)</f>
        <v>0</v>
      </c>
      <c r="BG240" s="149">
        <f>IF(N240="zákl. přenesená",J240,0)</f>
        <v>0</v>
      </c>
      <c r="BH240" s="149">
        <f>IF(N240="sníž. přenesená",J240,0)</f>
        <v>0</v>
      </c>
      <c r="BI240" s="149">
        <f>IF(N240="nulová",J240,0)</f>
        <v>0</v>
      </c>
      <c r="BJ240" s="17" t="s">
        <v>84</v>
      </c>
      <c r="BK240" s="149">
        <f>ROUND(I240*H240,2)</f>
        <v>0</v>
      </c>
      <c r="BL240" s="17" t="s">
        <v>249</v>
      </c>
      <c r="BM240" s="148" t="s">
        <v>7502</v>
      </c>
    </row>
    <row r="241" spans="2:65" s="1" customFormat="1" x14ac:dyDescent="0.2">
      <c r="B241" s="32"/>
      <c r="D241" s="150" t="s">
        <v>348</v>
      </c>
      <c r="F241" s="151" t="s">
        <v>7501</v>
      </c>
      <c r="I241" s="152"/>
      <c r="L241" s="32"/>
      <c r="M241" s="153"/>
      <c r="T241" s="56"/>
      <c r="AT241" s="17" t="s">
        <v>348</v>
      </c>
      <c r="AU241" s="17" t="s">
        <v>77</v>
      </c>
    </row>
    <row r="242" spans="2:65" s="1" customFormat="1" ht="19.2" x14ac:dyDescent="0.2">
      <c r="B242" s="32"/>
      <c r="D242" s="150" t="s">
        <v>350</v>
      </c>
      <c r="F242" s="154" t="s">
        <v>7503</v>
      </c>
      <c r="I242" s="152"/>
      <c r="L242" s="32"/>
      <c r="M242" s="153"/>
      <c r="T242" s="56"/>
      <c r="AT242" s="17" t="s">
        <v>350</v>
      </c>
      <c r="AU242" s="17" t="s">
        <v>77</v>
      </c>
    </row>
    <row r="243" spans="2:65" s="1" customFormat="1" ht="24.15" customHeight="1" x14ac:dyDescent="0.2">
      <c r="B243" s="136"/>
      <c r="C243" s="137" t="s">
        <v>606</v>
      </c>
      <c r="D243" s="137" t="s">
        <v>342</v>
      </c>
      <c r="E243" s="138" t="s">
        <v>7504</v>
      </c>
      <c r="F243" s="139" t="s">
        <v>7505</v>
      </c>
      <c r="G243" s="140" t="s">
        <v>345</v>
      </c>
      <c r="H243" s="141">
        <v>1</v>
      </c>
      <c r="I243" s="142"/>
      <c r="J243" s="143">
        <f>ROUND(I243*H243,2)</f>
        <v>0</v>
      </c>
      <c r="K243" s="139" t="s">
        <v>346</v>
      </c>
      <c r="L243" s="32"/>
      <c r="M243" s="144" t="s">
        <v>1</v>
      </c>
      <c r="N243" s="145" t="s">
        <v>42</v>
      </c>
      <c r="P243" s="146">
        <f>O243*H243</f>
        <v>0</v>
      </c>
      <c r="Q243" s="146">
        <v>0</v>
      </c>
      <c r="R243" s="146">
        <f>Q243*H243</f>
        <v>0</v>
      </c>
      <c r="S243" s="146">
        <v>0</v>
      </c>
      <c r="T243" s="147">
        <f>S243*H243</f>
        <v>0</v>
      </c>
      <c r="AR243" s="148" t="s">
        <v>1902</v>
      </c>
      <c r="AT243" s="148" t="s">
        <v>342</v>
      </c>
      <c r="AU243" s="148" t="s">
        <v>77</v>
      </c>
      <c r="AY243" s="17" t="s">
        <v>339</v>
      </c>
      <c r="BE243" s="149">
        <f>IF(N243="základní",J243,0)</f>
        <v>0</v>
      </c>
      <c r="BF243" s="149">
        <f>IF(N243="snížená",J243,0)</f>
        <v>0</v>
      </c>
      <c r="BG243" s="149">
        <f>IF(N243="zákl. přenesená",J243,0)</f>
        <v>0</v>
      </c>
      <c r="BH243" s="149">
        <f>IF(N243="sníž. přenesená",J243,0)</f>
        <v>0</v>
      </c>
      <c r="BI243" s="149">
        <f>IF(N243="nulová",J243,0)</f>
        <v>0</v>
      </c>
      <c r="BJ243" s="17" t="s">
        <v>84</v>
      </c>
      <c r="BK243" s="149">
        <f>ROUND(I243*H243,2)</f>
        <v>0</v>
      </c>
      <c r="BL243" s="17" t="s">
        <v>1902</v>
      </c>
      <c r="BM243" s="148" t="s">
        <v>7506</v>
      </c>
    </row>
    <row r="244" spans="2:65" s="1" customFormat="1" ht="19.2" x14ac:dyDescent="0.2">
      <c r="B244" s="32"/>
      <c r="D244" s="150" t="s">
        <v>348</v>
      </c>
      <c r="F244" s="151" t="s">
        <v>7505</v>
      </c>
      <c r="I244" s="152"/>
      <c r="L244" s="32"/>
      <c r="M244" s="153"/>
      <c r="T244" s="56"/>
      <c r="AT244" s="17" t="s">
        <v>348</v>
      </c>
      <c r="AU244" s="17" t="s">
        <v>77</v>
      </c>
    </row>
    <row r="245" spans="2:65" s="1" customFormat="1" ht="37.799999999999997" customHeight="1" x14ac:dyDescent="0.2">
      <c r="B245" s="136"/>
      <c r="C245" s="137" t="s">
        <v>609</v>
      </c>
      <c r="D245" s="137" t="s">
        <v>342</v>
      </c>
      <c r="E245" s="138" t="s">
        <v>7507</v>
      </c>
      <c r="F245" s="139" t="s">
        <v>7508</v>
      </c>
      <c r="G245" s="140" t="s">
        <v>345</v>
      </c>
      <c r="H245" s="141">
        <v>1</v>
      </c>
      <c r="I245" s="142"/>
      <c r="J245" s="143">
        <f>ROUND(I245*H245,2)</f>
        <v>0</v>
      </c>
      <c r="K245" s="139" t="s">
        <v>346</v>
      </c>
      <c r="L245" s="32"/>
      <c r="M245" s="144" t="s">
        <v>1</v>
      </c>
      <c r="N245" s="145" t="s">
        <v>42</v>
      </c>
      <c r="P245" s="146">
        <f>O245*H245</f>
        <v>0</v>
      </c>
      <c r="Q245" s="146">
        <v>0</v>
      </c>
      <c r="R245" s="146">
        <f>Q245*H245</f>
        <v>0</v>
      </c>
      <c r="S245" s="146">
        <v>0</v>
      </c>
      <c r="T245" s="147">
        <f>S245*H245</f>
        <v>0</v>
      </c>
      <c r="AR245" s="148" t="s">
        <v>249</v>
      </c>
      <c r="AT245" s="148" t="s">
        <v>342</v>
      </c>
      <c r="AU245" s="148" t="s">
        <v>77</v>
      </c>
      <c r="AY245" s="17" t="s">
        <v>339</v>
      </c>
      <c r="BE245" s="149">
        <f>IF(N245="základní",J245,0)</f>
        <v>0</v>
      </c>
      <c r="BF245" s="149">
        <f>IF(N245="snížená",J245,0)</f>
        <v>0</v>
      </c>
      <c r="BG245" s="149">
        <f>IF(N245="zákl. přenesená",J245,0)</f>
        <v>0</v>
      </c>
      <c r="BH245" s="149">
        <f>IF(N245="sníž. přenesená",J245,0)</f>
        <v>0</v>
      </c>
      <c r="BI245" s="149">
        <f>IF(N245="nulová",J245,0)</f>
        <v>0</v>
      </c>
      <c r="BJ245" s="17" t="s">
        <v>84</v>
      </c>
      <c r="BK245" s="149">
        <f>ROUND(I245*H245,2)</f>
        <v>0</v>
      </c>
      <c r="BL245" s="17" t="s">
        <v>249</v>
      </c>
      <c r="BM245" s="148" t="s">
        <v>7509</v>
      </c>
    </row>
    <row r="246" spans="2:65" s="1" customFormat="1" ht="28.8" x14ac:dyDescent="0.2">
      <c r="B246" s="32"/>
      <c r="D246" s="150" t="s">
        <v>348</v>
      </c>
      <c r="F246" s="151" t="s">
        <v>7508</v>
      </c>
      <c r="I246" s="152"/>
      <c r="L246" s="32"/>
      <c r="M246" s="153"/>
      <c r="T246" s="56"/>
      <c r="AT246" s="17" t="s">
        <v>348</v>
      </c>
      <c r="AU246" s="17" t="s">
        <v>77</v>
      </c>
    </row>
    <row r="247" spans="2:65" s="1" customFormat="1" ht="19.2" x14ac:dyDescent="0.2">
      <c r="B247" s="32"/>
      <c r="D247" s="150" t="s">
        <v>350</v>
      </c>
      <c r="F247" s="154" t="s">
        <v>7510</v>
      </c>
      <c r="I247" s="152"/>
      <c r="L247" s="32"/>
      <c r="M247" s="153"/>
      <c r="T247" s="56"/>
      <c r="AT247" s="17" t="s">
        <v>350</v>
      </c>
      <c r="AU247" s="17" t="s">
        <v>77</v>
      </c>
    </row>
    <row r="248" spans="2:65" s="1" customFormat="1" ht="16.5" customHeight="1" x14ac:dyDescent="0.2">
      <c r="B248" s="136"/>
      <c r="C248" s="137" t="s">
        <v>612</v>
      </c>
      <c r="D248" s="137" t="s">
        <v>342</v>
      </c>
      <c r="E248" s="138" t="s">
        <v>7511</v>
      </c>
      <c r="F248" s="139" t="s">
        <v>7512</v>
      </c>
      <c r="G248" s="140" t="s">
        <v>345</v>
      </c>
      <c r="H248" s="141">
        <v>2</v>
      </c>
      <c r="I248" s="142"/>
      <c r="J248" s="143">
        <f>ROUND(I248*H248,2)</f>
        <v>0</v>
      </c>
      <c r="K248" s="139" t="s">
        <v>346</v>
      </c>
      <c r="L248" s="32"/>
      <c r="M248" s="144" t="s">
        <v>1</v>
      </c>
      <c r="N248" s="145" t="s">
        <v>42</v>
      </c>
      <c r="P248" s="146">
        <f>O248*H248</f>
        <v>0</v>
      </c>
      <c r="Q248" s="146">
        <v>0</v>
      </c>
      <c r="R248" s="146">
        <f>Q248*H248</f>
        <v>0</v>
      </c>
      <c r="S248" s="146">
        <v>0</v>
      </c>
      <c r="T248" s="147">
        <f>S248*H248</f>
        <v>0</v>
      </c>
      <c r="AR248" s="148" t="s">
        <v>249</v>
      </c>
      <c r="AT248" s="148" t="s">
        <v>342</v>
      </c>
      <c r="AU248" s="148" t="s">
        <v>77</v>
      </c>
      <c r="AY248" s="17" t="s">
        <v>339</v>
      </c>
      <c r="BE248" s="149">
        <f>IF(N248="základní",J248,0)</f>
        <v>0</v>
      </c>
      <c r="BF248" s="149">
        <f>IF(N248="snížená",J248,0)</f>
        <v>0</v>
      </c>
      <c r="BG248" s="149">
        <f>IF(N248="zákl. přenesená",J248,0)</f>
        <v>0</v>
      </c>
      <c r="BH248" s="149">
        <f>IF(N248="sníž. přenesená",J248,0)</f>
        <v>0</v>
      </c>
      <c r="BI248" s="149">
        <f>IF(N248="nulová",J248,0)</f>
        <v>0</v>
      </c>
      <c r="BJ248" s="17" t="s">
        <v>84</v>
      </c>
      <c r="BK248" s="149">
        <f>ROUND(I248*H248,2)</f>
        <v>0</v>
      </c>
      <c r="BL248" s="17" t="s">
        <v>249</v>
      </c>
      <c r="BM248" s="148" t="s">
        <v>7513</v>
      </c>
    </row>
    <row r="249" spans="2:65" s="1" customFormat="1" x14ac:dyDescent="0.2">
      <c r="B249" s="32"/>
      <c r="D249" s="150" t="s">
        <v>348</v>
      </c>
      <c r="F249" s="151" t="s">
        <v>7512</v>
      </c>
      <c r="I249" s="152"/>
      <c r="L249" s="32"/>
      <c r="M249" s="153"/>
      <c r="T249" s="56"/>
      <c r="AT249" s="17" t="s">
        <v>348</v>
      </c>
      <c r="AU249" s="17" t="s">
        <v>77</v>
      </c>
    </row>
    <row r="250" spans="2:65" s="1" customFormat="1" ht="19.2" x14ac:dyDescent="0.2">
      <c r="B250" s="32"/>
      <c r="D250" s="150" t="s">
        <v>350</v>
      </c>
      <c r="F250" s="154" t="s">
        <v>7514</v>
      </c>
      <c r="I250" s="152"/>
      <c r="L250" s="32"/>
      <c r="M250" s="153"/>
      <c r="T250" s="56"/>
      <c r="AT250" s="17" t="s">
        <v>350</v>
      </c>
      <c r="AU250" s="17" t="s">
        <v>77</v>
      </c>
    </row>
    <row r="251" spans="2:65" s="1" customFormat="1" ht="24.15" customHeight="1" x14ac:dyDescent="0.2">
      <c r="B251" s="136"/>
      <c r="C251" s="137" t="s">
        <v>618</v>
      </c>
      <c r="D251" s="137" t="s">
        <v>342</v>
      </c>
      <c r="E251" s="138" t="s">
        <v>7515</v>
      </c>
      <c r="F251" s="139" t="s">
        <v>7516</v>
      </c>
      <c r="G251" s="140" t="s">
        <v>345</v>
      </c>
      <c r="H251" s="141">
        <v>2</v>
      </c>
      <c r="I251" s="142"/>
      <c r="J251" s="143">
        <f>ROUND(I251*H251,2)</f>
        <v>0</v>
      </c>
      <c r="K251" s="139" t="s">
        <v>346</v>
      </c>
      <c r="L251" s="32"/>
      <c r="M251" s="144" t="s">
        <v>1</v>
      </c>
      <c r="N251" s="145" t="s">
        <v>42</v>
      </c>
      <c r="P251" s="146">
        <f>O251*H251</f>
        <v>0</v>
      </c>
      <c r="Q251" s="146">
        <v>0</v>
      </c>
      <c r="R251" s="146">
        <f>Q251*H251</f>
        <v>0</v>
      </c>
      <c r="S251" s="146">
        <v>0</v>
      </c>
      <c r="T251" s="147">
        <f>S251*H251</f>
        <v>0</v>
      </c>
      <c r="AR251" s="148" t="s">
        <v>249</v>
      </c>
      <c r="AT251" s="148" t="s">
        <v>342</v>
      </c>
      <c r="AU251" s="148" t="s">
        <v>77</v>
      </c>
      <c r="AY251" s="17" t="s">
        <v>339</v>
      </c>
      <c r="BE251" s="149">
        <f>IF(N251="základní",J251,0)</f>
        <v>0</v>
      </c>
      <c r="BF251" s="149">
        <f>IF(N251="snížená",J251,0)</f>
        <v>0</v>
      </c>
      <c r="BG251" s="149">
        <f>IF(N251="zákl. přenesená",J251,0)</f>
        <v>0</v>
      </c>
      <c r="BH251" s="149">
        <f>IF(N251="sníž. přenesená",J251,0)</f>
        <v>0</v>
      </c>
      <c r="BI251" s="149">
        <f>IF(N251="nulová",J251,0)</f>
        <v>0</v>
      </c>
      <c r="BJ251" s="17" t="s">
        <v>84</v>
      </c>
      <c r="BK251" s="149">
        <f>ROUND(I251*H251,2)</f>
        <v>0</v>
      </c>
      <c r="BL251" s="17" t="s">
        <v>249</v>
      </c>
      <c r="BM251" s="148" t="s">
        <v>7517</v>
      </c>
    </row>
    <row r="252" spans="2:65" s="1" customFormat="1" x14ac:dyDescent="0.2">
      <c r="B252" s="32"/>
      <c r="D252" s="150" t="s">
        <v>348</v>
      </c>
      <c r="F252" s="151" t="s">
        <v>7516</v>
      </c>
      <c r="I252" s="152"/>
      <c r="L252" s="32"/>
      <c r="M252" s="153"/>
      <c r="T252" s="56"/>
      <c r="AT252" s="17" t="s">
        <v>348</v>
      </c>
      <c r="AU252" s="17" t="s">
        <v>77</v>
      </c>
    </row>
    <row r="253" spans="2:65" s="1" customFormat="1" ht="19.2" x14ac:dyDescent="0.2">
      <c r="B253" s="32"/>
      <c r="D253" s="150" t="s">
        <v>350</v>
      </c>
      <c r="F253" s="154" t="s">
        <v>7518</v>
      </c>
      <c r="I253" s="152"/>
      <c r="L253" s="32"/>
      <c r="M253" s="153"/>
      <c r="T253" s="56"/>
      <c r="AT253" s="17" t="s">
        <v>350</v>
      </c>
      <c r="AU253" s="17" t="s">
        <v>77</v>
      </c>
    </row>
    <row r="254" spans="2:65" s="1" customFormat="1" ht="24.15" customHeight="1" x14ac:dyDescent="0.2">
      <c r="B254" s="136"/>
      <c r="C254" s="137" t="s">
        <v>788</v>
      </c>
      <c r="D254" s="137" t="s">
        <v>342</v>
      </c>
      <c r="E254" s="138" t="s">
        <v>7519</v>
      </c>
      <c r="F254" s="139" t="s">
        <v>7520</v>
      </c>
      <c r="G254" s="140" t="s">
        <v>345</v>
      </c>
      <c r="H254" s="141">
        <v>2</v>
      </c>
      <c r="I254" s="142"/>
      <c r="J254" s="143">
        <f>ROUND(I254*H254,2)</f>
        <v>0</v>
      </c>
      <c r="K254" s="139" t="s">
        <v>346</v>
      </c>
      <c r="L254" s="32"/>
      <c r="M254" s="144" t="s">
        <v>1</v>
      </c>
      <c r="N254" s="145" t="s">
        <v>42</v>
      </c>
      <c r="P254" s="146">
        <f>O254*H254</f>
        <v>0</v>
      </c>
      <c r="Q254" s="146">
        <v>0</v>
      </c>
      <c r="R254" s="146">
        <f>Q254*H254</f>
        <v>0</v>
      </c>
      <c r="S254" s="146">
        <v>0</v>
      </c>
      <c r="T254" s="147">
        <f>S254*H254</f>
        <v>0</v>
      </c>
      <c r="AR254" s="148" t="s">
        <v>249</v>
      </c>
      <c r="AT254" s="148" t="s">
        <v>342</v>
      </c>
      <c r="AU254" s="148" t="s">
        <v>77</v>
      </c>
      <c r="AY254" s="17" t="s">
        <v>339</v>
      </c>
      <c r="BE254" s="149">
        <f>IF(N254="základní",J254,0)</f>
        <v>0</v>
      </c>
      <c r="BF254" s="149">
        <f>IF(N254="snížená",J254,0)</f>
        <v>0</v>
      </c>
      <c r="BG254" s="149">
        <f>IF(N254="zákl. přenesená",J254,0)</f>
        <v>0</v>
      </c>
      <c r="BH254" s="149">
        <f>IF(N254="sníž. přenesená",J254,0)</f>
        <v>0</v>
      </c>
      <c r="BI254" s="149">
        <f>IF(N254="nulová",J254,0)</f>
        <v>0</v>
      </c>
      <c r="BJ254" s="17" t="s">
        <v>84</v>
      </c>
      <c r="BK254" s="149">
        <f>ROUND(I254*H254,2)</f>
        <v>0</v>
      </c>
      <c r="BL254" s="17" t="s">
        <v>249</v>
      </c>
      <c r="BM254" s="148" t="s">
        <v>7521</v>
      </c>
    </row>
    <row r="255" spans="2:65" s="1" customFormat="1" ht="19.2" x14ac:dyDescent="0.2">
      <c r="B255" s="32"/>
      <c r="D255" s="150" t="s">
        <v>348</v>
      </c>
      <c r="F255" s="151" t="s">
        <v>7520</v>
      </c>
      <c r="I255" s="152"/>
      <c r="L255" s="32"/>
      <c r="M255" s="153"/>
      <c r="T255" s="56"/>
      <c r="AT255" s="17" t="s">
        <v>348</v>
      </c>
      <c r="AU255" s="17" t="s">
        <v>77</v>
      </c>
    </row>
    <row r="256" spans="2:65" s="1" customFormat="1" ht="19.2" x14ac:dyDescent="0.2">
      <c r="B256" s="32"/>
      <c r="D256" s="150" t="s">
        <v>350</v>
      </c>
      <c r="F256" s="154" t="s">
        <v>7522</v>
      </c>
      <c r="I256" s="152"/>
      <c r="L256" s="32"/>
      <c r="M256" s="153"/>
      <c r="T256" s="56"/>
      <c r="AT256" s="17" t="s">
        <v>350</v>
      </c>
      <c r="AU256" s="17" t="s">
        <v>77</v>
      </c>
    </row>
    <row r="257" spans="2:65" s="1" customFormat="1" ht="16.5" customHeight="1" x14ac:dyDescent="0.2">
      <c r="B257" s="136"/>
      <c r="C257" s="137" t="s">
        <v>792</v>
      </c>
      <c r="D257" s="137" t="s">
        <v>342</v>
      </c>
      <c r="E257" s="138" t="s">
        <v>7523</v>
      </c>
      <c r="F257" s="139" t="s">
        <v>7524</v>
      </c>
      <c r="G257" s="140" t="s">
        <v>345</v>
      </c>
      <c r="H257" s="141">
        <v>4</v>
      </c>
      <c r="I257" s="142"/>
      <c r="J257" s="143">
        <f>ROUND(I257*H257,2)</f>
        <v>0</v>
      </c>
      <c r="K257" s="139" t="s">
        <v>346</v>
      </c>
      <c r="L257" s="32"/>
      <c r="M257" s="144" t="s">
        <v>1</v>
      </c>
      <c r="N257" s="145" t="s">
        <v>42</v>
      </c>
      <c r="P257" s="146">
        <f>O257*H257</f>
        <v>0</v>
      </c>
      <c r="Q257" s="146">
        <v>0</v>
      </c>
      <c r="R257" s="146">
        <f>Q257*H257</f>
        <v>0</v>
      </c>
      <c r="S257" s="146">
        <v>0</v>
      </c>
      <c r="T257" s="147">
        <f>S257*H257</f>
        <v>0</v>
      </c>
      <c r="AR257" s="148" t="s">
        <v>249</v>
      </c>
      <c r="AT257" s="148" t="s">
        <v>342</v>
      </c>
      <c r="AU257" s="148" t="s">
        <v>77</v>
      </c>
      <c r="AY257" s="17" t="s">
        <v>339</v>
      </c>
      <c r="BE257" s="149">
        <f>IF(N257="základní",J257,0)</f>
        <v>0</v>
      </c>
      <c r="BF257" s="149">
        <f>IF(N257="snížená",J257,0)</f>
        <v>0</v>
      </c>
      <c r="BG257" s="149">
        <f>IF(N257="zákl. přenesená",J257,0)</f>
        <v>0</v>
      </c>
      <c r="BH257" s="149">
        <f>IF(N257="sníž. přenesená",J257,0)</f>
        <v>0</v>
      </c>
      <c r="BI257" s="149">
        <f>IF(N257="nulová",J257,0)</f>
        <v>0</v>
      </c>
      <c r="BJ257" s="17" t="s">
        <v>84</v>
      </c>
      <c r="BK257" s="149">
        <f>ROUND(I257*H257,2)</f>
        <v>0</v>
      </c>
      <c r="BL257" s="17" t="s">
        <v>249</v>
      </c>
      <c r="BM257" s="148" t="s">
        <v>7525</v>
      </c>
    </row>
    <row r="258" spans="2:65" s="1" customFormat="1" x14ac:dyDescent="0.2">
      <c r="B258" s="32"/>
      <c r="D258" s="150" t="s">
        <v>348</v>
      </c>
      <c r="F258" s="151" t="s">
        <v>7524</v>
      </c>
      <c r="I258" s="152"/>
      <c r="L258" s="32"/>
      <c r="M258" s="153"/>
      <c r="T258" s="56"/>
      <c r="AT258" s="17" t="s">
        <v>348</v>
      </c>
      <c r="AU258" s="17" t="s">
        <v>77</v>
      </c>
    </row>
    <row r="259" spans="2:65" s="1" customFormat="1" ht="19.2" x14ac:dyDescent="0.2">
      <c r="B259" s="32"/>
      <c r="D259" s="150" t="s">
        <v>350</v>
      </c>
      <c r="F259" s="154" t="s">
        <v>7526</v>
      </c>
      <c r="I259" s="152"/>
      <c r="L259" s="32"/>
      <c r="M259" s="153"/>
      <c r="T259" s="56"/>
      <c r="AT259" s="17" t="s">
        <v>350</v>
      </c>
      <c r="AU259" s="17" t="s">
        <v>77</v>
      </c>
    </row>
    <row r="260" spans="2:65" s="1" customFormat="1" ht="33" customHeight="1" x14ac:dyDescent="0.2">
      <c r="B260" s="136"/>
      <c r="C260" s="137" t="s">
        <v>796</v>
      </c>
      <c r="D260" s="137" t="s">
        <v>342</v>
      </c>
      <c r="E260" s="138" t="s">
        <v>7527</v>
      </c>
      <c r="F260" s="139" t="s">
        <v>7528</v>
      </c>
      <c r="G260" s="140" t="s">
        <v>345</v>
      </c>
      <c r="H260" s="141">
        <v>4</v>
      </c>
      <c r="I260" s="142"/>
      <c r="J260" s="143">
        <f>ROUND(I260*H260,2)</f>
        <v>0</v>
      </c>
      <c r="K260" s="139" t="s">
        <v>346</v>
      </c>
      <c r="L260" s="32"/>
      <c r="M260" s="144" t="s">
        <v>1</v>
      </c>
      <c r="N260" s="145" t="s">
        <v>42</v>
      </c>
      <c r="P260" s="146">
        <f>O260*H260</f>
        <v>0</v>
      </c>
      <c r="Q260" s="146">
        <v>0</v>
      </c>
      <c r="R260" s="146">
        <f>Q260*H260</f>
        <v>0</v>
      </c>
      <c r="S260" s="146">
        <v>0</v>
      </c>
      <c r="T260" s="147">
        <f>S260*H260</f>
        <v>0</v>
      </c>
      <c r="AR260" s="148" t="s">
        <v>249</v>
      </c>
      <c r="AT260" s="148" t="s">
        <v>342</v>
      </c>
      <c r="AU260" s="148" t="s">
        <v>77</v>
      </c>
      <c r="AY260" s="17" t="s">
        <v>339</v>
      </c>
      <c r="BE260" s="149">
        <f>IF(N260="základní",J260,0)</f>
        <v>0</v>
      </c>
      <c r="BF260" s="149">
        <f>IF(N260="snížená",J260,0)</f>
        <v>0</v>
      </c>
      <c r="BG260" s="149">
        <f>IF(N260="zákl. přenesená",J260,0)</f>
        <v>0</v>
      </c>
      <c r="BH260" s="149">
        <f>IF(N260="sníž. přenesená",J260,0)</f>
        <v>0</v>
      </c>
      <c r="BI260" s="149">
        <f>IF(N260="nulová",J260,0)</f>
        <v>0</v>
      </c>
      <c r="BJ260" s="17" t="s">
        <v>84</v>
      </c>
      <c r="BK260" s="149">
        <f>ROUND(I260*H260,2)</f>
        <v>0</v>
      </c>
      <c r="BL260" s="17" t="s">
        <v>249</v>
      </c>
      <c r="BM260" s="148" t="s">
        <v>7529</v>
      </c>
    </row>
    <row r="261" spans="2:65" s="1" customFormat="1" ht="19.2" x14ac:dyDescent="0.2">
      <c r="B261" s="32"/>
      <c r="D261" s="150" t="s">
        <v>348</v>
      </c>
      <c r="F261" s="151" t="s">
        <v>7528</v>
      </c>
      <c r="I261" s="152"/>
      <c r="L261" s="32"/>
      <c r="M261" s="153"/>
      <c r="T261" s="56"/>
      <c r="AT261" s="17" t="s">
        <v>348</v>
      </c>
      <c r="AU261" s="17" t="s">
        <v>77</v>
      </c>
    </row>
    <row r="262" spans="2:65" s="1" customFormat="1" ht="28.8" x14ac:dyDescent="0.2">
      <c r="B262" s="32"/>
      <c r="D262" s="150" t="s">
        <v>350</v>
      </c>
      <c r="F262" s="154" t="s">
        <v>7530</v>
      </c>
      <c r="I262" s="152"/>
      <c r="L262" s="32"/>
      <c r="M262" s="153"/>
      <c r="T262" s="56"/>
      <c r="AT262" s="17" t="s">
        <v>350</v>
      </c>
      <c r="AU262" s="17" t="s">
        <v>77</v>
      </c>
    </row>
    <row r="263" spans="2:65" s="1" customFormat="1" ht="24.15" customHeight="1" x14ac:dyDescent="0.2">
      <c r="B263" s="136"/>
      <c r="C263" s="137" t="s">
        <v>802</v>
      </c>
      <c r="D263" s="137" t="s">
        <v>342</v>
      </c>
      <c r="E263" s="138" t="s">
        <v>7531</v>
      </c>
      <c r="F263" s="139" t="s">
        <v>7532</v>
      </c>
      <c r="G263" s="140" t="s">
        <v>345</v>
      </c>
      <c r="H263" s="141">
        <v>4</v>
      </c>
      <c r="I263" s="142"/>
      <c r="J263" s="143">
        <f>ROUND(I263*H263,2)</f>
        <v>0</v>
      </c>
      <c r="K263" s="139" t="s">
        <v>346</v>
      </c>
      <c r="L263" s="32"/>
      <c r="M263" s="144" t="s">
        <v>1</v>
      </c>
      <c r="N263" s="145" t="s">
        <v>42</v>
      </c>
      <c r="P263" s="146">
        <f>O263*H263</f>
        <v>0</v>
      </c>
      <c r="Q263" s="146">
        <v>0</v>
      </c>
      <c r="R263" s="146">
        <f>Q263*H263</f>
        <v>0</v>
      </c>
      <c r="S263" s="146">
        <v>0</v>
      </c>
      <c r="T263" s="147">
        <f>S263*H263</f>
        <v>0</v>
      </c>
      <c r="AR263" s="148" t="s">
        <v>249</v>
      </c>
      <c r="AT263" s="148" t="s">
        <v>342</v>
      </c>
      <c r="AU263" s="148" t="s">
        <v>77</v>
      </c>
      <c r="AY263" s="17" t="s">
        <v>339</v>
      </c>
      <c r="BE263" s="149">
        <f>IF(N263="základní",J263,0)</f>
        <v>0</v>
      </c>
      <c r="BF263" s="149">
        <f>IF(N263="snížená",J263,0)</f>
        <v>0</v>
      </c>
      <c r="BG263" s="149">
        <f>IF(N263="zákl. přenesená",J263,0)</f>
        <v>0</v>
      </c>
      <c r="BH263" s="149">
        <f>IF(N263="sníž. přenesená",J263,0)</f>
        <v>0</v>
      </c>
      <c r="BI263" s="149">
        <f>IF(N263="nulová",J263,0)</f>
        <v>0</v>
      </c>
      <c r="BJ263" s="17" t="s">
        <v>84</v>
      </c>
      <c r="BK263" s="149">
        <f>ROUND(I263*H263,2)</f>
        <v>0</v>
      </c>
      <c r="BL263" s="17" t="s">
        <v>249</v>
      </c>
      <c r="BM263" s="148" t="s">
        <v>7533</v>
      </c>
    </row>
    <row r="264" spans="2:65" s="1" customFormat="1" ht="19.2" x14ac:dyDescent="0.2">
      <c r="B264" s="32"/>
      <c r="D264" s="150" t="s">
        <v>348</v>
      </c>
      <c r="F264" s="151" t="s">
        <v>7532</v>
      </c>
      <c r="I264" s="152"/>
      <c r="L264" s="32"/>
      <c r="M264" s="153"/>
      <c r="T264" s="56"/>
      <c r="AT264" s="17" t="s">
        <v>348</v>
      </c>
      <c r="AU264" s="17" t="s">
        <v>77</v>
      </c>
    </row>
    <row r="265" spans="2:65" s="1" customFormat="1" ht="16.5" customHeight="1" x14ac:dyDescent="0.2">
      <c r="B265" s="136"/>
      <c r="C265" s="137" t="s">
        <v>805</v>
      </c>
      <c r="D265" s="137" t="s">
        <v>342</v>
      </c>
      <c r="E265" s="138" t="s">
        <v>7534</v>
      </c>
      <c r="F265" s="139" t="s">
        <v>7535</v>
      </c>
      <c r="G265" s="140" t="s">
        <v>345</v>
      </c>
      <c r="H265" s="141">
        <v>4</v>
      </c>
      <c r="I265" s="142"/>
      <c r="J265" s="143">
        <f>ROUND(I265*H265,2)</f>
        <v>0</v>
      </c>
      <c r="K265" s="139" t="s">
        <v>346</v>
      </c>
      <c r="L265" s="32"/>
      <c r="M265" s="144" t="s">
        <v>1</v>
      </c>
      <c r="N265" s="145" t="s">
        <v>42</v>
      </c>
      <c r="P265" s="146">
        <f>O265*H265</f>
        <v>0</v>
      </c>
      <c r="Q265" s="146">
        <v>0</v>
      </c>
      <c r="R265" s="146">
        <f>Q265*H265</f>
        <v>0</v>
      </c>
      <c r="S265" s="146">
        <v>0</v>
      </c>
      <c r="T265" s="147">
        <f>S265*H265</f>
        <v>0</v>
      </c>
      <c r="AR265" s="148" t="s">
        <v>249</v>
      </c>
      <c r="AT265" s="148" t="s">
        <v>342</v>
      </c>
      <c r="AU265" s="148" t="s">
        <v>77</v>
      </c>
      <c r="AY265" s="17" t="s">
        <v>339</v>
      </c>
      <c r="BE265" s="149">
        <f>IF(N265="základní",J265,0)</f>
        <v>0</v>
      </c>
      <c r="BF265" s="149">
        <f>IF(N265="snížená",J265,0)</f>
        <v>0</v>
      </c>
      <c r="BG265" s="149">
        <f>IF(N265="zákl. přenesená",J265,0)</f>
        <v>0</v>
      </c>
      <c r="BH265" s="149">
        <f>IF(N265="sníž. přenesená",J265,0)</f>
        <v>0</v>
      </c>
      <c r="BI265" s="149">
        <f>IF(N265="nulová",J265,0)</f>
        <v>0</v>
      </c>
      <c r="BJ265" s="17" t="s">
        <v>84</v>
      </c>
      <c r="BK265" s="149">
        <f>ROUND(I265*H265,2)</f>
        <v>0</v>
      </c>
      <c r="BL265" s="17" t="s">
        <v>249</v>
      </c>
      <c r="BM265" s="148" t="s">
        <v>7536</v>
      </c>
    </row>
    <row r="266" spans="2:65" s="1" customFormat="1" x14ac:dyDescent="0.2">
      <c r="B266" s="32"/>
      <c r="D266" s="150" t="s">
        <v>348</v>
      </c>
      <c r="F266" s="151" t="s">
        <v>7535</v>
      </c>
      <c r="I266" s="152"/>
      <c r="L266" s="32"/>
      <c r="M266" s="153"/>
      <c r="T266" s="56"/>
      <c r="AT266" s="17" t="s">
        <v>348</v>
      </c>
      <c r="AU266" s="17" t="s">
        <v>77</v>
      </c>
    </row>
    <row r="267" spans="2:65" s="1" customFormat="1" ht="16.5" customHeight="1" x14ac:dyDescent="0.2">
      <c r="B267" s="136"/>
      <c r="C267" s="137" t="s">
        <v>809</v>
      </c>
      <c r="D267" s="137" t="s">
        <v>342</v>
      </c>
      <c r="E267" s="138" t="s">
        <v>7537</v>
      </c>
      <c r="F267" s="139" t="s">
        <v>7538</v>
      </c>
      <c r="G267" s="140" t="s">
        <v>345</v>
      </c>
      <c r="H267" s="141">
        <v>4</v>
      </c>
      <c r="I267" s="142"/>
      <c r="J267" s="143">
        <f>ROUND(I267*H267,2)</f>
        <v>0</v>
      </c>
      <c r="K267" s="139" t="s">
        <v>346</v>
      </c>
      <c r="L267" s="32"/>
      <c r="M267" s="144" t="s">
        <v>1</v>
      </c>
      <c r="N267" s="145" t="s">
        <v>42</v>
      </c>
      <c r="P267" s="146">
        <f>O267*H267</f>
        <v>0</v>
      </c>
      <c r="Q267" s="146">
        <v>0</v>
      </c>
      <c r="R267" s="146">
        <f>Q267*H267</f>
        <v>0</v>
      </c>
      <c r="S267" s="146">
        <v>0</v>
      </c>
      <c r="T267" s="147">
        <f>S267*H267</f>
        <v>0</v>
      </c>
      <c r="AR267" s="148" t="s">
        <v>249</v>
      </c>
      <c r="AT267" s="148" t="s">
        <v>342</v>
      </c>
      <c r="AU267" s="148" t="s">
        <v>77</v>
      </c>
      <c r="AY267" s="17" t="s">
        <v>339</v>
      </c>
      <c r="BE267" s="149">
        <f>IF(N267="základní",J267,0)</f>
        <v>0</v>
      </c>
      <c r="BF267" s="149">
        <f>IF(N267="snížená",J267,0)</f>
        <v>0</v>
      </c>
      <c r="BG267" s="149">
        <f>IF(N267="zákl. přenesená",J267,0)</f>
        <v>0</v>
      </c>
      <c r="BH267" s="149">
        <f>IF(N267="sníž. přenesená",J267,0)</f>
        <v>0</v>
      </c>
      <c r="BI267" s="149">
        <f>IF(N267="nulová",J267,0)</f>
        <v>0</v>
      </c>
      <c r="BJ267" s="17" t="s">
        <v>84</v>
      </c>
      <c r="BK267" s="149">
        <f>ROUND(I267*H267,2)</f>
        <v>0</v>
      </c>
      <c r="BL267" s="17" t="s">
        <v>249</v>
      </c>
      <c r="BM267" s="148" t="s">
        <v>7539</v>
      </c>
    </row>
    <row r="268" spans="2:65" s="1" customFormat="1" x14ac:dyDescent="0.2">
      <c r="B268" s="32"/>
      <c r="D268" s="150" t="s">
        <v>348</v>
      </c>
      <c r="F268" s="151" t="s">
        <v>7538</v>
      </c>
      <c r="I268" s="152"/>
      <c r="L268" s="32"/>
      <c r="M268" s="153"/>
      <c r="T268" s="56"/>
      <c r="AT268" s="17" t="s">
        <v>348</v>
      </c>
      <c r="AU268" s="17" t="s">
        <v>77</v>
      </c>
    </row>
    <row r="269" spans="2:65" s="1" customFormat="1" ht="16.5" customHeight="1" x14ac:dyDescent="0.2">
      <c r="B269" s="136"/>
      <c r="C269" s="137" t="s">
        <v>812</v>
      </c>
      <c r="D269" s="137" t="s">
        <v>342</v>
      </c>
      <c r="E269" s="138" t="s">
        <v>7540</v>
      </c>
      <c r="F269" s="139" t="s">
        <v>7541</v>
      </c>
      <c r="G269" s="140" t="s">
        <v>345</v>
      </c>
      <c r="H269" s="141">
        <v>4</v>
      </c>
      <c r="I269" s="142"/>
      <c r="J269" s="143">
        <f>ROUND(I269*H269,2)</f>
        <v>0</v>
      </c>
      <c r="K269" s="139" t="s">
        <v>346</v>
      </c>
      <c r="L269" s="32"/>
      <c r="M269" s="144" t="s">
        <v>1</v>
      </c>
      <c r="N269" s="145" t="s">
        <v>42</v>
      </c>
      <c r="P269" s="146">
        <f>O269*H269</f>
        <v>0</v>
      </c>
      <c r="Q269" s="146">
        <v>0</v>
      </c>
      <c r="R269" s="146">
        <f>Q269*H269</f>
        <v>0</v>
      </c>
      <c r="S269" s="146">
        <v>0</v>
      </c>
      <c r="T269" s="147">
        <f>S269*H269</f>
        <v>0</v>
      </c>
      <c r="AR269" s="148" t="s">
        <v>249</v>
      </c>
      <c r="AT269" s="148" t="s">
        <v>342</v>
      </c>
      <c r="AU269" s="148" t="s">
        <v>77</v>
      </c>
      <c r="AY269" s="17" t="s">
        <v>339</v>
      </c>
      <c r="BE269" s="149">
        <f>IF(N269="základní",J269,0)</f>
        <v>0</v>
      </c>
      <c r="BF269" s="149">
        <f>IF(N269="snížená",J269,0)</f>
        <v>0</v>
      </c>
      <c r="BG269" s="149">
        <f>IF(N269="zákl. přenesená",J269,0)</f>
        <v>0</v>
      </c>
      <c r="BH269" s="149">
        <f>IF(N269="sníž. přenesená",J269,0)</f>
        <v>0</v>
      </c>
      <c r="BI269" s="149">
        <f>IF(N269="nulová",J269,0)</f>
        <v>0</v>
      </c>
      <c r="BJ269" s="17" t="s">
        <v>84</v>
      </c>
      <c r="BK269" s="149">
        <f>ROUND(I269*H269,2)</f>
        <v>0</v>
      </c>
      <c r="BL269" s="17" t="s">
        <v>249</v>
      </c>
      <c r="BM269" s="148" t="s">
        <v>7542</v>
      </c>
    </row>
    <row r="270" spans="2:65" s="1" customFormat="1" x14ac:dyDescent="0.2">
      <c r="B270" s="32"/>
      <c r="D270" s="150" t="s">
        <v>348</v>
      </c>
      <c r="F270" s="151" t="s">
        <v>7541</v>
      </c>
      <c r="I270" s="152"/>
      <c r="L270" s="32"/>
      <c r="M270" s="153"/>
      <c r="T270" s="56"/>
      <c r="AT270" s="17" t="s">
        <v>348</v>
      </c>
      <c r="AU270" s="17" t="s">
        <v>77</v>
      </c>
    </row>
    <row r="271" spans="2:65" s="1" customFormat="1" ht="19.2" x14ac:dyDescent="0.2">
      <c r="B271" s="32"/>
      <c r="D271" s="150" t="s">
        <v>350</v>
      </c>
      <c r="F271" s="154" t="s">
        <v>7543</v>
      </c>
      <c r="I271" s="152"/>
      <c r="L271" s="32"/>
      <c r="M271" s="153"/>
      <c r="T271" s="56"/>
      <c r="AT271" s="17" t="s">
        <v>350</v>
      </c>
      <c r="AU271" s="17" t="s">
        <v>77</v>
      </c>
    </row>
    <row r="272" spans="2:65" s="1" customFormat="1" ht="16.5" customHeight="1" x14ac:dyDescent="0.2">
      <c r="B272" s="136"/>
      <c r="C272" s="137" t="s">
        <v>815</v>
      </c>
      <c r="D272" s="137" t="s">
        <v>342</v>
      </c>
      <c r="E272" s="138" t="s">
        <v>7544</v>
      </c>
      <c r="F272" s="139" t="s">
        <v>7545</v>
      </c>
      <c r="G272" s="140" t="s">
        <v>345</v>
      </c>
      <c r="H272" s="141">
        <v>32</v>
      </c>
      <c r="I272" s="142"/>
      <c r="J272" s="143">
        <f>ROUND(I272*H272,2)</f>
        <v>0</v>
      </c>
      <c r="K272" s="139" t="s">
        <v>346</v>
      </c>
      <c r="L272" s="32"/>
      <c r="M272" s="144" t="s">
        <v>1</v>
      </c>
      <c r="N272" s="145" t="s">
        <v>42</v>
      </c>
      <c r="P272" s="146">
        <f>O272*H272</f>
        <v>0</v>
      </c>
      <c r="Q272" s="146">
        <v>0</v>
      </c>
      <c r="R272" s="146">
        <f>Q272*H272</f>
        <v>0</v>
      </c>
      <c r="S272" s="146">
        <v>0</v>
      </c>
      <c r="T272" s="147">
        <f>S272*H272</f>
        <v>0</v>
      </c>
      <c r="AR272" s="148" t="s">
        <v>249</v>
      </c>
      <c r="AT272" s="148" t="s">
        <v>342</v>
      </c>
      <c r="AU272" s="148" t="s">
        <v>77</v>
      </c>
      <c r="AY272" s="17" t="s">
        <v>339</v>
      </c>
      <c r="BE272" s="149">
        <f>IF(N272="základní",J272,0)</f>
        <v>0</v>
      </c>
      <c r="BF272" s="149">
        <f>IF(N272="snížená",J272,0)</f>
        <v>0</v>
      </c>
      <c r="BG272" s="149">
        <f>IF(N272="zákl. přenesená",J272,0)</f>
        <v>0</v>
      </c>
      <c r="BH272" s="149">
        <f>IF(N272="sníž. přenesená",J272,0)</f>
        <v>0</v>
      </c>
      <c r="BI272" s="149">
        <f>IF(N272="nulová",J272,0)</f>
        <v>0</v>
      </c>
      <c r="BJ272" s="17" t="s">
        <v>84</v>
      </c>
      <c r="BK272" s="149">
        <f>ROUND(I272*H272,2)</f>
        <v>0</v>
      </c>
      <c r="BL272" s="17" t="s">
        <v>249</v>
      </c>
      <c r="BM272" s="148" t="s">
        <v>7546</v>
      </c>
    </row>
    <row r="273" spans="2:65" s="1" customFormat="1" x14ac:dyDescent="0.2">
      <c r="B273" s="32"/>
      <c r="D273" s="150" t="s">
        <v>348</v>
      </c>
      <c r="F273" s="151" t="s">
        <v>7545</v>
      </c>
      <c r="I273" s="152"/>
      <c r="L273" s="32"/>
      <c r="M273" s="153"/>
      <c r="T273" s="56"/>
      <c r="AT273" s="17" t="s">
        <v>348</v>
      </c>
      <c r="AU273" s="17" t="s">
        <v>77</v>
      </c>
    </row>
    <row r="274" spans="2:65" s="1" customFormat="1" ht="16.5" customHeight="1" x14ac:dyDescent="0.2">
      <c r="B274" s="136"/>
      <c r="C274" s="137" t="s">
        <v>821</v>
      </c>
      <c r="D274" s="137" t="s">
        <v>342</v>
      </c>
      <c r="E274" s="138" t="s">
        <v>7547</v>
      </c>
      <c r="F274" s="139" t="s">
        <v>7548</v>
      </c>
      <c r="G274" s="140" t="s">
        <v>345</v>
      </c>
      <c r="H274" s="141">
        <v>4</v>
      </c>
      <c r="I274" s="142"/>
      <c r="J274" s="143">
        <f>ROUND(I274*H274,2)</f>
        <v>0</v>
      </c>
      <c r="K274" s="139" t="s">
        <v>346</v>
      </c>
      <c r="L274" s="32"/>
      <c r="M274" s="144" t="s">
        <v>1</v>
      </c>
      <c r="N274" s="145" t="s">
        <v>42</v>
      </c>
      <c r="P274" s="146">
        <f>O274*H274</f>
        <v>0</v>
      </c>
      <c r="Q274" s="146">
        <v>0</v>
      </c>
      <c r="R274" s="146">
        <f>Q274*H274</f>
        <v>0</v>
      </c>
      <c r="S274" s="146">
        <v>0</v>
      </c>
      <c r="T274" s="147">
        <f>S274*H274</f>
        <v>0</v>
      </c>
      <c r="AR274" s="148" t="s">
        <v>249</v>
      </c>
      <c r="AT274" s="148" t="s">
        <v>342</v>
      </c>
      <c r="AU274" s="148" t="s">
        <v>77</v>
      </c>
      <c r="AY274" s="17" t="s">
        <v>339</v>
      </c>
      <c r="BE274" s="149">
        <f>IF(N274="základní",J274,0)</f>
        <v>0</v>
      </c>
      <c r="BF274" s="149">
        <f>IF(N274="snížená",J274,0)</f>
        <v>0</v>
      </c>
      <c r="BG274" s="149">
        <f>IF(N274="zákl. přenesená",J274,0)</f>
        <v>0</v>
      </c>
      <c r="BH274" s="149">
        <f>IF(N274="sníž. přenesená",J274,0)</f>
        <v>0</v>
      </c>
      <c r="BI274" s="149">
        <f>IF(N274="nulová",J274,0)</f>
        <v>0</v>
      </c>
      <c r="BJ274" s="17" t="s">
        <v>84</v>
      </c>
      <c r="BK274" s="149">
        <f>ROUND(I274*H274,2)</f>
        <v>0</v>
      </c>
      <c r="BL274" s="17" t="s">
        <v>249</v>
      </c>
      <c r="BM274" s="148" t="s">
        <v>7549</v>
      </c>
    </row>
    <row r="275" spans="2:65" s="1" customFormat="1" x14ac:dyDescent="0.2">
      <c r="B275" s="32"/>
      <c r="D275" s="150" t="s">
        <v>348</v>
      </c>
      <c r="F275" s="151" t="s">
        <v>7548</v>
      </c>
      <c r="I275" s="152"/>
      <c r="L275" s="32"/>
      <c r="M275" s="153"/>
      <c r="T275" s="56"/>
      <c r="AT275" s="17" t="s">
        <v>348</v>
      </c>
      <c r="AU275" s="17" t="s">
        <v>77</v>
      </c>
    </row>
    <row r="276" spans="2:65" s="1" customFormat="1" ht="16.5" customHeight="1" x14ac:dyDescent="0.2">
      <c r="B276" s="136"/>
      <c r="C276" s="137" t="s">
        <v>826</v>
      </c>
      <c r="D276" s="137" t="s">
        <v>342</v>
      </c>
      <c r="E276" s="138" t="s">
        <v>7550</v>
      </c>
      <c r="F276" s="139" t="s">
        <v>7551</v>
      </c>
      <c r="G276" s="140" t="s">
        <v>345</v>
      </c>
      <c r="H276" s="141">
        <v>4</v>
      </c>
      <c r="I276" s="142"/>
      <c r="J276" s="143">
        <f>ROUND(I276*H276,2)</f>
        <v>0</v>
      </c>
      <c r="K276" s="139" t="s">
        <v>346</v>
      </c>
      <c r="L276" s="32"/>
      <c r="M276" s="144" t="s">
        <v>1</v>
      </c>
      <c r="N276" s="145" t="s">
        <v>42</v>
      </c>
      <c r="P276" s="146">
        <f>O276*H276</f>
        <v>0</v>
      </c>
      <c r="Q276" s="146">
        <v>0</v>
      </c>
      <c r="R276" s="146">
        <f>Q276*H276</f>
        <v>0</v>
      </c>
      <c r="S276" s="146">
        <v>0</v>
      </c>
      <c r="T276" s="147">
        <f>S276*H276</f>
        <v>0</v>
      </c>
      <c r="AR276" s="148" t="s">
        <v>249</v>
      </c>
      <c r="AT276" s="148" t="s">
        <v>342</v>
      </c>
      <c r="AU276" s="148" t="s">
        <v>77</v>
      </c>
      <c r="AY276" s="17" t="s">
        <v>339</v>
      </c>
      <c r="BE276" s="149">
        <f>IF(N276="základní",J276,0)</f>
        <v>0</v>
      </c>
      <c r="BF276" s="149">
        <f>IF(N276="snížená",J276,0)</f>
        <v>0</v>
      </c>
      <c r="BG276" s="149">
        <f>IF(N276="zákl. přenesená",J276,0)</f>
        <v>0</v>
      </c>
      <c r="BH276" s="149">
        <f>IF(N276="sníž. přenesená",J276,0)</f>
        <v>0</v>
      </c>
      <c r="BI276" s="149">
        <f>IF(N276="nulová",J276,0)</f>
        <v>0</v>
      </c>
      <c r="BJ276" s="17" t="s">
        <v>84</v>
      </c>
      <c r="BK276" s="149">
        <f>ROUND(I276*H276,2)</f>
        <v>0</v>
      </c>
      <c r="BL276" s="17" t="s">
        <v>249</v>
      </c>
      <c r="BM276" s="148" t="s">
        <v>7552</v>
      </c>
    </row>
    <row r="277" spans="2:65" s="1" customFormat="1" x14ac:dyDescent="0.2">
      <c r="B277" s="32"/>
      <c r="D277" s="150" t="s">
        <v>348</v>
      </c>
      <c r="F277" s="151" t="s">
        <v>7551</v>
      </c>
      <c r="I277" s="152"/>
      <c r="L277" s="32"/>
      <c r="M277" s="153"/>
      <c r="T277" s="56"/>
      <c r="AT277" s="17" t="s">
        <v>348</v>
      </c>
      <c r="AU277" s="17" t="s">
        <v>77</v>
      </c>
    </row>
    <row r="278" spans="2:65" s="1" customFormat="1" ht="16.5" customHeight="1" x14ac:dyDescent="0.2">
      <c r="B278" s="136"/>
      <c r="C278" s="137" t="s">
        <v>829</v>
      </c>
      <c r="D278" s="137" t="s">
        <v>342</v>
      </c>
      <c r="E278" s="138" t="s">
        <v>7553</v>
      </c>
      <c r="F278" s="139" t="s">
        <v>7554</v>
      </c>
      <c r="G278" s="140" t="s">
        <v>358</v>
      </c>
      <c r="H278" s="141">
        <v>6</v>
      </c>
      <c r="I278" s="142"/>
      <c r="J278" s="143">
        <f>ROUND(I278*H278,2)</f>
        <v>0</v>
      </c>
      <c r="K278" s="139" t="s">
        <v>346</v>
      </c>
      <c r="L278" s="32"/>
      <c r="M278" s="144" t="s">
        <v>1</v>
      </c>
      <c r="N278" s="145" t="s">
        <v>42</v>
      </c>
      <c r="P278" s="146">
        <f>O278*H278</f>
        <v>0</v>
      </c>
      <c r="Q278" s="146">
        <v>0</v>
      </c>
      <c r="R278" s="146">
        <f>Q278*H278</f>
        <v>0</v>
      </c>
      <c r="S278" s="146">
        <v>0</v>
      </c>
      <c r="T278" s="147">
        <f>S278*H278</f>
        <v>0</v>
      </c>
      <c r="AR278" s="148" t="s">
        <v>249</v>
      </c>
      <c r="AT278" s="148" t="s">
        <v>342</v>
      </c>
      <c r="AU278" s="148" t="s">
        <v>77</v>
      </c>
      <c r="AY278" s="17" t="s">
        <v>339</v>
      </c>
      <c r="BE278" s="149">
        <f>IF(N278="základní",J278,0)</f>
        <v>0</v>
      </c>
      <c r="BF278" s="149">
        <f>IF(N278="snížená",J278,0)</f>
        <v>0</v>
      </c>
      <c r="BG278" s="149">
        <f>IF(N278="zákl. přenesená",J278,0)</f>
        <v>0</v>
      </c>
      <c r="BH278" s="149">
        <f>IF(N278="sníž. přenesená",J278,0)</f>
        <v>0</v>
      </c>
      <c r="BI278" s="149">
        <f>IF(N278="nulová",J278,0)</f>
        <v>0</v>
      </c>
      <c r="BJ278" s="17" t="s">
        <v>84</v>
      </c>
      <c r="BK278" s="149">
        <f>ROUND(I278*H278,2)</f>
        <v>0</v>
      </c>
      <c r="BL278" s="17" t="s">
        <v>249</v>
      </c>
      <c r="BM278" s="148" t="s">
        <v>7555</v>
      </c>
    </row>
    <row r="279" spans="2:65" s="1" customFormat="1" x14ac:dyDescent="0.2">
      <c r="B279" s="32"/>
      <c r="D279" s="150" t="s">
        <v>348</v>
      </c>
      <c r="F279" s="151" t="s">
        <v>7554</v>
      </c>
      <c r="I279" s="152"/>
      <c r="L279" s="32"/>
      <c r="M279" s="153"/>
      <c r="T279" s="56"/>
      <c r="AT279" s="17" t="s">
        <v>348</v>
      </c>
      <c r="AU279" s="17" t="s">
        <v>77</v>
      </c>
    </row>
    <row r="280" spans="2:65" s="1" customFormat="1" ht="19.2" x14ac:dyDescent="0.2">
      <c r="B280" s="32"/>
      <c r="D280" s="150" t="s">
        <v>350</v>
      </c>
      <c r="F280" s="154" t="s">
        <v>7556</v>
      </c>
      <c r="I280" s="152"/>
      <c r="L280" s="32"/>
      <c r="M280" s="153"/>
      <c r="T280" s="56"/>
      <c r="AT280" s="17" t="s">
        <v>350</v>
      </c>
      <c r="AU280" s="17" t="s">
        <v>77</v>
      </c>
    </row>
    <row r="281" spans="2:65" s="1" customFormat="1" ht="24.15" customHeight="1" x14ac:dyDescent="0.2">
      <c r="B281" s="136"/>
      <c r="C281" s="137" t="s">
        <v>832</v>
      </c>
      <c r="D281" s="137" t="s">
        <v>342</v>
      </c>
      <c r="E281" s="138" t="s">
        <v>7557</v>
      </c>
      <c r="F281" s="139" t="s">
        <v>7558</v>
      </c>
      <c r="G281" s="140" t="s">
        <v>345</v>
      </c>
      <c r="H281" s="141">
        <v>2</v>
      </c>
      <c r="I281" s="142"/>
      <c r="J281" s="143">
        <f>ROUND(I281*H281,2)</f>
        <v>0</v>
      </c>
      <c r="K281" s="139" t="s">
        <v>346</v>
      </c>
      <c r="L281" s="32"/>
      <c r="M281" s="144" t="s">
        <v>1</v>
      </c>
      <c r="N281" s="145" t="s">
        <v>42</v>
      </c>
      <c r="P281" s="146">
        <f>O281*H281</f>
        <v>0</v>
      </c>
      <c r="Q281" s="146">
        <v>0</v>
      </c>
      <c r="R281" s="146">
        <f>Q281*H281</f>
        <v>0</v>
      </c>
      <c r="S281" s="146">
        <v>0</v>
      </c>
      <c r="T281" s="147">
        <f>S281*H281</f>
        <v>0</v>
      </c>
      <c r="AR281" s="148" t="s">
        <v>249</v>
      </c>
      <c r="AT281" s="148" t="s">
        <v>342</v>
      </c>
      <c r="AU281" s="148" t="s">
        <v>77</v>
      </c>
      <c r="AY281" s="17" t="s">
        <v>339</v>
      </c>
      <c r="BE281" s="149">
        <f>IF(N281="základní",J281,0)</f>
        <v>0</v>
      </c>
      <c r="BF281" s="149">
        <f>IF(N281="snížená",J281,0)</f>
        <v>0</v>
      </c>
      <c r="BG281" s="149">
        <f>IF(N281="zákl. přenesená",J281,0)</f>
        <v>0</v>
      </c>
      <c r="BH281" s="149">
        <f>IF(N281="sníž. přenesená",J281,0)</f>
        <v>0</v>
      </c>
      <c r="BI281" s="149">
        <f>IF(N281="nulová",J281,0)</f>
        <v>0</v>
      </c>
      <c r="BJ281" s="17" t="s">
        <v>84</v>
      </c>
      <c r="BK281" s="149">
        <f>ROUND(I281*H281,2)</f>
        <v>0</v>
      </c>
      <c r="BL281" s="17" t="s">
        <v>249</v>
      </c>
      <c r="BM281" s="148" t="s">
        <v>7559</v>
      </c>
    </row>
    <row r="282" spans="2:65" s="1" customFormat="1" ht="19.2" x14ac:dyDescent="0.2">
      <c r="B282" s="32"/>
      <c r="D282" s="150" t="s">
        <v>348</v>
      </c>
      <c r="F282" s="151" t="s">
        <v>7558</v>
      </c>
      <c r="I282" s="152"/>
      <c r="L282" s="32"/>
      <c r="M282" s="153"/>
      <c r="T282" s="56"/>
      <c r="AT282" s="17" t="s">
        <v>348</v>
      </c>
      <c r="AU282" s="17" t="s">
        <v>77</v>
      </c>
    </row>
    <row r="283" spans="2:65" s="1" customFormat="1" ht="19.2" x14ac:dyDescent="0.2">
      <c r="B283" s="32"/>
      <c r="D283" s="150" t="s">
        <v>350</v>
      </c>
      <c r="F283" s="154" t="s">
        <v>7560</v>
      </c>
      <c r="I283" s="152"/>
      <c r="L283" s="32"/>
      <c r="M283" s="153"/>
      <c r="T283" s="56"/>
      <c r="AT283" s="17" t="s">
        <v>350</v>
      </c>
      <c r="AU283" s="17" t="s">
        <v>77</v>
      </c>
    </row>
    <row r="284" spans="2:65" s="1" customFormat="1" ht="24.15" customHeight="1" x14ac:dyDescent="0.2">
      <c r="B284" s="136"/>
      <c r="C284" s="137" t="s">
        <v>837</v>
      </c>
      <c r="D284" s="137" t="s">
        <v>342</v>
      </c>
      <c r="E284" s="138" t="s">
        <v>7561</v>
      </c>
      <c r="F284" s="139" t="s">
        <v>7562</v>
      </c>
      <c r="G284" s="140" t="s">
        <v>345</v>
      </c>
      <c r="H284" s="141">
        <v>2</v>
      </c>
      <c r="I284" s="142"/>
      <c r="J284" s="143">
        <f>ROUND(I284*H284,2)</f>
        <v>0</v>
      </c>
      <c r="K284" s="139" t="s">
        <v>346</v>
      </c>
      <c r="L284" s="32"/>
      <c r="M284" s="144" t="s">
        <v>1</v>
      </c>
      <c r="N284" s="145" t="s">
        <v>42</v>
      </c>
      <c r="P284" s="146">
        <f>O284*H284</f>
        <v>0</v>
      </c>
      <c r="Q284" s="146">
        <v>0</v>
      </c>
      <c r="R284" s="146">
        <f>Q284*H284</f>
        <v>0</v>
      </c>
      <c r="S284" s="146">
        <v>0</v>
      </c>
      <c r="T284" s="147">
        <f>S284*H284</f>
        <v>0</v>
      </c>
      <c r="AR284" s="148" t="s">
        <v>249</v>
      </c>
      <c r="AT284" s="148" t="s">
        <v>342</v>
      </c>
      <c r="AU284" s="148" t="s">
        <v>77</v>
      </c>
      <c r="AY284" s="17" t="s">
        <v>339</v>
      </c>
      <c r="BE284" s="149">
        <f>IF(N284="základní",J284,0)</f>
        <v>0</v>
      </c>
      <c r="BF284" s="149">
        <f>IF(N284="snížená",J284,0)</f>
        <v>0</v>
      </c>
      <c r="BG284" s="149">
        <f>IF(N284="zákl. přenesená",J284,0)</f>
        <v>0</v>
      </c>
      <c r="BH284" s="149">
        <f>IF(N284="sníž. přenesená",J284,0)</f>
        <v>0</v>
      </c>
      <c r="BI284" s="149">
        <f>IF(N284="nulová",J284,0)</f>
        <v>0</v>
      </c>
      <c r="BJ284" s="17" t="s">
        <v>84</v>
      </c>
      <c r="BK284" s="149">
        <f>ROUND(I284*H284,2)</f>
        <v>0</v>
      </c>
      <c r="BL284" s="17" t="s">
        <v>249</v>
      </c>
      <c r="BM284" s="148" t="s">
        <v>7563</v>
      </c>
    </row>
    <row r="285" spans="2:65" s="1" customFormat="1" ht="19.2" x14ac:dyDescent="0.2">
      <c r="B285" s="32"/>
      <c r="D285" s="150" t="s">
        <v>348</v>
      </c>
      <c r="F285" s="151" t="s">
        <v>7562</v>
      </c>
      <c r="I285" s="152"/>
      <c r="L285" s="32"/>
      <c r="M285" s="202"/>
      <c r="N285" s="203"/>
      <c r="O285" s="203"/>
      <c r="P285" s="203"/>
      <c r="Q285" s="203"/>
      <c r="R285" s="203"/>
      <c r="S285" s="203"/>
      <c r="T285" s="204"/>
      <c r="AT285" s="17" t="s">
        <v>348</v>
      </c>
      <c r="AU285" s="17" t="s">
        <v>77</v>
      </c>
    </row>
    <row r="286" spans="2:65" s="1" customFormat="1" ht="6.9" customHeight="1" x14ac:dyDescent="0.2">
      <c r="B286" s="44"/>
      <c r="C286" s="45"/>
      <c r="D286" s="45"/>
      <c r="E286" s="45"/>
      <c r="F286" s="45"/>
      <c r="G286" s="45"/>
      <c r="H286" s="45"/>
      <c r="I286" s="45"/>
      <c r="J286" s="45"/>
      <c r="K286" s="45"/>
      <c r="L286" s="32"/>
    </row>
  </sheetData>
  <autoFilter ref="C123:K285" xr:uid="{00000000-0009-0000-0000-000029000000}"/>
  <mergeCells count="15">
    <mergeCell ref="E110:H110"/>
    <mergeCell ref="E114:H114"/>
    <mergeCell ref="E112:H112"/>
    <mergeCell ref="E116:H116"/>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B2:BM141"/>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284</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3.2" x14ac:dyDescent="0.2">
      <c r="B8" s="20"/>
      <c r="D8" s="27" t="s">
        <v>312</v>
      </c>
      <c r="L8" s="20"/>
    </row>
    <row r="9" spans="2:46" ht="16.5" customHeight="1" x14ac:dyDescent="0.2">
      <c r="B9" s="20"/>
      <c r="E9" s="278" t="s">
        <v>6625</v>
      </c>
      <c r="F9" s="256"/>
      <c r="G9" s="256"/>
      <c r="H9" s="256"/>
      <c r="L9" s="20"/>
    </row>
    <row r="10" spans="2:46" ht="12" customHeight="1" x14ac:dyDescent="0.2">
      <c r="B10" s="20"/>
      <c r="D10" s="27" t="s">
        <v>314</v>
      </c>
      <c r="L10" s="20"/>
    </row>
    <row r="11" spans="2:46" s="1" customFormat="1" ht="16.5" customHeight="1" x14ac:dyDescent="0.2">
      <c r="B11" s="32"/>
      <c r="E11" s="260" t="s">
        <v>7102</v>
      </c>
      <c r="F11" s="277"/>
      <c r="G11" s="277"/>
      <c r="H11" s="277"/>
      <c r="L11" s="32"/>
    </row>
    <row r="12" spans="2:46" s="1" customFormat="1" ht="12" customHeight="1" x14ac:dyDescent="0.2">
      <c r="B12" s="32"/>
      <c r="D12" s="27" t="s">
        <v>6627</v>
      </c>
      <c r="L12" s="32"/>
    </row>
    <row r="13" spans="2:46" s="1" customFormat="1" ht="16.5" customHeight="1" x14ac:dyDescent="0.2">
      <c r="B13" s="32"/>
      <c r="E13" s="248" t="s">
        <v>7564</v>
      </c>
      <c r="F13" s="277"/>
      <c r="G13" s="277"/>
      <c r="H13" s="277"/>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8"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80" t="str">
        <f>'Rekapitulace stavby'!E14</f>
        <v>Vyplň údaj</v>
      </c>
      <c r="F22" s="266"/>
      <c r="G22" s="266"/>
      <c r="H22" s="266"/>
      <c r="I22" s="27" t="s">
        <v>28</v>
      </c>
      <c r="J22" s="28" t="str">
        <f>'Rekapitulace stavby'!AN14</f>
        <v>Vyplň údaj</v>
      </c>
      <c r="L22" s="32"/>
    </row>
    <row r="23" spans="2:12" s="1" customFormat="1" ht="6.9" customHeight="1" x14ac:dyDescent="0.2">
      <c r="B23" s="32"/>
      <c r="L23" s="32"/>
    </row>
    <row r="24" spans="2:12" s="1" customFormat="1" ht="12" customHeight="1" x14ac:dyDescent="0.2">
      <c r="B24" s="32"/>
      <c r="D24" s="27" t="s">
        <v>32</v>
      </c>
      <c r="I24" s="27" t="s">
        <v>25</v>
      </c>
      <c r="J24" s="25" t="s">
        <v>1</v>
      </c>
      <c r="L24" s="32"/>
    </row>
    <row r="25" spans="2:12" s="1" customFormat="1" ht="18" customHeight="1" x14ac:dyDescent="0.2">
      <c r="B25" s="32"/>
      <c r="E25" s="25" t="s">
        <v>7104</v>
      </c>
      <c r="I25" s="27" t="s">
        <v>28</v>
      </c>
      <c r="J25" s="25" t="s">
        <v>1</v>
      </c>
      <c r="L25" s="32"/>
    </row>
    <row r="26" spans="2:12" s="1" customFormat="1" ht="6.9" customHeight="1" x14ac:dyDescent="0.2">
      <c r="B26" s="32"/>
      <c r="L26" s="32"/>
    </row>
    <row r="27" spans="2:12" s="1" customFormat="1" ht="12" customHeight="1" x14ac:dyDescent="0.2">
      <c r="B27" s="32"/>
      <c r="D27" s="27" t="s">
        <v>35</v>
      </c>
      <c r="I27" s="27" t="s">
        <v>25</v>
      </c>
      <c r="J27" s="25" t="s">
        <v>1</v>
      </c>
      <c r="L27" s="32"/>
    </row>
    <row r="28" spans="2:12" s="1" customFormat="1" ht="18" customHeight="1" x14ac:dyDescent="0.2">
      <c r="B28" s="32"/>
      <c r="E28" s="25" t="s">
        <v>7341</v>
      </c>
      <c r="I28" s="27" t="s">
        <v>28</v>
      </c>
      <c r="J28" s="25" t="s">
        <v>1</v>
      </c>
      <c r="L28" s="32"/>
    </row>
    <row r="29" spans="2:12" s="1" customFormat="1" ht="6.9" customHeight="1" x14ac:dyDescent="0.2">
      <c r="B29" s="32"/>
      <c r="L29" s="32"/>
    </row>
    <row r="30" spans="2:12" s="1" customFormat="1" ht="12" customHeight="1" x14ac:dyDescent="0.2">
      <c r="B30" s="32"/>
      <c r="D30" s="27" t="s">
        <v>36</v>
      </c>
      <c r="L30" s="32"/>
    </row>
    <row r="31" spans="2:12" s="7" customFormat="1" ht="16.5" customHeight="1" x14ac:dyDescent="0.2">
      <c r="B31" s="94"/>
      <c r="E31" s="270" t="s">
        <v>1</v>
      </c>
      <c r="F31" s="270"/>
      <c r="G31" s="270"/>
      <c r="H31" s="270"/>
      <c r="L31" s="94"/>
    </row>
    <row r="32" spans="2:12" s="1" customFormat="1" ht="6.9" customHeight="1" x14ac:dyDescent="0.2">
      <c r="B32" s="32"/>
      <c r="L32" s="32"/>
    </row>
    <row r="33" spans="2:12" s="1" customFormat="1" ht="6.9" customHeight="1" x14ac:dyDescent="0.2">
      <c r="B33" s="32"/>
      <c r="D33" s="53"/>
      <c r="E33" s="53"/>
      <c r="F33" s="53"/>
      <c r="G33" s="53"/>
      <c r="H33" s="53"/>
      <c r="I33" s="53"/>
      <c r="J33" s="53"/>
      <c r="K33" s="53"/>
      <c r="L33" s="32"/>
    </row>
    <row r="34" spans="2:12" s="1" customFormat="1" ht="25.35" customHeight="1" x14ac:dyDescent="0.2">
      <c r="B34" s="32"/>
      <c r="D34" s="95" t="s">
        <v>37</v>
      </c>
      <c r="J34" s="66">
        <f>ROUND(J127, 2)</f>
        <v>0</v>
      </c>
      <c r="L34" s="32"/>
    </row>
    <row r="35" spans="2:12" s="1" customFormat="1" ht="6.9" customHeight="1" x14ac:dyDescent="0.2">
      <c r="B35" s="32"/>
      <c r="D35" s="53"/>
      <c r="E35" s="53"/>
      <c r="F35" s="53"/>
      <c r="G35" s="53"/>
      <c r="H35" s="53"/>
      <c r="I35" s="53"/>
      <c r="J35" s="53"/>
      <c r="K35" s="53"/>
      <c r="L35" s="32"/>
    </row>
    <row r="36" spans="2:12" s="1" customFormat="1" ht="14.4" customHeight="1" x14ac:dyDescent="0.2">
      <c r="B36" s="32"/>
      <c r="F36" s="35" t="s">
        <v>39</v>
      </c>
      <c r="I36" s="35" t="s">
        <v>38</v>
      </c>
      <c r="J36" s="35" t="s">
        <v>40</v>
      </c>
      <c r="L36" s="32"/>
    </row>
    <row r="37" spans="2:12" s="1" customFormat="1" ht="14.4" customHeight="1" x14ac:dyDescent="0.2">
      <c r="B37" s="32"/>
      <c r="D37" s="55" t="s">
        <v>41</v>
      </c>
      <c r="E37" s="27" t="s">
        <v>42</v>
      </c>
      <c r="F37" s="86">
        <f>ROUND((SUM(BE127:BE140)),  2)</f>
        <v>0</v>
      </c>
      <c r="I37" s="96">
        <v>0.21</v>
      </c>
      <c r="J37" s="86">
        <f>ROUND(((SUM(BE127:BE140))*I37),  2)</f>
        <v>0</v>
      </c>
      <c r="L37" s="32"/>
    </row>
    <row r="38" spans="2:12" s="1" customFormat="1" ht="14.4" customHeight="1" x14ac:dyDescent="0.2">
      <c r="B38" s="32"/>
      <c r="E38" s="27" t="s">
        <v>43</v>
      </c>
      <c r="F38" s="86">
        <f>ROUND((SUM(BF127:BF140)),  2)</f>
        <v>0</v>
      </c>
      <c r="I38" s="96">
        <v>0.12</v>
      </c>
      <c r="J38" s="86">
        <f>ROUND(((SUM(BF127:BF140))*I38),  2)</f>
        <v>0</v>
      </c>
      <c r="L38" s="32"/>
    </row>
    <row r="39" spans="2:12" s="1" customFormat="1" ht="14.4" hidden="1" customHeight="1" x14ac:dyDescent="0.2">
      <c r="B39" s="32"/>
      <c r="E39" s="27" t="s">
        <v>44</v>
      </c>
      <c r="F39" s="86">
        <f>ROUND((SUM(BG127:BG140)),  2)</f>
        <v>0</v>
      </c>
      <c r="I39" s="96">
        <v>0.21</v>
      </c>
      <c r="J39" s="86">
        <f>0</f>
        <v>0</v>
      </c>
      <c r="L39" s="32"/>
    </row>
    <row r="40" spans="2:12" s="1" customFormat="1" ht="14.4" hidden="1" customHeight="1" x14ac:dyDescent="0.2">
      <c r="B40" s="32"/>
      <c r="E40" s="27" t="s">
        <v>45</v>
      </c>
      <c r="F40" s="86">
        <f>ROUND((SUM(BH127:BH140)),  2)</f>
        <v>0</v>
      </c>
      <c r="I40" s="96">
        <v>0.12</v>
      </c>
      <c r="J40" s="86">
        <f>0</f>
        <v>0</v>
      </c>
      <c r="L40" s="32"/>
    </row>
    <row r="41" spans="2:12" s="1" customFormat="1" ht="14.4" hidden="1" customHeight="1" x14ac:dyDescent="0.2">
      <c r="B41" s="32"/>
      <c r="E41" s="27" t="s">
        <v>46</v>
      </c>
      <c r="F41" s="86">
        <f>ROUND((SUM(BI127:BI140)),  2)</f>
        <v>0</v>
      </c>
      <c r="I41" s="96">
        <v>0</v>
      </c>
      <c r="J41" s="86">
        <f>0</f>
        <v>0</v>
      </c>
      <c r="L41" s="32"/>
    </row>
    <row r="42" spans="2:12" s="1" customFormat="1" ht="6.9"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 customHeight="1" x14ac:dyDescent="0.2">
      <c r="B44" s="32"/>
      <c r="L44" s="32"/>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ht="16.5" customHeight="1" x14ac:dyDescent="0.2">
      <c r="B87" s="20"/>
      <c r="E87" s="278" t="s">
        <v>6625</v>
      </c>
      <c r="F87" s="256"/>
      <c r="G87" s="256"/>
      <c r="H87" s="256"/>
      <c r="L87" s="20"/>
    </row>
    <row r="88" spans="2:12" ht="12" customHeight="1" x14ac:dyDescent="0.2">
      <c r="B88" s="20"/>
      <c r="C88" s="27" t="s">
        <v>314</v>
      </c>
      <c r="L88" s="20"/>
    </row>
    <row r="89" spans="2:12" s="1" customFormat="1" ht="16.5" customHeight="1" x14ac:dyDescent="0.2">
      <c r="B89" s="32"/>
      <c r="E89" s="260" t="s">
        <v>7102</v>
      </c>
      <c r="F89" s="277"/>
      <c r="G89" s="277"/>
      <c r="H89" s="277"/>
      <c r="L89" s="32"/>
    </row>
    <row r="90" spans="2:12" s="1" customFormat="1" ht="12" customHeight="1" x14ac:dyDescent="0.2">
      <c r="B90" s="32"/>
      <c r="C90" s="27" t="s">
        <v>6627</v>
      </c>
      <c r="L90" s="32"/>
    </row>
    <row r="91" spans="2:12" s="1" customFormat="1" ht="16.5" customHeight="1" x14ac:dyDescent="0.2">
      <c r="B91" s="32"/>
      <c r="E91" s="248" t="str">
        <f>E13</f>
        <v>PS03.3.2.2 - Zemní práce</v>
      </c>
      <c r="F91" s="277"/>
      <c r="G91" s="277"/>
      <c r="H91" s="277"/>
      <c r="L91" s="32"/>
    </row>
    <row r="92" spans="2:12" s="1" customFormat="1" ht="6.9"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 customHeight="1" x14ac:dyDescent="0.2">
      <c r="B94" s="32"/>
      <c r="L94" s="32"/>
    </row>
    <row r="95" spans="2:12" s="1" customFormat="1" ht="25.65" customHeight="1" x14ac:dyDescent="0.2">
      <c r="B95" s="32"/>
      <c r="C95" s="27" t="s">
        <v>24</v>
      </c>
      <c r="F95" s="25" t="str">
        <f>E19</f>
        <v>Správa železnic, státní organizace, OŘ Ostrava</v>
      </c>
      <c r="I95" s="27" t="s">
        <v>32</v>
      </c>
      <c r="J95" s="30" t="str">
        <f>E25</f>
        <v>Elektrizace železnic Praha a.s.</v>
      </c>
      <c r="L95" s="32"/>
    </row>
    <row r="96" spans="2:12" s="1" customFormat="1" ht="15.15" customHeight="1" x14ac:dyDescent="0.2">
      <c r="B96" s="32"/>
      <c r="C96" s="27" t="s">
        <v>30</v>
      </c>
      <c r="F96" s="25" t="str">
        <f>IF(E22="","",E22)</f>
        <v>Vyplň údaj</v>
      </c>
      <c r="I96" s="27" t="s">
        <v>35</v>
      </c>
      <c r="J96" s="30" t="str">
        <f>E28</f>
        <v>Ing. Milan Oharek</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8" customHeight="1" x14ac:dyDescent="0.2">
      <c r="B100" s="32"/>
      <c r="C100" s="107" t="s">
        <v>319</v>
      </c>
      <c r="J100" s="66">
        <f>J127</f>
        <v>0</v>
      </c>
      <c r="L100" s="32"/>
      <c r="AU100" s="17" t="s">
        <v>320</v>
      </c>
    </row>
    <row r="101" spans="2:47" s="8" customFormat="1" ht="24.9" customHeight="1" x14ac:dyDescent="0.2">
      <c r="B101" s="108"/>
      <c r="D101" s="109" t="s">
        <v>7565</v>
      </c>
      <c r="E101" s="110"/>
      <c r="F101" s="110"/>
      <c r="G101" s="110"/>
      <c r="H101" s="110"/>
      <c r="I101" s="110"/>
      <c r="J101" s="111">
        <f>J128</f>
        <v>0</v>
      </c>
      <c r="L101" s="108"/>
    </row>
    <row r="102" spans="2:47" s="8" customFormat="1" ht="24.9" customHeight="1" x14ac:dyDescent="0.2">
      <c r="B102" s="108"/>
      <c r="D102" s="109" t="s">
        <v>6576</v>
      </c>
      <c r="E102" s="110"/>
      <c r="F102" s="110"/>
      <c r="G102" s="110"/>
      <c r="H102" s="110"/>
      <c r="I102" s="110"/>
      <c r="J102" s="111">
        <f>J137</f>
        <v>0</v>
      </c>
      <c r="L102" s="108"/>
    </row>
    <row r="103" spans="2:47" s="9" customFormat="1" ht="19.95" customHeight="1" x14ac:dyDescent="0.2">
      <c r="B103" s="112"/>
      <c r="D103" s="113" t="s">
        <v>6577</v>
      </c>
      <c r="E103" s="114"/>
      <c r="F103" s="114"/>
      <c r="G103" s="114"/>
      <c r="H103" s="114"/>
      <c r="I103" s="114"/>
      <c r="J103" s="115">
        <f>J138</f>
        <v>0</v>
      </c>
      <c r="L103" s="112"/>
    </row>
    <row r="104" spans="2:47" s="1" customFormat="1" ht="21.75" customHeight="1" x14ac:dyDescent="0.2">
      <c r="B104" s="32"/>
      <c r="L104" s="32"/>
    </row>
    <row r="105" spans="2:47" s="1" customFormat="1" ht="6.9" customHeight="1" x14ac:dyDescent="0.2">
      <c r="B105" s="44"/>
      <c r="C105" s="45"/>
      <c r="D105" s="45"/>
      <c r="E105" s="45"/>
      <c r="F105" s="45"/>
      <c r="G105" s="45"/>
      <c r="H105" s="45"/>
      <c r="I105" s="45"/>
      <c r="J105" s="45"/>
      <c r="K105" s="45"/>
      <c r="L105" s="32"/>
    </row>
    <row r="109" spans="2:47" s="1" customFormat="1" ht="6.9" customHeight="1" x14ac:dyDescent="0.2">
      <c r="B109" s="46"/>
      <c r="C109" s="47"/>
      <c r="D109" s="47"/>
      <c r="E109" s="47"/>
      <c r="F109" s="47"/>
      <c r="G109" s="47"/>
      <c r="H109" s="47"/>
      <c r="I109" s="47"/>
      <c r="J109" s="47"/>
      <c r="K109" s="47"/>
      <c r="L109" s="32"/>
    </row>
    <row r="110" spans="2:47" s="1" customFormat="1" ht="24.9" customHeight="1" x14ac:dyDescent="0.2">
      <c r="B110" s="32"/>
      <c r="C110" s="21" t="s">
        <v>324</v>
      </c>
      <c r="L110" s="32"/>
    </row>
    <row r="111" spans="2:47" s="1" customFormat="1" ht="6.9" customHeight="1" x14ac:dyDescent="0.2">
      <c r="B111" s="32"/>
      <c r="L111" s="32"/>
    </row>
    <row r="112" spans="2:47" s="1" customFormat="1" ht="12" customHeight="1" x14ac:dyDescent="0.2">
      <c r="B112" s="32"/>
      <c r="C112" s="27" t="s">
        <v>16</v>
      </c>
      <c r="L112" s="32"/>
    </row>
    <row r="113" spans="2:63" s="1" customFormat="1" ht="16.5" customHeight="1" x14ac:dyDescent="0.2">
      <c r="B113" s="32"/>
      <c r="E113" s="278" t="str">
        <f>E7</f>
        <v>Prostá rekonstrukce trati v úseku Milotice nad Opavou – Brantice – 2.etapa</v>
      </c>
      <c r="F113" s="279"/>
      <c r="G113" s="279"/>
      <c r="H113" s="279"/>
      <c r="L113" s="32"/>
    </row>
    <row r="114" spans="2:63" ht="12" customHeight="1" x14ac:dyDescent="0.2">
      <c r="B114" s="20"/>
      <c r="C114" s="27" t="s">
        <v>312</v>
      </c>
      <c r="L114" s="20"/>
    </row>
    <row r="115" spans="2:63" ht="16.5" customHeight="1" x14ac:dyDescent="0.2">
      <c r="B115" s="20"/>
      <c r="E115" s="278" t="s">
        <v>6625</v>
      </c>
      <c r="F115" s="256"/>
      <c r="G115" s="256"/>
      <c r="H115" s="256"/>
      <c r="L115" s="20"/>
    </row>
    <row r="116" spans="2:63" ht="12" customHeight="1" x14ac:dyDescent="0.2">
      <c r="B116" s="20"/>
      <c r="C116" s="27" t="s">
        <v>314</v>
      </c>
      <c r="L116" s="20"/>
    </row>
    <row r="117" spans="2:63" s="1" customFormat="1" ht="16.5" customHeight="1" x14ac:dyDescent="0.2">
      <c r="B117" s="32"/>
      <c r="E117" s="260" t="s">
        <v>7102</v>
      </c>
      <c r="F117" s="277"/>
      <c r="G117" s="277"/>
      <c r="H117" s="277"/>
      <c r="L117" s="32"/>
    </row>
    <row r="118" spans="2:63" s="1" customFormat="1" ht="12" customHeight="1" x14ac:dyDescent="0.2">
      <c r="B118" s="32"/>
      <c r="C118" s="27" t="s">
        <v>6627</v>
      </c>
      <c r="L118" s="32"/>
    </row>
    <row r="119" spans="2:63" s="1" customFormat="1" ht="16.5" customHeight="1" x14ac:dyDescent="0.2">
      <c r="B119" s="32"/>
      <c r="E119" s="248" t="str">
        <f>E13</f>
        <v>PS03.3.2.2 - Zemní práce</v>
      </c>
      <c r="F119" s="277"/>
      <c r="G119" s="277"/>
      <c r="H119" s="277"/>
      <c r="L119" s="32"/>
    </row>
    <row r="120" spans="2:63" s="1" customFormat="1" ht="6.9" customHeight="1" x14ac:dyDescent="0.2">
      <c r="B120" s="32"/>
      <c r="L120" s="32"/>
    </row>
    <row r="121" spans="2:63" s="1" customFormat="1" ht="12" customHeight="1" x14ac:dyDescent="0.2">
      <c r="B121" s="32"/>
      <c r="C121" s="27" t="s">
        <v>20</v>
      </c>
      <c r="F121" s="25" t="str">
        <f>F16</f>
        <v>PS Krnov</v>
      </c>
      <c r="I121" s="27" t="s">
        <v>22</v>
      </c>
      <c r="J121" s="52" t="str">
        <f>IF(J16="","",J16)</f>
        <v>22. 5. 2025</v>
      </c>
      <c r="L121" s="32"/>
    </row>
    <row r="122" spans="2:63" s="1" customFormat="1" ht="6.9" customHeight="1" x14ac:dyDescent="0.2">
      <c r="B122" s="32"/>
      <c r="L122" s="32"/>
    </row>
    <row r="123" spans="2:63" s="1" customFormat="1" ht="25.65" customHeight="1" x14ac:dyDescent="0.2">
      <c r="B123" s="32"/>
      <c r="C123" s="27" t="s">
        <v>24</v>
      </c>
      <c r="F123" s="25" t="str">
        <f>E19</f>
        <v>Správa železnic, státní organizace, OŘ Ostrava</v>
      </c>
      <c r="I123" s="27" t="s">
        <v>32</v>
      </c>
      <c r="J123" s="30" t="str">
        <f>E25</f>
        <v>Elektrizace železnic Praha a.s.</v>
      </c>
      <c r="L123" s="32"/>
    </row>
    <row r="124" spans="2:63" s="1" customFormat="1" ht="15.15" customHeight="1" x14ac:dyDescent="0.2">
      <c r="B124" s="32"/>
      <c r="C124" s="27" t="s">
        <v>30</v>
      </c>
      <c r="F124" s="25" t="str">
        <f>IF(E22="","",E22)</f>
        <v>Vyplň údaj</v>
      </c>
      <c r="I124" s="27" t="s">
        <v>35</v>
      </c>
      <c r="J124" s="30" t="str">
        <f>E28</f>
        <v>Ing. Milan Oharek</v>
      </c>
      <c r="L124" s="32"/>
    </row>
    <row r="125" spans="2:63" s="1" customFormat="1" ht="10.35" customHeight="1" x14ac:dyDescent="0.2">
      <c r="B125" s="32"/>
      <c r="L125" s="32"/>
    </row>
    <row r="126" spans="2:63" s="10" customFormat="1" ht="29.25" customHeight="1" x14ac:dyDescent="0.2">
      <c r="B126" s="116"/>
      <c r="C126" s="117" t="s">
        <v>325</v>
      </c>
      <c r="D126" s="118" t="s">
        <v>62</v>
      </c>
      <c r="E126" s="118" t="s">
        <v>58</v>
      </c>
      <c r="F126" s="118" t="s">
        <v>59</v>
      </c>
      <c r="G126" s="118" t="s">
        <v>326</v>
      </c>
      <c r="H126" s="118" t="s">
        <v>327</v>
      </c>
      <c r="I126" s="118" t="s">
        <v>328</v>
      </c>
      <c r="J126" s="118" t="s">
        <v>318</v>
      </c>
      <c r="K126" s="119" t="s">
        <v>329</v>
      </c>
      <c r="L126" s="116"/>
      <c r="M126" s="59" t="s">
        <v>1</v>
      </c>
      <c r="N126" s="60" t="s">
        <v>41</v>
      </c>
      <c r="O126" s="60" t="s">
        <v>330</v>
      </c>
      <c r="P126" s="60" t="s">
        <v>331</v>
      </c>
      <c r="Q126" s="60" t="s">
        <v>332</v>
      </c>
      <c r="R126" s="60" t="s">
        <v>333</v>
      </c>
      <c r="S126" s="60" t="s">
        <v>334</v>
      </c>
      <c r="T126" s="61" t="s">
        <v>335</v>
      </c>
    </row>
    <row r="127" spans="2:63" s="1" customFormat="1" ht="22.8" customHeight="1" x14ac:dyDescent="0.3">
      <c r="B127" s="32"/>
      <c r="C127" s="64" t="s">
        <v>336</v>
      </c>
      <c r="J127" s="120">
        <f>BK127</f>
        <v>0</v>
      </c>
      <c r="L127" s="32"/>
      <c r="M127" s="62"/>
      <c r="N127" s="53"/>
      <c r="O127" s="53"/>
      <c r="P127" s="121">
        <f>P128+P137</f>
        <v>0</v>
      </c>
      <c r="Q127" s="53"/>
      <c r="R127" s="121">
        <f>R128+R137</f>
        <v>0</v>
      </c>
      <c r="S127" s="53"/>
      <c r="T127" s="122">
        <f>T128+T137</f>
        <v>0</v>
      </c>
      <c r="AT127" s="17" t="s">
        <v>76</v>
      </c>
      <c r="AU127" s="17" t="s">
        <v>320</v>
      </c>
      <c r="BK127" s="123">
        <f>BK128+BK137</f>
        <v>0</v>
      </c>
    </row>
    <row r="128" spans="2:63" s="11" customFormat="1" ht="25.95" customHeight="1" x14ac:dyDescent="0.25">
      <c r="B128" s="124"/>
      <c r="D128" s="125" t="s">
        <v>76</v>
      </c>
      <c r="E128" s="126" t="s">
        <v>84</v>
      </c>
      <c r="F128" s="126" t="s">
        <v>252</v>
      </c>
      <c r="I128" s="127"/>
      <c r="J128" s="128">
        <f>BK128</f>
        <v>0</v>
      </c>
      <c r="L128" s="124"/>
      <c r="M128" s="129"/>
      <c r="P128" s="130">
        <f>SUM(P129:P136)</f>
        <v>0</v>
      </c>
      <c r="R128" s="130">
        <f>SUM(R129:R136)</f>
        <v>0</v>
      </c>
      <c r="T128" s="131">
        <f>SUM(T129:T136)</f>
        <v>0</v>
      </c>
      <c r="AR128" s="125" t="s">
        <v>84</v>
      </c>
      <c r="AT128" s="132" t="s">
        <v>76</v>
      </c>
      <c r="AU128" s="132" t="s">
        <v>77</v>
      </c>
      <c r="AY128" s="125" t="s">
        <v>339</v>
      </c>
      <c r="BK128" s="133">
        <f>SUM(BK129:BK136)</f>
        <v>0</v>
      </c>
    </row>
    <row r="129" spans="2:65" s="1" customFormat="1" ht="24.15" customHeight="1" x14ac:dyDescent="0.2">
      <c r="B129" s="136"/>
      <c r="C129" s="137" t="s">
        <v>86</v>
      </c>
      <c r="D129" s="137" t="s">
        <v>342</v>
      </c>
      <c r="E129" s="138" t="s">
        <v>4927</v>
      </c>
      <c r="F129" s="139" t="s">
        <v>4930</v>
      </c>
      <c r="G129" s="140" t="s">
        <v>373</v>
      </c>
      <c r="H129" s="141">
        <v>1</v>
      </c>
      <c r="I129" s="142"/>
      <c r="J129" s="143">
        <f>ROUND(I129*H129,2)</f>
        <v>0</v>
      </c>
      <c r="K129" s="139" t="s">
        <v>902</v>
      </c>
      <c r="L129" s="32"/>
      <c r="M129" s="144" t="s">
        <v>1</v>
      </c>
      <c r="N129" s="145" t="s">
        <v>42</v>
      </c>
      <c r="P129" s="146">
        <f>O129*H129</f>
        <v>0</v>
      </c>
      <c r="Q129" s="146">
        <v>0</v>
      </c>
      <c r="R129" s="146">
        <f>Q129*H129</f>
        <v>0</v>
      </c>
      <c r="S129" s="146">
        <v>0</v>
      </c>
      <c r="T129" s="147">
        <f>S129*H129</f>
        <v>0</v>
      </c>
      <c r="AR129" s="148" t="s">
        <v>826</v>
      </c>
      <c r="AT129" s="148" t="s">
        <v>342</v>
      </c>
      <c r="AU129" s="148" t="s">
        <v>84</v>
      </c>
      <c r="AY129" s="17" t="s">
        <v>339</v>
      </c>
      <c r="BE129" s="149">
        <f>IF(N129="základní",J129,0)</f>
        <v>0</v>
      </c>
      <c r="BF129" s="149">
        <f>IF(N129="snížená",J129,0)</f>
        <v>0</v>
      </c>
      <c r="BG129" s="149">
        <f>IF(N129="zákl. přenesená",J129,0)</f>
        <v>0</v>
      </c>
      <c r="BH129" s="149">
        <f>IF(N129="sníž. přenesená",J129,0)</f>
        <v>0</v>
      </c>
      <c r="BI129" s="149">
        <f>IF(N129="nulová",J129,0)</f>
        <v>0</v>
      </c>
      <c r="BJ129" s="17" t="s">
        <v>84</v>
      </c>
      <c r="BK129" s="149">
        <f>ROUND(I129*H129,2)</f>
        <v>0</v>
      </c>
      <c r="BL129" s="17" t="s">
        <v>826</v>
      </c>
      <c r="BM129" s="148" t="s">
        <v>7566</v>
      </c>
    </row>
    <row r="130" spans="2:65" s="1" customFormat="1" ht="19.2" x14ac:dyDescent="0.2">
      <c r="B130" s="32"/>
      <c r="D130" s="150" t="s">
        <v>348</v>
      </c>
      <c r="F130" s="151" t="s">
        <v>4930</v>
      </c>
      <c r="I130" s="152"/>
      <c r="L130" s="32"/>
      <c r="M130" s="153"/>
      <c r="T130" s="56"/>
      <c r="AT130" s="17" t="s">
        <v>348</v>
      </c>
      <c r="AU130" s="17" t="s">
        <v>84</v>
      </c>
    </row>
    <row r="131" spans="2:65" s="1" customFormat="1" ht="24.15" customHeight="1" x14ac:dyDescent="0.2">
      <c r="B131" s="136"/>
      <c r="C131" s="137" t="s">
        <v>97</v>
      </c>
      <c r="D131" s="137" t="s">
        <v>342</v>
      </c>
      <c r="E131" s="138" t="s">
        <v>7567</v>
      </c>
      <c r="F131" s="139" t="s">
        <v>7568</v>
      </c>
      <c r="G131" s="140" t="s">
        <v>373</v>
      </c>
      <c r="H131" s="141">
        <v>0.875</v>
      </c>
      <c r="I131" s="142"/>
      <c r="J131" s="143">
        <f>ROUND(I131*H131,2)</f>
        <v>0</v>
      </c>
      <c r="K131" s="139" t="s">
        <v>902</v>
      </c>
      <c r="L131" s="32"/>
      <c r="M131" s="144" t="s">
        <v>1</v>
      </c>
      <c r="N131" s="145" t="s">
        <v>42</v>
      </c>
      <c r="P131" s="146">
        <f>O131*H131</f>
        <v>0</v>
      </c>
      <c r="Q131" s="146">
        <v>0</v>
      </c>
      <c r="R131" s="146">
        <f>Q131*H131</f>
        <v>0</v>
      </c>
      <c r="S131" s="146">
        <v>0</v>
      </c>
      <c r="T131" s="147">
        <f>S131*H131</f>
        <v>0</v>
      </c>
      <c r="AR131" s="148" t="s">
        <v>249</v>
      </c>
      <c r="AT131" s="148" t="s">
        <v>342</v>
      </c>
      <c r="AU131" s="148" t="s">
        <v>84</v>
      </c>
      <c r="AY131" s="17" t="s">
        <v>339</v>
      </c>
      <c r="BE131" s="149">
        <f>IF(N131="základní",J131,0)</f>
        <v>0</v>
      </c>
      <c r="BF131" s="149">
        <f>IF(N131="snížená",J131,0)</f>
        <v>0</v>
      </c>
      <c r="BG131" s="149">
        <f>IF(N131="zákl. přenesená",J131,0)</f>
        <v>0</v>
      </c>
      <c r="BH131" s="149">
        <f>IF(N131="sníž. přenesená",J131,0)</f>
        <v>0</v>
      </c>
      <c r="BI131" s="149">
        <f>IF(N131="nulová",J131,0)</f>
        <v>0</v>
      </c>
      <c r="BJ131" s="17" t="s">
        <v>84</v>
      </c>
      <c r="BK131" s="149">
        <f>ROUND(I131*H131,2)</f>
        <v>0</v>
      </c>
      <c r="BL131" s="17" t="s">
        <v>249</v>
      </c>
      <c r="BM131" s="148" t="s">
        <v>7569</v>
      </c>
    </row>
    <row r="132" spans="2:65" s="1" customFormat="1" ht="19.2" x14ac:dyDescent="0.2">
      <c r="B132" s="32"/>
      <c r="D132" s="150" t="s">
        <v>348</v>
      </c>
      <c r="F132" s="151" t="s">
        <v>7568</v>
      </c>
      <c r="I132" s="152"/>
      <c r="L132" s="32"/>
      <c r="M132" s="153"/>
      <c r="T132" s="56"/>
      <c r="AT132" s="17" t="s">
        <v>348</v>
      </c>
      <c r="AU132" s="17" t="s">
        <v>84</v>
      </c>
    </row>
    <row r="133" spans="2:65" s="1" customFormat="1" ht="21.75" customHeight="1" x14ac:dyDescent="0.2">
      <c r="B133" s="136"/>
      <c r="C133" s="137" t="s">
        <v>249</v>
      </c>
      <c r="D133" s="137" t="s">
        <v>342</v>
      </c>
      <c r="E133" s="138" t="s">
        <v>7334</v>
      </c>
      <c r="F133" s="139" t="s">
        <v>7570</v>
      </c>
      <c r="G133" s="140" t="s">
        <v>358</v>
      </c>
      <c r="H133" s="141">
        <v>13</v>
      </c>
      <c r="I133" s="142"/>
      <c r="J133" s="143">
        <f>ROUND(I133*H133,2)</f>
        <v>0</v>
      </c>
      <c r="K133" s="139" t="s">
        <v>902</v>
      </c>
      <c r="L133" s="32"/>
      <c r="M133" s="144" t="s">
        <v>1</v>
      </c>
      <c r="N133" s="145" t="s">
        <v>42</v>
      </c>
      <c r="P133" s="146">
        <f>O133*H133</f>
        <v>0</v>
      </c>
      <c r="Q133" s="146">
        <v>0</v>
      </c>
      <c r="R133" s="146">
        <f>Q133*H133</f>
        <v>0</v>
      </c>
      <c r="S133" s="146">
        <v>0</v>
      </c>
      <c r="T133" s="147">
        <f>S133*H133</f>
        <v>0</v>
      </c>
      <c r="AR133" s="148" t="s">
        <v>826</v>
      </c>
      <c r="AT133" s="148" t="s">
        <v>342</v>
      </c>
      <c r="AU133" s="148" t="s">
        <v>84</v>
      </c>
      <c r="AY133" s="17" t="s">
        <v>339</v>
      </c>
      <c r="BE133" s="149">
        <f>IF(N133="základní",J133,0)</f>
        <v>0</v>
      </c>
      <c r="BF133" s="149">
        <f>IF(N133="snížená",J133,0)</f>
        <v>0</v>
      </c>
      <c r="BG133" s="149">
        <f>IF(N133="zákl. přenesená",J133,0)</f>
        <v>0</v>
      </c>
      <c r="BH133" s="149">
        <f>IF(N133="sníž. přenesená",J133,0)</f>
        <v>0</v>
      </c>
      <c r="BI133" s="149">
        <f>IF(N133="nulová",J133,0)</f>
        <v>0</v>
      </c>
      <c r="BJ133" s="17" t="s">
        <v>84</v>
      </c>
      <c r="BK133" s="149">
        <f>ROUND(I133*H133,2)</f>
        <v>0</v>
      </c>
      <c r="BL133" s="17" t="s">
        <v>826</v>
      </c>
      <c r="BM133" s="148" t="s">
        <v>7571</v>
      </c>
    </row>
    <row r="134" spans="2:65" s="1" customFormat="1" x14ac:dyDescent="0.2">
      <c r="B134" s="32"/>
      <c r="D134" s="150" t="s">
        <v>348</v>
      </c>
      <c r="F134" s="151" t="s">
        <v>7570</v>
      </c>
      <c r="I134" s="152"/>
      <c r="L134" s="32"/>
      <c r="M134" s="153"/>
      <c r="T134" s="56"/>
      <c r="AT134" s="17" t="s">
        <v>348</v>
      </c>
      <c r="AU134" s="17" t="s">
        <v>84</v>
      </c>
    </row>
    <row r="135" spans="2:65" s="1" customFormat="1" ht="24.15" customHeight="1" x14ac:dyDescent="0.2">
      <c r="B135" s="136"/>
      <c r="C135" s="137" t="s">
        <v>84</v>
      </c>
      <c r="D135" s="137" t="s">
        <v>342</v>
      </c>
      <c r="E135" s="138" t="s">
        <v>7572</v>
      </c>
      <c r="F135" s="139" t="s">
        <v>7573</v>
      </c>
      <c r="G135" s="140" t="s">
        <v>373</v>
      </c>
      <c r="H135" s="141">
        <v>1.875</v>
      </c>
      <c r="I135" s="142"/>
      <c r="J135" s="143">
        <f>ROUND(I135*H135,2)</f>
        <v>0</v>
      </c>
      <c r="K135" s="139" t="s">
        <v>902</v>
      </c>
      <c r="L135" s="32"/>
      <c r="M135" s="144" t="s">
        <v>1</v>
      </c>
      <c r="N135" s="145" t="s">
        <v>42</v>
      </c>
      <c r="P135" s="146">
        <f>O135*H135</f>
        <v>0</v>
      </c>
      <c r="Q135" s="146">
        <v>0</v>
      </c>
      <c r="R135" s="146">
        <f>Q135*H135</f>
        <v>0</v>
      </c>
      <c r="S135" s="146">
        <v>0</v>
      </c>
      <c r="T135" s="147">
        <f>S135*H135</f>
        <v>0</v>
      </c>
      <c r="AR135" s="148" t="s">
        <v>249</v>
      </c>
      <c r="AT135" s="148" t="s">
        <v>342</v>
      </c>
      <c r="AU135" s="148" t="s">
        <v>84</v>
      </c>
      <c r="AY135" s="17" t="s">
        <v>339</v>
      </c>
      <c r="BE135" s="149">
        <f>IF(N135="základní",J135,0)</f>
        <v>0</v>
      </c>
      <c r="BF135" s="149">
        <f>IF(N135="snížená",J135,0)</f>
        <v>0</v>
      </c>
      <c r="BG135" s="149">
        <f>IF(N135="zákl. přenesená",J135,0)</f>
        <v>0</v>
      </c>
      <c r="BH135" s="149">
        <f>IF(N135="sníž. přenesená",J135,0)</f>
        <v>0</v>
      </c>
      <c r="BI135" s="149">
        <f>IF(N135="nulová",J135,0)</f>
        <v>0</v>
      </c>
      <c r="BJ135" s="17" t="s">
        <v>84</v>
      </c>
      <c r="BK135" s="149">
        <f>ROUND(I135*H135,2)</f>
        <v>0</v>
      </c>
      <c r="BL135" s="17" t="s">
        <v>249</v>
      </c>
      <c r="BM135" s="148" t="s">
        <v>7574</v>
      </c>
    </row>
    <row r="136" spans="2:65" s="1" customFormat="1" ht="19.2" x14ac:dyDescent="0.2">
      <c r="B136" s="32"/>
      <c r="D136" s="150" t="s">
        <v>348</v>
      </c>
      <c r="F136" s="151" t="s">
        <v>7573</v>
      </c>
      <c r="I136" s="152"/>
      <c r="L136" s="32"/>
      <c r="M136" s="153"/>
      <c r="T136" s="56"/>
      <c r="AT136" s="17" t="s">
        <v>348</v>
      </c>
      <c r="AU136" s="17" t="s">
        <v>84</v>
      </c>
    </row>
    <row r="137" spans="2:65" s="11" customFormat="1" ht="25.95" customHeight="1" x14ac:dyDescent="0.25">
      <c r="B137" s="124"/>
      <c r="D137" s="125" t="s">
        <v>76</v>
      </c>
      <c r="E137" s="126" t="s">
        <v>490</v>
      </c>
      <c r="F137" s="126" t="s">
        <v>6578</v>
      </c>
      <c r="I137" s="127"/>
      <c r="J137" s="128">
        <f>BK137</f>
        <v>0</v>
      </c>
      <c r="L137" s="124"/>
      <c r="M137" s="129"/>
      <c r="P137" s="130">
        <f>P138</f>
        <v>0</v>
      </c>
      <c r="R137" s="130">
        <f>R138</f>
        <v>0</v>
      </c>
      <c r="T137" s="131">
        <f>T138</f>
        <v>0</v>
      </c>
      <c r="AR137" s="125" t="s">
        <v>97</v>
      </c>
      <c r="AT137" s="132" t="s">
        <v>76</v>
      </c>
      <c r="AU137" s="132" t="s">
        <v>77</v>
      </c>
      <c r="AY137" s="125" t="s">
        <v>339</v>
      </c>
      <c r="BK137" s="133">
        <f>BK138</f>
        <v>0</v>
      </c>
    </row>
    <row r="138" spans="2:65" s="11" customFormat="1" ht="22.8" customHeight="1" x14ac:dyDescent="0.25">
      <c r="B138" s="124"/>
      <c r="D138" s="125" t="s">
        <v>76</v>
      </c>
      <c r="E138" s="134" t="s">
        <v>6579</v>
      </c>
      <c r="F138" s="134" t="s">
        <v>6580</v>
      </c>
      <c r="I138" s="127"/>
      <c r="J138" s="135">
        <f>BK138</f>
        <v>0</v>
      </c>
      <c r="L138" s="124"/>
      <c r="M138" s="129"/>
      <c r="P138" s="130">
        <f>SUM(P139:P140)</f>
        <v>0</v>
      </c>
      <c r="R138" s="130">
        <f>SUM(R139:R140)</f>
        <v>0</v>
      </c>
      <c r="T138" s="131">
        <f>SUM(T139:T140)</f>
        <v>0</v>
      </c>
      <c r="AR138" s="125" t="s">
        <v>97</v>
      </c>
      <c r="AT138" s="132" t="s">
        <v>76</v>
      </c>
      <c r="AU138" s="132" t="s">
        <v>84</v>
      </c>
      <c r="AY138" s="125" t="s">
        <v>339</v>
      </c>
      <c r="BK138" s="133">
        <f>SUM(BK139:BK140)</f>
        <v>0</v>
      </c>
    </row>
    <row r="139" spans="2:65" s="1" customFormat="1" ht="24.15" customHeight="1" x14ac:dyDescent="0.2">
      <c r="B139" s="136"/>
      <c r="C139" s="137" t="s">
        <v>340</v>
      </c>
      <c r="D139" s="137" t="s">
        <v>342</v>
      </c>
      <c r="E139" s="138" t="s">
        <v>7575</v>
      </c>
      <c r="F139" s="139" t="s">
        <v>7576</v>
      </c>
      <c r="G139" s="140" t="s">
        <v>358</v>
      </c>
      <c r="H139" s="141">
        <v>1</v>
      </c>
      <c r="I139" s="142"/>
      <c r="J139" s="143">
        <f>ROUND(I139*H139,2)</f>
        <v>0</v>
      </c>
      <c r="K139" s="139" t="s">
        <v>902</v>
      </c>
      <c r="L139" s="32"/>
      <c r="M139" s="144" t="s">
        <v>1</v>
      </c>
      <c r="N139" s="145" t="s">
        <v>42</v>
      </c>
      <c r="P139" s="146">
        <f>O139*H139</f>
        <v>0</v>
      </c>
      <c r="Q139" s="146">
        <v>0</v>
      </c>
      <c r="R139" s="146">
        <f>Q139*H139</f>
        <v>0</v>
      </c>
      <c r="S139" s="146">
        <v>0</v>
      </c>
      <c r="T139" s="147">
        <f>S139*H139</f>
        <v>0</v>
      </c>
      <c r="AR139" s="148" t="s">
        <v>826</v>
      </c>
      <c r="AT139" s="148" t="s">
        <v>342</v>
      </c>
      <c r="AU139" s="148" t="s">
        <v>86</v>
      </c>
      <c r="AY139" s="17" t="s">
        <v>339</v>
      </c>
      <c r="BE139" s="149">
        <f>IF(N139="základní",J139,0)</f>
        <v>0</v>
      </c>
      <c r="BF139" s="149">
        <f>IF(N139="snížená",J139,0)</f>
        <v>0</v>
      </c>
      <c r="BG139" s="149">
        <f>IF(N139="zákl. přenesená",J139,0)</f>
        <v>0</v>
      </c>
      <c r="BH139" s="149">
        <f>IF(N139="sníž. přenesená",J139,0)</f>
        <v>0</v>
      </c>
      <c r="BI139" s="149">
        <f>IF(N139="nulová",J139,0)</f>
        <v>0</v>
      </c>
      <c r="BJ139" s="17" t="s">
        <v>84</v>
      </c>
      <c r="BK139" s="149">
        <f>ROUND(I139*H139,2)</f>
        <v>0</v>
      </c>
      <c r="BL139" s="17" t="s">
        <v>826</v>
      </c>
      <c r="BM139" s="148" t="s">
        <v>7577</v>
      </c>
    </row>
    <row r="140" spans="2:65" s="1" customFormat="1" ht="19.2" x14ac:dyDescent="0.2">
      <c r="B140" s="32"/>
      <c r="D140" s="150" t="s">
        <v>348</v>
      </c>
      <c r="F140" s="151" t="s">
        <v>7576</v>
      </c>
      <c r="I140" s="152"/>
      <c r="L140" s="32"/>
      <c r="M140" s="202"/>
      <c r="N140" s="203"/>
      <c r="O140" s="203"/>
      <c r="P140" s="203"/>
      <c r="Q140" s="203"/>
      <c r="R140" s="203"/>
      <c r="S140" s="203"/>
      <c r="T140" s="204"/>
      <c r="AT140" s="17" t="s">
        <v>348</v>
      </c>
      <c r="AU140" s="17" t="s">
        <v>86</v>
      </c>
    </row>
    <row r="141" spans="2:65" s="1" customFormat="1" ht="6.9" customHeight="1" x14ac:dyDescent="0.2">
      <c r="B141" s="44"/>
      <c r="C141" s="45"/>
      <c r="D141" s="45"/>
      <c r="E141" s="45"/>
      <c r="F141" s="45"/>
      <c r="G141" s="45"/>
      <c r="H141" s="45"/>
      <c r="I141" s="45"/>
      <c r="J141" s="45"/>
      <c r="K141" s="45"/>
      <c r="L141" s="32"/>
    </row>
  </sheetData>
  <autoFilter ref="C126:K140" xr:uid="{00000000-0009-0000-0000-00002A000000}"/>
  <mergeCells count="15">
    <mergeCell ref="E113:H113"/>
    <mergeCell ref="E117:H117"/>
    <mergeCell ref="E115:H115"/>
    <mergeCell ref="E119:H119"/>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B2:BM343"/>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292</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3.2" x14ac:dyDescent="0.2">
      <c r="B8" s="20"/>
      <c r="D8" s="27" t="s">
        <v>312</v>
      </c>
      <c r="L8" s="20"/>
    </row>
    <row r="9" spans="2:46" ht="16.5" customHeight="1" x14ac:dyDescent="0.2">
      <c r="B9" s="20"/>
      <c r="E9" s="278" t="s">
        <v>7578</v>
      </c>
      <c r="F9" s="256"/>
      <c r="G9" s="256"/>
      <c r="H9" s="256"/>
      <c r="L9" s="20"/>
    </row>
    <row r="10" spans="2:46" ht="12" customHeight="1" x14ac:dyDescent="0.2">
      <c r="B10" s="20"/>
      <c r="D10" s="27" t="s">
        <v>314</v>
      </c>
      <c r="L10" s="20"/>
    </row>
    <row r="11" spans="2:46" s="1" customFormat="1" ht="16.5" customHeight="1" x14ac:dyDescent="0.2">
      <c r="B11" s="32"/>
      <c r="E11" s="260" t="s">
        <v>7579</v>
      </c>
      <c r="F11" s="277"/>
      <c r="G11" s="277"/>
      <c r="H11" s="277"/>
      <c r="L11" s="32"/>
    </row>
    <row r="12" spans="2:46" s="1" customFormat="1" ht="12" customHeight="1" x14ac:dyDescent="0.2">
      <c r="B12" s="32"/>
      <c r="D12" s="27" t="s">
        <v>625</v>
      </c>
      <c r="L12" s="32"/>
    </row>
    <row r="13" spans="2:46" s="1" customFormat="1" ht="16.5" customHeight="1" x14ac:dyDescent="0.2">
      <c r="B13" s="32"/>
      <c r="E13" s="248" t="s">
        <v>7580</v>
      </c>
      <c r="F13" s="277"/>
      <c r="G13" s="277"/>
      <c r="H13" s="277"/>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8"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80" t="str">
        <f>'Rekapitulace stavby'!E14</f>
        <v>Vyplň údaj</v>
      </c>
      <c r="F22" s="266"/>
      <c r="G22" s="266"/>
      <c r="H22" s="266"/>
      <c r="I22" s="27" t="s">
        <v>28</v>
      </c>
      <c r="J22" s="28" t="str">
        <f>'Rekapitulace stavby'!AN14</f>
        <v>Vyplň údaj</v>
      </c>
      <c r="L22" s="32"/>
    </row>
    <row r="23" spans="2:12" s="1" customFormat="1" ht="6.9"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 customHeight="1" x14ac:dyDescent="0.2">
      <c r="B26" s="32"/>
      <c r="L26" s="32"/>
    </row>
    <row r="27" spans="2:12" s="1" customFormat="1" ht="12" customHeight="1" x14ac:dyDescent="0.2">
      <c r="B27" s="32"/>
      <c r="D27" s="27" t="s">
        <v>35</v>
      </c>
      <c r="I27" s="27" t="s">
        <v>25</v>
      </c>
      <c r="J27" s="25" t="s">
        <v>1</v>
      </c>
      <c r="L27" s="32"/>
    </row>
    <row r="28" spans="2:12" s="1" customFormat="1" ht="18" customHeight="1" x14ac:dyDescent="0.2">
      <c r="B28" s="32"/>
      <c r="E28" s="25" t="s">
        <v>7581</v>
      </c>
      <c r="I28" s="27" t="s">
        <v>28</v>
      </c>
      <c r="J28" s="25" t="s">
        <v>1</v>
      </c>
      <c r="L28" s="32"/>
    </row>
    <row r="29" spans="2:12" s="1" customFormat="1" ht="6.9" customHeight="1" x14ac:dyDescent="0.2">
      <c r="B29" s="32"/>
      <c r="L29" s="32"/>
    </row>
    <row r="30" spans="2:12" s="1" customFormat="1" ht="12" customHeight="1" x14ac:dyDescent="0.2">
      <c r="B30" s="32"/>
      <c r="D30" s="27" t="s">
        <v>36</v>
      </c>
      <c r="L30" s="32"/>
    </row>
    <row r="31" spans="2:12" s="7" customFormat="1" ht="16.5" customHeight="1" x14ac:dyDescent="0.2">
      <c r="B31" s="94"/>
      <c r="E31" s="270" t="s">
        <v>1</v>
      </c>
      <c r="F31" s="270"/>
      <c r="G31" s="270"/>
      <c r="H31" s="270"/>
      <c r="L31" s="94"/>
    </row>
    <row r="32" spans="2:12" s="1" customFormat="1" ht="6.9" customHeight="1" x14ac:dyDescent="0.2">
      <c r="B32" s="32"/>
      <c r="L32" s="32"/>
    </row>
    <row r="33" spans="2:12" s="1" customFormat="1" ht="6.9" customHeight="1" x14ac:dyDescent="0.2">
      <c r="B33" s="32"/>
      <c r="D33" s="53"/>
      <c r="E33" s="53"/>
      <c r="F33" s="53"/>
      <c r="G33" s="53"/>
      <c r="H33" s="53"/>
      <c r="I33" s="53"/>
      <c r="J33" s="53"/>
      <c r="K33" s="53"/>
      <c r="L33" s="32"/>
    </row>
    <row r="34" spans="2:12" s="1" customFormat="1" ht="25.35" customHeight="1" x14ac:dyDescent="0.2">
      <c r="B34" s="32"/>
      <c r="D34" s="95" t="s">
        <v>37</v>
      </c>
      <c r="J34" s="66">
        <f>ROUND(J127, 2)</f>
        <v>0</v>
      </c>
      <c r="L34" s="32"/>
    </row>
    <row r="35" spans="2:12" s="1" customFormat="1" ht="6.9" customHeight="1" x14ac:dyDescent="0.2">
      <c r="B35" s="32"/>
      <c r="D35" s="53"/>
      <c r="E35" s="53"/>
      <c r="F35" s="53"/>
      <c r="G35" s="53"/>
      <c r="H35" s="53"/>
      <c r="I35" s="53"/>
      <c r="J35" s="53"/>
      <c r="K35" s="53"/>
      <c r="L35" s="32"/>
    </row>
    <row r="36" spans="2:12" s="1" customFormat="1" ht="14.4" customHeight="1" x14ac:dyDescent="0.2">
      <c r="B36" s="32"/>
      <c r="F36" s="35" t="s">
        <v>39</v>
      </c>
      <c r="I36" s="35" t="s">
        <v>38</v>
      </c>
      <c r="J36" s="35" t="s">
        <v>40</v>
      </c>
      <c r="L36" s="32"/>
    </row>
    <row r="37" spans="2:12" s="1" customFormat="1" ht="14.4" customHeight="1" x14ac:dyDescent="0.2">
      <c r="B37" s="32"/>
      <c r="D37" s="55" t="s">
        <v>41</v>
      </c>
      <c r="E37" s="27" t="s">
        <v>42</v>
      </c>
      <c r="F37" s="86">
        <f>ROUND((SUM(BE127:BE342)),  2)</f>
        <v>0</v>
      </c>
      <c r="I37" s="96">
        <v>0.21</v>
      </c>
      <c r="J37" s="86">
        <f>ROUND(((SUM(BE127:BE342))*I37),  2)</f>
        <v>0</v>
      </c>
      <c r="L37" s="32"/>
    </row>
    <row r="38" spans="2:12" s="1" customFormat="1" ht="14.4" customHeight="1" x14ac:dyDescent="0.2">
      <c r="B38" s="32"/>
      <c r="E38" s="27" t="s">
        <v>43</v>
      </c>
      <c r="F38" s="86">
        <f>ROUND((SUM(BF127:BF342)),  2)</f>
        <v>0</v>
      </c>
      <c r="I38" s="96">
        <v>0.12</v>
      </c>
      <c r="J38" s="86">
        <f>ROUND(((SUM(BF127:BF342))*I38),  2)</f>
        <v>0</v>
      </c>
      <c r="L38" s="32"/>
    </row>
    <row r="39" spans="2:12" s="1" customFormat="1" ht="14.4" hidden="1" customHeight="1" x14ac:dyDescent="0.2">
      <c r="B39" s="32"/>
      <c r="E39" s="27" t="s">
        <v>44</v>
      </c>
      <c r="F39" s="86">
        <f>ROUND((SUM(BG127:BG342)),  2)</f>
        <v>0</v>
      </c>
      <c r="I39" s="96">
        <v>0.21</v>
      </c>
      <c r="J39" s="86">
        <f>0</f>
        <v>0</v>
      </c>
      <c r="L39" s="32"/>
    </row>
    <row r="40" spans="2:12" s="1" customFormat="1" ht="14.4" hidden="1" customHeight="1" x14ac:dyDescent="0.2">
      <c r="B40" s="32"/>
      <c r="E40" s="27" t="s">
        <v>45</v>
      </c>
      <c r="F40" s="86">
        <f>ROUND((SUM(BH127:BH342)),  2)</f>
        <v>0</v>
      </c>
      <c r="I40" s="96">
        <v>0.12</v>
      </c>
      <c r="J40" s="86">
        <f>0</f>
        <v>0</v>
      </c>
      <c r="L40" s="32"/>
    </row>
    <row r="41" spans="2:12" s="1" customFormat="1" ht="14.4" hidden="1" customHeight="1" x14ac:dyDescent="0.2">
      <c r="B41" s="32"/>
      <c r="E41" s="27" t="s">
        <v>46</v>
      </c>
      <c r="F41" s="86">
        <f>ROUND((SUM(BI127:BI342)),  2)</f>
        <v>0</v>
      </c>
      <c r="I41" s="96">
        <v>0</v>
      </c>
      <c r="J41" s="86">
        <f>0</f>
        <v>0</v>
      </c>
      <c r="L41" s="32"/>
    </row>
    <row r="42" spans="2:12" s="1" customFormat="1" ht="6.9"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 customHeight="1" x14ac:dyDescent="0.2">
      <c r="B44" s="32"/>
      <c r="L44" s="32"/>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ht="16.5" customHeight="1" x14ac:dyDescent="0.2">
      <c r="B87" s="20"/>
      <c r="E87" s="278" t="s">
        <v>7578</v>
      </c>
      <c r="F87" s="256"/>
      <c r="G87" s="256"/>
      <c r="H87" s="256"/>
      <c r="L87" s="20"/>
    </row>
    <row r="88" spans="2:12" ht="12" customHeight="1" x14ac:dyDescent="0.2">
      <c r="B88" s="20"/>
      <c r="C88" s="27" t="s">
        <v>314</v>
      </c>
      <c r="L88" s="20"/>
    </row>
    <row r="89" spans="2:12" s="1" customFormat="1" ht="16.5" customHeight="1" x14ac:dyDescent="0.2">
      <c r="B89" s="32"/>
      <c r="E89" s="260" t="s">
        <v>7579</v>
      </c>
      <c r="F89" s="277"/>
      <c r="G89" s="277"/>
      <c r="H89" s="277"/>
      <c r="L89" s="32"/>
    </row>
    <row r="90" spans="2:12" s="1" customFormat="1" ht="12" customHeight="1" x14ac:dyDescent="0.2">
      <c r="B90" s="32"/>
      <c r="C90" s="27" t="s">
        <v>625</v>
      </c>
      <c r="L90" s="32"/>
    </row>
    <row r="91" spans="2:12" s="1" customFormat="1" ht="16.5" customHeight="1" x14ac:dyDescent="0.2">
      <c r="B91" s="32"/>
      <c r="E91" s="248" t="str">
        <f>E13</f>
        <v>PS 01.01 - Sborník ÚOŽI</v>
      </c>
      <c r="F91" s="277"/>
      <c r="G91" s="277"/>
      <c r="H91" s="277"/>
      <c r="L91" s="32"/>
    </row>
    <row r="92" spans="2:12" s="1" customFormat="1" ht="6.9"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 customHeight="1" x14ac:dyDescent="0.2">
      <c r="B94" s="32"/>
      <c r="L94" s="32"/>
    </row>
    <row r="95" spans="2:12" s="1" customFormat="1" ht="15.15" customHeight="1" x14ac:dyDescent="0.2">
      <c r="B95" s="32"/>
      <c r="C95" s="27" t="s">
        <v>24</v>
      </c>
      <c r="F95" s="25" t="str">
        <f>E19</f>
        <v>Správa železnic, státní organizace, OŘ Ostrava</v>
      </c>
      <c r="I95" s="27" t="s">
        <v>32</v>
      </c>
      <c r="J95" s="30" t="str">
        <f>E25</f>
        <v xml:space="preserve"> </v>
      </c>
      <c r="L95" s="32"/>
    </row>
    <row r="96" spans="2:12" s="1" customFormat="1" ht="15.15" customHeight="1" x14ac:dyDescent="0.2">
      <c r="B96" s="32"/>
      <c r="C96" s="27" t="s">
        <v>30</v>
      </c>
      <c r="F96" s="25" t="str">
        <f>IF(E22="","",E22)</f>
        <v>Vyplň údaj</v>
      </c>
      <c r="I96" s="27" t="s">
        <v>35</v>
      </c>
      <c r="J96" s="30" t="str">
        <f>E28</f>
        <v>Jana Kotasková</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8" customHeight="1" x14ac:dyDescent="0.2">
      <c r="B100" s="32"/>
      <c r="C100" s="107" t="s">
        <v>319</v>
      </c>
      <c r="J100" s="66">
        <f>J127</f>
        <v>0</v>
      </c>
      <c r="L100" s="32"/>
      <c r="AU100" s="17" t="s">
        <v>320</v>
      </c>
    </row>
    <row r="101" spans="2:47" s="8" customFormat="1" ht="24.9" customHeight="1" x14ac:dyDescent="0.2">
      <c r="B101" s="108"/>
      <c r="D101" s="109" t="s">
        <v>7582</v>
      </c>
      <c r="E101" s="110"/>
      <c r="F101" s="110"/>
      <c r="G101" s="110"/>
      <c r="H101" s="110"/>
      <c r="I101" s="110"/>
      <c r="J101" s="111">
        <f>J128</f>
        <v>0</v>
      </c>
      <c r="L101" s="108"/>
    </row>
    <row r="102" spans="2:47" s="8" customFormat="1" ht="24.9" customHeight="1" x14ac:dyDescent="0.2">
      <c r="B102" s="108"/>
      <c r="D102" s="109" t="s">
        <v>7583</v>
      </c>
      <c r="E102" s="110"/>
      <c r="F102" s="110"/>
      <c r="G102" s="110"/>
      <c r="H102" s="110"/>
      <c r="I102" s="110"/>
      <c r="J102" s="111">
        <f>J264</f>
        <v>0</v>
      </c>
      <c r="L102" s="108"/>
    </row>
    <row r="103" spans="2:47" s="8" customFormat="1" ht="24.9" customHeight="1" x14ac:dyDescent="0.2">
      <c r="B103" s="108"/>
      <c r="D103" s="109" t="s">
        <v>7584</v>
      </c>
      <c r="E103" s="110"/>
      <c r="F103" s="110"/>
      <c r="G103" s="110"/>
      <c r="H103" s="110"/>
      <c r="I103" s="110"/>
      <c r="J103" s="111">
        <f>J332</f>
        <v>0</v>
      </c>
      <c r="L103" s="108"/>
    </row>
    <row r="104" spans="2:47" s="1" customFormat="1" ht="21.75" customHeight="1" x14ac:dyDescent="0.2">
      <c r="B104" s="32"/>
      <c r="L104" s="32"/>
    </row>
    <row r="105" spans="2:47" s="1" customFormat="1" ht="6.9" customHeight="1" x14ac:dyDescent="0.2">
      <c r="B105" s="44"/>
      <c r="C105" s="45"/>
      <c r="D105" s="45"/>
      <c r="E105" s="45"/>
      <c r="F105" s="45"/>
      <c r="G105" s="45"/>
      <c r="H105" s="45"/>
      <c r="I105" s="45"/>
      <c r="J105" s="45"/>
      <c r="K105" s="45"/>
      <c r="L105" s="32"/>
    </row>
    <row r="109" spans="2:47" s="1" customFormat="1" ht="6.9" customHeight="1" x14ac:dyDescent="0.2">
      <c r="B109" s="46"/>
      <c r="C109" s="47"/>
      <c r="D109" s="47"/>
      <c r="E109" s="47"/>
      <c r="F109" s="47"/>
      <c r="G109" s="47"/>
      <c r="H109" s="47"/>
      <c r="I109" s="47"/>
      <c r="J109" s="47"/>
      <c r="K109" s="47"/>
      <c r="L109" s="32"/>
    </row>
    <row r="110" spans="2:47" s="1" customFormat="1" ht="24.9" customHeight="1" x14ac:dyDescent="0.2">
      <c r="B110" s="32"/>
      <c r="C110" s="21" t="s">
        <v>324</v>
      </c>
      <c r="L110" s="32"/>
    </row>
    <row r="111" spans="2:47" s="1" customFormat="1" ht="6.9" customHeight="1" x14ac:dyDescent="0.2">
      <c r="B111" s="32"/>
      <c r="L111" s="32"/>
    </row>
    <row r="112" spans="2:47" s="1" customFormat="1" ht="12" customHeight="1" x14ac:dyDescent="0.2">
      <c r="B112" s="32"/>
      <c r="C112" s="27" t="s">
        <v>16</v>
      </c>
      <c r="L112" s="32"/>
    </row>
    <row r="113" spans="2:63" s="1" customFormat="1" ht="16.5" customHeight="1" x14ac:dyDescent="0.2">
      <c r="B113" s="32"/>
      <c r="E113" s="278" t="str">
        <f>E7</f>
        <v>Prostá rekonstrukce trati v úseku Milotice nad Opavou – Brantice – 2.etapa</v>
      </c>
      <c r="F113" s="279"/>
      <c r="G113" s="279"/>
      <c r="H113" s="279"/>
      <c r="L113" s="32"/>
    </row>
    <row r="114" spans="2:63" ht="12" customHeight="1" x14ac:dyDescent="0.2">
      <c r="B114" s="20"/>
      <c r="C114" s="27" t="s">
        <v>312</v>
      </c>
      <c r="L114" s="20"/>
    </row>
    <row r="115" spans="2:63" ht="16.5" customHeight="1" x14ac:dyDescent="0.2">
      <c r="B115" s="20"/>
      <c r="E115" s="278" t="s">
        <v>7578</v>
      </c>
      <c r="F115" s="256"/>
      <c r="G115" s="256"/>
      <c r="H115" s="256"/>
      <c r="L115" s="20"/>
    </row>
    <row r="116" spans="2:63" ht="12" customHeight="1" x14ac:dyDescent="0.2">
      <c r="B116" s="20"/>
      <c r="C116" s="27" t="s">
        <v>314</v>
      </c>
      <c r="L116" s="20"/>
    </row>
    <row r="117" spans="2:63" s="1" customFormat="1" ht="16.5" customHeight="1" x14ac:dyDescent="0.2">
      <c r="B117" s="32"/>
      <c r="E117" s="260" t="s">
        <v>7579</v>
      </c>
      <c r="F117" s="277"/>
      <c r="G117" s="277"/>
      <c r="H117" s="277"/>
      <c r="L117" s="32"/>
    </row>
    <row r="118" spans="2:63" s="1" customFormat="1" ht="12" customHeight="1" x14ac:dyDescent="0.2">
      <c r="B118" s="32"/>
      <c r="C118" s="27" t="s">
        <v>625</v>
      </c>
      <c r="L118" s="32"/>
    </row>
    <row r="119" spans="2:63" s="1" customFormat="1" ht="16.5" customHeight="1" x14ac:dyDescent="0.2">
      <c r="B119" s="32"/>
      <c r="E119" s="248" t="str">
        <f>E13</f>
        <v>PS 01.01 - Sborník ÚOŽI</v>
      </c>
      <c r="F119" s="277"/>
      <c r="G119" s="277"/>
      <c r="H119" s="277"/>
      <c r="L119" s="32"/>
    </row>
    <row r="120" spans="2:63" s="1" customFormat="1" ht="6.9" customHeight="1" x14ac:dyDescent="0.2">
      <c r="B120" s="32"/>
      <c r="L120" s="32"/>
    </row>
    <row r="121" spans="2:63" s="1" customFormat="1" ht="12" customHeight="1" x14ac:dyDescent="0.2">
      <c r="B121" s="32"/>
      <c r="C121" s="27" t="s">
        <v>20</v>
      </c>
      <c r="F121" s="25" t="str">
        <f>F16</f>
        <v>PS Krnov</v>
      </c>
      <c r="I121" s="27" t="s">
        <v>22</v>
      </c>
      <c r="J121" s="52" t="str">
        <f>IF(J16="","",J16)</f>
        <v>22. 5. 2025</v>
      </c>
      <c r="L121" s="32"/>
    </row>
    <row r="122" spans="2:63" s="1" customFormat="1" ht="6.9" customHeight="1" x14ac:dyDescent="0.2">
      <c r="B122" s="32"/>
      <c r="L122" s="32"/>
    </row>
    <row r="123" spans="2:63" s="1" customFormat="1" ht="15.15" customHeight="1" x14ac:dyDescent="0.2">
      <c r="B123" s="32"/>
      <c r="C123" s="27" t="s">
        <v>24</v>
      </c>
      <c r="F123" s="25" t="str">
        <f>E19</f>
        <v>Správa železnic, státní organizace, OŘ Ostrava</v>
      </c>
      <c r="I123" s="27" t="s">
        <v>32</v>
      </c>
      <c r="J123" s="30" t="str">
        <f>E25</f>
        <v xml:space="preserve"> </v>
      </c>
      <c r="L123" s="32"/>
    </row>
    <row r="124" spans="2:63" s="1" customFormat="1" ht="15.15" customHeight="1" x14ac:dyDescent="0.2">
      <c r="B124" s="32"/>
      <c r="C124" s="27" t="s">
        <v>30</v>
      </c>
      <c r="F124" s="25" t="str">
        <f>IF(E22="","",E22)</f>
        <v>Vyplň údaj</v>
      </c>
      <c r="I124" s="27" t="s">
        <v>35</v>
      </c>
      <c r="J124" s="30" t="str">
        <f>E28</f>
        <v>Jana Kotasková</v>
      </c>
      <c r="L124" s="32"/>
    </row>
    <row r="125" spans="2:63" s="1" customFormat="1" ht="10.35" customHeight="1" x14ac:dyDescent="0.2">
      <c r="B125" s="32"/>
      <c r="L125" s="32"/>
    </row>
    <row r="126" spans="2:63" s="10" customFormat="1" ht="29.25" customHeight="1" x14ac:dyDescent="0.2">
      <c r="B126" s="116"/>
      <c r="C126" s="117" t="s">
        <v>325</v>
      </c>
      <c r="D126" s="118" t="s">
        <v>62</v>
      </c>
      <c r="E126" s="118" t="s">
        <v>58</v>
      </c>
      <c r="F126" s="118" t="s">
        <v>59</v>
      </c>
      <c r="G126" s="118" t="s">
        <v>326</v>
      </c>
      <c r="H126" s="118" t="s">
        <v>327</v>
      </c>
      <c r="I126" s="118" t="s">
        <v>328</v>
      </c>
      <c r="J126" s="118" t="s">
        <v>318</v>
      </c>
      <c r="K126" s="119" t="s">
        <v>329</v>
      </c>
      <c r="L126" s="116"/>
      <c r="M126" s="59" t="s">
        <v>1</v>
      </c>
      <c r="N126" s="60" t="s">
        <v>41</v>
      </c>
      <c r="O126" s="60" t="s">
        <v>330</v>
      </c>
      <c r="P126" s="60" t="s">
        <v>331</v>
      </c>
      <c r="Q126" s="60" t="s">
        <v>332</v>
      </c>
      <c r="R126" s="60" t="s">
        <v>333</v>
      </c>
      <c r="S126" s="60" t="s">
        <v>334</v>
      </c>
      <c r="T126" s="61" t="s">
        <v>335</v>
      </c>
    </row>
    <row r="127" spans="2:63" s="1" customFormat="1" ht="22.8" customHeight="1" x14ac:dyDescent="0.3">
      <c r="B127" s="32"/>
      <c r="C127" s="64" t="s">
        <v>336</v>
      </c>
      <c r="J127" s="120">
        <f>BK127</f>
        <v>0</v>
      </c>
      <c r="L127" s="32"/>
      <c r="M127" s="62"/>
      <c r="N127" s="53"/>
      <c r="O127" s="53"/>
      <c r="P127" s="121">
        <f>P128+P264+P332</f>
        <v>0</v>
      </c>
      <c r="Q127" s="53"/>
      <c r="R127" s="121">
        <f>R128+R264+R332</f>
        <v>0</v>
      </c>
      <c r="S127" s="53"/>
      <c r="T127" s="122">
        <f>T128+T264+T332</f>
        <v>0</v>
      </c>
      <c r="AT127" s="17" t="s">
        <v>76</v>
      </c>
      <c r="AU127" s="17" t="s">
        <v>320</v>
      </c>
      <c r="BK127" s="123">
        <f>BK128+BK264+BK332</f>
        <v>0</v>
      </c>
    </row>
    <row r="128" spans="2:63" s="11" customFormat="1" ht="25.95" customHeight="1" x14ac:dyDescent="0.25">
      <c r="B128" s="124"/>
      <c r="D128" s="125" t="s">
        <v>76</v>
      </c>
      <c r="E128" s="126" t="s">
        <v>7585</v>
      </c>
      <c r="F128" s="126" t="s">
        <v>7586</v>
      </c>
      <c r="I128" s="127"/>
      <c r="J128" s="128">
        <f>BK128</f>
        <v>0</v>
      </c>
      <c r="L128" s="124"/>
      <c r="M128" s="129"/>
      <c r="P128" s="130">
        <f>SUM(P129:P263)</f>
        <v>0</v>
      </c>
      <c r="R128" s="130">
        <f>SUM(R129:R263)</f>
        <v>0</v>
      </c>
      <c r="T128" s="131">
        <f>SUM(T129:T263)</f>
        <v>0</v>
      </c>
      <c r="AR128" s="125" t="s">
        <v>84</v>
      </c>
      <c r="AT128" s="132" t="s">
        <v>76</v>
      </c>
      <c r="AU128" s="132" t="s">
        <v>77</v>
      </c>
      <c r="AY128" s="125" t="s">
        <v>339</v>
      </c>
      <c r="BK128" s="133">
        <f>SUM(BK129:BK263)</f>
        <v>0</v>
      </c>
    </row>
    <row r="129" spans="2:65" s="1" customFormat="1" ht="16.5" customHeight="1" x14ac:dyDescent="0.2">
      <c r="B129" s="136"/>
      <c r="C129" s="137" t="s">
        <v>84</v>
      </c>
      <c r="D129" s="137" t="s">
        <v>342</v>
      </c>
      <c r="E129" s="138" t="s">
        <v>7587</v>
      </c>
      <c r="F129" s="139" t="s">
        <v>7588</v>
      </c>
      <c r="G129" s="140" t="s">
        <v>345</v>
      </c>
      <c r="H129" s="141">
        <v>3</v>
      </c>
      <c r="I129" s="142"/>
      <c r="J129" s="143">
        <f>ROUND(I129*H129,2)</f>
        <v>0</v>
      </c>
      <c r="K129" s="139" t="s">
        <v>346</v>
      </c>
      <c r="L129" s="32"/>
      <c r="M129" s="144" t="s">
        <v>1</v>
      </c>
      <c r="N129" s="145" t="s">
        <v>42</v>
      </c>
      <c r="P129" s="146">
        <f>O129*H129</f>
        <v>0</v>
      </c>
      <c r="Q129" s="146">
        <v>0</v>
      </c>
      <c r="R129" s="146">
        <f>Q129*H129</f>
        <v>0</v>
      </c>
      <c r="S129" s="146">
        <v>0</v>
      </c>
      <c r="T129" s="147">
        <f>S129*H129</f>
        <v>0</v>
      </c>
      <c r="AR129" s="148" t="s">
        <v>249</v>
      </c>
      <c r="AT129" s="148" t="s">
        <v>342</v>
      </c>
      <c r="AU129" s="148" t="s">
        <v>84</v>
      </c>
      <c r="AY129" s="17" t="s">
        <v>339</v>
      </c>
      <c r="BE129" s="149">
        <f>IF(N129="základní",J129,0)</f>
        <v>0</v>
      </c>
      <c r="BF129" s="149">
        <f>IF(N129="snížená",J129,0)</f>
        <v>0</v>
      </c>
      <c r="BG129" s="149">
        <f>IF(N129="zákl. přenesená",J129,0)</f>
        <v>0</v>
      </c>
      <c r="BH129" s="149">
        <f>IF(N129="sníž. přenesená",J129,0)</f>
        <v>0</v>
      </c>
      <c r="BI129" s="149">
        <f>IF(N129="nulová",J129,0)</f>
        <v>0</v>
      </c>
      <c r="BJ129" s="17" t="s">
        <v>84</v>
      </c>
      <c r="BK129" s="149">
        <f>ROUND(I129*H129,2)</f>
        <v>0</v>
      </c>
      <c r="BL129" s="17" t="s">
        <v>249</v>
      </c>
      <c r="BM129" s="148" t="s">
        <v>7589</v>
      </c>
    </row>
    <row r="130" spans="2:65" s="1" customFormat="1" x14ac:dyDescent="0.2">
      <c r="B130" s="32"/>
      <c r="D130" s="150" t="s">
        <v>348</v>
      </c>
      <c r="F130" s="151" t="s">
        <v>7590</v>
      </c>
      <c r="I130" s="152"/>
      <c r="L130" s="32"/>
      <c r="M130" s="153"/>
      <c r="T130" s="56"/>
      <c r="AT130" s="17" t="s">
        <v>348</v>
      </c>
      <c r="AU130" s="17" t="s">
        <v>84</v>
      </c>
    </row>
    <row r="131" spans="2:65" s="1" customFormat="1" ht="16.5" customHeight="1" x14ac:dyDescent="0.2">
      <c r="B131" s="136"/>
      <c r="C131" s="137" t="s">
        <v>86</v>
      </c>
      <c r="D131" s="137" t="s">
        <v>342</v>
      </c>
      <c r="E131" s="138" t="s">
        <v>7591</v>
      </c>
      <c r="F131" s="139" t="s">
        <v>7592</v>
      </c>
      <c r="G131" s="140" t="s">
        <v>345</v>
      </c>
      <c r="H131" s="141">
        <v>3</v>
      </c>
      <c r="I131" s="142"/>
      <c r="J131" s="143">
        <f>ROUND(I131*H131,2)</f>
        <v>0</v>
      </c>
      <c r="K131" s="139" t="s">
        <v>346</v>
      </c>
      <c r="L131" s="32"/>
      <c r="M131" s="144" t="s">
        <v>1</v>
      </c>
      <c r="N131" s="145" t="s">
        <v>42</v>
      </c>
      <c r="P131" s="146">
        <f>O131*H131</f>
        <v>0</v>
      </c>
      <c r="Q131" s="146">
        <v>0</v>
      </c>
      <c r="R131" s="146">
        <f>Q131*H131</f>
        <v>0</v>
      </c>
      <c r="S131" s="146">
        <v>0</v>
      </c>
      <c r="T131" s="147">
        <f>S131*H131</f>
        <v>0</v>
      </c>
      <c r="AR131" s="148" t="s">
        <v>249</v>
      </c>
      <c r="AT131" s="148" t="s">
        <v>342</v>
      </c>
      <c r="AU131" s="148" t="s">
        <v>84</v>
      </c>
      <c r="AY131" s="17" t="s">
        <v>339</v>
      </c>
      <c r="BE131" s="149">
        <f>IF(N131="základní",J131,0)</f>
        <v>0</v>
      </c>
      <c r="BF131" s="149">
        <f>IF(N131="snížená",J131,0)</f>
        <v>0</v>
      </c>
      <c r="BG131" s="149">
        <f>IF(N131="zákl. přenesená",J131,0)</f>
        <v>0</v>
      </c>
      <c r="BH131" s="149">
        <f>IF(N131="sníž. přenesená",J131,0)</f>
        <v>0</v>
      </c>
      <c r="BI131" s="149">
        <f>IF(N131="nulová",J131,0)</f>
        <v>0</v>
      </c>
      <c r="BJ131" s="17" t="s">
        <v>84</v>
      </c>
      <c r="BK131" s="149">
        <f>ROUND(I131*H131,2)</f>
        <v>0</v>
      </c>
      <c r="BL131" s="17" t="s">
        <v>249</v>
      </c>
      <c r="BM131" s="148" t="s">
        <v>7593</v>
      </c>
    </row>
    <row r="132" spans="2:65" s="1" customFormat="1" x14ac:dyDescent="0.2">
      <c r="B132" s="32"/>
      <c r="D132" s="150" t="s">
        <v>348</v>
      </c>
      <c r="F132" s="151" t="s">
        <v>7592</v>
      </c>
      <c r="I132" s="152"/>
      <c r="L132" s="32"/>
      <c r="M132" s="153"/>
      <c r="T132" s="56"/>
      <c r="AT132" s="17" t="s">
        <v>348</v>
      </c>
      <c r="AU132" s="17" t="s">
        <v>84</v>
      </c>
    </row>
    <row r="133" spans="2:65" s="1" customFormat="1" ht="16.5" customHeight="1" x14ac:dyDescent="0.2">
      <c r="B133" s="136"/>
      <c r="C133" s="137" t="s">
        <v>97</v>
      </c>
      <c r="D133" s="137" t="s">
        <v>342</v>
      </c>
      <c r="E133" s="138" t="s">
        <v>7594</v>
      </c>
      <c r="F133" s="139" t="s">
        <v>7595</v>
      </c>
      <c r="G133" s="140" t="s">
        <v>345</v>
      </c>
      <c r="H133" s="141">
        <v>6</v>
      </c>
      <c r="I133" s="142"/>
      <c r="J133" s="143">
        <f>ROUND(I133*H133,2)</f>
        <v>0</v>
      </c>
      <c r="K133" s="139" t="s">
        <v>346</v>
      </c>
      <c r="L133" s="32"/>
      <c r="M133" s="144" t="s">
        <v>1</v>
      </c>
      <c r="N133" s="145" t="s">
        <v>42</v>
      </c>
      <c r="P133" s="146">
        <f>O133*H133</f>
        <v>0</v>
      </c>
      <c r="Q133" s="146">
        <v>0</v>
      </c>
      <c r="R133" s="146">
        <f>Q133*H133</f>
        <v>0</v>
      </c>
      <c r="S133" s="146">
        <v>0</v>
      </c>
      <c r="T133" s="147">
        <f>S133*H133</f>
        <v>0</v>
      </c>
      <c r="AR133" s="148" t="s">
        <v>249</v>
      </c>
      <c r="AT133" s="148" t="s">
        <v>342</v>
      </c>
      <c r="AU133" s="148" t="s">
        <v>84</v>
      </c>
      <c r="AY133" s="17" t="s">
        <v>339</v>
      </c>
      <c r="BE133" s="149">
        <f>IF(N133="základní",J133,0)</f>
        <v>0</v>
      </c>
      <c r="BF133" s="149">
        <f>IF(N133="snížená",J133,0)</f>
        <v>0</v>
      </c>
      <c r="BG133" s="149">
        <f>IF(N133="zákl. přenesená",J133,0)</f>
        <v>0</v>
      </c>
      <c r="BH133" s="149">
        <f>IF(N133="sníž. přenesená",J133,0)</f>
        <v>0</v>
      </c>
      <c r="BI133" s="149">
        <f>IF(N133="nulová",J133,0)</f>
        <v>0</v>
      </c>
      <c r="BJ133" s="17" t="s">
        <v>84</v>
      </c>
      <c r="BK133" s="149">
        <f>ROUND(I133*H133,2)</f>
        <v>0</v>
      </c>
      <c r="BL133" s="17" t="s">
        <v>249</v>
      </c>
      <c r="BM133" s="148" t="s">
        <v>7596</v>
      </c>
    </row>
    <row r="134" spans="2:65" s="1" customFormat="1" x14ac:dyDescent="0.2">
      <c r="B134" s="32"/>
      <c r="D134" s="150" t="s">
        <v>348</v>
      </c>
      <c r="F134" s="151" t="s">
        <v>7595</v>
      </c>
      <c r="I134" s="152"/>
      <c r="L134" s="32"/>
      <c r="M134" s="153"/>
      <c r="T134" s="56"/>
      <c r="AT134" s="17" t="s">
        <v>348</v>
      </c>
      <c r="AU134" s="17" t="s">
        <v>84</v>
      </c>
    </row>
    <row r="135" spans="2:65" s="1" customFormat="1" ht="16.5" customHeight="1" x14ac:dyDescent="0.2">
      <c r="B135" s="136"/>
      <c r="C135" s="137" t="s">
        <v>249</v>
      </c>
      <c r="D135" s="137" t="s">
        <v>342</v>
      </c>
      <c r="E135" s="138" t="s">
        <v>7597</v>
      </c>
      <c r="F135" s="139" t="s">
        <v>7598</v>
      </c>
      <c r="G135" s="140" t="s">
        <v>345</v>
      </c>
      <c r="H135" s="141">
        <v>90</v>
      </c>
      <c r="I135" s="142"/>
      <c r="J135" s="143">
        <f>ROUND(I135*H135,2)</f>
        <v>0</v>
      </c>
      <c r="K135" s="139" t="s">
        <v>346</v>
      </c>
      <c r="L135" s="32"/>
      <c r="M135" s="144" t="s">
        <v>1</v>
      </c>
      <c r="N135" s="145" t="s">
        <v>42</v>
      </c>
      <c r="P135" s="146">
        <f>O135*H135</f>
        <v>0</v>
      </c>
      <c r="Q135" s="146">
        <v>0</v>
      </c>
      <c r="R135" s="146">
        <f>Q135*H135</f>
        <v>0</v>
      </c>
      <c r="S135" s="146">
        <v>0</v>
      </c>
      <c r="T135" s="147">
        <f>S135*H135</f>
        <v>0</v>
      </c>
      <c r="AR135" s="148" t="s">
        <v>249</v>
      </c>
      <c r="AT135" s="148" t="s">
        <v>342</v>
      </c>
      <c r="AU135" s="148" t="s">
        <v>84</v>
      </c>
      <c r="AY135" s="17" t="s">
        <v>339</v>
      </c>
      <c r="BE135" s="149">
        <f>IF(N135="základní",J135,0)</f>
        <v>0</v>
      </c>
      <c r="BF135" s="149">
        <f>IF(N135="snížená",J135,0)</f>
        <v>0</v>
      </c>
      <c r="BG135" s="149">
        <f>IF(N135="zákl. přenesená",J135,0)</f>
        <v>0</v>
      </c>
      <c r="BH135" s="149">
        <f>IF(N135="sníž. přenesená",J135,0)</f>
        <v>0</v>
      </c>
      <c r="BI135" s="149">
        <f>IF(N135="nulová",J135,0)</f>
        <v>0</v>
      </c>
      <c r="BJ135" s="17" t="s">
        <v>84</v>
      </c>
      <c r="BK135" s="149">
        <f>ROUND(I135*H135,2)</f>
        <v>0</v>
      </c>
      <c r="BL135" s="17" t="s">
        <v>249</v>
      </c>
      <c r="BM135" s="148" t="s">
        <v>7599</v>
      </c>
    </row>
    <row r="136" spans="2:65" s="1" customFormat="1" x14ac:dyDescent="0.2">
      <c r="B136" s="32"/>
      <c r="D136" s="150" t="s">
        <v>348</v>
      </c>
      <c r="F136" s="151" t="s">
        <v>7598</v>
      </c>
      <c r="I136" s="152"/>
      <c r="L136" s="32"/>
      <c r="M136" s="153"/>
      <c r="T136" s="56"/>
      <c r="AT136" s="17" t="s">
        <v>348</v>
      </c>
      <c r="AU136" s="17" t="s">
        <v>84</v>
      </c>
    </row>
    <row r="137" spans="2:65" s="1" customFormat="1" ht="16.5" customHeight="1" x14ac:dyDescent="0.2">
      <c r="B137" s="136"/>
      <c r="C137" s="137" t="s">
        <v>340</v>
      </c>
      <c r="D137" s="137" t="s">
        <v>342</v>
      </c>
      <c r="E137" s="138" t="s">
        <v>7600</v>
      </c>
      <c r="F137" s="139" t="s">
        <v>7601</v>
      </c>
      <c r="G137" s="140" t="s">
        <v>358</v>
      </c>
      <c r="H137" s="141">
        <v>6</v>
      </c>
      <c r="I137" s="142"/>
      <c r="J137" s="143">
        <f>ROUND(I137*H137,2)</f>
        <v>0</v>
      </c>
      <c r="K137" s="139" t="s">
        <v>346</v>
      </c>
      <c r="L137" s="32"/>
      <c r="M137" s="144" t="s">
        <v>1</v>
      </c>
      <c r="N137" s="145" t="s">
        <v>42</v>
      </c>
      <c r="P137" s="146">
        <f>O137*H137</f>
        <v>0</v>
      </c>
      <c r="Q137" s="146">
        <v>0</v>
      </c>
      <c r="R137" s="146">
        <f>Q137*H137</f>
        <v>0</v>
      </c>
      <c r="S137" s="146">
        <v>0</v>
      </c>
      <c r="T137" s="147">
        <f>S137*H137</f>
        <v>0</v>
      </c>
      <c r="AR137" s="148" t="s">
        <v>249</v>
      </c>
      <c r="AT137" s="148" t="s">
        <v>342</v>
      </c>
      <c r="AU137" s="148" t="s">
        <v>84</v>
      </c>
      <c r="AY137" s="17" t="s">
        <v>339</v>
      </c>
      <c r="BE137" s="149">
        <f>IF(N137="základní",J137,0)</f>
        <v>0</v>
      </c>
      <c r="BF137" s="149">
        <f>IF(N137="snížená",J137,0)</f>
        <v>0</v>
      </c>
      <c r="BG137" s="149">
        <f>IF(N137="zákl. přenesená",J137,0)</f>
        <v>0</v>
      </c>
      <c r="BH137" s="149">
        <f>IF(N137="sníž. přenesená",J137,0)</f>
        <v>0</v>
      </c>
      <c r="BI137" s="149">
        <f>IF(N137="nulová",J137,0)</f>
        <v>0</v>
      </c>
      <c r="BJ137" s="17" t="s">
        <v>84</v>
      </c>
      <c r="BK137" s="149">
        <f>ROUND(I137*H137,2)</f>
        <v>0</v>
      </c>
      <c r="BL137" s="17" t="s">
        <v>249</v>
      </c>
      <c r="BM137" s="148" t="s">
        <v>7602</v>
      </c>
    </row>
    <row r="138" spans="2:65" s="1" customFormat="1" x14ac:dyDescent="0.2">
      <c r="B138" s="32"/>
      <c r="D138" s="150" t="s">
        <v>348</v>
      </c>
      <c r="F138" s="151" t="s">
        <v>7603</v>
      </c>
      <c r="I138" s="152"/>
      <c r="L138" s="32"/>
      <c r="M138" s="153"/>
      <c r="T138" s="56"/>
      <c r="AT138" s="17" t="s">
        <v>348</v>
      </c>
      <c r="AU138" s="17" t="s">
        <v>84</v>
      </c>
    </row>
    <row r="139" spans="2:65" s="1" customFormat="1" ht="24.15" customHeight="1" x14ac:dyDescent="0.2">
      <c r="B139" s="136"/>
      <c r="C139" s="169" t="s">
        <v>370</v>
      </c>
      <c r="D139" s="169" t="s">
        <v>490</v>
      </c>
      <c r="E139" s="170" t="s">
        <v>7604</v>
      </c>
      <c r="F139" s="171" t="s">
        <v>7605</v>
      </c>
      <c r="G139" s="172" t="s">
        <v>358</v>
      </c>
      <c r="H139" s="173">
        <v>1589</v>
      </c>
      <c r="I139" s="174"/>
      <c r="J139" s="175">
        <f>ROUND(I139*H139,2)</f>
        <v>0</v>
      </c>
      <c r="K139" s="171" t="s">
        <v>346</v>
      </c>
      <c r="L139" s="176"/>
      <c r="M139" s="177" t="s">
        <v>1</v>
      </c>
      <c r="N139" s="178" t="s">
        <v>42</v>
      </c>
      <c r="P139" s="146">
        <f>O139*H139</f>
        <v>0</v>
      </c>
      <c r="Q139" s="146">
        <v>0</v>
      </c>
      <c r="R139" s="146">
        <f>Q139*H139</f>
        <v>0</v>
      </c>
      <c r="S139" s="146">
        <v>0</v>
      </c>
      <c r="T139" s="147">
        <f>S139*H139</f>
        <v>0</v>
      </c>
      <c r="AR139" s="148" t="s">
        <v>494</v>
      </c>
      <c r="AT139" s="148" t="s">
        <v>490</v>
      </c>
      <c r="AU139" s="148" t="s">
        <v>84</v>
      </c>
      <c r="AY139" s="17" t="s">
        <v>339</v>
      </c>
      <c r="BE139" s="149">
        <f>IF(N139="základní",J139,0)</f>
        <v>0</v>
      </c>
      <c r="BF139" s="149">
        <f>IF(N139="snížená",J139,0)</f>
        <v>0</v>
      </c>
      <c r="BG139" s="149">
        <f>IF(N139="zákl. přenesená",J139,0)</f>
        <v>0</v>
      </c>
      <c r="BH139" s="149">
        <f>IF(N139="sníž. přenesená",J139,0)</f>
        <v>0</v>
      </c>
      <c r="BI139" s="149">
        <f>IF(N139="nulová",J139,0)</f>
        <v>0</v>
      </c>
      <c r="BJ139" s="17" t="s">
        <v>84</v>
      </c>
      <c r="BK139" s="149">
        <f>ROUND(I139*H139,2)</f>
        <v>0</v>
      </c>
      <c r="BL139" s="17" t="s">
        <v>494</v>
      </c>
      <c r="BM139" s="148" t="s">
        <v>7606</v>
      </c>
    </row>
    <row r="140" spans="2:65" s="1" customFormat="1" x14ac:dyDescent="0.2">
      <c r="B140" s="32"/>
      <c r="D140" s="150" t="s">
        <v>348</v>
      </c>
      <c r="F140" s="151" t="s">
        <v>7605</v>
      </c>
      <c r="I140" s="152"/>
      <c r="L140" s="32"/>
      <c r="M140" s="153"/>
      <c r="T140" s="56"/>
      <c r="AT140" s="17" t="s">
        <v>348</v>
      </c>
      <c r="AU140" s="17" t="s">
        <v>84</v>
      </c>
    </row>
    <row r="141" spans="2:65" s="12" customFormat="1" x14ac:dyDescent="0.2">
      <c r="B141" s="155"/>
      <c r="D141" s="150" t="s">
        <v>376</v>
      </c>
      <c r="E141" s="156" t="s">
        <v>1</v>
      </c>
      <c r="F141" s="157" t="s">
        <v>7607</v>
      </c>
      <c r="H141" s="158">
        <v>1589</v>
      </c>
      <c r="I141" s="159"/>
      <c r="L141" s="155"/>
      <c r="M141" s="160"/>
      <c r="T141" s="161"/>
      <c r="AT141" s="156" t="s">
        <v>376</v>
      </c>
      <c r="AU141" s="156" t="s">
        <v>84</v>
      </c>
      <c r="AV141" s="12" t="s">
        <v>86</v>
      </c>
      <c r="AW141" s="12" t="s">
        <v>34</v>
      </c>
      <c r="AX141" s="12" t="s">
        <v>77</v>
      </c>
      <c r="AY141" s="156" t="s">
        <v>339</v>
      </c>
    </row>
    <row r="142" spans="2:65" s="15" customFormat="1" x14ac:dyDescent="0.2">
      <c r="B142" s="189"/>
      <c r="D142" s="150" t="s">
        <v>376</v>
      </c>
      <c r="E142" s="190" t="s">
        <v>1</v>
      </c>
      <c r="F142" s="191" t="s">
        <v>7608</v>
      </c>
      <c r="H142" s="190" t="s">
        <v>1</v>
      </c>
      <c r="I142" s="192"/>
      <c r="L142" s="189"/>
      <c r="M142" s="193"/>
      <c r="T142" s="194"/>
      <c r="AT142" s="190" t="s">
        <v>376</v>
      </c>
      <c r="AU142" s="190" t="s">
        <v>84</v>
      </c>
      <c r="AV142" s="15" t="s">
        <v>84</v>
      </c>
      <c r="AW142" s="15" t="s">
        <v>34</v>
      </c>
      <c r="AX142" s="15" t="s">
        <v>77</v>
      </c>
      <c r="AY142" s="190" t="s">
        <v>339</v>
      </c>
    </row>
    <row r="143" spans="2:65" s="13" customFormat="1" x14ac:dyDescent="0.2">
      <c r="B143" s="162"/>
      <c r="D143" s="150" t="s">
        <v>376</v>
      </c>
      <c r="E143" s="163" t="s">
        <v>1</v>
      </c>
      <c r="F143" s="164" t="s">
        <v>398</v>
      </c>
      <c r="H143" s="165">
        <v>1589</v>
      </c>
      <c r="I143" s="166"/>
      <c r="L143" s="162"/>
      <c r="M143" s="167"/>
      <c r="T143" s="168"/>
      <c r="AT143" s="163" t="s">
        <v>376</v>
      </c>
      <c r="AU143" s="163" t="s">
        <v>84</v>
      </c>
      <c r="AV143" s="13" t="s">
        <v>249</v>
      </c>
      <c r="AW143" s="13" t="s">
        <v>34</v>
      </c>
      <c r="AX143" s="13" t="s">
        <v>84</v>
      </c>
      <c r="AY143" s="163" t="s">
        <v>339</v>
      </c>
    </row>
    <row r="144" spans="2:65" s="1" customFormat="1" ht="16.5" customHeight="1" x14ac:dyDescent="0.2">
      <c r="B144" s="136"/>
      <c r="C144" s="137" t="s">
        <v>378</v>
      </c>
      <c r="D144" s="137" t="s">
        <v>342</v>
      </c>
      <c r="E144" s="138" t="s">
        <v>7609</v>
      </c>
      <c r="F144" s="139" t="s">
        <v>7610</v>
      </c>
      <c r="G144" s="140" t="s">
        <v>358</v>
      </c>
      <c r="H144" s="141">
        <v>1589</v>
      </c>
      <c r="I144" s="142"/>
      <c r="J144" s="143">
        <f>ROUND(I144*H144,2)</f>
        <v>0</v>
      </c>
      <c r="K144" s="139" t="s">
        <v>346</v>
      </c>
      <c r="L144" s="32"/>
      <c r="M144" s="144" t="s">
        <v>1</v>
      </c>
      <c r="N144" s="145" t="s">
        <v>42</v>
      </c>
      <c r="P144" s="146">
        <f>O144*H144</f>
        <v>0</v>
      </c>
      <c r="Q144" s="146">
        <v>0</v>
      </c>
      <c r="R144" s="146">
        <f>Q144*H144</f>
        <v>0</v>
      </c>
      <c r="S144" s="146">
        <v>0</v>
      </c>
      <c r="T144" s="147">
        <f>S144*H144</f>
        <v>0</v>
      </c>
      <c r="AR144" s="148" t="s">
        <v>249</v>
      </c>
      <c r="AT144" s="148" t="s">
        <v>342</v>
      </c>
      <c r="AU144" s="148" t="s">
        <v>84</v>
      </c>
      <c r="AY144" s="17" t="s">
        <v>339</v>
      </c>
      <c r="BE144" s="149">
        <f>IF(N144="základní",J144,0)</f>
        <v>0</v>
      </c>
      <c r="BF144" s="149">
        <f>IF(N144="snížená",J144,0)</f>
        <v>0</v>
      </c>
      <c r="BG144" s="149">
        <f>IF(N144="zákl. přenesená",J144,0)</f>
        <v>0</v>
      </c>
      <c r="BH144" s="149">
        <f>IF(N144="sníž. přenesená",J144,0)</f>
        <v>0</v>
      </c>
      <c r="BI144" s="149">
        <f>IF(N144="nulová",J144,0)</f>
        <v>0</v>
      </c>
      <c r="BJ144" s="17" t="s">
        <v>84</v>
      </c>
      <c r="BK144" s="149">
        <f>ROUND(I144*H144,2)</f>
        <v>0</v>
      </c>
      <c r="BL144" s="17" t="s">
        <v>249</v>
      </c>
      <c r="BM144" s="148" t="s">
        <v>7611</v>
      </c>
    </row>
    <row r="145" spans="2:65" s="1" customFormat="1" ht="28.8" x14ac:dyDescent="0.2">
      <c r="B145" s="32"/>
      <c r="D145" s="150" t="s">
        <v>348</v>
      </c>
      <c r="F145" s="151" t="s">
        <v>7612</v>
      </c>
      <c r="I145" s="152"/>
      <c r="L145" s="32"/>
      <c r="M145" s="153"/>
      <c r="T145" s="56"/>
      <c r="AT145" s="17" t="s">
        <v>348</v>
      </c>
      <c r="AU145" s="17" t="s">
        <v>84</v>
      </c>
    </row>
    <row r="146" spans="2:65" s="12" customFormat="1" x14ac:dyDescent="0.2">
      <c r="B146" s="155"/>
      <c r="D146" s="150" t="s">
        <v>376</v>
      </c>
      <c r="E146" s="156" t="s">
        <v>1</v>
      </c>
      <c r="F146" s="157" t="s">
        <v>7607</v>
      </c>
      <c r="H146" s="158">
        <v>1589</v>
      </c>
      <c r="I146" s="159"/>
      <c r="L146" s="155"/>
      <c r="M146" s="160"/>
      <c r="T146" s="161"/>
      <c r="AT146" s="156" t="s">
        <v>376</v>
      </c>
      <c r="AU146" s="156" t="s">
        <v>84</v>
      </c>
      <c r="AV146" s="12" t="s">
        <v>86</v>
      </c>
      <c r="AW146" s="12" t="s">
        <v>34</v>
      </c>
      <c r="AX146" s="12" t="s">
        <v>77</v>
      </c>
      <c r="AY146" s="156" t="s">
        <v>339</v>
      </c>
    </row>
    <row r="147" spans="2:65" s="13" customFormat="1" x14ac:dyDescent="0.2">
      <c r="B147" s="162"/>
      <c r="D147" s="150" t="s">
        <v>376</v>
      </c>
      <c r="E147" s="163" t="s">
        <v>1</v>
      </c>
      <c r="F147" s="164" t="s">
        <v>398</v>
      </c>
      <c r="H147" s="165">
        <v>1589</v>
      </c>
      <c r="I147" s="166"/>
      <c r="L147" s="162"/>
      <c r="M147" s="167"/>
      <c r="T147" s="168"/>
      <c r="AT147" s="163" t="s">
        <v>376</v>
      </c>
      <c r="AU147" s="163" t="s">
        <v>84</v>
      </c>
      <c r="AV147" s="13" t="s">
        <v>249</v>
      </c>
      <c r="AW147" s="13" t="s">
        <v>34</v>
      </c>
      <c r="AX147" s="13" t="s">
        <v>84</v>
      </c>
      <c r="AY147" s="163" t="s">
        <v>339</v>
      </c>
    </row>
    <row r="148" spans="2:65" s="1" customFormat="1" ht="16.5" customHeight="1" x14ac:dyDescent="0.2">
      <c r="B148" s="136"/>
      <c r="C148" s="137" t="s">
        <v>385</v>
      </c>
      <c r="D148" s="137" t="s">
        <v>342</v>
      </c>
      <c r="E148" s="138" t="s">
        <v>7613</v>
      </c>
      <c r="F148" s="139" t="s">
        <v>7614</v>
      </c>
      <c r="G148" s="140" t="s">
        <v>345</v>
      </c>
      <c r="H148" s="141">
        <v>1</v>
      </c>
      <c r="I148" s="142"/>
      <c r="J148" s="143">
        <f>ROUND(I148*H148,2)</f>
        <v>0</v>
      </c>
      <c r="K148" s="139" t="s">
        <v>346</v>
      </c>
      <c r="L148" s="32"/>
      <c r="M148" s="144" t="s">
        <v>1</v>
      </c>
      <c r="N148" s="145" t="s">
        <v>42</v>
      </c>
      <c r="P148" s="146">
        <f>O148*H148</f>
        <v>0</v>
      </c>
      <c r="Q148" s="146">
        <v>0</v>
      </c>
      <c r="R148" s="146">
        <f>Q148*H148</f>
        <v>0</v>
      </c>
      <c r="S148" s="146">
        <v>0</v>
      </c>
      <c r="T148" s="147">
        <f>S148*H148</f>
        <v>0</v>
      </c>
      <c r="AR148" s="148" t="s">
        <v>249</v>
      </c>
      <c r="AT148" s="148" t="s">
        <v>342</v>
      </c>
      <c r="AU148" s="148" t="s">
        <v>84</v>
      </c>
      <c r="AY148" s="17" t="s">
        <v>339</v>
      </c>
      <c r="BE148" s="149">
        <f>IF(N148="základní",J148,0)</f>
        <v>0</v>
      </c>
      <c r="BF148" s="149">
        <f>IF(N148="snížená",J148,0)</f>
        <v>0</v>
      </c>
      <c r="BG148" s="149">
        <f>IF(N148="zákl. přenesená",J148,0)</f>
        <v>0</v>
      </c>
      <c r="BH148" s="149">
        <f>IF(N148="sníž. přenesená",J148,0)</f>
        <v>0</v>
      </c>
      <c r="BI148" s="149">
        <f>IF(N148="nulová",J148,0)</f>
        <v>0</v>
      </c>
      <c r="BJ148" s="17" t="s">
        <v>84</v>
      </c>
      <c r="BK148" s="149">
        <f>ROUND(I148*H148,2)</f>
        <v>0</v>
      </c>
      <c r="BL148" s="17" t="s">
        <v>249</v>
      </c>
      <c r="BM148" s="148" t="s">
        <v>7615</v>
      </c>
    </row>
    <row r="149" spans="2:65" s="1" customFormat="1" ht="28.8" x14ac:dyDescent="0.2">
      <c r="B149" s="32"/>
      <c r="D149" s="150" t="s">
        <v>348</v>
      </c>
      <c r="F149" s="151" t="s">
        <v>7616</v>
      </c>
      <c r="I149" s="152"/>
      <c r="L149" s="32"/>
      <c r="M149" s="153"/>
      <c r="T149" s="56"/>
      <c r="AT149" s="17" t="s">
        <v>348</v>
      </c>
      <c r="AU149" s="17" t="s">
        <v>84</v>
      </c>
    </row>
    <row r="150" spans="2:65" s="1" customFormat="1" ht="24.15" customHeight="1" x14ac:dyDescent="0.2">
      <c r="B150" s="136"/>
      <c r="C150" s="169" t="s">
        <v>391</v>
      </c>
      <c r="D150" s="169" t="s">
        <v>490</v>
      </c>
      <c r="E150" s="170" t="s">
        <v>7617</v>
      </c>
      <c r="F150" s="171" t="s">
        <v>7618</v>
      </c>
      <c r="G150" s="172" t="s">
        <v>358</v>
      </c>
      <c r="H150" s="173">
        <v>1579</v>
      </c>
      <c r="I150" s="174"/>
      <c r="J150" s="175">
        <f>ROUND(I150*H150,2)</f>
        <v>0</v>
      </c>
      <c r="K150" s="171" t="s">
        <v>346</v>
      </c>
      <c r="L150" s="176"/>
      <c r="M150" s="177" t="s">
        <v>1</v>
      </c>
      <c r="N150" s="178" t="s">
        <v>42</v>
      </c>
      <c r="P150" s="146">
        <f>O150*H150</f>
        <v>0</v>
      </c>
      <c r="Q150" s="146">
        <v>0</v>
      </c>
      <c r="R150" s="146">
        <f>Q150*H150</f>
        <v>0</v>
      </c>
      <c r="S150" s="146">
        <v>0</v>
      </c>
      <c r="T150" s="147">
        <f>S150*H150</f>
        <v>0</v>
      </c>
      <c r="AR150" s="148" t="s">
        <v>494</v>
      </c>
      <c r="AT150" s="148" t="s">
        <v>490</v>
      </c>
      <c r="AU150" s="148" t="s">
        <v>84</v>
      </c>
      <c r="AY150" s="17" t="s">
        <v>339</v>
      </c>
      <c r="BE150" s="149">
        <f>IF(N150="základní",J150,0)</f>
        <v>0</v>
      </c>
      <c r="BF150" s="149">
        <f>IF(N150="snížená",J150,0)</f>
        <v>0</v>
      </c>
      <c r="BG150" s="149">
        <f>IF(N150="zákl. přenesená",J150,0)</f>
        <v>0</v>
      </c>
      <c r="BH150" s="149">
        <f>IF(N150="sníž. přenesená",J150,0)</f>
        <v>0</v>
      </c>
      <c r="BI150" s="149">
        <f>IF(N150="nulová",J150,0)</f>
        <v>0</v>
      </c>
      <c r="BJ150" s="17" t="s">
        <v>84</v>
      </c>
      <c r="BK150" s="149">
        <f>ROUND(I150*H150,2)</f>
        <v>0</v>
      </c>
      <c r="BL150" s="17" t="s">
        <v>494</v>
      </c>
      <c r="BM150" s="148" t="s">
        <v>7619</v>
      </c>
    </row>
    <row r="151" spans="2:65" s="1" customFormat="1" x14ac:dyDescent="0.2">
      <c r="B151" s="32"/>
      <c r="D151" s="150" t="s">
        <v>348</v>
      </c>
      <c r="F151" s="151" t="s">
        <v>7618</v>
      </c>
      <c r="I151" s="152"/>
      <c r="L151" s="32"/>
      <c r="M151" s="153"/>
      <c r="T151" s="56"/>
      <c r="AT151" s="17" t="s">
        <v>348</v>
      </c>
      <c r="AU151" s="17" t="s">
        <v>84</v>
      </c>
    </row>
    <row r="152" spans="2:65" s="12" customFormat="1" x14ac:dyDescent="0.2">
      <c r="B152" s="155"/>
      <c r="D152" s="150" t="s">
        <v>376</v>
      </c>
      <c r="E152" s="156" t="s">
        <v>1</v>
      </c>
      <c r="F152" s="157" t="s">
        <v>7620</v>
      </c>
      <c r="H152" s="158">
        <v>1579</v>
      </c>
      <c r="I152" s="159"/>
      <c r="L152" s="155"/>
      <c r="M152" s="160"/>
      <c r="T152" s="161"/>
      <c r="AT152" s="156" t="s">
        <v>376</v>
      </c>
      <c r="AU152" s="156" t="s">
        <v>84</v>
      </c>
      <c r="AV152" s="12" t="s">
        <v>86</v>
      </c>
      <c r="AW152" s="12" t="s">
        <v>34</v>
      </c>
      <c r="AX152" s="12" t="s">
        <v>77</v>
      </c>
      <c r="AY152" s="156" t="s">
        <v>339</v>
      </c>
    </row>
    <row r="153" spans="2:65" s="15" customFormat="1" x14ac:dyDescent="0.2">
      <c r="B153" s="189"/>
      <c r="D153" s="150" t="s">
        <v>376</v>
      </c>
      <c r="E153" s="190" t="s">
        <v>1</v>
      </c>
      <c r="F153" s="191" t="s">
        <v>7608</v>
      </c>
      <c r="H153" s="190" t="s">
        <v>1</v>
      </c>
      <c r="I153" s="192"/>
      <c r="L153" s="189"/>
      <c r="M153" s="193"/>
      <c r="T153" s="194"/>
      <c r="AT153" s="190" t="s">
        <v>376</v>
      </c>
      <c r="AU153" s="190" t="s">
        <v>84</v>
      </c>
      <c r="AV153" s="15" t="s">
        <v>84</v>
      </c>
      <c r="AW153" s="15" t="s">
        <v>34</v>
      </c>
      <c r="AX153" s="15" t="s">
        <v>77</v>
      </c>
      <c r="AY153" s="190" t="s">
        <v>339</v>
      </c>
    </row>
    <row r="154" spans="2:65" s="13" customFormat="1" x14ac:dyDescent="0.2">
      <c r="B154" s="162"/>
      <c r="D154" s="150" t="s">
        <v>376</v>
      </c>
      <c r="E154" s="163" t="s">
        <v>1</v>
      </c>
      <c r="F154" s="164" t="s">
        <v>398</v>
      </c>
      <c r="H154" s="165">
        <v>1579</v>
      </c>
      <c r="I154" s="166"/>
      <c r="L154" s="162"/>
      <c r="M154" s="167"/>
      <c r="T154" s="168"/>
      <c r="AT154" s="163" t="s">
        <v>376</v>
      </c>
      <c r="AU154" s="163" t="s">
        <v>84</v>
      </c>
      <c r="AV154" s="13" t="s">
        <v>249</v>
      </c>
      <c r="AW154" s="13" t="s">
        <v>34</v>
      </c>
      <c r="AX154" s="13" t="s">
        <v>84</v>
      </c>
      <c r="AY154" s="163" t="s">
        <v>339</v>
      </c>
    </row>
    <row r="155" spans="2:65" s="1" customFormat="1" ht="24.15" customHeight="1" x14ac:dyDescent="0.2">
      <c r="B155" s="136"/>
      <c r="C155" s="137" t="s">
        <v>399</v>
      </c>
      <c r="D155" s="137" t="s">
        <v>342</v>
      </c>
      <c r="E155" s="138" t="s">
        <v>7621</v>
      </c>
      <c r="F155" s="139" t="s">
        <v>7622</v>
      </c>
      <c r="G155" s="140" t="s">
        <v>358</v>
      </c>
      <c r="H155" s="141">
        <v>1579</v>
      </c>
      <c r="I155" s="142"/>
      <c r="J155" s="143">
        <f>ROUND(I155*H155,2)</f>
        <v>0</v>
      </c>
      <c r="K155" s="139" t="s">
        <v>346</v>
      </c>
      <c r="L155" s="32"/>
      <c r="M155" s="144" t="s">
        <v>1</v>
      </c>
      <c r="N155" s="145" t="s">
        <v>42</v>
      </c>
      <c r="P155" s="146">
        <f>O155*H155</f>
        <v>0</v>
      </c>
      <c r="Q155" s="146">
        <v>0</v>
      </c>
      <c r="R155" s="146">
        <f>Q155*H155</f>
        <v>0</v>
      </c>
      <c r="S155" s="146">
        <v>0</v>
      </c>
      <c r="T155" s="147">
        <f>S155*H155</f>
        <v>0</v>
      </c>
      <c r="AR155" s="148" t="s">
        <v>249</v>
      </c>
      <c r="AT155" s="148" t="s">
        <v>342</v>
      </c>
      <c r="AU155" s="148" t="s">
        <v>84</v>
      </c>
      <c r="AY155" s="17" t="s">
        <v>339</v>
      </c>
      <c r="BE155" s="149">
        <f>IF(N155="základní",J155,0)</f>
        <v>0</v>
      </c>
      <c r="BF155" s="149">
        <f>IF(N155="snížená",J155,0)</f>
        <v>0</v>
      </c>
      <c r="BG155" s="149">
        <f>IF(N155="zákl. přenesená",J155,0)</f>
        <v>0</v>
      </c>
      <c r="BH155" s="149">
        <f>IF(N155="sníž. přenesená",J155,0)</f>
        <v>0</v>
      </c>
      <c r="BI155" s="149">
        <f>IF(N155="nulová",J155,0)</f>
        <v>0</v>
      </c>
      <c r="BJ155" s="17" t="s">
        <v>84</v>
      </c>
      <c r="BK155" s="149">
        <f>ROUND(I155*H155,2)</f>
        <v>0</v>
      </c>
      <c r="BL155" s="17" t="s">
        <v>249</v>
      </c>
      <c r="BM155" s="148" t="s">
        <v>7623</v>
      </c>
    </row>
    <row r="156" spans="2:65" s="1" customFormat="1" ht="38.4" x14ac:dyDescent="0.2">
      <c r="B156" s="32"/>
      <c r="D156" s="150" t="s">
        <v>348</v>
      </c>
      <c r="F156" s="151" t="s">
        <v>7624</v>
      </c>
      <c r="I156" s="152"/>
      <c r="L156" s="32"/>
      <c r="M156" s="153"/>
      <c r="T156" s="56"/>
      <c r="AT156" s="17" t="s">
        <v>348</v>
      </c>
      <c r="AU156" s="17" t="s">
        <v>84</v>
      </c>
    </row>
    <row r="157" spans="2:65" s="1" customFormat="1" ht="24.15" customHeight="1" x14ac:dyDescent="0.2">
      <c r="B157" s="136"/>
      <c r="C157" s="137" t="s">
        <v>405</v>
      </c>
      <c r="D157" s="137" t="s">
        <v>342</v>
      </c>
      <c r="E157" s="138" t="s">
        <v>7625</v>
      </c>
      <c r="F157" s="139" t="s">
        <v>7626</v>
      </c>
      <c r="G157" s="140" t="s">
        <v>345</v>
      </c>
      <c r="H157" s="141">
        <v>1</v>
      </c>
      <c r="I157" s="142"/>
      <c r="J157" s="143">
        <f>ROUND(I157*H157,2)</f>
        <v>0</v>
      </c>
      <c r="K157" s="139" t="s">
        <v>346</v>
      </c>
      <c r="L157" s="32"/>
      <c r="M157" s="144" t="s">
        <v>1</v>
      </c>
      <c r="N157" s="145" t="s">
        <v>42</v>
      </c>
      <c r="P157" s="146">
        <f>O157*H157</f>
        <v>0</v>
      </c>
      <c r="Q157" s="146">
        <v>0</v>
      </c>
      <c r="R157" s="146">
        <f>Q157*H157</f>
        <v>0</v>
      </c>
      <c r="S157" s="146">
        <v>0</v>
      </c>
      <c r="T157" s="147">
        <f>S157*H157</f>
        <v>0</v>
      </c>
      <c r="AR157" s="148" t="s">
        <v>249</v>
      </c>
      <c r="AT157" s="148" t="s">
        <v>342</v>
      </c>
      <c r="AU157" s="148" t="s">
        <v>84</v>
      </c>
      <c r="AY157" s="17" t="s">
        <v>339</v>
      </c>
      <c r="BE157" s="149">
        <f>IF(N157="základní",J157,0)</f>
        <v>0</v>
      </c>
      <c r="BF157" s="149">
        <f>IF(N157="snížená",J157,0)</f>
        <v>0</v>
      </c>
      <c r="BG157" s="149">
        <f>IF(N157="zákl. přenesená",J157,0)</f>
        <v>0</v>
      </c>
      <c r="BH157" s="149">
        <f>IF(N157="sníž. přenesená",J157,0)</f>
        <v>0</v>
      </c>
      <c r="BI157" s="149">
        <f>IF(N157="nulová",J157,0)</f>
        <v>0</v>
      </c>
      <c r="BJ157" s="17" t="s">
        <v>84</v>
      </c>
      <c r="BK157" s="149">
        <f>ROUND(I157*H157,2)</f>
        <v>0</v>
      </c>
      <c r="BL157" s="17" t="s">
        <v>249</v>
      </c>
      <c r="BM157" s="148" t="s">
        <v>7627</v>
      </c>
    </row>
    <row r="158" spans="2:65" s="1" customFormat="1" ht="28.8" x14ac:dyDescent="0.2">
      <c r="B158" s="32"/>
      <c r="D158" s="150" t="s">
        <v>348</v>
      </c>
      <c r="F158" s="151" t="s">
        <v>7628</v>
      </c>
      <c r="I158" s="152"/>
      <c r="L158" s="32"/>
      <c r="M158" s="153"/>
      <c r="T158" s="56"/>
      <c r="AT158" s="17" t="s">
        <v>348</v>
      </c>
      <c r="AU158" s="17" t="s">
        <v>84</v>
      </c>
    </row>
    <row r="159" spans="2:65" s="1" customFormat="1" ht="21.75" customHeight="1" x14ac:dyDescent="0.2">
      <c r="B159" s="136"/>
      <c r="C159" s="169" t="s">
        <v>8</v>
      </c>
      <c r="D159" s="169" t="s">
        <v>490</v>
      </c>
      <c r="E159" s="170" t="s">
        <v>7629</v>
      </c>
      <c r="F159" s="171" t="s">
        <v>7630</v>
      </c>
      <c r="G159" s="172" t="s">
        <v>345</v>
      </c>
      <c r="H159" s="173">
        <v>8</v>
      </c>
      <c r="I159" s="174"/>
      <c r="J159" s="175">
        <f>ROUND(I159*H159,2)</f>
        <v>0</v>
      </c>
      <c r="K159" s="171" t="s">
        <v>346</v>
      </c>
      <c r="L159" s="176"/>
      <c r="M159" s="177" t="s">
        <v>1</v>
      </c>
      <c r="N159" s="178" t="s">
        <v>42</v>
      </c>
      <c r="P159" s="146">
        <f>O159*H159</f>
        <v>0</v>
      </c>
      <c r="Q159" s="146">
        <v>0</v>
      </c>
      <c r="R159" s="146">
        <f>Q159*H159</f>
        <v>0</v>
      </c>
      <c r="S159" s="146">
        <v>0</v>
      </c>
      <c r="T159" s="147">
        <f>S159*H159</f>
        <v>0</v>
      </c>
      <c r="AR159" s="148" t="s">
        <v>494</v>
      </c>
      <c r="AT159" s="148" t="s">
        <v>490</v>
      </c>
      <c r="AU159" s="148" t="s">
        <v>84</v>
      </c>
      <c r="AY159" s="17" t="s">
        <v>339</v>
      </c>
      <c r="BE159" s="149">
        <f>IF(N159="základní",J159,0)</f>
        <v>0</v>
      </c>
      <c r="BF159" s="149">
        <f>IF(N159="snížená",J159,0)</f>
        <v>0</v>
      </c>
      <c r="BG159" s="149">
        <f>IF(N159="zákl. přenesená",J159,0)</f>
        <v>0</v>
      </c>
      <c r="BH159" s="149">
        <f>IF(N159="sníž. přenesená",J159,0)</f>
        <v>0</v>
      </c>
      <c r="BI159" s="149">
        <f>IF(N159="nulová",J159,0)</f>
        <v>0</v>
      </c>
      <c r="BJ159" s="17" t="s">
        <v>84</v>
      </c>
      <c r="BK159" s="149">
        <f>ROUND(I159*H159,2)</f>
        <v>0</v>
      </c>
      <c r="BL159" s="17" t="s">
        <v>494</v>
      </c>
      <c r="BM159" s="148" t="s">
        <v>7631</v>
      </c>
    </row>
    <row r="160" spans="2:65" s="1" customFormat="1" x14ac:dyDescent="0.2">
      <c r="B160" s="32"/>
      <c r="D160" s="150" t="s">
        <v>348</v>
      </c>
      <c r="F160" s="151" t="s">
        <v>7630</v>
      </c>
      <c r="I160" s="152"/>
      <c r="L160" s="32"/>
      <c r="M160" s="153"/>
      <c r="T160" s="56"/>
      <c r="AT160" s="17" t="s">
        <v>348</v>
      </c>
      <c r="AU160" s="17" t="s">
        <v>84</v>
      </c>
    </row>
    <row r="161" spans="2:65" s="1" customFormat="1" ht="16.5" customHeight="1" x14ac:dyDescent="0.2">
      <c r="B161" s="136"/>
      <c r="C161" s="137" t="s">
        <v>415</v>
      </c>
      <c r="D161" s="137" t="s">
        <v>342</v>
      </c>
      <c r="E161" s="138" t="s">
        <v>7632</v>
      </c>
      <c r="F161" s="139" t="s">
        <v>7633</v>
      </c>
      <c r="G161" s="140" t="s">
        <v>345</v>
      </c>
      <c r="H161" s="141">
        <v>8</v>
      </c>
      <c r="I161" s="142"/>
      <c r="J161" s="143">
        <f>ROUND(I161*H161,2)</f>
        <v>0</v>
      </c>
      <c r="K161" s="139" t="s">
        <v>346</v>
      </c>
      <c r="L161" s="32"/>
      <c r="M161" s="144" t="s">
        <v>1</v>
      </c>
      <c r="N161" s="145" t="s">
        <v>42</v>
      </c>
      <c r="P161" s="146">
        <f>O161*H161</f>
        <v>0</v>
      </c>
      <c r="Q161" s="146">
        <v>0</v>
      </c>
      <c r="R161" s="146">
        <f>Q161*H161</f>
        <v>0</v>
      </c>
      <c r="S161" s="146">
        <v>0</v>
      </c>
      <c r="T161" s="147">
        <f>S161*H161</f>
        <v>0</v>
      </c>
      <c r="AR161" s="148" t="s">
        <v>249</v>
      </c>
      <c r="AT161" s="148" t="s">
        <v>342</v>
      </c>
      <c r="AU161" s="148" t="s">
        <v>84</v>
      </c>
      <c r="AY161" s="17" t="s">
        <v>339</v>
      </c>
      <c r="BE161" s="149">
        <f>IF(N161="základní",J161,0)</f>
        <v>0</v>
      </c>
      <c r="BF161" s="149">
        <f>IF(N161="snížená",J161,0)</f>
        <v>0</v>
      </c>
      <c r="BG161" s="149">
        <f>IF(N161="zákl. přenesená",J161,0)</f>
        <v>0</v>
      </c>
      <c r="BH161" s="149">
        <f>IF(N161="sníž. přenesená",J161,0)</f>
        <v>0</v>
      </c>
      <c r="BI161" s="149">
        <f>IF(N161="nulová",J161,0)</f>
        <v>0</v>
      </c>
      <c r="BJ161" s="17" t="s">
        <v>84</v>
      </c>
      <c r="BK161" s="149">
        <f>ROUND(I161*H161,2)</f>
        <v>0</v>
      </c>
      <c r="BL161" s="17" t="s">
        <v>249</v>
      </c>
      <c r="BM161" s="148" t="s">
        <v>7634</v>
      </c>
    </row>
    <row r="162" spans="2:65" s="1" customFormat="1" x14ac:dyDescent="0.2">
      <c r="B162" s="32"/>
      <c r="D162" s="150" t="s">
        <v>348</v>
      </c>
      <c r="F162" s="151" t="s">
        <v>7633</v>
      </c>
      <c r="I162" s="152"/>
      <c r="L162" s="32"/>
      <c r="M162" s="153"/>
      <c r="T162" s="56"/>
      <c r="AT162" s="17" t="s">
        <v>348</v>
      </c>
      <c r="AU162" s="17" t="s">
        <v>84</v>
      </c>
    </row>
    <row r="163" spans="2:65" s="1" customFormat="1" ht="16.5" customHeight="1" x14ac:dyDescent="0.2">
      <c r="B163" s="136"/>
      <c r="C163" s="169" t="s">
        <v>421</v>
      </c>
      <c r="D163" s="169" t="s">
        <v>490</v>
      </c>
      <c r="E163" s="170" t="s">
        <v>7635</v>
      </c>
      <c r="F163" s="171" t="s">
        <v>7636</v>
      </c>
      <c r="G163" s="172" t="s">
        <v>345</v>
      </c>
      <c r="H163" s="173">
        <v>2</v>
      </c>
      <c r="I163" s="174"/>
      <c r="J163" s="175">
        <f>ROUND(I163*H163,2)</f>
        <v>0</v>
      </c>
      <c r="K163" s="171" t="s">
        <v>346</v>
      </c>
      <c r="L163" s="176"/>
      <c r="M163" s="177" t="s">
        <v>1</v>
      </c>
      <c r="N163" s="178" t="s">
        <v>42</v>
      </c>
      <c r="P163" s="146">
        <f>O163*H163</f>
        <v>0</v>
      </c>
      <c r="Q163" s="146">
        <v>0</v>
      </c>
      <c r="R163" s="146">
        <f>Q163*H163</f>
        <v>0</v>
      </c>
      <c r="S163" s="146">
        <v>0</v>
      </c>
      <c r="T163" s="147">
        <f>S163*H163</f>
        <v>0</v>
      </c>
      <c r="AR163" s="148" t="s">
        <v>494</v>
      </c>
      <c r="AT163" s="148" t="s">
        <v>490</v>
      </c>
      <c r="AU163" s="148" t="s">
        <v>84</v>
      </c>
      <c r="AY163" s="17" t="s">
        <v>339</v>
      </c>
      <c r="BE163" s="149">
        <f>IF(N163="základní",J163,0)</f>
        <v>0</v>
      </c>
      <c r="BF163" s="149">
        <f>IF(N163="snížená",J163,0)</f>
        <v>0</v>
      </c>
      <c r="BG163" s="149">
        <f>IF(N163="zákl. přenesená",J163,0)</f>
        <v>0</v>
      </c>
      <c r="BH163" s="149">
        <f>IF(N163="sníž. přenesená",J163,0)</f>
        <v>0</v>
      </c>
      <c r="BI163" s="149">
        <f>IF(N163="nulová",J163,0)</f>
        <v>0</v>
      </c>
      <c r="BJ163" s="17" t="s">
        <v>84</v>
      </c>
      <c r="BK163" s="149">
        <f>ROUND(I163*H163,2)</f>
        <v>0</v>
      </c>
      <c r="BL163" s="17" t="s">
        <v>494</v>
      </c>
      <c r="BM163" s="148" t="s">
        <v>7637</v>
      </c>
    </row>
    <row r="164" spans="2:65" s="1" customFormat="1" x14ac:dyDescent="0.2">
      <c r="B164" s="32"/>
      <c r="D164" s="150" t="s">
        <v>348</v>
      </c>
      <c r="F164" s="151" t="s">
        <v>7636</v>
      </c>
      <c r="I164" s="152"/>
      <c r="L164" s="32"/>
      <c r="M164" s="153"/>
      <c r="T164" s="56"/>
      <c r="AT164" s="17" t="s">
        <v>348</v>
      </c>
      <c r="AU164" s="17" t="s">
        <v>84</v>
      </c>
    </row>
    <row r="165" spans="2:65" s="1" customFormat="1" ht="16.5" customHeight="1" x14ac:dyDescent="0.2">
      <c r="B165" s="136"/>
      <c r="C165" s="137" t="s">
        <v>423</v>
      </c>
      <c r="D165" s="137" t="s">
        <v>342</v>
      </c>
      <c r="E165" s="138" t="s">
        <v>7638</v>
      </c>
      <c r="F165" s="139" t="s">
        <v>7639</v>
      </c>
      <c r="G165" s="140" t="s">
        <v>345</v>
      </c>
      <c r="H165" s="141">
        <v>2</v>
      </c>
      <c r="I165" s="142"/>
      <c r="J165" s="143">
        <f>ROUND(I165*H165,2)</f>
        <v>0</v>
      </c>
      <c r="K165" s="139" t="s">
        <v>346</v>
      </c>
      <c r="L165" s="32"/>
      <c r="M165" s="144" t="s">
        <v>1</v>
      </c>
      <c r="N165" s="145" t="s">
        <v>42</v>
      </c>
      <c r="P165" s="146">
        <f>O165*H165</f>
        <v>0</v>
      </c>
      <c r="Q165" s="146">
        <v>0</v>
      </c>
      <c r="R165" s="146">
        <f>Q165*H165</f>
        <v>0</v>
      </c>
      <c r="S165" s="146">
        <v>0</v>
      </c>
      <c r="T165" s="147">
        <f>S165*H165</f>
        <v>0</v>
      </c>
      <c r="AR165" s="148" t="s">
        <v>249</v>
      </c>
      <c r="AT165" s="148" t="s">
        <v>342</v>
      </c>
      <c r="AU165" s="148" t="s">
        <v>84</v>
      </c>
      <c r="AY165" s="17" t="s">
        <v>339</v>
      </c>
      <c r="BE165" s="149">
        <f>IF(N165="základní",J165,0)</f>
        <v>0</v>
      </c>
      <c r="BF165" s="149">
        <f>IF(N165="snížená",J165,0)</f>
        <v>0</v>
      </c>
      <c r="BG165" s="149">
        <f>IF(N165="zákl. přenesená",J165,0)</f>
        <v>0</v>
      </c>
      <c r="BH165" s="149">
        <f>IF(N165="sníž. přenesená",J165,0)</f>
        <v>0</v>
      </c>
      <c r="BI165" s="149">
        <f>IF(N165="nulová",J165,0)</f>
        <v>0</v>
      </c>
      <c r="BJ165" s="17" t="s">
        <v>84</v>
      </c>
      <c r="BK165" s="149">
        <f>ROUND(I165*H165,2)</f>
        <v>0</v>
      </c>
      <c r="BL165" s="17" t="s">
        <v>249</v>
      </c>
      <c r="BM165" s="148" t="s">
        <v>7640</v>
      </c>
    </row>
    <row r="166" spans="2:65" s="1" customFormat="1" x14ac:dyDescent="0.2">
      <c r="B166" s="32"/>
      <c r="D166" s="150" t="s">
        <v>348</v>
      </c>
      <c r="F166" s="151" t="s">
        <v>7639</v>
      </c>
      <c r="I166" s="152"/>
      <c r="L166" s="32"/>
      <c r="M166" s="153"/>
      <c r="T166" s="56"/>
      <c r="AT166" s="17" t="s">
        <v>348</v>
      </c>
      <c r="AU166" s="17" t="s">
        <v>84</v>
      </c>
    </row>
    <row r="167" spans="2:65" s="1" customFormat="1" ht="16.5" customHeight="1" x14ac:dyDescent="0.2">
      <c r="B167" s="136"/>
      <c r="C167" s="169" t="s">
        <v>428</v>
      </c>
      <c r="D167" s="169" t="s">
        <v>490</v>
      </c>
      <c r="E167" s="170" t="s">
        <v>7641</v>
      </c>
      <c r="F167" s="171" t="s">
        <v>7642</v>
      </c>
      <c r="G167" s="172" t="s">
        <v>345</v>
      </c>
      <c r="H167" s="173">
        <v>2</v>
      </c>
      <c r="I167" s="174"/>
      <c r="J167" s="175">
        <f>ROUND(I167*H167,2)</f>
        <v>0</v>
      </c>
      <c r="K167" s="171" t="s">
        <v>346</v>
      </c>
      <c r="L167" s="176"/>
      <c r="M167" s="177" t="s">
        <v>1</v>
      </c>
      <c r="N167" s="178" t="s">
        <v>42</v>
      </c>
      <c r="P167" s="146">
        <f>O167*H167</f>
        <v>0</v>
      </c>
      <c r="Q167" s="146">
        <v>0</v>
      </c>
      <c r="R167" s="146">
        <f>Q167*H167</f>
        <v>0</v>
      </c>
      <c r="S167" s="146">
        <v>0</v>
      </c>
      <c r="T167" s="147">
        <f>S167*H167</f>
        <v>0</v>
      </c>
      <c r="AR167" s="148" t="s">
        <v>494</v>
      </c>
      <c r="AT167" s="148" t="s">
        <v>490</v>
      </c>
      <c r="AU167" s="148" t="s">
        <v>84</v>
      </c>
      <c r="AY167" s="17" t="s">
        <v>339</v>
      </c>
      <c r="BE167" s="149">
        <f>IF(N167="základní",J167,0)</f>
        <v>0</v>
      </c>
      <c r="BF167" s="149">
        <f>IF(N167="snížená",J167,0)</f>
        <v>0</v>
      </c>
      <c r="BG167" s="149">
        <f>IF(N167="zákl. přenesená",J167,0)</f>
        <v>0</v>
      </c>
      <c r="BH167" s="149">
        <f>IF(N167="sníž. přenesená",J167,0)</f>
        <v>0</v>
      </c>
      <c r="BI167" s="149">
        <f>IF(N167="nulová",J167,0)</f>
        <v>0</v>
      </c>
      <c r="BJ167" s="17" t="s">
        <v>84</v>
      </c>
      <c r="BK167" s="149">
        <f>ROUND(I167*H167,2)</f>
        <v>0</v>
      </c>
      <c r="BL167" s="17" t="s">
        <v>494</v>
      </c>
      <c r="BM167" s="148" t="s">
        <v>7643</v>
      </c>
    </row>
    <row r="168" spans="2:65" s="1" customFormat="1" x14ac:dyDescent="0.2">
      <c r="B168" s="32"/>
      <c r="D168" s="150" t="s">
        <v>348</v>
      </c>
      <c r="F168" s="151" t="s">
        <v>7642</v>
      </c>
      <c r="I168" s="152"/>
      <c r="L168" s="32"/>
      <c r="M168" s="153"/>
      <c r="T168" s="56"/>
      <c r="AT168" s="17" t="s">
        <v>348</v>
      </c>
      <c r="AU168" s="17" t="s">
        <v>84</v>
      </c>
    </row>
    <row r="169" spans="2:65" s="1" customFormat="1" ht="16.5" customHeight="1" x14ac:dyDescent="0.2">
      <c r="B169" s="136"/>
      <c r="C169" s="169" t="s">
        <v>433</v>
      </c>
      <c r="D169" s="169" t="s">
        <v>490</v>
      </c>
      <c r="E169" s="170" t="s">
        <v>7427</v>
      </c>
      <c r="F169" s="171" t="s">
        <v>7428</v>
      </c>
      <c r="G169" s="172" t="s">
        <v>345</v>
      </c>
      <c r="H169" s="173">
        <v>3</v>
      </c>
      <c r="I169" s="174"/>
      <c r="J169" s="175">
        <f>ROUND(I169*H169,2)</f>
        <v>0</v>
      </c>
      <c r="K169" s="171" t="s">
        <v>346</v>
      </c>
      <c r="L169" s="176"/>
      <c r="M169" s="177" t="s">
        <v>1</v>
      </c>
      <c r="N169" s="178" t="s">
        <v>42</v>
      </c>
      <c r="P169" s="146">
        <f>O169*H169</f>
        <v>0</v>
      </c>
      <c r="Q169" s="146">
        <v>0</v>
      </c>
      <c r="R169" s="146">
        <f>Q169*H169</f>
        <v>0</v>
      </c>
      <c r="S169" s="146">
        <v>0</v>
      </c>
      <c r="T169" s="147">
        <f>S169*H169</f>
        <v>0</v>
      </c>
      <c r="AR169" s="148" t="s">
        <v>494</v>
      </c>
      <c r="AT169" s="148" t="s">
        <v>490</v>
      </c>
      <c r="AU169" s="148" t="s">
        <v>84</v>
      </c>
      <c r="AY169" s="17" t="s">
        <v>339</v>
      </c>
      <c r="BE169" s="149">
        <f>IF(N169="základní",J169,0)</f>
        <v>0</v>
      </c>
      <c r="BF169" s="149">
        <f>IF(N169="snížená",J169,0)</f>
        <v>0</v>
      </c>
      <c r="BG169" s="149">
        <f>IF(N169="zákl. přenesená",J169,0)</f>
        <v>0</v>
      </c>
      <c r="BH169" s="149">
        <f>IF(N169="sníž. přenesená",J169,0)</f>
        <v>0</v>
      </c>
      <c r="BI169" s="149">
        <f>IF(N169="nulová",J169,0)</f>
        <v>0</v>
      </c>
      <c r="BJ169" s="17" t="s">
        <v>84</v>
      </c>
      <c r="BK169" s="149">
        <f>ROUND(I169*H169,2)</f>
        <v>0</v>
      </c>
      <c r="BL169" s="17" t="s">
        <v>494</v>
      </c>
      <c r="BM169" s="148" t="s">
        <v>7644</v>
      </c>
    </row>
    <row r="170" spans="2:65" s="1" customFormat="1" x14ac:dyDescent="0.2">
      <c r="B170" s="32"/>
      <c r="D170" s="150" t="s">
        <v>348</v>
      </c>
      <c r="F170" s="151" t="s">
        <v>7428</v>
      </c>
      <c r="I170" s="152"/>
      <c r="L170" s="32"/>
      <c r="M170" s="153"/>
      <c r="T170" s="56"/>
      <c r="AT170" s="17" t="s">
        <v>348</v>
      </c>
      <c r="AU170" s="17" t="s">
        <v>84</v>
      </c>
    </row>
    <row r="171" spans="2:65" s="1" customFormat="1" ht="16.5" customHeight="1" x14ac:dyDescent="0.2">
      <c r="B171" s="136"/>
      <c r="C171" s="169" t="s">
        <v>439</v>
      </c>
      <c r="D171" s="169" t="s">
        <v>490</v>
      </c>
      <c r="E171" s="170" t="s">
        <v>7645</v>
      </c>
      <c r="F171" s="171" t="s">
        <v>7646</v>
      </c>
      <c r="G171" s="172" t="s">
        <v>358</v>
      </c>
      <c r="H171" s="173">
        <v>1342</v>
      </c>
      <c r="I171" s="174"/>
      <c r="J171" s="175">
        <f>ROUND(I171*H171,2)</f>
        <v>0</v>
      </c>
      <c r="K171" s="171" t="s">
        <v>346</v>
      </c>
      <c r="L171" s="176"/>
      <c r="M171" s="177" t="s">
        <v>1</v>
      </c>
      <c r="N171" s="178" t="s">
        <v>42</v>
      </c>
      <c r="P171" s="146">
        <f>O171*H171</f>
        <v>0</v>
      </c>
      <c r="Q171" s="146">
        <v>0</v>
      </c>
      <c r="R171" s="146">
        <f>Q171*H171</f>
        <v>0</v>
      </c>
      <c r="S171" s="146">
        <v>0</v>
      </c>
      <c r="T171" s="147">
        <f>S171*H171</f>
        <v>0</v>
      </c>
      <c r="AR171" s="148" t="s">
        <v>494</v>
      </c>
      <c r="AT171" s="148" t="s">
        <v>490</v>
      </c>
      <c r="AU171" s="148" t="s">
        <v>84</v>
      </c>
      <c r="AY171" s="17" t="s">
        <v>339</v>
      </c>
      <c r="BE171" s="149">
        <f>IF(N171="základní",J171,0)</f>
        <v>0</v>
      </c>
      <c r="BF171" s="149">
        <f>IF(N171="snížená",J171,0)</f>
        <v>0</v>
      </c>
      <c r="BG171" s="149">
        <f>IF(N171="zákl. přenesená",J171,0)</f>
        <v>0</v>
      </c>
      <c r="BH171" s="149">
        <f>IF(N171="sníž. přenesená",J171,0)</f>
        <v>0</v>
      </c>
      <c r="BI171" s="149">
        <f>IF(N171="nulová",J171,0)</f>
        <v>0</v>
      </c>
      <c r="BJ171" s="17" t="s">
        <v>84</v>
      </c>
      <c r="BK171" s="149">
        <f>ROUND(I171*H171,2)</f>
        <v>0</v>
      </c>
      <c r="BL171" s="17" t="s">
        <v>494</v>
      </c>
      <c r="BM171" s="148" t="s">
        <v>7647</v>
      </c>
    </row>
    <row r="172" spans="2:65" s="1" customFormat="1" x14ac:dyDescent="0.2">
      <c r="B172" s="32"/>
      <c r="D172" s="150" t="s">
        <v>348</v>
      </c>
      <c r="F172" s="151" t="s">
        <v>7646</v>
      </c>
      <c r="I172" s="152"/>
      <c r="L172" s="32"/>
      <c r="M172" s="153"/>
      <c r="T172" s="56"/>
      <c r="AT172" s="17" t="s">
        <v>348</v>
      </c>
      <c r="AU172" s="17" t="s">
        <v>84</v>
      </c>
    </row>
    <row r="173" spans="2:65" s="12" customFormat="1" x14ac:dyDescent="0.2">
      <c r="B173" s="155"/>
      <c r="D173" s="150" t="s">
        <v>376</v>
      </c>
      <c r="E173" s="156" t="s">
        <v>1</v>
      </c>
      <c r="F173" s="157" t="s">
        <v>7648</v>
      </c>
      <c r="H173" s="158">
        <v>1342</v>
      </c>
      <c r="I173" s="159"/>
      <c r="L173" s="155"/>
      <c r="M173" s="160"/>
      <c r="T173" s="161"/>
      <c r="AT173" s="156" t="s">
        <v>376</v>
      </c>
      <c r="AU173" s="156" t="s">
        <v>84</v>
      </c>
      <c r="AV173" s="12" t="s">
        <v>86</v>
      </c>
      <c r="AW173" s="12" t="s">
        <v>34</v>
      </c>
      <c r="AX173" s="12" t="s">
        <v>77</v>
      </c>
      <c r="AY173" s="156" t="s">
        <v>339</v>
      </c>
    </row>
    <row r="174" spans="2:65" s="13" customFormat="1" x14ac:dyDescent="0.2">
      <c r="B174" s="162"/>
      <c r="D174" s="150" t="s">
        <v>376</v>
      </c>
      <c r="E174" s="163" t="s">
        <v>1</v>
      </c>
      <c r="F174" s="164" t="s">
        <v>398</v>
      </c>
      <c r="H174" s="165">
        <v>1342</v>
      </c>
      <c r="I174" s="166"/>
      <c r="L174" s="162"/>
      <c r="M174" s="167"/>
      <c r="T174" s="168"/>
      <c r="AT174" s="163" t="s">
        <v>376</v>
      </c>
      <c r="AU174" s="163" t="s">
        <v>84</v>
      </c>
      <c r="AV174" s="13" t="s">
        <v>249</v>
      </c>
      <c r="AW174" s="13" t="s">
        <v>34</v>
      </c>
      <c r="AX174" s="13" t="s">
        <v>84</v>
      </c>
      <c r="AY174" s="163" t="s">
        <v>339</v>
      </c>
    </row>
    <row r="175" spans="2:65" s="1" customFormat="1" ht="16.5" customHeight="1" x14ac:dyDescent="0.2">
      <c r="B175" s="136"/>
      <c r="C175" s="169" t="s">
        <v>445</v>
      </c>
      <c r="D175" s="169" t="s">
        <v>490</v>
      </c>
      <c r="E175" s="170" t="s">
        <v>7649</v>
      </c>
      <c r="F175" s="171" t="s">
        <v>7650</v>
      </c>
      <c r="G175" s="172" t="s">
        <v>345</v>
      </c>
      <c r="H175" s="173">
        <v>671</v>
      </c>
      <c r="I175" s="174"/>
      <c r="J175" s="175">
        <f>ROUND(I175*H175,2)</f>
        <v>0</v>
      </c>
      <c r="K175" s="171" t="s">
        <v>346</v>
      </c>
      <c r="L175" s="176"/>
      <c r="M175" s="177" t="s">
        <v>1</v>
      </c>
      <c r="N175" s="178" t="s">
        <v>42</v>
      </c>
      <c r="P175" s="146">
        <f>O175*H175</f>
        <v>0</v>
      </c>
      <c r="Q175" s="146">
        <v>0</v>
      </c>
      <c r="R175" s="146">
        <f>Q175*H175</f>
        <v>0</v>
      </c>
      <c r="S175" s="146">
        <v>0</v>
      </c>
      <c r="T175" s="147">
        <f>S175*H175</f>
        <v>0</v>
      </c>
      <c r="AR175" s="148" t="s">
        <v>494</v>
      </c>
      <c r="AT175" s="148" t="s">
        <v>490</v>
      </c>
      <c r="AU175" s="148" t="s">
        <v>84</v>
      </c>
      <c r="AY175" s="17" t="s">
        <v>339</v>
      </c>
      <c r="BE175" s="149">
        <f>IF(N175="základní",J175,0)</f>
        <v>0</v>
      </c>
      <c r="BF175" s="149">
        <f>IF(N175="snížená",J175,0)</f>
        <v>0</v>
      </c>
      <c r="BG175" s="149">
        <f>IF(N175="zákl. přenesená",J175,0)</f>
        <v>0</v>
      </c>
      <c r="BH175" s="149">
        <f>IF(N175="sníž. přenesená",J175,0)</f>
        <v>0</v>
      </c>
      <c r="BI175" s="149">
        <f>IF(N175="nulová",J175,0)</f>
        <v>0</v>
      </c>
      <c r="BJ175" s="17" t="s">
        <v>84</v>
      </c>
      <c r="BK175" s="149">
        <f>ROUND(I175*H175,2)</f>
        <v>0</v>
      </c>
      <c r="BL175" s="17" t="s">
        <v>494</v>
      </c>
      <c r="BM175" s="148" t="s">
        <v>7651</v>
      </c>
    </row>
    <row r="176" spans="2:65" s="1" customFormat="1" x14ac:dyDescent="0.2">
      <c r="B176" s="32"/>
      <c r="D176" s="150" t="s">
        <v>348</v>
      </c>
      <c r="F176" s="151" t="s">
        <v>7650</v>
      </c>
      <c r="I176" s="152"/>
      <c r="L176" s="32"/>
      <c r="M176" s="153"/>
      <c r="T176" s="56"/>
      <c r="AT176" s="17" t="s">
        <v>348</v>
      </c>
      <c r="AU176" s="17" t="s">
        <v>84</v>
      </c>
    </row>
    <row r="177" spans="2:65" s="12" customFormat="1" x14ac:dyDescent="0.2">
      <c r="B177" s="155"/>
      <c r="D177" s="150" t="s">
        <v>376</v>
      </c>
      <c r="E177" s="156" t="s">
        <v>1</v>
      </c>
      <c r="F177" s="157" t="s">
        <v>7652</v>
      </c>
      <c r="H177" s="158">
        <v>671</v>
      </c>
      <c r="I177" s="159"/>
      <c r="L177" s="155"/>
      <c r="M177" s="160"/>
      <c r="T177" s="161"/>
      <c r="AT177" s="156" t="s">
        <v>376</v>
      </c>
      <c r="AU177" s="156" t="s">
        <v>84</v>
      </c>
      <c r="AV177" s="12" t="s">
        <v>86</v>
      </c>
      <c r="AW177" s="12" t="s">
        <v>34</v>
      </c>
      <c r="AX177" s="12" t="s">
        <v>77</v>
      </c>
      <c r="AY177" s="156" t="s">
        <v>339</v>
      </c>
    </row>
    <row r="178" spans="2:65" s="13" customFormat="1" x14ac:dyDescent="0.2">
      <c r="B178" s="162"/>
      <c r="D178" s="150" t="s">
        <v>376</v>
      </c>
      <c r="E178" s="163" t="s">
        <v>1</v>
      </c>
      <c r="F178" s="164" t="s">
        <v>398</v>
      </c>
      <c r="H178" s="165">
        <v>671</v>
      </c>
      <c r="I178" s="166"/>
      <c r="L178" s="162"/>
      <c r="M178" s="167"/>
      <c r="T178" s="168"/>
      <c r="AT178" s="163" t="s">
        <v>376</v>
      </c>
      <c r="AU178" s="163" t="s">
        <v>84</v>
      </c>
      <c r="AV178" s="13" t="s">
        <v>249</v>
      </c>
      <c r="AW178" s="13" t="s">
        <v>34</v>
      </c>
      <c r="AX178" s="13" t="s">
        <v>84</v>
      </c>
      <c r="AY178" s="163" t="s">
        <v>339</v>
      </c>
    </row>
    <row r="179" spans="2:65" s="1" customFormat="1" ht="24.15" customHeight="1" x14ac:dyDescent="0.2">
      <c r="B179" s="136"/>
      <c r="C179" s="137" t="s">
        <v>451</v>
      </c>
      <c r="D179" s="137" t="s">
        <v>342</v>
      </c>
      <c r="E179" s="138" t="s">
        <v>7653</v>
      </c>
      <c r="F179" s="139" t="s">
        <v>7654</v>
      </c>
      <c r="G179" s="140" t="s">
        <v>345</v>
      </c>
      <c r="H179" s="141">
        <v>7</v>
      </c>
      <c r="I179" s="142"/>
      <c r="J179" s="143">
        <f>ROUND(I179*H179,2)</f>
        <v>0</v>
      </c>
      <c r="K179" s="139" t="s">
        <v>346</v>
      </c>
      <c r="L179" s="32"/>
      <c r="M179" s="144" t="s">
        <v>1</v>
      </c>
      <c r="N179" s="145" t="s">
        <v>42</v>
      </c>
      <c r="P179" s="146">
        <f>O179*H179</f>
        <v>0</v>
      </c>
      <c r="Q179" s="146">
        <v>0</v>
      </c>
      <c r="R179" s="146">
        <f>Q179*H179</f>
        <v>0</v>
      </c>
      <c r="S179" s="146">
        <v>0</v>
      </c>
      <c r="T179" s="147">
        <f>S179*H179</f>
        <v>0</v>
      </c>
      <c r="AR179" s="148" t="s">
        <v>249</v>
      </c>
      <c r="AT179" s="148" t="s">
        <v>342</v>
      </c>
      <c r="AU179" s="148" t="s">
        <v>84</v>
      </c>
      <c r="AY179" s="17" t="s">
        <v>339</v>
      </c>
      <c r="BE179" s="149">
        <f>IF(N179="základní",J179,0)</f>
        <v>0</v>
      </c>
      <c r="BF179" s="149">
        <f>IF(N179="snížená",J179,0)</f>
        <v>0</v>
      </c>
      <c r="BG179" s="149">
        <f>IF(N179="zákl. přenesená",J179,0)</f>
        <v>0</v>
      </c>
      <c r="BH179" s="149">
        <f>IF(N179="sníž. přenesená",J179,0)</f>
        <v>0</v>
      </c>
      <c r="BI179" s="149">
        <f>IF(N179="nulová",J179,0)</f>
        <v>0</v>
      </c>
      <c r="BJ179" s="17" t="s">
        <v>84</v>
      </c>
      <c r="BK179" s="149">
        <f>ROUND(I179*H179,2)</f>
        <v>0</v>
      </c>
      <c r="BL179" s="17" t="s">
        <v>249</v>
      </c>
      <c r="BM179" s="148" t="s">
        <v>7655</v>
      </c>
    </row>
    <row r="180" spans="2:65" s="1" customFormat="1" ht="19.2" x14ac:dyDescent="0.2">
      <c r="B180" s="32"/>
      <c r="D180" s="150" t="s">
        <v>348</v>
      </c>
      <c r="F180" s="151" t="s">
        <v>7656</v>
      </c>
      <c r="I180" s="152"/>
      <c r="L180" s="32"/>
      <c r="M180" s="153"/>
      <c r="T180" s="56"/>
      <c r="AT180" s="17" t="s">
        <v>348</v>
      </c>
      <c r="AU180" s="17" t="s">
        <v>84</v>
      </c>
    </row>
    <row r="181" spans="2:65" s="1" customFormat="1" ht="24.15" customHeight="1" x14ac:dyDescent="0.2">
      <c r="B181" s="136"/>
      <c r="C181" s="169" t="s">
        <v>7</v>
      </c>
      <c r="D181" s="169" t="s">
        <v>490</v>
      </c>
      <c r="E181" s="170" t="s">
        <v>7657</v>
      </c>
      <c r="F181" s="171" t="s">
        <v>7658</v>
      </c>
      <c r="G181" s="172" t="s">
        <v>345</v>
      </c>
      <c r="H181" s="173">
        <v>62</v>
      </c>
      <c r="I181" s="174"/>
      <c r="J181" s="175">
        <f>ROUND(I181*H181,2)</f>
        <v>0</v>
      </c>
      <c r="K181" s="171" t="s">
        <v>346</v>
      </c>
      <c r="L181" s="176"/>
      <c r="M181" s="177" t="s">
        <v>1</v>
      </c>
      <c r="N181" s="178" t="s">
        <v>42</v>
      </c>
      <c r="P181" s="146">
        <f>O181*H181</f>
        <v>0</v>
      </c>
      <c r="Q181" s="146">
        <v>0</v>
      </c>
      <c r="R181" s="146">
        <f>Q181*H181</f>
        <v>0</v>
      </c>
      <c r="S181" s="146">
        <v>0</v>
      </c>
      <c r="T181" s="147">
        <f>S181*H181</f>
        <v>0</v>
      </c>
      <c r="AR181" s="148" t="s">
        <v>494</v>
      </c>
      <c r="AT181" s="148" t="s">
        <v>490</v>
      </c>
      <c r="AU181" s="148" t="s">
        <v>84</v>
      </c>
      <c r="AY181" s="17" t="s">
        <v>339</v>
      </c>
      <c r="BE181" s="149">
        <f>IF(N181="základní",J181,0)</f>
        <v>0</v>
      </c>
      <c r="BF181" s="149">
        <f>IF(N181="snížená",J181,0)</f>
        <v>0</v>
      </c>
      <c r="BG181" s="149">
        <f>IF(N181="zákl. přenesená",J181,0)</f>
        <v>0</v>
      </c>
      <c r="BH181" s="149">
        <f>IF(N181="sníž. přenesená",J181,0)</f>
        <v>0</v>
      </c>
      <c r="BI181" s="149">
        <f>IF(N181="nulová",J181,0)</f>
        <v>0</v>
      </c>
      <c r="BJ181" s="17" t="s">
        <v>84</v>
      </c>
      <c r="BK181" s="149">
        <f>ROUND(I181*H181,2)</f>
        <v>0</v>
      </c>
      <c r="BL181" s="17" t="s">
        <v>494</v>
      </c>
      <c r="BM181" s="148" t="s">
        <v>7659</v>
      </c>
    </row>
    <row r="182" spans="2:65" s="1" customFormat="1" ht="19.2" x14ac:dyDescent="0.2">
      <c r="B182" s="32"/>
      <c r="D182" s="150" t="s">
        <v>348</v>
      </c>
      <c r="F182" s="151" t="s">
        <v>7658</v>
      </c>
      <c r="I182" s="152"/>
      <c r="L182" s="32"/>
      <c r="M182" s="153"/>
      <c r="T182" s="56"/>
      <c r="AT182" s="17" t="s">
        <v>348</v>
      </c>
      <c r="AU182" s="17" t="s">
        <v>84</v>
      </c>
    </row>
    <row r="183" spans="2:65" s="1" customFormat="1" ht="24.15" customHeight="1" x14ac:dyDescent="0.2">
      <c r="B183" s="136"/>
      <c r="C183" s="169" t="s">
        <v>460</v>
      </c>
      <c r="D183" s="169" t="s">
        <v>490</v>
      </c>
      <c r="E183" s="170" t="s">
        <v>7660</v>
      </c>
      <c r="F183" s="171" t="s">
        <v>7661</v>
      </c>
      <c r="G183" s="172" t="s">
        <v>345</v>
      </c>
      <c r="H183" s="173">
        <v>14</v>
      </c>
      <c r="I183" s="174"/>
      <c r="J183" s="175">
        <f>ROUND(I183*H183,2)</f>
        <v>0</v>
      </c>
      <c r="K183" s="171" t="s">
        <v>346</v>
      </c>
      <c r="L183" s="176"/>
      <c r="M183" s="177" t="s">
        <v>1</v>
      </c>
      <c r="N183" s="178" t="s">
        <v>42</v>
      </c>
      <c r="P183" s="146">
        <f>O183*H183</f>
        <v>0</v>
      </c>
      <c r="Q183" s="146">
        <v>0</v>
      </c>
      <c r="R183" s="146">
        <f>Q183*H183</f>
        <v>0</v>
      </c>
      <c r="S183" s="146">
        <v>0</v>
      </c>
      <c r="T183" s="147">
        <f>S183*H183</f>
        <v>0</v>
      </c>
      <c r="AR183" s="148" t="s">
        <v>494</v>
      </c>
      <c r="AT183" s="148" t="s">
        <v>490</v>
      </c>
      <c r="AU183" s="148" t="s">
        <v>84</v>
      </c>
      <c r="AY183" s="17" t="s">
        <v>339</v>
      </c>
      <c r="BE183" s="149">
        <f>IF(N183="základní",J183,0)</f>
        <v>0</v>
      </c>
      <c r="BF183" s="149">
        <f>IF(N183="snížená",J183,0)</f>
        <v>0</v>
      </c>
      <c r="BG183" s="149">
        <f>IF(N183="zákl. přenesená",J183,0)</f>
        <v>0</v>
      </c>
      <c r="BH183" s="149">
        <f>IF(N183="sníž. přenesená",J183,0)</f>
        <v>0</v>
      </c>
      <c r="BI183" s="149">
        <f>IF(N183="nulová",J183,0)</f>
        <v>0</v>
      </c>
      <c r="BJ183" s="17" t="s">
        <v>84</v>
      </c>
      <c r="BK183" s="149">
        <f>ROUND(I183*H183,2)</f>
        <v>0</v>
      </c>
      <c r="BL183" s="17" t="s">
        <v>494</v>
      </c>
      <c r="BM183" s="148" t="s">
        <v>7662</v>
      </c>
    </row>
    <row r="184" spans="2:65" s="1" customFormat="1" ht="19.2" x14ac:dyDescent="0.2">
      <c r="B184" s="32"/>
      <c r="D184" s="150" t="s">
        <v>348</v>
      </c>
      <c r="F184" s="151" t="s">
        <v>7661</v>
      </c>
      <c r="I184" s="152"/>
      <c r="L184" s="32"/>
      <c r="M184" s="153"/>
      <c r="T184" s="56"/>
      <c r="AT184" s="17" t="s">
        <v>348</v>
      </c>
      <c r="AU184" s="17" t="s">
        <v>84</v>
      </c>
    </row>
    <row r="185" spans="2:65" s="1" customFormat="1" ht="24.15" customHeight="1" x14ac:dyDescent="0.2">
      <c r="B185" s="136"/>
      <c r="C185" s="169" t="s">
        <v>467</v>
      </c>
      <c r="D185" s="169" t="s">
        <v>490</v>
      </c>
      <c r="E185" s="170" t="s">
        <v>7663</v>
      </c>
      <c r="F185" s="171" t="s">
        <v>7664</v>
      </c>
      <c r="G185" s="172" t="s">
        <v>345</v>
      </c>
      <c r="H185" s="173">
        <v>15</v>
      </c>
      <c r="I185" s="174"/>
      <c r="J185" s="175">
        <f>ROUND(I185*H185,2)</f>
        <v>0</v>
      </c>
      <c r="K185" s="171" t="s">
        <v>346</v>
      </c>
      <c r="L185" s="176"/>
      <c r="M185" s="177" t="s">
        <v>1</v>
      </c>
      <c r="N185" s="178" t="s">
        <v>42</v>
      </c>
      <c r="P185" s="146">
        <f>O185*H185</f>
        <v>0</v>
      </c>
      <c r="Q185" s="146">
        <v>0</v>
      </c>
      <c r="R185" s="146">
        <f>Q185*H185</f>
        <v>0</v>
      </c>
      <c r="S185" s="146">
        <v>0</v>
      </c>
      <c r="T185" s="147">
        <f>S185*H185</f>
        <v>0</v>
      </c>
      <c r="AR185" s="148" t="s">
        <v>494</v>
      </c>
      <c r="AT185" s="148" t="s">
        <v>490</v>
      </c>
      <c r="AU185" s="148" t="s">
        <v>84</v>
      </c>
      <c r="AY185" s="17" t="s">
        <v>339</v>
      </c>
      <c r="BE185" s="149">
        <f>IF(N185="základní",J185,0)</f>
        <v>0</v>
      </c>
      <c r="BF185" s="149">
        <f>IF(N185="snížená",J185,0)</f>
        <v>0</v>
      </c>
      <c r="BG185" s="149">
        <f>IF(N185="zákl. přenesená",J185,0)</f>
        <v>0</v>
      </c>
      <c r="BH185" s="149">
        <f>IF(N185="sníž. přenesená",J185,0)</f>
        <v>0</v>
      </c>
      <c r="BI185" s="149">
        <f>IF(N185="nulová",J185,0)</f>
        <v>0</v>
      </c>
      <c r="BJ185" s="17" t="s">
        <v>84</v>
      </c>
      <c r="BK185" s="149">
        <f>ROUND(I185*H185,2)</f>
        <v>0</v>
      </c>
      <c r="BL185" s="17" t="s">
        <v>494</v>
      </c>
      <c r="BM185" s="148" t="s">
        <v>7665</v>
      </c>
    </row>
    <row r="186" spans="2:65" s="1" customFormat="1" ht="19.2" x14ac:dyDescent="0.2">
      <c r="B186" s="32"/>
      <c r="D186" s="150" t="s">
        <v>348</v>
      </c>
      <c r="F186" s="151" t="s">
        <v>7664</v>
      </c>
      <c r="I186" s="152"/>
      <c r="L186" s="32"/>
      <c r="M186" s="153"/>
      <c r="T186" s="56"/>
      <c r="AT186" s="17" t="s">
        <v>348</v>
      </c>
      <c r="AU186" s="17" t="s">
        <v>84</v>
      </c>
    </row>
    <row r="187" spans="2:65" s="1" customFormat="1" ht="21.75" customHeight="1" x14ac:dyDescent="0.2">
      <c r="B187" s="136"/>
      <c r="C187" s="137" t="s">
        <v>472</v>
      </c>
      <c r="D187" s="137" t="s">
        <v>342</v>
      </c>
      <c r="E187" s="138" t="s">
        <v>7666</v>
      </c>
      <c r="F187" s="139" t="s">
        <v>7667</v>
      </c>
      <c r="G187" s="140" t="s">
        <v>345</v>
      </c>
      <c r="H187" s="141">
        <v>8</v>
      </c>
      <c r="I187" s="142"/>
      <c r="J187" s="143">
        <f>ROUND(I187*H187,2)</f>
        <v>0</v>
      </c>
      <c r="K187" s="139" t="s">
        <v>346</v>
      </c>
      <c r="L187" s="32"/>
      <c r="M187" s="144" t="s">
        <v>1</v>
      </c>
      <c r="N187" s="145" t="s">
        <v>42</v>
      </c>
      <c r="P187" s="146">
        <f>O187*H187</f>
        <v>0</v>
      </c>
      <c r="Q187" s="146">
        <v>0</v>
      </c>
      <c r="R187" s="146">
        <f>Q187*H187</f>
        <v>0</v>
      </c>
      <c r="S187" s="146">
        <v>0</v>
      </c>
      <c r="T187" s="147">
        <f>S187*H187</f>
        <v>0</v>
      </c>
      <c r="AR187" s="148" t="s">
        <v>249</v>
      </c>
      <c r="AT187" s="148" t="s">
        <v>342</v>
      </c>
      <c r="AU187" s="148" t="s">
        <v>84</v>
      </c>
      <c r="AY187" s="17" t="s">
        <v>339</v>
      </c>
      <c r="BE187" s="149">
        <f>IF(N187="základní",J187,0)</f>
        <v>0</v>
      </c>
      <c r="BF187" s="149">
        <f>IF(N187="snížená",J187,0)</f>
        <v>0</v>
      </c>
      <c r="BG187" s="149">
        <f>IF(N187="zákl. přenesená",J187,0)</f>
        <v>0</v>
      </c>
      <c r="BH187" s="149">
        <f>IF(N187="sníž. přenesená",J187,0)</f>
        <v>0</v>
      </c>
      <c r="BI187" s="149">
        <f>IF(N187="nulová",J187,0)</f>
        <v>0</v>
      </c>
      <c r="BJ187" s="17" t="s">
        <v>84</v>
      </c>
      <c r="BK187" s="149">
        <f>ROUND(I187*H187,2)</f>
        <v>0</v>
      </c>
      <c r="BL187" s="17" t="s">
        <v>249</v>
      </c>
      <c r="BM187" s="148" t="s">
        <v>7668</v>
      </c>
    </row>
    <row r="188" spans="2:65" s="1" customFormat="1" ht="28.8" x14ac:dyDescent="0.2">
      <c r="B188" s="32"/>
      <c r="D188" s="150" t="s">
        <v>348</v>
      </c>
      <c r="F188" s="151" t="s">
        <v>7669</v>
      </c>
      <c r="I188" s="152"/>
      <c r="L188" s="32"/>
      <c r="M188" s="153"/>
      <c r="T188" s="56"/>
      <c r="AT188" s="17" t="s">
        <v>348</v>
      </c>
      <c r="AU188" s="17" t="s">
        <v>84</v>
      </c>
    </row>
    <row r="189" spans="2:65" s="1" customFormat="1" ht="16.5" customHeight="1" x14ac:dyDescent="0.2">
      <c r="B189" s="136"/>
      <c r="C189" s="137" t="s">
        <v>478</v>
      </c>
      <c r="D189" s="137" t="s">
        <v>342</v>
      </c>
      <c r="E189" s="138" t="s">
        <v>7670</v>
      </c>
      <c r="F189" s="139" t="s">
        <v>7671</v>
      </c>
      <c r="G189" s="140" t="s">
        <v>345</v>
      </c>
      <c r="H189" s="141">
        <v>7</v>
      </c>
      <c r="I189" s="142"/>
      <c r="J189" s="143">
        <f>ROUND(I189*H189,2)</f>
        <v>0</v>
      </c>
      <c r="K189" s="139" t="s">
        <v>346</v>
      </c>
      <c r="L189" s="32"/>
      <c r="M189" s="144" t="s">
        <v>1</v>
      </c>
      <c r="N189" s="145" t="s">
        <v>42</v>
      </c>
      <c r="P189" s="146">
        <f>O189*H189</f>
        <v>0</v>
      </c>
      <c r="Q189" s="146">
        <v>0</v>
      </c>
      <c r="R189" s="146">
        <f>Q189*H189</f>
        <v>0</v>
      </c>
      <c r="S189" s="146">
        <v>0</v>
      </c>
      <c r="T189" s="147">
        <f>S189*H189</f>
        <v>0</v>
      </c>
      <c r="AR189" s="148" t="s">
        <v>249</v>
      </c>
      <c r="AT189" s="148" t="s">
        <v>342</v>
      </c>
      <c r="AU189" s="148" t="s">
        <v>84</v>
      </c>
      <c r="AY189" s="17" t="s">
        <v>339</v>
      </c>
      <c r="BE189" s="149">
        <f>IF(N189="základní",J189,0)</f>
        <v>0</v>
      </c>
      <c r="BF189" s="149">
        <f>IF(N189="snížená",J189,0)</f>
        <v>0</v>
      </c>
      <c r="BG189" s="149">
        <f>IF(N189="zákl. přenesená",J189,0)</f>
        <v>0</v>
      </c>
      <c r="BH189" s="149">
        <f>IF(N189="sníž. přenesená",J189,0)</f>
        <v>0</v>
      </c>
      <c r="BI189" s="149">
        <f>IF(N189="nulová",J189,0)</f>
        <v>0</v>
      </c>
      <c r="BJ189" s="17" t="s">
        <v>84</v>
      </c>
      <c r="BK189" s="149">
        <f>ROUND(I189*H189,2)</f>
        <v>0</v>
      </c>
      <c r="BL189" s="17" t="s">
        <v>249</v>
      </c>
      <c r="BM189" s="148" t="s">
        <v>7672</v>
      </c>
    </row>
    <row r="190" spans="2:65" s="1" customFormat="1" x14ac:dyDescent="0.2">
      <c r="B190" s="32"/>
      <c r="D190" s="150" t="s">
        <v>348</v>
      </c>
      <c r="F190" s="151" t="s">
        <v>7671</v>
      </c>
      <c r="I190" s="152"/>
      <c r="L190" s="32"/>
      <c r="M190" s="153"/>
      <c r="T190" s="56"/>
      <c r="AT190" s="17" t="s">
        <v>348</v>
      </c>
      <c r="AU190" s="17" t="s">
        <v>84</v>
      </c>
    </row>
    <row r="191" spans="2:65" s="1" customFormat="1" ht="16.5" customHeight="1" x14ac:dyDescent="0.2">
      <c r="B191" s="136"/>
      <c r="C191" s="137" t="s">
        <v>483</v>
      </c>
      <c r="D191" s="137" t="s">
        <v>342</v>
      </c>
      <c r="E191" s="138" t="s">
        <v>7673</v>
      </c>
      <c r="F191" s="139" t="s">
        <v>7674</v>
      </c>
      <c r="G191" s="140" t="s">
        <v>345</v>
      </c>
      <c r="H191" s="141">
        <v>20</v>
      </c>
      <c r="I191" s="142"/>
      <c r="J191" s="143">
        <f>ROUND(I191*H191,2)</f>
        <v>0</v>
      </c>
      <c r="K191" s="139" t="s">
        <v>346</v>
      </c>
      <c r="L191" s="32"/>
      <c r="M191" s="144" t="s">
        <v>1</v>
      </c>
      <c r="N191" s="145" t="s">
        <v>42</v>
      </c>
      <c r="P191" s="146">
        <f>O191*H191</f>
        <v>0</v>
      </c>
      <c r="Q191" s="146">
        <v>0</v>
      </c>
      <c r="R191" s="146">
        <f>Q191*H191</f>
        <v>0</v>
      </c>
      <c r="S191" s="146">
        <v>0</v>
      </c>
      <c r="T191" s="147">
        <f>S191*H191</f>
        <v>0</v>
      </c>
      <c r="AR191" s="148" t="s">
        <v>249</v>
      </c>
      <c r="AT191" s="148" t="s">
        <v>342</v>
      </c>
      <c r="AU191" s="148" t="s">
        <v>84</v>
      </c>
      <c r="AY191" s="17" t="s">
        <v>339</v>
      </c>
      <c r="BE191" s="149">
        <f>IF(N191="základní",J191,0)</f>
        <v>0</v>
      </c>
      <c r="BF191" s="149">
        <f>IF(N191="snížená",J191,0)</f>
        <v>0</v>
      </c>
      <c r="BG191" s="149">
        <f>IF(N191="zákl. přenesená",J191,0)</f>
        <v>0</v>
      </c>
      <c r="BH191" s="149">
        <f>IF(N191="sníž. přenesená",J191,0)</f>
        <v>0</v>
      </c>
      <c r="BI191" s="149">
        <f>IF(N191="nulová",J191,0)</f>
        <v>0</v>
      </c>
      <c r="BJ191" s="17" t="s">
        <v>84</v>
      </c>
      <c r="BK191" s="149">
        <f>ROUND(I191*H191,2)</f>
        <v>0</v>
      </c>
      <c r="BL191" s="17" t="s">
        <v>249</v>
      </c>
      <c r="BM191" s="148" t="s">
        <v>7675</v>
      </c>
    </row>
    <row r="192" spans="2:65" s="1" customFormat="1" x14ac:dyDescent="0.2">
      <c r="B192" s="32"/>
      <c r="D192" s="150" t="s">
        <v>348</v>
      </c>
      <c r="F192" s="151" t="s">
        <v>7674</v>
      </c>
      <c r="I192" s="152"/>
      <c r="L192" s="32"/>
      <c r="M192" s="153"/>
      <c r="T192" s="56"/>
      <c r="AT192" s="17" t="s">
        <v>348</v>
      </c>
      <c r="AU192" s="17" t="s">
        <v>84</v>
      </c>
    </row>
    <row r="193" spans="2:65" s="1" customFormat="1" ht="16.5" customHeight="1" x14ac:dyDescent="0.2">
      <c r="B193" s="136"/>
      <c r="C193" s="137" t="s">
        <v>489</v>
      </c>
      <c r="D193" s="137" t="s">
        <v>342</v>
      </c>
      <c r="E193" s="138" t="s">
        <v>7676</v>
      </c>
      <c r="F193" s="139" t="s">
        <v>7677</v>
      </c>
      <c r="G193" s="140" t="s">
        <v>345</v>
      </c>
      <c r="H193" s="141">
        <v>10</v>
      </c>
      <c r="I193" s="142"/>
      <c r="J193" s="143">
        <f>ROUND(I193*H193,2)</f>
        <v>0</v>
      </c>
      <c r="K193" s="139" t="s">
        <v>346</v>
      </c>
      <c r="L193" s="32"/>
      <c r="M193" s="144" t="s">
        <v>1</v>
      </c>
      <c r="N193" s="145" t="s">
        <v>42</v>
      </c>
      <c r="P193" s="146">
        <f>O193*H193</f>
        <v>0</v>
      </c>
      <c r="Q193" s="146">
        <v>0</v>
      </c>
      <c r="R193" s="146">
        <f>Q193*H193</f>
        <v>0</v>
      </c>
      <c r="S193" s="146">
        <v>0</v>
      </c>
      <c r="T193" s="147">
        <f>S193*H193</f>
        <v>0</v>
      </c>
      <c r="AR193" s="148" t="s">
        <v>249</v>
      </c>
      <c r="AT193" s="148" t="s">
        <v>342</v>
      </c>
      <c r="AU193" s="148" t="s">
        <v>84</v>
      </c>
      <c r="AY193" s="17" t="s">
        <v>339</v>
      </c>
      <c r="BE193" s="149">
        <f>IF(N193="základní",J193,0)</f>
        <v>0</v>
      </c>
      <c r="BF193" s="149">
        <f>IF(N193="snížená",J193,0)</f>
        <v>0</v>
      </c>
      <c r="BG193" s="149">
        <f>IF(N193="zákl. přenesená",J193,0)</f>
        <v>0</v>
      </c>
      <c r="BH193" s="149">
        <f>IF(N193="sníž. přenesená",J193,0)</f>
        <v>0</v>
      </c>
      <c r="BI193" s="149">
        <f>IF(N193="nulová",J193,0)</f>
        <v>0</v>
      </c>
      <c r="BJ193" s="17" t="s">
        <v>84</v>
      </c>
      <c r="BK193" s="149">
        <f>ROUND(I193*H193,2)</f>
        <v>0</v>
      </c>
      <c r="BL193" s="17" t="s">
        <v>249</v>
      </c>
      <c r="BM193" s="148" t="s">
        <v>7678</v>
      </c>
    </row>
    <row r="194" spans="2:65" s="1" customFormat="1" x14ac:dyDescent="0.2">
      <c r="B194" s="32"/>
      <c r="D194" s="150" t="s">
        <v>348</v>
      </c>
      <c r="F194" s="151" t="s">
        <v>7677</v>
      </c>
      <c r="I194" s="152"/>
      <c r="L194" s="32"/>
      <c r="M194" s="153"/>
      <c r="T194" s="56"/>
      <c r="AT194" s="17" t="s">
        <v>348</v>
      </c>
      <c r="AU194" s="17" t="s">
        <v>84</v>
      </c>
    </row>
    <row r="195" spans="2:65" s="1" customFormat="1" ht="16.5" customHeight="1" x14ac:dyDescent="0.2">
      <c r="B195" s="136"/>
      <c r="C195" s="137" t="s">
        <v>497</v>
      </c>
      <c r="D195" s="137" t="s">
        <v>342</v>
      </c>
      <c r="E195" s="138" t="s">
        <v>7679</v>
      </c>
      <c r="F195" s="139" t="s">
        <v>7680</v>
      </c>
      <c r="G195" s="140" t="s">
        <v>345</v>
      </c>
      <c r="H195" s="141">
        <v>60</v>
      </c>
      <c r="I195" s="142"/>
      <c r="J195" s="143">
        <f>ROUND(I195*H195,2)</f>
        <v>0</v>
      </c>
      <c r="K195" s="139" t="s">
        <v>346</v>
      </c>
      <c r="L195" s="32"/>
      <c r="M195" s="144" t="s">
        <v>1</v>
      </c>
      <c r="N195" s="145" t="s">
        <v>42</v>
      </c>
      <c r="P195" s="146">
        <f>O195*H195</f>
        <v>0</v>
      </c>
      <c r="Q195" s="146">
        <v>0</v>
      </c>
      <c r="R195" s="146">
        <f>Q195*H195</f>
        <v>0</v>
      </c>
      <c r="S195" s="146">
        <v>0</v>
      </c>
      <c r="T195" s="147">
        <f>S195*H195</f>
        <v>0</v>
      </c>
      <c r="AR195" s="148" t="s">
        <v>249</v>
      </c>
      <c r="AT195" s="148" t="s">
        <v>342</v>
      </c>
      <c r="AU195" s="148" t="s">
        <v>84</v>
      </c>
      <c r="AY195" s="17" t="s">
        <v>339</v>
      </c>
      <c r="BE195" s="149">
        <f>IF(N195="základní",J195,0)</f>
        <v>0</v>
      </c>
      <c r="BF195" s="149">
        <f>IF(N195="snížená",J195,0)</f>
        <v>0</v>
      </c>
      <c r="BG195" s="149">
        <f>IF(N195="zákl. přenesená",J195,0)</f>
        <v>0</v>
      </c>
      <c r="BH195" s="149">
        <f>IF(N195="sníž. přenesená",J195,0)</f>
        <v>0</v>
      </c>
      <c r="BI195" s="149">
        <f>IF(N195="nulová",J195,0)</f>
        <v>0</v>
      </c>
      <c r="BJ195" s="17" t="s">
        <v>84</v>
      </c>
      <c r="BK195" s="149">
        <f>ROUND(I195*H195,2)</f>
        <v>0</v>
      </c>
      <c r="BL195" s="17" t="s">
        <v>249</v>
      </c>
      <c r="BM195" s="148" t="s">
        <v>7681</v>
      </c>
    </row>
    <row r="196" spans="2:65" s="1" customFormat="1" x14ac:dyDescent="0.2">
      <c r="B196" s="32"/>
      <c r="D196" s="150" t="s">
        <v>348</v>
      </c>
      <c r="F196" s="151" t="s">
        <v>7680</v>
      </c>
      <c r="I196" s="152"/>
      <c r="L196" s="32"/>
      <c r="M196" s="153"/>
      <c r="T196" s="56"/>
      <c r="AT196" s="17" t="s">
        <v>348</v>
      </c>
      <c r="AU196" s="17" t="s">
        <v>84</v>
      </c>
    </row>
    <row r="197" spans="2:65" s="1" customFormat="1" ht="21.75" customHeight="1" x14ac:dyDescent="0.2">
      <c r="B197" s="136"/>
      <c r="C197" s="137" t="s">
        <v>501</v>
      </c>
      <c r="D197" s="137" t="s">
        <v>342</v>
      </c>
      <c r="E197" s="138" t="s">
        <v>7682</v>
      </c>
      <c r="F197" s="139" t="s">
        <v>7683</v>
      </c>
      <c r="G197" s="140" t="s">
        <v>345</v>
      </c>
      <c r="H197" s="141">
        <v>30</v>
      </c>
      <c r="I197" s="142"/>
      <c r="J197" s="143">
        <f>ROUND(I197*H197,2)</f>
        <v>0</v>
      </c>
      <c r="K197" s="139" t="s">
        <v>346</v>
      </c>
      <c r="L197" s="32"/>
      <c r="M197" s="144" t="s">
        <v>1</v>
      </c>
      <c r="N197" s="145" t="s">
        <v>42</v>
      </c>
      <c r="P197" s="146">
        <f>O197*H197</f>
        <v>0</v>
      </c>
      <c r="Q197" s="146">
        <v>0</v>
      </c>
      <c r="R197" s="146">
        <f>Q197*H197</f>
        <v>0</v>
      </c>
      <c r="S197" s="146">
        <v>0</v>
      </c>
      <c r="T197" s="147">
        <f>S197*H197</f>
        <v>0</v>
      </c>
      <c r="AR197" s="148" t="s">
        <v>249</v>
      </c>
      <c r="AT197" s="148" t="s">
        <v>342</v>
      </c>
      <c r="AU197" s="148" t="s">
        <v>84</v>
      </c>
      <c r="AY197" s="17" t="s">
        <v>339</v>
      </c>
      <c r="BE197" s="149">
        <f>IF(N197="základní",J197,0)</f>
        <v>0</v>
      </c>
      <c r="BF197" s="149">
        <f>IF(N197="snížená",J197,0)</f>
        <v>0</v>
      </c>
      <c r="BG197" s="149">
        <f>IF(N197="zákl. přenesená",J197,0)</f>
        <v>0</v>
      </c>
      <c r="BH197" s="149">
        <f>IF(N197="sníž. přenesená",J197,0)</f>
        <v>0</v>
      </c>
      <c r="BI197" s="149">
        <f>IF(N197="nulová",J197,0)</f>
        <v>0</v>
      </c>
      <c r="BJ197" s="17" t="s">
        <v>84</v>
      </c>
      <c r="BK197" s="149">
        <f>ROUND(I197*H197,2)</f>
        <v>0</v>
      </c>
      <c r="BL197" s="17" t="s">
        <v>249</v>
      </c>
      <c r="BM197" s="148" t="s">
        <v>7684</v>
      </c>
    </row>
    <row r="198" spans="2:65" s="1" customFormat="1" x14ac:dyDescent="0.2">
      <c r="B198" s="32"/>
      <c r="D198" s="150" t="s">
        <v>348</v>
      </c>
      <c r="F198" s="151" t="s">
        <v>7683</v>
      </c>
      <c r="I198" s="152"/>
      <c r="L198" s="32"/>
      <c r="M198" s="153"/>
      <c r="T198" s="56"/>
      <c r="AT198" s="17" t="s">
        <v>348</v>
      </c>
      <c r="AU198" s="17" t="s">
        <v>84</v>
      </c>
    </row>
    <row r="199" spans="2:65" s="1" customFormat="1" ht="16.5" customHeight="1" x14ac:dyDescent="0.2">
      <c r="B199" s="136"/>
      <c r="C199" s="169" t="s">
        <v>505</v>
      </c>
      <c r="D199" s="169" t="s">
        <v>490</v>
      </c>
      <c r="E199" s="170" t="s">
        <v>7685</v>
      </c>
      <c r="F199" s="171" t="s">
        <v>7686</v>
      </c>
      <c r="G199" s="172" t="s">
        <v>345</v>
      </c>
      <c r="H199" s="173">
        <v>17</v>
      </c>
      <c r="I199" s="174"/>
      <c r="J199" s="175">
        <f>ROUND(I199*H199,2)</f>
        <v>0</v>
      </c>
      <c r="K199" s="171" t="s">
        <v>346</v>
      </c>
      <c r="L199" s="176"/>
      <c r="M199" s="177" t="s">
        <v>1</v>
      </c>
      <c r="N199" s="178" t="s">
        <v>42</v>
      </c>
      <c r="P199" s="146">
        <f>O199*H199</f>
        <v>0</v>
      </c>
      <c r="Q199" s="146">
        <v>0</v>
      </c>
      <c r="R199" s="146">
        <f>Q199*H199</f>
        <v>0</v>
      </c>
      <c r="S199" s="146">
        <v>0</v>
      </c>
      <c r="T199" s="147">
        <f>S199*H199</f>
        <v>0</v>
      </c>
      <c r="AR199" s="148" t="s">
        <v>494</v>
      </c>
      <c r="AT199" s="148" t="s">
        <v>490</v>
      </c>
      <c r="AU199" s="148" t="s">
        <v>84</v>
      </c>
      <c r="AY199" s="17" t="s">
        <v>339</v>
      </c>
      <c r="BE199" s="149">
        <f>IF(N199="základní",J199,0)</f>
        <v>0</v>
      </c>
      <c r="BF199" s="149">
        <f>IF(N199="snížená",J199,0)</f>
        <v>0</v>
      </c>
      <c r="BG199" s="149">
        <f>IF(N199="zákl. přenesená",J199,0)</f>
        <v>0</v>
      </c>
      <c r="BH199" s="149">
        <f>IF(N199="sníž. přenesená",J199,0)</f>
        <v>0</v>
      </c>
      <c r="BI199" s="149">
        <f>IF(N199="nulová",J199,0)</f>
        <v>0</v>
      </c>
      <c r="BJ199" s="17" t="s">
        <v>84</v>
      </c>
      <c r="BK199" s="149">
        <f>ROUND(I199*H199,2)</f>
        <v>0</v>
      </c>
      <c r="BL199" s="17" t="s">
        <v>494</v>
      </c>
      <c r="BM199" s="148" t="s">
        <v>7687</v>
      </c>
    </row>
    <row r="200" spans="2:65" s="1" customFormat="1" x14ac:dyDescent="0.2">
      <c r="B200" s="32"/>
      <c r="D200" s="150" t="s">
        <v>348</v>
      </c>
      <c r="F200" s="151" t="s">
        <v>7686</v>
      </c>
      <c r="I200" s="152"/>
      <c r="L200" s="32"/>
      <c r="M200" s="153"/>
      <c r="T200" s="56"/>
      <c r="AT200" s="17" t="s">
        <v>348</v>
      </c>
      <c r="AU200" s="17" t="s">
        <v>84</v>
      </c>
    </row>
    <row r="201" spans="2:65" s="1" customFormat="1" ht="21.75" customHeight="1" x14ac:dyDescent="0.2">
      <c r="B201" s="136"/>
      <c r="C201" s="169" t="s">
        <v>509</v>
      </c>
      <c r="D201" s="169" t="s">
        <v>490</v>
      </c>
      <c r="E201" s="170" t="s">
        <v>7688</v>
      </c>
      <c r="F201" s="171" t="s">
        <v>7689</v>
      </c>
      <c r="G201" s="172" t="s">
        <v>345</v>
      </c>
      <c r="H201" s="173">
        <v>16</v>
      </c>
      <c r="I201" s="174"/>
      <c r="J201" s="175">
        <f>ROUND(I201*H201,2)</f>
        <v>0</v>
      </c>
      <c r="K201" s="171" t="s">
        <v>346</v>
      </c>
      <c r="L201" s="176"/>
      <c r="M201" s="177" t="s">
        <v>1</v>
      </c>
      <c r="N201" s="178" t="s">
        <v>42</v>
      </c>
      <c r="P201" s="146">
        <f>O201*H201</f>
        <v>0</v>
      </c>
      <c r="Q201" s="146">
        <v>0</v>
      </c>
      <c r="R201" s="146">
        <f>Q201*H201</f>
        <v>0</v>
      </c>
      <c r="S201" s="146">
        <v>0</v>
      </c>
      <c r="T201" s="147">
        <f>S201*H201</f>
        <v>0</v>
      </c>
      <c r="AR201" s="148" t="s">
        <v>494</v>
      </c>
      <c r="AT201" s="148" t="s">
        <v>490</v>
      </c>
      <c r="AU201" s="148" t="s">
        <v>84</v>
      </c>
      <c r="AY201" s="17" t="s">
        <v>339</v>
      </c>
      <c r="BE201" s="149">
        <f>IF(N201="základní",J201,0)</f>
        <v>0</v>
      </c>
      <c r="BF201" s="149">
        <f>IF(N201="snížená",J201,0)</f>
        <v>0</v>
      </c>
      <c r="BG201" s="149">
        <f>IF(N201="zákl. přenesená",J201,0)</f>
        <v>0</v>
      </c>
      <c r="BH201" s="149">
        <f>IF(N201="sníž. přenesená",J201,0)</f>
        <v>0</v>
      </c>
      <c r="BI201" s="149">
        <f>IF(N201="nulová",J201,0)</f>
        <v>0</v>
      </c>
      <c r="BJ201" s="17" t="s">
        <v>84</v>
      </c>
      <c r="BK201" s="149">
        <f>ROUND(I201*H201,2)</f>
        <v>0</v>
      </c>
      <c r="BL201" s="17" t="s">
        <v>494</v>
      </c>
      <c r="BM201" s="148" t="s">
        <v>7690</v>
      </c>
    </row>
    <row r="202" spans="2:65" s="1" customFormat="1" x14ac:dyDescent="0.2">
      <c r="B202" s="32"/>
      <c r="D202" s="150" t="s">
        <v>348</v>
      </c>
      <c r="F202" s="151" t="s">
        <v>7689</v>
      </c>
      <c r="I202" s="152"/>
      <c r="L202" s="32"/>
      <c r="M202" s="153"/>
      <c r="T202" s="56"/>
      <c r="AT202" s="17" t="s">
        <v>348</v>
      </c>
      <c r="AU202" s="17" t="s">
        <v>84</v>
      </c>
    </row>
    <row r="203" spans="2:65" s="1" customFormat="1" ht="16.5" customHeight="1" x14ac:dyDescent="0.2">
      <c r="B203" s="136"/>
      <c r="C203" s="137" t="s">
        <v>513</v>
      </c>
      <c r="D203" s="137" t="s">
        <v>342</v>
      </c>
      <c r="E203" s="138" t="s">
        <v>6790</v>
      </c>
      <c r="F203" s="139" t="s">
        <v>7224</v>
      </c>
      <c r="G203" s="140" t="s">
        <v>345</v>
      </c>
      <c r="H203" s="141">
        <v>33</v>
      </c>
      <c r="I203" s="142"/>
      <c r="J203" s="143">
        <f>ROUND(I203*H203,2)</f>
        <v>0</v>
      </c>
      <c r="K203" s="139" t="s">
        <v>346</v>
      </c>
      <c r="L203" s="32"/>
      <c r="M203" s="144" t="s">
        <v>1</v>
      </c>
      <c r="N203" s="145" t="s">
        <v>42</v>
      </c>
      <c r="P203" s="146">
        <f>O203*H203</f>
        <v>0</v>
      </c>
      <c r="Q203" s="146">
        <v>0</v>
      </c>
      <c r="R203" s="146">
        <f>Q203*H203</f>
        <v>0</v>
      </c>
      <c r="S203" s="146">
        <v>0</v>
      </c>
      <c r="T203" s="147">
        <f>S203*H203</f>
        <v>0</v>
      </c>
      <c r="AR203" s="148" t="s">
        <v>249</v>
      </c>
      <c r="AT203" s="148" t="s">
        <v>342</v>
      </c>
      <c r="AU203" s="148" t="s">
        <v>84</v>
      </c>
      <c r="AY203" s="17" t="s">
        <v>339</v>
      </c>
      <c r="BE203" s="149">
        <f>IF(N203="základní",J203,0)</f>
        <v>0</v>
      </c>
      <c r="BF203" s="149">
        <f>IF(N203="snížená",J203,0)</f>
        <v>0</v>
      </c>
      <c r="BG203" s="149">
        <f>IF(N203="zákl. přenesená",J203,0)</f>
        <v>0</v>
      </c>
      <c r="BH203" s="149">
        <f>IF(N203="sníž. přenesená",J203,0)</f>
        <v>0</v>
      </c>
      <c r="BI203" s="149">
        <f>IF(N203="nulová",J203,0)</f>
        <v>0</v>
      </c>
      <c r="BJ203" s="17" t="s">
        <v>84</v>
      </c>
      <c r="BK203" s="149">
        <f>ROUND(I203*H203,2)</f>
        <v>0</v>
      </c>
      <c r="BL203" s="17" t="s">
        <v>249</v>
      </c>
      <c r="BM203" s="148" t="s">
        <v>7691</v>
      </c>
    </row>
    <row r="204" spans="2:65" s="1" customFormat="1" x14ac:dyDescent="0.2">
      <c r="B204" s="32"/>
      <c r="D204" s="150" t="s">
        <v>348</v>
      </c>
      <c r="F204" s="151" t="s">
        <v>6791</v>
      </c>
      <c r="I204" s="152"/>
      <c r="L204" s="32"/>
      <c r="M204" s="153"/>
      <c r="T204" s="56"/>
      <c r="AT204" s="17" t="s">
        <v>348</v>
      </c>
      <c r="AU204" s="17" t="s">
        <v>84</v>
      </c>
    </row>
    <row r="205" spans="2:65" s="1" customFormat="1" ht="21.75" customHeight="1" x14ac:dyDescent="0.2">
      <c r="B205" s="136"/>
      <c r="C205" s="169" t="s">
        <v>517</v>
      </c>
      <c r="D205" s="169" t="s">
        <v>490</v>
      </c>
      <c r="E205" s="170" t="s">
        <v>7692</v>
      </c>
      <c r="F205" s="171" t="s">
        <v>7693</v>
      </c>
      <c r="G205" s="172" t="s">
        <v>345</v>
      </c>
      <c r="H205" s="173">
        <v>43</v>
      </c>
      <c r="I205" s="174"/>
      <c r="J205" s="175">
        <f>ROUND(I205*H205,2)</f>
        <v>0</v>
      </c>
      <c r="K205" s="171" t="s">
        <v>346</v>
      </c>
      <c r="L205" s="176"/>
      <c r="M205" s="177" t="s">
        <v>1</v>
      </c>
      <c r="N205" s="178" t="s">
        <v>42</v>
      </c>
      <c r="P205" s="146">
        <f>O205*H205</f>
        <v>0</v>
      </c>
      <c r="Q205" s="146">
        <v>0</v>
      </c>
      <c r="R205" s="146">
        <f>Q205*H205</f>
        <v>0</v>
      </c>
      <c r="S205" s="146">
        <v>0</v>
      </c>
      <c r="T205" s="147">
        <f>S205*H205</f>
        <v>0</v>
      </c>
      <c r="AR205" s="148" t="s">
        <v>494</v>
      </c>
      <c r="AT205" s="148" t="s">
        <v>490</v>
      </c>
      <c r="AU205" s="148" t="s">
        <v>84</v>
      </c>
      <c r="AY205" s="17" t="s">
        <v>339</v>
      </c>
      <c r="BE205" s="149">
        <f>IF(N205="základní",J205,0)</f>
        <v>0</v>
      </c>
      <c r="BF205" s="149">
        <f>IF(N205="snížená",J205,0)</f>
        <v>0</v>
      </c>
      <c r="BG205" s="149">
        <f>IF(N205="zákl. přenesená",J205,0)</f>
        <v>0</v>
      </c>
      <c r="BH205" s="149">
        <f>IF(N205="sníž. přenesená",J205,0)</f>
        <v>0</v>
      </c>
      <c r="BI205" s="149">
        <f>IF(N205="nulová",J205,0)</f>
        <v>0</v>
      </c>
      <c r="BJ205" s="17" t="s">
        <v>84</v>
      </c>
      <c r="BK205" s="149">
        <f>ROUND(I205*H205,2)</f>
        <v>0</v>
      </c>
      <c r="BL205" s="17" t="s">
        <v>494</v>
      </c>
      <c r="BM205" s="148" t="s">
        <v>7694</v>
      </c>
    </row>
    <row r="206" spans="2:65" s="1" customFormat="1" x14ac:dyDescent="0.2">
      <c r="B206" s="32"/>
      <c r="D206" s="150" t="s">
        <v>348</v>
      </c>
      <c r="F206" s="151" t="s">
        <v>7693</v>
      </c>
      <c r="I206" s="152"/>
      <c r="L206" s="32"/>
      <c r="M206" s="153"/>
      <c r="T206" s="56"/>
      <c r="AT206" s="17" t="s">
        <v>348</v>
      </c>
      <c r="AU206" s="17" t="s">
        <v>84</v>
      </c>
    </row>
    <row r="207" spans="2:65" s="1" customFormat="1" ht="16.5" customHeight="1" x14ac:dyDescent="0.2">
      <c r="B207" s="136"/>
      <c r="C207" s="137" t="s">
        <v>521</v>
      </c>
      <c r="D207" s="137" t="s">
        <v>342</v>
      </c>
      <c r="E207" s="138" t="s">
        <v>7531</v>
      </c>
      <c r="F207" s="139" t="s">
        <v>7695</v>
      </c>
      <c r="G207" s="140" t="s">
        <v>345</v>
      </c>
      <c r="H207" s="141">
        <v>43</v>
      </c>
      <c r="I207" s="142"/>
      <c r="J207" s="143">
        <f>ROUND(I207*H207,2)</f>
        <v>0</v>
      </c>
      <c r="K207" s="139" t="s">
        <v>346</v>
      </c>
      <c r="L207" s="32"/>
      <c r="M207" s="144" t="s">
        <v>1</v>
      </c>
      <c r="N207" s="145" t="s">
        <v>42</v>
      </c>
      <c r="P207" s="146">
        <f>O207*H207</f>
        <v>0</v>
      </c>
      <c r="Q207" s="146">
        <v>0</v>
      </c>
      <c r="R207" s="146">
        <f>Q207*H207</f>
        <v>0</v>
      </c>
      <c r="S207" s="146">
        <v>0</v>
      </c>
      <c r="T207" s="147">
        <f>S207*H207</f>
        <v>0</v>
      </c>
      <c r="AR207" s="148" t="s">
        <v>249</v>
      </c>
      <c r="AT207" s="148" t="s">
        <v>342</v>
      </c>
      <c r="AU207" s="148" t="s">
        <v>84</v>
      </c>
      <c r="AY207" s="17" t="s">
        <v>339</v>
      </c>
      <c r="BE207" s="149">
        <f>IF(N207="základní",J207,0)</f>
        <v>0</v>
      </c>
      <c r="BF207" s="149">
        <f>IF(N207="snížená",J207,0)</f>
        <v>0</v>
      </c>
      <c r="BG207" s="149">
        <f>IF(N207="zákl. přenesená",J207,0)</f>
        <v>0</v>
      </c>
      <c r="BH207" s="149">
        <f>IF(N207="sníž. přenesená",J207,0)</f>
        <v>0</v>
      </c>
      <c r="BI207" s="149">
        <f>IF(N207="nulová",J207,0)</f>
        <v>0</v>
      </c>
      <c r="BJ207" s="17" t="s">
        <v>84</v>
      </c>
      <c r="BK207" s="149">
        <f>ROUND(I207*H207,2)</f>
        <v>0</v>
      </c>
      <c r="BL207" s="17" t="s">
        <v>249</v>
      </c>
      <c r="BM207" s="148" t="s">
        <v>7696</v>
      </c>
    </row>
    <row r="208" spans="2:65" s="1" customFormat="1" ht="19.2" x14ac:dyDescent="0.2">
      <c r="B208" s="32"/>
      <c r="D208" s="150" t="s">
        <v>348</v>
      </c>
      <c r="F208" s="151" t="s">
        <v>7532</v>
      </c>
      <c r="I208" s="152"/>
      <c r="L208" s="32"/>
      <c r="M208" s="153"/>
      <c r="T208" s="56"/>
      <c r="AT208" s="17" t="s">
        <v>348</v>
      </c>
      <c r="AU208" s="17" t="s">
        <v>84</v>
      </c>
    </row>
    <row r="209" spans="2:65" s="1" customFormat="1" ht="16.5" customHeight="1" x14ac:dyDescent="0.2">
      <c r="B209" s="136"/>
      <c r="C209" s="169" t="s">
        <v>527</v>
      </c>
      <c r="D209" s="169" t="s">
        <v>490</v>
      </c>
      <c r="E209" s="170" t="s">
        <v>7697</v>
      </c>
      <c r="F209" s="171" t="s">
        <v>7698</v>
      </c>
      <c r="G209" s="172" t="s">
        <v>345</v>
      </c>
      <c r="H209" s="173">
        <v>5</v>
      </c>
      <c r="I209" s="174"/>
      <c r="J209" s="175">
        <f>ROUND(I209*H209,2)</f>
        <v>0</v>
      </c>
      <c r="K209" s="171" t="s">
        <v>346</v>
      </c>
      <c r="L209" s="176"/>
      <c r="M209" s="177" t="s">
        <v>1</v>
      </c>
      <c r="N209" s="178" t="s">
        <v>42</v>
      </c>
      <c r="P209" s="146">
        <f>O209*H209</f>
        <v>0</v>
      </c>
      <c r="Q209" s="146">
        <v>0</v>
      </c>
      <c r="R209" s="146">
        <f>Q209*H209</f>
        <v>0</v>
      </c>
      <c r="S209" s="146">
        <v>0</v>
      </c>
      <c r="T209" s="147">
        <f>S209*H209</f>
        <v>0</v>
      </c>
      <c r="AR209" s="148" t="s">
        <v>494</v>
      </c>
      <c r="AT209" s="148" t="s">
        <v>490</v>
      </c>
      <c r="AU209" s="148" t="s">
        <v>84</v>
      </c>
      <c r="AY209" s="17" t="s">
        <v>339</v>
      </c>
      <c r="BE209" s="149">
        <f>IF(N209="základní",J209,0)</f>
        <v>0</v>
      </c>
      <c r="BF209" s="149">
        <f>IF(N209="snížená",J209,0)</f>
        <v>0</v>
      </c>
      <c r="BG209" s="149">
        <f>IF(N209="zákl. přenesená",J209,0)</f>
        <v>0</v>
      </c>
      <c r="BH209" s="149">
        <f>IF(N209="sníž. přenesená",J209,0)</f>
        <v>0</v>
      </c>
      <c r="BI209" s="149">
        <f>IF(N209="nulová",J209,0)</f>
        <v>0</v>
      </c>
      <c r="BJ209" s="17" t="s">
        <v>84</v>
      </c>
      <c r="BK209" s="149">
        <f>ROUND(I209*H209,2)</f>
        <v>0</v>
      </c>
      <c r="BL209" s="17" t="s">
        <v>494</v>
      </c>
      <c r="BM209" s="148" t="s">
        <v>7699</v>
      </c>
    </row>
    <row r="210" spans="2:65" s="1" customFormat="1" x14ac:dyDescent="0.2">
      <c r="B210" s="32"/>
      <c r="D210" s="150" t="s">
        <v>348</v>
      </c>
      <c r="F210" s="151" t="s">
        <v>7698</v>
      </c>
      <c r="I210" s="152"/>
      <c r="L210" s="32"/>
      <c r="M210" s="153"/>
      <c r="T210" s="56"/>
      <c r="AT210" s="17" t="s">
        <v>348</v>
      </c>
      <c r="AU210" s="17" t="s">
        <v>84</v>
      </c>
    </row>
    <row r="211" spans="2:65" s="1" customFormat="1" ht="16.5" customHeight="1" x14ac:dyDescent="0.2">
      <c r="B211" s="136"/>
      <c r="C211" s="137" t="s">
        <v>537</v>
      </c>
      <c r="D211" s="137" t="s">
        <v>342</v>
      </c>
      <c r="E211" s="138" t="s">
        <v>7700</v>
      </c>
      <c r="F211" s="139" t="s">
        <v>7701</v>
      </c>
      <c r="G211" s="140" t="s">
        <v>345</v>
      </c>
      <c r="H211" s="141">
        <v>5</v>
      </c>
      <c r="I211" s="142"/>
      <c r="J211" s="143">
        <f>ROUND(I211*H211,2)</f>
        <v>0</v>
      </c>
      <c r="K211" s="139" t="s">
        <v>346</v>
      </c>
      <c r="L211" s="32"/>
      <c r="M211" s="144" t="s">
        <v>1</v>
      </c>
      <c r="N211" s="145" t="s">
        <v>42</v>
      </c>
      <c r="P211" s="146">
        <f>O211*H211</f>
        <v>0</v>
      </c>
      <c r="Q211" s="146">
        <v>0</v>
      </c>
      <c r="R211" s="146">
        <f>Q211*H211</f>
        <v>0</v>
      </c>
      <c r="S211" s="146">
        <v>0</v>
      </c>
      <c r="T211" s="147">
        <f>S211*H211</f>
        <v>0</v>
      </c>
      <c r="AR211" s="148" t="s">
        <v>249</v>
      </c>
      <c r="AT211" s="148" t="s">
        <v>342</v>
      </c>
      <c r="AU211" s="148" t="s">
        <v>84</v>
      </c>
      <c r="AY211" s="17" t="s">
        <v>339</v>
      </c>
      <c r="BE211" s="149">
        <f>IF(N211="základní",J211,0)</f>
        <v>0</v>
      </c>
      <c r="BF211" s="149">
        <f>IF(N211="snížená",J211,0)</f>
        <v>0</v>
      </c>
      <c r="BG211" s="149">
        <f>IF(N211="zákl. přenesená",J211,0)</f>
        <v>0</v>
      </c>
      <c r="BH211" s="149">
        <f>IF(N211="sníž. přenesená",J211,0)</f>
        <v>0</v>
      </c>
      <c r="BI211" s="149">
        <f>IF(N211="nulová",J211,0)</f>
        <v>0</v>
      </c>
      <c r="BJ211" s="17" t="s">
        <v>84</v>
      </c>
      <c r="BK211" s="149">
        <f>ROUND(I211*H211,2)</f>
        <v>0</v>
      </c>
      <c r="BL211" s="17" t="s">
        <v>249</v>
      </c>
      <c r="BM211" s="148" t="s">
        <v>7702</v>
      </c>
    </row>
    <row r="212" spans="2:65" s="1" customFormat="1" x14ac:dyDescent="0.2">
      <c r="B212" s="32"/>
      <c r="D212" s="150" t="s">
        <v>348</v>
      </c>
      <c r="F212" s="151" t="s">
        <v>7701</v>
      </c>
      <c r="I212" s="152"/>
      <c r="L212" s="32"/>
      <c r="M212" s="153"/>
      <c r="T212" s="56"/>
      <c r="AT212" s="17" t="s">
        <v>348</v>
      </c>
      <c r="AU212" s="17" t="s">
        <v>84</v>
      </c>
    </row>
    <row r="213" spans="2:65" s="1" customFormat="1" ht="16.5" customHeight="1" x14ac:dyDescent="0.2">
      <c r="B213" s="136"/>
      <c r="C213" s="169" t="s">
        <v>542</v>
      </c>
      <c r="D213" s="169" t="s">
        <v>490</v>
      </c>
      <c r="E213" s="170" t="s">
        <v>7703</v>
      </c>
      <c r="F213" s="171" t="s">
        <v>7704</v>
      </c>
      <c r="G213" s="172" t="s">
        <v>358</v>
      </c>
      <c r="H213" s="173">
        <v>102</v>
      </c>
      <c r="I213" s="174"/>
      <c r="J213" s="175">
        <f>ROUND(I213*H213,2)</f>
        <v>0</v>
      </c>
      <c r="K213" s="171" t="s">
        <v>346</v>
      </c>
      <c r="L213" s="176"/>
      <c r="M213" s="177" t="s">
        <v>1</v>
      </c>
      <c r="N213" s="178" t="s">
        <v>42</v>
      </c>
      <c r="P213" s="146">
        <f>O213*H213</f>
        <v>0</v>
      </c>
      <c r="Q213" s="146">
        <v>0</v>
      </c>
      <c r="R213" s="146">
        <f>Q213*H213</f>
        <v>0</v>
      </c>
      <c r="S213" s="146">
        <v>0</v>
      </c>
      <c r="T213" s="147">
        <f>S213*H213</f>
        <v>0</v>
      </c>
      <c r="AR213" s="148" t="s">
        <v>494</v>
      </c>
      <c r="AT213" s="148" t="s">
        <v>490</v>
      </c>
      <c r="AU213" s="148" t="s">
        <v>84</v>
      </c>
      <c r="AY213" s="17" t="s">
        <v>339</v>
      </c>
      <c r="BE213" s="149">
        <f>IF(N213="základní",J213,0)</f>
        <v>0</v>
      </c>
      <c r="BF213" s="149">
        <f>IF(N213="snížená",J213,0)</f>
        <v>0</v>
      </c>
      <c r="BG213" s="149">
        <f>IF(N213="zákl. přenesená",J213,0)</f>
        <v>0</v>
      </c>
      <c r="BH213" s="149">
        <f>IF(N213="sníž. přenesená",J213,0)</f>
        <v>0</v>
      </c>
      <c r="BI213" s="149">
        <f>IF(N213="nulová",J213,0)</f>
        <v>0</v>
      </c>
      <c r="BJ213" s="17" t="s">
        <v>84</v>
      </c>
      <c r="BK213" s="149">
        <f>ROUND(I213*H213,2)</f>
        <v>0</v>
      </c>
      <c r="BL213" s="17" t="s">
        <v>494</v>
      </c>
      <c r="BM213" s="148" t="s">
        <v>7705</v>
      </c>
    </row>
    <row r="214" spans="2:65" s="1" customFormat="1" x14ac:dyDescent="0.2">
      <c r="B214" s="32"/>
      <c r="D214" s="150" t="s">
        <v>348</v>
      </c>
      <c r="F214" s="151" t="s">
        <v>7704</v>
      </c>
      <c r="I214" s="152"/>
      <c r="L214" s="32"/>
      <c r="M214" s="153"/>
      <c r="T214" s="56"/>
      <c r="AT214" s="17" t="s">
        <v>348</v>
      </c>
      <c r="AU214" s="17" t="s">
        <v>84</v>
      </c>
    </row>
    <row r="215" spans="2:65" s="1" customFormat="1" ht="24.15" customHeight="1" x14ac:dyDescent="0.2">
      <c r="B215" s="136"/>
      <c r="C215" s="137" t="s">
        <v>549</v>
      </c>
      <c r="D215" s="137" t="s">
        <v>342</v>
      </c>
      <c r="E215" s="138" t="s">
        <v>7706</v>
      </c>
      <c r="F215" s="139" t="s">
        <v>7707</v>
      </c>
      <c r="G215" s="140" t="s">
        <v>358</v>
      </c>
      <c r="H215" s="141">
        <v>102</v>
      </c>
      <c r="I215" s="142"/>
      <c r="J215" s="143">
        <f>ROUND(I215*H215,2)</f>
        <v>0</v>
      </c>
      <c r="K215" s="139" t="s">
        <v>346</v>
      </c>
      <c r="L215" s="32"/>
      <c r="M215" s="144" t="s">
        <v>1</v>
      </c>
      <c r="N215" s="145" t="s">
        <v>42</v>
      </c>
      <c r="P215" s="146">
        <f>O215*H215</f>
        <v>0</v>
      </c>
      <c r="Q215" s="146">
        <v>0</v>
      </c>
      <c r="R215" s="146">
        <f>Q215*H215</f>
        <v>0</v>
      </c>
      <c r="S215" s="146">
        <v>0</v>
      </c>
      <c r="T215" s="147">
        <f>S215*H215</f>
        <v>0</v>
      </c>
      <c r="AR215" s="148" t="s">
        <v>249</v>
      </c>
      <c r="AT215" s="148" t="s">
        <v>342</v>
      </c>
      <c r="AU215" s="148" t="s">
        <v>84</v>
      </c>
      <c r="AY215" s="17" t="s">
        <v>339</v>
      </c>
      <c r="BE215" s="149">
        <f>IF(N215="základní",J215,0)</f>
        <v>0</v>
      </c>
      <c r="BF215" s="149">
        <f>IF(N215="snížená",J215,0)</f>
        <v>0</v>
      </c>
      <c r="BG215" s="149">
        <f>IF(N215="zákl. přenesená",J215,0)</f>
        <v>0</v>
      </c>
      <c r="BH215" s="149">
        <f>IF(N215="sníž. přenesená",J215,0)</f>
        <v>0</v>
      </c>
      <c r="BI215" s="149">
        <f>IF(N215="nulová",J215,0)</f>
        <v>0</v>
      </c>
      <c r="BJ215" s="17" t="s">
        <v>84</v>
      </c>
      <c r="BK215" s="149">
        <f>ROUND(I215*H215,2)</f>
        <v>0</v>
      </c>
      <c r="BL215" s="17" t="s">
        <v>249</v>
      </c>
      <c r="BM215" s="148" t="s">
        <v>7708</v>
      </c>
    </row>
    <row r="216" spans="2:65" s="1" customFormat="1" ht="19.2" x14ac:dyDescent="0.2">
      <c r="B216" s="32"/>
      <c r="D216" s="150" t="s">
        <v>348</v>
      </c>
      <c r="F216" s="151" t="s">
        <v>7709</v>
      </c>
      <c r="I216" s="152"/>
      <c r="L216" s="32"/>
      <c r="M216" s="153"/>
      <c r="T216" s="56"/>
      <c r="AT216" s="17" t="s">
        <v>348</v>
      </c>
      <c r="AU216" s="17" t="s">
        <v>84</v>
      </c>
    </row>
    <row r="217" spans="2:65" s="1" customFormat="1" ht="21.75" customHeight="1" x14ac:dyDescent="0.2">
      <c r="B217" s="136"/>
      <c r="C217" s="169" t="s">
        <v>551</v>
      </c>
      <c r="D217" s="169" t="s">
        <v>490</v>
      </c>
      <c r="E217" s="170" t="s">
        <v>7710</v>
      </c>
      <c r="F217" s="171" t="s">
        <v>7711</v>
      </c>
      <c r="G217" s="172" t="s">
        <v>345</v>
      </c>
      <c r="H217" s="173">
        <v>15</v>
      </c>
      <c r="I217" s="174"/>
      <c r="J217" s="175">
        <f>ROUND(I217*H217,2)</f>
        <v>0</v>
      </c>
      <c r="K217" s="171" t="s">
        <v>346</v>
      </c>
      <c r="L217" s="176"/>
      <c r="M217" s="177" t="s">
        <v>1</v>
      </c>
      <c r="N217" s="178" t="s">
        <v>42</v>
      </c>
      <c r="P217" s="146">
        <f>O217*H217</f>
        <v>0</v>
      </c>
      <c r="Q217" s="146">
        <v>0</v>
      </c>
      <c r="R217" s="146">
        <f>Q217*H217</f>
        <v>0</v>
      </c>
      <c r="S217" s="146">
        <v>0</v>
      </c>
      <c r="T217" s="147">
        <f>S217*H217</f>
        <v>0</v>
      </c>
      <c r="AR217" s="148" t="s">
        <v>494</v>
      </c>
      <c r="AT217" s="148" t="s">
        <v>490</v>
      </c>
      <c r="AU217" s="148" t="s">
        <v>84</v>
      </c>
      <c r="AY217" s="17" t="s">
        <v>339</v>
      </c>
      <c r="BE217" s="149">
        <f>IF(N217="základní",J217,0)</f>
        <v>0</v>
      </c>
      <c r="BF217" s="149">
        <f>IF(N217="snížená",J217,0)</f>
        <v>0</v>
      </c>
      <c r="BG217" s="149">
        <f>IF(N217="zákl. přenesená",J217,0)</f>
        <v>0</v>
      </c>
      <c r="BH217" s="149">
        <f>IF(N217="sníž. přenesená",J217,0)</f>
        <v>0</v>
      </c>
      <c r="BI217" s="149">
        <f>IF(N217="nulová",J217,0)</f>
        <v>0</v>
      </c>
      <c r="BJ217" s="17" t="s">
        <v>84</v>
      </c>
      <c r="BK217" s="149">
        <f>ROUND(I217*H217,2)</f>
        <v>0</v>
      </c>
      <c r="BL217" s="17" t="s">
        <v>494</v>
      </c>
      <c r="BM217" s="148" t="s">
        <v>7712</v>
      </c>
    </row>
    <row r="218" spans="2:65" s="1" customFormat="1" x14ac:dyDescent="0.2">
      <c r="B218" s="32"/>
      <c r="D218" s="150" t="s">
        <v>348</v>
      </c>
      <c r="F218" s="151" t="s">
        <v>7711</v>
      </c>
      <c r="I218" s="152"/>
      <c r="L218" s="32"/>
      <c r="M218" s="153"/>
      <c r="T218" s="56"/>
      <c r="AT218" s="17" t="s">
        <v>348</v>
      </c>
      <c r="AU218" s="17" t="s">
        <v>84</v>
      </c>
    </row>
    <row r="219" spans="2:65" s="1" customFormat="1" ht="16.5" customHeight="1" x14ac:dyDescent="0.2">
      <c r="B219" s="136"/>
      <c r="C219" s="137" t="s">
        <v>555</v>
      </c>
      <c r="D219" s="137" t="s">
        <v>342</v>
      </c>
      <c r="E219" s="138" t="s">
        <v>7540</v>
      </c>
      <c r="F219" s="139" t="s">
        <v>7541</v>
      </c>
      <c r="G219" s="140" t="s">
        <v>345</v>
      </c>
      <c r="H219" s="141">
        <v>15</v>
      </c>
      <c r="I219" s="142"/>
      <c r="J219" s="143">
        <f>ROUND(I219*H219,2)</f>
        <v>0</v>
      </c>
      <c r="K219" s="139" t="s">
        <v>346</v>
      </c>
      <c r="L219" s="32"/>
      <c r="M219" s="144" t="s">
        <v>1</v>
      </c>
      <c r="N219" s="145" t="s">
        <v>42</v>
      </c>
      <c r="P219" s="146">
        <f>O219*H219</f>
        <v>0</v>
      </c>
      <c r="Q219" s="146">
        <v>0</v>
      </c>
      <c r="R219" s="146">
        <f>Q219*H219</f>
        <v>0</v>
      </c>
      <c r="S219" s="146">
        <v>0</v>
      </c>
      <c r="T219" s="147">
        <f>S219*H219</f>
        <v>0</v>
      </c>
      <c r="AR219" s="148" t="s">
        <v>249</v>
      </c>
      <c r="AT219" s="148" t="s">
        <v>342</v>
      </c>
      <c r="AU219" s="148" t="s">
        <v>84</v>
      </c>
      <c r="AY219" s="17" t="s">
        <v>339</v>
      </c>
      <c r="BE219" s="149">
        <f>IF(N219="základní",J219,0)</f>
        <v>0</v>
      </c>
      <c r="BF219" s="149">
        <f>IF(N219="snížená",J219,0)</f>
        <v>0</v>
      </c>
      <c r="BG219" s="149">
        <f>IF(N219="zákl. přenesená",J219,0)</f>
        <v>0</v>
      </c>
      <c r="BH219" s="149">
        <f>IF(N219="sníž. přenesená",J219,0)</f>
        <v>0</v>
      </c>
      <c r="BI219" s="149">
        <f>IF(N219="nulová",J219,0)</f>
        <v>0</v>
      </c>
      <c r="BJ219" s="17" t="s">
        <v>84</v>
      </c>
      <c r="BK219" s="149">
        <f>ROUND(I219*H219,2)</f>
        <v>0</v>
      </c>
      <c r="BL219" s="17" t="s">
        <v>249</v>
      </c>
      <c r="BM219" s="148" t="s">
        <v>7713</v>
      </c>
    </row>
    <row r="220" spans="2:65" s="1" customFormat="1" x14ac:dyDescent="0.2">
      <c r="B220" s="32"/>
      <c r="D220" s="150" t="s">
        <v>348</v>
      </c>
      <c r="F220" s="151" t="s">
        <v>7541</v>
      </c>
      <c r="I220" s="152"/>
      <c r="L220" s="32"/>
      <c r="M220" s="153"/>
      <c r="T220" s="56"/>
      <c r="AT220" s="17" t="s">
        <v>348</v>
      </c>
      <c r="AU220" s="17" t="s">
        <v>84</v>
      </c>
    </row>
    <row r="221" spans="2:65" s="1" customFormat="1" ht="16.5" customHeight="1" x14ac:dyDescent="0.2">
      <c r="B221" s="136"/>
      <c r="C221" s="169" t="s">
        <v>561</v>
      </c>
      <c r="D221" s="169" t="s">
        <v>490</v>
      </c>
      <c r="E221" s="170" t="s">
        <v>7345</v>
      </c>
      <c r="F221" s="171" t="s">
        <v>7346</v>
      </c>
      <c r="G221" s="172" t="s">
        <v>358</v>
      </c>
      <c r="H221" s="173">
        <v>4431</v>
      </c>
      <c r="I221" s="174"/>
      <c r="J221" s="175">
        <f>ROUND(I221*H221,2)</f>
        <v>0</v>
      </c>
      <c r="K221" s="171" t="s">
        <v>346</v>
      </c>
      <c r="L221" s="176"/>
      <c r="M221" s="177" t="s">
        <v>1</v>
      </c>
      <c r="N221" s="178" t="s">
        <v>42</v>
      </c>
      <c r="P221" s="146">
        <f>O221*H221</f>
        <v>0</v>
      </c>
      <c r="Q221" s="146">
        <v>0</v>
      </c>
      <c r="R221" s="146">
        <f>Q221*H221</f>
        <v>0</v>
      </c>
      <c r="S221" s="146">
        <v>0</v>
      </c>
      <c r="T221" s="147">
        <f>S221*H221</f>
        <v>0</v>
      </c>
      <c r="AR221" s="148" t="s">
        <v>494</v>
      </c>
      <c r="AT221" s="148" t="s">
        <v>490</v>
      </c>
      <c r="AU221" s="148" t="s">
        <v>84</v>
      </c>
      <c r="AY221" s="17" t="s">
        <v>339</v>
      </c>
      <c r="BE221" s="149">
        <f>IF(N221="základní",J221,0)</f>
        <v>0</v>
      </c>
      <c r="BF221" s="149">
        <f>IF(N221="snížená",J221,0)</f>
        <v>0</v>
      </c>
      <c r="BG221" s="149">
        <f>IF(N221="zákl. přenesená",J221,0)</f>
        <v>0</v>
      </c>
      <c r="BH221" s="149">
        <f>IF(N221="sníž. přenesená",J221,0)</f>
        <v>0</v>
      </c>
      <c r="BI221" s="149">
        <f>IF(N221="nulová",J221,0)</f>
        <v>0</v>
      </c>
      <c r="BJ221" s="17" t="s">
        <v>84</v>
      </c>
      <c r="BK221" s="149">
        <f>ROUND(I221*H221,2)</f>
        <v>0</v>
      </c>
      <c r="BL221" s="17" t="s">
        <v>494</v>
      </c>
      <c r="BM221" s="148" t="s">
        <v>7714</v>
      </c>
    </row>
    <row r="222" spans="2:65" s="1" customFormat="1" x14ac:dyDescent="0.2">
      <c r="B222" s="32"/>
      <c r="D222" s="150" t="s">
        <v>348</v>
      </c>
      <c r="F222" s="151" t="s">
        <v>7346</v>
      </c>
      <c r="I222" s="152"/>
      <c r="L222" s="32"/>
      <c r="M222" s="153"/>
      <c r="T222" s="56"/>
      <c r="AT222" s="17" t="s">
        <v>348</v>
      </c>
      <c r="AU222" s="17" t="s">
        <v>84</v>
      </c>
    </row>
    <row r="223" spans="2:65" s="12" customFormat="1" x14ac:dyDescent="0.2">
      <c r="B223" s="155"/>
      <c r="D223" s="150" t="s">
        <v>376</v>
      </c>
      <c r="E223" s="156" t="s">
        <v>1</v>
      </c>
      <c r="F223" s="157" t="s">
        <v>7715</v>
      </c>
      <c r="H223" s="158">
        <v>4431</v>
      </c>
      <c r="I223" s="159"/>
      <c r="L223" s="155"/>
      <c r="M223" s="160"/>
      <c r="T223" s="161"/>
      <c r="AT223" s="156" t="s">
        <v>376</v>
      </c>
      <c r="AU223" s="156" t="s">
        <v>84</v>
      </c>
      <c r="AV223" s="12" t="s">
        <v>86</v>
      </c>
      <c r="AW223" s="12" t="s">
        <v>34</v>
      </c>
      <c r="AX223" s="12" t="s">
        <v>77</v>
      </c>
      <c r="AY223" s="156" t="s">
        <v>339</v>
      </c>
    </row>
    <row r="224" spans="2:65" s="15" customFormat="1" x14ac:dyDescent="0.2">
      <c r="B224" s="189"/>
      <c r="D224" s="150" t="s">
        <v>376</v>
      </c>
      <c r="E224" s="190" t="s">
        <v>1</v>
      </c>
      <c r="F224" s="191" t="s">
        <v>7716</v>
      </c>
      <c r="H224" s="190" t="s">
        <v>1</v>
      </c>
      <c r="I224" s="192"/>
      <c r="L224" s="189"/>
      <c r="M224" s="193"/>
      <c r="T224" s="194"/>
      <c r="AT224" s="190" t="s">
        <v>376</v>
      </c>
      <c r="AU224" s="190" t="s">
        <v>84</v>
      </c>
      <c r="AV224" s="15" t="s">
        <v>84</v>
      </c>
      <c r="AW224" s="15" t="s">
        <v>34</v>
      </c>
      <c r="AX224" s="15" t="s">
        <v>77</v>
      </c>
      <c r="AY224" s="190" t="s">
        <v>339</v>
      </c>
    </row>
    <row r="225" spans="2:65" s="13" customFormat="1" x14ac:dyDescent="0.2">
      <c r="B225" s="162"/>
      <c r="D225" s="150" t="s">
        <v>376</v>
      </c>
      <c r="E225" s="163" t="s">
        <v>1</v>
      </c>
      <c r="F225" s="164" t="s">
        <v>398</v>
      </c>
      <c r="H225" s="165">
        <v>4431</v>
      </c>
      <c r="I225" s="166"/>
      <c r="L225" s="162"/>
      <c r="M225" s="167"/>
      <c r="T225" s="168"/>
      <c r="AT225" s="163" t="s">
        <v>376</v>
      </c>
      <c r="AU225" s="163" t="s">
        <v>84</v>
      </c>
      <c r="AV225" s="13" t="s">
        <v>249</v>
      </c>
      <c r="AW225" s="13" t="s">
        <v>34</v>
      </c>
      <c r="AX225" s="13" t="s">
        <v>84</v>
      </c>
      <c r="AY225" s="163" t="s">
        <v>339</v>
      </c>
    </row>
    <row r="226" spans="2:65" s="1" customFormat="1" ht="16.5" customHeight="1" x14ac:dyDescent="0.2">
      <c r="B226" s="136"/>
      <c r="C226" s="137" t="s">
        <v>567</v>
      </c>
      <c r="D226" s="137" t="s">
        <v>342</v>
      </c>
      <c r="E226" s="138" t="s">
        <v>7500</v>
      </c>
      <c r="F226" s="139" t="s">
        <v>7501</v>
      </c>
      <c r="G226" s="140" t="s">
        <v>363</v>
      </c>
      <c r="H226" s="141">
        <v>4.431</v>
      </c>
      <c r="I226" s="142"/>
      <c r="J226" s="143">
        <f>ROUND(I226*H226,2)</f>
        <v>0</v>
      </c>
      <c r="K226" s="139" t="s">
        <v>346</v>
      </c>
      <c r="L226" s="32"/>
      <c r="M226" s="144" t="s">
        <v>1</v>
      </c>
      <c r="N226" s="145" t="s">
        <v>42</v>
      </c>
      <c r="P226" s="146">
        <f>O226*H226</f>
        <v>0</v>
      </c>
      <c r="Q226" s="146">
        <v>0</v>
      </c>
      <c r="R226" s="146">
        <f>Q226*H226</f>
        <v>0</v>
      </c>
      <c r="S226" s="146">
        <v>0</v>
      </c>
      <c r="T226" s="147">
        <f>S226*H226</f>
        <v>0</v>
      </c>
      <c r="AR226" s="148" t="s">
        <v>249</v>
      </c>
      <c r="AT226" s="148" t="s">
        <v>342</v>
      </c>
      <c r="AU226" s="148" t="s">
        <v>84</v>
      </c>
      <c r="AY226" s="17" t="s">
        <v>339</v>
      </c>
      <c r="BE226" s="149">
        <f>IF(N226="základní",J226,0)</f>
        <v>0</v>
      </c>
      <c r="BF226" s="149">
        <f>IF(N226="snížená",J226,0)</f>
        <v>0</v>
      </c>
      <c r="BG226" s="149">
        <f>IF(N226="zákl. přenesená",J226,0)</f>
        <v>0</v>
      </c>
      <c r="BH226" s="149">
        <f>IF(N226="sníž. přenesená",J226,0)</f>
        <v>0</v>
      </c>
      <c r="BI226" s="149">
        <f>IF(N226="nulová",J226,0)</f>
        <v>0</v>
      </c>
      <c r="BJ226" s="17" t="s">
        <v>84</v>
      </c>
      <c r="BK226" s="149">
        <f>ROUND(I226*H226,2)</f>
        <v>0</v>
      </c>
      <c r="BL226" s="17" t="s">
        <v>249</v>
      </c>
      <c r="BM226" s="148" t="s">
        <v>7717</v>
      </c>
    </row>
    <row r="227" spans="2:65" s="1" customFormat="1" x14ac:dyDescent="0.2">
      <c r="B227" s="32"/>
      <c r="D227" s="150" t="s">
        <v>348</v>
      </c>
      <c r="F227" s="151" t="s">
        <v>7501</v>
      </c>
      <c r="I227" s="152"/>
      <c r="L227" s="32"/>
      <c r="M227" s="153"/>
      <c r="T227" s="56"/>
      <c r="AT227" s="17" t="s">
        <v>348</v>
      </c>
      <c r="AU227" s="17" t="s">
        <v>84</v>
      </c>
    </row>
    <row r="228" spans="2:65" s="1" customFormat="1" ht="16.5" customHeight="1" x14ac:dyDescent="0.2">
      <c r="B228" s="136"/>
      <c r="C228" s="137" t="s">
        <v>573</v>
      </c>
      <c r="D228" s="137" t="s">
        <v>342</v>
      </c>
      <c r="E228" s="138" t="s">
        <v>7718</v>
      </c>
      <c r="F228" s="139" t="s">
        <v>7719</v>
      </c>
      <c r="G228" s="140" t="s">
        <v>358</v>
      </c>
      <c r="H228" s="141">
        <v>6264</v>
      </c>
      <c r="I228" s="142"/>
      <c r="J228" s="143">
        <f>ROUND(I228*H228,2)</f>
        <v>0</v>
      </c>
      <c r="K228" s="139" t="s">
        <v>346</v>
      </c>
      <c r="L228" s="32"/>
      <c r="M228" s="144" t="s">
        <v>1</v>
      </c>
      <c r="N228" s="145" t="s">
        <v>42</v>
      </c>
      <c r="P228" s="146">
        <f>O228*H228</f>
        <v>0</v>
      </c>
      <c r="Q228" s="146">
        <v>0</v>
      </c>
      <c r="R228" s="146">
        <f>Q228*H228</f>
        <v>0</v>
      </c>
      <c r="S228" s="146">
        <v>0</v>
      </c>
      <c r="T228" s="147">
        <f>S228*H228</f>
        <v>0</v>
      </c>
      <c r="AR228" s="148" t="s">
        <v>249</v>
      </c>
      <c r="AT228" s="148" t="s">
        <v>342</v>
      </c>
      <c r="AU228" s="148" t="s">
        <v>84</v>
      </c>
      <c r="AY228" s="17" t="s">
        <v>339</v>
      </c>
      <c r="BE228" s="149">
        <f>IF(N228="základní",J228,0)</f>
        <v>0</v>
      </c>
      <c r="BF228" s="149">
        <f>IF(N228="snížená",J228,0)</f>
        <v>0</v>
      </c>
      <c r="BG228" s="149">
        <f>IF(N228="zákl. přenesená",J228,0)</f>
        <v>0</v>
      </c>
      <c r="BH228" s="149">
        <f>IF(N228="sníž. přenesená",J228,0)</f>
        <v>0</v>
      </c>
      <c r="BI228" s="149">
        <f>IF(N228="nulová",J228,0)</f>
        <v>0</v>
      </c>
      <c r="BJ228" s="17" t="s">
        <v>84</v>
      </c>
      <c r="BK228" s="149">
        <f>ROUND(I228*H228,2)</f>
        <v>0</v>
      </c>
      <c r="BL228" s="17" t="s">
        <v>249</v>
      </c>
      <c r="BM228" s="148" t="s">
        <v>7720</v>
      </c>
    </row>
    <row r="229" spans="2:65" s="1" customFormat="1" x14ac:dyDescent="0.2">
      <c r="B229" s="32"/>
      <c r="D229" s="150" t="s">
        <v>348</v>
      </c>
      <c r="F229" s="151" t="s">
        <v>7719</v>
      </c>
      <c r="I229" s="152"/>
      <c r="L229" s="32"/>
      <c r="M229" s="153"/>
      <c r="T229" s="56"/>
      <c r="AT229" s="17" t="s">
        <v>348</v>
      </c>
      <c r="AU229" s="17" t="s">
        <v>84</v>
      </c>
    </row>
    <row r="230" spans="2:65" s="1" customFormat="1" ht="16.5" customHeight="1" x14ac:dyDescent="0.2">
      <c r="B230" s="136"/>
      <c r="C230" s="137" t="s">
        <v>579</v>
      </c>
      <c r="D230" s="137" t="s">
        <v>342</v>
      </c>
      <c r="E230" s="138" t="s">
        <v>7496</v>
      </c>
      <c r="F230" s="139" t="s">
        <v>7497</v>
      </c>
      <c r="G230" s="140" t="s">
        <v>345</v>
      </c>
      <c r="H230" s="141">
        <v>1</v>
      </c>
      <c r="I230" s="142"/>
      <c r="J230" s="143">
        <f>ROUND(I230*H230,2)</f>
        <v>0</v>
      </c>
      <c r="K230" s="139" t="s">
        <v>346</v>
      </c>
      <c r="L230" s="32"/>
      <c r="M230" s="144" t="s">
        <v>1</v>
      </c>
      <c r="N230" s="145" t="s">
        <v>42</v>
      </c>
      <c r="P230" s="146">
        <f>O230*H230</f>
        <v>0</v>
      </c>
      <c r="Q230" s="146">
        <v>0</v>
      </c>
      <c r="R230" s="146">
        <f>Q230*H230</f>
        <v>0</v>
      </c>
      <c r="S230" s="146">
        <v>0</v>
      </c>
      <c r="T230" s="147">
        <f>S230*H230</f>
        <v>0</v>
      </c>
      <c r="AR230" s="148" t="s">
        <v>249</v>
      </c>
      <c r="AT230" s="148" t="s">
        <v>342</v>
      </c>
      <c r="AU230" s="148" t="s">
        <v>84</v>
      </c>
      <c r="AY230" s="17" t="s">
        <v>339</v>
      </c>
      <c r="BE230" s="149">
        <f>IF(N230="základní",J230,0)</f>
        <v>0</v>
      </c>
      <c r="BF230" s="149">
        <f>IF(N230="snížená",J230,0)</f>
        <v>0</v>
      </c>
      <c r="BG230" s="149">
        <f>IF(N230="zákl. přenesená",J230,0)</f>
        <v>0</v>
      </c>
      <c r="BH230" s="149">
        <f>IF(N230="sníž. přenesená",J230,0)</f>
        <v>0</v>
      </c>
      <c r="BI230" s="149">
        <f>IF(N230="nulová",J230,0)</f>
        <v>0</v>
      </c>
      <c r="BJ230" s="17" t="s">
        <v>84</v>
      </c>
      <c r="BK230" s="149">
        <f>ROUND(I230*H230,2)</f>
        <v>0</v>
      </c>
      <c r="BL230" s="17" t="s">
        <v>249</v>
      </c>
      <c r="BM230" s="148" t="s">
        <v>7721</v>
      </c>
    </row>
    <row r="231" spans="2:65" s="1" customFormat="1" x14ac:dyDescent="0.2">
      <c r="B231" s="32"/>
      <c r="D231" s="150" t="s">
        <v>348</v>
      </c>
      <c r="F231" s="151" t="s">
        <v>7497</v>
      </c>
      <c r="I231" s="152"/>
      <c r="L231" s="32"/>
      <c r="M231" s="153"/>
      <c r="T231" s="56"/>
      <c r="AT231" s="17" t="s">
        <v>348</v>
      </c>
      <c r="AU231" s="17" t="s">
        <v>84</v>
      </c>
    </row>
    <row r="232" spans="2:65" s="1" customFormat="1" ht="16.5" customHeight="1" x14ac:dyDescent="0.2">
      <c r="B232" s="136"/>
      <c r="C232" s="137" t="s">
        <v>582</v>
      </c>
      <c r="D232" s="137" t="s">
        <v>342</v>
      </c>
      <c r="E232" s="138" t="s">
        <v>7722</v>
      </c>
      <c r="F232" s="139" t="s">
        <v>7723</v>
      </c>
      <c r="G232" s="140" t="s">
        <v>358</v>
      </c>
      <c r="H232" s="141">
        <v>2431</v>
      </c>
      <c r="I232" s="142"/>
      <c r="J232" s="143">
        <f>ROUND(I232*H232,2)</f>
        <v>0</v>
      </c>
      <c r="K232" s="139" t="s">
        <v>346</v>
      </c>
      <c r="L232" s="32"/>
      <c r="M232" s="144" t="s">
        <v>1</v>
      </c>
      <c r="N232" s="145" t="s">
        <v>42</v>
      </c>
      <c r="P232" s="146">
        <f>O232*H232</f>
        <v>0</v>
      </c>
      <c r="Q232" s="146">
        <v>0</v>
      </c>
      <c r="R232" s="146">
        <f>Q232*H232</f>
        <v>0</v>
      </c>
      <c r="S232" s="146">
        <v>0</v>
      </c>
      <c r="T232" s="147">
        <f>S232*H232</f>
        <v>0</v>
      </c>
      <c r="AR232" s="148" t="s">
        <v>249</v>
      </c>
      <c r="AT232" s="148" t="s">
        <v>342</v>
      </c>
      <c r="AU232" s="148" t="s">
        <v>84</v>
      </c>
      <c r="AY232" s="17" t="s">
        <v>339</v>
      </c>
      <c r="BE232" s="149">
        <f>IF(N232="základní",J232,0)</f>
        <v>0</v>
      </c>
      <c r="BF232" s="149">
        <f>IF(N232="snížená",J232,0)</f>
        <v>0</v>
      </c>
      <c r="BG232" s="149">
        <f>IF(N232="zákl. přenesená",J232,0)</f>
        <v>0</v>
      </c>
      <c r="BH232" s="149">
        <f>IF(N232="sníž. přenesená",J232,0)</f>
        <v>0</v>
      </c>
      <c r="BI232" s="149">
        <f>IF(N232="nulová",J232,0)</f>
        <v>0</v>
      </c>
      <c r="BJ232" s="17" t="s">
        <v>84</v>
      </c>
      <c r="BK232" s="149">
        <f>ROUND(I232*H232,2)</f>
        <v>0</v>
      </c>
      <c r="BL232" s="17" t="s">
        <v>249</v>
      </c>
      <c r="BM232" s="148" t="s">
        <v>7724</v>
      </c>
    </row>
    <row r="233" spans="2:65" s="1" customFormat="1" x14ac:dyDescent="0.2">
      <c r="B233" s="32"/>
      <c r="D233" s="150" t="s">
        <v>348</v>
      </c>
      <c r="F233" s="151" t="s">
        <v>7723</v>
      </c>
      <c r="I233" s="152"/>
      <c r="L233" s="32"/>
      <c r="M233" s="153"/>
      <c r="T233" s="56"/>
      <c r="AT233" s="17" t="s">
        <v>348</v>
      </c>
      <c r="AU233" s="17" t="s">
        <v>84</v>
      </c>
    </row>
    <row r="234" spans="2:65" s="1" customFormat="1" ht="16.5" customHeight="1" x14ac:dyDescent="0.2">
      <c r="B234" s="136"/>
      <c r="C234" s="169" t="s">
        <v>587</v>
      </c>
      <c r="D234" s="169" t="s">
        <v>490</v>
      </c>
      <c r="E234" s="170" t="s">
        <v>7725</v>
      </c>
      <c r="F234" s="171" t="s">
        <v>7726</v>
      </c>
      <c r="G234" s="172" t="s">
        <v>345</v>
      </c>
      <c r="H234" s="173">
        <v>1</v>
      </c>
      <c r="I234" s="174"/>
      <c r="J234" s="175">
        <f>ROUND(I234*H234,2)</f>
        <v>0</v>
      </c>
      <c r="K234" s="171" t="s">
        <v>346</v>
      </c>
      <c r="L234" s="176"/>
      <c r="M234" s="177" t="s">
        <v>1</v>
      </c>
      <c r="N234" s="178" t="s">
        <v>42</v>
      </c>
      <c r="P234" s="146">
        <f>O234*H234</f>
        <v>0</v>
      </c>
      <c r="Q234" s="146">
        <v>0</v>
      </c>
      <c r="R234" s="146">
        <f>Q234*H234</f>
        <v>0</v>
      </c>
      <c r="S234" s="146">
        <v>0</v>
      </c>
      <c r="T234" s="147">
        <f>S234*H234</f>
        <v>0</v>
      </c>
      <c r="AR234" s="148" t="s">
        <v>494</v>
      </c>
      <c r="AT234" s="148" t="s">
        <v>490</v>
      </c>
      <c r="AU234" s="148" t="s">
        <v>84</v>
      </c>
      <c r="AY234" s="17" t="s">
        <v>339</v>
      </c>
      <c r="BE234" s="149">
        <f>IF(N234="základní",J234,0)</f>
        <v>0</v>
      </c>
      <c r="BF234" s="149">
        <f>IF(N234="snížená",J234,0)</f>
        <v>0</v>
      </c>
      <c r="BG234" s="149">
        <f>IF(N234="zákl. přenesená",J234,0)</f>
        <v>0</v>
      </c>
      <c r="BH234" s="149">
        <f>IF(N234="sníž. přenesená",J234,0)</f>
        <v>0</v>
      </c>
      <c r="BI234" s="149">
        <f>IF(N234="nulová",J234,0)</f>
        <v>0</v>
      </c>
      <c r="BJ234" s="17" t="s">
        <v>84</v>
      </c>
      <c r="BK234" s="149">
        <f>ROUND(I234*H234,2)</f>
        <v>0</v>
      </c>
      <c r="BL234" s="17" t="s">
        <v>494</v>
      </c>
      <c r="BM234" s="148" t="s">
        <v>7727</v>
      </c>
    </row>
    <row r="235" spans="2:65" s="1" customFormat="1" x14ac:dyDescent="0.2">
      <c r="B235" s="32"/>
      <c r="D235" s="150" t="s">
        <v>348</v>
      </c>
      <c r="F235" s="151" t="s">
        <v>7726</v>
      </c>
      <c r="I235" s="152"/>
      <c r="L235" s="32"/>
      <c r="M235" s="153"/>
      <c r="T235" s="56"/>
      <c r="AT235" s="17" t="s">
        <v>348</v>
      </c>
      <c r="AU235" s="17" t="s">
        <v>84</v>
      </c>
    </row>
    <row r="236" spans="2:65" s="1" customFormat="1" ht="21.75" customHeight="1" x14ac:dyDescent="0.2">
      <c r="B236" s="136"/>
      <c r="C236" s="169" t="s">
        <v>592</v>
      </c>
      <c r="D236" s="169" t="s">
        <v>490</v>
      </c>
      <c r="E236" s="170" t="s">
        <v>7728</v>
      </c>
      <c r="F236" s="171" t="s">
        <v>7729</v>
      </c>
      <c r="G236" s="172" t="s">
        <v>345</v>
      </c>
      <c r="H236" s="173">
        <v>1</v>
      </c>
      <c r="I236" s="174"/>
      <c r="J236" s="175">
        <f>ROUND(I236*H236,2)</f>
        <v>0</v>
      </c>
      <c r="K236" s="171" t="s">
        <v>346</v>
      </c>
      <c r="L236" s="176"/>
      <c r="M236" s="177" t="s">
        <v>1</v>
      </c>
      <c r="N236" s="178" t="s">
        <v>42</v>
      </c>
      <c r="P236" s="146">
        <f>O236*H236</f>
        <v>0</v>
      </c>
      <c r="Q236" s="146">
        <v>0</v>
      </c>
      <c r="R236" s="146">
        <f>Q236*H236</f>
        <v>0</v>
      </c>
      <c r="S236" s="146">
        <v>0</v>
      </c>
      <c r="T236" s="147">
        <f>S236*H236</f>
        <v>0</v>
      </c>
      <c r="AR236" s="148" t="s">
        <v>494</v>
      </c>
      <c r="AT236" s="148" t="s">
        <v>490</v>
      </c>
      <c r="AU236" s="148" t="s">
        <v>84</v>
      </c>
      <c r="AY236" s="17" t="s">
        <v>339</v>
      </c>
      <c r="BE236" s="149">
        <f>IF(N236="základní",J236,0)</f>
        <v>0</v>
      </c>
      <c r="BF236" s="149">
        <f>IF(N236="snížená",J236,0)</f>
        <v>0</v>
      </c>
      <c r="BG236" s="149">
        <f>IF(N236="zákl. přenesená",J236,0)</f>
        <v>0</v>
      </c>
      <c r="BH236" s="149">
        <f>IF(N236="sníž. přenesená",J236,0)</f>
        <v>0</v>
      </c>
      <c r="BI236" s="149">
        <f>IF(N236="nulová",J236,0)</f>
        <v>0</v>
      </c>
      <c r="BJ236" s="17" t="s">
        <v>84</v>
      </c>
      <c r="BK236" s="149">
        <f>ROUND(I236*H236,2)</f>
        <v>0</v>
      </c>
      <c r="BL236" s="17" t="s">
        <v>494</v>
      </c>
      <c r="BM236" s="148" t="s">
        <v>7730</v>
      </c>
    </row>
    <row r="237" spans="2:65" s="1" customFormat="1" x14ac:dyDescent="0.2">
      <c r="B237" s="32"/>
      <c r="D237" s="150" t="s">
        <v>348</v>
      </c>
      <c r="F237" s="151" t="s">
        <v>7729</v>
      </c>
      <c r="I237" s="152"/>
      <c r="L237" s="32"/>
      <c r="M237" s="153"/>
      <c r="T237" s="56"/>
      <c r="AT237" s="17" t="s">
        <v>348</v>
      </c>
      <c r="AU237" s="17" t="s">
        <v>84</v>
      </c>
    </row>
    <row r="238" spans="2:65" s="1" customFormat="1" ht="16.5" customHeight="1" x14ac:dyDescent="0.2">
      <c r="B238" s="136"/>
      <c r="C238" s="137" t="s">
        <v>595</v>
      </c>
      <c r="D238" s="137" t="s">
        <v>342</v>
      </c>
      <c r="E238" s="138" t="s">
        <v>7731</v>
      </c>
      <c r="F238" s="139" t="s">
        <v>7732</v>
      </c>
      <c r="G238" s="140" t="s">
        <v>345</v>
      </c>
      <c r="H238" s="141">
        <v>2</v>
      </c>
      <c r="I238" s="142"/>
      <c r="J238" s="143">
        <f>ROUND(I238*H238,2)</f>
        <v>0</v>
      </c>
      <c r="K238" s="139" t="s">
        <v>346</v>
      </c>
      <c r="L238" s="32"/>
      <c r="M238" s="144" t="s">
        <v>1</v>
      </c>
      <c r="N238" s="145" t="s">
        <v>42</v>
      </c>
      <c r="P238" s="146">
        <f>O238*H238</f>
        <v>0</v>
      </c>
      <c r="Q238" s="146">
        <v>0</v>
      </c>
      <c r="R238" s="146">
        <f>Q238*H238</f>
        <v>0</v>
      </c>
      <c r="S238" s="146">
        <v>0</v>
      </c>
      <c r="T238" s="147">
        <f>S238*H238</f>
        <v>0</v>
      </c>
      <c r="AR238" s="148" t="s">
        <v>249</v>
      </c>
      <c r="AT238" s="148" t="s">
        <v>342</v>
      </c>
      <c r="AU238" s="148" t="s">
        <v>84</v>
      </c>
      <c r="AY238" s="17" t="s">
        <v>339</v>
      </c>
      <c r="BE238" s="149">
        <f>IF(N238="základní",J238,0)</f>
        <v>0</v>
      </c>
      <c r="BF238" s="149">
        <f>IF(N238="snížená",J238,0)</f>
        <v>0</v>
      </c>
      <c r="BG238" s="149">
        <f>IF(N238="zákl. přenesená",J238,0)</f>
        <v>0</v>
      </c>
      <c r="BH238" s="149">
        <f>IF(N238="sníž. přenesená",J238,0)</f>
        <v>0</v>
      </c>
      <c r="BI238" s="149">
        <f>IF(N238="nulová",J238,0)</f>
        <v>0</v>
      </c>
      <c r="BJ238" s="17" t="s">
        <v>84</v>
      </c>
      <c r="BK238" s="149">
        <f>ROUND(I238*H238,2)</f>
        <v>0</v>
      </c>
      <c r="BL238" s="17" t="s">
        <v>249</v>
      </c>
      <c r="BM238" s="148" t="s">
        <v>7733</v>
      </c>
    </row>
    <row r="239" spans="2:65" s="1" customFormat="1" x14ac:dyDescent="0.2">
      <c r="B239" s="32"/>
      <c r="D239" s="150" t="s">
        <v>348</v>
      </c>
      <c r="F239" s="151" t="s">
        <v>7732</v>
      </c>
      <c r="I239" s="152"/>
      <c r="L239" s="32"/>
      <c r="M239" s="153"/>
      <c r="T239" s="56"/>
      <c r="AT239" s="17" t="s">
        <v>348</v>
      </c>
      <c r="AU239" s="17" t="s">
        <v>84</v>
      </c>
    </row>
    <row r="240" spans="2:65" s="1" customFormat="1" ht="16.5" customHeight="1" x14ac:dyDescent="0.2">
      <c r="B240" s="136"/>
      <c r="C240" s="169" t="s">
        <v>600</v>
      </c>
      <c r="D240" s="169" t="s">
        <v>490</v>
      </c>
      <c r="E240" s="170" t="s">
        <v>7734</v>
      </c>
      <c r="F240" s="171" t="s">
        <v>7735</v>
      </c>
      <c r="G240" s="172" t="s">
        <v>345</v>
      </c>
      <c r="H240" s="173">
        <v>1</v>
      </c>
      <c r="I240" s="174"/>
      <c r="J240" s="175">
        <f>ROUND(I240*H240,2)</f>
        <v>0</v>
      </c>
      <c r="K240" s="171" t="s">
        <v>346</v>
      </c>
      <c r="L240" s="176"/>
      <c r="M240" s="177" t="s">
        <v>1</v>
      </c>
      <c r="N240" s="178" t="s">
        <v>42</v>
      </c>
      <c r="P240" s="146">
        <f>O240*H240</f>
        <v>0</v>
      </c>
      <c r="Q240" s="146">
        <v>0</v>
      </c>
      <c r="R240" s="146">
        <f>Q240*H240</f>
        <v>0</v>
      </c>
      <c r="S240" s="146">
        <v>0</v>
      </c>
      <c r="T240" s="147">
        <f>S240*H240</f>
        <v>0</v>
      </c>
      <c r="AR240" s="148" t="s">
        <v>494</v>
      </c>
      <c r="AT240" s="148" t="s">
        <v>490</v>
      </c>
      <c r="AU240" s="148" t="s">
        <v>84</v>
      </c>
      <c r="AY240" s="17" t="s">
        <v>339</v>
      </c>
      <c r="BE240" s="149">
        <f>IF(N240="základní",J240,0)</f>
        <v>0</v>
      </c>
      <c r="BF240" s="149">
        <f>IF(N240="snížená",J240,0)</f>
        <v>0</v>
      </c>
      <c r="BG240" s="149">
        <f>IF(N240="zákl. přenesená",J240,0)</f>
        <v>0</v>
      </c>
      <c r="BH240" s="149">
        <f>IF(N240="sníž. přenesená",J240,0)</f>
        <v>0</v>
      </c>
      <c r="BI240" s="149">
        <f>IF(N240="nulová",J240,0)</f>
        <v>0</v>
      </c>
      <c r="BJ240" s="17" t="s">
        <v>84</v>
      </c>
      <c r="BK240" s="149">
        <f>ROUND(I240*H240,2)</f>
        <v>0</v>
      </c>
      <c r="BL240" s="17" t="s">
        <v>494</v>
      </c>
      <c r="BM240" s="148" t="s">
        <v>7736</v>
      </c>
    </row>
    <row r="241" spans="2:65" s="1" customFormat="1" x14ac:dyDescent="0.2">
      <c r="B241" s="32"/>
      <c r="D241" s="150" t="s">
        <v>348</v>
      </c>
      <c r="F241" s="151" t="s">
        <v>7735</v>
      </c>
      <c r="I241" s="152"/>
      <c r="L241" s="32"/>
      <c r="M241" s="153"/>
      <c r="T241" s="56"/>
      <c r="AT241" s="17" t="s">
        <v>348</v>
      </c>
      <c r="AU241" s="17" t="s">
        <v>84</v>
      </c>
    </row>
    <row r="242" spans="2:65" s="1" customFormat="1" ht="16.5" customHeight="1" x14ac:dyDescent="0.2">
      <c r="B242" s="136"/>
      <c r="C242" s="137" t="s">
        <v>603</v>
      </c>
      <c r="D242" s="137" t="s">
        <v>342</v>
      </c>
      <c r="E242" s="138" t="s">
        <v>7537</v>
      </c>
      <c r="F242" s="139" t="s">
        <v>7538</v>
      </c>
      <c r="G242" s="140" t="s">
        <v>345</v>
      </c>
      <c r="H242" s="141">
        <v>3</v>
      </c>
      <c r="I242" s="142"/>
      <c r="J242" s="143">
        <f>ROUND(I242*H242,2)</f>
        <v>0</v>
      </c>
      <c r="K242" s="139" t="s">
        <v>346</v>
      </c>
      <c r="L242" s="32"/>
      <c r="M242" s="144" t="s">
        <v>1</v>
      </c>
      <c r="N242" s="145" t="s">
        <v>42</v>
      </c>
      <c r="P242" s="146">
        <f>O242*H242</f>
        <v>0</v>
      </c>
      <c r="Q242" s="146">
        <v>0</v>
      </c>
      <c r="R242" s="146">
        <f>Q242*H242</f>
        <v>0</v>
      </c>
      <c r="S242" s="146">
        <v>0</v>
      </c>
      <c r="T242" s="147">
        <f>S242*H242</f>
        <v>0</v>
      </c>
      <c r="AR242" s="148" t="s">
        <v>249</v>
      </c>
      <c r="AT242" s="148" t="s">
        <v>342</v>
      </c>
      <c r="AU242" s="148" t="s">
        <v>84</v>
      </c>
      <c r="AY242" s="17" t="s">
        <v>339</v>
      </c>
      <c r="BE242" s="149">
        <f>IF(N242="základní",J242,0)</f>
        <v>0</v>
      </c>
      <c r="BF242" s="149">
        <f>IF(N242="snížená",J242,0)</f>
        <v>0</v>
      </c>
      <c r="BG242" s="149">
        <f>IF(N242="zákl. přenesená",J242,0)</f>
        <v>0</v>
      </c>
      <c r="BH242" s="149">
        <f>IF(N242="sníž. přenesená",J242,0)</f>
        <v>0</v>
      </c>
      <c r="BI242" s="149">
        <f>IF(N242="nulová",J242,0)</f>
        <v>0</v>
      </c>
      <c r="BJ242" s="17" t="s">
        <v>84</v>
      </c>
      <c r="BK242" s="149">
        <f>ROUND(I242*H242,2)</f>
        <v>0</v>
      </c>
      <c r="BL242" s="17" t="s">
        <v>249</v>
      </c>
      <c r="BM242" s="148" t="s">
        <v>7737</v>
      </c>
    </row>
    <row r="243" spans="2:65" s="1" customFormat="1" x14ac:dyDescent="0.2">
      <c r="B243" s="32"/>
      <c r="D243" s="150" t="s">
        <v>348</v>
      </c>
      <c r="F243" s="151" t="s">
        <v>7538</v>
      </c>
      <c r="I243" s="152"/>
      <c r="L243" s="32"/>
      <c r="M243" s="153"/>
      <c r="T243" s="56"/>
      <c r="AT243" s="17" t="s">
        <v>348</v>
      </c>
      <c r="AU243" s="17" t="s">
        <v>84</v>
      </c>
    </row>
    <row r="244" spans="2:65" s="1" customFormat="1" ht="16.5" customHeight="1" x14ac:dyDescent="0.2">
      <c r="B244" s="136"/>
      <c r="C244" s="137" t="s">
        <v>606</v>
      </c>
      <c r="D244" s="137" t="s">
        <v>342</v>
      </c>
      <c r="E244" s="138" t="s">
        <v>7738</v>
      </c>
      <c r="F244" s="139" t="s">
        <v>7739</v>
      </c>
      <c r="G244" s="140" t="s">
        <v>345</v>
      </c>
      <c r="H244" s="141">
        <v>9</v>
      </c>
      <c r="I244" s="142"/>
      <c r="J244" s="143">
        <f>ROUND(I244*H244,2)</f>
        <v>0</v>
      </c>
      <c r="K244" s="139" t="s">
        <v>346</v>
      </c>
      <c r="L244" s="32"/>
      <c r="M244" s="144" t="s">
        <v>1</v>
      </c>
      <c r="N244" s="145" t="s">
        <v>42</v>
      </c>
      <c r="P244" s="146">
        <f>O244*H244</f>
        <v>0</v>
      </c>
      <c r="Q244" s="146">
        <v>0</v>
      </c>
      <c r="R244" s="146">
        <f>Q244*H244</f>
        <v>0</v>
      </c>
      <c r="S244" s="146">
        <v>0</v>
      </c>
      <c r="T244" s="147">
        <f>S244*H244</f>
        <v>0</v>
      </c>
      <c r="AR244" s="148" t="s">
        <v>249</v>
      </c>
      <c r="AT244" s="148" t="s">
        <v>342</v>
      </c>
      <c r="AU244" s="148" t="s">
        <v>84</v>
      </c>
      <c r="AY244" s="17" t="s">
        <v>339</v>
      </c>
      <c r="BE244" s="149">
        <f>IF(N244="základní",J244,0)</f>
        <v>0</v>
      </c>
      <c r="BF244" s="149">
        <f>IF(N244="snížená",J244,0)</f>
        <v>0</v>
      </c>
      <c r="BG244" s="149">
        <f>IF(N244="zákl. přenesená",J244,0)</f>
        <v>0</v>
      </c>
      <c r="BH244" s="149">
        <f>IF(N244="sníž. přenesená",J244,0)</f>
        <v>0</v>
      </c>
      <c r="BI244" s="149">
        <f>IF(N244="nulová",J244,0)</f>
        <v>0</v>
      </c>
      <c r="BJ244" s="17" t="s">
        <v>84</v>
      </c>
      <c r="BK244" s="149">
        <f>ROUND(I244*H244,2)</f>
        <v>0</v>
      </c>
      <c r="BL244" s="17" t="s">
        <v>249</v>
      </c>
      <c r="BM244" s="148" t="s">
        <v>7740</v>
      </c>
    </row>
    <row r="245" spans="2:65" s="1" customFormat="1" x14ac:dyDescent="0.2">
      <c r="B245" s="32"/>
      <c r="D245" s="150" t="s">
        <v>348</v>
      </c>
      <c r="F245" s="151" t="s">
        <v>7739</v>
      </c>
      <c r="I245" s="152"/>
      <c r="L245" s="32"/>
      <c r="M245" s="153"/>
      <c r="T245" s="56"/>
      <c r="AT245" s="17" t="s">
        <v>348</v>
      </c>
      <c r="AU245" s="17" t="s">
        <v>84</v>
      </c>
    </row>
    <row r="246" spans="2:65" s="1" customFormat="1" ht="16.5" customHeight="1" x14ac:dyDescent="0.2">
      <c r="B246" s="136"/>
      <c r="C246" s="169" t="s">
        <v>609</v>
      </c>
      <c r="D246" s="169" t="s">
        <v>490</v>
      </c>
      <c r="E246" s="170" t="s">
        <v>7741</v>
      </c>
      <c r="F246" s="171" t="s">
        <v>7742</v>
      </c>
      <c r="G246" s="172" t="s">
        <v>345</v>
      </c>
      <c r="H246" s="173">
        <v>1</v>
      </c>
      <c r="I246" s="174"/>
      <c r="J246" s="175">
        <f>ROUND(I246*H246,2)</f>
        <v>0</v>
      </c>
      <c r="K246" s="171" t="s">
        <v>346</v>
      </c>
      <c r="L246" s="176"/>
      <c r="M246" s="177" t="s">
        <v>1</v>
      </c>
      <c r="N246" s="178" t="s">
        <v>42</v>
      </c>
      <c r="P246" s="146">
        <f>O246*H246</f>
        <v>0</v>
      </c>
      <c r="Q246" s="146">
        <v>0</v>
      </c>
      <c r="R246" s="146">
        <f>Q246*H246</f>
        <v>0</v>
      </c>
      <c r="S246" s="146">
        <v>0</v>
      </c>
      <c r="T246" s="147">
        <f>S246*H246</f>
        <v>0</v>
      </c>
      <c r="AR246" s="148" t="s">
        <v>494</v>
      </c>
      <c r="AT246" s="148" t="s">
        <v>490</v>
      </c>
      <c r="AU246" s="148" t="s">
        <v>84</v>
      </c>
      <c r="AY246" s="17" t="s">
        <v>339</v>
      </c>
      <c r="BE246" s="149">
        <f>IF(N246="základní",J246,0)</f>
        <v>0</v>
      </c>
      <c r="BF246" s="149">
        <f>IF(N246="snížená",J246,0)</f>
        <v>0</v>
      </c>
      <c r="BG246" s="149">
        <f>IF(N246="zákl. přenesená",J246,0)</f>
        <v>0</v>
      </c>
      <c r="BH246" s="149">
        <f>IF(N246="sníž. přenesená",J246,0)</f>
        <v>0</v>
      </c>
      <c r="BI246" s="149">
        <f>IF(N246="nulová",J246,0)</f>
        <v>0</v>
      </c>
      <c r="BJ246" s="17" t="s">
        <v>84</v>
      </c>
      <c r="BK246" s="149">
        <f>ROUND(I246*H246,2)</f>
        <v>0</v>
      </c>
      <c r="BL246" s="17" t="s">
        <v>494</v>
      </c>
      <c r="BM246" s="148" t="s">
        <v>7743</v>
      </c>
    </row>
    <row r="247" spans="2:65" s="1" customFormat="1" x14ac:dyDescent="0.2">
      <c r="B247" s="32"/>
      <c r="D247" s="150" t="s">
        <v>348</v>
      </c>
      <c r="F247" s="151" t="s">
        <v>7742</v>
      </c>
      <c r="I247" s="152"/>
      <c r="L247" s="32"/>
      <c r="M247" s="153"/>
      <c r="T247" s="56"/>
      <c r="AT247" s="17" t="s">
        <v>348</v>
      </c>
      <c r="AU247" s="17" t="s">
        <v>84</v>
      </c>
    </row>
    <row r="248" spans="2:65" s="1" customFormat="1" ht="16.5" customHeight="1" x14ac:dyDescent="0.2">
      <c r="B248" s="136"/>
      <c r="C248" s="169" t="s">
        <v>612</v>
      </c>
      <c r="D248" s="169" t="s">
        <v>490</v>
      </c>
      <c r="E248" s="170" t="s">
        <v>7744</v>
      </c>
      <c r="F248" s="171" t="s">
        <v>7745</v>
      </c>
      <c r="G248" s="172" t="s">
        <v>358</v>
      </c>
      <c r="H248" s="173">
        <v>4</v>
      </c>
      <c r="I248" s="174"/>
      <c r="J248" s="175">
        <f>ROUND(I248*H248,2)</f>
        <v>0</v>
      </c>
      <c r="K248" s="171" t="s">
        <v>346</v>
      </c>
      <c r="L248" s="176"/>
      <c r="M248" s="177" t="s">
        <v>1</v>
      </c>
      <c r="N248" s="178" t="s">
        <v>42</v>
      </c>
      <c r="P248" s="146">
        <f>O248*H248</f>
        <v>0</v>
      </c>
      <c r="Q248" s="146">
        <v>0</v>
      </c>
      <c r="R248" s="146">
        <f>Q248*H248</f>
        <v>0</v>
      </c>
      <c r="S248" s="146">
        <v>0</v>
      </c>
      <c r="T248" s="147">
        <f>S248*H248</f>
        <v>0</v>
      </c>
      <c r="AR248" s="148" t="s">
        <v>494</v>
      </c>
      <c r="AT248" s="148" t="s">
        <v>490</v>
      </c>
      <c r="AU248" s="148" t="s">
        <v>84</v>
      </c>
      <c r="AY248" s="17" t="s">
        <v>339</v>
      </c>
      <c r="BE248" s="149">
        <f>IF(N248="základní",J248,0)</f>
        <v>0</v>
      </c>
      <c r="BF248" s="149">
        <f>IF(N248="snížená",J248,0)</f>
        <v>0</v>
      </c>
      <c r="BG248" s="149">
        <f>IF(N248="zákl. přenesená",J248,0)</f>
        <v>0</v>
      </c>
      <c r="BH248" s="149">
        <f>IF(N248="sníž. přenesená",J248,0)</f>
        <v>0</v>
      </c>
      <c r="BI248" s="149">
        <f>IF(N248="nulová",J248,0)</f>
        <v>0</v>
      </c>
      <c r="BJ248" s="17" t="s">
        <v>84</v>
      </c>
      <c r="BK248" s="149">
        <f>ROUND(I248*H248,2)</f>
        <v>0</v>
      </c>
      <c r="BL248" s="17" t="s">
        <v>494</v>
      </c>
      <c r="BM248" s="148" t="s">
        <v>7746</v>
      </c>
    </row>
    <row r="249" spans="2:65" s="1" customFormat="1" x14ac:dyDescent="0.2">
      <c r="B249" s="32"/>
      <c r="D249" s="150" t="s">
        <v>348</v>
      </c>
      <c r="F249" s="151" t="s">
        <v>7745</v>
      </c>
      <c r="I249" s="152"/>
      <c r="L249" s="32"/>
      <c r="M249" s="153"/>
      <c r="T249" s="56"/>
      <c r="AT249" s="17" t="s">
        <v>348</v>
      </c>
      <c r="AU249" s="17" t="s">
        <v>84</v>
      </c>
    </row>
    <row r="250" spans="2:65" s="1" customFormat="1" ht="21.75" customHeight="1" x14ac:dyDescent="0.2">
      <c r="B250" s="136"/>
      <c r="C250" s="169" t="s">
        <v>618</v>
      </c>
      <c r="D250" s="169" t="s">
        <v>490</v>
      </c>
      <c r="E250" s="170" t="s">
        <v>7747</v>
      </c>
      <c r="F250" s="171" t="s">
        <v>7748</v>
      </c>
      <c r="G250" s="172" t="s">
        <v>358</v>
      </c>
      <c r="H250" s="173">
        <v>1368</v>
      </c>
      <c r="I250" s="174"/>
      <c r="J250" s="175">
        <f>ROUND(I250*H250,2)</f>
        <v>0</v>
      </c>
      <c r="K250" s="171" t="s">
        <v>346</v>
      </c>
      <c r="L250" s="176"/>
      <c r="M250" s="177" t="s">
        <v>1</v>
      </c>
      <c r="N250" s="178" t="s">
        <v>42</v>
      </c>
      <c r="P250" s="146">
        <f>O250*H250</f>
        <v>0</v>
      </c>
      <c r="Q250" s="146">
        <v>0</v>
      </c>
      <c r="R250" s="146">
        <f>Q250*H250</f>
        <v>0</v>
      </c>
      <c r="S250" s="146">
        <v>0</v>
      </c>
      <c r="T250" s="147">
        <f>S250*H250</f>
        <v>0</v>
      </c>
      <c r="AR250" s="148" t="s">
        <v>494</v>
      </c>
      <c r="AT250" s="148" t="s">
        <v>490</v>
      </c>
      <c r="AU250" s="148" t="s">
        <v>84</v>
      </c>
      <c r="AY250" s="17" t="s">
        <v>339</v>
      </c>
      <c r="BE250" s="149">
        <f>IF(N250="základní",J250,0)</f>
        <v>0</v>
      </c>
      <c r="BF250" s="149">
        <f>IF(N250="snížená",J250,0)</f>
        <v>0</v>
      </c>
      <c r="BG250" s="149">
        <f>IF(N250="zákl. přenesená",J250,0)</f>
        <v>0</v>
      </c>
      <c r="BH250" s="149">
        <f>IF(N250="sníž. přenesená",J250,0)</f>
        <v>0</v>
      </c>
      <c r="BI250" s="149">
        <f>IF(N250="nulová",J250,0)</f>
        <v>0</v>
      </c>
      <c r="BJ250" s="17" t="s">
        <v>84</v>
      </c>
      <c r="BK250" s="149">
        <f>ROUND(I250*H250,2)</f>
        <v>0</v>
      </c>
      <c r="BL250" s="17" t="s">
        <v>494</v>
      </c>
      <c r="BM250" s="148" t="s">
        <v>7749</v>
      </c>
    </row>
    <row r="251" spans="2:65" s="1" customFormat="1" x14ac:dyDescent="0.2">
      <c r="B251" s="32"/>
      <c r="D251" s="150" t="s">
        <v>348</v>
      </c>
      <c r="F251" s="151" t="s">
        <v>7748</v>
      </c>
      <c r="I251" s="152"/>
      <c r="L251" s="32"/>
      <c r="M251" s="153"/>
      <c r="T251" s="56"/>
      <c r="AT251" s="17" t="s">
        <v>348</v>
      </c>
      <c r="AU251" s="17" t="s">
        <v>84</v>
      </c>
    </row>
    <row r="252" spans="2:65" s="1" customFormat="1" ht="16.5" customHeight="1" x14ac:dyDescent="0.2">
      <c r="B252" s="136"/>
      <c r="C252" s="169" t="s">
        <v>788</v>
      </c>
      <c r="D252" s="169" t="s">
        <v>490</v>
      </c>
      <c r="E252" s="170" t="s">
        <v>7452</v>
      </c>
      <c r="F252" s="171" t="s">
        <v>7453</v>
      </c>
      <c r="G252" s="172" t="s">
        <v>345</v>
      </c>
      <c r="H252" s="173">
        <v>2</v>
      </c>
      <c r="I252" s="174"/>
      <c r="J252" s="175">
        <f>ROUND(I252*H252,2)</f>
        <v>0</v>
      </c>
      <c r="K252" s="171" t="s">
        <v>346</v>
      </c>
      <c r="L252" s="176"/>
      <c r="M252" s="177" t="s">
        <v>1</v>
      </c>
      <c r="N252" s="178" t="s">
        <v>42</v>
      </c>
      <c r="P252" s="146">
        <f>O252*H252</f>
        <v>0</v>
      </c>
      <c r="Q252" s="146">
        <v>0</v>
      </c>
      <c r="R252" s="146">
        <f>Q252*H252</f>
        <v>0</v>
      </c>
      <c r="S252" s="146">
        <v>0</v>
      </c>
      <c r="T252" s="147">
        <f>S252*H252</f>
        <v>0</v>
      </c>
      <c r="AR252" s="148" t="s">
        <v>494</v>
      </c>
      <c r="AT252" s="148" t="s">
        <v>490</v>
      </c>
      <c r="AU252" s="148" t="s">
        <v>84</v>
      </c>
      <c r="AY252" s="17" t="s">
        <v>339</v>
      </c>
      <c r="BE252" s="149">
        <f>IF(N252="základní",J252,0)</f>
        <v>0</v>
      </c>
      <c r="BF252" s="149">
        <f>IF(N252="snížená",J252,0)</f>
        <v>0</v>
      </c>
      <c r="BG252" s="149">
        <f>IF(N252="zákl. přenesená",J252,0)</f>
        <v>0</v>
      </c>
      <c r="BH252" s="149">
        <f>IF(N252="sníž. přenesená",J252,0)</f>
        <v>0</v>
      </c>
      <c r="BI252" s="149">
        <f>IF(N252="nulová",J252,0)</f>
        <v>0</v>
      </c>
      <c r="BJ252" s="17" t="s">
        <v>84</v>
      </c>
      <c r="BK252" s="149">
        <f>ROUND(I252*H252,2)</f>
        <v>0</v>
      </c>
      <c r="BL252" s="17" t="s">
        <v>494</v>
      </c>
      <c r="BM252" s="148" t="s">
        <v>7750</v>
      </c>
    </row>
    <row r="253" spans="2:65" s="1" customFormat="1" x14ac:dyDescent="0.2">
      <c r="B253" s="32"/>
      <c r="D253" s="150" t="s">
        <v>348</v>
      </c>
      <c r="F253" s="151" t="s">
        <v>7453</v>
      </c>
      <c r="I253" s="152"/>
      <c r="L253" s="32"/>
      <c r="M253" s="153"/>
      <c r="T253" s="56"/>
      <c r="AT253" s="17" t="s">
        <v>348</v>
      </c>
      <c r="AU253" s="17" t="s">
        <v>84</v>
      </c>
    </row>
    <row r="254" spans="2:65" s="1" customFormat="1" ht="16.5" customHeight="1" x14ac:dyDescent="0.2">
      <c r="B254" s="136"/>
      <c r="C254" s="137" t="s">
        <v>792</v>
      </c>
      <c r="D254" s="137" t="s">
        <v>342</v>
      </c>
      <c r="E254" s="138" t="s">
        <v>7751</v>
      </c>
      <c r="F254" s="139" t="s">
        <v>7752</v>
      </c>
      <c r="G254" s="140" t="s">
        <v>345</v>
      </c>
      <c r="H254" s="141">
        <v>3</v>
      </c>
      <c r="I254" s="142"/>
      <c r="J254" s="143">
        <f>ROUND(I254*H254,2)</f>
        <v>0</v>
      </c>
      <c r="K254" s="139" t="s">
        <v>346</v>
      </c>
      <c r="L254" s="32"/>
      <c r="M254" s="144" t="s">
        <v>1</v>
      </c>
      <c r="N254" s="145" t="s">
        <v>42</v>
      </c>
      <c r="P254" s="146">
        <f>O254*H254</f>
        <v>0</v>
      </c>
      <c r="Q254" s="146">
        <v>0</v>
      </c>
      <c r="R254" s="146">
        <f>Q254*H254</f>
        <v>0</v>
      </c>
      <c r="S254" s="146">
        <v>0</v>
      </c>
      <c r="T254" s="147">
        <f>S254*H254</f>
        <v>0</v>
      </c>
      <c r="AR254" s="148" t="s">
        <v>249</v>
      </c>
      <c r="AT254" s="148" t="s">
        <v>342</v>
      </c>
      <c r="AU254" s="148" t="s">
        <v>84</v>
      </c>
      <c r="AY254" s="17" t="s">
        <v>339</v>
      </c>
      <c r="BE254" s="149">
        <f>IF(N254="základní",J254,0)</f>
        <v>0</v>
      </c>
      <c r="BF254" s="149">
        <f>IF(N254="snížená",J254,0)</f>
        <v>0</v>
      </c>
      <c r="BG254" s="149">
        <f>IF(N254="zákl. přenesená",J254,0)</f>
        <v>0</v>
      </c>
      <c r="BH254" s="149">
        <f>IF(N254="sníž. přenesená",J254,0)</f>
        <v>0</v>
      </c>
      <c r="BI254" s="149">
        <f>IF(N254="nulová",J254,0)</f>
        <v>0</v>
      </c>
      <c r="BJ254" s="17" t="s">
        <v>84</v>
      </c>
      <c r="BK254" s="149">
        <f>ROUND(I254*H254,2)</f>
        <v>0</v>
      </c>
      <c r="BL254" s="17" t="s">
        <v>249</v>
      </c>
      <c r="BM254" s="148" t="s">
        <v>7753</v>
      </c>
    </row>
    <row r="255" spans="2:65" s="1" customFormat="1" ht="19.2" x14ac:dyDescent="0.2">
      <c r="B255" s="32"/>
      <c r="D255" s="150" t="s">
        <v>348</v>
      </c>
      <c r="F255" s="151" t="s">
        <v>7754</v>
      </c>
      <c r="I255" s="152"/>
      <c r="L255" s="32"/>
      <c r="M255" s="153"/>
      <c r="T255" s="56"/>
      <c r="AT255" s="17" t="s">
        <v>348</v>
      </c>
      <c r="AU255" s="17" t="s">
        <v>84</v>
      </c>
    </row>
    <row r="256" spans="2:65" s="1" customFormat="1" ht="24.15" customHeight="1" x14ac:dyDescent="0.2">
      <c r="B256" s="136"/>
      <c r="C256" s="169" t="s">
        <v>796</v>
      </c>
      <c r="D256" s="169" t="s">
        <v>490</v>
      </c>
      <c r="E256" s="170" t="s">
        <v>7755</v>
      </c>
      <c r="F256" s="171" t="s">
        <v>7756</v>
      </c>
      <c r="G256" s="172" t="s">
        <v>345</v>
      </c>
      <c r="H256" s="173">
        <v>1</v>
      </c>
      <c r="I256" s="174"/>
      <c r="J256" s="175">
        <f>ROUND(I256*H256,2)</f>
        <v>0</v>
      </c>
      <c r="K256" s="171" t="s">
        <v>346</v>
      </c>
      <c r="L256" s="176"/>
      <c r="M256" s="177" t="s">
        <v>1</v>
      </c>
      <c r="N256" s="178" t="s">
        <v>42</v>
      </c>
      <c r="P256" s="146">
        <f>O256*H256</f>
        <v>0</v>
      </c>
      <c r="Q256" s="146">
        <v>0</v>
      </c>
      <c r="R256" s="146">
        <f>Q256*H256</f>
        <v>0</v>
      </c>
      <c r="S256" s="146">
        <v>0</v>
      </c>
      <c r="T256" s="147">
        <f>S256*H256</f>
        <v>0</v>
      </c>
      <c r="AR256" s="148" t="s">
        <v>494</v>
      </c>
      <c r="AT256" s="148" t="s">
        <v>490</v>
      </c>
      <c r="AU256" s="148" t="s">
        <v>84</v>
      </c>
      <c r="AY256" s="17" t="s">
        <v>339</v>
      </c>
      <c r="BE256" s="149">
        <f>IF(N256="základní",J256,0)</f>
        <v>0</v>
      </c>
      <c r="BF256" s="149">
        <f>IF(N256="snížená",J256,0)</f>
        <v>0</v>
      </c>
      <c r="BG256" s="149">
        <f>IF(N256="zákl. přenesená",J256,0)</f>
        <v>0</v>
      </c>
      <c r="BH256" s="149">
        <f>IF(N256="sníž. přenesená",J256,0)</f>
        <v>0</v>
      </c>
      <c r="BI256" s="149">
        <f>IF(N256="nulová",J256,0)</f>
        <v>0</v>
      </c>
      <c r="BJ256" s="17" t="s">
        <v>84</v>
      </c>
      <c r="BK256" s="149">
        <f>ROUND(I256*H256,2)</f>
        <v>0</v>
      </c>
      <c r="BL256" s="17" t="s">
        <v>494</v>
      </c>
      <c r="BM256" s="148" t="s">
        <v>7757</v>
      </c>
    </row>
    <row r="257" spans="2:65" s="1" customFormat="1" x14ac:dyDescent="0.2">
      <c r="B257" s="32"/>
      <c r="D257" s="150" t="s">
        <v>348</v>
      </c>
      <c r="F257" s="151" t="s">
        <v>7756</v>
      </c>
      <c r="I257" s="152"/>
      <c r="L257" s="32"/>
      <c r="M257" s="153"/>
      <c r="T257" s="56"/>
      <c r="AT257" s="17" t="s">
        <v>348</v>
      </c>
      <c r="AU257" s="17" t="s">
        <v>84</v>
      </c>
    </row>
    <row r="258" spans="2:65" s="1" customFormat="1" ht="16.5" customHeight="1" x14ac:dyDescent="0.2">
      <c r="B258" s="136"/>
      <c r="C258" s="169" t="s">
        <v>802</v>
      </c>
      <c r="D258" s="169" t="s">
        <v>490</v>
      </c>
      <c r="E258" s="170" t="s">
        <v>7758</v>
      </c>
      <c r="F258" s="171" t="s">
        <v>7759</v>
      </c>
      <c r="G258" s="172" t="s">
        <v>345</v>
      </c>
      <c r="H258" s="173">
        <v>3</v>
      </c>
      <c r="I258" s="174"/>
      <c r="J258" s="175">
        <f>ROUND(I258*H258,2)</f>
        <v>0</v>
      </c>
      <c r="K258" s="171" t="s">
        <v>346</v>
      </c>
      <c r="L258" s="176"/>
      <c r="M258" s="177" t="s">
        <v>1</v>
      </c>
      <c r="N258" s="178" t="s">
        <v>42</v>
      </c>
      <c r="P258" s="146">
        <f>O258*H258</f>
        <v>0</v>
      </c>
      <c r="Q258" s="146">
        <v>0</v>
      </c>
      <c r="R258" s="146">
        <f>Q258*H258</f>
        <v>0</v>
      </c>
      <c r="S258" s="146">
        <v>0</v>
      </c>
      <c r="T258" s="147">
        <f>S258*H258</f>
        <v>0</v>
      </c>
      <c r="AR258" s="148" t="s">
        <v>494</v>
      </c>
      <c r="AT258" s="148" t="s">
        <v>490</v>
      </c>
      <c r="AU258" s="148" t="s">
        <v>84</v>
      </c>
      <c r="AY258" s="17" t="s">
        <v>339</v>
      </c>
      <c r="BE258" s="149">
        <f>IF(N258="základní",J258,0)</f>
        <v>0</v>
      </c>
      <c r="BF258" s="149">
        <f>IF(N258="snížená",J258,0)</f>
        <v>0</v>
      </c>
      <c r="BG258" s="149">
        <f>IF(N258="zákl. přenesená",J258,0)</f>
        <v>0</v>
      </c>
      <c r="BH258" s="149">
        <f>IF(N258="sníž. přenesená",J258,0)</f>
        <v>0</v>
      </c>
      <c r="BI258" s="149">
        <f>IF(N258="nulová",J258,0)</f>
        <v>0</v>
      </c>
      <c r="BJ258" s="17" t="s">
        <v>84</v>
      </c>
      <c r="BK258" s="149">
        <f>ROUND(I258*H258,2)</f>
        <v>0</v>
      </c>
      <c r="BL258" s="17" t="s">
        <v>494</v>
      </c>
      <c r="BM258" s="148" t="s">
        <v>7760</v>
      </c>
    </row>
    <row r="259" spans="2:65" s="1" customFormat="1" x14ac:dyDescent="0.2">
      <c r="B259" s="32"/>
      <c r="D259" s="150" t="s">
        <v>348</v>
      </c>
      <c r="F259" s="151" t="s">
        <v>7759</v>
      </c>
      <c r="I259" s="152"/>
      <c r="L259" s="32"/>
      <c r="M259" s="153"/>
      <c r="T259" s="56"/>
      <c r="AT259" s="17" t="s">
        <v>348</v>
      </c>
      <c r="AU259" s="17" t="s">
        <v>84</v>
      </c>
    </row>
    <row r="260" spans="2:65" s="1" customFormat="1" ht="16.5" customHeight="1" x14ac:dyDescent="0.2">
      <c r="B260" s="136"/>
      <c r="C260" s="137" t="s">
        <v>805</v>
      </c>
      <c r="D260" s="137" t="s">
        <v>342</v>
      </c>
      <c r="E260" s="138" t="s">
        <v>7761</v>
      </c>
      <c r="F260" s="139" t="s">
        <v>7762</v>
      </c>
      <c r="G260" s="140" t="s">
        <v>345</v>
      </c>
      <c r="H260" s="141">
        <v>40</v>
      </c>
      <c r="I260" s="142"/>
      <c r="J260" s="143">
        <f>ROUND(I260*H260,2)</f>
        <v>0</v>
      </c>
      <c r="K260" s="139" t="s">
        <v>346</v>
      </c>
      <c r="L260" s="32"/>
      <c r="M260" s="144" t="s">
        <v>1</v>
      </c>
      <c r="N260" s="145" t="s">
        <v>42</v>
      </c>
      <c r="P260" s="146">
        <f>O260*H260</f>
        <v>0</v>
      </c>
      <c r="Q260" s="146">
        <v>0</v>
      </c>
      <c r="R260" s="146">
        <f>Q260*H260</f>
        <v>0</v>
      </c>
      <c r="S260" s="146">
        <v>0</v>
      </c>
      <c r="T260" s="147">
        <f>S260*H260</f>
        <v>0</v>
      </c>
      <c r="AR260" s="148" t="s">
        <v>249</v>
      </c>
      <c r="AT260" s="148" t="s">
        <v>342</v>
      </c>
      <c r="AU260" s="148" t="s">
        <v>84</v>
      </c>
      <c r="AY260" s="17" t="s">
        <v>339</v>
      </c>
      <c r="BE260" s="149">
        <f>IF(N260="základní",J260,0)</f>
        <v>0</v>
      </c>
      <c r="BF260" s="149">
        <f>IF(N260="snížená",J260,0)</f>
        <v>0</v>
      </c>
      <c r="BG260" s="149">
        <f>IF(N260="zákl. přenesená",J260,0)</f>
        <v>0</v>
      </c>
      <c r="BH260" s="149">
        <f>IF(N260="sníž. přenesená",J260,0)</f>
        <v>0</v>
      </c>
      <c r="BI260" s="149">
        <f>IF(N260="nulová",J260,0)</f>
        <v>0</v>
      </c>
      <c r="BJ260" s="17" t="s">
        <v>84</v>
      </c>
      <c r="BK260" s="149">
        <f>ROUND(I260*H260,2)</f>
        <v>0</v>
      </c>
      <c r="BL260" s="17" t="s">
        <v>249</v>
      </c>
      <c r="BM260" s="148" t="s">
        <v>7763</v>
      </c>
    </row>
    <row r="261" spans="2:65" s="1" customFormat="1" x14ac:dyDescent="0.2">
      <c r="B261" s="32"/>
      <c r="D261" s="150" t="s">
        <v>348</v>
      </c>
      <c r="F261" s="151" t="s">
        <v>7762</v>
      </c>
      <c r="I261" s="152"/>
      <c r="L261" s="32"/>
      <c r="M261" s="153"/>
      <c r="T261" s="56"/>
      <c r="AT261" s="17" t="s">
        <v>348</v>
      </c>
      <c r="AU261" s="17" t="s">
        <v>84</v>
      </c>
    </row>
    <row r="262" spans="2:65" s="1" customFormat="1" ht="24.15" customHeight="1" x14ac:dyDescent="0.2">
      <c r="B262" s="136"/>
      <c r="C262" s="137" t="s">
        <v>809</v>
      </c>
      <c r="D262" s="137" t="s">
        <v>342</v>
      </c>
      <c r="E262" s="138" t="s">
        <v>7764</v>
      </c>
      <c r="F262" s="139" t="s">
        <v>7765</v>
      </c>
      <c r="G262" s="140" t="s">
        <v>381</v>
      </c>
      <c r="H262" s="141">
        <v>0.2</v>
      </c>
      <c r="I262" s="142"/>
      <c r="J262" s="143">
        <f>ROUND(I262*H262,2)</f>
        <v>0</v>
      </c>
      <c r="K262" s="139" t="s">
        <v>346</v>
      </c>
      <c r="L262" s="32"/>
      <c r="M262" s="144" t="s">
        <v>1</v>
      </c>
      <c r="N262" s="145" t="s">
        <v>42</v>
      </c>
      <c r="P262" s="146">
        <f>O262*H262</f>
        <v>0</v>
      </c>
      <c r="Q262" s="146">
        <v>0</v>
      </c>
      <c r="R262" s="146">
        <f>Q262*H262</f>
        <v>0</v>
      </c>
      <c r="S262" s="146">
        <v>0</v>
      </c>
      <c r="T262" s="147">
        <f>S262*H262</f>
        <v>0</v>
      </c>
      <c r="AR262" s="148" t="s">
        <v>249</v>
      </c>
      <c r="AT262" s="148" t="s">
        <v>342</v>
      </c>
      <c r="AU262" s="148" t="s">
        <v>84</v>
      </c>
      <c r="AY262" s="17" t="s">
        <v>339</v>
      </c>
      <c r="BE262" s="149">
        <f>IF(N262="základní",J262,0)</f>
        <v>0</v>
      </c>
      <c r="BF262" s="149">
        <f>IF(N262="snížená",J262,0)</f>
        <v>0</v>
      </c>
      <c r="BG262" s="149">
        <f>IF(N262="zákl. přenesená",J262,0)</f>
        <v>0</v>
      </c>
      <c r="BH262" s="149">
        <f>IF(N262="sníž. přenesená",J262,0)</f>
        <v>0</v>
      </c>
      <c r="BI262" s="149">
        <f>IF(N262="nulová",J262,0)</f>
        <v>0</v>
      </c>
      <c r="BJ262" s="17" t="s">
        <v>84</v>
      </c>
      <c r="BK262" s="149">
        <f>ROUND(I262*H262,2)</f>
        <v>0</v>
      </c>
      <c r="BL262" s="17" t="s">
        <v>249</v>
      </c>
      <c r="BM262" s="148" t="s">
        <v>7766</v>
      </c>
    </row>
    <row r="263" spans="2:65" s="1" customFormat="1" ht="19.2" x14ac:dyDescent="0.2">
      <c r="B263" s="32"/>
      <c r="D263" s="150" t="s">
        <v>348</v>
      </c>
      <c r="F263" s="151" t="s">
        <v>7767</v>
      </c>
      <c r="I263" s="152"/>
      <c r="L263" s="32"/>
      <c r="M263" s="153"/>
      <c r="T263" s="56"/>
      <c r="AT263" s="17" t="s">
        <v>348</v>
      </c>
      <c r="AU263" s="17" t="s">
        <v>84</v>
      </c>
    </row>
    <row r="264" spans="2:65" s="11" customFormat="1" ht="25.95" customHeight="1" x14ac:dyDescent="0.25">
      <c r="B264" s="124"/>
      <c r="D264" s="125" t="s">
        <v>76</v>
      </c>
      <c r="E264" s="126" t="s">
        <v>525</v>
      </c>
      <c r="F264" s="126" t="s">
        <v>7768</v>
      </c>
      <c r="I264" s="127"/>
      <c r="J264" s="128">
        <f>BK264</f>
        <v>0</v>
      </c>
      <c r="L264" s="124"/>
      <c r="M264" s="129"/>
      <c r="P264" s="130">
        <f>SUM(P265:P331)</f>
        <v>0</v>
      </c>
      <c r="R264" s="130">
        <f>SUM(R265:R331)</f>
        <v>0</v>
      </c>
      <c r="T264" s="131">
        <f>SUM(T265:T331)</f>
        <v>0</v>
      </c>
      <c r="AR264" s="125" t="s">
        <v>249</v>
      </c>
      <c r="AT264" s="132" t="s">
        <v>76</v>
      </c>
      <c r="AU264" s="132" t="s">
        <v>77</v>
      </c>
      <c r="AY264" s="125" t="s">
        <v>339</v>
      </c>
      <c r="BK264" s="133">
        <f>SUM(BK265:BK331)</f>
        <v>0</v>
      </c>
    </row>
    <row r="265" spans="2:65" s="1" customFormat="1" ht="16.5" customHeight="1" x14ac:dyDescent="0.2">
      <c r="B265" s="136"/>
      <c r="C265" s="137" t="s">
        <v>812</v>
      </c>
      <c r="D265" s="137" t="s">
        <v>342</v>
      </c>
      <c r="E265" s="138" t="s">
        <v>7769</v>
      </c>
      <c r="F265" s="139" t="s">
        <v>7770</v>
      </c>
      <c r="G265" s="140" t="s">
        <v>345</v>
      </c>
      <c r="H265" s="141">
        <v>1</v>
      </c>
      <c r="I265" s="142"/>
      <c r="J265" s="143">
        <f>ROUND(I265*H265,2)</f>
        <v>0</v>
      </c>
      <c r="K265" s="139" t="s">
        <v>346</v>
      </c>
      <c r="L265" s="32"/>
      <c r="M265" s="144" t="s">
        <v>1</v>
      </c>
      <c r="N265" s="145" t="s">
        <v>42</v>
      </c>
      <c r="P265" s="146">
        <f>O265*H265</f>
        <v>0</v>
      </c>
      <c r="Q265" s="146">
        <v>0</v>
      </c>
      <c r="R265" s="146">
        <f>Q265*H265</f>
        <v>0</v>
      </c>
      <c r="S265" s="146">
        <v>0</v>
      </c>
      <c r="T265" s="147">
        <f>S265*H265</f>
        <v>0</v>
      </c>
      <c r="AR265" s="148" t="s">
        <v>249</v>
      </c>
      <c r="AT265" s="148" t="s">
        <v>342</v>
      </c>
      <c r="AU265" s="148" t="s">
        <v>84</v>
      </c>
      <c r="AY265" s="17" t="s">
        <v>339</v>
      </c>
      <c r="BE265" s="149">
        <f>IF(N265="základní",J265,0)</f>
        <v>0</v>
      </c>
      <c r="BF265" s="149">
        <f>IF(N265="snížená",J265,0)</f>
        <v>0</v>
      </c>
      <c r="BG265" s="149">
        <f>IF(N265="zákl. přenesená",J265,0)</f>
        <v>0</v>
      </c>
      <c r="BH265" s="149">
        <f>IF(N265="sníž. přenesená",J265,0)</f>
        <v>0</v>
      </c>
      <c r="BI265" s="149">
        <f>IF(N265="nulová",J265,0)</f>
        <v>0</v>
      </c>
      <c r="BJ265" s="17" t="s">
        <v>84</v>
      </c>
      <c r="BK265" s="149">
        <f>ROUND(I265*H265,2)</f>
        <v>0</v>
      </c>
      <c r="BL265" s="17" t="s">
        <v>249</v>
      </c>
      <c r="BM265" s="148" t="s">
        <v>7771</v>
      </c>
    </row>
    <row r="266" spans="2:65" s="1" customFormat="1" x14ac:dyDescent="0.2">
      <c r="B266" s="32"/>
      <c r="D266" s="150" t="s">
        <v>348</v>
      </c>
      <c r="F266" s="151" t="s">
        <v>7770</v>
      </c>
      <c r="I266" s="152"/>
      <c r="L266" s="32"/>
      <c r="M266" s="153"/>
      <c r="T266" s="56"/>
      <c r="AT266" s="17" t="s">
        <v>348</v>
      </c>
      <c r="AU266" s="17" t="s">
        <v>84</v>
      </c>
    </row>
    <row r="267" spans="2:65" s="1" customFormat="1" ht="19.2" x14ac:dyDescent="0.2">
      <c r="B267" s="32"/>
      <c r="D267" s="150" t="s">
        <v>350</v>
      </c>
      <c r="F267" s="154" t="s">
        <v>7772</v>
      </c>
      <c r="I267" s="152"/>
      <c r="L267" s="32"/>
      <c r="M267" s="153"/>
      <c r="T267" s="56"/>
      <c r="AT267" s="17" t="s">
        <v>350</v>
      </c>
      <c r="AU267" s="17" t="s">
        <v>84</v>
      </c>
    </row>
    <row r="268" spans="2:65" s="1" customFormat="1" ht="16.5" customHeight="1" x14ac:dyDescent="0.2">
      <c r="B268" s="136"/>
      <c r="C268" s="137" t="s">
        <v>815</v>
      </c>
      <c r="D268" s="137" t="s">
        <v>342</v>
      </c>
      <c r="E268" s="138" t="s">
        <v>7773</v>
      </c>
      <c r="F268" s="139" t="s">
        <v>7774</v>
      </c>
      <c r="G268" s="140" t="s">
        <v>345</v>
      </c>
      <c r="H268" s="141">
        <v>1</v>
      </c>
      <c r="I268" s="142"/>
      <c r="J268" s="143">
        <f>ROUND(I268*H268,2)</f>
        <v>0</v>
      </c>
      <c r="K268" s="139" t="s">
        <v>346</v>
      </c>
      <c r="L268" s="32"/>
      <c r="M268" s="144" t="s">
        <v>1</v>
      </c>
      <c r="N268" s="145" t="s">
        <v>42</v>
      </c>
      <c r="P268" s="146">
        <f>O268*H268</f>
        <v>0</v>
      </c>
      <c r="Q268" s="146">
        <v>0</v>
      </c>
      <c r="R268" s="146">
        <f>Q268*H268</f>
        <v>0</v>
      </c>
      <c r="S268" s="146">
        <v>0</v>
      </c>
      <c r="T268" s="147">
        <f>S268*H268</f>
        <v>0</v>
      </c>
      <c r="AR268" s="148" t="s">
        <v>249</v>
      </c>
      <c r="AT268" s="148" t="s">
        <v>342</v>
      </c>
      <c r="AU268" s="148" t="s">
        <v>84</v>
      </c>
      <c r="AY268" s="17" t="s">
        <v>339</v>
      </c>
      <c r="BE268" s="149">
        <f>IF(N268="základní",J268,0)</f>
        <v>0</v>
      </c>
      <c r="BF268" s="149">
        <f>IF(N268="snížená",J268,0)</f>
        <v>0</v>
      </c>
      <c r="BG268" s="149">
        <f>IF(N268="zákl. přenesená",J268,0)</f>
        <v>0</v>
      </c>
      <c r="BH268" s="149">
        <f>IF(N268="sníž. přenesená",J268,0)</f>
        <v>0</v>
      </c>
      <c r="BI268" s="149">
        <f>IF(N268="nulová",J268,0)</f>
        <v>0</v>
      </c>
      <c r="BJ268" s="17" t="s">
        <v>84</v>
      </c>
      <c r="BK268" s="149">
        <f>ROUND(I268*H268,2)</f>
        <v>0</v>
      </c>
      <c r="BL268" s="17" t="s">
        <v>249</v>
      </c>
      <c r="BM268" s="148" t="s">
        <v>7775</v>
      </c>
    </row>
    <row r="269" spans="2:65" s="1" customFormat="1" ht="28.8" x14ac:dyDescent="0.2">
      <c r="B269" s="32"/>
      <c r="D269" s="150" t="s">
        <v>348</v>
      </c>
      <c r="F269" s="151" t="s">
        <v>7776</v>
      </c>
      <c r="I269" s="152"/>
      <c r="L269" s="32"/>
      <c r="M269" s="153"/>
      <c r="T269" s="56"/>
      <c r="AT269" s="17" t="s">
        <v>348</v>
      </c>
      <c r="AU269" s="17" t="s">
        <v>84</v>
      </c>
    </row>
    <row r="270" spans="2:65" s="1" customFormat="1" ht="19.2" x14ac:dyDescent="0.2">
      <c r="B270" s="32"/>
      <c r="D270" s="150" t="s">
        <v>350</v>
      </c>
      <c r="F270" s="154" t="s">
        <v>7772</v>
      </c>
      <c r="I270" s="152"/>
      <c r="L270" s="32"/>
      <c r="M270" s="153"/>
      <c r="T270" s="56"/>
      <c r="AT270" s="17" t="s">
        <v>350</v>
      </c>
      <c r="AU270" s="17" t="s">
        <v>84</v>
      </c>
    </row>
    <row r="271" spans="2:65" s="1" customFormat="1" ht="16.5" customHeight="1" x14ac:dyDescent="0.2">
      <c r="B271" s="136"/>
      <c r="C271" s="169" t="s">
        <v>821</v>
      </c>
      <c r="D271" s="169" t="s">
        <v>490</v>
      </c>
      <c r="E271" s="170" t="s">
        <v>7777</v>
      </c>
      <c r="F271" s="171" t="s">
        <v>7778</v>
      </c>
      <c r="G271" s="172" t="s">
        <v>345</v>
      </c>
      <c r="H271" s="173">
        <v>1</v>
      </c>
      <c r="I271" s="174"/>
      <c r="J271" s="175">
        <f>ROUND(I271*H271,2)</f>
        <v>0</v>
      </c>
      <c r="K271" s="171" t="s">
        <v>346</v>
      </c>
      <c r="L271" s="176"/>
      <c r="M271" s="177" t="s">
        <v>1</v>
      </c>
      <c r="N271" s="178" t="s">
        <v>42</v>
      </c>
      <c r="P271" s="146">
        <f>O271*H271</f>
        <v>0</v>
      </c>
      <c r="Q271" s="146">
        <v>0</v>
      </c>
      <c r="R271" s="146">
        <f>Q271*H271</f>
        <v>0</v>
      </c>
      <c r="S271" s="146">
        <v>0</v>
      </c>
      <c r="T271" s="147">
        <f>S271*H271</f>
        <v>0</v>
      </c>
      <c r="AR271" s="148" t="s">
        <v>494</v>
      </c>
      <c r="AT271" s="148" t="s">
        <v>490</v>
      </c>
      <c r="AU271" s="148" t="s">
        <v>84</v>
      </c>
      <c r="AY271" s="17" t="s">
        <v>339</v>
      </c>
      <c r="BE271" s="149">
        <f>IF(N271="základní",J271,0)</f>
        <v>0</v>
      </c>
      <c r="BF271" s="149">
        <f>IF(N271="snížená",J271,0)</f>
        <v>0</v>
      </c>
      <c r="BG271" s="149">
        <f>IF(N271="zákl. přenesená",J271,0)</f>
        <v>0</v>
      </c>
      <c r="BH271" s="149">
        <f>IF(N271="sníž. přenesená",J271,0)</f>
        <v>0</v>
      </c>
      <c r="BI271" s="149">
        <f>IF(N271="nulová",J271,0)</f>
        <v>0</v>
      </c>
      <c r="BJ271" s="17" t="s">
        <v>84</v>
      </c>
      <c r="BK271" s="149">
        <f>ROUND(I271*H271,2)</f>
        <v>0</v>
      </c>
      <c r="BL271" s="17" t="s">
        <v>494</v>
      </c>
      <c r="BM271" s="148" t="s">
        <v>7779</v>
      </c>
    </row>
    <row r="272" spans="2:65" s="1" customFormat="1" x14ac:dyDescent="0.2">
      <c r="B272" s="32"/>
      <c r="D272" s="150" t="s">
        <v>348</v>
      </c>
      <c r="F272" s="151" t="s">
        <v>7778</v>
      </c>
      <c r="I272" s="152"/>
      <c r="L272" s="32"/>
      <c r="M272" s="153"/>
      <c r="T272" s="56"/>
      <c r="AT272" s="17" t="s">
        <v>348</v>
      </c>
      <c r="AU272" s="17" t="s">
        <v>84</v>
      </c>
    </row>
    <row r="273" spans="2:65" s="1" customFormat="1" ht="16.5" customHeight="1" x14ac:dyDescent="0.2">
      <c r="B273" s="136"/>
      <c r="C273" s="169" t="s">
        <v>826</v>
      </c>
      <c r="D273" s="169" t="s">
        <v>490</v>
      </c>
      <c r="E273" s="170" t="s">
        <v>7780</v>
      </c>
      <c r="F273" s="171" t="s">
        <v>7781</v>
      </c>
      <c r="G273" s="172" t="s">
        <v>345</v>
      </c>
      <c r="H273" s="173">
        <v>1</v>
      </c>
      <c r="I273" s="174"/>
      <c r="J273" s="175">
        <f>ROUND(I273*H273,2)</f>
        <v>0</v>
      </c>
      <c r="K273" s="171" t="s">
        <v>346</v>
      </c>
      <c r="L273" s="176"/>
      <c r="M273" s="177" t="s">
        <v>1</v>
      </c>
      <c r="N273" s="178" t="s">
        <v>42</v>
      </c>
      <c r="P273" s="146">
        <f>O273*H273</f>
        <v>0</v>
      </c>
      <c r="Q273" s="146">
        <v>0</v>
      </c>
      <c r="R273" s="146">
        <f>Q273*H273</f>
        <v>0</v>
      </c>
      <c r="S273" s="146">
        <v>0</v>
      </c>
      <c r="T273" s="147">
        <f>S273*H273</f>
        <v>0</v>
      </c>
      <c r="AR273" s="148" t="s">
        <v>494</v>
      </c>
      <c r="AT273" s="148" t="s">
        <v>490</v>
      </c>
      <c r="AU273" s="148" t="s">
        <v>84</v>
      </c>
      <c r="AY273" s="17" t="s">
        <v>339</v>
      </c>
      <c r="BE273" s="149">
        <f>IF(N273="základní",J273,0)</f>
        <v>0</v>
      </c>
      <c r="BF273" s="149">
        <f>IF(N273="snížená",J273,0)</f>
        <v>0</v>
      </c>
      <c r="BG273" s="149">
        <f>IF(N273="zákl. přenesená",J273,0)</f>
        <v>0</v>
      </c>
      <c r="BH273" s="149">
        <f>IF(N273="sníž. přenesená",J273,0)</f>
        <v>0</v>
      </c>
      <c r="BI273" s="149">
        <f>IF(N273="nulová",J273,0)</f>
        <v>0</v>
      </c>
      <c r="BJ273" s="17" t="s">
        <v>84</v>
      </c>
      <c r="BK273" s="149">
        <f>ROUND(I273*H273,2)</f>
        <v>0</v>
      </c>
      <c r="BL273" s="17" t="s">
        <v>494</v>
      </c>
      <c r="BM273" s="148" t="s">
        <v>7782</v>
      </c>
    </row>
    <row r="274" spans="2:65" s="1" customFormat="1" x14ac:dyDescent="0.2">
      <c r="B274" s="32"/>
      <c r="D274" s="150" t="s">
        <v>348</v>
      </c>
      <c r="F274" s="151" t="s">
        <v>7781</v>
      </c>
      <c r="I274" s="152"/>
      <c r="L274" s="32"/>
      <c r="M274" s="153"/>
      <c r="T274" s="56"/>
      <c r="AT274" s="17" t="s">
        <v>348</v>
      </c>
      <c r="AU274" s="17" t="s">
        <v>84</v>
      </c>
    </row>
    <row r="275" spans="2:65" s="1" customFormat="1" ht="16.5" customHeight="1" x14ac:dyDescent="0.2">
      <c r="B275" s="136"/>
      <c r="C275" s="137" t="s">
        <v>829</v>
      </c>
      <c r="D275" s="137" t="s">
        <v>342</v>
      </c>
      <c r="E275" s="138" t="s">
        <v>7783</v>
      </c>
      <c r="F275" s="139" t="s">
        <v>7784</v>
      </c>
      <c r="G275" s="140" t="s">
        <v>345</v>
      </c>
      <c r="H275" s="141">
        <v>2</v>
      </c>
      <c r="I275" s="142"/>
      <c r="J275" s="143">
        <f>ROUND(I275*H275,2)</f>
        <v>0</v>
      </c>
      <c r="K275" s="139" t="s">
        <v>346</v>
      </c>
      <c r="L275" s="32"/>
      <c r="M275" s="144" t="s">
        <v>1</v>
      </c>
      <c r="N275" s="145" t="s">
        <v>42</v>
      </c>
      <c r="P275" s="146">
        <f>O275*H275</f>
        <v>0</v>
      </c>
      <c r="Q275" s="146">
        <v>0</v>
      </c>
      <c r="R275" s="146">
        <f>Q275*H275</f>
        <v>0</v>
      </c>
      <c r="S275" s="146">
        <v>0</v>
      </c>
      <c r="T275" s="147">
        <f>S275*H275</f>
        <v>0</v>
      </c>
      <c r="AR275" s="148" t="s">
        <v>249</v>
      </c>
      <c r="AT275" s="148" t="s">
        <v>342</v>
      </c>
      <c r="AU275" s="148" t="s">
        <v>84</v>
      </c>
      <c r="AY275" s="17" t="s">
        <v>339</v>
      </c>
      <c r="BE275" s="149">
        <f>IF(N275="základní",J275,0)</f>
        <v>0</v>
      </c>
      <c r="BF275" s="149">
        <f>IF(N275="snížená",J275,0)</f>
        <v>0</v>
      </c>
      <c r="BG275" s="149">
        <f>IF(N275="zákl. přenesená",J275,0)</f>
        <v>0</v>
      </c>
      <c r="BH275" s="149">
        <f>IF(N275="sníž. přenesená",J275,0)</f>
        <v>0</v>
      </c>
      <c r="BI275" s="149">
        <f>IF(N275="nulová",J275,0)</f>
        <v>0</v>
      </c>
      <c r="BJ275" s="17" t="s">
        <v>84</v>
      </c>
      <c r="BK275" s="149">
        <f>ROUND(I275*H275,2)</f>
        <v>0</v>
      </c>
      <c r="BL275" s="17" t="s">
        <v>249</v>
      </c>
      <c r="BM275" s="148" t="s">
        <v>7785</v>
      </c>
    </row>
    <row r="276" spans="2:65" s="1" customFormat="1" x14ac:dyDescent="0.2">
      <c r="B276" s="32"/>
      <c r="D276" s="150" t="s">
        <v>348</v>
      </c>
      <c r="F276" s="151" t="s">
        <v>7784</v>
      </c>
      <c r="I276" s="152"/>
      <c r="L276" s="32"/>
      <c r="M276" s="153"/>
      <c r="T276" s="56"/>
      <c r="AT276" s="17" t="s">
        <v>348</v>
      </c>
      <c r="AU276" s="17" t="s">
        <v>84</v>
      </c>
    </row>
    <row r="277" spans="2:65" s="1" customFormat="1" ht="19.2" x14ac:dyDescent="0.2">
      <c r="B277" s="32"/>
      <c r="D277" s="150" t="s">
        <v>350</v>
      </c>
      <c r="F277" s="154" t="s">
        <v>7772</v>
      </c>
      <c r="I277" s="152"/>
      <c r="L277" s="32"/>
      <c r="M277" s="153"/>
      <c r="T277" s="56"/>
      <c r="AT277" s="17" t="s">
        <v>350</v>
      </c>
      <c r="AU277" s="17" t="s">
        <v>84</v>
      </c>
    </row>
    <row r="278" spans="2:65" s="1" customFormat="1" ht="16.5" customHeight="1" x14ac:dyDescent="0.2">
      <c r="B278" s="136"/>
      <c r="C278" s="137" t="s">
        <v>832</v>
      </c>
      <c r="D278" s="137" t="s">
        <v>342</v>
      </c>
      <c r="E278" s="138" t="s">
        <v>7786</v>
      </c>
      <c r="F278" s="139" t="s">
        <v>7787</v>
      </c>
      <c r="G278" s="140" t="s">
        <v>345</v>
      </c>
      <c r="H278" s="141">
        <v>2</v>
      </c>
      <c r="I278" s="142"/>
      <c r="J278" s="143">
        <f>ROUND(I278*H278,2)</f>
        <v>0</v>
      </c>
      <c r="K278" s="139" t="s">
        <v>346</v>
      </c>
      <c r="L278" s="32"/>
      <c r="M278" s="144" t="s">
        <v>1</v>
      </c>
      <c r="N278" s="145" t="s">
        <v>42</v>
      </c>
      <c r="P278" s="146">
        <f>O278*H278</f>
        <v>0</v>
      </c>
      <c r="Q278" s="146">
        <v>0</v>
      </c>
      <c r="R278" s="146">
        <f>Q278*H278</f>
        <v>0</v>
      </c>
      <c r="S278" s="146">
        <v>0</v>
      </c>
      <c r="T278" s="147">
        <f>S278*H278</f>
        <v>0</v>
      </c>
      <c r="AR278" s="148" t="s">
        <v>249</v>
      </c>
      <c r="AT278" s="148" t="s">
        <v>342</v>
      </c>
      <c r="AU278" s="148" t="s">
        <v>84</v>
      </c>
      <c r="AY278" s="17" t="s">
        <v>339</v>
      </c>
      <c r="BE278" s="149">
        <f>IF(N278="základní",J278,0)</f>
        <v>0</v>
      </c>
      <c r="BF278" s="149">
        <f>IF(N278="snížená",J278,0)</f>
        <v>0</v>
      </c>
      <c r="BG278" s="149">
        <f>IF(N278="zákl. přenesená",J278,0)</f>
        <v>0</v>
      </c>
      <c r="BH278" s="149">
        <f>IF(N278="sníž. přenesená",J278,0)</f>
        <v>0</v>
      </c>
      <c r="BI278" s="149">
        <f>IF(N278="nulová",J278,0)</f>
        <v>0</v>
      </c>
      <c r="BJ278" s="17" t="s">
        <v>84</v>
      </c>
      <c r="BK278" s="149">
        <f>ROUND(I278*H278,2)</f>
        <v>0</v>
      </c>
      <c r="BL278" s="17" t="s">
        <v>249</v>
      </c>
      <c r="BM278" s="148" t="s">
        <v>7788</v>
      </c>
    </row>
    <row r="279" spans="2:65" s="1" customFormat="1" x14ac:dyDescent="0.2">
      <c r="B279" s="32"/>
      <c r="D279" s="150" t="s">
        <v>348</v>
      </c>
      <c r="F279" s="151" t="s">
        <v>7787</v>
      </c>
      <c r="I279" s="152"/>
      <c r="L279" s="32"/>
      <c r="M279" s="153"/>
      <c r="T279" s="56"/>
      <c r="AT279" s="17" t="s">
        <v>348</v>
      </c>
      <c r="AU279" s="17" t="s">
        <v>84</v>
      </c>
    </row>
    <row r="280" spans="2:65" s="1" customFormat="1" ht="19.2" x14ac:dyDescent="0.2">
      <c r="B280" s="32"/>
      <c r="D280" s="150" t="s">
        <v>350</v>
      </c>
      <c r="F280" s="154" t="s">
        <v>7772</v>
      </c>
      <c r="I280" s="152"/>
      <c r="L280" s="32"/>
      <c r="M280" s="153"/>
      <c r="T280" s="56"/>
      <c r="AT280" s="17" t="s">
        <v>350</v>
      </c>
      <c r="AU280" s="17" t="s">
        <v>84</v>
      </c>
    </row>
    <row r="281" spans="2:65" s="1" customFormat="1" ht="16.5" customHeight="1" x14ac:dyDescent="0.2">
      <c r="B281" s="136"/>
      <c r="C281" s="137" t="s">
        <v>837</v>
      </c>
      <c r="D281" s="137" t="s">
        <v>342</v>
      </c>
      <c r="E281" s="138" t="s">
        <v>7789</v>
      </c>
      <c r="F281" s="139" t="s">
        <v>7790</v>
      </c>
      <c r="G281" s="140" t="s">
        <v>345</v>
      </c>
      <c r="H281" s="141">
        <v>2</v>
      </c>
      <c r="I281" s="142"/>
      <c r="J281" s="143">
        <f>ROUND(I281*H281,2)</f>
        <v>0</v>
      </c>
      <c r="K281" s="139" t="s">
        <v>346</v>
      </c>
      <c r="L281" s="32"/>
      <c r="M281" s="144" t="s">
        <v>1</v>
      </c>
      <c r="N281" s="145" t="s">
        <v>42</v>
      </c>
      <c r="P281" s="146">
        <f>O281*H281</f>
        <v>0</v>
      </c>
      <c r="Q281" s="146">
        <v>0</v>
      </c>
      <c r="R281" s="146">
        <f>Q281*H281</f>
        <v>0</v>
      </c>
      <c r="S281" s="146">
        <v>0</v>
      </c>
      <c r="T281" s="147">
        <f>S281*H281</f>
        <v>0</v>
      </c>
      <c r="AR281" s="148" t="s">
        <v>249</v>
      </c>
      <c r="AT281" s="148" t="s">
        <v>342</v>
      </c>
      <c r="AU281" s="148" t="s">
        <v>84</v>
      </c>
      <c r="AY281" s="17" t="s">
        <v>339</v>
      </c>
      <c r="BE281" s="149">
        <f>IF(N281="základní",J281,0)</f>
        <v>0</v>
      </c>
      <c r="BF281" s="149">
        <f>IF(N281="snížená",J281,0)</f>
        <v>0</v>
      </c>
      <c r="BG281" s="149">
        <f>IF(N281="zákl. přenesená",J281,0)</f>
        <v>0</v>
      </c>
      <c r="BH281" s="149">
        <f>IF(N281="sníž. přenesená",J281,0)</f>
        <v>0</v>
      </c>
      <c r="BI281" s="149">
        <f>IF(N281="nulová",J281,0)</f>
        <v>0</v>
      </c>
      <c r="BJ281" s="17" t="s">
        <v>84</v>
      </c>
      <c r="BK281" s="149">
        <f>ROUND(I281*H281,2)</f>
        <v>0</v>
      </c>
      <c r="BL281" s="17" t="s">
        <v>249</v>
      </c>
      <c r="BM281" s="148" t="s">
        <v>7791</v>
      </c>
    </row>
    <row r="282" spans="2:65" s="1" customFormat="1" ht="19.2" x14ac:dyDescent="0.2">
      <c r="B282" s="32"/>
      <c r="D282" s="150" t="s">
        <v>348</v>
      </c>
      <c r="F282" s="151" t="s">
        <v>7792</v>
      </c>
      <c r="I282" s="152"/>
      <c r="L282" s="32"/>
      <c r="M282" s="153"/>
      <c r="T282" s="56"/>
      <c r="AT282" s="17" t="s">
        <v>348</v>
      </c>
      <c r="AU282" s="17" t="s">
        <v>84</v>
      </c>
    </row>
    <row r="283" spans="2:65" s="1" customFormat="1" ht="19.2" x14ac:dyDescent="0.2">
      <c r="B283" s="32"/>
      <c r="D283" s="150" t="s">
        <v>350</v>
      </c>
      <c r="F283" s="154" t="s">
        <v>7772</v>
      </c>
      <c r="I283" s="152"/>
      <c r="L283" s="32"/>
      <c r="M283" s="153"/>
      <c r="T283" s="56"/>
      <c r="AT283" s="17" t="s">
        <v>350</v>
      </c>
      <c r="AU283" s="17" t="s">
        <v>84</v>
      </c>
    </row>
    <row r="284" spans="2:65" s="1" customFormat="1" ht="16.5" customHeight="1" x14ac:dyDescent="0.2">
      <c r="B284" s="136"/>
      <c r="C284" s="137" t="s">
        <v>842</v>
      </c>
      <c r="D284" s="137" t="s">
        <v>342</v>
      </c>
      <c r="E284" s="138" t="s">
        <v>7793</v>
      </c>
      <c r="F284" s="139" t="s">
        <v>7794</v>
      </c>
      <c r="G284" s="140" t="s">
        <v>345</v>
      </c>
      <c r="H284" s="141">
        <v>2</v>
      </c>
      <c r="I284" s="142"/>
      <c r="J284" s="143">
        <f>ROUND(I284*H284,2)</f>
        <v>0</v>
      </c>
      <c r="K284" s="139" t="s">
        <v>346</v>
      </c>
      <c r="L284" s="32"/>
      <c r="M284" s="144" t="s">
        <v>1</v>
      </c>
      <c r="N284" s="145" t="s">
        <v>42</v>
      </c>
      <c r="P284" s="146">
        <f>O284*H284</f>
        <v>0</v>
      </c>
      <c r="Q284" s="146">
        <v>0</v>
      </c>
      <c r="R284" s="146">
        <f>Q284*H284</f>
        <v>0</v>
      </c>
      <c r="S284" s="146">
        <v>0</v>
      </c>
      <c r="T284" s="147">
        <f>S284*H284</f>
        <v>0</v>
      </c>
      <c r="AR284" s="148" t="s">
        <v>249</v>
      </c>
      <c r="AT284" s="148" t="s">
        <v>342</v>
      </c>
      <c r="AU284" s="148" t="s">
        <v>84</v>
      </c>
      <c r="AY284" s="17" t="s">
        <v>339</v>
      </c>
      <c r="BE284" s="149">
        <f>IF(N284="základní",J284,0)</f>
        <v>0</v>
      </c>
      <c r="BF284" s="149">
        <f>IF(N284="snížená",J284,0)</f>
        <v>0</v>
      </c>
      <c r="BG284" s="149">
        <f>IF(N284="zákl. přenesená",J284,0)</f>
        <v>0</v>
      </c>
      <c r="BH284" s="149">
        <f>IF(N284="sníž. přenesená",J284,0)</f>
        <v>0</v>
      </c>
      <c r="BI284" s="149">
        <f>IF(N284="nulová",J284,0)</f>
        <v>0</v>
      </c>
      <c r="BJ284" s="17" t="s">
        <v>84</v>
      </c>
      <c r="BK284" s="149">
        <f>ROUND(I284*H284,2)</f>
        <v>0</v>
      </c>
      <c r="BL284" s="17" t="s">
        <v>249</v>
      </c>
      <c r="BM284" s="148" t="s">
        <v>7795</v>
      </c>
    </row>
    <row r="285" spans="2:65" s="1" customFormat="1" ht="19.2" x14ac:dyDescent="0.2">
      <c r="B285" s="32"/>
      <c r="D285" s="150" t="s">
        <v>348</v>
      </c>
      <c r="F285" s="151" t="s">
        <v>7796</v>
      </c>
      <c r="I285" s="152"/>
      <c r="L285" s="32"/>
      <c r="M285" s="153"/>
      <c r="T285" s="56"/>
      <c r="AT285" s="17" t="s">
        <v>348</v>
      </c>
      <c r="AU285" s="17" t="s">
        <v>84</v>
      </c>
    </row>
    <row r="286" spans="2:65" s="1" customFormat="1" ht="19.2" x14ac:dyDescent="0.2">
      <c r="B286" s="32"/>
      <c r="D286" s="150" t="s">
        <v>350</v>
      </c>
      <c r="F286" s="154" t="s">
        <v>7772</v>
      </c>
      <c r="I286" s="152"/>
      <c r="L286" s="32"/>
      <c r="M286" s="153"/>
      <c r="T286" s="56"/>
      <c r="AT286" s="17" t="s">
        <v>350</v>
      </c>
      <c r="AU286" s="17" t="s">
        <v>84</v>
      </c>
    </row>
    <row r="287" spans="2:65" s="1" customFormat="1" ht="16.5" customHeight="1" x14ac:dyDescent="0.2">
      <c r="B287" s="136"/>
      <c r="C287" s="169" t="s">
        <v>845</v>
      </c>
      <c r="D287" s="169" t="s">
        <v>490</v>
      </c>
      <c r="E287" s="170" t="s">
        <v>7797</v>
      </c>
      <c r="F287" s="171" t="s">
        <v>7798</v>
      </c>
      <c r="G287" s="172" t="s">
        <v>345</v>
      </c>
      <c r="H287" s="173">
        <v>2</v>
      </c>
      <c r="I287" s="174"/>
      <c r="J287" s="175">
        <f>ROUND(I287*H287,2)</f>
        <v>0</v>
      </c>
      <c r="K287" s="171" t="s">
        <v>346</v>
      </c>
      <c r="L287" s="176"/>
      <c r="M287" s="177" t="s">
        <v>1</v>
      </c>
      <c r="N287" s="178" t="s">
        <v>42</v>
      </c>
      <c r="P287" s="146">
        <f>O287*H287</f>
        <v>0</v>
      </c>
      <c r="Q287" s="146">
        <v>0</v>
      </c>
      <c r="R287" s="146">
        <f>Q287*H287</f>
        <v>0</v>
      </c>
      <c r="S287" s="146">
        <v>0</v>
      </c>
      <c r="T287" s="147">
        <f>S287*H287</f>
        <v>0</v>
      </c>
      <c r="AR287" s="148" t="s">
        <v>494</v>
      </c>
      <c r="AT287" s="148" t="s">
        <v>490</v>
      </c>
      <c r="AU287" s="148" t="s">
        <v>84</v>
      </c>
      <c r="AY287" s="17" t="s">
        <v>339</v>
      </c>
      <c r="BE287" s="149">
        <f>IF(N287="základní",J287,0)</f>
        <v>0</v>
      </c>
      <c r="BF287" s="149">
        <f>IF(N287="snížená",J287,0)</f>
        <v>0</v>
      </c>
      <c r="BG287" s="149">
        <f>IF(N287="zákl. přenesená",J287,0)</f>
        <v>0</v>
      </c>
      <c r="BH287" s="149">
        <f>IF(N287="sníž. přenesená",J287,0)</f>
        <v>0</v>
      </c>
      <c r="BI287" s="149">
        <f>IF(N287="nulová",J287,0)</f>
        <v>0</v>
      </c>
      <c r="BJ287" s="17" t="s">
        <v>84</v>
      </c>
      <c r="BK287" s="149">
        <f>ROUND(I287*H287,2)</f>
        <v>0</v>
      </c>
      <c r="BL287" s="17" t="s">
        <v>494</v>
      </c>
      <c r="BM287" s="148" t="s">
        <v>7799</v>
      </c>
    </row>
    <row r="288" spans="2:65" s="1" customFormat="1" x14ac:dyDescent="0.2">
      <c r="B288" s="32"/>
      <c r="D288" s="150" t="s">
        <v>348</v>
      </c>
      <c r="F288" s="151" t="s">
        <v>7798</v>
      </c>
      <c r="I288" s="152"/>
      <c r="L288" s="32"/>
      <c r="M288" s="153"/>
      <c r="T288" s="56"/>
      <c r="AT288" s="17" t="s">
        <v>348</v>
      </c>
      <c r="AU288" s="17" t="s">
        <v>84</v>
      </c>
    </row>
    <row r="289" spans="2:65" s="1" customFormat="1" ht="16.5" customHeight="1" x14ac:dyDescent="0.2">
      <c r="B289" s="136"/>
      <c r="C289" s="137" t="s">
        <v>851</v>
      </c>
      <c r="D289" s="137" t="s">
        <v>342</v>
      </c>
      <c r="E289" s="138" t="s">
        <v>7800</v>
      </c>
      <c r="F289" s="139" t="s">
        <v>7801</v>
      </c>
      <c r="G289" s="140" t="s">
        <v>345</v>
      </c>
      <c r="H289" s="141">
        <v>3</v>
      </c>
      <c r="I289" s="142"/>
      <c r="J289" s="143">
        <f>ROUND(I289*H289,2)</f>
        <v>0</v>
      </c>
      <c r="K289" s="139" t="s">
        <v>346</v>
      </c>
      <c r="L289" s="32"/>
      <c r="M289" s="144" t="s">
        <v>1</v>
      </c>
      <c r="N289" s="145" t="s">
        <v>42</v>
      </c>
      <c r="P289" s="146">
        <f>O289*H289</f>
        <v>0</v>
      </c>
      <c r="Q289" s="146">
        <v>0</v>
      </c>
      <c r="R289" s="146">
        <f>Q289*H289</f>
        <v>0</v>
      </c>
      <c r="S289" s="146">
        <v>0</v>
      </c>
      <c r="T289" s="147">
        <f>S289*H289</f>
        <v>0</v>
      </c>
      <c r="AR289" s="148" t="s">
        <v>249</v>
      </c>
      <c r="AT289" s="148" t="s">
        <v>342</v>
      </c>
      <c r="AU289" s="148" t="s">
        <v>84</v>
      </c>
      <c r="AY289" s="17" t="s">
        <v>339</v>
      </c>
      <c r="BE289" s="149">
        <f>IF(N289="základní",J289,0)</f>
        <v>0</v>
      </c>
      <c r="BF289" s="149">
        <f>IF(N289="snížená",J289,0)</f>
        <v>0</v>
      </c>
      <c r="BG289" s="149">
        <f>IF(N289="zákl. přenesená",J289,0)</f>
        <v>0</v>
      </c>
      <c r="BH289" s="149">
        <f>IF(N289="sníž. přenesená",J289,0)</f>
        <v>0</v>
      </c>
      <c r="BI289" s="149">
        <f>IF(N289="nulová",J289,0)</f>
        <v>0</v>
      </c>
      <c r="BJ289" s="17" t="s">
        <v>84</v>
      </c>
      <c r="BK289" s="149">
        <f>ROUND(I289*H289,2)</f>
        <v>0</v>
      </c>
      <c r="BL289" s="17" t="s">
        <v>249</v>
      </c>
      <c r="BM289" s="148" t="s">
        <v>7802</v>
      </c>
    </row>
    <row r="290" spans="2:65" s="1" customFormat="1" x14ac:dyDescent="0.2">
      <c r="B290" s="32"/>
      <c r="D290" s="150" t="s">
        <v>348</v>
      </c>
      <c r="F290" s="151" t="s">
        <v>7801</v>
      </c>
      <c r="I290" s="152"/>
      <c r="L290" s="32"/>
      <c r="M290" s="153"/>
      <c r="T290" s="56"/>
      <c r="AT290" s="17" t="s">
        <v>348</v>
      </c>
      <c r="AU290" s="17" t="s">
        <v>84</v>
      </c>
    </row>
    <row r="291" spans="2:65" s="1" customFormat="1" ht="16.5" customHeight="1" x14ac:dyDescent="0.2">
      <c r="B291" s="136"/>
      <c r="C291" s="137" t="s">
        <v>854</v>
      </c>
      <c r="D291" s="137" t="s">
        <v>342</v>
      </c>
      <c r="E291" s="138" t="s">
        <v>7803</v>
      </c>
      <c r="F291" s="139" t="s">
        <v>7804</v>
      </c>
      <c r="G291" s="140" t="s">
        <v>345</v>
      </c>
      <c r="H291" s="141">
        <v>2</v>
      </c>
      <c r="I291" s="142"/>
      <c r="J291" s="143">
        <f>ROUND(I291*H291,2)</f>
        <v>0</v>
      </c>
      <c r="K291" s="139" t="s">
        <v>346</v>
      </c>
      <c r="L291" s="32"/>
      <c r="M291" s="144" t="s">
        <v>1</v>
      </c>
      <c r="N291" s="145" t="s">
        <v>42</v>
      </c>
      <c r="P291" s="146">
        <f>O291*H291</f>
        <v>0</v>
      </c>
      <c r="Q291" s="146">
        <v>0</v>
      </c>
      <c r="R291" s="146">
        <f>Q291*H291</f>
        <v>0</v>
      </c>
      <c r="S291" s="146">
        <v>0</v>
      </c>
      <c r="T291" s="147">
        <f>S291*H291</f>
        <v>0</v>
      </c>
      <c r="AR291" s="148" t="s">
        <v>249</v>
      </c>
      <c r="AT291" s="148" t="s">
        <v>342</v>
      </c>
      <c r="AU291" s="148" t="s">
        <v>84</v>
      </c>
      <c r="AY291" s="17" t="s">
        <v>339</v>
      </c>
      <c r="BE291" s="149">
        <f>IF(N291="základní",J291,0)</f>
        <v>0</v>
      </c>
      <c r="BF291" s="149">
        <f>IF(N291="snížená",J291,0)</f>
        <v>0</v>
      </c>
      <c r="BG291" s="149">
        <f>IF(N291="zákl. přenesená",J291,0)</f>
        <v>0</v>
      </c>
      <c r="BH291" s="149">
        <f>IF(N291="sníž. přenesená",J291,0)</f>
        <v>0</v>
      </c>
      <c r="BI291" s="149">
        <f>IF(N291="nulová",J291,0)</f>
        <v>0</v>
      </c>
      <c r="BJ291" s="17" t="s">
        <v>84</v>
      </c>
      <c r="BK291" s="149">
        <f>ROUND(I291*H291,2)</f>
        <v>0</v>
      </c>
      <c r="BL291" s="17" t="s">
        <v>249</v>
      </c>
      <c r="BM291" s="148" t="s">
        <v>7805</v>
      </c>
    </row>
    <row r="292" spans="2:65" s="1" customFormat="1" ht="19.2" x14ac:dyDescent="0.2">
      <c r="B292" s="32"/>
      <c r="D292" s="150" t="s">
        <v>348</v>
      </c>
      <c r="F292" s="151" t="s">
        <v>7806</v>
      </c>
      <c r="I292" s="152"/>
      <c r="L292" s="32"/>
      <c r="M292" s="153"/>
      <c r="T292" s="56"/>
      <c r="AT292" s="17" t="s">
        <v>348</v>
      </c>
      <c r="AU292" s="17" t="s">
        <v>84</v>
      </c>
    </row>
    <row r="293" spans="2:65" s="1" customFormat="1" ht="16.5" customHeight="1" x14ac:dyDescent="0.2">
      <c r="B293" s="136"/>
      <c r="C293" s="169" t="s">
        <v>856</v>
      </c>
      <c r="D293" s="169" t="s">
        <v>490</v>
      </c>
      <c r="E293" s="170" t="s">
        <v>7807</v>
      </c>
      <c r="F293" s="171" t="s">
        <v>7808</v>
      </c>
      <c r="G293" s="172" t="s">
        <v>345</v>
      </c>
      <c r="H293" s="173">
        <v>1</v>
      </c>
      <c r="I293" s="174"/>
      <c r="J293" s="175">
        <f>ROUND(I293*H293,2)</f>
        <v>0</v>
      </c>
      <c r="K293" s="171" t="s">
        <v>346</v>
      </c>
      <c r="L293" s="176"/>
      <c r="M293" s="177" t="s">
        <v>1</v>
      </c>
      <c r="N293" s="178" t="s">
        <v>42</v>
      </c>
      <c r="P293" s="146">
        <f>O293*H293</f>
        <v>0</v>
      </c>
      <c r="Q293" s="146">
        <v>0</v>
      </c>
      <c r="R293" s="146">
        <f>Q293*H293</f>
        <v>0</v>
      </c>
      <c r="S293" s="146">
        <v>0</v>
      </c>
      <c r="T293" s="147">
        <f>S293*H293</f>
        <v>0</v>
      </c>
      <c r="AR293" s="148" t="s">
        <v>494</v>
      </c>
      <c r="AT293" s="148" t="s">
        <v>490</v>
      </c>
      <c r="AU293" s="148" t="s">
        <v>84</v>
      </c>
      <c r="AY293" s="17" t="s">
        <v>339</v>
      </c>
      <c r="BE293" s="149">
        <f>IF(N293="základní",J293,0)</f>
        <v>0</v>
      </c>
      <c r="BF293" s="149">
        <f>IF(N293="snížená",J293,0)</f>
        <v>0</v>
      </c>
      <c r="BG293" s="149">
        <f>IF(N293="zákl. přenesená",J293,0)</f>
        <v>0</v>
      </c>
      <c r="BH293" s="149">
        <f>IF(N293="sníž. přenesená",J293,0)</f>
        <v>0</v>
      </c>
      <c r="BI293" s="149">
        <f>IF(N293="nulová",J293,0)</f>
        <v>0</v>
      </c>
      <c r="BJ293" s="17" t="s">
        <v>84</v>
      </c>
      <c r="BK293" s="149">
        <f>ROUND(I293*H293,2)</f>
        <v>0</v>
      </c>
      <c r="BL293" s="17" t="s">
        <v>494</v>
      </c>
      <c r="BM293" s="148" t="s">
        <v>7809</v>
      </c>
    </row>
    <row r="294" spans="2:65" s="1" customFormat="1" x14ac:dyDescent="0.2">
      <c r="B294" s="32"/>
      <c r="D294" s="150" t="s">
        <v>348</v>
      </c>
      <c r="F294" s="151" t="s">
        <v>7808</v>
      </c>
      <c r="I294" s="152"/>
      <c r="L294" s="32"/>
      <c r="M294" s="153"/>
      <c r="T294" s="56"/>
      <c r="AT294" s="17" t="s">
        <v>348</v>
      </c>
      <c r="AU294" s="17" t="s">
        <v>84</v>
      </c>
    </row>
    <row r="295" spans="2:65" s="1" customFormat="1" ht="16.5" customHeight="1" x14ac:dyDescent="0.2">
      <c r="B295" s="136"/>
      <c r="C295" s="169" t="s">
        <v>861</v>
      </c>
      <c r="D295" s="169" t="s">
        <v>490</v>
      </c>
      <c r="E295" s="170" t="s">
        <v>7810</v>
      </c>
      <c r="F295" s="171" t="s">
        <v>7811</v>
      </c>
      <c r="G295" s="172" t="s">
        <v>345</v>
      </c>
      <c r="H295" s="173">
        <v>1</v>
      </c>
      <c r="I295" s="174"/>
      <c r="J295" s="175">
        <f>ROUND(I295*H295,2)</f>
        <v>0</v>
      </c>
      <c r="K295" s="171" t="s">
        <v>346</v>
      </c>
      <c r="L295" s="176"/>
      <c r="M295" s="177" t="s">
        <v>1</v>
      </c>
      <c r="N295" s="178" t="s">
        <v>42</v>
      </c>
      <c r="P295" s="146">
        <f>O295*H295</f>
        <v>0</v>
      </c>
      <c r="Q295" s="146">
        <v>0</v>
      </c>
      <c r="R295" s="146">
        <f>Q295*H295</f>
        <v>0</v>
      </c>
      <c r="S295" s="146">
        <v>0</v>
      </c>
      <c r="T295" s="147">
        <f>S295*H295</f>
        <v>0</v>
      </c>
      <c r="AR295" s="148" t="s">
        <v>494</v>
      </c>
      <c r="AT295" s="148" t="s">
        <v>490</v>
      </c>
      <c r="AU295" s="148" t="s">
        <v>84</v>
      </c>
      <c r="AY295" s="17" t="s">
        <v>339</v>
      </c>
      <c r="BE295" s="149">
        <f>IF(N295="základní",J295,0)</f>
        <v>0</v>
      </c>
      <c r="BF295" s="149">
        <f>IF(N295="snížená",J295,0)</f>
        <v>0</v>
      </c>
      <c r="BG295" s="149">
        <f>IF(N295="zákl. přenesená",J295,0)</f>
        <v>0</v>
      </c>
      <c r="BH295" s="149">
        <f>IF(N295="sníž. přenesená",J295,0)</f>
        <v>0</v>
      </c>
      <c r="BI295" s="149">
        <f>IF(N295="nulová",J295,0)</f>
        <v>0</v>
      </c>
      <c r="BJ295" s="17" t="s">
        <v>84</v>
      </c>
      <c r="BK295" s="149">
        <f>ROUND(I295*H295,2)</f>
        <v>0</v>
      </c>
      <c r="BL295" s="17" t="s">
        <v>494</v>
      </c>
      <c r="BM295" s="148" t="s">
        <v>7812</v>
      </c>
    </row>
    <row r="296" spans="2:65" s="1" customFormat="1" x14ac:dyDescent="0.2">
      <c r="B296" s="32"/>
      <c r="D296" s="150" t="s">
        <v>348</v>
      </c>
      <c r="F296" s="151" t="s">
        <v>7811</v>
      </c>
      <c r="I296" s="152"/>
      <c r="L296" s="32"/>
      <c r="M296" s="153"/>
      <c r="T296" s="56"/>
      <c r="AT296" s="17" t="s">
        <v>348</v>
      </c>
      <c r="AU296" s="17" t="s">
        <v>84</v>
      </c>
    </row>
    <row r="297" spans="2:65" s="1" customFormat="1" ht="16.5" customHeight="1" x14ac:dyDescent="0.2">
      <c r="B297" s="136"/>
      <c r="C297" s="137" t="s">
        <v>864</v>
      </c>
      <c r="D297" s="137" t="s">
        <v>342</v>
      </c>
      <c r="E297" s="138" t="s">
        <v>7813</v>
      </c>
      <c r="F297" s="139" t="s">
        <v>7814</v>
      </c>
      <c r="G297" s="140" t="s">
        <v>345</v>
      </c>
      <c r="H297" s="141">
        <v>3</v>
      </c>
      <c r="I297" s="142"/>
      <c r="J297" s="143">
        <f>ROUND(I297*H297,2)</f>
        <v>0</v>
      </c>
      <c r="K297" s="139" t="s">
        <v>346</v>
      </c>
      <c r="L297" s="32"/>
      <c r="M297" s="144" t="s">
        <v>1</v>
      </c>
      <c r="N297" s="145" t="s">
        <v>42</v>
      </c>
      <c r="P297" s="146">
        <f>O297*H297</f>
        <v>0</v>
      </c>
      <c r="Q297" s="146">
        <v>0</v>
      </c>
      <c r="R297" s="146">
        <f>Q297*H297</f>
        <v>0</v>
      </c>
      <c r="S297" s="146">
        <v>0</v>
      </c>
      <c r="T297" s="147">
        <f>S297*H297</f>
        <v>0</v>
      </c>
      <c r="AR297" s="148" t="s">
        <v>249</v>
      </c>
      <c r="AT297" s="148" t="s">
        <v>342</v>
      </c>
      <c r="AU297" s="148" t="s">
        <v>84</v>
      </c>
      <c r="AY297" s="17" t="s">
        <v>339</v>
      </c>
      <c r="BE297" s="149">
        <f>IF(N297="základní",J297,0)</f>
        <v>0</v>
      </c>
      <c r="BF297" s="149">
        <f>IF(N297="snížená",J297,0)</f>
        <v>0</v>
      </c>
      <c r="BG297" s="149">
        <f>IF(N297="zákl. přenesená",J297,0)</f>
        <v>0</v>
      </c>
      <c r="BH297" s="149">
        <f>IF(N297="sníž. přenesená",J297,0)</f>
        <v>0</v>
      </c>
      <c r="BI297" s="149">
        <f>IF(N297="nulová",J297,0)</f>
        <v>0</v>
      </c>
      <c r="BJ297" s="17" t="s">
        <v>84</v>
      </c>
      <c r="BK297" s="149">
        <f>ROUND(I297*H297,2)</f>
        <v>0</v>
      </c>
      <c r="BL297" s="17" t="s">
        <v>249</v>
      </c>
      <c r="BM297" s="148" t="s">
        <v>7815</v>
      </c>
    </row>
    <row r="298" spans="2:65" s="1" customFormat="1" ht="28.8" x14ac:dyDescent="0.2">
      <c r="B298" s="32"/>
      <c r="D298" s="150" t="s">
        <v>348</v>
      </c>
      <c r="F298" s="151" t="s">
        <v>7816</v>
      </c>
      <c r="I298" s="152"/>
      <c r="L298" s="32"/>
      <c r="M298" s="153"/>
      <c r="T298" s="56"/>
      <c r="AT298" s="17" t="s">
        <v>348</v>
      </c>
      <c r="AU298" s="17" t="s">
        <v>84</v>
      </c>
    </row>
    <row r="299" spans="2:65" s="1" customFormat="1" ht="19.2" x14ac:dyDescent="0.2">
      <c r="B299" s="32"/>
      <c r="D299" s="150" t="s">
        <v>350</v>
      </c>
      <c r="F299" s="154" t="s">
        <v>7772</v>
      </c>
      <c r="I299" s="152"/>
      <c r="L299" s="32"/>
      <c r="M299" s="153"/>
      <c r="T299" s="56"/>
      <c r="AT299" s="17" t="s">
        <v>350</v>
      </c>
      <c r="AU299" s="17" t="s">
        <v>84</v>
      </c>
    </row>
    <row r="300" spans="2:65" s="1" customFormat="1" ht="16.5" customHeight="1" x14ac:dyDescent="0.2">
      <c r="B300" s="136"/>
      <c r="C300" s="137" t="s">
        <v>870</v>
      </c>
      <c r="D300" s="137" t="s">
        <v>342</v>
      </c>
      <c r="E300" s="138" t="s">
        <v>7817</v>
      </c>
      <c r="F300" s="139" t="s">
        <v>7818</v>
      </c>
      <c r="G300" s="140" t="s">
        <v>345</v>
      </c>
      <c r="H300" s="141">
        <v>3</v>
      </c>
      <c r="I300" s="142"/>
      <c r="J300" s="143">
        <f>ROUND(I300*H300,2)</f>
        <v>0</v>
      </c>
      <c r="K300" s="139" t="s">
        <v>346</v>
      </c>
      <c r="L300" s="32"/>
      <c r="M300" s="144" t="s">
        <v>1</v>
      </c>
      <c r="N300" s="145" t="s">
        <v>42</v>
      </c>
      <c r="P300" s="146">
        <f>O300*H300</f>
        <v>0</v>
      </c>
      <c r="Q300" s="146">
        <v>0</v>
      </c>
      <c r="R300" s="146">
        <f>Q300*H300</f>
        <v>0</v>
      </c>
      <c r="S300" s="146">
        <v>0</v>
      </c>
      <c r="T300" s="147">
        <f>S300*H300</f>
        <v>0</v>
      </c>
      <c r="AR300" s="148" t="s">
        <v>249</v>
      </c>
      <c r="AT300" s="148" t="s">
        <v>342</v>
      </c>
      <c r="AU300" s="148" t="s">
        <v>84</v>
      </c>
      <c r="AY300" s="17" t="s">
        <v>339</v>
      </c>
      <c r="BE300" s="149">
        <f>IF(N300="základní",J300,0)</f>
        <v>0</v>
      </c>
      <c r="BF300" s="149">
        <f>IF(N300="snížená",J300,0)</f>
        <v>0</v>
      </c>
      <c r="BG300" s="149">
        <f>IF(N300="zákl. přenesená",J300,0)</f>
        <v>0</v>
      </c>
      <c r="BH300" s="149">
        <f>IF(N300="sníž. přenesená",J300,0)</f>
        <v>0</v>
      </c>
      <c r="BI300" s="149">
        <f>IF(N300="nulová",J300,0)</f>
        <v>0</v>
      </c>
      <c r="BJ300" s="17" t="s">
        <v>84</v>
      </c>
      <c r="BK300" s="149">
        <f>ROUND(I300*H300,2)</f>
        <v>0</v>
      </c>
      <c r="BL300" s="17" t="s">
        <v>249</v>
      </c>
      <c r="BM300" s="148" t="s">
        <v>7819</v>
      </c>
    </row>
    <row r="301" spans="2:65" s="1" customFormat="1" x14ac:dyDescent="0.2">
      <c r="B301" s="32"/>
      <c r="D301" s="150" t="s">
        <v>348</v>
      </c>
      <c r="F301" s="151" t="s">
        <v>7818</v>
      </c>
      <c r="I301" s="152"/>
      <c r="L301" s="32"/>
      <c r="M301" s="153"/>
      <c r="T301" s="56"/>
      <c r="AT301" s="17" t="s">
        <v>348</v>
      </c>
      <c r="AU301" s="17" t="s">
        <v>84</v>
      </c>
    </row>
    <row r="302" spans="2:65" s="1" customFormat="1" ht="19.2" x14ac:dyDescent="0.2">
      <c r="B302" s="32"/>
      <c r="D302" s="150" t="s">
        <v>350</v>
      </c>
      <c r="F302" s="154" t="s">
        <v>7772</v>
      </c>
      <c r="I302" s="152"/>
      <c r="L302" s="32"/>
      <c r="M302" s="153"/>
      <c r="T302" s="56"/>
      <c r="AT302" s="17" t="s">
        <v>350</v>
      </c>
      <c r="AU302" s="17" t="s">
        <v>84</v>
      </c>
    </row>
    <row r="303" spans="2:65" s="1" customFormat="1" ht="16.5" customHeight="1" x14ac:dyDescent="0.2">
      <c r="B303" s="136"/>
      <c r="C303" s="137" t="s">
        <v>873</v>
      </c>
      <c r="D303" s="137" t="s">
        <v>342</v>
      </c>
      <c r="E303" s="138" t="s">
        <v>7820</v>
      </c>
      <c r="F303" s="139" t="s">
        <v>7821</v>
      </c>
      <c r="G303" s="140" t="s">
        <v>345</v>
      </c>
      <c r="H303" s="141">
        <v>10</v>
      </c>
      <c r="I303" s="142"/>
      <c r="J303" s="143">
        <f>ROUND(I303*H303,2)</f>
        <v>0</v>
      </c>
      <c r="K303" s="139" t="s">
        <v>346</v>
      </c>
      <c r="L303" s="32"/>
      <c r="M303" s="144" t="s">
        <v>1</v>
      </c>
      <c r="N303" s="145" t="s">
        <v>42</v>
      </c>
      <c r="P303" s="146">
        <f>O303*H303</f>
        <v>0</v>
      </c>
      <c r="Q303" s="146">
        <v>0</v>
      </c>
      <c r="R303" s="146">
        <f>Q303*H303</f>
        <v>0</v>
      </c>
      <c r="S303" s="146">
        <v>0</v>
      </c>
      <c r="T303" s="147">
        <f>S303*H303</f>
        <v>0</v>
      </c>
      <c r="AR303" s="148" t="s">
        <v>249</v>
      </c>
      <c r="AT303" s="148" t="s">
        <v>342</v>
      </c>
      <c r="AU303" s="148" t="s">
        <v>84</v>
      </c>
      <c r="AY303" s="17" t="s">
        <v>339</v>
      </c>
      <c r="BE303" s="149">
        <f>IF(N303="základní",J303,0)</f>
        <v>0</v>
      </c>
      <c r="BF303" s="149">
        <f>IF(N303="snížená",J303,0)</f>
        <v>0</v>
      </c>
      <c r="BG303" s="149">
        <f>IF(N303="zákl. přenesená",J303,0)</f>
        <v>0</v>
      </c>
      <c r="BH303" s="149">
        <f>IF(N303="sníž. přenesená",J303,0)</f>
        <v>0</v>
      </c>
      <c r="BI303" s="149">
        <f>IF(N303="nulová",J303,0)</f>
        <v>0</v>
      </c>
      <c r="BJ303" s="17" t="s">
        <v>84</v>
      </c>
      <c r="BK303" s="149">
        <f>ROUND(I303*H303,2)</f>
        <v>0</v>
      </c>
      <c r="BL303" s="17" t="s">
        <v>249</v>
      </c>
      <c r="BM303" s="148" t="s">
        <v>7822</v>
      </c>
    </row>
    <row r="304" spans="2:65" s="1" customFormat="1" x14ac:dyDescent="0.2">
      <c r="B304" s="32"/>
      <c r="D304" s="150" t="s">
        <v>348</v>
      </c>
      <c r="F304" s="151" t="s">
        <v>7823</v>
      </c>
      <c r="I304" s="152"/>
      <c r="L304" s="32"/>
      <c r="M304" s="153"/>
      <c r="T304" s="56"/>
      <c r="AT304" s="17" t="s">
        <v>348</v>
      </c>
      <c r="AU304" s="17" t="s">
        <v>84</v>
      </c>
    </row>
    <row r="305" spans="2:65" s="1" customFormat="1" ht="19.2" x14ac:dyDescent="0.2">
      <c r="B305" s="32"/>
      <c r="D305" s="150" t="s">
        <v>350</v>
      </c>
      <c r="F305" s="154" t="s">
        <v>7772</v>
      </c>
      <c r="I305" s="152"/>
      <c r="L305" s="32"/>
      <c r="M305" s="153"/>
      <c r="T305" s="56"/>
      <c r="AT305" s="17" t="s">
        <v>350</v>
      </c>
      <c r="AU305" s="17" t="s">
        <v>84</v>
      </c>
    </row>
    <row r="306" spans="2:65" s="1" customFormat="1" ht="16.5" customHeight="1" x14ac:dyDescent="0.2">
      <c r="B306" s="136"/>
      <c r="C306" s="137" t="s">
        <v>875</v>
      </c>
      <c r="D306" s="137" t="s">
        <v>342</v>
      </c>
      <c r="E306" s="138" t="s">
        <v>7824</v>
      </c>
      <c r="F306" s="139" t="s">
        <v>7825</v>
      </c>
      <c r="G306" s="140" t="s">
        <v>345</v>
      </c>
      <c r="H306" s="141">
        <v>10</v>
      </c>
      <c r="I306" s="142"/>
      <c r="J306" s="143">
        <f>ROUND(I306*H306,2)</f>
        <v>0</v>
      </c>
      <c r="K306" s="139" t="s">
        <v>346</v>
      </c>
      <c r="L306" s="32"/>
      <c r="M306" s="144" t="s">
        <v>1</v>
      </c>
      <c r="N306" s="145" t="s">
        <v>42</v>
      </c>
      <c r="P306" s="146">
        <f>O306*H306</f>
        <v>0</v>
      </c>
      <c r="Q306" s="146">
        <v>0</v>
      </c>
      <c r="R306" s="146">
        <f>Q306*H306</f>
        <v>0</v>
      </c>
      <c r="S306" s="146">
        <v>0</v>
      </c>
      <c r="T306" s="147">
        <f>S306*H306</f>
        <v>0</v>
      </c>
      <c r="AR306" s="148" t="s">
        <v>249</v>
      </c>
      <c r="AT306" s="148" t="s">
        <v>342</v>
      </c>
      <c r="AU306" s="148" t="s">
        <v>84</v>
      </c>
      <c r="AY306" s="17" t="s">
        <v>339</v>
      </c>
      <c r="BE306" s="149">
        <f>IF(N306="základní",J306,0)</f>
        <v>0</v>
      </c>
      <c r="BF306" s="149">
        <f>IF(N306="snížená",J306,0)</f>
        <v>0</v>
      </c>
      <c r="BG306" s="149">
        <f>IF(N306="zákl. přenesená",J306,0)</f>
        <v>0</v>
      </c>
      <c r="BH306" s="149">
        <f>IF(N306="sníž. přenesená",J306,0)</f>
        <v>0</v>
      </c>
      <c r="BI306" s="149">
        <f>IF(N306="nulová",J306,0)</f>
        <v>0</v>
      </c>
      <c r="BJ306" s="17" t="s">
        <v>84</v>
      </c>
      <c r="BK306" s="149">
        <f>ROUND(I306*H306,2)</f>
        <v>0</v>
      </c>
      <c r="BL306" s="17" t="s">
        <v>249</v>
      </c>
      <c r="BM306" s="148" t="s">
        <v>7826</v>
      </c>
    </row>
    <row r="307" spans="2:65" s="1" customFormat="1" x14ac:dyDescent="0.2">
      <c r="B307" s="32"/>
      <c r="D307" s="150" t="s">
        <v>348</v>
      </c>
      <c r="F307" s="151" t="s">
        <v>7825</v>
      </c>
      <c r="I307" s="152"/>
      <c r="L307" s="32"/>
      <c r="M307" s="153"/>
      <c r="T307" s="56"/>
      <c r="AT307" s="17" t="s">
        <v>348</v>
      </c>
      <c r="AU307" s="17" t="s">
        <v>84</v>
      </c>
    </row>
    <row r="308" spans="2:65" s="1" customFormat="1" ht="19.2" x14ac:dyDescent="0.2">
      <c r="B308" s="32"/>
      <c r="D308" s="150" t="s">
        <v>350</v>
      </c>
      <c r="F308" s="154" t="s">
        <v>7772</v>
      </c>
      <c r="I308" s="152"/>
      <c r="L308" s="32"/>
      <c r="M308" s="153"/>
      <c r="T308" s="56"/>
      <c r="AT308" s="17" t="s">
        <v>350</v>
      </c>
      <c r="AU308" s="17" t="s">
        <v>84</v>
      </c>
    </row>
    <row r="309" spans="2:65" s="1" customFormat="1" ht="21.75" customHeight="1" x14ac:dyDescent="0.2">
      <c r="B309" s="136"/>
      <c r="C309" s="137" t="s">
        <v>878</v>
      </c>
      <c r="D309" s="137" t="s">
        <v>342</v>
      </c>
      <c r="E309" s="138" t="s">
        <v>7827</v>
      </c>
      <c r="F309" s="139" t="s">
        <v>7828</v>
      </c>
      <c r="G309" s="140" t="s">
        <v>345</v>
      </c>
      <c r="H309" s="141">
        <v>10</v>
      </c>
      <c r="I309" s="142"/>
      <c r="J309" s="143">
        <f>ROUND(I309*H309,2)</f>
        <v>0</v>
      </c>
      <c r="K309" s="139" t="s">
        <v>346</v>
      </c>
      <c r="L309" s="32"/>
      <c r="M309" s="144" t="s">
        <v>1</v>
      </c>
      <c r="N309" s="145" t="s">
        <v>42</v>
      </c>
      <c r="P309" s="146">
        <f>O309*H309</f>
        <v>0</v>
      </c>
      <c r="Q309" s="146">
        <v>0</v>
      </c>
      <c r="R309" s="146">
        <f>Q309*H309</f>
        <v>0</v>
      </c>
      <c r="S309" s="146">
        <v>0</v>
      </c>
      <c r="T309" s="147">
        <f>S309*H309</f>
        <v>0</v>
      </c>
      <c r="AR309" s="148" t="s">
        <v>249</v>
      </c>
      <c r="AT309" s="148" t="s">
        <v>342</v>
      </c>
      <c r="AU309" s="148" t="s">
        <v>84</v>
      </c>
      <c r="AY309" s="17" t="s">
        <v>339</v>
      </c>
      <c r="BE309" s="149">
        <f>IF(N309="základní",J309,0)</f>
        <v>0</v>
      </c>
      <c r="BF309" s="149">
        <f>IF(N309="snížená",J309,0)</f>
        <v>0</v>
      </c>
      <c r="BG309" s="149">
        <f>IF(N309="zákl. přenesená",J309,0)</f>
        <v>0</v>
      </c>
      <c r="BH309" s="149">
        <f>IF(N309="sníž. přenesená",J309,0)</f>
        <v>0</v>
      </c>
      <c r="BI309" s="149">
        <f>IF(N309="nulová",J309,0)</f>
        <v>0</v>
      </c>
      <c r="BJ309" s="17" t="s">
        <v>84</v>
      </c>
      <c r="BK309" s="149">
        <f>ROUND(I309*H309,2)</f>
        <v>0</v>
      </c>
      <c r="BL309" s="17" t="s">
        <v>249</v>
      </c>
      <c r="BM309" s="148" t="s">
        <v>7829</v>
      </c>
    </row>
    <row r="310" spans="2:65" s="1" customFormat="1" x14ac:dyDescent="0.2">
      <c r="B310" s="32"/>
      <c r="D310" s="150" t="s">
        <v>348</v>
      </c>
      <c r="F310" s="151" t="s">
        <v>7828</v>
      </c>
      <c r="I310" s="152"/>
      <c r="L310" s="32"/>
      <c r="M310" s="153"/>
      <c r="T310" s="56"/>
      <c r="AT310" s="17" t="s">
        <v>348</v>
      </c>
      <c r="AU310" s="17" t="s">
        <v>84</v>
      </c>
    </row>
    <row r="311" spans="2:65" s="1" customFormat="1" ht="19.2" x14ac:dyDescent="0.2">
      <c r="B311" s="32"/>
      <c r="D311" s="150" t="s">
        <v>350</v>
      </c>
      <c r="F311" s="154" t="s">
        <v>7772</v>
      </c>
      <c r="I311" s="152"/>
      <c r="L311" s="32"/>
      <c r="M311" s="153"/>
      <c r="T311" s="56"/>
      <c r="AT311" s="17" t="s">
        <v>350</v>
      </c>
      <c r="AU311" s="17" t="s">
        <v>84</v>
      </c>
    </row>
    <row r="312" spans="2:65" s="1" customFormat="1" ht="21.75" customHeight="1" x14ac:dyDescent="0.2">
      <c r="B312" s="136"/>
      <c r="C312" s="137" t="s">
        <v>881</v>
      </c>
      <c r="D312" s="137" t="s">
        <v>342</v>
      </c>
      <c r="E312" s="138" t="s">
        <v>7830</v>
      </c>
      <c r="F312" s="139" t="s">
        <v>7831</v>
      </c>
      <c r="G312" s="140" t="s">
        <v>345</v>
      </c>
      <c r="H312" s="141">
        <v>10</v>
      </c>
      <c r="I312" s="142"/>
      <c r="J312" s="143">
        <f>ROUND(I312*H312,2)</f>
        <v>0</v>
      </c>
      <c r="K312" s="139" t="s">
        <v>346</v>
      </c>
      <c r="L312" s="32"/>
      <c r="M312" s="144" t="s">
        <v>1</v>
      </c>
      <c r="N312" s="145" t="s">
        <v>42</v>
      </c>
      <c r="P312" s="146">
        <f>O312*H312</f>
        <v>0</v>
      </c>
      <c r="Q312" s="146">
        <v>0</v>
      </c>
      <c r="R312" s="146">
        <f>Q312*H312</f>
        <v>0</v>
      </c>
      <c r="S312" s="146">
        <v>0</v>
      </c>
      <c r="T312" s="147">
        <f>S312*H312</f>
        <v>0</v>
      </c>
      <c r="AR312" s="148" t="s">
        <v>249</v>
      </c>
      <c r="AT312" s="148" t="s">
        <v>342</v>
      </c>
      <c r="AU312" s="148" t="s">
        <v>84</v>
      </c>
      <c r="AY312" s="17" t="s">
        <v>339</v>
      </c>
      <c r="BE312" s="149">
        <f>IF(N312="základní",J312,0)</f>
        <v>0</v>
      </c>
      <c r="BF312" s="149">
        <f>IF(N312="snížená",J312,0)</f>
        <v>0</v>
      </c>
      <c r="BG312" s="149">
        <f>IF(N312="zákl. přenesená",J312,0)</f>
        <v>0</v>
      </c>
      <c r="BH312" s="149">
        <f>IF(N312="sníž. přenesená",J312,0)</f>
        <v>0</v>
      </c>
      <c r="BI312" s="149">
        <f>IF(N312="nulová",J312,0)</f>
        <v>0</v>
      </c>
      <c r="BJ312" s="17" t="s">
        <v>84</v>
      </c>
      <c r="BK312" s="149">
        <f>ROUND(I312*H312,2)</f>
        <v>0</v>
      </c>
      <c r="BL312" s="17" t="s">
        <v>249</v>
      </c>
      <c r="BM312" s="148" t="s">
        <v>7832</v>
      </c>
    </row>
    <row r="313" spans="2:65" s="1" customFormat="1" x14ac:dyDescent="0.2">
      <c r="B313" s="32"/>
      <c r="D313" s="150" t="s">
        <v>348</v>
      </c>
      <c r="F313" s="151" t="s">
        <v>7831</v>
      </c>
      <c r="I313" s="152"/>
      <c r="L313" s="32"/>
      <c r="M313" s="153"/>
      <c r="T313" s="56"/>
      <c r="AT313" s="17" t="s">
        <v>348</v>
      </c>
      <c r="AU313" s="17" t="s">
        <v>84</v>
      </c>
    </row>
    <row r="314" spans="2:65" s="1" customFormat="1" ht="19.2" x14ac:dyDescent="0.2">
      <c r="B314" s="32"/>
      <c r="D314" s="150" t="s">
        <v>350</v>
      </c>
      <c r="F314" s="154" t="s">
        <v>7772</v>
      </c>
      <c r="I314" s="152"/>
      <c r="L314" s="32"/>
      <c r="M314" s="153"/>
      <c r="T314" s="56"/>
      <c r="AT314" s="17" t="s">
        <v>350</v>
      </c>
      <c r="AU314" s="17" t="s">
        <v>84</v>
      </c>
    </row>
    <row r="315" spans="2:65" s="1" customFormat="1" ht="21.75" customHeight="1" x14ac:dyDescent="0.2">
      <c r="B315" s="136"/>
      <c r="C315" s="169" t="s">
        <v>884</v>
      </c>
      <c r="D315" s="169" t="s">
        <v>490</v>
      </c>
      <c r="E315" s="170" t="s">
        <v>7833</v>
      </c>
      <c r="F315" s="171" t="s">
        <v>7834</v>
      </c>
      <c r="G315" s="172" t="s">
        <v>7835</v>
      </c>
      <c r="H315" s="173">
        <v>10</v>
      </c>
      <c r="I315" s="174"/>
      <c r="J315" s="175">
        <f>ROUND(I315*H315,2)</f>
        <v>0</v>
      </c>
      <c r="K315" s="171" t="s">
        <v>346</v>
      </c>
      <c r="L315" s="176"/>
      <c r="M315" s="177" t="s">
        <v>1</v>
      </c>
      <c r="N315" s="178" t="s">
        <v>42</v>
      </c>
      <c r="P315" s="146">
        <f>O315*H315</f>
        <v>0</v>
      </c>
      <c r="Q315" s="146">
        <v>0</v>
      </c>
      <c r="R315" s="146">
        <f>Q315*H315</f>
        <v>0</v>
      </c>
      <c r="S315" s="146">
        <v>0</v>
      </c>
      <c r="T315" s="147">
        <f>S315*H315</f>
        <v>0</v>
      </c>
      <c r="AR315" s="148" t="s">
        <v>494</v>
      </c>
      <c r="AT315" s="148" t="s">
        <v>490</v>
      </c>
      <c r="AU315" s="148" t="s">
        <v>84</v>
      </c>
      <c r="AY315" s="17" t="s">
        <v>339</v>
      </c>
      <c r="BE315" s="149">
        <f>IF(N315="základní",J315,0)</f>
        <v>0</v>
      </c>
      <c r="BF315" s="149">
        <f>IF(N315="snížená",J315,0)</f>
        <v>0</v>
      </c>
      <c r="BG315" s="149">
        <f>IF(N315="zákl. přenesená",J315,0)</f>
        <v>0</v>
      </c>
      <c r="BH315" s="149">
        <f>IF(N315="sníž. přenesená",J315,0)</f>
        <v>0</v>
      </c>
      <c r="BI315" s="149">
        <f>IF(N315="nulová",J315,0)</f>
        <v>0</v>
      </c>
      <c r="BJ315" s="17" t="s">
        <v>84</v>
      </c>
      <c r="BK315" s="149">
        <f>ROUND(I315*H315,2)</f>
        <v>0</v>
      </c>
      <c r="BL315" s="17" t="s">
        <v>494</v>
      </c>
      <c r="BM315" s="148" t="s">
        <v>7836</v>
      </c>
    </row>
    <row r="316" spans="2:65" s="1" customFormat="1" x14ac:dyDescent="0.2">
      <c r="B316" s="32"/>
      <c r="D316" s="150" t="s">
        <v>348</v>
      </c>
      <c r="F316" s="151" t="s">
        <v>7834</v>
      </c>
      <c r="I316" s="152"/>
      <c r="L316" s="32"/>
      <c r="M316" s="153"/>
      <c r="T316" s="56"/>
      <c r="AT316" s="17" t="s">
        <v>348</v>
      </c>
      <c r="AU316" s="17" t="s">
        <v>84</v>
      </c>
    </row>
    <row r="317" spans="2:65" s="1" customFormat="1" ht="21.75" customHeight="1" x14ac:dyDescent="0.2">
      <c r="B317" s="136"/>
      <c r="C317" s="169" t="s">
        <v>887</v>
      </c>
      <c r="D317" s="169" t="s">
        <v>490</v>
      </c>
      <c r="E317" s="170" t="s">
        <v>7837</v>
      </c>
      <c r="F317" s="171" t="s">
        <v>7838</v>
      </c>
      <c r="G317" s="172" t="s">
        <v>358</v>
      </c>
      <c r="H317" s="173">
        <v>15</v>
      </c>
      <c r="I317" s="174"/>
      <c r="J317" s="175">
        <f>ROUND(I317*H317,2)</f>
        <v>0</v>
      </c>
      <c r="K317" s="171" t="s">
        <v>346</v>
      </c>
      <c r="L317" s="176"/>
      <c r="M317" s="177" t="s">
        <v>1</v>
      </c>
      <c r="N317" s="178" t="s">
        <v>42</v>
      </c>
      <c r="P317" s="146">
        <f>O317*H317</f>
        <v>0</v>
      </c>
      <c r="Q317" s="146">
        <v>0</v>
      </c>
      <c r="R317" s="146">
        <f>Q317*H317</f>
        <v>0</v>
      </c>
      <c r="S317" s="146">
        <v>0</v>
      </c>
      <c r="T317" s="147">
        <f>S317*H317</f>
        <v>0</v>
      </c>
      <c r="AR317" s="148" t="s">
        <v>494</v>
      </c>
      <c r="AT317" s="148" t="s">
        <v>490</v>
      </c>
      <c r="AU317" s="148" t="s">
        <v>84</v>
      </c>
      <c r="AY317" s="17" t="s">
        <v>339</v>
      </c>
      <c r="BE317" s="149">
        <f>IF(N317="základní",J317,0)</f>
        <v>0</v>
      </c>
      <c r="BF317" s="149">
        <f>IF(N317="snížená",J317,0)</f>
        <v>0</v>
      </c>
      <c r="BG317" s="149">
        <f>IF(N317="zákl. přenesená",J317,0)</f>
        <v>0</v>
      </c>
      <c r="BH317" s="149">
        <f>IF(N317="sníž. přenesená",J317,0)</f>
        <v>0</v>
      </c>
      <c r="BI317" s="149">
        <f>IF(N317="nulová",J317,0)</f>
        <v>0</v>
      </c>
      <c r="BJ317" s="17" t="s">
        <v>84</v>
      </c>
      <c r="BK317" s="149">
        <f>ROUND(I317*H317,2)</f>
        <v>0</v>
      </c>
      <c r="BL317" s="17" t="s">
        <v>494</v>
      </c>
      <c r="BM317" s="148" t="s">
        <v>7839</v>
      </c>
    </row>
    <row r="318" spans="2:65" s="1" customFormat="1" x14ac:dyDescent="0.2">
      <c r="B318" s="32"/>
      <c r="D318" s="150" t="s">
        <v>348</v>
      </c>
      <c r="F318" s="151" t="s">
        <v>7838</v>
      </c>
      <c r="I318" s="152"/>
      <c r="L318" s="32"/>
      <c r="M318" s="153"/>
      <c r="T318" s="56"/>
      <c r="AT318" s="17" t="s">
        <v>348</v>
      </c>
      <c r="AU318" s="17" t="s">
        <v>84</v>
      </c>
    </row>
    <row r="319" spans="2:65" s="1" customFormat="1" ht="24.15" customHeight="1" x14ac:dyDescent="0.2">
      <c r="B319" s="136"/>
      <c r="C319" s="169" t="s">
        <v>890</v>
      </c>
      <c r="D319" s="169" t="s">
        <v>490</v>
      </c>
      <c r="E319" s="170" t="s">
        <v>7840</v>
      </c>
      <c r="F319" s="171" t="s">
        <v>7841</v>
      </c>
      <c r="G319" s="172" t="s">
        <v>345</v>
      </c>
      <c r="H319" s="173">
        <v>1</v>
      </c>
      <c r="I319" s="174"/>
      <c r="J319" s="175">
        <f>ROUND(I319*H319,2)</f>
        <v>0</v>
      </c>
      <c r="K319" s="171" t="s">
        <v>346</v>
      </c>
      <c r="L319" s="176"/>
      <c r="M319" s="177" t="s">
        <v>1</v>
      </c>
      <c r="N319" s="178" t="s">
        <v>42</v>
      </c>
      <c r="P319" s="146">
        <f>O319*H319</f>
        <v>0</v>
      </c>
      <c r="Q319" s="146">
        <v>0</v>
      </c>
      <c r="R319" s="146">
        <f>Q319*H319</f>
        <v>0</v>
      </c>
      <c r="S319" s="146">
        <v>0</v>
      </c>
      <c r="T319" s="147">
        <f>S319*H319</f>
        <v>0</v>
      </c>
      <c r="AR319" s="148" t="s">
        <v>494</v>
      </c>
      <c r="AT319" s="148" t="s">
        <v>490</v>
      </c>
      <c r="AU319" s="148" t="s">
        <v>84</v>
      </c>
      <c r="AY319" s="17" t="s">
        <v>339</v>
      </c>
      <c r="BE319" s="149">
        <f>IF(N319="základní",J319,0)</f>
        <v>0</v>
      </c>
      <c r="BF319" s="149">
        <f>IF(N319="snížená",J319,0)</f>
        <v>0</v>
      </c>
      <c r="BG319" s="149">
        <f>IF(N319="zákl. přenesená",J319,0)</f>
        <v>0</v>
      </c>
      <c r="BH319" s="149">
        <f>IF(N319="sníž. přenesená",J319,0)</f>
        <v>0</v>
      </c>
      <c r="BI319" s="149">
        <f>IF(N319="nulová",J319,0)</f>
        <v>0</v>
      </c>
      <c r="BJ319" s="17" t="s">
        <v>84</v>
      </c>
      <c r="BK319" s="149">
        <f>ROUND(I319*H319,2)</f>
        <v>0</v>
      </c>
      <c r="BL319" s="17" t="s">
        <v>494</v>
      </c>
      <c r="BM319" s="148" t="s">
        <v>7842</v>
      </c>
    </row>
    <row r="320" spans="2:65" s="1" customFormat="1" ht="19.2" x14ac:dyDescent="0.2">
      <c r="B320" s="32"/>
      <c r="D320" s="150" t="s">
        <v>348</v>
      </c>
      <c r="F320" s="151" t="s">
        <v>7841</v>
      </c>
      <c r="I320" s="152"/>
      <c r="L320" s="32"/>
      <c r="M320" s="153"/>
      <c r="T320" s="56"/>
      <c r="AT320" s="17" t="s">
        <v>348</v>
      </c>
      <c r="AU320" s="17" t="s">
        <v>84</v>
      </c>
    </row>
    <row r="321" spans="2:65" s="1" customFormat="1" ht="24.15" customHeight="1" x14ac:dyDescent="0.2">
      <c r="B321" s="136"/>
      <c r="C321" s="137" t="s">
        <v>893</v>
      </c>
      <c r="D321" s="137" t="s">
        <v>342</v>
      </c>
      <c r="E321" s="138" t="s">
        <v>7843</v>
      </c>
      <c r="F321" s="139" t="s">
        <v>7844</v>
      </c>
      <c r="G321" s="140" t="s">
        <v>345</v>
      </c>
      <c r="H321" s="141">
        <v>1</v>
      </c>
      <c r="I321" s="142"/>
      <c r="J321" s="143">
        <f>ROUND(I321*H321,2)</f>
        <v>0</v>
      </c>
      <c r="K321" s="139" t="s">
        <v>346</v>
      </c>
      <c r="L321" s="32"/>
      <c r="M321" s="144" t="s">
        <v>1</v>
      </c>
      <c r="N321" s="145" t="s">
        <v>42</v>
      </c>
      <c r="P321" s="146">
        <f>O321*H321</f>
        <v>0</v>
      </c>
      <c r="Q321" s="146">
        <v>0</v>
      </c>
      <c r="R321" s="146">
        <f>Q321*H321</f>
        <v>0</v>
      </c>
      <c r="S321" s="146">
        <v>0</v>
      </c>
      <c r="T321" s="147">
        <f>S321*H321</f>
        <v>0</v>
      </c>
      <c r="AR321" s="148" t="s">
        <v>249</v>
      </c>
      <c r="AT321" s="148" t="s">
        <v>342</v>
      </c>
      <c r="AU321" s="148" t="s">
        <v>84</v>
      </c>
      <c r="AY321" s="17" t="s">
        <v>339</v>
      </c>
      <c r="BE321" s="149">
        <f>IF(N321="základní",J321,0)</f>
        <v>0</v>
      </c>
      <c r="BF321" s="149">
        <f>IF(N321="snížená",J321,0)</f>
        <v>0</v>
      </c>
      <c r="BG321" s="149">
        <f>IF(N321="zákl. přenesená",J321,0)</f>
        <v>0</v>
      </c>
      <c r="BH321" s="149">
        <f>IF(N321="sníž. přenesená",J321,0)</f>
        <v>0</v>
      </c>
      <c r="BI321" s="149">
        <f>IF(N321="nulová",J321,0)</f>
        <v>0</v>
      </c>
      <c r="BJ321" s="17" t="s">
        <v>84</v>
      </c>
      <c r="BK321" s="149">
        <f>ROUND(I321*H321,2)</f>
        <v>0</v>
      </c>
      <c r="BL321" s="17" t="s">
        <v>249</v>
      </c>
      <c r="BM321" s="148" t="s">
        <v>7845</v>
      </c>
    </row>
    <row r="322" spans="2:65" s="1" customFormat="1" ht="19.2" x14ac:dyDescent="0.2">
      <c r="B322" s="32"/>
      <c r="D322" s="150" t="s">
        <v>348</v>
      </c>
      <c r="F322" s="151" t="s">
        <v>7846</v>
      </c>
      <c r="I322" s="152"/>
      <c r="L322" s="32"/>
      <c r="M322" s="153"/>
      <c r="T322" s="56"/>
      <c r="AT322" s="17" t="s">
        <v>348</v>
      </c>
      <c r="AU322" s="17" t="s">
        <v>84</v>
      </c>
    </row>
    <row r="323" spans="2:65" s="1" customFormat="1" ht="16.5" customHeight="1" x14ac:dyDescent="0.2">
      <c r="B323" s="136"/>
      <c r="C323" s="137" t="s">
        <v>896</v>
      </c>
      <c r="D323" s="137" t="s">
        <v>342</v>
      </c>
      <c r="E323" s="138" t="s">
        <v>7847</v>
      </c>
      <c r="F323" s="139" t="s">
        <v>7848</v>
      </c>
      <c r="G323" s="140" t="s">
        <v>345</v>
      </c>
      <c r="H323" s="141">
        <v>2</v>
      </c>
      <c r="I323" s="142"/>
      <c r="J323" s="143">
        <f>ROUND(I323*H323,2)</f>
        <v>0</v>
      </c>
      <c r="K323" s="139" t="s">
        <v>346</v>
      </c>
      <c r="L323" s="32"/>
      <c r="M323" s="144" t="s">
        <v>1</v>
      </c>
      <c r="N323" s="145" t="s">
        <v>42</v>
      </c>
      <c r="P323" s="146">
        <f>O323*H323</f>
        <v>0</v>
      </c>
      <c r="Q323" s="146">
        <v>0</v>
      </c>
      <c r="R323" s="146">
        <f>Q323*H323</f>
        <v>0</v>
      </c>
      <c r="S323" s="146">
        <v>0</v>
      </c>
      <c r="T323" s="147">
        <f>S323*H323</f>
        <v>0</v>
      </c>
      <c r="AR323" s="148" t="s">
        <v>249</v>
      </c>
      <c r="AT323" s="148" t="s">
        <v>342</v>
      </c>
      <c r="AU323" s="148" t="s">
        <v>84</v>
      </c>
      <c r="AY323" s="17" t="s">
        <v>339</v>
      </c>
      <c r="BE323" s="149">
        <f>IF(N323="základní",J323,0)</f>
        <v>0</v>
      </c>
      <c r="BF323" s="149">
        <f>IF(N323="snížená",J323,0)</f>
        <v>0</v>
      </c>
      <c r="BG323" s="149">
        <f>IF(N323="zákl. přenesená",J323,0)</f>
        <v>0</v>
      </c>
      <c r="BH323" s="149">
        <f>IF(N323="sníž. přenesená",J323,0)</f>
        <v>0</v>
      </c>
      <c r="BI323" s="149">
        <f>IF(N323="nulová",J323,0)</f>
        <v>0</v>
      </c>
      <c r="BJ323" s="17" t="s">
        <v>84</v>
      </c>
      <c r="BK323" s="149">
        <f>ROUND(I323*H323,2)</f>
        <v>0</v>
      </c>
      <c r="BL323" s="17" t="s">
        <v>249</v>
      </c>
      <c r="BM323" s="148" t="s">
        <v>7849</v>
      </c>
    </row>
    <row r="324" spans="2:65" s="1" customFormat="1" ht="28.8" x14ac:dyDescent="0.2">
      <c r="B324" s="32"/>
      <c r="D324" s="150" t="s">
        <v>348</v>
      </c>
      <c r="F324" s="151" t="s">
        <v>7850</v>
      </c>
      <c r="I324" s="152"/>
      <c r="L324" s="32"/>
      <c r="M324" s="153"/>
      <c r="T324" s="56"/>
      <c r="AT324" s="17" t="s">
        <v>348</v>
      </c>
      <c r="AU324" s="17" t="s">
        <v>84</v>
      </c>
    </row>
    <row r="325" spans="2:65" s="1" customFormat="1" ht="19.2" x14ac:dyDescent="0.2">
      <c r="B325" s="32"/>
      <c r="D325" s="150" t="s">
        <v>350</v>
      </c>
      <c r="F325" s="154" t="s">
        <v>7772</v>
      </c>
      <c r="I325" s="152"/>
      <c r="L325" s="32"/>
      <c r="M325" s="153"/>
      <c r="T325" s="56"/>
      <c r="AT325" s="17" t="s">
        <v>350</v>
      </c>
      <c r="AU325" s="17" t="s">
        <v>84</v>
      </c>
    </row>
    <row r="326" spans="2:65" s="1" customFormat="1" ht="16.5" customHeight="1" x14ac:dyDescent="0.2">
      <c r="B326" s="136"/>
      <c r="C326" s="137" t="s">
        <v>1435</v>
      </c>
      <c r="D326" s="137" t="s">
        <v>342</v>
      </c>
      <c r="E326" s="138" t="s">
        <v>7851</v>
      </c>
      <c r="F326" s="139" t="s">
        <v>7852</v>
      </c>
      <c r="G326" s="140" t="s">
        <v>345</v>
      </c>
      <c r="H326" s="141">
        <v>12</v>
      </c>
      <c r="I326" s="142"/>
      <c r="J326" s="143">
        <f>ROUND(I326*H326,2)</f>
        <v>0</v>
      </c>
      <c r="K326" s="139" t="s">
        <v>346</v>
      </c>
      <c r="L326" s="32"/>
      <c r="M326" s="144" t="s">
        <v>1</v>
      </c>
      <c r="N326" s="145" t="s">
        <v>42</v>
      </c>
      <c r="P326" s="146">
        <f>O326*H326</f>
        <v>0</v>
      </c>
      <c r="Q326" s="146">
        <v>0</v>
      </c>
      <c r="R326" s="146">
        <f>Q326*H326</f>
        <v>0</v>
      </c>
      <c r="S326" s="146">
        <v>0</v>
      </c>
      <c r="T326" s="147">
        <f>S326*H326</f>
        <v>0</v>
      </c>
      <c r="AR326" s="148" t="s">
        <v>249</v>
      </c>
      <c r="AT326" s="148" t="s">
        <v>342</v>
      </c>
      <c r="AU326" s="148" t="s">
        <v>84</v>
      </c>
      <c r="AY326" s="17" t="s">
        <v>339</v>
      </c>
      <c r="BE326" s="149">
        <f>IF(N326="základní",J326,0)</f>
        <v>0</v>
      </c>
      <c r="BF326" s="149">
        <f>IF(N326="snížená",J326,0)</f>
        <v>0</v>
      </c>
      <c r="BG326" s="149">
        <f>IF(N326="zákl. přenesená",J326,0)</f>
        <v>0</v>
      </c>
      <c r="BH326" s="149">
        <f>IF(N326="sníž. přenesená",J326,0)</f>
        <v>0</v>
      </c>
      <c r="BI326" s="149">
        <f>IF(N326="nulová",J326,0)</f>
        <v>0</v>
      </c>
      <c r="BJ326" s="17" t="s">
        <v>84</v>
      </c>
      <c r="BK326" s="149">
        <f>ROUND(I326*H326,2)</f>
        <v>0</v>
      </c>
      <c r="BL326" s="17" t="s">
        <v>249</v>
      </c>
      <c r="BM326" s="148" t="s">
        <v>7853</v>
      </c>
    </row>
    <row r="327" spans="2:65" s="1" customFormat="1" ht="19.2" x14ac:dyDescent="0.2">
      <c r="B327" s="32"/>
      <c r="D327" s="150" t="s">
        <v>348</v>
      </c>
      <c r="F327" s="151" t="s">
        <v>7854</v>
      </c>
      <c r="I327" s="152"/>
      <c r="L327" s="32"/>
      <c r="M327" s="153"/>
      <c r="T327" s="56"/>
      <c r="AT327" s="17" t="s">
        <v>348</v>
      </c>
      <c r="AU327" s="17" t="s">
        <v>84</v>
      </c>
    </row>
    <row r="328" spans="2:65" s="1" customFormat="1" ht="19.2" x14ac:dyDescent="0.2">
      <c r="B328" s="32"/>
      <c r="D328" s="150" t="s">
        <v>350</v>
      </c>
      <c r="F328" s="154" t="s">
        <v>7772</v>
      </c>
      <c r="I328" s="152"/>
      <c r="L328" s="32"/>
      <c r="M328" s="153"/>
      <c r="T328" s="56"/>
      <c r="AT328" s="17" t="s">
        <v>350</v>
      </c>
      <c r="AU328" s="17" t="s">
        <v>84</v>
      </c>
    </row>
    <row r="329" spans="2:65" s="1" customFormat="1" ht="16.5" customHeight="1" x14ac:dyDescent="0.2">
      <c r="B329" s="136"/>
      <c r="C329" s="137" t="s">
        <v>1440</v>
      </c>
      <c r="D329" s="137" t="s">
        <v>342</v>
      </c>
      <c r="E329" s="138" t="s">
        <v>7855</v>
      </c>
      <c r="F329" s="139" t="s">
        <v>7856</v>
      </c>
      <c r="G329" s="140" t="s">
        <v>345</v>
      </c>
      <c r="H329" s="141">
        <v>12</v>
      </c>
      <c r="I329" s="142"/>
      <c r="J329" s="143">
        <f>ROUND(I329*H329,2)</f>
        <v>0</v>
      </c>
      <c r="K329" s="139" t="s">
        <v>346</v>
      </c>
      <c r="L329" s="32"/>
      <c r="M329" s="144" t="s">
        <v>1</v>
      </c>
      <c r="N329" s="145" t="s">
        <v>42</v>
      </c>
      <c r="P329" s="146">
        <f>O329*H329</f>
        <v>0</v>
      </c>
      <c r="Q329" s="146">
        <v>0</v>
      </c>
      <c r="R329" s="146">
        <f>Q329*H329</f>
        <v>0</v>
      </c>
      <c r="S329" s="146">
        <v>0</v>
      </c>
      <c r="T329" s="147">
        <f>S329*H329</f>
        <v>0</v>
      </c>
      <c r="AR329" s="148" t="s">
        <v>249</v>
      </c>
      <c r="AT329" s="148" t="s">
        <v>342</v>
      </c>
      <c r="AU329" s="148" t="s">
        <v>84</v>
      </c>
      <c r="AY329" s="17" t="s">
        <v>339</v>
      </c>
      <c r="BE329" s="149">
        <f>IF(N329="základní",J329,0)</f>
        <v>0</v>
      </c>
      <c r="BF329" s="149">
        <f>IF(N329="snížená",J329,0)</f>
        <v>0</v>
      </c>
      <c r="BG329" s="149">
        <f>IF(N329="zákl. přenesená",J329,0)</f>
        <v>0</v>
      </c>
      <c r="BH329" s="149">
        <f>IF(N329="sníž. přenesená",J329,0)</f>
        <v>0</v>
      </c>
      <c r="BI329" s="149">
        <f>IF(N329="nulová",J329,0)</f>
        <v>0</v>
      </c>
      <c r="BJ329" s="17" t="s">
        <v>84</v>
      </c>
      <c r="BK329" s="149">
        <f>ROUND(I329*H329,2)</f>
        <v>0</v>
      </c>
      <c r="BL329" s="17" t="s">
        <v>249</v>
      </c>
      <c r="BM329" s="148" t="s">
        <v>7857</v>
      </c>
    </row>
    <row r="330" spans="2:65" s="1" customFormat="1" ht="19.2" x14ac:dyDescent="0.2">
      <c r="B330" s="32"/>
      <c r="D330" s="150" t="s">
        <v>348</v>
      </c>
      <c r="F330" s="151" t="s">
        <v>7858</v>
      </c>
      <c r="I330" s="152"/>
      <c r="L330" s="32"/>
      <c r="M330" s="153"/>
      <c r="T330" s="56"/>
      <c r="AT330" s="17" t="s">
        <v>348</v>
      </c>
      <c r="AU330" s="17" t="s">
        <v>84</v>
      </c>
    </row>
    <row r="331" spans="2:65" s="1" customFormat="1" ht="19.2" x14ac:dyDescent="0.2">
      <c r="B331" s="32"/>
      <c r="D331" s="150" t="s">
        <v>350</v>
      </c>
      <c r="F331" s="154" t="s">
        <v>7772</v>
      </c>
      <c r="I331" s="152"/>
      <c r="L331" s="32"/>
      <c r="M331" s="153"/>
      <c r="T331" s="56"/>
      <c r="AT331" s="17" t="s">
        <v>350</v>
      </c>
      <c r="AU331" s="17" t="s">
        <v>84</v>
      </c>
    </row>
    <row r="332" spans="2:65" s="11" customFormat="1" ht="25.95" customHeight="1" x14ac:dyDescent="0.25">
      <c r="B332" s="124"/>
      <c r="D332" s="125" t="s">
        <v>76</v>
      </c>
      <c r="E332" s="126" t="s">
        <v>7859</v>
      </c>
      <c r="F332" s="126" t="s">
        <v>526</v>
      </c>
      <c r="I332" s="127"/>
      <c r="J332" s="128">
        <f>BK332</f>
        <v>0</v>
      </c>
      <c r="L332" s="124"/>
      <c r="M332" s="129"/>
      <c r="P332" s="130">
        <f>SUM(P333:P342)</f>
        <v>0</v>
      </c>
      <c r="R332" s="130">
        <f>SUM(R333:R342)</f>
        <v>0</v>
      </c>
      <c r="T332" s="131">
        <f>SUM(T333:T342)</f>
        <v>0</v>
      </c>
      <c r="AR332" s="125" t="s">
        <v>249</v>
      </c>
      <c r="AT332" s="132" t="s">
        <v>76</v>
      </c>
      <c r="AU332" s="132" t="s">
        <v>77</v>
      </c>
      <c r="AY332" s="125" t="s">
        <v>339</v>
      </c>
      <c r="BK332" s="133">
        <f>SUM(BK333:BK342)</f>
        <v>0</v>
      </c>
    </row>
    <row r="333" spans="2:65" s="1" customFormat="1" ht="24.15" customHeight="1" x14ac:dyDescent="0.2">
      <c r="B333" s="136"/>
      <c r="C333" s="137" t="s">
        <v>1445</v>
      </c>
      <c r="D333" s="137" t="s">
        <v>342</v>
      </c>
      <c r="E333" s="138" t="s">
        <v>568</v>
      </c>
      <c r="F333" s="139" t="s">
        <v>569</v>
      </c>
      <c r="G333" s="140" t="s">
        <v>493</v>
      </c>
      <c r="H333" s="141">
        <v>58.768000000000001</v>
      </c>
      <c r="I333" s="142"/>
      <c r="J333" s="143">
        <f>ROUND(I333*H333,2)</f>
        <v>0</v>
      </c>
      <c r="K333" s="139" t="s">
        <v>346</v>
      </c>
      <c r="L333" s="32"/>
      <c r="M333" s="144" t="s">
        <v>1</v>
      </c>
      <c r="N333" s="145" t="s">
        <v>42</v>
      </c>
      <c r="P333" s="146">
        <f>O333*H333</f>
        <v>0</v>
      </c>
      <c r="Q333" s="146">
        <v>0</v>
      </c>
      <c r="R333" s="146">
        <f>Q333*H333</f>
        <v>0</v>
      </c>
      <c r="S333" s="146">
        <v>0</v>
      </c>
      <c r="T333" s="147">
        <f>S333*H333</f>
        <v>0</v>
      </c>
      <c r="AR333" s="148" t="s">
        <v>530</v>
      </c>
      <c r="AT333" s="148" t="s">
        <v>342</v>
      </c>
      <c r="AU333" s="148" t="s">
        <v>84</v>
      </c>
      <c r="AY333" s="17" t="s">
        <v>339</v>
      </c>
      <c r="BE333" s="149">
        <f>IF(N333="základní",J333,0)</f>
        <v>0</v>
      </c>
      <c r="BF333" s="149">
        <f>IF(N333="snížená",J333,0)</f>
        <v>0</v>
      </c>
      <c r="BG333" s="149">
        <f>IF(N333="zákl. přenesená",J333,0)</f>
        <v>0</v>
      </c>
      <c r="BH333" s="149">
        <f>IF(N333="sníž. přenesená",J333,0)</f>
        <v>0</v>
      </c>
      <c r="BI333" s="149">
        <f>IF(N333="nulová",J333,0)</f>
        <v>0</v>
      </c>
      <c r="BJ333" s="17" t="s">
        <v>84</v>
      </c>
      <c r="BK333" s="149">
        <f>ROUND(I333*H333,2)</f>
        <v>0</v>
      </c>
      <c r="BL333" s="17" t="s">
        <v>530</v>
      </c>
      <c r="BM333" s="148" t="s">
        <v>7860</v>
      </c>
    </row>
    <row r="334" spans="2:65" s="1" customFormat="1" ht="38.4" x14ac:dyDescent="0.2">
      <c r="B334" s="32"/>
      <c r="D334" s="150" t="s">
        <v>348</v>
      </c>
      <c r="F334" s="151" t="s">
        <v>571</v>
      </c>
      <c r="I334" s="152"/>
      <c r="L334" s="32"/>
      <c r="M334" s="153"/>
      <c r="T334" s="56"/>
      <c r="AT334" s="17" t="s">
        <v>348</v>
      </c>
      <c r="AU334" s="17" t="s">
        <v>84</v>
      </c>
    </row>
    <row r="335" spans="2:65" s="1" customFormat="1" ht="24.15" customHeight="1" x14ac:dyDescent="0.2">
      <c r="B335" s="136"/>
      <c r="C335" s="137" t="s">
        <v>1449</v>
      </c>
      <c r="D335" s="137" t="s">
        <v>342</v>
      </c>
      <c r="E335" s="138" t="s">
        <v>583</v>
      </c>
      <c r="F335" s="139" t="s">
        <v>584</v>
      </c>
      <c r="G335" s="140" t="s">
        <v>493</v>
      </c>
      <c r="H335" s="141">
        <v>58.768000000000001</v>
      </c>
      <c r="I335" s="142"/>
      <c r="J335" s="143">
        <f>ROUND(I335*H335,2)</f>
        <v>0</v>
      </c>
      <c r="K335" s="139" t="s">
        <v>346</v>
      </c>
      <c r="L335" s="32"/>
      <c r="M335" s="144" t="s">
        <v>1</v>
      </c>
      <c r="N335" s="145" t="s">
        <v>42</v>
      </c>
      <c r="P335" s="146">
        <f>O335*H335</f>
        <v>0</v>
      </c>
      <c r="Q335" s="146">
        <v>0</v>
      </c>
      <c r="R335" s="146">
        <f>Q335*H335</f>
        <v>0</v>
      </c>
      <c r="S335" s="146">
        <v>0</v>
      </c>
      <c r="T335" s="147">
        <f>S335*H335</f>
        <v>0</v>
      </c>
      <c r="AR335" s="148" t="s">
        <v>530</v>
      </c>
      <c r="AT335" s="148" t="s">
        <v>342</v>
      </c>
      <c r="AU335" s="148" t="s">
        <v>84</v>
      </c>
      <c r="AY335" s="17" t="s">
        <v>339</v>
      </c>
      <c r="BE335" s="149">
        <f>IF(N335="základní",J335,0)</f>
        <v>0</v>
      </c>
      <c r="BF335" s="149">
        <f>IF(N335="snížená",J335,0)</f>
        <v>0</v>
      </c>
      <c r="BG335" s="149">
        <f>IF(N335="zákl. přenesená",J335,0)</f>
        <v>0</v>
      </c>
      <c r="BH335" s="149">
        <f>IF(N335="sníž. přenesená",J335,0)</f>
        <v>0</v>
      </c>
      <c r="BI335" s="149">
        <f>IF(N335="nulová",J335,0)</f>
        <v>0</v>
      </c>
      <c r="BJ335" s="17" t="s">
        <v>84</v>
      </c>
      <c r="BK335" s="149">
        <f>ROUND(I335*H335,2)</f>
        <v>0</v>
      </c>
      <c r="BL335" s="17" t="s">
        <v>530</v>
      </c>
      <c r="BM335" s="148" t="s">
        <v>7861</v>
      </c>
    </row>
    <row r="336" spans="2:65" s="1" customFormat="1" ht="38.4" x14ac:dyDescent="0.2">
      <c r="B336" s="32"/>
      <c r="D336" s="150" t="s">
        <v>348</v>
      </c>
      <c r="F336" s="151" t="s">
        <v>586</v>
      </c>
      <c r="I336" s="152"/>
      <c r="L336" s="32"/>
      <c r="M336" s="153"/>
      <c r="T336" s="56"/>
      <c r="AT336" s="17" t="s">
        <v>348</v>
      </c>
      <c r="AU336" s="17" t="s">
        <v>84</v>
      </c>
    </row>
    <row r="337" spans="2:65" s="1" customFormat="1" ht="16.5" customHeight="1" x14ac:dyDescent="0.2">
      <c r="B337" s="136"/>
      <c r="C337" s="137" t="s">
        <v>1454</v>
      </c>
      <c r="D337" s="137" t="s">
        <v>342</v>
      </c>
      <c r="E337" s="138" t="s">
        <v>613</v>
      </c>
      <c r="F337" s="139" t="s">
        <v>614</v>
      </c>
      <c r="G337" s="140" t="s">
        <v>493</v>
      </c>
      <c r="H337" s="141">
        <v>58.768000000000001</v>
      </c>
      <c r="I337" s="142"/>
      <c r="J337" s="143">
        <f>ROUND(I337*H337,2)</f>
        <v>0</v>
      </c>
      <c r="K337" s="139" t="s">
        <v>346</v>
      </c>
      <c r="L337" s="32"/>
      <c r="M337" s="144" t="s">
        <v>1</v>
      </c>
      <c r="N337" s="145" t="s">
        <v>42</v>
      </c>
      <c r="P337" s="146">
        <f>O337*H337</f>
        <v>0</v>
      </c>
      <c r="Q337" s="146">
        <v>0</v>
      </c>
      <c r="R337" s="146">
        <f>Q337*H337</f>
        <v>0</v>
      </c>
      <c r="S337" s="146">
        <v>0</v>
      </c>
      <c r="T337" s="147">
        <f>S337*H337</f>
        <v>0</v>
      </c>
      <c r="AR337" s="148" t="s">
        <v>530</v>
      </c>
      <c r="AT337" s="148" t="s">
        <v>342</v>
      </c>
      <c r="AU337" s="148" t="s">
        <v>84</v>
      </c>
      <c r="AY337" s="17" t="s">
        <v>339</v>
      </c>
      <c r="BE337" s="149">
        <f>IF(N337="základní",J337,0)</f>
        <v>0</v>
      </c>
      <c r="BF337" s="149">
        <f>IF(N337="snížená",J337,0)</f>
        <v>0</v>
      </c>
      <c r="BG337" s="149">
        <f>IF(N337="zákl. přenesená",J337,0)</f>
        <v>0</v>
      </c>
      <c r="BH337" s="149">
        <f>IF(N337="sníž. přenesená",J337,0)</f>
        <v>0</v>
      </c>
      <c r="BI337" s="149">
        <f>IF(N337="nulová",J337,0)</f>
        <v>0</v>
      </c>
      <c r="BJ337" s="17" t="s">
        <v>84</v>
      </c>
      <c r="BK337" s="149">
        <f>ROUND(I337*H337,2)</f>
        <v>0</v>
      </c>
      <c r="BL337" s="17" t="s">
        <v>530</v>
      </c>
      <c r="BM337" s="148" t="s">
        <v>7862</v>
      </c>
    </row>
    <row r="338" spans="2:65" s="1" customFormat="1" ht="28.8" x14ac:dyDescent="0.2">
      <c r="B338" s="32"/>
      <c r="D338" s="150" t="s">
        <v>348</v>
      </c>
      <c r="F338" s="151" t="s">
        <v>616</v>
      </c>
      <c r="I338" s="152"/>
      <c r="L338" s="32"/>
      <c r="M338" s="153"/>
      <c r="T338" s="56"/>
      <c r="AT338" s="17" t="s">
        <v>348</v>
      </c>
      <c r="AU338" s="17" t="s">
        <v>84</v>
      </c>
    </row>
    <row r="339" spans="2:65" s="1" customFormat="1" ht="16.5" customHeight="1" x14ac:dyDescent="0.2">
      <c r="B339" s="136"/>
      <c r="C339" s="137" t="s">
        <v>1456</v>
      </c>
      <c r="D339" s="137" t="s">
        <v>342</v>
      </c>
      <c r="E339" s="138" t="s">
        <v>7863</v>
      </c>
      <c r="F339" s="139" t="s">
        <v>7864</v>
      </c>
      <c r="G339" s="140" t="s">
        <v>493</v>
      </c>
      <c r="H339" s="141">
        <v>58.768000000000001</v>
      </c>
      <c r="I339" s="142"/>
      <c r="J339" s="143">
        <f>ROUND(I339*H339,2)</f>
        <v>0</v>
      </c>
      <c r="K339" s="139" t="s">
        <v>346</v>
      </c>
      <c r="L339" s="32"/>
      <c r="M339" s="144" t="s">
        <v>1</v>
      </c>
      <c r="N339" s="145" t="s">
        <v>42</v>
      </c>
      <c r="P339" s="146">
        <f>O339*H339</f>
        <v>0</v>
      </c>
      <c r="Q339" s="146">
        <v>0</v>
      </c>
      <c r="R339" s="146">
        <f>Q339*H339</f>
        <v>0</v>
      </c>
      <c r="S339" s="146">
        <v>0</v>
      </c>
      <c r="T339" s="147">
        <f>S339*H339</f>
        <v>0</v>
      </c>
      <c r="AR339" s="148" t="s">
        <v>530</v>
      </c>
      <c r="AT339" s="148" t="s">
        <v>342</v>
      </c>
      <c r="AU339" s="148" t="s">
        <v>84</v>
      </c>
      <c r="AY339" s="17" t="s">
        <v>339</v>
      </c>
      <c r="BE339" s="149">
        <f>IF(N339="základní",J339,0)</f>
        <v>0</v>
      </c>
      <c r="BF339" s="149">
        <f>IF(N339="snížená",J339,0)</f>
        <v>0</v>
      </c>
      <c r="BG339" s="149">
        <f>IF(N339="zákl. přenesená",J339,0)</f>
        <v>0</v>
      </c>
      <c r="BH339" s="149">
        <f>IF(N339="sníž. přenesená",J339,0)</f>
        <v>0</v>
      </c>
      <c r="BI339" s="149">
        <f>IF(N339="nulová",J339,0)</f>
        <v>0</v>
      </c>
      <c r="BJ339" s="17" t="s">
        <v>84</v>
      </c>
      <c r="BK339" s="149">
        <f>ROUND(I339*H339,2)</f>
        <v>0</v>
      </c>
      <c r="BL339" s="17" t="s">
        <v>530</v>
      </c>
      <c r="BM339" s="148" t="s">
        <v>7865</v>
      </c>
    </row>
    <row r="340" spans="2:65" s="1" customFormat="1" ht="19.2" x14ac:dyDescent="0.2">
      <c r="B340" s="32"/>
      <c r="D340" s="150" t="s">
        <v>348</v>
      </c>
      <c r="F340" s="151" t="s">
        <v>7866</v>
      </c>
      <c r="I340" s="152"/>
      <c r="L340" s="32"/>
      <c r="M340" s="153"/>
      <c r="T340" s="56"/>
      <c r="AT340" s="17" t="s">
        <v>348</v>
      </c>
      <c r="AU340" s="17" t="s">
        <v>84</v>
      </c>
    </row>
    <row r="341" spans="2:65" s="1" customFormat="1" ht="16.5" customHeight="1" x14ac:dyDescent="0.2">
      <c r="B341" s="136"/>
      <c r="C341" s="137" t="s">
        <v>1460</v>
      </c>
      <c r="D341" s="137" t="s">
        <v>342</v>
      </c>
      <c r="E341" s="138" t="s">
        <v>865</v>
      </c>
      <c r="F341" s="139" t="s">
        <v>866</v>
      </c>
      <c r="G341" s="140" t="s">
        <v>493</v>
      </c>
      <c r="H341" s="141">
        <v>58.768000000000001</v>
      </c>
      <c r="I341" s="142"/>
      <c r="J341" s="143">
        <f>ROUND(I341*H341,2)</f>
        <v>0</v>
      </c>
      <c r="K341" s="139" t="s">
        <v>346</v>
      </c>
      <c r="L341" s="32"/>
      <c r="M341" s="144" t="s">
        <v>1</v>
      </c>
      <c r="N341" s="145" t="s">
        <v>42</v>
      </c>
      <c r="P341" s="146">
        <f>O341*H341</f>
        <v>0</v>
      </c>
      <c r="Q341" s="146">
        <v>0</v>
      </c>
      <c r="R341" s="146">
        <f>Q341*H341</f>
        <v>0</v>
      </c>
      <c r="S341" s="146">
        <v>0</v>
      </c>
      <c r="T341" s="147">
        <f>S341*H341</f>
        <v>0</v>
      </c>
      <c r="AR341" s="148" t="s">
        <v>530</v>
      </c>
      <c r="AT341" s="148" t="s">
        <v>342</v>
      </c>
      <c r="AU341" s="148" t="s">
        <v>84</v>
      </c>
      <c r="AY341" s="17" t="s">
        <v>339</v>
      </c>
      <c r="BE341" s="149">
        <f>IF(N341="základní",J341,0)</f>
        <v>0</v>
      </c>
      <c r="BF341" s="149">
        <f>IF(N341="snížená",J341,0)</f>
        <v>0</v>
      </c>
      <c r="BG341" s="149">
        <f>IF(N341="zákl. přenesená",J341,0)</f>
        <v>0</v>
      </c>
      <c r="BH341" s="149">
        <f>IF(N341="sníž. přenesená",J341,0)</f>
        <v>0</v>
      </c>
      <c r="BI341" s="149">
        <f>IF(N341="nulová",J341,0)</f>
        <v>0</v>
      </c>
      <c r="BJ341" s="17" t="s">
        <v>84</v>
      </c>
      <c r="BK341" s="149">
        <f>ROUND(I341*H341,2)</f>
        <v>0</v>
      </c>
      <c r="BL341" s="17" t="s">
        <v>530</v>
      </c>
      <c r="BM341" s="148" t="s">
        <v>7867</v>
      </c>
    </row>
    <row r="342" spans="2:65" s="1" customFormat="1" ht="57.6" x14ac:dyDescent="0.2">
      <c r="B342" s="32"/>
      <c r="D342" s="150" t="s">
        <v>348</v>
      </c>
      <c r="F342" s="151" t="s">
        <v>7868</v>
      </c>
      <c r="I342" s="152"/>
      <c r="L342" s="32"/>
      <c r="M342" s="202"/>
      <c r="N342" s="203"/>
      <c r="O342" s="203"/>
      <c r="P342" s="203"/>
      <c r="Q342" s="203"/>
      <c r="R342" s="203"/>
      <c r="S342" s="203"/>
      <c r="T342" s="204"/>
      <c r="AT342" s="17" t="s">
        <v>348</v>
      </c>
      <c r="AU342" s="17" t="s">
        <v>84</v>
      </c>
    </row>
    <row r="343" spans="2:65" s="1" customFormat="1" ht="6.9" customHeight="1" x14ac:dyDescent="0.2">
      <c r="B343" s="44"/>
      <c r="C343" s="45"/>
      <c r="D343" s="45"/>
      <c r="E343" s="45"/>
      <c r="F343" s="45"/>
      <c r="G343" s="45"/>
      <c r="H343" s="45"/>
      <c r="I343" s="45"/>
      <c r="J343" s="45"/>
      <c r="K343" s="45"/>
      <c r="L343" s="32"/>
    </row>
  </sheetData>
  <autoFilter ref="C126:K342" xr:uid="{00000000-0009-0000-0000-00002B000000}"/>
  <mergeCells count="15">
    <mergeCell ref="E113:H113"/>
    <mergeCell ref="E117:H117"/>
    <mergeCell ref="E115:H115"/>
    <mergeCell ref="E119:H119"/>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B2:BM153"/>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295</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3.2" x14ac:dyDescent="0.2">
      <c r="B8" s="20"/>
      <c r="D8" s="27" t="s">
        <v>312</v>
      </c>
      <c r="L8" s="20"/>
    </row>
    <row r="9" spans="2:46" ht="16.5" customHeight="1" x14ac:dyDescent="0.2">
      <c r="B9" s="20"/>
      <c r="E9" s="278" t="s">
        <v>7578</v>
      </c>
      <c r="F9" s="256"/>
      <c r="G9" s="256"/>
      <c r="H9" s="256"/>
      <c r="L9" s="20"/>
    </row>
    <row r="10" spans="2:46" ht="12" customHeight="1" x14ac:dyDescent="0.2">
      <c r="B10" s="20"/>
      <c r="D10" s="27" t="s">
        <v>314</v>
      </c>
      <c r="L10" s="20"/>
    </row>
    <row r="11" spans="2:46" s="1" customFormat="1" ht="16.5" customHeight="1" x14ac:dyDescent="0.2">
      <c r="B11" s="32"/>
      <c r="E11" s="260" t="s">
        <v>7579</v>
      </c>
      <c r="F11" s="277"/>
      <c r="G11" s="277"/>
      <c r="H11" s="277"/>
      <c r="L11" s="32"/>
    </row>
    <row r="12" spans="2:46" s="1" customFormat="1" ht="12" customHeight="1" x14ac:dyDescent="0.2">
      <c r="B12" s="32"/>
      <c r="D12" s="27" t="s">
        <v>625</v>
      </c>
      <c r="L12" s="32"/>
    </row>
    <row r="13" spans="2:46" s="1" customFormat="1" ht="16.5" customHeight="1" x14ac:dyDescent="0.2">
      <c r="B13" s="32"/>
      <c r="E13" s="248" t="s">
        <v>7869</v>
      </c>
      <c r="F13" s="277"/>
      <c r="G13" s="277"/>
      <c r="H13" s="277"/>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8"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80" t="str">
        <f>'Rekapitulace stavby'!E14</f>
        <v>Vyplň údaj</v>
      </c>
      <c r="F22" s="266"/>
      <c r="G22" s="266"/>
      <c r="H22" s="266"/>
      <c r="I22" s="27" t="s">
        <v>28</v>
      </c>
      <c r="J22" s="28" t="str">
        <f>'Rekapitulace stavby'!AN14</f>
        <v>Vyplň údaj</v>
      </c>
      <c r="L22" s="32"/>
    </row>
    <row r="23" spans="2:12" s="1" customFormat="1" ht="6.9"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 customHeight="1" x14ac:dyDescent="0.2">
      <c r="B26" s="32"/>
      <c r="L26" s="32"/>
    </row>
    <row r="27" spans="2:12" s="1" customFormat="1" ht="12" customHeight="1" x14ac:dyDescent="0.2">
      <c r="B27" s="32"/>
      <c r="D27" s="27" t="s">
        <v>35</v>
      </c>
      <c r="I27" s="27" t="s">
        <v>25</v>
      </c>
      <c r="J27" s="25" t="s">
        <v>1</v>
      </c>
      <c r="L27" s="32"/>
    </row>
    <row r="28" spans="2:12" s="1" customFormat="1" ht="18" customHeight="1" x14ac:dyDescent="0.2">
      <c r="B28" s="32"/>
      <c r="E28" s="25" t="s">
        <v>7581</v>
      </c>
      <c r="I28" s="27" t="s">
        <v>28</v>
      </c>
      <c r="J28" s="25" t="s">
        <v>1</v>
      </c>
      <c r="L28" s="32"/>
    </row>
    <row r="29" spans="2:12" s="1" customFormat="1" ht="6.9" customHeight="1" x14ac:dyDescent="0.2">
      <c r="B29" s="32"/>
      <c r="L29" s="32"/>
    </row>
    <row r="30" spans="2:12" s="1" customFormat="1" ht="12" customHeight="1" x14ac:dyDescent="0.2">
      <c r="B30" s="32"/>
      <c r="D30" s="27" t="s">
        <v>36</v>
      </c>
      <c r="L30" s="32"/>
    </row>
    <row r="31" spans="2:12" s="7" customFormat="1" ht="16.5" customHeight="1" x14ac:dyDescent="0.2">
      <c r="B31" s="94"/>
      <c r="E31" s="270" t="s">
        <v>1</v>
      </c>
      <c r="F31" s="270"/>
      <c r="G31" s="270"/>
      <c r="H31" s="270"/>
      <c r="L31" s="94"/>
    </row>
    <row r="32" spans="2:12" s="1" customFormat="1" ht="6.9" customHeight="1" x14ac:dyDescent="0.2">
      <c r="B32" s="32"/>
      <c r="L32" s="32"/>
    </row>
    <row r="33" spans="2:12" s="1" customFormat="1" ht="6.9" customHeight="1" x14ac:dyDescent="0.2">
      <c r="B33" s="32"/>
      <c r="D33" s="53"/>
      <c r="E33" s="53"/>
      <c r="F33" s="53"/>
      <c r="G33" s="53"/>
      <c r="H33" s="53"/>
      <c r="I33" s="53"/>
      <c r="J33" s="53"/>
      <c r="K33" s="53"/>
      <c r="L33" s="32"/>
    </row>
    <row r="34" spans="2:12" s="1" customFormat="1" ht="25.35" customHeight="1" x14ac:dyDescent="0.2">
      <c r="B34" s="32"/>
      <c r="D34" s="95" t="s">
        <v>37</v>
      </c>
      <c r="J34" s="66">
        <f>ROUND(J124, 2)</f>
        <v>0</v>
      </c>
      <c r="L34" s="32"/>
    </row>
    <row r="35" spans="2:12" s="1" customFormat="1" ht="6.9" customHeight="1" x14ac:dyDescent="0.2">
      <c r="B35" s="32"/>
      <c r="D35" s="53"/>
      <c r="E35" s="53"/>
      <c r="F35" s="53"/>
      <c r="G35" s="53"/>
      <c r="H35" s="53"/>
      <c r="I35" s="53"/>
      <c r="J35" s="53"/>
      <c r="K35" s="53"/>
      <c r="L35" s="32"/>
    </row>
    <row r="36" spans="2:12" s="1" customFormat="1" ht="14.4" customHeight="1" x14ac:dyDescent="0.2">
      <c r="B36" s="32"/>
      <c r="F36" s="35" t="s">
        <v>39</v>
      </c>
      <c r="I36" s="35" t="s">
        <v>38</v>
      </c>
      <c r="J36" s="35" t="s">
        <v>40</v>
      </c>
      <c r="L36" s="32"/>
    </row>
    <row r="37" spans="2:12" s="1" customFormat="1" ht="14.4" customHeight="1" x14ac:dyDescent="0.2">
      <c r="B37" s="32"/>
      <c r="D37" s="55" t="s">
        <v>41</v>
      </c>
      <c r="E37" s="27" t="s">
        <v>42</v>
      </c>
      <c r="F37" s="86">
        <f>ROUND((SUM(BE124:BE152)),  2)</f>
        <v>0</v>
      </c>
      <c r="I37" s="96">
        <v>0.21</v>
      </c>
      <c r="J37" s="86">
        <f>ROUND(((SUM(BE124:BE152))*I37),  2)</f>
        <v>0</v>
      </c>
      <c r="L37" s="32"/>
    </row>
    <row r="38" spans="2:12" s="1" customFormat="1" ht="14.4" customHeight="1" x14ac:dyDescent="0.2">
      <c r="B38" s="32"/>
      <c r="E38" s="27" t="s">
        <v>43</v>
      </c>
      <c r="F38" s="86">
        <f>ROUND((SUM(BF124:BF152)),  2)</f>
        <v>0</v>
      </c>
      <c r="I38" s="96">
        <v>0.12</v>
      </c>
      <c r="J38" s="86">
        <f>ROUND(((SUM(BF124:BF152))*I38),  2)</f>
        <v>0</v>
      </c>
      <c r="L38" s="32"/>
    </row>
    <row r="39" spans="2:12" s="1" customFormat="1" ht="14.4" hidden="1" customHeight="1" x14ac:dyDescent="0.2">
      <c r="B39" s="32"/>
      <c r="E39" s="27" t="s">
        <v>44</v>
      </c>
      <c r="F39" s="86">
        <f>ROUND((SUM(BG124:BG152)),  2)</f>
        <v>0</v>
      </c>
      <c r="I39" s="96">
        <v>0.21</v>
      </c>
      <c r="J39" s="86">
        <f>0</f>
        <v>0</v>
      </c>
      <c r="L39" s="32"/>
    </row>
    <row r="40" spans="2:12" s="1" customFormat="1" ht="14.4" hidden="1" customHeight="1" x14ac:dyDescent="0.2">
      <c r="B40" s="32"/>
      <c r="E40" s="27" t="s">
        <v>45</v>
      </c>
      <c r="F40" s="86">
        <f>ROUND((SUM(BH124:BH152)),  2)</f>
        <v>0</v>
      </c>
      <c r="I40" s="96">
        <v>0.12</v>
      </c>
      <c r="J40" s="86">
        <f>0</f>
        <v>0</v>
      </c>
      <c r="L40" s="32"/>
    </row>
    <row r="41" spans="2:12" s="1" customFormat="1" ht="14.4" hidden="1" customHeight="1" x14ac:dyDescent="0.2">
      <c r="B41" s="32"/>
      <c r="E41" s="27" t="s">
        <v>46</v>
      </c>
      <c r="F41" s="86">
        <f>ROUND((SUM(BI124:BI152)),  2)</f>
        <v>0</v>
      </c>
      <c r="I41" s="96">
        <v>0</v>
      </c>
      <c r="J41" s="86">
        <f>0</f>
        <v>0</v>
      </c>
      <c r="L41" s="32"/>
    </row>
    <row r="42" spans="2:12" s="1" customFormat="1" ht="6.9"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 customHeight="1" x14ac:dyDescent="0.2">
      <c r="B44" s="32"/>
      <c r="L44" s="32"/>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ht="16.5" customHeight="1" x14ac:dyDescent="0.2">
      <c r="B87" s="20"/>
      <c r="E87" s="278" t="s">
        <v>7578</v>
      </c>
      <c r="F87" s="256"/>
      <c r="G87" s="256"/>
      <c r="H87" s="256"/>
      <c r="L87" s="20"/>
    </row>
    <row r="88" spans="2:12" ht="12" customHeight="1" x14ac:dyDescent="0.2">
      <c r="B88" s="20"/>
      <c r="C88" s="27" t="s">
        <v>314</v>
      </c>
      <c r="L88" s="20"/>
    </row>
    <row r="89" spans="2:12" s="1" customFormat="1" ht="16.5" customHeight="1" x14ac:dyDescent="0.2">
      <c r="B89" s="32"/>
      <c r="E89" s="260" t="s">
        <v>7579</v>
      </c>
      <c r="F89" s="277"/>
      <c r="G89" s="277"/>
      <c r="H89" s="277"/>
      <c r="L89" s="32"/>
    </row>
    <row r="90" spans="2:12" s="1" customFormat="1" ht="12" customHeight="1" x14ac:dyDescent="0.2">
      <c r="B90" s="32"/>
      <c r="C90" s="27" t="s">
        <v>625</v>
      </c>
      <c r="L90" s="32"/>
    </row>
    <row r="91" spans="2:12" s="1" customFormat="1" ht="16.5" customHeight="1" x14ac:dyDescent="0.2">
      <c r="B91" s="32"/>
      <c r="E91" s="248" t="str">
        <f>E13</f>
        <v>PS 01.02 - ÚRS</v>
      </c>
      <c r="F91" s="277"/>
      <c r="G91" s="277"/>
      <c r="H91" s="277"/>
      <c r="L91" s="32"/>
    </row>
    <row r="92" spans="2:12" s="1" customFormat="1" ht="6.9"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 customHeight="1" x14ac:dyDescent="0.2">
      <c r="B94" s="32"/>
      <c r="L94" s="32"/>
    </row>
    <row r="95" spans="2:12" s="1" customFormat="1" ht="15.15" customHeight="1" x14ac:dyDescent="0.2">
      <c r="B95" s="32"/>
      <c r="C95" s="27" t="s">
        <v>24</v>
      </c>
      <c r="F95" s="25" t="str">
        <f>E19</f>
        <v>Správa železnic, státní organizace, OŘ Ostrava</v>
      </c>
      <c r="I95" s="27" t="s">
        <v>32</v>
      </c>
      <c r="J95" s="30" t="str">
        <f>E25</f>
        <v xml:space="preserve"> </v>
      </c>
      <c r="L95" s="32"/>
    </row>
    <row r="96" spans="2:12" s="1" customFormat="1" ht="15.15" customHeight="1" x14ac:dyDescent="0.2">
      <c r="B96" s="32"/>
      <c r="C96" s="27" t="s">
        <v>30</v>
      </c>
      <c r="F96" s="25" t="str">
        <f>IF(E22="","",E22)</f>
        <v>Vyplň údaj</v>
      </c>
      <c r="I96" s="27" t="s">
        <v>35</v>
      </c>
      <c r="J96" s="30" t="str">
        <f>E28</f>
        <v>Jana Kotasková</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8" customHeight="1" x14ac:dyDescent="0.2">
      <c r="B100" s="32"/>
      <c r="C100" s="107" t="s">
        <v>319</v>
      </c>
      <c r="J100" s="66">
        <f>J124</f>
        <v>0</v>
      </c>
      <c r="L100" s="32"/>
      <c r="AU100" s="17" t="s">
        <v>320</v>
      </c>
    </row>
    <row r="101" spans="2:47" s="1" customFormat="1" ht="21.75" customHeight="1" x14ac:dyDescent="0.2">
      <c r="B101" s="32"/>
      <c r="L101" s="32"/>
    </row>
    <row r="102" spans="2:47" s="1" customFormat="1" ht="6.9" customHeight="1" x14ac:dyDescent="0.2">
      <c r="B102" s="44"/>
      <c r="C102" s="45"/>
      <c r="D102" s="45"/>
      <c r="E102" s="45"/>
      <c r="F102" s="45"/>
      <c r="G102" s="45"/>
      <c r="H102" s="45"/>
      <c r="I102" s="45"/>
      <c r="J102" s="45"/>
      <c r="K102" s="45"/>
      <c r="L102" s="32"/>
    </row>
    <row r="106" spans="2:47" s="1" customFormat="1" ht="6.9" customHeight="1" x14ac:dyDescent="0.2">
      <c r="B106" s="46"/>
      <c r="C106" s="47"/>
      <c r="D106" s="47"/>
      <c r="E106" s="47"/>
      <c r="F106" s="47"/>
      <c r="G106" s="47"/>
      <c r="H106" s="47"/>
      <c r="I106" s="47"/>
      <c r="J106" s="47"/>
      <c r="K106" s="47"/>
      <c r="L106" s="32"/>
    </row>
    <row r="107" spans="2:47" s="1" customFormat="1" ht="24.9" customHeight="1" x14ac:dyDescent="0.2">
      <c r="B107" s="32"/>
      <c r="C107" s="21" t="s">
        <v>324</v>
      </c>
      <c r="L107" s="32"/>
    </row>
    <row r="108" spans="2:47" s="1" customFormat="1" ht="6.9" customHeight="1" x14ac:dyDescent="0.2">
      <c r="B108" s="32"/>
      <c r="L108" s="32"/>
    </row>
    <row r="109" spans="2:47" s="1" customFormat="1" ht="12" customHeight="1" x14ac:dyDescent="0.2">
      <c r="B109" s="32"/>
      <c r="C109" s="27" t="s">
        <v>16</v>
      </c>
      <c r="L109" s="32"/>
    </row>
    <row r="110" spans="2:47" s="1" customFormat="1" ht="16.5" customHeight="1" x14ac:dyDescent="0.2">
      <c r="B110" s="32"/>
      <c r="E110" s="278" t="str">
        <f>E7</f>
        <v>Prostá rekonstrukce trati v úseku Milotice nad Opavou – Brantice – 2.etapa</v>
      </c>
      <c r="F110" s="279"/>
      <c r="G110" s="279"/>
      <c r="H110" s="279"/>
      <c r="L110" s="32"/>
    </row>
    <row r="111" spans="2:47" ht="12" customHeight="1" x14ac:dyDescent="0.2">
      <c r="B111" s="20"/>
      <c r="C111" s="27" t="s">
        <v>312</v>
      </c>
      <c r="L111" s="20"/>
    </row>
    <row r="112" spans="2:47" ht="16.5" customHeight="1" x14ac:dyDescent="0.2">
      <c r="B112" s="20"/>
      <c r="E112" s="278" t="s">
        <v>7578</v>
      </c>
      <c r="F112" s="256"/>
      <c r="G112" s="256"/>
      <c r="H112" s="256"/>
      <c r="L112" s="20"/>
    </row>
    <row r="113" spans="2:65" ht="12" customHeight="1" x14ac:dyDescent="0.2">
      <c r="B113" s="20"/>
      <c r="C113" s="27" t="s">
        <v>314</v>
      </c>
      <c r="L113" s="20"/>
    </row>
    <row r="114" spans="2:65" s="1" customFormat="1" ht="16.5" customHeight="1" x14ac:dyDescent="0.2">
      <c r="B114" s="32"/>
      <c r="E114" s="260" t="s">
        <v>7579</v>
      </c>
      <c r="F114" s="277"/>
      <c r="G114" s="277"/>
      <c r="H114" s="277"/>
      <c r="L114" s="32"/>
    </row>
    <row r="115" spans="2:65" s="1" customFormat="1" ht="12" customHeight="1" x14ac:dyDescent="0.2">
      <c r="B115" s="32"/>
      <c r="C115" s="27" t="s">
        <v>625</v>
      </c>
      <c r="L115" s="32"/>
    </row>
    <row r="116" spans="2:65" s="1" customFormat="1" ht="16.5" customHeight="1" x14ac:dyDescent="0.2">
      <c r="B116" s="32"/>
      <c r="E116" s="248" t="str">
        <f>E13</f>
        <v>PS 01.02 - ÚRS</v>
      </c>
      <c r="F116" s="277"/>
      <c r="G116" s="277"/>
      <c r="H116" s="277"/>
      <c r="L116" s="32"/>
    </row>
    <row r="117" spans="2:65" s="1" customFormat="1" ht="6.9" customHeight="1" x14ac:dyDescent="0.2">
      <c r="B117" s="32"/>
      <c r="L117" s="32"/>
    </row>
    <row r="118" spans="2:65" s="1" customFormat="1" ht="12" customHeight="1" x14ac:dyDescent="0.2">
      <c r="B118" s="32"/>
      <c r="C118" s="27" t="s">
        <v>20</v>
      </c>
      <c r="F118" s="25" t="str">
        <f>F16</f>
        <v>PS Krnov</v>
      </c>
      <c r="I118" s="27" t="s">
        <v>22</v>
      </c>
      <c r="J118" s="52" t="str">
        <f>IF(J16="","",J16)</f>
        <v>22. 5. 2025</v>
      </c>
      <c r="L118" s="32"/>
    </row>
    <row r="119" spans="2:65" s="1" customFormat="1" ht="6.9" customHeight="1" x14ac:dyDescent="0.2">
      <c r="B119" s="32"/>
      <c r="L119" s="32"/>
    </row>
    <row r="120" spans="2:65" s="1" customFormat="1" ht="15.15" customHeight="1" x14ac:dyDescent="0.2">
      <c r="B120" s="32"/>
      <c r="C120" s="27" t="s">
        <v>24</v>
      </c>
      <c r="F120" s="25" t="str">
        <f>E19</f>
        <v>Správa železnic, státní organizace, OŘ Ostrava</v>
      </c>
      <c r="I120" s="27" t="s">
        <v>32</v>
      </c>
      <c r="J120" s="30" t="str">
        <f>E25</f>
        <v xml:space="preserve"> </v>
      </c>
      <c r="L120" s="32"/>
    </row>
    <row r="121" spans="2:65" s="1" customFormat="1" ht="15.15" customHeight="1" x14ac:dyDescent="0.2">
      <c r="B121" s="32"/>
      <c r="C121" s="27" t="s">
        <v>30</v>
      </c>
      <c r="F121" s="25" t="str">
        <f>IF(E22="","",E22)</f>
        <v>Vyplň údaj</v>
      </c>
      <c r="I121" s="27" t="s">
        <v>35</v>
      </c>
      <c r="J121" s="30" t="str">
        <f>E28</f>
        <v>Jana Kotasková</v>
      </c>
      <c r="L121" s="32"/>
    </row>
    <row r="122" spans="2:65" s="1" customFormat="1" ht="10.35" customHeight="1" x14ac:dyDescent="0.2">
      <c r="B122" s="32"/>
      <c r="L122" s="32"/>
    </row>
    <row r="123" spans="2:65" s="10" customFormat="1" ht="29.25" customHeight="1" x14ac:dyDescent="0.2">
      <c r="B123" s="116"/>
      <c r="C123" s="117" t="s">
        <v>325</v>
      </c>
      <c r="D123" s="118" t="s">
        <v>62</v>
      </c>
      <c r="E123" s="118" t="s">
        <v>58</v>
      </c>
      <c r="F123" s="118" t="s">
        <v>59</v>
      </c>
      <c r="G123" s="118" t="s">
        <v>326</v>
      </c>
      <c r="H123" s="118" t="s">
        <v>327</v>
      </c>
      <c r="I123" s="118" t="s">
        <v>328</v>
      </c>
      <c r="J123" s="118" t="s">
        <v>318</v>
      </c>
      <c r="K123" s="119" t="s">
        <v>329</v>
      </c>
      <c r="L123" s="116"/>
      <c r="M123" s="59" t="s">
        <v>1</v>
      </c>
      <c r="N123" s="60" t="s">
        <v>41</v>
      </c>
      <c r="O123" s="60" t="s">
        <v>330</v>
      </c>
      <c r="P123" s="60" t="s">
        <v>331</v>
      </c>
      <c r="Q123" s="60" t="s">
        <v>332</v>
      </c>
      <c r="R123" s="60" t="s">
        <v>333</v>
      </c>
      <c r="S123" s="60" t="s">
        <v>334</v>
      </c>
      <c r="T123" s="61" t="s">
        <v>335</v>
      </c>
    </row>
    <row r="124" spans="2:65" s="1" customFormat="1" ht="22.8" customHeight="1" x14ac:dyDescent="0.3">
      <c r="B124" s="32"/>
      <c r="C124" s="64" t="s">
        <v>336</v>
      </c>
      <c r="J124" s="120">
        <f>BK124</f>
        <v>0</v>
      </c>
      <c r="L124" s="32"/>
      <c r="M124" s="62"/>
      <c r="N124" s="53"/>
      <c r="O124" s="53"/>
      <c r="P124" s="121">
        <f>SUM(P125:P152)</f>
        <v>0</v>
      </c>
      <c r="Q124" s="53"/>
      <c r="R124" s="121">
        <f>SUM(R125:R152)</f>
        <v>2.2514799999999999</v>
      </c>
      <c r="S124" s="53"/>
      <c r="T124" s="122">
        <f>SUM(T125:T152)</f>
        <v>0.14799999999999999</v>
      </c>
      <c r="AT124" s="17" t="s">
        <v>76</v>
      </c>
      <c r="AU124" s="17" t="s">
        <v>320</v>
      </c>
      <c r="BK124" s="123">
        <f>SUM(BK125:BK152)</f>
        <v>0</v>
      </c>
    </row>
    <row r="125" spans="2:65" s="1" customFormat="1" ht="24.15" customHeight="1" x14ac:dyDescent="0.2">
      <c r="B125" s="136"/>
      <c r="C125" s="137" t="s">
        <v>84</v>
      </c>
      <c r="D125" s="137" t="s">
        <v>342</v>
      </c>
      <c r="E125" s="138" t="s">
        <v>7870</v>
      </c>
      <c r="F125" s="139" t="s">
        <v>7871</v>
      </c>
      <c r="G125" s="140" t="s">
        <v>381</v>
      </c>
      <c r="H125" s="141">
        <v>2760</v>
      </c>
      <c r="I125" s="142"/>
      <c r="J125" s="143">
        <f>ROUND(I125*H125,2)</f>
        <v>0</v>
      </c>
      <c r="K125" s="139" t="s">
        <v>902</v>
      </c>
      <c r="L125" s="32"/>
      <c r="M125" s="144" t="s">
        <v>1</v>
      </c>
      <c r="N125" s="145" t="s">
        <v>42</v>
      </c>
      <c r="P125" s="146">
        <f>O125*H125</f>
        <v>0</v>
      </c>
      <c r="Q125" s="146">
        <v>2.0000000000000002E-5</v>
      </c>
      <c r="R125" s="146">
        <f>Q125*H125</f>
        <v>5.5200000000000006E-2</v>
      </c>
      <c r="S125" s="146">
        <v>0</v>
      </c>
      <c r="T125" s="147">
        <f>S125*H125</f>
        <v>0</v>
      </c>
      <c r="AR125" s="148" t="s">
        <v>249</v>
      </c>
      <c r="AT125" s="148" t="s">
        <v>342</v>
      </c>
      <c r="AU125" s="148" t="s">
        <v>77</v>
      </c>
      <c r="AY125" s="17" t="s">
        <v>339</v>
      </c>
      <c r="BE125" s="149">
        <f>IF(N125="základní",J125,0)</f>
        <v>0</v>
      </c>
      <c r="BF125" s="149">
        <f>IF(N125="snížená",J125,0)</f>
        <v>0</v>
      </c>
      <c r="BG125" s="149">
        <f>IF(N125="zákl. přenesená",J125,0)</f>
        <v>0</v>
      </c>
      <c r="BH125" s="149">
        <f>IF(N125="sníž. přenesená",J125,0)</f>
        <v>0</v>
      </c>
      <c r="BI125" s="149">
        <f>IF(N125="nulová",J125,0)</f>
        <v>0</v>
      </c>
      <c r="BJ125" s="17" t="s">
        <v>84</v>
      </c>
      <c r="BK125" s="149">
        <f>ROUND(I125*H125,2)</f>
        <v>0</v>
      </c>
      <c r="BL125" s="17" t="s">
        <v>249</v>
      </c>
      <c r="BM125" s="148" t="s">
        <v>7872</v>
      </c>
    </row>
    <row r="126" spans="2:65" s="1" customFormat="1" ht="19.2" x14ac:dyDescent="0.2">
      <c r="B126" s="32"/>
      <c r="D126" s="150" t="s">
        <v>348</v>
      </c>
      <c r="F126" s="151" t="s">
        <v>7873</v>
      </c>
      <c r="I126" s="152"/>
      <c r="L126" s="32"/>
      <c r="M126" s="153"/>
      <c r="T126" s="56"/>
      <c r="AT126" s="17" t="s">
        <v>348</v>
      </c>
      <c r="AU126" s="17" t="s">
        <v>77</v>
      </c>
    </row>
    <row r="127" spans="2:65" s="1" customFormat="1" ht="16.5" customHeight="1" x14ac:dyDescent="0.2">
      <c r="B127" s="136"/>
      <c r="C127" s="137" t="s">
        <v>86</v>
      </c>
      <c r="D127" s="137" t="s">
        <v>342</v>
      </c>
      <c r="E127" s="138" t="s">
        <v>7874</v>
      </c>
      <c r="F127" s="139" t="s">
        <v>7335</v>
      </c>
      <c r="G127" s="140" t="s">
        <v>358</v>
      </c>
      <c r="H127" s="141">
        <v>14</v>
      </c>
      <c r="I127" s="142"/>
      <c r="J127" s="143">
        <f>ROUND(I127*H127,2)</f>
        <v>0</v>
      </c>
      <c r="K127" s="139" t="s">
        <v>902</v>
      </c>
      <c r="L127" s="32"/>
      <c r="M127" s="144" t="s">
        <v>1</v>
      </c>
      <c r="N127" s="145" t="s">
        <v>42</v>
      </c>
      <c r="P127" s="146">
        <f>O127*H127</f>
        <v>0</v>
      </c>
      <c r="Q127" s="146">
        <v>0.14000000000000001</v>
      </c>
      <c r="R127" s="146">
        <f>Q127*H127</f>
        <v>1.9600000000000002</v>
      </c>
      <c r="S127" s="146">
        <v>0</v>
      </c>
      <c r="T127" s="147">
        <f>S127*H127</f>
        <v>0</v>
      </c>
      <c r="AR127" s="148" t="s">
        <v>249</v>
      </c>
      <c r="AT127" s="148" t="s">
        <v>342</v>
      </c>
      <c r="AU127" s="148" t="s">
        <v>77</v>
      </c>
      <c r="AY127" s="17" t="s">
        <v>339</v>
      </c>
      <c r="BE127" s="149">
        <f>IF(N127="základní",J127,0)</f>
        <v>0</v>
      </c>
      <c r="BF127" s="149">
        <f>IF(N127="snížená",J127,0)</f>
        <v>0</v>
      </c>
      <c r="BG127" s="149">
        <f>IF(N127="zákl. přenesená",J127,0)</f>
        <v>0</v>
      </c>
      <c r="BH127" s="149">
        <f>IF(N127="sníž. přenesená",J127,0)</f>
        <v>0</v>
      </c>
      <c r="BI127" s="149">
        <f>IF(N127="nulová",J127,0)</f>
        <v>0</v>
      </c>
      <c r="BJ127" s="17" t="s">
        <v>84</v>
      </c>
      <c r="BK127" s="149">
        <f>ROUND(I127*H127,2)</f>
        <v>0</v>
      </c>
      <c r="BL127" s="17" t="s">
        <v>249</v>
      </c>
      <c r="BM127" s="148" t="s">
        <v>7875</v>
      </c>
    </row>
    <row r="128" spans="2:65" s="1" customFormat="1" x14ac:dyDescent="0.2">
      <c r="B128" s="32"/>
      <c r="D128" s="150" t="s">
        <v>348</v>
      </c>
      <c r="F128" s="151" t="s">
        <v>7570</v>
      </c>
      <c r="I128" s="152"/>
      <c r="L128" s="32"/>
      <c r="M128" s="153"/>
      <c r="T128" s="56"/>
      <c r="AT128" s="17" t="s">
        <v>348</v>
      </c>
      <c r="AU128" s="17" t="s">
        <v>77</v>
      </c>
    </row>
    <row r="129" spans="2:65" s="1" customFormat="1" ht="21.75" customHeight="1" x14ac:dyDescent="0.2">
      <c r="B129" s="136"/>
      <c r="C129" s="137" t="s">
        <v>97</v>
      </c>
      <c r="D129" s="137" t="s">
        <v>342</v>
      </c>
      <c r="E129" s="138" t="s">
        <v>7876</v>
      </c>
      <c r="F129" s="139" t="s">
        <v>7877</v>
      </c>
      <c r="G129" s="140" t="s">
        <v>345</v>
      </c>
      <c r="H129" s="141">
        <v>2</v>
      </c>
      <c r="I129" s="142"/>
      <c r="J129" s="143">
        <f>ROUND(I129*H129,2)</f>
        <v>0</v>
      </c>
      <c r="K129" s="139" t="s">
        <v>902</v>
      </c>
      <c r="L129" s="32"/>
      <c r="M129" s="144" t="s">
        <v>1</v>
      </c>
      <c r="N129" s="145" t="s">
        <v>42</v>
      </c>
      <c r="P129" s="146">
        <f>O129*H129</f>
        <v>0</v>
      </c>
      <c r="Q129" s="146">
        <v>0</v>
      </c>
      <c r="R129" s="146">
        <f>Q129*H129</f>
        <v>0</v>
      </c>
      <c r="S129" s="146">
        <v>7.3999999999999996E-2</v>
      </c>
      <c r="T129" s="147">
        <f>S129*H129</f>
        <v>0.14799999999999999</v>
      </c>
      <c r="AR129" s="148" t="s">
        <v>249</v>
      </c>
      <c r="AT129" s="148" t="s">
        <v>342</v>
      </c>
      <c r="AU129" s="148" t="s">
        <v>77</v>
      </c>
      <c r="AY129" s="17" t="s">
        <v>339</v>
      </c>
      <c r="BE129" s="149">
        <f>IF(N129="základní",J129,0)</f>
        <v>0</v>
      </c>
      <c r="BF129" s="149">
        <f>IF(N129="snížená",J129,0)</f>
        <v>0</v>
      </c>
      <c r="BG129" s="149">
        <f>IF(N129="zákl. přenesená",J129,0)</f>
        <v>0</v>
      </c>
      <c r="BH129" s="149">
        <f>IF(N129="sníž. přenesená",J129,0)</f>
        <v>0</v>
      </c>
      <c r="BI129" s="149">
        <f>IF(N129="nulová",J129,0)</f>
        <v>0</v>
      </c>
      <c r="BJ129" s="17" t="s">
        <v>84</v>
      </c>
      <c r="BK129" s="149">
        <f>ROUND(I129*H129,2)</f>
        <v>0</v>
      </c>
      <c r="BL129" s="17" t="s">
        <v>249</v>
      </c>
      <c r="BM129" s="148" t="s">
        <v>7878</v>
      </c>
    </row>
    <row r="130" spans="2:65" s="1" customFormat="1" x14ac:dyDescent="0.2">
      <c r="B130" s="32"/>
      <c r="D130" s="150" t="s">
        <v>348</v>
      </c>
      <c r="F130" s="151" t="s">
        <v>7879</v>
      </c>
      <c r="I130" s="152"/>
      <c r="L130" s="32"/>
      <c r="M130" s="153"/>
      <c r="T130" s="56"/>
      <c r="AT130" s="17" t="s">
        <v>348</v>
      </c>
      <c r="AU130" s="17" t="s">
        <v>77</v>
      </c>
    </row>
    <row r="131" spans="2:65" s="1" customFormat="1" ht="16.5" customHeight="1" x14ac:dyDescent="0.2">
      <c r="B131" s="136"/>
      <c r="C131" s="137" t="s">
        <v>249</v>
      </c>
      <c r="D131" s="137" t="s">
        <v>342</v>
      </c>
      <c r="E131" s="138" t="s">
        <v>7880</v>
      </c>
      <c r="F131" s="139" t="s">
        <v>7881</v>
      </c>
      <c r="G131" s="140" t="s">
        <v>373</v>
      </c>
      <c r="H131" s="141">
        <v>39.384999999999998</v>
      </c>
      <c r="I131" s="142"/>
      <c r="J131" s="143">
        <f>ROUND(I131*H131,2)</f>
        <v>0</v>
      </c>
      <c r="K131" s="139" t="s">
        <v>902</v>
      </c>
      <c r="L131" s="32"/>
      <c r="M131" s="144" t="s">
        <v>1</v>
      </c>
      <c r="N131" s="145" t="s">
        <v>42</v>
      </c>
      <c r="P131" s="146">
        <f>O131*H131</f>
        <v>0</v>
      </c>
      <c r="Q131" s="146">
        <v>0</v>
      </c>
      <c r="R131" s="146">
        <f>Q131*H131</f>
        <v>0</v>
      </c>
      <c r="S131" s="146">
        <v>0</v>
      </c>
      <c r="T131" s="147">
        <f>S131*H131</f>
        <v>0</v>
      </c>
      <c r="AR131" s="148" t="s">
        <v>249</v>
      </c>
      <c r="AT131" s="148" t="s">
        <v>342</v>
      </c>
      <c r="AU131" s="148" t="s">
        <v>77</v>
      </c>
      <c r="AY131" s="17" t="s">
        <v>339</v>
      </c>
      <c r="BE131" s="149">
        <f>IF(N131="základní",J131,0)</f>
        <v>0</v>
      </c>
      <c r="BF131" s="149">
        <f>IF(N131="snížená",J131,0)</f>
        <v>0</v>
      </c>
      <c r="BG131" s="149">
        <f>IF(N131="zákl. přenesená",J131,0)</f>
        <v>0</v>
      </c>
      <c r="BH131" s="149">
        <f>IF(N131="sníž. přenesená",J131,0)</f>
        <v>0</v>
      </c>
      <c r="BI131" s="149">
        <f>IF(N131="nulová",J131,0)</f>
        <v>0</v>
      </c>
      <c r="BJ131" s="17" t="s">
        <v>84</v>
      </c>
      <c r="BK131" s="149">
        <f>ROUND(I131*H131,2)</f>
        <v>0</v>
      </c>
      <c r="BL131" s="17" t="s">
        <v>249</v>
      </c>
      <c r="BM131" s="148" t="s">
        <v>7882</v>
      </c>
    </row>
    <row r="132" spans="2:65" s="1" customFormat="1" ht="19.2" x14ac:dyDescent="0.2">
      <c r="B132" s="32"/>
      <c r="D132" s="150" t="s">
        <v>348</v>
      </c>
      <c r="F132" s="151" t="s">
        <v>7883</v>
      </c>
      <c r="I132" s="152"/>
      <c r="L132" s="32"/>
      <c r="M132" s="153"/>
      <c r="T132" s="56"/>
      <c r="AT132" s="17" t="s">
        <v>348</v>
      </c>
      <c r="AU132" s="17" t="s">
        <v>77</v>
      </c>
    </row>
    <row r="133" spans="2:65" s="12" customFormat="1" x14ac:dyDescent="0.2">
      <c r="B133" s="155"/>
      <c r="D133" s="150" t="s">
        <v>376</v>
      </c>
      <c r="E133" s="156" t="s">
        <v>1</v>
      </c>
      <c r="F133" s="157" t="s">
        <v>7884</v>
      </c>
      <c r="H133" s="158">
        <v>39.375</v>
      </c>
      <c r="I133" s="159"/>
      <c r="L133" s="155"/>
      <c r="M133" s="160"/>
      <c r="T133" s="161"/>
      <c r="AT133" s="156" t="s">
        <v>376</v>
      </c>
      <c r="AU133" s="156" t="s">
        <v>77</v>
      </c>
      <c r="AV133" s="12" t="s">
        <v>86</v>
      </c>
      <c r="AW133" s="12" t="s">
        <v>34</v>
      </c>
      <c r="AX133" s="12" t="s">
        <v>77</v>
      </c>
      <c r="AY133" s="156" t="s">
        <v>339</v>
      </c>
    </row>
    <row r="134" spans="2:65" s="12" customFormat="1" x14ac:dyDescent="0.2">
      <c r="B134" s="155"/>
      <c r="D134" s="150" t="s">
        <v>376</v>
      </c>
      <c r="E134" s="156" t="s">
        <v>1</v>
      </c>
      <c r="F134" s="157" t="s">
        <v>7885</v>
      </c>
      <c r="H134" s="158">
        <v>0.01</v>
      </c>
      <c r="I134" s="159"/>
      <c r="L134" s="155"/>
      <c r="M134" s="160"/>
      <c r="T134" s="161"/>
      <c r="AT134" s="156" t="s">
        <v>376</v>
      </c>
      <c r="AU134" s="156" t="s">
        <v>77</v>
      </c>
      <c r="AV134" s="12" t="s">
        <v>86</v>
      </c>
      <c r="AW134" s="12" t="s">
        <v>34</v>
      </c>
      <c r="AX134" s="12" t="s">
        <v>77</v>
      </c>
      <c r="AY134" s="156" t="s">
        <v>339</v>
      </c>
    </row>
    <row r="135" spans="2:65" s="13" customFormat="1" x14ac:dyDescent="0.2">
      <c r="B135" s="162"/>
      <c r="D135" s="150" t="s">
        <v>376</v>
      </c>
      <c r="E135" s="163" t="s">
        <v>1</v>
      </c>
      <c r="F135" s="164" t="s">
        <v>398</v>
      </c>
      <c r="H135" s="165">
        <v>39.384999999999998</v>
      </c>
      <c r="I135" s="166"/>
      <c r="L135" s="162"/>
      <c r="M135" s="167"/>
      <c r="T135" s="168"/>
      <c r="AT135" s="163" t="s">
        <v>376</v>
      </c>
      <c r="AU135" s="163" t="s">
        <v>77</v>
      </c>
      <c r="AV135" s="13" t="s">
        <v>249</v>
      </c>
      <c r="AW135" s="13" t="s">
        <v>34</v>
      </c>
      <c r="AX135" s="13" t="s">
        <v>84</v>
      </c>
      <c r="AY135" s="163" t="s">
        <v>339</v>
      </c>
    </row>
    <row r="136" spans="2:65" s="1" customFormat="1" ht="16.5" customHeight="1" x14ac:dyDescent="0.2">
      <c r="B136" s="136"/>
      <c r="C136" s="137" t="s">
        <v>340</v>
      </c>
      <c r="D136" s="137" t="s">
        <v>342</v>
      </c>
      <c r="E136" s="138" t="s">
        <v>7886</v>
      </c>
      <c r="F136" s="139" t="s">
        <v>7887</v>
      </c>
      <c r="G136" s="140" t="s">
        <v>358</v>
      </c>
      <c r="H136" s="141">
        <v>1368</v>
      </c>
      <c r="I136" s="142"/>
      <c r="J136" s="143">
        <f>ROUND(I136*H136,2)</f>
        <v>0</v>
      </c>
      <c r="K136" s="139" t="s">
        <v>902</v>
      </c>
      <c r="L136" s="32"/>
      <c r="M136" s="144" t="s">
        <v>1</v>
      </c>
      <c r="N136" s="145" t="s">
        <v>42</v>
      </c>
      <c r="P136" s="146">
        <f>O136*H136</f>
        <v>0</v>
      </c>
      <c r="Q136" s="146">
        <v>0</v>
      </c>
      <c r="R136" s="146">
        <f>Q136*H136</f>
        <v>0</v>
      </c>
      <c r="S136" s="146">
        <v>0</v>
      </c>
      <c r="T136" s="147">
        <f>S136*H136</f>
        <v>0</v>
      </c>
      <c r="AR136" s="148" t="s">
        <v>249</v>
      </c>
      <c r="AT136" s="148" t="s">
        <v>342</v>
      </c>
      <c r="AU136" s="148" t="s">
        <v>77</v>
      </c>
      <c r="AY136" s="17" t="s">
        <v>339</v>
      </c>
      <c r="BE136" s="149">
        <f>IF(N136="základní",J136,0)</f>
        <v>0</v>
      </c>
      <c r="BF136" s="149">
        <f>IF(N136="snížená",J136,0)</f>
        <v>0</v>
      </c>
      <c r="BG136" s="149">
        <f>IF(N136="zákl. přenesená",J136,0)</f>
        <v>0</v>
      </c>
      <c r="BH136" s="149">
        <f>IF(N136="sníž. přenesená",J136,0)</f>
        <v>0</v>
      </c>
      <c r="BI136" s="149">
        <f>IF(N136="nulová",J136,0)</f>
        <v>0</v>
      </c>
      <c r="BJ136" s="17" t="s">
        <v>84</v>
      </c>
      <c r="BK136" s="149">
        <f>ROUND(I136*H136,2)</f>
        <v>0</v>
      </c>
      <c r="BL136" s="17" t="s">
        <v>249</v>
      </c>
      <c r="BM136" s="148" t="s">
        <v>7888</v>
      </c>
    </row>
    <row r="137" spans="2:65" s="1" customFormat="1" ht="19.2" x14ac:dyDescent="0.2">
      <c r="B137" s="32"/>
      <c r="D137" s="150" t="s">
        <v>348</v>
      </c>
      <c r="F137" s="151" t="s">
        <v>7889</v>
      </c>
      <c r="I137" s="152"/>
      <c r="L137" s="32"/>
      <c r="M137" s="153"/>
      <c r="T137" s="56"/>
      <c r="AT137" s="17" t="s">
        <v>348</v>
      </c>
      <c r="AU137" s="17" t="s">
        <v>77</v>
      </c>
    </row>
    <row r="138" spans="2:65" s="1" customFormat="1" ht="24.15" customHeight="1" x14ac:dyDescent="0.2">
      <c r="B138" s="136"/>
      <c r="C138" s="137" t="s">
        <v>370</v>
      </c>
      <c r="D138" s="137" t="s">
        <v>342</v>
      </c>
      <c r="E138" s="138" t="s">
        <v>7890</v>
      </c>
      <c r="F138" s="139" t="s">
        <v>7891</v>
      </c>
      <c r="G138" s="140" t="s">
        <v>358</v>
      </c>
      <c r="H138" s="141">
        <v>21</v>
      </c>
      <c r="I138" s="142"/>
      <c r="J138" s="143">
        <f>ROUND(I138*H138,2)</f>
        <v>0</v>
      </c>
      <c r="K138" s="139" t="s">
        <v>902</v>
      </c>
      <c r="L138" s="32"/>
      <c r="M138" s="144" t="s">
        <v>1</v>
      </c>
      <c r="N138" s="145" t="s">
        <v>42</v>
      </c>
      <c r="P138" s="146">
        <f>O138*H138</f>
        <v>0</v>
      </c>
      <c r="Q138" s="146">
        <v>1.0999999999999999E-2</v>
      </c>
      <c r="R138" s="146">
        <f>Q138*H138</f>
        <v>0.23099999999999998</v>
      </c>
      <c r="S138" s="146">
        <v>0</v>
      </c>
      <c r="T138" s="147">
        <f>S138*H138</f>
        <v>0</v>
      </c>
      <c r="AR138" s="148" t="s">
        <v>249</v>
      </c>
      <c r="AT138" s="148" t="s">
        <v>342</v>
      </c>
      <c r="AU138" s="148" t="s">
        <v>77</v>
      </c>
      <c r="AY138" s="17" t="s">
        <v>339</v>
      </c>
      <c r="BE138" s="149">
        <f>IF(N138="základní",J138,0)</f>
        <v>0</v>
      </c>
      <c r="BF138" s="149">
        <f>IF(N138="snížená",J138,0)</f>
        <v>0</v>
      </c>
      <c r="BG138" s="149">
        <f>IF(N138="zákl. přenesená",J138,0)</f>
        <v>0</v>
      </c>
      <c r="BH138" s="149">
        <f>IF(N138="sníž. přenesená",J138,0)</f>
        <v>0</v>
      </c>
      <c r="BI138" s="149">
        <f>IF(N138="nulová",J138,0)</f>
        <v>0</v>
      </c>
      <c r="BJ138" s="17" t="s">
        <v>84</v>
      </c>
      <c r="BK138" s="149">
        <f>ROUND(I138*H138,2)</f>
        <v>0</v>
      </c>
      <c r="BL138" s="17" t="s">
        <v>249</v>
      </c>
      <c r="BM138" s="148" t="s">
        <v>7892</v>
      </c>
    </row>
    <row r="139" spans="2:65" s="1" customFormat="1" ht="19.2" x14ac:dyDescent="0.2">
      <c r="B139" s="32"/>
      <c r="D139" s="150" t="s">
        <v>348</v>
      </c>
      <c r="F139" s="151" t="s">
        <v>7893</v>
      </c>
      <c r="I139" s="152"/>
      <c r="L139" s="32"/>
      <c r="M139" s="153"/>
      <c r="T139" s="56"/>
      <c r="AT139" s="17" t="s">
        <v>348</v>
      </c>
      <c r="AU139" s="17" t="s">
        <v>77</v>
      </c>
    </row>
    <row r="140" spans="2:65" s="1" customFormat="1" ht="16.5" customHeight="1" x14ac:dyDescent="0.2">
      <c r="B140" s="136"/>
      <c r="C140" s="137" t="s">
        <v>378</v>
      </c>
      <c r="D140" s="137" t="s">
        <v>342</v>
      </c>
      <c r="E140" s="138" t="s">
        <v>7894</v>
      </c>
      <c r="F140" s="139" t="s">
        <v>7895</v>
      </c>
      <c r="G140" s="140" t="s">
        <v>363</v>
      </c>
      <c r="H140" s="141">
        <v>0.6</v>
      </c>
      <c r="I140" s="142"/>
      <c r="J140" s="143">
        <f>ROUND(I140*H140,2)</f>
        <v>0</v>
      </c>
      <c r="K140" s="139" t="s">
        <v>902</v>
      </c>
      <c r="L140" s="32"/>
      <c r="M140" s="144" t="s">
        <v>1</v>
      </c>
      <c r="N140" s="145" t="s">
        <v>42</v>
      </c>
      <c r="P140" s="146">
        <f>O140*H140</f>
        <v>0</v>
      </c>
      <c r="Q140" s="146">
        <v>8.8000000000000005E-3</v>
      </c>
      <c r="R140" s="146">
        <f>Q140*H140</f>
        <v>5.28E-3</v>
      </c>
      <c r="S140" s="146">
        <v>0</v>
      </c>
      <c r="T140" s="147">
        <f>S140*H140</f>
        <v>0</v>
      </c>
      <c r="AR140" s="148" t="s">
        <v>249</v>
      </c>
      <c r="AT140" s="148" t="s">
        <v>342</v>
      </c>
      <c r="AU140" s="148" t="s">
        <v>77</v>
      </c>
      <c r="AY140" s="17" t="s">
        <v>339</v>
      </c>
      <c r="BE140" s="149">
        <f>IF(N140="základní",J140,0)</f>
        <v>0</v>
      </c>
      <c r="BF140" s="149">
        <f>IF(N140="snížená",J140,0)</f>
        <v>0</v>
      </c>
      <c r="BG140" s="149">
        <f>IF(N140="zákl. přenesená",J140,0)</f>
        <v>0</v>
      </c>
      <c r="BH140" s="149">
        <f>IF(N140="sníž. přenesená",J140,0)</f>
        <v>0</v>
      </c>
      <c r="BI140" s="149">
        <f>IF(N140="nulová",J140,0)</f>
        <v>0</v>
      </c>
      <c r="BJ140" s="17" t="s">
        <v>84</v>
      </c>
      <c r="BK140" s="149">
        <f>ROUND(I140*H140,2)</f>
        <v>0</v>
      </c>
      <c r="BL140" s="17" t="s">
        <v>249</v>
      </c>
      <c r="BM140" s="148" t="s">
        <v>7896</v>
      </c>
    </row>
    <row r="141" spans="2:65" s="1" customFormat="1" x14ac:dyDescent="0.2">
      <c r="B141" s="32"/>
      <c r="D141" s="150" t="s">
        <v>348</v>
      </c>
      <c r="F141" s="151" t="s">
        <v>7897</v>
      </c>
      <c r="I141" s="152"/>
      <c r="L141" s="32"/>
      <c r="M141" s="153"/>
      <c r="T141" s="56"/>
      <c r="AT141" s="17" t="s">
        <v>348</v>
      </c>
      <c r="AU141" s="17" t="s">
        <v>77</v>
      </c>
    </row>
    <row r="142" spans="2:65" s="12" customFormat="1" x14ac:dyDescent="0.2">
      <c r="B142" s="155"/>
      <c r="D142" s="150" t="s">
        <v>376</v>
      </c>
      <c r="E142" s="156" t="s">
        <v>1</v>
      </c>
      <c r="F142" s="157" t="s">
        <v>7898</v>
      </c>
      <c r="H142" s="158">
        <v>0.6</v>
      </c>
      <c r="I142" s="159"/>
      <c r="L142" s="155"/>
      <c r="M142" s="160"/>
      <c r="T142" s="161"/>
      <c r="AT142" s="156" t="s">
        <v>376</v>
      </c>
      <c r="AU142" s="156" t="s">
        <v>77</v>
      </c>
      <c r="AV142" s="12" t="s">
        <v>86</v>
      </c>
      <c r="AW142" s="12" t="s">
        <v>34</v>
      </c>
      <c r="AX142" s="12" t="s">
        <v>77</v>
      </c>
      <c r="AY142" s="156" t="s">
        <v>339</v>
      </c>
    </row>
    <row r="143" spans="2:65" s="15" customFormat="1" x14ac:dyDescent="0.2">
      <c r="B143" s="189"/>
      <c r="D143" s="150" t="s">
        <v>376</v>
      </c>
      <c r="E143" s="190" t="s">
        <v>1</v>
      </c>
      <c r="F143" s="191" t="s">
        <v>7899</v>
      </c>
      <c r="H143" s="190" t="s">
        <v>1</v>
      </c>
      <c r="I143" s="192"/>
      <c r="L143" s="189"/>
      <c r="M143" s="193"/>
      <c r="T143" s="194"/>
      <c r="AT143" s="190" t="s">
        <v>376</v>
      </c>
      <c r="AU143" s="190" t="s">
        <v>77</v>
      </c>
      <c r="AV143" s="15" t="s">
        <v>84</v>
      </c>
      <c r="AW143" s="15" t="s">
        <v>34</v>
      </c>
      <c r="AX143" s="15" t="s">
        <v>77</v>
      </c>
      <c r="AY143" s="190" t="s">
        <v>339</v>
      </c>
    </row>
    <row r="144" spans="2:65" s="13" customFormat="1" x14ac:dyDescent="0.2">
      <c r="B144" s="162"/>
      <c r="D144" s="150" t="s">
        <v>376</v>
      </c>
      <c r="E144" s="163" t="s">
        <v>1</v>
      </c>
      <c r="F144" s="164" t="s">
        <v>398</v>
      </c>
      <c r="H144" s="165">
        <v>0.6</v>
      </c>
      <c r="I144" s="166"/>
      <c r="L144" s="162"/>
      <c r="M144" s="167"/>
      <c r="T144" s="168"/>
      <c r="AT144" s="163" t="s">
        <v>376</v>
      </c>
      <c r="AU144" s="163" t="s">
        <v>77</v>
      </c>
      <c r="AV144" s="13" t="s">
        <v>249</v>
      </c>
      <c r="AW144" s="13" t="s">
        <v>34</v>
      </c>
      <c r="AX144" s="13" t="s">
        <v>84</v>
      </c>
      <c r="AY144" s="163" t="s">
        <v>339</v>
      </c>
    </row>
    <row r="145" spans="2:65" s="1" customFormat="1" ht="16.5" customHeight="1" x14ac:dyDescent="0.2">
      <c r="B145" s="136"/>
      <c r="C145" s="137" t="s">
        <v>385</v>
      </c>
      <c r="D145" s="137" t="s">
        <v>342</v>
      </c>
      <c r="E145" s="138" t="s">
        <v>7900</v>
      </c>
      <c r="F145" s="139" t="s">
        <v>7901</v>
      </c>
      <c r="G145" s="140" t="s">
        <v>373</v>
      </c>
      <c r="H145" s="141">
        <v>38.344999999999999</v>
      </c>
      <c r="I145" s="142"/>
      <c r="J145" s="143">
        <f>ROUND(I145*H145,2)</f>
        <v>0</v>
      </c>
      <c r="K145" s="139" t="s">
        <v>902</v>
      </c>
      <c r="L145" s="32"/>
      <c r="M145" s="144" t="s">
        <v>1</v>
      </c>
      <c r="N145" s="145" t="s">
        <v>42</v>
      </c>
      <c r="P145" s="146">
        <f>O145*H145</f>
        <v>0</v>
      </c>
      <c r="Q145" s="146">
        <v>0</v>
      </c>
      <c r="R145" s="146">
        <f>Q145*H145</f>
        <v>0</v>
      </c>
      <c r="S145" s="146">
        <v>0</v>
      </c>
      <c r="T145" s="147">
        <f>S145*H145</f>
        <v>0</v>
      </c>
      <c r="AR145" s="148" t="s">
        <v>249</v>
      </c>
      <c r="AT145" s="148" t="s">
        <v>342</v>
      </c>
      <c r="AU145" s="148" t="s">
        <v>77</v>
      </c>
      <c r="AY145" s="17" t="s">
        <v>339</v>
      </c>
      <c r="BE145" s="149">
        <f>IF(N145="základní",J145,0)</f>
        <v>0</v>
      </c>
      <c r="BF145" s="149">
        <f>IF(N145="snížená",J145,0)</f>
        <v>0</v>
      </c>
      <c r="BG145" s="149">
        <f>IF(N145="zákl. přenesená",J145,0)</f>
        <v>0</v>
      </c>
      <c r="BH145" s="149">
        <f>IF(N145="sníž. přenesená",J145,0)</f>
        <v>0</v>
      </c>
      <c r="BI145" s="149">
        <f>IF(N145="nulová",J145,0)</f>
        <v>0</v>
      </c>
      <c r="BJ145" s="17" t="s">
        <v>84</v>
      </c>
      <c r="BK145" s="149">
        <f>ROUND(I145*H145,2)</f>
        <v>0</v>
      </c>
      <c r="BL145" s="17" t="s">
        <v>249</v>
      </c>
      <c r="BM145" s="148" t="s">
        <v>7902</v>
      </c>
    </row>
    <row r="146" spans="2:65" s="1" customFormat="1" ht="19.2" x14ac:dyDescent="0.2">
      <c r="B146" s="32"/>
      <c r="D146" s="150" t="s">
        <v>348</v>
      </c>
      <c r="F146" s="151" t="s">
        <v>7903</v>
      </c>
      <c r="I146" s="152"/>
      <c r="L146" s="32"/>
      <c r="M146" s="153"/>
      <c r="T146" s="56"/>
      <c r="AT146" s="17" t="s">
        <v>348</v>
      </c>
      <c r="AU146" s="17" t="s">
        <v>77</v>
      </c>
    </row>
    <row r="147" spans="2:65" s="1" customFormat="1" ht="16.5" customHeight="1" x14ac:dyDescent="0.2">
      <c r="B147" s="136"/>
      <c r="C147" s="137" t="s">
        <v>391</v>
      </c>
      <c r="D147" s="137" t="s">
        <v>342</v>
      </c>
      <c r="E147" s="138" t="s">
        <v>7904</v>
      </c>
      <c r="F147" s="139" t="s">
        <v>7905</v>
      </c>
      <c r="G147" s="140" t="s">
        <v>358</v>
      </c>
      <c r="H147" s="141">
        <v>692</v>
      </c>
      <c r="I147" s="142"/>
      <c r="J147" s="143">
        <f>ROUND(I147*H147,2)</f>
        <v>0</v>
      </c>
      <c r="K147" s="139" t="s">
        <v>902</v>
      </c>
      <c r="L147" s="32"/>
      <c r="M147" s="144" t="s">
        <v>1</v>
      </c>
      <c r="N147" s="145" t="s">
        <v>42</v>
      </c>
      <c r="P147" s="146">
        <f>O147*H147</f>
        <v>0</v>
      </c>
      <c r="Q147" s="146">
        <v>0</v>
      </c>
      <c r="R147" s="146">
        <f>Q147*H147</f>
        <v>0</v>
      </c>
      <c r="S147" s="146">
        <v>0</v>
      </c>
      <c r="T147" s="147">
        <f>S147*H147</f>
        <v>0</v>
      </c>
      <c r="AR147" s="148" t="s">
        <v>249</v>
      </c>
      <c r="AT147" s="148" t="s">
        <v>342</v>
      </c>
      <c r="AU147" s="148" t="s">
        <v>77</v>
      </c>
      <c r="AY147" s="17" t="s">
        <v>339</v>
      </c>
      <c r="BE147" s="149">
        <f>IF(N147="základní",J147,0)</f>
        <v>0</v>
      </c>
      <c r="BF147" s="149">
        <f>IF(N147="snížená",J147,0)</f>
        <v>0</v>
      </c>
      <c r="BG147" s="149">
        <f>IF(N147="zákl. přenesená",J147,0)</f>
        <v>0</v>
      </c>
      <c r="BH147" s="149">
        <f>IF(N147="sníž. přenesená",J147,0)</f>
        <v>0</v>
      </c>
      <c r="BI147" s="149">
        <f>IF(N147="nulová",J147,0)</f>
        <v>0</v>
      </c>
      <c r="BJ147" s="17" t="s">
        <v>84</v>
      </c>
      <c r="BK147" s="149">
        <f>ROUND(I147*H147,2)</f>
        <v>0</v>
      </c>
      <c r="BL147" s="17" t="s">
        <v>249</v>
      </c>
      <c r="BM147" s="148" t="s">
        <v>7906</v>
      </c>
    </row>
    <row r="148" spans="2:65" s="1" customFormat="1" ht="19.2" x14ac:dyDescent="0.2">
      <c r="B148" s="32"/>
      <c r="D148" s="150" t="s">
        <v>348</v>
      </c>
      <c r="F148" s="151" t="s">
        <v>7907</v>
      </c>
      <c r="I148" s="152"/>
      <c r="L148" s="32"/>
      <c r="M148" s="153"/>
      <c r="T148" s="56"/>
      <c r="AT148" s="17" t="s">
        <v>348</v>
      </c>
      <c r="AU148" s="17" t="s">
        <v>77</v>
      </c>
    </row>
    <row r="149" spans="2:65" s="1" customFormat="1" ht="16.5" customHeight="1" x14ac:dyDescent="0.2">
      <c r="B149" s="136"/>
      <c r="C149" s="137" t="s">
        <v>399</v>
      </c>
      <c r="D149" s="137" t="s">
        <v>342</v>
      </c>
      <c r="E149" s="138" t="s">
        <v>7908</v>
      </c>
      <c r="F149" s="139" t="s">
        <v>7909</v>
      </c>
      <c r="G149" s="140" t="s">
        <v>358</v>
      </c>
      <c r="H149" s="141">
        <v>690</v>
      </c>
      <c r="I149" s="142"/>
      <c r="J149" s="143">
        <f>ROUND(I149*H149,2)</f>
        <v>0</v>
      </c>
      <c r="K149" s="139" t="s">
        <v>902</v>
      </c>
      <c r="L149" s="32"/>
      <c r="M149" s="144" t="s">
        <v>1</v>
      </c>
      <c r="N149" s="145" t="s">
        <v>42</v>
      </c>
      <c r="P149" s="146">
        <f>O149*H149</f>
        <v>0</v>
      </c>
      <c r="Q149" s="146">
        <v>0</v>
      </c>
      <c r="R149" s="146">
        <f>Q149*H149</f>
        <v>0</v>
      </c>
      <c r="S149" s="146">
        <v>0</v>
      </c>
      <c r="T149" s="147">
        <f>S149*H149</f>
        <v>0</v>
      </c>
      <c r="AR149" s="148" t="s">
        <v>249</v>
      </c>
      <c r="AT149" s="148" t="s">
        <v>342</v>
      </c>
      <c r="AU149" s="148" t="s">
        <v>77</v>
      </c>
      <c r="AY149" s="17" t="s">
        <v>339</v>
      </c>
      <c r="BE149" s="149">
        <f>IF(N149="základní",J149,0)</f>
        <v>0</v>
      </c>
      <c r="BF149" s="149">
        <f>IF(N149="snížená",J149,0)</f>
        <v>0</v>
      </c>
      <c r="BG149" s="149">
        <f>IF(N149="zákl. přenesená",J149,0)</f>
        <v>0</v>
      </c>
      <c r="BH149" s="149">
        <f>IF(N149="sníž. přenesená",J149,0)</f>
        <v>0</v>
      </c>
      <c r="BI149" s="149">
        <f>IF(N149="nulová",J149,0)</f>
        <v>0</v>
      </c>
      <c r="BJ149" s="17" t="s">
        <v>84</v>
      </c>
      <c r="BK149" s="149">
        <f>ROUND(I149*H149,2)</f>
        <v>0</v>
      </c>
      <c r="BL149" s="17" t="s">
        <v>249</v>
      </c>
      <c r="BM149" s="148" t="s">
        <v>7910</v>
      </c>
    </row>
    <row r="150" spans="2:65" s="1" customFormat="1" ht="19.2" x14ac:dyDescent="0.2">
      <c r="B150" s="32"/>
      <c r="D150" s="150" t="s">
        <v>348</v>
      </c>
      <c r="F150" s="151" t="s">
        <v>7911</v>
      </c>
      <c r="I150" s="152"/>
      <c r="L150" s="32"/>
      <c r="M150" s="153"/>
      <c r="T150" s="56"/>
      <c r="AT150" s="17" t="s">
        <v>348</v>
      </c>
      <c r="AU150" s="17" t="s">
        <v>77</v>
      </c>
    </row>
    <row r="151" spans="2:65" s="1" customFormat="1" ht="16.5" customHeight="1" x14ac:dyDescent="0.2">
      <c r="B151" s="136"/>
      <c r="C151" s="137" t="s">
        <v>405</v>
      </c>
      <c r="D151" s="137" t="s">
        <v>342</v>
      </c>
      <c r="E151" s="138" t="s">
        <v>7912</v>
      </c>
      <c r="F151" s="139" t="s">
        <v>7913</v>
      </c>
      <c r="G151" s="140" t="s">
        <v>373</v>
      </c>
      <c r="H151" s="141">
        <v>14</v>
      </c>
      <c r="I151" s="142"/>
      <c r="J151" s="143">
        <f>ROUND(I151*H151,2)</f>
        <v>0</v>
      </c>
      <c r="K151" s="139" t="s">
        <v>902</v>
      </c>
      <c r="L151" s="32"/>
      <c r="M151" s="144" t="s">
        <v>1</v>
      </c>
      <c r="N151" s="145" t="s">
        <v>42</v>
      </c>
      <c r="P151" s="146">
        <f>O151*H151</f>
        <v>0</v>
      </c>
      <c r="Q151" s="146">
        <v>0</v>
      </c>
      <c r="R151" s="146">
        <f>Q151*H151</f>
        <v>0</v>
      </c>
      <c r="S151" s="146">
        <v>0</v>
      </c>
      <c r="T151" s="147">
        <f>S151*H151</f>
        <v>0</v>
      </c>
      <c r="AR151" s="148" t="s">
        <v>249</v>
      </c>
      <c r="AT151" s="148" t="s">
        <v>342</v>
      </c>
      <c r="AU151" s="148" t="s">
        <v>77</v>
      </c>
      <c r="AY151" s="17" t="s">
        <v>339</v>
      </c>
      <c r="BE151" s="149">
        <f>IF(N151="základní",J151,0)</f>
        <v>0</v>
      </c>
      <c r="BF151" s="149">
        <f>IF(N151="snížená",J151,0)</f>
        <v>0</v>
      </c>
      <c r="BG151" s="149">
        <f>IF(N151="zákl. přenesená",J151,0)</f>
        <v>0</v>
      </c>
      <c r="BH151" s="149">
        <f>IF(N151="sníž. přenesená",J151,0)</f>
        <v>0</v>
      </c>
      <c r="BI151" s="149">
        <f>IF(N151="nulová",J151,0)</f>
        <v>0</v>
      </c>
      <c r="BJ151" s="17" t="s">
        <v>84</v>
      </c>
      <c r="BK151" s="149">
        <f>ROUND(I151*H151,2)</f>
        <v>0</v>
      </c>
      <c r="BL151" s="17" t="s">
        <v>249</v>
      </c>
      <c r="BM151" s="148" t="s">
        <v>7914</v>
      </c>
    </row>
    <row r="152" spans="2:65" s="1" customFormat="1" ht="19.2" x14ac:dyDescent="0.2">
      <c r="B152" s="32"/>
      <c r="D152" s="150" t="s">
        <v>348</v>
      </c>
      <c r="F152" s="151" t="s">
        <v>7915</v>
      </c>
      <c r="I152" s="152"/>
      <c r="L152" s="32"/>
      <c r="M152" s="202"/>
      <c r="N152" s="203"/>
      <c r="O152" s="203"/>
      <c r="P152" s="203"/>
      <c r="Q152" s="203"/>
      <c r="R152" s="203"/>
      <c r="S152" s="203"/>
      <c r="T152" s="204"/>
      <c r="AT152" s="17" t="s">
        <v>348</v>
      </c>
      <c r="AU152" s="17" t="s">
        <v>77</v>
      </c>
    </row>
    <row r="153" spans="2:65" s="1" customFormat="1" ht="6.9" customHeight="1" x14ac:dyDescent="0.2">
      <c r="B153" s="44"/>
      <c r="C153" s="45"/>
      <c r="D153" s="45"/>
      <c r="E153" s="45"/>
      <c r="F153" s="45"/>
      <c r="G153" s="45"/>
      <c r="H153" s="45"/>
      <c r="I153" s="45"/>
      <c r="J153" s="45"/>
      <c r="K153" s="45"/>
      <c r="L153" s="32"/>
    </row>
  </sheetData>
  <autoFilter ref="C123:K152" xr:uid="{00000000-0009-0000-0000-00002C000000}"/>
  <mergeCells count="15">
    <mergeCell ref="E110:H110"/>
    <mergeCell ref="E114:H114"/>
    <mergeCell ref="E112:H112"/>
    <mergeCell ref="E116:H116"/>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B2:BM280"/>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301</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3.2" x14ac:dyDescent="0.2">
      <c r="B8" s="20"/>
      <c r="D8" s="27" t="s">
        <v>312</v>
      </c>
      <c r="L8" s="20"/>
    </row>
    <row r="9" spans="2:46" ht="16.5" customHeight="1" x14ac:dyDescent="0.2">
      <c r="B9" s="20"/>
      <c r="E9" s="278" t="s">
        <v>7578</v>
      </c>
      <c r="F9" s="256"/>
      <c r="G9" s="256"/>
      <c r="H9" s="256"/>
      <c r="L9" s="20"/>
    </row>
    <row r="10" spans="2:46" ht="12" customHeight="1" x14ac:dyDescent="0.2">
      <c r="B10" s="20"/>
      <c r="D10" s="27" t="s">
        <v>314</v>
      </c>
      <c r="L10" s="20"/>
    </row>
    <row r="11" spans="2:46" s="1" customFormat="1" ht="16.5" customHeight="1" x14ac:dyDescent="0.2">
      <c r="B11" s="32"/>
      <c r="E11" s="260" t="s">
        <v>7916</v>
      </c>
      <c r="F11" s="277"/>
      <c r="G11" s="277"/>
      <c r="H11" s="277"/>
      <c r="L11" s="32"/>
    </row>
    <row r="12" spans="2:46" s="1" customFormat="1" ht="12" customHeight="1" x14ac:dyDescent="0.2">
      <c r="B12" s="32"/>
      <c r="D12" s="27" t="s">
        <v>625</v>
      </c>
      <c r="L12" s="32"/>
    </row>
    <row r="13" spans="2:46" s="1" customFormat="1" ht="16.5" customHeight="1" x14ac:dyDescent="0.2">
      <c r="B13" s="32"/>
      <c r="E13" s="248" t="s">
        <v>7917</v>
      </c>
      <c r="F13" s="277"/>
      <c r="G13" s="277"/>
      <c r="H13" s="277"/>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8"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80" t="str">
        <f>'Rekapitulace stavby'!E14</f>
        <v>Vyplň údaj</v>
      </c>
      <c r="F22" s="266"/>
      <c r="G22" s="266"/>
      <c r="H22" s="266"/>
      <c r="I22" s="27" t="s">
        <v>28</v>
      </c>
      <c r="J22" s="28" t="str">
        <f>'Rekapitulace stavby'!AN14</f>
        <v>Vyplň údaj</v>
      </c>
      <c r="L22" s="32"/>
    </row>
    <row r="23" spans="2:12" s="1" customFormat="1" ht="6.9"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 customHeight="1" x14ac:dyDescent="0.2">
      <c r="B26" s="32"/>
      <c r="L26" s="32"/>
    </row>
    <row r="27" spans="2:12" s="1" customFormat="1" ht="12" customHeight="1" x14ac:dyDescent="0.2">
      <c r="B27" s="32"/>
      <c r="D27" s="27" t="s">
        <v>35</v>
      </c>
      <c r="I27" s="27" t="s">
        <v>25</v>
      </c>
      <c r="J27" s="25" t="s">
        <v>1</v>
      </c>
      <c r="L27" s="32"/>
    </row>
    <row r="28" spans="2:12" s="1" customFormat="1" ht="18" customHeight="1" x14ac:dyDescent="0.2">
      <c r="B28" s="32"/>
      <c r="E28" s="25" t="s">
        <v>7581</v>
      </c>
      <c r="I28" s="27" t="s">
        <v>28</v>
      </c>
      <c r="J28" s="25" t="s">
        <v>1</v>
      </c>
      <c r="L28" s="32"/>
    </row>
    <row r="29" spans="2:12" s="1" customFormat="1" ht="6.9" customHeight="1" x14ac:dyDescent="0.2">
      <c r="B29" s="32"/>
      <c r="L29" s="32"/>
    </row>
    <row r="30" spans="2:12" s="1" customFormat="1" ht="12" customHeight="1" x14ac:dyDescent="0.2">
      <c r="B30" s="32"/>
      <c r="D30" s="27" t="s">
        <v>36</v>
      </c>
      <c r="L30" s="32"/>
    </row>
    <row r="31" spans="2:12" s="7" customFormat="1" ht="16.5" customHeight="1" x14ac:dyDescent="0.2">
      <c r="B31" s="94"/>
      <c r="E31" s="270" t="s">
        <v>1</v>
      </c>
      <c r="F31" s="270"/>
      <c r="G31" s="270"/>
      <c r="H31" s="270"/>
      <c r="L31" s="94"/>
    </row>
    <row r="32" spans="2:12" s="1" customFormat="1" ht="6.9" customHeight="1" x14ac:dyDescent="0.2">
      <c r="B32" s="32"/>
      <c r="L32" s="32"/>
    </row>
    <row r="33" spans="2:12" s="1" customFormat="1" ht="6.9" customHeight="1" x14ac:dyDescent="0.2">
      <c r="B33" s="32"/>
      <c r="D33" s="53"/>
      <c r="E33" s="53"/>
      <c r="F33" s="53"/>
      <c r="G33" s="53"/>
      <c r="H33" s="53"/>
      <c r="I33" s="53"/>
      <c r="J33" s="53"/>
      <c r="K33" s="53"/>
      <c r="L33" s="32"/>
    </row>
    <row r="34" spans="2:12" s="1" customFormat="1" ht="25.35" customHeight="1" x14ac:dyDescent="0.2">
      <c r="B34" s="32"/>
      <c r="D34" s="95" t="s">
        <v>37</v>
      </c>
      <c r="J34" s="66">
        <f>ROUND(J126, 2)</f>
        <v>0</v>
      </c>
      <c r="L34" s="32"/>
    </row>
    <row r="35" spans="2:12" s="1" customFormat="1" ht="6.9" customHeight="1" x14ac:dyDescent="0.2">
      <c r="B35" s="32"/>
      <c r="D35" s="53"/>
      <c r="E35" s="53"/>
      <c r="F35" s="53"/>
      <c r="G35" s="53"/>
      <c r="H35" s="53"/>
      <c r="I35" s="53"/>
      <c r="J35" s="53"/>
      <c r="K35" s="53"/>
      <c r="L35" s="32"/>
    </row>
    <row r="36" spans="2:12" s="1" customFormat="1" ht="14.4" customHeight="1" x14ac:dyDescent="0.2">
      <c r="B36" s="32"/>
      <c r="F36" s="35" t="s">
        <v>39</v>
      </c>
      <c r="I36" s="35" t="s">
        <v>38</v>
      </c>
      <c r="J36" s="35" t="s">
        <v>40</v>
      </c>
      <c r="L36" s="32"/>
    </row>
    <row r="37" spans="2:12" s="1" customFormat="1" ht="14.4" customHeight="1" x14ac:dyDescent="0.2">
      <c r="B37" s="32"/>
      <c r="D37" s="55" t="s">
        <v>41</v>
      </c>
      <c r="E37" s="27" t="s">
        <v>42</v>
      </c>
      <c r="F37" s="86">
        <f>ROUND((SUM(BE126:BE279)),  2)</f>
        <v>0</v>
      </c>
      <c r="I37" s="96">
        <v>0.21</v>
      </c>
      <c r="J37" s="86">
        <f>ROUND(((SUM(BE126:BE279))*I37),  2)</f>
        <v>0</v>
      </c>
      <c r="L37" s="32"/>
    </row>
    <row r="38" spans="2:12" s="1" customFormat="1" ht="14.4" customHeight="1" x14ac:dyDescent="0.2">
      <c r="B38" s="32"/>
      <c r="E38" s="27" t="s">
        <v>43</v>
      </c>
      <c r="F38" s="86">
        <f>ROUND((SUM(BF126:BF279)),  2)</f>
        <v>0</v>
      </c>
      <c r="I38" s="96">
        <v>0.12</v>
      </c>
      <c r="J38" s="86">
        <f>ROUND(((SUM(BF126:BF279))*I38),  2)</f>
        <v>0</v>
      </c>
      <c r="L38" s="32"/>
    </row>
    <row r="39" spans="2:12" s="1" customFormat="1" ht="14.4" hidden="1" customHeight="1" x14ac:dyDescent="0.2">
      <c r="B39" s="32"/>
      <c r="E39" s="27" t="s">
        <v>44</v>
      </c>
      <c r="F39" s="86">
        <f>ROUND((SUM(BG126:BG279)),  2)</f>
        <v>0</v>
      </c>
      <c r="I39" s="96">
        <v>0.21</v>
      </c>
      <c r="J39" s="86">
        <f>0</f>
        <v>0</v>
      </c>
      <c r="L39" s="32"/>
    </row>
    <row r="40" spans="2:12" s="1" customFormat="1" ht="14.4" hidden="1" customHeight="1" x14ac:dyDescent="0.2">
      <c r="B40" s="32"/>
      <c r="E40" s="27" t="s">
        <v>45</v>
      </c>
      <c r="F40" s="86">
        <f>ROUND((SUM(BH126:BH279)),  2)</f>
        <v>0</v>
      </c>
      <c r="I40" s="96">
        <v>0.12</v>
      </c>
      <c r="J40" s="86">
        <f>0</f>
        <v>0</v>
      </c>
      <c r="L40" s="32"/>
    </row>
    <row r="41" spans="2:12" s="1" customFormat="1" ht="14.4" hidden="1" customHeight="1" x14ac:dyDescent="0.2">
      <c r="B41" s="32"/>
      <c r="E41" s="27" t="s">
        <v>46</v>
      </c>
      <c r="F41" s="86">
        <f>ROUND((SUM(BI126:BI279)),  2)</f>
        <v>0</v>
      </c>
      <c r="I41" s="96">
        <v>0</v>
      </c>
      <c r="J41" s="86">
        <f>0</f>
        <v>0</v>
      </c>
      <c r="L41" s="32"/>
    </row>
    <row r="42" spans="2:12" s="1" customFormat="1" ht="6.9"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 customHeight="1" x14ac:dyDescent="0.2">
      <c r="B44" s="32"/>
      <c r="L44" s="32"/>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ht="16.5" customHeight="1" x14ac:dyDescent="0.2">
      <c r="B87" s="20"/>
      <c r="E87" s="278" t="s">
        <v>7578</v>
      </c>
      <c r="F87" s="256"/>
      <c r="G87" s="256"/>
      <c r="H87" s="256"/>
      <c r="L87" s="20"/>
    </row>
    <row r="88" spans="2:12" ht="12" customHeight="1" x14ac:dyDescent="0.2">
      <c r="B88" s="20"/>
      <c r="C88" s="27" t="s">
        <v>314</v>
      </c>
      <c r="L88" s="20"/>
    </row>
    <row r="89" spans="2:12" s="1" customFormat="1" ht="16.5" customHeight="1" x14ac:dyDescent="0.2">
      <c r="B89" s="32"/>
      <c r="E89" s="260" t="s">
        <v>7916</v>
      </c>
      <c r="F89" s="277"/>
      <c r="G89" s="277"/>
      <c r="H89" s="277"/>
      <c r="L89" s="32"/>
    </row>
    <row r="90" spans="2:12" s="1" customFormat="1" ht="12" customHeight="1" x14ac:dyDescent="0.2">
      <c r="B90" s="32"/>
      <c r="C90" s="27" t="s">
        <v>625</v>
      </c>
      <c r="L90" s="32"/>
    </row>
    <row r="91" spans="2:12" s="1" customFormat="1" ht="16.5" customHeight="1" x14ac:dyDescent="0.2">
      <c r="B91" s="32"/>
      <c r="E91" s="248" t="str">
        <f>E13</f>
        <v>PS 01.100.01 - Sborník UOŽI</v>
      </c>
      <c r="F91" s="277"/>
      <c r="G91" s="277"/>
      <c r="H91" s="277"/>
      <c r="L91" s="32"/>
    </row>
    <row r="92" spans="2:12" s="1" customFormat="1" ht="6.9"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 customHeight="1" x14ac:dyDescent="0.2">
      <c r="B94" s="32"/>
      <c r="L94" s="32"/>
    </row>
    <row r="95" spans="2:12" s="1" customFormat="1" ht="15.15" customHeight="1" x14ac:dyDescent="0.2">
      <c r="B95" s="32"/>
      <c r="C95" s="27" t="s">
        <v>24</v>
      </c>
      <c r="F95" s="25" t="str">
        <f>E19</f>
        <v>Správa železnic, státní organizace, OŘ Ostrava</v>
      </c>
      <c r="I95" s="27" t="s">
        <v>32</v>
      </c>
      <c r="J95" s="30" t="str">
        <f>E25</f>
        <v xml:space="preserve"> </v>
      </c>
      <c r="L95" s="32"/>
    </row>
    <row r="96" spans="2:12" s="1" customFormat="1" ht="15.15" customHeight="1" x14ac:dyDescent="0.2">
      <c r="B96" s="32"/>
      <c r="C96" s="27" t="s">
        <v>30</v>
      </c>
      <c r="F96" s="25" t="str">
        <f>IF(E22="","",E22)</f>
        <v>Vyplň údaj</v>
      </c>
      <c r="I96" s="27" t="s">
        <v>35</v>
      </c>
      <c r="J96" s="30" t="str">
        <f>E28</f>
        <v>Jana Kotasková</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8" customHeight="1" x14ac:dyDescent="0.2">
      <c r="B100" s="32"/>
      <c r="C100" s="107" t="s">
        <v>319</v>
      </c>
      <c r="J100" s="66">
        <f>J126</f>
        <v>0</v>
      </c>
      <c r="L100" s="32"/>
      <c r="AU100" s="17" t="s">
        <v>320</v>
      </c>
    </row>
    <row r="101" spans="2:47" s="8" customFormat="1" ht="24.9" customHeight="1" x14ac:dyDescent="0.2">
      <c r="B101" s="108"/>
      <c r="D101" s="109" t="s">
        <v>7918</v>
      </c>
      <c r="E101" s="110"/>
      <c r="F101" s="110"/>
      <c r="G101" s="110"/>
      <c r="H101" s="110"/>
      <c r="I101" s="110"/>
      <c r="J101" s="111">
        <f>J127</f>
        <v>0</v>
      </c>
      <c r="L101" s="108"/>
    </row>
    <row r="102" spans="2:47" s="8" customFormat="1" ht="24.9" customHeight="1" x14ac:dyDescent="0.2">
      <c r="B102" s="108"/>
      <c r="D102" s="109" t="s">
        <v>7919</v>
      </c>
      <c r="E102" s="110"/>
      <c r="F102" s="110"/>
      <c r="G102" s="110"/>
      <c r="H102" s="110"/>
      <c r="I102" s="110"/>
      <c r="J102" s="111">
        <f>J240</f>
        <v>0</v>
      </c>
      <c r="L102" s="108"/>
    </row>
    <row r="103" spans="2:47" s="1" customFormat="1" ht="21.75" customHeight="1" x14ac:dyDescent="0.2">
      <c r="B103" s="32"/>
      <c r="L103" s="32"/>
    </row>
    <row r="104" spans="2:47" s="1" customFormat="1" ht="6.9" customHeight="1" x14ac:dyDescent="0.2">
      <c r="B104" s="44"/>
      <c r="C104" s="45"/>
      <c r="D104" s="45"/>
      <c r="E104" s="45"/>
      <c r="F104" s="45"/>
      <c r="G104" s="45"/>
      <c r="H104" s="45"/>
      <c r="I104" s="45"/>
      <c r="J104" s="45"/>
      <c r="K104" s="45"/>
      <c r="L104" s="32"/>
    </row>
    <row r="108" spans="2:47" s="1" customFormat="1" ht="6.9" customHeight="1" x14ac:dyDescent="0.2">
      <c r="B108" s="46"/>
      <c r="C108" s="47"/>
      <c r="D108" s="47"/>
      <c r="E108" s="47"/>
      <c r="F108" s="47"/>
      <c r="G108" s="47"/>
      <c r="H108" s="47"/>
      <c r="I108" s="47"/>
      <c r="J108" s="47"/>
      <c r="K108" s="47"/>
      <c r="L108" s="32"/>
    </row>
    <row r="109" spans="2:47" s="1" customFormat="1" ht="24.9" customHeight="1" x14ac:dyDescent="0.2">
      <c r="B109" s="32"/>
      <c r="C109" s="21" t="s">
        <v>324</v>
      </c>
      <c r="L109" s="32"/>
    </row>
    <row r="110" spans="2:47" s="1" customFormat="1" ht="6.9" customHeight="1" x14ac:dyDescent="0.2">
      <c r="B110" s="32"/>
      <c r="L110" s="32"/>
    </row>
    <row r="111" spans="2:47" s="1" customFormat="1" ht="12" customHeight="1" x14ac:dyDescent="0.2">
      <c r="B111" s="32"/>
      <c r="C111" s="27" t="s">
        <v>16</v>
      </c>
      <c r="L111" s="32"/>
    </row>
    <row r="112" spans="2:47" s="1" customFormat="1" ht="16.5" customHeight="1" x14ac:dyDescent="0.2">
      <c r="B112" s="32"/>
      <c r="E112" s="278" t="str">
        <f>E7</f>
        <v>Prostá rekonstrukce trati v úseku Milotice nad Opavou – Brantice – 2.etapa</v>
      </c>
      <c r="F112" s="279"/>
      <c r="G112" s="279"/>
      <c r="H112" s="279"/>
      <c r="L112" s="32"/>
    </row>
    <row r="113" spans="2:65" ht="12" customHeight="1" x14ac:dyDescent="0.2">
      <c r="B113" s="20"/>
      <c r="C113" s="27" t="s">
        <v>312</v>
      </c>
      <c r="L113" s="20"/>
    </row>
    <row r="114" spans="2:65" ht="16.5" customHeight="1" x14ac:dyDescent="0.2">
      <c r="B114" s="20"/>
      <c r="E114" s="278" t="s">
        <v>7578</v>
      </c>
      <c r="F114" s="256"/>
      <c r="G114" s="256"/>
      <c r="H114" s="256"/>
      <c r="L114" s="20"/>
    </row>
    <row r="115" spans="2:65" ht="12" customHeight="1" x14ac:dyDescent="0.2">
      <c r="B115" s="20"/>
      <c r="C115" s="27" t="s">
        <v>314</v>
      </c>
      <c r="L115" s="20"/>
    </row>
    <row r="116" spans="2:65" s="1" customFormat="1" ht="16.5" customHeight="1" x14ac:dyDescent="0.2">
      <c r="B116" s="32"/>
      <c r="E116" s="260" t="s">
        <v>7916</v>
      </c>
      <c r="F116" s="277"/>
      <c r="G116" s="277"/>
      <c r="H116" s="277"/>
      <c r="L116" s="32"/>
    </row>
    <row r="117" spans="2:65" s="1" customFormat="1" ht="12" customHeight="1" x14ac:dyDescent="0.2">
      <c r="B117" s="32"/>
      <c r="C117" s="27" t="s">
        <v>625</v>
      </c>
      <c r="L117" s="32"/>
    </row>
    <row r="118" spans="2:65" s="1" customFormat="1" ht="16.5" customHeight="1" x14ac:dyDescent="0.2">
      <c r="B118" s="32"/>
      <c r="E118" s="248" t="str">
        <f>E13</f>
        <v>PS 01.100.01 - Sborník UOŽI</v>
      </c>
      <c r="F118" s="277"/>
      <c r="G118" s="277"/>
      <c r="H118" s="277"/>
      <c r="L118" s="32"/>
    </row>
    <row r="119" spans="2:65" s="1" customFormat="1" ht="6.9" customHeight="1" x14ac:dyDescent="0.2">
      <c r="B119" s="32"/>
      <c r="L119" s="32"/>
    </row>
    <row r="120" spans="2:65" s="1" customFormat="1" ht="12" customHeight="1" x14ac:dyDescent="0.2">
      <c r="B120" s="32"/>
      <c r="C120" s="27" t="s">
        <v>20</v>
      </c>
      <c r="F120" s="25" t="str">
        <f>F16</f>
        <v>PS Krnov</v>
      </c>
      <c r="I120" s="27" t="s">
        <v>22</v>
      </c>
      <c r="J120" s="52" t="str">
        <f>IF(J16="","",J16)</f>
        <v>22. 5. 2025</v>
      </c>
      <c r="L120" s="32"/>
    </row>
    <row r="121" spans="2:65" s="1" customFormat="1" ht="6.9" customHeight="1" x14ac:dyDescent="0.2">
      <c r="B121" s="32"/>
      <c r="L121" s="32"/>
    </row>
    <row r="122" spans="2:65" s="1" customFormat="1" ht="15.15" customHeight="1" x14ac:dyDescent="0.2">
      <c r="B122" s="32"/>
      <c r="C122" s="27" t="s">
        <v>24</v>
      </c>
      <c r="F122" s="25" t="str">
        <f>E19</f>
        <v>Správa železnic, státní organizace, OŘ Ostrava</v>
      </c>
      <c r="I122" s="27" t="s">
        <v>32</v>
      </c>
      <c r="J122" s="30" t="str">
        <f>E25</f>
        <v xml:space="preserve"> </v>
      </c>
      <c r="L122" s="32"/>
    </row>
    <row r="123" spans="2:65" s="1" customFormat="1" ht="15.15" customHeight="1" x14ac:dyDescent="0.2">
      <c r="B123" s="32"/>
      <c r="C123" s="27" t="s">
        <v>30</v>
      </c>
      <c r="F123" s="25" t="str">
        <f>IF(E22="","",E22)</f>
        <v>Vyplň údaj</v>
      </c>
      <c r="I123" s="27" t="s">
        <v>35</v>
      </c>
      <c r="J123" s="30" t="str">
        <f>E28</f>
        <v>Jana Kotasková</v>
      </c>
      <c r="L123" s="32"/>
    </row>
    <row r="124" spans="2:65" s="1" customFormat="1" ht="10.35" customHeight="1" x14ac:dyDescent="0.2">
      <c r="B124" s="32"/>
      <c r="L124" s="32"/>
    </row>
    <row r="125" spans="2:65" s="10" customFormat="1" ht="29.25" customHeight="1" x14ac:dyDescent="0.2">
      <c r="B125" s="116"/>
      <c r="C125" s="117" t="s">
        <v>325</v>
      </c>
      <c r="D125" s="118" t="s">
        <v>62</v>
      </c>
      <c r="E125" s="118" t="s">
        <v>58</v>
      </c>
      <c r="F125" s="118" t="s">
        <v>59</v>
      </c>
      <c r="G125" s="118" t="s">
        <v>326</v>
      </c>
      <c r="H125" s="118" t="s">
        <v>327</v>
      </c>
      <c r="I125" s="118" t="s">
        <v>328</v>
      </c>
      <c r="J125" s="118" t="s">
        <v>318</v>
      </c>
      <c r="K125" s="119" t="s">
        <v>329</v>
      </c>
      <c r="L125" s="116"/>
      <c r="M125" s="59" t="s">
        <v>1</v>
      </c>
      <c r="N125" s="60" t="s">
        <v>41</v>
      </c>
      <c r="O125" s="60" t="s">
        <v>330</v>
      </c>
      <c r="P125" s="60" t="s">
        <v>331</v>
      </c>
      <c r="Q125" s="60" t="s">
        <v>332</v>
      </c>
      <c r="R125" s="60" t="s">
        <v>333</v>
      </c>
      <c r="S125" s="60" t="s">
        <v>334</v>
      </c>
      <c r="T125" s="61" t="s">
        <v>335</v>
      </c>
    </row>
    <row r="126" spans="2:65" s="1" customFormat="1" ht="22.8" customHeight="1" x14ac:dyDescent="0.3">
      <c r="B126" s="32"/>
      <c r="C126" s="64" t="s">
        <v>336</v>
      </c>
      <c r="J126" s="120">
        <f>BK126</f>
        <v>0</v>
      </c>
      <c r="L126" s="32"/>
      <c r="M126" s="62"/>
      <c r="N126" s="53"/>
      <c r="O126" s="53"/>
      <c r="P126" s="121">
        <f>P127+P240</f>
        <v>0</v>
      </c>
      <c r="Q126" s="53"/>
      <c r="R126" s="121">
        <f>R127+R240</f>
        <v>0</v>
      </c>
      <c r="S126" s="53"/>
      <c r="T126" s="122">
        <f>T127+T240</f>
        <v>0</v>
      </c>
      <c r="AT126" s="17" t="s">
        <v>76</v>
      </c>
      <c r="AU126" s="17" t="s">
        <v>320</v>
      </c>
      <c r="BK126" s="123">
        <f>BK127+BK240</f>
        <v>0</v>
      </c>
    </row>
    <row r="127" spans="2:65" s="11" customFormat="1" ht="25.95" customHeight="1" x14ac:dyDescent="0.25">
      <c r="B127" s="124"/>
      <c r="D127" s="125" t="s">
        <v>76</v>
      </c>
      <c r="E127" s="126" t="s">
        <v>7859</v>
      </c>
      <c r="F127" s="126" t="s">
        <v>7920</v>
      </c>
      <c r="I127" s="127"/>
      <c r="J127" s="128">
        <f>BK127</f>
        <v>0</v>
      </c>
      <c r="L127" s="124"/>
      <c r="M127" s="129"/>
      <c r="P127" s="130">
        <f>SUM(P128:P239)</f>
        <v>0</v>
      </c>
      <c r="R127" s="130">
        <f>SUM(R128:R239)</f>
        <v>0</v>
      </c>
      <c r="T127" s="131">
        <f>SUM(T128:T239)</f>
        <v>0</v>
      </c>
      <c r="AR127" s="125" t="s">
        <v>249</v>
      </c>
      <c r="AT127" s="132" t="s">
        <v>76</v>
      </c>
      <c r="AU127" s="132" t="s">
        <v>77</v>
      </c>
      <c r="AY127" s="125" t="s">
        <v>339</v>
      </c>
      <c r="BK127" s="133">
        <f>SUM(BK128:BK239)</f>
        <v>0</v>
      </c>
    </row>
    <row r="128" spans="2:65" s="1" customFormat="1" ht="16.5" customHeight="1" x14ac:dyDescent="0.2">
      <c r="B128" s="136"/>
      <c r="C128" s="137" t="s">
        <v>84</v>
      </c>
      <c r="D128" s="137" t="s">
        <v>342</v>
      </c>
      <c r="E128" s="138" t="s">
        <v>7921</v>
      </c>
      <c r="F128" s="139" t="s">
        <v>7922</v>
      </c>
      <c r="G128" s="140" t="s">
        <v>345</v>
      </c>
      <c r="H128" s="141">
        <v>2</v>
      </c>
      <c r="I128" s="142"/>
      <c r="J128" s="143">
        <f>ROUND(I128*H128,2)</f>
        <v>0</v>
      </c>
      <c r="K128" s="139" t="s">
        <v>346</v>
      </c>
      <c r="L128" s="32"/>
      <c r="M128" s="144" t="s">
        <v>1</v>
      </c>
      <c r="N128" s="145" t="s">
        <v>42</v>
      </c>
      <c r="P128" s="146">
        <f>O128*H128</f>
        <v>0</v>
      </c>
      <c r="Q128" s="146">
        <v>0</v>
      </c>
      <c r="R128" s="146">
        <f>Q128*H128</f>
        <v>0</v>
      </c>
      <c r="S128" s="146">
        <v>0</v>
      </c>
      <c r="T128" s="147">
        <f>S128*H128</f>
        <v>0</v>
      </c>
      <c r="AR128" s="148" t="s">
        <v>249</v>
      </c>
      <c r="AT128" s="148" t="s">
        <v>342</v>
      </c>
      <c r="AU128" s="148" t="s">
        <v>84</v>
      </c>
      <c r="AY128" s="17" t="s">
        <v>339</v>
      </c>
      <c r="BE128" s="149">
        <f>IF(N128="základní",J128,0)</f>
        <v>0</v>
      </c>
      <c r="BF128" s="149">
        <f>IF(N128="snížená",J128,0)</f>
        <v>0</v>
      </c>
      <c r="BG128" s="149">
        <f>IF(N128="zákl. přenesená",J128,0)</f>
        <v>0</v>
      </c>
      <c r="BH128" s="149">
        <f>IF(N128="sníž. přenesená",J128,0)</f>
        <v>0</v>
      </c>
      <c r="BI128" s="149">
        <f>IF(N128="nulová",J128,0)</f>
        <v>0</v>
      </c>
      <c r="BJ128" s="17" t="s">
        <v>84</v>
      </c>
      <c r="BK128" s="149">
        <f>ROUND(I128*H128,2)</f>
        <v>0</v>
      </c>
      <c r="BL128" s="17" t="s">
        <v>249</v>
      </c>
      <c r="BM128" s="148" t="s">
        <v>7923</v>
      </c>
    </row>
    <row r="129" spans="2:65" s="1" customFormat="1" x14ac:dyDescent="0.2">
      <c r="B129" s="32"/>
      <c r="D129" s="150" t="s">
        <v>348</v>
      </c>
      <c r="F129" s="151" t="s">
        <v>7922</v>
      </c>
      <c r="I129" s="152"/>
      <c r="L129" s="32"/>
      <c r="M129" s="153"/>
      <c r="T129" s="56"/>
      <c r="AT129" s="17" t="s">
        <v>348</v>
      </c>
      <c r="AU129" s="17" t="s">
        <v>84</v>
      </c>
    </row>
    <row r="130" spans="2:65" s="1" customFormat="1" ht="16.5" customHeight="1" x14ac:dyDescent="0.2">
      <c r="B130" s="136"/>
      <c r="C130" s="137" t="s">
        <v>86</v>
      </c>
      <c r="D130" s="137" t="s">
        <v>342</v>
      </c>
      <c r="E130" s="138" t="s">
        <v>7924</v>
      </c>
      <c r="F130" s="139" t="s">
        <v>7925</v>
      </c>
      <c r="G130" s="140" t="s">
        <v>345</v>
      </c>
      <c r="H130" s="141">
        <v>1</v>
      </c>
      <c r="I130" s="142"/>
      <c r="J130" s="143">
        <f>ROUND(I130*H130,2)</f>
        <v>0</v>
      </c>
      <c r="K130" s="139" t="s">
        <v>346</v>
      </c>
      <c r="L130" s="32"/>
      <c r="M130" s="144" t="s">
        <v>1</v>
      </c>
      <c r="N130" s="145" t="s">
        <v>42</v>
      </c>
      <c r="P130" s="146">
        <f>O130*H130</f>
        <v>0</v>
      </c>
      <c r="Q130" s="146">
        <v>0</v>
      </c>
      <c r="R130" s="146">
        <f>Q130*H130</f>
        <v>0</v>
      </c>
      <c r="S130" s="146">
        <v>0</v>
      </c>
      <c r="T130" s="147">
        <f>S130*H130</f>
        <v>0</v>
      </c>
      <c r="AR130" s="148" t="s">
        <v>249</v>
      </c>
      <c r="AT130" s="148" t="s">
        <v>342</v>
      </c>
      <c r="AU130" s="148" t="s">
        <v>84</v>
      </c>
      <c r="AY130" s="17" t="s">
        <v>339</v>
      </c>
      <c r="BE130" s="149">
        <f>IF(N130="základní",J130,0)</f>
        <v>0</v>
      </c>
      <c r="BF130" s="149">
        <f>IF(N130="snížená",J130,0)</f>
        <v>0</v>
      </c>
      <c r="BG130" s="149">
        <f>IF(N130="zákl. přenesená",J130,0)</f>
        <v>0</v>
      </c>
      <c r="BH130" s="149">
        <f>IF(N130="sníž. přenesená",J130,0)</f>
        <v>0</v>
      </c>
      <c r="BI130" s="149">
        <f>IF(N130="nulová",J130,0)</f>
        <v>0</v>
      </c>
      <c r="BJ130" s="17" t="s">
        <v>84</v>
      </c>
      <c r="BK130" s="149">
        <f>ROUND(I130*H130,2)</f>
        <v>0</v>
      </c>
      <c r="BL130" s="17" t="s">
        <v>249</v>
      </c>
      <c r="BM130" s="148" t="s">
        <v>7926</v>
      </c>
    </row>
    <row r="131" spans="2:65" s="1" customFormat="1" ht="28.8" x14ac:dyDescent="0.2">
      <c r="B131" s="32"/>
      <c r="D131" s="150" t="s">
        <v>348</v>
      </c>
      <c r="F131" s="151" t="s">
        <v>7927</v>
      </c>
      <c r="I131" s="152"/>
      <c r="L131" s="32"/>
      <c r="M131" s="153"/>
      <c r="T131" s="56"/>
      <c r="AT131" s="17" t="s">
        <v>348</v>
      </c>
      <c r="AU131" s="17" t="s">
        <v>84</v>
      </c>
    </row>
    <row r="132" spans="2:65" s="1" customFormat="1" ht="16.5" customHeight="1" x14ac:dyDescent="0.2">
      <c r="B132" s="136"/>
      <c r="C132" s="169" t="s">
        <v>97</v>
      </c>
      <c r="D132" s="169" t="s">
        <v>490</v>
      </c>
      <c r="E132" s="170" t="s">
        <v>7928</v>
      </c>
      <c r="F132" s="171" t="s">
        <v>7929</v>
      </c>
      <c r="G132" s="172" t="s">
        <v>345</v>
      </c>
      <c r="H132" s="173">
        <v>2</v>
      </c>
      <c r="I132" s="174"/>
      <c r="J132" s="175">
        <f>ROUND(I132*H132,2)</f>
        <v>0</v>
      </c>
      <c r="K132" s="171" t="s">
        <v>346</v>
      </c>
      <c r="L132" s="176"/>
      <c r="M132" s="177" t="s">
        <v>1</v>
      </c>
      <c r="N132" s="178" t="s">
        <v>42</v>
      </c>
      <c r="P132" s="146">
        <f>O132*H132</f>
        <v>0</v>
      </c>
      <c r="Q132" s="146">
        <v>0</v>
      </c>
      <c r="R132" s="146">
        <f>Q132*H132</f>
        <v>0</v>
      </c>
      <c r="S132" s="146">
        <v>0</v>
      </c>
      <c r="T132" s="147">
        <f>S132*H132</f>
        <v>0</v>
      </c>
      <c r="AR132" s="148" t="s">
        <v>494</v>
      </c>
      <c r="AT132" s="148" t="s">
        <v>490</v>
      </c>
      <c r="AU132" s="148" t="s">
        <v>84</v>
      </c>
      <c r="AY132" s="17" t="s">
        <v>339</v>
      </c>
      <c r="BE132" s="149">
        <f>IF(N132="základní",J132,0)</f>
        <v>0</v>
      </c>
      <c r="BF132" s="149">
        <f>IF(N132="snížená",J132,0)</f>
        <v>0</v>
      </c>
      <c r="BG132" s="149">
        <f>IF(N132="zákl. přenesená",J132,0)</f>
        <v>0</v>
      </c>
      <c r="BH132" s="149">
        <f>IF(N132="sníž. přenesená",J132,0)</f>
        <v>0</v>
      </c>
      <c r="BI132" s="149">
        <f>IF(N132="nulová",J132,0)</f>
        <v>0</v>
      </c>
      <c r="BJ132" s="17" t="s">
        <v>84</v>
      </c>
      <c r="BK132" s="149">
        <f>ROUND(I132*H132,2)</f>
        <v>0</v>
      </c>
      <c r="BL132" s="17" t="s">
        <v>494</v>
      </c>
      <c r="BM132" s="148" t="s">
        <v>7930</v>
      </c>
    </row>
    <row r="133" spans="2:65" s="1" customFormat="1" x14ac:dyDescent="0.2">
      <c r="B133" s="32"/>
      <c r="D133" s="150" t="s">
        <v>348</v>
      </c>
      <c r="F133" s="151" t="s">
        <v>7929</v>
      </c>
      <c r="I133" s="152"/>
      <c r="L133" s="32"/>
      <c r="M133" s="153"/>
      <c r="T133" s="56"/>
      <c r="AT133" s="17" t="s">
        <v>348</v>
      </c>
      <c r="AU133" s="17" t="s">
        <v>84</v>
      </c>
    </row>
    <row r="134" spans="2:65" s="12" customFormat="1" x14ac:dyDescent="0.2">
      <c r="B134" s="155"/>
      <c r="D134" s="150" t="s">
        <v>376</v>
      </c>
      <c r="E134" s="156" t="s">
        <v>1</v>
      </c>
      <c r="F134" s="157" t="s">
        <v>7931</v>
      </c>
      <c r="H134" s="158">
        <v>1</v>
      </c>
      <c r="I134" s="159"/>
      <c r="L134" s="155"/>
      <c r="M134" s="160"/>
      <c r="T134" s="161"/>
      <c r="AT134" s="156" t="s">
        <v>376</v>
      </c>
      <c r="AU134" s="156" t="s">
        <v>84</v>
      </c>
      <c r="AV134" s="12" t="s">
        <v>86</v>
      </c>
      <c r="AW134" s="12" t="s">
        <v>34</v>
      </c>
      <c r="AX134" s="12" t="s">
        <v>77</v>
      </c>
      <c r="AY134" s="156" t="s">
        <v>339</v>
      </c>
    </row>
    <row r="135" spans="2:65" s="12" customFormat="1" x14ac:dyDescent="0.2">
      <c r="B135" s="155"/>
      <c r="D135" s="150" t="s">
        <v>376</v>
      </c>
      <c r="E135" s="156" t="s">
        <v>1</v>
      </c>
      <c r="F135" s="157" t="s">
        <v>7932</v>
      </c>
      <c r="H135" s="158">
        <v>1</v>
      </c>
      <c r="I135" s="159"/>
      <c r="L135" s="155"/>
      <c r="M135" s="160"/>
      <c r="T135" s="161"/>
      <c r="AT135" s="156" t="s">
        <v>376</v>
      </c>
      <c r="AU135" s="156" t="s">
        <v>84</v>
      </c>
      <c r="AV135" s="12" t="s">
        <v>86</v>
      </c>
      <c r="AW135" s="12" t="s">
        <v>34</v>
      </c>
      <c r="AX135" s="12" t="s">
        <v>77</v>
      </c>
      <c r="AY135" s="156" t="s">
        <v>339</v>
      </c>
    </row>
    <row r="136" spans="2:65" s="13" customFormat="1" x14ac:dyDescent="0.2">
      <c r="B136" s="162"/>
      <c r="D136" s="150" t="s">
        <v>376</v>
      </c>
      <c r="E136" s="163" t="s">
        <v>1</v>
      </c>
      <c r="F136" s="164" t="s">
        <v>398</v>
      </c>
      <c r="H136" s="165">
        <v>2</v>
      </c>
      <c r="I136" s="166"/>
      <c r="L136" s="162"/>
      <c r="M136" s="167"/>
      <c r="T136" s="168"/>
      <c r="AT136" s="163" t="s">
        <v>376</v>
      </c>
      <c r="AU136" s="163" t="s">
        <v>84</v>
      </c>
      <c r="AV136" s="13" t="s">
        <v>249</v>
      </c>
      <c r="AW136" s="13" t="s">
        <v>34</v>
      </c>
      <c r="AX136" s="13" t="s">
        <v>84</v>
      </c>
      <c r="AY136" s="163" t="s">
        <v>339</v>
      </c>
    </row>
    <row r="137" spans="2:65" s="1" customFormat="1" ht="16.5" customHeight="1" x14ac:dyDescent="0.2">
      <c r="B137" s="136"/>
      <c r="C137" s="137" t="s">
        <v>249</v>
      </c>
      <c r="D137" s="137" t="s">
        <v>342</v>
      </c>
      <c r="E137" s="138" t="s">
        <v>7933</v>
      </c>
      <c r="F137" s="139" t="s">
        <v>7934</v>
      </c>
      <c r="G137" s="140" t="s">
        <v>345</v>
      </c>
      <c r="H137" s="141">
        <v>1</v>
      </c>
      <c r="I137" s="142"/>
      <c r="J137" s="143">
        <f>ROUND(I137*H137,2)</f>
        <v>0</v>
      </c>
      <c r="K137" s="139" t="s">
        <v>346</v>
      </c>
      <c r="L137" s="32"/>
      <c r="M137" s="144" t="s">
        <v>1</v>
      </c>
      <c r="N137" s="145" t="s">
        <v>42</v>
      </c>
      <c r="P137" s="146">
        <f>O137*H137</f>
        <v>0</v>
      </c>
      <c r="Q137" s="146">
        <v>0</v>
      </c>
      <c r="R137" s="146">
        <f>Q137*H137</f>
        <v>0</v>
      </c>
      <c r="S137" s="146">
        <v>0</v>
      </c>
      <c r="T137" s="147">
        <f>S137*H137</f>
        <v>0</v>
      </c>
      <c r="AR137" s="148" t="s">
        <v>249</v>
      </c>
      <c r="AT137" s="148" t="s">
        <v>342</v>
      </c>
      <c r="AU137" s="148" t="s">
        <v>84</v>
      </c>
      <c r="AY137" s="17" t="s">
        <v>339</v>
      </c>
      <c r="BE137" s="149">
        <f>IF(N137="základní",J137,0)</f>
        <v>0</v>
      </c>
      <c r="BF137" s="149">
        <f>IF(N137="snížená",J137,0)</f>
        <v>0</v>
      </c>
      <c r="BG137" s="149">
        <f>IF(N137="zákl. přenesená",J137,0)</f>
        <v>0</v>
      </c>
      <c r="BH137" s="149">
        <f>IF(N137="sníž. přenesená",J137,0)</f>
        <v>0</v>
      </c>
      <c r="BI137" s="149">
        <f>IF(N137="nulová",J137,0)</f>
        <v>0</v>
      </c>
      <c r="BJ137" s="17" t="s">
        <v>84</v>
      </c>
      <c r="BK137" s="149">
        <f>ROUND(I137*H137,2)</f>
        <v>0</v>
      </c>
      <c r="BL137" s="17" t="s">
        <v>249</v>
      </c>
      <c r="BM137" s="148" t="s">
        <v>7935</v>
      </c>
    </row>
    <row r="138" spans="2:65" s="1" customFormat="1" x14ac:dyDescent="0.2">
      <c r="B138" s="32"/>
      <c r="D138" s="150" t="s">
        <v>348</v>
      </c>
      <c r="F138" s="151" t="s">
        <v>7934</v>
      </c>
      <c r="I138" s="152"/>
      <c r="L138" s="32"/>
      <c r="M138" s="153"/>
      <c r="T138" s="56"/>
      <c r="AT138" s="17" t="s">
        <v>348</v>
      </c>
      <c r="AU138" s="17" t="s">
        <v>84</v>
      </c>
    </row>
    <row r="139" spans="2:65" s="1" customFormat="1" ht="21.75" customHeight="1" x14ac:dyDescent="0.2">
      <c r="B139" s="136"/>
      <c r="C139" s="137" t="s">
        <v>340</v>
      </c>
      <c r="D139" s="137" t="s">
        <v>342</v>
      </c>
      <c r="E139" s="138" t="s">
        <v>7936</v>
      </c>
      <c r="F139" s="139" t="s">
        <v>7937</v>
      </c>
      <c r="G139" s="140" t="s">
        <v>358</v>
      </c>
      <c r="H139" s="141">
        <v>1</v>
      </c>
      <c r="I139" s="142"/>
      <c r="J139" s="143">
        <f>ROUND(I139*H139,2)</f>
        <v>0</v>
      </c>
      <c r="K139" s="139" t="s">
        <v>346</v>
      </c>
      <c r="L139" s="32"/>
      <c r="M139" s="144" t="s">
        <v>1</v>
      </c>
      <c r="N139" s="145" t="s">
        <v>42</v>
      </c>
      <c r="P139" s="146">
        <f>O139*H139</f>
        <v>0</v>
      </c>
      <c r="Q139" s="146">
        <v>0</v>
      </c>
      <c r="R139" s="146">
        <f>Q139*H139</f>
        <v>0</v>
      </c>
      <c r="S139" s="146">
        <v>0</v>
      </c>
      <c r="T139" s="147">
        <f>S139*H139</f>
        <v>0</v>
      </c>
      <c r="AR139" s="148" t="s">
        <v>249</v>
      </c>
      <c r="AT139" s="148" t="s">
        <v>342</v>
      </c>
      <c r="AU139" s="148" t="s">
        <v>84</v>
      </c>
      <c r="AY139" s="17" t="s">
        <v>339</v>
      </c>
      <c r="BE139" s="149">
        <f>IF(N139="základní",J139,0)</f>
        <v>0</v>
      </c>
      <c r="BF139" s="149">
        <f>IF(N139="snížená",J139,0)</f>
        <v>0</v>
      </c>
      <c r="BG139" s="149">
        <f>IF(N139="zákl. přenesená",J139,0)</f>
        <v>0</v>
      </c>
      <c r="BH139" s="149">
        <f>IF(N139="sníž. přenesená",J139,0)</f>
        <v>0</v>
      </c>
      <c r="BI139" s="149">
        <f>IF(N139="nulová",J139,0)</f>
        <v>0</v>
      </c>
      <c r="BJ139" s="17" t="s">
        <v>84</v>
      </c>
      <c r="BK139" s="149">
        <f>ROUND(I139*H139,2)</f>
        <v>0</v>
      </c>
      <c r="BL139" s="17" t="s">
        <v>249</v>
      </c>
      <c r="BM139" s="148" t="s">
        <v>7938</v>
      </c>
    </row>
    <row r="140" spans="2:65" s="1" customFormat="1" ht="28.8" x14ac:dyDescent="0.2">
      <c r="B140" s="32"/>
      <c r="D140" s="150" t="s">
        <v>348</v>
      </c>
      <c r="F140" s="151" t="s">
        <v>7939</v>
      </c>
      <c r="I140" s="152"/>
      <c r="L140" s="32"/>
      <c r="M140" s="153"/>
      <c r="T140" s="56"/>
      <c r="AT140" s="17" t="s">
        <v>348</v>
      </c>
      <c r="AU140" s="17" t="s">
        <v>84</v>
      </c>
    </row>
    <row r="141" spans="2:65" s="1" customFormat="1" ht="16.5" customHeight="1" x14ac:dyDescent="0.2">
      <c r="B141" s="136"/>
      <c r="C141" s="169" t="s">
        <v>527</v>
      </c>
      <c r="D141" s="169" t="s">
        <v>490</v>
      </c>
      <c r="E141" s="170" t="s">
        <v>7345</v>
      </c>
      <c r="F141" s="171" t="s">
        <v>7346</v>
      </c>
      <c r="G141" s="172" t="s">
        <v>358</v>
      </c>
      <c r="H141" s="173">
        <v>1833</v>
      </c>
      <c r="I141" s="174"/>
      <c r="J141" s="175">
        <f>ROUND(I141*H141,2)</f>
        <v>0</v>
      </c>
      <c r="K141" s="171" t="s">
        <v>346</v>
      </c>
      <c r="L141" s="176"/>
      <c r="M141" s="177" t="s">
        <v>1</v>
      </c>
      <c r="N141" s="178" t="s">
        <v>42</v>
      </c>
      <c r="P141" s="146">
        <f>O141*H141</f>
        <v>0</v>
      </c>
      <c r="Q141" s="146">
        <v>0</v>
      </c>
      <c r="R141" s="146">
        <f>Q141*H141</f>
        <v>0</v>
      </c>
      <c r="S141" s="146">
        <v>0</v>
      </c>
      <c r="T141" s="147">
        <f>S141*H141</f>
        <v>0</v>
      </c>
      <c r="AR141" s="148" t="s">
        <v>494</v>
      </c>
      <c r="AT141" s="148" t="s">
        <v>490</v>
      </c>
      <c r="AU141" s="148" t="s">
        <v>84</v>
      </c>
      <c r="AY141" s="17" t="s">
        <v>339</v>
      </c>
      <c r="BE141" s="149">
        <f>IF(N141="základní",J141,0)</f>
        <v>0</v>
      </c>
      <c r="BF141" s="149">
        <f>IF(N141="snížená",J141,0)</f>
        <v>0</v>
      </c>
      <c r="BG141" s="149">
        <f>IF(N141="zákl. přenesená",J141,0)</f>
        <v>0</v>
      </c>
      <c r="BH141" s="149">
        <f>IF(N141="sníž. přenesená",J141,0)</f>
        <v>0</v>
      </c>
      <c r="BI141" s="149">
        <f>IF(N141="nulová",J141,0)</f>
        <v>0</v>
      </c>
      <c r="BJ141" s="17" t="s">
        <v>84</v>
      </c>
      <c r="BK141" s="149">
        <f>ROUND(I141*H141,2)</f>
        <v>0</v>
      </c>
      <c r="BL141" s="17" t="s">
        <v>494</v>
      </c>
      <c r="BM141" s="148" t="s">
        <v>7940</v>
      </c>
    </row>
    <row r="142" spans="2:65" s="1" customFormat="1" x14ac:dyDescent="0.2">
      <c r="B142" s="32"/>
      <c r="D142" s="150" t="s">
        <v>348</v>
      </c>
      <c r="F142" s="151" t="s">
        <v>7346</v>
      </c>
      <c r="I142" s="152"/>
      <c r="L142" s="32"/>
      <c r="M142" s="153"/>
      <c r="T142" s="56"/>
      <c r="AT142" s="17" t="s">
        <v>348</v>
      </c>
      <c r="AU142" s="17" t="s">
        <v>84</v>
      </c>
    </row>
    <row r="143" spans="2:65" s="12" customFormat="1" x14ac:dyDescent="0.2">
      <c r="B143" s="155"/>
      <c r="D143" s="150" t="s">
        <v>376</v>
      </c>
      <c r="E143" s="156" t="s">
        <v>1</v>
      </c>
      <c r="F143" s="157" t="s">
        <v>7941</v>
      </c>
      <c r="H143" s="158">
        <v>1833</v>
      </c>
      <c r="I143" s="159"/>
      <c r="L143" s="155"/>
      <c r="M143" s="160"/>
      <c r="T143" s="161"/>
      <c r="AT143" s="156" t="s">
        <v>376</v>
      </c>
      <c r="AU143" s="156" t="s">
        <v>84</v>
      </c>
      <c r="AV143" s="12" t="s">
        <v>86</v>
      </c>
      <c r="AW143" s="12" t="s">
        <v>34</v>
      </c>
      <c r="AX143" s="12" t="s">
        <v>77</v>
      </c>
      <c r="AY143" s="156" t="s">
        <v>339</v>
      </c>
    </row>
    <row r="144" spans="2:65" s="13" customFormat="1" x14ac:dyDescent="0.2">
      <c r="B144" s="162"/>
      <c r="D144" s="150" t="s">
        <v>376</v>
      </c>
      <c r="E144" s="163" t="s">
        <v>1</v>
      </c>
      <c r="F144" s="164" t="s">
        <v>398</v>
      </c>
      <c r="H144" s="165">
        <v>1833</v>
      </c>
      <c r="I144" s="166"/>
      <c r="L144" s="162"/>
      <c r="M144" s="167"/>
      <c r="T144" s="168"/>
      <c r="AT144" s="163" t="s">
        <v>376</v>
      </c>
      <c r="AU144" s="163" t="s">
        <v>84</v>
      </c>
      <c r="AV144" s="13" t="s">
        <v>249</v>
      </c>
      <c r="AW144" s="13" t="s">
        <v>34</v>
      </c>
      <c r="AX144" s="13" t="s">
        <v>84</v>
      </c>
      <c r="AY144" s="163" t="s">
        <v>339</v>
      </c>
    </row>
    <row r="145" spans="2:65" s="1" customFormat="1" ht="16.5" customHeight="1" x14ac:dyDescent="0.2">
      <c r="B145" s="136"/>
      <c r="C145" s="169" t="s">
        <v>370</v>
      </c>
      <c r="D145" s="169" t="s">
        <v>490</v>
      </c>
      <c r="E145" s="170" t="s">
        <v>7942</v>
      </c>
      <c r="F145" s="171" t="s">
        <v>3673</v>
      </c>
      <c r="G145" s="172" t="s">
        <v>358</v>
      </c>
      <c r="H145" s="173">
        <v>50</v>
      </c>
      <c r="I145" s="174"/>
      <c r="J145" s="175">
        <f>ROUND(I145*H145,2)</f>
        <v>0</v>
      </c>
      <c r="K145" s="171" t="s">
        <v>346</v>
      </c>
      <c r="L145" s="176"/>
      <c r="M145" s="177" t="s">
        <v>1</v>
      </c>
      <c r="N145" s="178" t="s">
        <v>42</v>
      </c>
      <c r="P145" s="146">
        <f>O145*H145</f>
        <v>0</v>
      </c>
      <c r="Q145" s="146">
        <v>0</v>
      </c>
      <c r="R145" s="146">
        <f>Q145*H145</f>
        <v>0</v>
      </c>
      <c r="S145" s="146">
        <v>0</v>
      </c>
      <c r="T145" s="147">
        <f>S145*H145</f>
        <v>0</v>
      </c>
      <c r="AR145" s="148" t="s">
        <v>494</v>
      </c>
      <c r="AT145" s="148" t="s">
        <v>490</v>
      </c>
      <c r="AU145" s="148" t="s">
        <v>84</v>
      </c>
      <c r="AY145" s="17" t="s">
        <v>339</v>
      </c>
      <c r="BE145" s="149">
        <f>IF(N145="základní",J145,0)</f>
        <v>0</v>
      </c>
      <c r="BF145" s="149">
        <f>IF(N145="snížená",J145,0)</f>
        <v>0</v>
      </c>
      <c r="BG145" s="149">
        <f>IF(N145="zákl. přenesená",J145,0)</f>
        <v>0</v>
      </c>
      <c r="BH145" s="149">
        <f>IF(N145="sníž. přenesená",J145,0)</f>
        <v>0</v>
      </c>
      <c r="BI145" s="149">
        <f>IF(N145="nulová",J145,0)</f>
        <v>0</v>
      </c>
      <c r="BJ145" s="17" t="s">
        <v>84</v>
      </c>
      <c r="BK145" s="149">
        <f>ROUND(I145*H145,2)</f>
        <v>0</v>
      </c>
      <c r="BL145" s="17" t="s">
        <v>494</v>
      </c>
      <c r="BM145" s="148" t="s">
        <v>7943</v>
      </c>
    </row>
    <row r="146" spans="2:65" s="1" customFormat="1" x14ac:dyDescent="0.2">
      <c r="B146" s="32"/>
      <c r="D146" s="150" t="s">
        <v>348</v>
      </c>
      <c r="F146" s="151" t="s">
        <v>3673</v>
      </c>
      <c r="I146" s="152"/>
      <c r="L146" s="32"/>
      <c r="M146" s="153"/>
      <c r="T146" s="56"/>
      <c r="AT146" s="17" t="s">
        <v>348</v>
      </c>
      <c r="AU146" s="17" t="s">
        <v>84</v>
      </c>
    </row>
    <row r="147" spans="2:65" s="12" customFormat="1" x14ac:dyDescent="0.2">
      <c r="B147" s="155"/>
      <c r="D147" s="150" t="s">
        <v>376</v>
      </c>
      <c r="E147" s="156" t="s">
        <v>1</v>
      </c>
      <c r="F147" s="157" t="s">
        <v>7944</v>
      </c>
      <c r="H147" s="158">
        <v>45</v>
      </c>
      <c r="I147" s="159"/>
      <c r="L147" s="155"/>
      <c r="M147" s="160"/>
      <c r="T147" s="161"/>
      <c r="AT147" s="156" t="s">
        <v>376</v>
      </c>
      <c r="AU147" s="156" t="s">
        <v>84</v>
      </c>
      <c r="AV147" s="12" t="s">
        <v>86</v>
      </c>
      <c r="AW147" s="12" t="s">
        <v>34</v>
      </c>
      <c r="AX147" s="12" t="s">
        <v>77</v>
      </c>
      <c r="AY147" s="156" t="s">
        <v>339</v>
      </c>
    </row>
    <row r="148" spans="2:65" s="12" customFormat="1" x14ac:dyDescent="0.2">
      <c r="B148" s="155"/>
      <c r="D148" s="150" t="s">
        <v>376</v>
      </c>
      <c r="E148" s="156" t="s">
        <v>1</v>
      </c>
      <c r="F148" s="157" t="s">
        <v>340</v>
      </c>
      <c r="H148" s="158">
        <v>5</v>
      </c>
      <c r="I148" s="159"/>
      <c r="L148" s="155"/>
      <c r="M148" s="160"/>
      <c r="T148" s="161"/>
      <c r="AT148" s="156" t="s">
        <v>376</v>
      </c>
      <c r="AU148" s="156" t="s">
        <v>84</v>
      </c>
      <c r="AV148" s="12" t="s">
        <v>86</v>
      </c>
      <c r="AW148" s="12" t="s">
        <v>34</v>
      </c>
      <c r="AX148" s="12" t="s">
        <v>77</v>
      </c>
      <c r="AY148" s="156" t="s">
        <v>339</v>
      </c>
    </row>
    <row r="149" spans="2:65" s="13" customFormat="1" x14ac:dyDescent="0.2">
      <c r="B149" s="162"/>
      <c r="D149" s="150" t="s">
        <v>376</v>
      </c>
      <c r="E149" s="163" t="s">
        <v>1</v>
      </c>
      <c r="F149" s="164" t="s">
        <v>398</v>
      </c>
      <c r="H149" s="165">
        <v>50</v>
      </c>
      <c r="I149" s="166"/>
      <c r="L149" s="162"/>
      <c r="M149" s="167"/>
      <c r="T149" s="168"/>
      <c r="AT149" s="163" t="s">
        <v>376</v>
      </c>
      <c r="AU149" s="163" t="s">
        <v>84</v>
      </c>
      <c r="AV149" s="13" t="s">
        <v>249</v>
      </c>
      <c r="AW149" s="13" t="s">
        <v>34</v>
      </c>
      <c r="AX149" s="13" t="s">
        <v>84</v>
      </c>
      <c r="AY149" s="163" t="s">
        <v>339</v>
      </c>
    </row>
    <row r="150" spans="2:65" s="1" customFormat="1" ht="16.5" customHeight="1" x14ac:dyDescent="0.2">
      <c r="B150" s="136"/>
      <c r="C150" s="169" t="s">
        <v>378</v>
      </c>
      <c r="D150" s="169" t="s">
        <v>490</v>
      </c>
      <c r="E150" s="170" t="s">
        <v>7945</v>
      </c>
      <c r="F150" s="171" t="s">
        <v>7946</v>
      </c>
      <c r="G150" s="172" t="s">
        <v>358</v>
      </c>
      <c r="H150" s="173">
        <v>30</v>
      </c>
      <c r="I150" s="174"/>
      <c r="J150" s="175">
        <f>ROUND(I150*H150,2)</f>
        <v>0</v>
      </c>
      <c r="K150" s="171" t="s">
        <v>346</v>
      </c>
      <c r="L150" s="176"/>
      <c r="M150" s="177" t="s">
        <v>1</v>
      </c>
      <c r="N150" s="178" t="s">
        <v>42</v>
      </c>
      <c r="P150" s="146">
        <f>O150*H150</f>
        <v>0</v>
      </c>
      <c r="Q150" s="146">
        <v>0</v>
      </c>
      <c r="R150" s="146">
        <f>Q150*H150</f>
        <v>0</v>
      </c>
      <c r="S150" s="146">
        <v>0</v>
      </c>
      <c r="T150" s="147">
        <f>S150*H150</f>
        <v>0</v>
      </c>
      <c r="AR150" s="148" t="s">
        <v>494</v>
      </c>
      <c r="AT150" s="148" t="s">
        <v>490</v>
      </c>
      <c r="AU150" s="148" t="s">
        <v>84</v>
      </c>
      <c r="AY150" s="17" t="s">
        <v>339</v>
      </c>
      <c r="BE150" s="149">
        <f>IF(N150="základní",J150,0)</f>
        <v>0</v>
      </c>
      <c r="BF150" s="149">
        <f>IF(N150="snížená",J150,0)</f>
        <v>0</v>
      </c>
      <c r="BG150" s="149">
        <f>IF(N150="zákl. přenesená",J150,0)</f>
        <v>0</v>
      </c>
      <c r="BH150" s="149">
        <f>IF(N150="sníž. přenesená",J150,0)</f>
        <v>0</v>
      </c>
      <c r="BI150" s="149">
        <f>IF(N150="nulová",J150,0)</f>
        <v>0</v>
      </c>
      <c r="BJ150" s="17" t="s">
        <v>84</v>
      </c>
      <c r="BK150" s="149">
        <f>ROUND(I150*H150,2)</f>
        <v>0</v>
      </c>
      <c r="BL150" s="17" t="s">
        <v>494</v>
      </c>
      <c r="BM150" s="148" t="s">
        <v>7947</v>
      </c>
    </row>
    <row r="151" spans="2:65" s="1" customFormat="1" x14ac:dyDescent="0.2">
      <c r="B151" s="32"/>
      <c r="D151" s="150" t="s">
        <v>348</v>
      </c>
      <c r="F151" s="151" t="s">
        <v>7946</v>
      </c>
      <c r="I151" s="152"/>
      <c r="L151" s="32"/>
      <c r="M151" s="153"/>
      <c r="T151" s="56"/>
      <c r="AT151" s="17" t="s">
        <v>348</v>
      </c>
      <c r="AU151" s="17" t="s">
        <v>84</v>
      </c>
    </row>
    <row r="152" spans="2:65" s="12" customFormat="1" x14ac:dyDescent="0.2">
      <c r="B152" s="155"/>
      <c r="D152" s="150" t="s">
        <v>376</v>
      </c>
      <c r="E152" s="156" t="s">
        <v>1</v>
      </c>
      <c r="F152" s="157" t="s">
        <v>7948</v>
      </c>
      <c r="H152" s="158">
        <v>25</v>
      </c>
      <c r="I152" s="159"/>
      <c r="L152" s="155"/>
      <c r="M152" s="160"/>
      <c r="T152" s="161"/>
      <c r="AT152" s="156" t="s">
        <v>376</v>
      </c>
      <c r="AU152" s="156" t="s">
        <v>84</v>
      </c>
      <c r="AV152" s="12" t="s">
        <v>86</v>
      </c>
      <c r="AW152" s="12" t="s">
        <v>34</v>
      </c>
      <c r="AX152" s="12" t="s">
        <v>77</v>
      </c>
      <c r="AY152" s="156" t="s">
        <v>339</v>
      </c>
    </row>
    <row r="153" spans="2:65" s="12" customFormat="1" x14ac:dyDescent="0.2">
      <c r="B153" s="155"/>
      <c r="D153" s="150" t="s">
        <v>376</v>
      </c>
      <c r="E153" s="156" t="s">
        <v>1</v>
      </c>
      <c r="F153" s="157" t="s">
        <v>7949</v>
      </c>
      <c r="H153" s="158">
        <v>5</v>
      </c>
      <c r="I153" s="159"/>
      <c r="L153" s="155"/>
      <c r="M153" s="160"/>
      <c r="T153" s="161"/>
      <c r="AT153" s="156" t="s">
        <v>376</v>
      </c>
      <c r="AU153" s="156" t="s">
        <v>84</v>
      </c>
      <c r="AV153" s="12" t="s">
        <v>86</v>
      </c>
      <c r="AW153" s="12" t="s">
        <v>34</v>
      </c>
      <c r="AX153" s="12" t="s">
        <v>77</v>
      </c>
      <c r="AY153" s="156" t="s">
        <v>339</v>
      </c>
    </row>
    <row r="154" spans="2:65" s="13" customFormat="1" x14ac:dyDescent="0.2">
      <c r="B154" s="162"/>
      <c r="D154" s="150" t="s">
        <v>376</v>
      </c>
      <c r="E154" s="163" t="s">
        <v>1</v>
      </c>
      <c r="F154" s="164" t="s">
        <v>398</v>
      </c>
      <c r="H154" s="165">
        <v>30</v>
      </c>
      <c r="I154" s="166"/>
      <c r="L154" s="162"/>
      <c r="M154" s="167"/>
      <c r="T154" s="168"/>
      <c r="AT154" s="163" t="s">
        <v>376</v>
      </c>
      <c r="AU154" s="163" t="s">
        <v>84</v>
      </c>
      <c r="AV154" s="13" t="s">
        <v>249</v>
      </c>
      <c r="AW154" s="13" t="s">
        <v>34</v>
      </c>
      <c r="AX154" s="13" t="s">
        <v>84</v>
      </c>
      <c r="AY154" s="163" t="s">
        <v>339</v>
      </c>
    </row>
    <row r="155" spans="2:65" s="1" customFormat="1" ht="24.15" customHeight="1" x14ac:dyDescent="0.2">
      <c r="B155" s="136"/>
      <c r="C155" s="169" t="s">
        <v>385</v>
      </c>
      <c r="D155" s="169" t="s">
        <v>490</v>
      </c>
      <c r="E155" s="170" t="s">
        <v>7950</v>
      </c>
      <c r="F155" s="171" t="s">
        <v>7951</v>
      </c>
      <c r="G155" s="172" t="s">
        <v>358</v>
      </c>
      <c r="H155" s="173">
        <v>450</v>
      </c>
      <c r="I155" s="174"/>
      <c r="J155" s="175">
        <f>ROUND(I155*H155,2)</f>
        <v>0</v>
      </c>
      <c r="K155" s="171" t="s">
        <v>346</v>
      </c>
      <c r="L155" s="176"/>
      <c r="M155" s="177" t="s">
        <v>1</v>
      </c>
      <c r="N155" s="178" t="s">
        <v>42</v>
      </c>
      <c r="P155" s="146">
        <f>O155*H155</f>
        <v>0</v>
      </c>
      <c r="Q155" s="146">
        <v>0</v>
      </c>
      <c r="R155" s="146">
        <f>Q155*H155</f>
        <v>0</v>
      </c>
      <c r="S155" s="146">
        <v>0</v>
      </c>
      <c r="T155" s="147">
        <f>S155*H155</f>
        <v>0</v>
      </c>
      <c r="AR155" s="148" t="s">
        <v>494</v>
      </c>
      <c r="AT155" s="148" t="s">
        <v>490</v>
      </c>
      <c r="AU155" s="148" t="s">
        <v>84</v>
      </c>
      <c r="AY155" s="17" t="s">
        <v>339</v>
      </c>
      <c r="BE155" s="149">
        <f>IF(N155="základní",J155,0)</f>
        <v>0</v>
      </c>
      <c r="BF155" s="149">
        <f>IF(N155="snížená",J155,0)</f>
        <v>0</v>
      </c>
      <c r="BG155" s="149">
        <f>IF(N155="zákl. přenesená",J155,0)</f>
        <v>0</v>
      </c>
      <c r="BH155" s="149">
        <f>IF(N155="sníž. přenesená",J155,0)</f>
        <v>0</v>
      </c>
      <c r="BI155" s="149">
        <f>IF(N155="nulová",J155,0)</f>
        <v>0</v>
      </c>
      <c r="BJ155" s="17" t="s">
        <v>84</v>
      </c>
      <c r="BK155" s="149">
        <f>ROUND(I155*H155,2)</f>
        <v>0</v>
      </c>
      <c r="BL155" s="17" t="s">
        <v>494</v>
      </c>
      <c r="BM155" s="148" t="s">
        <v>7952</v>
      </c>
    </row>
    <row r="156" spans="2:65" s="1" customFormat="1" x14ac:dyDescent="0.2">
      <c r="B156" s="32"/>
      <c r="D156" s="150" t="s">
        <v>348</v>
      </c>
      <c r="F156" s="151" t="s">
        <v>7951</v>
      </c>
      <c r="I156" s="152"/>
      <c r="L156" s="32"/>
      <c r="M156" s="153"/>
      <c r="T156" s="56"/>
      <c r="AT156" s="17" t="s">
        <v>348</v>
      </c>
      <c r="AU156" s="17" t="s">
        <v>84</v>
      </c>
    </row>
    <row r="157" spans="2:65" s="12" customFormat="1" x14ac:dyDescent="0.2">
      <c r="B157" s="155"/>
      <c r="D157" s="150" t="s">
        <v>376</v>
      </c>
      <c r="E157" s="156" t="s">
        <v>1</v>
      </c>
      <c r="F157" s="157" t="s">
        <v>7953</v>
      </c>
      <c r="H157" s="158">
        <v>408</v>
      </c>
      <c r="I157" s="159"/>
      <c r="L157" s="155"/>
      <c r="M157" s="160"/>
      <c r="T157" s="161"/>
      <c r="AT157" s="156" t="s">
        <v>376</v>
      </c>
      <c r="AU157" s="156" t="s">
        <v>84</v>
      </c>
      <c r="AV157" s="12" t="s">
        <v>86</v>
      </c>
      <c r="AW157" s="12" t="s">
        <v>34</v>
      </c>
      <c r="AX157" s="12" t="s">
        <v>77</v>
      </c>
      <c r="AY157" s="156" t="s">
        <v>339</v>
      </c>
    </row>
    <row r="158" spans="2:65" s="12" customFormat="1" x14ac:dyDescent="0.2">
      <c r="B158" s="155"/>
      <c r="D158" s="150" t="s">
        <v>376</v>
      </c>
      <c r="E158" s="156" t="s">
        <v>1</v>
      </c>
      <c r="F158" s="157" t="s">
        <v>7954</v>
      </c>
      <c r="H158" s="158">
        <v>33</v>
      </c>
      <c r="I158" s="159"/>
      <c r="L158" s="155"/>
      <c r="M158" s="160"/>
      <c r="T158" s="161"/>
      <c r="AT158" s="156" t="s">
        <v>376</v>
      </c>
      <c r="AU158" s="156" t="s">
        <v>84</v>
      </c>
      <c r="AV158" s="12" t="s">
        <v>86</v>
      </c>
      <c r="AW158" s="12" t="s">
        <v>34</v>
      </c>
      <c r="AX158" s="12" t="s">
        <v>77</v>
      </c>
      <c r="AY158" s="156" t="s">
        <v>339</v>
      </c>
    </row>
    <row r="159" spans="2:65" s="12" customFormat="1" x14ac:dyDescent="0.2">
      <c r="B159" s="155"/>
      <c r="D159" s="150" t="s">
        <v>376</v>
      </c>
      <c r="E159" s="156" t="s">
        <v>1</v>
      </c>
      <c r="F159" s="157" t="s">
        <v>391</v>
      </c>
      <c r="H159" s="158">
        <v>9</v>
      </c>
      <c r="I159" s="159"/>
      <c r="L159" s="155"/>
      <c r="M159" s="160"/>
      <c r="T159" s="161"/>
      <c r="AT159" s="156" t="s">
        <v>376</v>
      </c>
      <c r="AU159" s="156" t="s">
        <v>84</v>
      </c>
      <c r="AV159" s="12" t="s">
        <v>86</v>
      </c>
      <c r="AW159" s="12" t="s">
        <v>34</v>
      </c>
      <c r="AX159" s="12" t="s">
        <v>77</v>
      </c>
      <c r="AY159" s="156" t="s">
        <v>339</v>
      </c>
    </row>
    <row r="160" spans="2:65" s="13" customFormat="1" x14ac:dyDescent="0.2">
      <c r="B160" s="162"/>
      <c r="D160" s="150" t="s">
        <v>376</v>
      </c>
      <c r="E160" s="163" t="s">
        <v>1</v>
      </c>
      <c r="F160" s="164" t="s">
        <v>398</v>
      </c>
      <c r="H160" s="165">
        <v>450</v>
      </c>
      <c r="I160" s="166"/>
      <c r="L160" s="162"/>
      <c r="M160" s="167"/>
      <c r="T160" s="168"/>
      <c r="AT160" s="163" t="s">
        <v>376</v>
      </c>
      <c r="AU160" s="163" t="s">
        <v>84</v>
      </c>
      <c r="AV160" s="13" t="s">
        <v>249</v>
      </c>
      <c r="AW160" s="13" t="s">
        <v>34</v>
      </c>
      <c r="AX160" s="13" t="s">
        <v>84</v>
      </c>
      <c r="AY160" s="163" t="s">
        <v>339</v>
      </c>
    </row>
    <row r="161" spans="2:65" s="1" customFormat="1" ht="24.15" customHeight="1" x14ac:dyDescent="0.2">
      <c r="B161" s="136"/>
      <c r="C161" s="137" t="s">
        <v>391</v>
      </c>
      <c r="D161" s="137" t="s">
        <v>342</v>
      </c>
      <c r="E161" s="138" t="s">
        <v>7955</v>
      </c>
      <c r="F161" s="139" t="s">
        <v>7956</v>
      </c>
      <c r="G161" s="140" t="s">
        <v>345</v>
      </c>
      <c r="H161" s="141">
        <v>2</v>
      </c>
      <c r="I161" s="142"/>
      <c r="J161" s="143">
        <f>ROUND(I161*H161,2)</f>
        <v>0</v>
      </c>
      <c r="K161" s="139" t="s">
        <v>346</v>
      </c>
      <c r="L161" s="32"/>
      <c r="M161" s="144" t="s">
        <v>1</v>
      </c>
      <c r="N161" s="145" t="s">
        <v>42</v>
      </c>
      <c r="P161" s="146">
        <f>O161*H161</f>
        <v>0</v>
      </c>
      <c r="Q161" s="146">
        <v>0</v>
      </c>
      <c r="R161" s="146">
        <f>Q161*H161</f>
        <v>0</v>
      </c>
      <c r="S161" s="146">
        <v>0</v>
      </c>
      <c r="T161" s="147">
        <f>S161*H161</f>
        <v>0</v>
      </c>
      <c r="AR161" s="148" t="s">
        <v>249</v>
      </c>
      <c r="AT161" s="148" t="s">
        <v>342</v>
      </c>
      <c r="AU161" s="148" t="s">
        <v>84</v>
      </c>
      <c r="AY161" s="17" t="s">
        <v>339</v>
      </c>
      <c r="BE161" s="149">
        <f>IF(N161="základní",J161,0)</f>
        <v>0</v>
      </c>
      <c r="BF161" s="149">
        <f>IF(N161="snížená",J161,0)</f>
        <v>0</v>
      </c>
      <c r="BG161" s="149">
        <f>IF(N161="zákl. přenesená",J161,0)</f>
        <v>0</v>
      </c>
      <c r="BH161" s="149">
        <f>IF(N161="sníž. přenesená",J161,0)</f>
        <v>0</v>
      </c>
      <c r="BI161" s="149">
        <f>IF(N161="nulová",J161,0)</f>
        <v>0</v>
      </c>
      <c r="BJ161" s="17" t="s">
        <v>84</v>
      </c>
      <c r="BK161" s="149">
        <f>ROUND(I161*H161,2)</f>
        <v>0</v>
      </c>
      <c r="BL161" s="17" t="s">
        <v>249</v>
      </c>
      <c r="BM161" s="148" t="s">
        <v>7957</v>
      </c>
    </row>
    <row r="162" spans="2:65" s="1" customFormat="1" ht="28.8" x14ac:dyDescent="0.2">
      <c r="B162" s="32"/>
      <c r="D162" s="150" t="s">
        <v>348</v>
      </c>
      <c r="F162" s="151" t="s">
        <v>7958</v>
      </c>
      <c r="I162" s="152"/>
      <c r="L162" s="32"/>
      <c r="M162" s="153"/>
      <c r="T162" s="56"/>
      <c r="AT162" s="17" t="s">
        <v>348</v>
      </c>
      <c r="AU162" s="17" t="s">
        <v>84</v>
      </c>
    </row>
    <row r="163" spans="2:65" s="1" customFormat="1" ht="24.15" customHeight="1" x14ac:dyDescent="0.2">
      <c r="B163" s="136"/>
      <c r="C163" s="169" t="s">
        <v>399</v>
      </c>
      <c r="D163" s="169" t="s">
        <v>490</v>
      </c>
      <c r="E163" s="170" t="s">
        <v>7959</v>
      </c>
      <c r="F163" s="171" t="s">
        <v>7960</v>
      </c>
      <c r="G163" s="172" t="s">
        <v>358</v>
      </c>
      <c r="H163" s="173">
        <v>160</v>
      </c>
      <c r="I163" s="174"/>
      <c r="J163" s="175">
        <f>ROUND(I163*H163,2)</f>
        <v>0</v>
      </c>
      <c r="K163" s="171" t="s">
        <v>346</v>
      </c>
      <c r="L163" s="176"/>
      <c r="M163" s="177" t="s">
        <v>1</v>
      </c>
      <c r="N163" s="178" t="s">
        <v>42</v>
      </c>
      <c r="P163" s="146">
        <f>O163*H163</f>
        <v>0</v>
      </c>
      <c r="Q163" s="146">
        <v>0</v>
      </c>
      <c r="R163" s="146">
        <f>Q163*H163</f>
        <v>0</v>
      </c>
      <c r="S163" s="146">
        <v>0</v>
      </c>
      <c r="T163" s="147">
        <f>S163*H163</f>
        <v>0</v>
      </c>
      <c r="AR163" s="148" t="s">
        <v>494</v>
      </c>
      <c r="AT163" s="148" t="s">
        <v>490</v>
      </c>
      <c r="AU163" s="148" t="s">
        <v>84</v>
      </c>
      <c r="AY163" s="17" t="s">
        <v>339</v>
      </c>
      <c r="BE163" s="149">
        <f>IF(N163="základní",J163,0)</f>
        <v>0</v>
      </c>
      <c r="BF163" s="149">
        <f>IF(N163="snížená",J163,0)</f>
        <v>0</v>
      </c>
      <c r="BG163" s="149">
        <f>IF(N163="zákl. přenesená",J163,0)</f>
        <v>0</v>
      </c>
      <c r="BH163" s="149">
        <f>IF(N163="sníž. přenesená",J163,0)</f>
        <v>0</v>
      </c>
      <c r="BI163" s="149">
        <f>IF(N163="nulová",J163,0)</f>
        <v>0</v>
      </c>
      <c r="BJ163" s="17" t="s">
        <v>84</v>
      </c>
      <c r="BK163" s="149">
        <f>ROUND(I163*H163,2)</f>
        <v>0</v>
      </c>
      <c r="BL163" s="17" t="s">
        <v>494</v>
      </c>
      <c r="BM163" s="148" t="s">
        <v>7961</v>
      </c>
    </row>
    <row r="164" spans="2:65" s="1" customFormat="1" x14ac:dyDescent="0.2">
      <c r="B164" s="32"/>
      <c r="D164" s="150" t="s">
        <v>348</v>
      </c>
      <c r="F164" s="151" t="s">
        <v>7960</v>
      </c>
      <c r="I164" s="152"/>
      <c r="L164" s="32"/>
      <c r="M164" s="153"/>
      <c r="T164" s="56"/>
      <c r="AT164" s="17" t="s">
        <v>348</v>
      </c>
      <c r="AU164" s="17" t="s">
        <v>84</v>
      </c>
    </row>
    <row r="165" spans="2:65" s="12" customFormat="1" x14ac:dyDescent="0.2">
      <c r="B165" s="155"/>
      <c r="D165" s="150" t="s">
        <v>376</v>
      </c>
      <c r="E165" s="156" t="s">
        <v>1</v>
      </c>
      <c r="F165" s="157" t="s">
        <v>7962</v>
      </c>
      <c r="H165" s="158">
        <v>151</v>
      </c>
      <c r="I165" s="159"/>
      <c r="L165" s="155"/>
      <c r="M165" s="160"/>
      <c r="T165" s="161"/>
      <c r="AT165" s="156" t="s">
        <v>376</v>
      </c>
      <c r="AU165" s="156" t="s">
        <v>84</v>
      </c>
      <c r="AV165" s="12" t="s">
        <v>86</v>
      </c>
      <c r="AW165" s="12" t="s">
        <v>34</v>
      </c>
      <c r="AX165" s="12" t="s">
        <v>77</v>
      </c>
      <c r="AY165" s="156" t="s">
        <v>339</v>
      </c>
    </row>
    <row r="166" spans="2:65" s="12" customFormat="1" x14ac:dyDescent="0.2">
      <c r="B166" s="155"/>
      <c r="D166" s="150" t="s">
        <v>376</v>
      </c>
      <c r="E166" s="156" t="s">
        <v>1</v>
      </c>
      <c r="F166" s="157" t="s">
        <v>391</v>
      </c>
      <c r="H166" s="158">
        <v>9</v>
      </c>
      <c r="I166" s="159"/>
      <c r="L166" s="155"/>
      <c r="M166" s="160"/>
      <c r="T166" s="161"/>
      <c r="AT166" s="156" t="s">
        <v>376</v>
      </c>
      <c r="AU166" s="156" t="s">
        <v>84</v>
      </c>
      <c r="AV166" s="12" t="s">
        <v>86</v>
      </c>
      <c r="AW166" s="12" t="s">
        <v>34</v>
      </c>
      <c r="AX166" s="12" t="s">
        <v>77</v>
      </c>
      <c r="AY166" s="156" t="s">
        <v>339</v>
      </c>
    </row>
    <row r="167" spans="2:65" s="13" customFormat="1" x14ac:dyDescent="0.2">
      <c r="B167" s="162"/>
      <c r="D167" s="150" t="s">
        <v>376</v>
      </c>
      <c r="E167" s="163" t="s">
        <v>1</v>
      </c>
      <c r="F167" s="164" t="s">
        <v>398</v>
      </c>
      <c r="H167" s="165">
        <v>160</v>
      </c>
      <c r="I167" s="166"/>
      <c r="L167" s="162"/>
      <c r="M167" s="167"/>
      <c r="T167" s="168"/>
      <c r="AT167" s="163" t="s">
        <v>376</v>
      </c>
      <c r="AU167" s="163" t="s">
        <v>84</v>
      </c>
      <c r="AV167" s="13" t="s">
        <v>249</v>
      </c>
      <c r="AW167" s="13" t="s">
        <v>34</v>
      </c>
      <c r="AX167" s="13" t="s">
        <v>84</v>
      </c>
      <c r="AY167" s="163" t="s">
        <v>339</v>
      </c>
    </row>
    <row r="168" spans="2:65" s="1" customFormat="1" ht="24.15" customHeight="1" x14ac:dyDescent="0.2">
      <c r="B168" s="136"/>
      <c r="C168" s="137" t="s">
        <v>405</v>
      </c>
      <c r="D168" s="137" t="s">
        <v>342</v>
      </c>
      <c r="E168" s="138" t="s">
        <v>7963</v>
      </c>
      <c r="F168" s="139" t="s">
        <v>7964</v>
      </c>
      <c r="G168" s="140" t="s">
        <v>345</v>
      </c>
      <c r="H168" s="141">
        <v>1</v>
      </c>
      <c r="I168" s="142"/>
      <c r="J168" s="143">
        <f>ROUND(I168*H168,2)</f>
        <v>0</v>
      </c>
      <c r="K168" s="139" t="s">
        <v>346</v>
      </c>
      <c r="L168" s="32"/>
      <c r="M168" s="144" t="s">
        <v>1</v>
      </c>
      <c r="N168" s="145" t="s">
        <v>42</v>
      </c>
      <c r="P168" s="146">
        <f>O168*H168</f>
        <v>0</v>
      </c>
      <c r="Q168" s="146">
        <v>0</v>
      </c>
      <c r="R168" s="146">
        <f>Q168*H168</f>
        <v>0</v>
      </c>
      <c r="S168" s="146">
        <v>0</v>
      </c>
      <c r="T168" s="147">
        <f>S168*H168</f>
        <v>0</v>
      </c>
      <c r="AR168" s="148" t="s">
        <v>249</v>
      </c>
      <c r="AT168" s="148" t="s">
        <v>342</v>
      </c>
      <c r="AU168" s="148" t="s">
        <v>84</v>
      </c>
      <c r="AY168" s="17" t="s">
        <v>339</v>
      </c>
      <c r="BE168" s="149">
        <f>IF(N168="základní",J168,0)</f>
        <v>0</v>
      </c>
      <c r="BF168" s="149">
        <f>IF(N168="snížená",J168,0)</f>
        <v>0</v>
      </c>
      <c r="BG168" s="149">
        <f>IF(N168="zákl. přenesená",J168,0)</f>
        <v>0</v>
      </c>
      <c r="BH168" s="149">
        <f>IF(N168="sníž. přenesená",J168,0)</f>
        <v>0</v>
      </c>
      <c r="BI168" s="149">
        <f>IF(N168="nulová",J168,0)</f>
        <v>0</v>
      </c>
      <c r="BJ168" s="17" t="s">
        <v>84</v>
      </c>
      <c r="BK168" s="149">
        <f>ROUND(I168*H168,2)</f>
        <v>0</v>
      </c>
      <c r="BL168" s="17" t="s">
        <v>249</v>
      </c>
      <c r="BM168" s="148" t="s">
        <v>7965</v>
      </c>
    </row>
    <row r="169" spans="2:65" s="1" customFormat="1" ht="28.8" x14ac:dyDescent="0.2">
      <c r="B169" s="32"/>
      <c r="D169" s="150" t="s">
        <v>348</v>
      </c>
      <c r="F169" s="151" t="s">
        <v>7966</v>
      </c>
      <c r="I169" s="152"/>
      <c r="L169" s="32"/>
      <c r="M169" s="153"/>
      <c r="T169" s="56"/>
      <c r="AT169" s="17" t="s">
        <v>348</v>
      </c>
      <c r="AU169" s="17" t="s">
        <v>84</v>
      </c>
    </row>
    <row r="170" spans="2:65" s="1" customFormat="1" ht="24.15" customHeight="1" x14ac:dyDescent="0.2">
      <c r="B170" s="136"/>
      <c r="C170" s="137" t="s">
        <v>8</v>
      </c>
      <c r="D170" s="137" t="s">
        <v>342</v>
      </c>
      <c r="E170" s="138" t="s">
        <v>7967</v>
      </c>
      <c r="F170" s="139" t="s">
        <v>7968</v>
      </c>
      <c r="G170" s="140" t="s">
        <v>358</v>
      </c>
      <c r="H170" s="141">
        <v>610</v>
      </c>
      <c r="I170" s="142"/>
      <c r="J170" s="143">
        <f>ROUND(I170*H170,2)</f>
        <v>0</v>
      </c>
      <c r="K170" s="139" t="s">
        <v>346</v>
      </c>
      <c r="L170" s="32"/>
      <c r="M170" s="144" t="s">
        <v>1</v>
      </c>
      <c r="N170" s="145" t="s">
        <v>42</v>
      </c>
      <c r="P170" s="146">
        <f>O170*H170</f>
        <v>0</v>
      </c>
      <c r="Q170" s="146">
        <v>0</v>
      </c>
      <c r="R170" s="146">
        <f>Q170*H170</f>
        <v>0</v>
      </c>
      <c r="S170" s="146">
        <v>0</v>
      </c>
      <c r="T170" s="147">
        <f>S170*H170</f>
        <v>0</v>
      </c>
      <c r="AR170" s="148" t="s">
        <v>249</v>
      </c>
      <c r="AT170" s="148" t="s">
        <v>342</v>
      </c>
      <c r="AU170" s="148" t="s">
        <v>84</v>
      </c>
      <c r="AY170" s="17" t="s">
        <v>339</v>
      </c>
      <c r="BE170" s="149">
        <f>IF(N170="základní",J170,0)</f>
        <v>0</v>
      </c>
      <c r="BF170" s="149">
        <f>IF(N170="snížená",J170,0)</f>
        <v>0</v>
      </c>
      <c r="BG170" s="149">
        <f>IF(N170="zákl. přenesená",J170,0)</f>
        <v>0</v>
      </c>
      <c r="BH170" s="149">
        <f>IF(N170="sníž. přenesená",J170,0)</f>
        <v>0</v>
      </c>
      <c r="BI170" s="149">
        <f>IF(N170="nulová",J170,0)</f>
        <v>0</v>
      </c>
      <c r="BJ170" s="17" t="s">
        <v>84</v>
      </c>
      <c r="BK170" s="149">
        <f>ROUND(I170*H170,2)</f>
        <v>0</v>
      </c>
      <c r="BL170" s="17" t="s">
        <v>249</v>
      </c>
      <c r="BM170" s="148" t="s">
        <v>7969</v>
      </c>
    </row>
    <row r="171" spans="2:65" s="1" customFormat="1" ht="38.4" x14ac:dyDescent="0.2">
      <c r="B171" s="32"/>
      <c r="D171" s="150" t="s">
        <v>348</v>
      </c>
      <c r="F171" s="151" t="s">
        <v>7970</v>
      </c>
      <c r="I171" s="152"/>
      <c r="L171" s="32"/>
      <c r="M171" s="153"/>
      <c r="T171" s="56"/>
      <c r="AT171" s="17" t="s">
        <v>348</v>
      </c>
      <c r="AU171" s="17" t="s">
        <v>84</v>
      </c>
    </row>
    <row r="172" spans="2:65" s="12" customFormat="1" x14ac:dyDescent="0.2">
      <c r="B172" s="155"/>
      <c r="D172" s="150" t="s">
        <v>376</v>
      </c>
      <c r="E172" s="156" t="s">
        <v>1</v>
      </c>
      <c r="F172" s="157" t="s">
        <v>7971</v>
      </c>
      <c r="H172" s="158">
        <v>160</v>
      </c>
      <c r="I172" s="159"/>
      <c r="L172" s="155"/>
      <c r="M172" s="160"/>
      <c r="T172" s="161"/>
      <c r="AT172" s="156" t="s">
        <v>376</v>
      </c>
      <c r="AU172" s="156" t="s">
        <v>84</v>
      </c>
      <c r="AV172" s="12" t="s">
        <v>86</v>
      </c>
      <c r="AW172" s="12" t="s">
        <v>34</v>
      </c>
      <c r="AX172" s="12" t="s">
        <v>77</v>
      </c>
      <c r="AY172" s="156" t="s">
        <v>339</v>
      </c>
    </row>
    <row r="173" spans="2:65" s="12" customFormat="1" x14ac:dyDescent="0.2">
      <c r="B173" s="155"/>
      <c r="D173" s="150" t="s">
        <v>376</v>
      </c>
      <c r="E173" s="156" t="s">
        <v>1</v>
      </c>
      <c r="F173" s="157" t="s">
        <v>7972</v>
      </c>
      <c r="H173" s="158">
        <v>450</v>
      </c>
      <c r="I173" s="159"/>
      <c r="L173" s="155"/>
      <c r="M173" s="160"/>
      <c r="T173" s="161"/>
      <c r="AT173" s="156" t="s">
        <v>376</v>
      </c>
      <c r="AU173" s="156" t="s">
        <v>84</v>
      </c>
      <c r="AV173" s="12" t="s">
        <v>86</v>
      </c>
      <c r="AW173" s="12" t="s">
        <v>34</v>
      </c>
      <c r="AX173" s="12" t="s">
        <v>77</v>
      </c>
      <c r="AY173" s="156" t="s">
        <v>339</v>
      </c>
    </row>
    <row r="174" spans="2:65" s="13" customFormat="1" x14ac:dyDescent="0.2">
      <c r="B174" s="162"/>
      <c r="D174" s="150" t="s">
        <v>376</v>
      </c>
      <c r="E174" s="163" t="s">
        <v>1</v>
      </c>
      <c r="F174" s="164" t="s">
        <v>398</v>
      </c>
      <c r="H174" s="165">
        <v>610</v>
      </c>
      <c r="I174" s="166"/>
      <c r="L174" s="162"/>
      <c r="M174" s="167"/>
      <c r="T174" s="168"/>
      <c r="AT174" s="163" t="s">
        <v>376</v>
      </c>
      <c r="AU174" s="163" t="s">
        <v>84</v>
      </c>
      <c r="AV174" s="13" t="s">
        <v>249</v>
      </c>
      <c r="AW174" s="13" t="s">
        <v>34</v>
      </c>
      <c r="AX174" s="13" t="s">
        <v>84</v>
      </c>
      <c r="AY174" s="163" t="s">
        <v>339</v>
      </c>
    </row>
    <row r="175" spans="2:65" s="1" customFormat="1" ht="24.15" customHeight="1" x14ac:dyDescent="0.2">
      <c r="B175" s="136"/>
      <c r="C175" s="169" t="s">
        <v>415</v>
      </c>
      <c r="D175" s="169" t="s">
        <v>490</v>
      </c>
      <c r="E175" s="170" t="s">
        <v>7973</v>
      </c>
      <c r="F175" s="171" t="s">
        <v>7974</v>
      </c>
      <c r="G175" s="172" t="s">
        <v>358</v>
      </c>
      <c r="H175" s="173">
        <v>210</v>
      </c>
      <c r="I175" s="174"/>
      <c r="J175" s="175">
        <f>ROUND(I175*H175,2)</f>
        <v>0</v>
      </c>
      <c r="K175" s="171" t="s">
        <v>346</v>
      </c>
      <c r="L175" s="176"/>
      <c r="M175" s="177" t="s">
        <v>1</v>
      </c>
      <c r="N175" s="178" t="s">
        <v>42</v>
      </c>
      <c r="P175" s="146">
        <f>O175*H175</f>
        <v>0</v>
      </c>
      <c r="Q175" s="146">
        <v>0</v>
      </c>
      <c r="R175" s="146">
        <f>Q175*H175</f>
        <v>0</v>
      </c>
      <c r="S175" s="146">
        <v>0</v>
      </c>
      <c r="T175" s="147">
        <f>S175*H175</f>
        <v>0</v>
      </c>
      <c r="AR175" s="148" t="s">
        <v>494</v>
      </c>
      <c r="AT175" s="148" t="s">
        <v>490</v>
      </c>
      <c r="AU175" s="148" t="s">
        <v>84</v>
      </c>
      <c r="AY175" s="17" t="s">
        <v>339</v>
      </c>
      <c r="BE175" s="149">
        <f>IF(N175="základní",J175,0)</f>
        <v>0</v>
      </c>
      <c r="BF175" s="149">
        <f>IF(N175="snížená",J175,0)</f>
        <v>0</v>
      </c>
      <c r="BG175" s="149">
        <f>IF(N175="zákl. přenesená",J175,0)</f>
        <v>0</v>
      </c>
      <c r="BH175" s="149">
        <f>IF(N175="sníž. přenesená",J175,0)</f>
        <v>0</v>
      </c>
      <c r="BI175" s="149">
        <f>IF(N175="nulová",J175,0)</f>
        <v>0</v>
      </c>
      <c r="BJ175" s="17" t="s">
        <v>84</v>
      </c>
      <c r="BK175" s="149">
        <f>ROUND(I175*H175,2)</f>
        <v>0</v>
      </c>
      <c r="BL175" s="17" t="s">
        <v>494</v>
      </c>
      <c r="BM175" s="148" t="s">
        <v>7975</v>
      </c>
    </row>
    <row r="176" spans="2:65" s="1" customFormat="1" x14ac:dyDescent="0.2">
      <c r="B176" s="32"/>
      <c r="D176" s="150" t="s">
        <v>348</v>
      </c>
      <c r="F176" s="151" t="s">
        <v>7974</v>
      </c>
      <c r="I176" s="152"/>
      <c r="L176" s="32"/>
      <c r="M176" s="153"/>
      <c r="T176" s="56"/>
      <c r="AT176" s="17" t="s">
        <v>348</v>
      </c>
      <c r="AU176" s="17" t="s">
        <v>84</v>
      </c>
    </row>
    <row r="177" spans="2:65" s="12" customFormat="1" x14ac:dyDescent="0.2">
      <c r="B177" s="155"/>
      <c r="D177" s="150" t="s">
        <v>376</v>
      </c>
      <c r="E177" s="156" t="s">
        <v>1</v>
      </c>
      <c r="F177" s="157" t="s">
        <v>7976</v>
      </c>
      <c r="H177" s="158">
        <v>115</v>
      </c>
      <c r="I177" s="159"/>
      <c r="L177" s="155"/>
      <c r="M177" s="160"/>
      <c r="T177" s="161"/>
      <c r="AT177" s="156" t="s">
        <v>376</v>
      </c>
      <c r="AU177" s="156" t="s">
        <v>84</v>
      </c>
      <c r="AV177" s="12" t="s">
        <v>86</v>
      </c>
      <c r="AW177" s="12" t="s">
        <v>34</v>
      </c>
      <c r="AX177" s="12" t="s">
        <v>77</v>
      </c>
      <c r="AY177" s="156" t="s">
        <v>339</v>
      </c>
    </row>
    <row r="178" spans="2:65" s="12" customFormat="1" x14ac:dyDescent="0.2">
      <c r="B178" s="155"/>
      <c r="D178" s="150" t="s">
        <v>376</v>
      </c>
      <c r="E178" s="156" t="s">
        <v>1</v>
      </c>
      <c r="F178" s="157" t="s">
        <v>7977</v>
      </c>
      <c r="H178" s="158">
        <v>20</v>
      </c>
      <c r="I178" s="159"/>
      <c r="L178" s="155"/>
      <c r="M178" s="160"/>
      <c r="T178" s="161"/>
      <c r="AT178" s="156" t="s">
        <v>376</v>
      </c>
      <c r="AU178" s="156" t="s">
        <v>84</v>
      </c>
      <c r="AV178" s="12" t="s">
        <v>86</v>
      </c>
      <c r="AW178" s="12" t="s">
        <v>34</v>
      </c>
      <c r="AX178" s="12" t="s">
        <v>77</v>
      </c>
      <c r="AY178" s="156" t="s">
        <v>339</v>
      </c>
    </row>
    <row r="179" spans="2:65" s="12" customFormat="1" x14ac:dyDescent="0.2">
      <c r="B179" s="155"/>
      <c r="D179" s="150" t="s">
        <v>376</v>
      </c>
      <c r="E179" s="156" t="s">
        <v>1</v>
      </c>
      <c r="F179" s="157" t="s">
        <v>7978</v>
      </c>
      <c r="H179" s="158">
        <v>25</v>
      </c>
      <c r="I179" s="159"/>
      <c r="L179" s="155"/>
      <c r="M179" s="160"/>
      <c r="T179" s="161"/>
      <c r="AT179" s="156" t="s">
        <v>376</v>
      </c>
      <c r="AU179" s="156" t="s">
        <v>84</v>
      </c>
      <c r="AV179" s="12" t="s">
        <v>86</v>
      </c>
      <c r="AW179" s="12" t="s">
        <v>34</v>
      </c>
      <c r="AX179" s="12" t="s">
        <v>77</v>
      </c>
      <c r="AY179" s="156" t="s">
        <v>339</v>
      </c>
    </row>
    <row r="180" spans="2:65" s="12" customFormat="1" x14ac:dyDescent="0.2">
      <c r="B180" s="155"/>
      <c r="D180" s="150" t="s">
        <v>376</v>
      </c>
      <c r="E180" s="156" t="s">
        <v>1</v>
      </c>
      <c r="F180" s="157" t="s">
        <v>7954</v>
      </c>
      <c r="H180" s="158">
        <v>33</v>
      </c>
      <c r="I180" s="159"/>
      <c r="L180" s="155"/>
      <c r="M180" s="160"/>
      <c r="T180" s="161"/>
      <c r="AT180" s="156" t="s">
        <v>376</v>
      </c>
      <c r="AU180" s="156" t="s">
        <v>84</v>
      </c>
      <c r="AV180" s="12" t="s">
        <v>86</v>
      </c>
      <c r="AW180" s="12" t="s">
        <v>34</v>
      </c>
      <c r="AX180" s="12" t="s">
        <v>77</v>
      </c>
      <c r="AY180" s="156" t="s">
        <v>339</v>
      </c>
    </row>
    <row r="181" spans="2:65" s="12" customFormat="1" x14ac:dyDescent="0.2">
      <c r="B181" s="155"/>
      <c r="D181" s="150" t="s">
        <v>376</v>
      </c>
      <c r="E181" s="156" t="s">
        <v>1</v>
      </c>
      <c r="F181" s="157" t="s">
        <v>433</v>
      </c>
      <c r="H181" s="158">
        <v>17</v>
      </c>
      <c r="I181" s="159"/>
      <c r="L181" s="155"/>
      <c r="M181" s="160"/>
      <c r="T181" s="161"/>
      <c r="AT181" s="156" t="s">
        <v>376</v>
      </c>
      <c r="AU181" s="156" t="s">
        <v>84</v>
      </c>
      <c r="AV181" s="12" t="s">
        <v>86</v>
      </c>
      <c r="AW181" s="12" t="s">
        <v>34</v>
      </c>
      <c r="AX181" s="12" t="s">
        <v>77</v>
      </c>
      <c r="AY181" s="156" t="s">
        <v>339</v>
      </c>
    </row>
    <row r="182" spans="2:65" s="13" customFormat="1" x14ac:dyDescent="0.2">
      <c r="B182" s="162"/>
      <c r="D182" s="150" t="s">
        <v>376</v>
      </c>
      <c r="E182" s="163" t="s">
        <v>1</v>
      </c>
      <c r="F182" s="164" t="s">
        <v>398</v>
      </c>
      <c r="H182" s="165">
        <v>210</v>
      </c>
      <c r="I182" s="166"/>
      <c r="L182" s="162"/>
      <c r="M182" s="167"/>
      <c r="T182" s="168"/>
      <c r="AT182" s="163" t="s">
        <v>376</v>
      </c>
      <c r="AU182" s="163" t="s">
        <v>84</v>
      </c>
      <c r="AV182" s="13" t="s">
        <v>249</v>
      </c>
      <c r="AW182" s="13" t="s">
        <v>34</v>
      </c>
      <c r="AX182" s="13" t="s">
        <v>84</v>
      </c>
      <c r="AY182" s="163" t="s">
        <v>339</v>
      </c>
    </row>
    <row r="183" spans="2:65" s="1" customFormat="1" ht="21.75" customHeight="1" x14ac:dyDescent="0.2">
      <c r="B183" s="136"/>
      <c r="C183" s="137" t="s">
        <v>421</v>
      </c>
      <c r="D183" s="137" t="s">
        <v>342</v>
      </c>
      <c r="E183" s="138" t="s">
        <v>7979</v>
      </c>
      <c r="F183" s="139" t="s">
        <v>7980</v>
      </c>
      <c r="G183" s="140" t="s">
        <v>345</v>
      </c>
      <c r="H183" s="141">
        <v>4</v>
      </c>
      <c r="I183" s="142"/>
      <c r="J183" s="143">
        <f>ROUND(I183*H183,2)</f>
        <v>0</v>
      </c>
      <c r="K183" s="139" t="s">
        <v>346</v>
      </c>
      <c r="L183" s="32"/>
      <c r="M183" s="144" t="s">
        <v>1</v>
      </c>
      <c r="N183" s="145" t="s">
        <v>42</v>
      </c>
      <c r="P183" s="146">
        <f>O183*H183</f>
        <v>0</v>
      </c>
      <c r="Q183" s="146">
        <v>0</v>
      </c>
      <c r="R183" s="146">
        <f>Q183*H183</f>
        <v>0</v>
      </c>
      <c r="S183" s="146">
        <v>0</v>
      </c>
      <c r="T183" s="147">
        <f>S183*H183</f>
        <v>0</v>
      </c>
      <c r="AR183" s="148" t="s">
        <v>249</v>
      </c>
      <c r="AT183" s="148" t="s">
        <v>342</v>
      </c>
      <c r="AU183" s="148" t="s">
        <v>84</v>
      </c>
      <c r="AY183" s="17" t="s">
        <v>339</v>
      </c>
      <c r="BE183" s="149">
        <f>IF(N183="základní",J183,0)</f>
        <v>0</v>
      </c>
      <c r="BF183" s="149">
        <f>IF(N183="snížená",J183,0)</f>
        <v>0</v>
      </c>
      <c r="BG183" s="149">
        <f>IF(N183="zákl. přenesená",J183,0)</f>
        <v>0</v>
      </c>
      <c r="BH183" s="149">
        <f>IF(N183="sníž. přenesená",J183,0)</f>
        <v>0</v>
      </c>
      <c r="BI183" s="149">
        <f>IF(N183="nulová",J183,0)</f>
        <v>0</v>
      </c>
      <c r="BJ183" s="17" t="s">
        <v>84</v>
      </c>
      <c r="BK183" s="149">
        <f>ROUND(I183*H183,2)</f>
        <v>0</v>
      </c>
      <c r="BL183" s="17" t="s">
        <v>249</v>
      </c>
      <c r="BM183" s="148" t="s">
        <v>7981</v>
      </c>
    </row>
    <row r="184" spans="2:65" s="1" customFormat="1" ht="28.8" x14ac:dyDescent="0.2">
      <c r="B184" s="32"/>
      <c r="D184" s="150" t="s">
        <v>348</v>
      </c>
      <c r="F184" s="151" t="s">
        <v>7982</v>
      </c>
      <c r="I184" s="152"/>
      <c r="L184" s="32"/>
      <c r="M184" s="153"/>
      <c r="T184" s="56"/>
      <c r="AT184" s="17" t="s">
        <v>348</v>
      </c>
      <c r="AU184" s="17" t="s">
        <v>84</v>
      </c>
    </row>
    <row r="185" spans="2:65" s="1" customFormat="1" ht="24.15" customHeight="1" x14ac:dyDescent="0.2">
      <c r="B185" s="136"/>
      <c r="C185" s="169" t="s">
        <v>423</v>
      </c>
      <c r="D185" s="169" t="s">
        <v>490</v>
      </c>
      <c r="E185" s="170" t="s">
        <v>7983</v>
      </c>
      <c r="F185" s="171" t="s">
        <v>7984</v>
      </c>
      <c r="G185" s="172" t="s">
        <v>358</v>
      </c>
      <c r="H185" s="173">
        <v>110</v>
      </c>
      <c r="I185" s="174"/>
      <c r="J185" s="175">
        <f>ROUND(I185*H185,2)</f>
        <v>0</v>
      </c>
      <c r="K185" s="171" t="s">
        <v>346</v>
      </c>
      <c r="L185" s="176"/>
      <c r="M185" s="177" t="s">
        <v>1</v>
      </c>
      <c r="N185" s="178" t="s">
        <v>42</v>
      </c>
      <c r="P185" s="146">
        <f>O185*H185</f>
        <v>0</v>
      </c>
      <c r="Q185" s="146">
        <v>0</v>
      </c>
      <c r="R185" s="146">
        <f>Q185*H185</f>
        <v>0</v>
      </c>
      <c r="S185" s="146">
        <v>0</v>
      </c>
      <c r="T185" s="147">
        <f>S185*H185</f>
        <v>0</v>
      </c>
      <c r="AR185" s="148" t="s">
        <v>494</v>
      </c>
      <c r="AT185" s="148" t="s">
        <v>490</v>
      </c>
      <c r="AU185" s="148" t="s">
        <v>84</v>
      </c>
      <c r="AY185" s="17" t="s">
        <v>339</v>
      </c>
      <c r="BE185" s="149">
        <f>IF(N185="základní",J185,0)</f>
        <v>0</v>
      </c>
      <c r="BF185" s="149">
        <f>IF(N185="snížená",J185,0)</f>
        <v>0</v>
      </c>
      <c r="BG185" s="149">
        <f>IF(N185="zákl. přenesená",J185,0)</f>
        <v>0</v>
      </c>
      <c r="BH185" s="149">
        <f>IF(N185="sníž. přenesená",J185,0)</f>
        <v>0</v>
      </c>
      <c r="BI185" s="149">
        <f>IF(N185="nulová",J185,0)</f>
        <v>0</v>
      </c>
      <c r="BJ185" s="17" t="s">
        <v>84</v>
      </c>
      <c r="BK185" s="149">
        <f>ROUND(I185*H185,2)</f>
        <v>0</v>
      </c>
      <c r="BL185" s="17" t="s">
        <v>494</v>
      </c>
      <c r="BM185" s="148" t="s">
        <v>7985</v>
      </c>
    </row>
    <row r="186" spans="2:65" s="1" customFormat="1" x14ac:dyDescent="0.2">
      <c r="B186" s="32"/>
      <c r="D186" s="150" t="s">
        <v>348</v>
      </c>
      <c r="F186" s="151" t="s">
        <v>7984</v>
      </c>
      <c r="I186" s="152"/>
      <c r="L186" s="32"/>
      <c r="M186" s="153"/>
      <c r="T186" s="56"/>
      <c r="AT186" s="17" t="s">
        <v>348</v>
      </c>
      <c r="AU186" s="17" t="s">
        <v>84</v>
      </c>
    </row>
    <row r="187" spans="2:65" s="12" customFormat="1" x14ac:dyDescent="0.2">
      <c r="B187" s="155"/>
      <c r="D187" s="150" t="s">
        <v>376</v>
      </c>
      <c r="E187" s="156" t="s">
        <v>1</v>
      </c>
      <c r="F187" s="157" t="s">
        <v>7986</v>
      </c>
      <c r="H187" s="158">
        <v>102</v>
      </c>
      <c r="I187" s="159"/>
      <c r="L187" s="155"/>
      <c r="M187" s="160"/>
      <c r="T187" s="161"/>
      <c r="AT187" s="156" t="s">
        <v>376</v>
      </c>
      <c r="AU187" s="156" t="s">
        <v>84</v>
      </c>
      <c r="AV187" s="12" t="s">
        <v>86</v>
      </c>
      <c r="AW187" s="12" t="s">
        <v>34</v>
      </c>
      <c r="AX187" s="12" t="s">
        <v>77</v>
      </c>
      <c r="AY187" s="156" t="s">
        <v>339</v>
      </c>
    </row>
    <row r="188" spans="2:65" s="12" customFormat="1" x14ac:dyDescent="0.2">
      <c r="B188" s="155"/>
      <c r="D188" s="150" t="s">
        <v>376</v>
      </c>
      <c r="E188" s="156" t="s">
        <v>1</v>
      </c>
      <c r="F188" s="157" t="s">
        <v>385</v>
      </c>
      <c r="H188" s="158">
        <v>8</v>
      </c>
      <c r="I188" s="159"/>
      <c r="L188" s="155"/>
      <c r="M188" s="160"/>
      <c r="T188" s="161"/>
      <c r="AT188" s="156" t="s">
        <v>376</v>
      </c>
      <c r="AU188" s="156" t="s">
        <v>84</v>
      </c>
      <c r="AV188" s="12" t="s">
        <v>86</v>
      </c>
      <c r="AW188" s="12" t="s">
        <v>34</v>
      </c>
      <c r="AX188" s="12" t="s">
        <v>77</v>
      </c>
      <c r="AY188" s="156" t="s">
        <v>339</v>
      </c>
    </row>
    <row r="189" spans="2:65" s="13" customFormat="1" x14ac:dyDescent="0.2">
      <c r="B189" s="162"/>
      <c r="D189" s="150" t="s">
        <v>376</v>
      </c>
      <c r="E189" s="163" t="s">
        <v>1</v>
      </c>
      <c r="F189" s="164" t="s">
        <v>398</v>
      </c>
      <c r="H189" s="165">
        <v>110</v>
      </c>
      <c r="I189" s="166"/>
      <c r="L189" s="162"/>
      <c r="M189" s="167"/>
      <c r="T189" s="168"/>
      <c r="AT189" s="163" t="s">
        <v>376</v>
      </c>
      <c r="AU189" s="163" t="s">
        <v>84</v>
      </c>
      <c r="AV189" s="13" t="s">
        <v>249</v>
      </c>
      <c r="AW189" s="13" t="s">
        <v>34</v>
      </c>
      <c r="AX189" s="13" t="s">
        <v>84</v>
      </c>
      <c r="AY189" s="163" t="s">
        <v>339</v>
      </c>
    </row>
    <row r="190" spans="2:65" s="1" customFormat="1" ht="21.75" customHeight="1" x14ac:dyDescent="0.2">
      <c r="B190" s="136"/>
      <c r="C190" s="137" t="s">
        <v>428</v>
      </c>
      <c r="D190" s="137" t="s">
        <v>342</v>
      </c>
      <c r="E190" s="138" t="s">
        <v>7987</v>
      </c>
      <c r="F190" s="139" t="s">
        <v>7988</v>
      </c>
      <c r="G190" s="140" t="s">
        <v>345</v>
      </c>
      <c r="H190" s="141">
        <v>1</v>
      </c>
      <c r="I190" s="142"/>
      <c r="J190" s="143">
        <f>ROUND(I190*H190,2)</f>
        <v>0</v>
      </c>
      <c r="K190" s="139" t="s">
        <v>346</v>
      </c>
      <c r="L190" s="32"/>
      <c r="M190" s="144" t="s">
        <v>1</v>
      </c>
      <c r="N190" s="145" t="s">
        <v>42</v>
      </c>
      <c r="P190" s="146">
        <f>O190*H190</f>
        <v>0</v>
      </c>
      <c r="Q190" s="146">
        <v>0</v>
      </c>
      <c r="R190" s="146">
        <f>Q190*H190</f>
        <v>0</v>
      </c>
      <c r="S190" s="146">
        <v>0</v>
      </c>
      <c r="T190" s="147">
        <f>S190*H190</f>
        <v>0</v>
      </c>
      <c r="AR190" s="148" t="s">
        <v>249</v>
      </c>
      <c r="AT190" s="148" t="s">
        <v>342</v>
      </c>
      <c r="AU190" s="148" t="s">
        <v>84</v>
      </c>
      <c r="AY190" s="17" t="s">
        <v>339</v>
      </c>
      <c r="BE190" s="149">
        <f>IF(N190="základní",J190,0)</f>
        <v>0</v>
      </c>
      <c r="BF190" s="149">
        <f>IF(N190="snížená",J190,0)</f>
        <v>0</v>
      </c>
      <c r="BG190" s="149">
        <f>IF(N190="zákl. přenesená",J190,0)</f>
        <v>0</v>
      </c>
      <c r="BH190" s="149">
        <f>IF(N190="sníž. přenesená",J190,0)</f>
        <v>0</v>
      </c>
      <c r="BI190" s="149">
        <f>IF(N190="nulová",J190,0)</f>
        <v>0</v>
      </c>
      <c r="BJ190" s="17" t="s">
        <v>84</v>
      </c>
      <c r="BK190" s="149">
        <f>ROUND(I190*H190,2)</f>
        <v>0</v>
      </c>
      <c r="BL190" s="17" t="s">
        <v>249</v>
      </c>
      <c r="BM190" s="148" t="s">
        <v>7989</v>
      </c>
    </row>
    <row r="191" spans="2:65" s="1" customFormat="1" ht="28.8" x14ac:dyDescent="0.2">
      <c r="B191" s="32"/>
      <c r="D191" s="150" t="s">
        <v>348</v>
      </c>
      <c r="F191" s="151" t="s">
        <v>7990</v>
      </c>
      <c r="I191" s="152"/>
      <c r="L191" s="32"/>
      <c r="M191" s="153"/>
      <c r="T191" s="56"/>
      <c r="AT191" s="17" t="s">
        <v>348</v>
      </c>
      <c r="AU191" s="17" t="s">
        <v>84</v>
      </c>
    </row>
    <row r="192" spans="2:65" s="1" customFormat="1" ht="24.15" customHeight="1" x14ac:dyDescent="0.2">
      <c r="B192" s="136"/>
      <c r="C192" s="169" t="s">
        <v>433</v>
      </c>
      <c r="D192" s="169" t="s">
        <v>490</v>
      </c>
      <c r="E192" s="170" t="s">
        <v>7991</v>
      </c>
      <c r="F192" s="171" t="s">
        <v>7992</v>
      </c>
      <c r="G192" s="172" t="s">
        <v>358</v>
      </c>
      <c r="H192" s="173">
        <v>880</v>
      </c>
      <c r="I192" s="174"/>
      <c r="J192" s="175">
        <f>ROUND(I192*H192,2)</f>
        <v>0</v>
      </c>
      <c r="K192" s="171" t="s">
        <v>346</v>
      </c>
      <c r="L192" s="176"/>
      <c r="M192" s="177" t="s">
        <v>1</v>
      </c>
      <c r="N192" s="178" t="s">
        <v>42</v>
      </c>
      <c r="P192" s="146">
        <f>O192*H192</f>
        <v>0</v>
      </c>
      <c r="Q192" s="146">
        <v>0</v>
      </c>
      <c r="R192" s="146">
        <f>Q192*H192</f>
        <v>0</v>
      </c>
      <c r="S192" s="146">
        <v>0</v>
      </c>
      <c r="T192" s="147">
        <f>S192*H192</f>
        <v>0</v>
      </c>
      <c r="AR192" s="148" t="s">
        <v>494</v>
      </c>
      <c r="AT192" s="148" t="s">
        <v>490</v>
      </c>
      <c r="AU192" s="148" t="s">
        <v>84</v>
      </c>
      <c r="AY192" s="17" t="s">
        <v>339</v>
      </c>
      <c r="BE192" s="149">
        <f>IF(N192="základní",J192,0)</f>
        <v>0</v>
      </c>
      <c r="BF192" s="149">
        <f>IF(N192="snížená",J192,0)</f>
        <v>0</v>
      </c>
      <c r="BG192" s="149">
        <f>IF(N192="zákl. přenesená",J192,0)</f>
        <v>0</v>
      </c>
      <c r="BH192" s="149">
        <f>IF(N192="sníž. přenesená",J192,0)</f>
        <v>0</v>
      </c>
      <c r="BI192" s="149">
        <f>IF(N192="nulová",J192,0)</f>
        <v>0</v>
      </c>
      <c r="BJ192" s="17" t="s">
        <v>84</v>
      </c>
      <c r="BK192" s="149">
        <f>ROUND(I192*H192,2)</f>
        <v>0</v>
      </c>
      <c r="BL192" s="17" t="s">
        <v>494</v>
      </c>
      <c r="BM192" s="148" t="s">
        <v>7993</v>
      </c>
    </row>
    <row r="193" spans="2:65" s="1" customFormat="1" x14ac:dyDescent="0.2">
      <c r="B193" s="32"/>
      <c r="D193" s="150" t="s">
        <v>348</v>
      </c>
      <c r="F193" s="151" t="s">
        <v>7992</v>
      </c>
      <c r="I193" s="152"/>
      <c r="L193" s="32"/>
      <c r="M193" s="153"/>
      <c r="T193" s="56"/>
      <c r="AT193" s="17" t="s">
        <v>348</v>
      </c>
      <c r="AU193" s="17" t="s">
        <v>84</v>
      </c>
    </row>
    <row r="194" spans="2:65" s="12" customFormat="1" x14ac:dyDescent="0.2">
      <c r="B194" s="155"/>
      <c r="D194" s="150" t="s">
        <v>376</v>
      </c>
      <c r="E194" s="156" t="s">
        <v>1</v>
      </c>
      <c r="F194" s="157" t="s">
        <v>7994</v>
      </c>
      <c r="H194" s="158">
        <v>203</v>
      </c>
      <c r="I194" s="159"/>
      <c r="L194" s="155"/>
      <c r="M194" s="160"/>
      <c r="T194" s="161"/>
      <c r="AT194" s="156" t="s">
        <v>376</v>
      </c>
      <c r="AU194" s="156" t="s">
        <v>84</v>
      </c>
      <c r="AV194" s="12" t="s">
        <v>86</v>
      </c>
      <c r="AW194" s="12" t="s">
        <v>34</v>
      </c>
      <c r="AX194" s="12" t="s">
        <v>77</v>
      </c>
      <c r="AY194" s="156" t="s">
        <v>339</v>
      </c>
    </row>
    <row r="195" spans="2:65" s="12" customFormat="1" x14ac:dyDescent="0.2">
      <c r="B195" s="155"/>
      <c r="D195" s="150" t="s">
        <v>376</v>
      </c>
      <c r="E195" s="156" t="s">
        <v>1</v>
      </c>
      <c r="F195" s="157" t="s">
        <v>7995</v>
      </c>
      <c r="H195" s="158">
        <v>110</v>
      </c>
      <c r="I195" s="159"/>
      <c r="L195" s="155"/>
      <c r="M195" s="160"/>
      <c r="T195" s="161"/>
      <c r="AT195" s="156" t="s">
        <v>376</v>
      </c>
      <c r="AU195" s="156" t="s">
        <v>84</v>
      </c>
      <c r="AV195" s="12" t="s">
        <v>86</v>
      </c>
      <c r="AW195" s="12" t="s">
        <v>34</v>
      </c>
      <c r="AX195" s="12" t="s">
        <v>77</v>
      </c>
      <c r="AY195" s="156" t="s">
        <v>339</v>
      </c>
    </row>
    <row r="196" spans="2:65" s="12" customFormat="1" x14ac:dyDescent="0.2">
      <c r="B196" s="155"/>
      <c r="D196" s="150" t="s">
        <v>376</v>
      </c>
      <c r="E196" s="156" t="s">
        <v>1</v>
      </c>
      <c r="F196" s="157" t="s">
        <v>7996</v>
      </c>
      <c r="H196" s="158">
        <v>320</v>
      </c>
      <c r="I196" s="159"/>
      <c r="L196" s="155"/>
      <c r="M196" s="160"/>
      <c r="T196" s="161"/>
      <c r="AT196" s="156" t="s">
        <v>376</v>
      </c>
      <c r="AU196" s="156" t="s">
        <v>84</v>
      </c>
      <c r="AV196" s="12" t="s">
        <v>86</v>
      </c>
      <c r="AW196" s="12" t="s">
        <v>34</v>
      </c>
      <c r="AX196" s="12" t="s">
        <v>77</v>
      </c>
      <c r="AY196" s="156" t="s">
        <v>339</v>
      </c>
    </row>
    <row r="197" spans="2:65" s="12" customFormat="1" x14ac:dyDescent="0.2">
      <c r="B197" s="155"/>
      <c r="D197" s="150" t="s">
        <v>376</v>
      </c>
      <c r="E197" s="156" t="s">
        <v>1</v>
      </c>
      <c r="F197" s="157" t="s">
        <v>7997</v>
      </c>
      <c r="H197" s="158">
        <v>205</v>
      </c>
      <c r="I197" s="159"/>
      <c r="L197" s="155"/>
      <c r="M197" s="160"/>
      <c r="T197" s="161"/>
      <c r="AT197" s="156" t="s">
        <v>376</v>
      </c>
      <c r="AU197" s="156" t="s">
        <v>84</v>
      </c>
      <c r="AV197" s="12" t="s">
        <v>86</v>
      </c>
      <c r="AW197" s="12" t="s">
        <v>34</v>
      </c>
      <c r="AX197" s="12" t="s">
        <v>77</v>
      </c>
      <c r="AY197" s="156" t="s">
        <v>339</v>
      </c>
    </row>
    <row r="198" spans="2:65" s="12" customFormat="1" x14ac:dyDescent="0.2">
      <c r="B198" s="155"/>
      <c r="D198" s="150" t="s">
        <v>376</v>
      </c>
      <c r="E198" s="156" t="s">
        <v>1</v>
      </c>
      <c r="F198" s="157" t="s">
        <v>7998</v>
      </c>
      <c r="H198" s="158">
        <v>10</v>
      </c>
      <c r="I198" s="159"/>
      <c r="L198" s="155"/>
      <c r="M198" s="160"/>
      <c r="T198" s="161"/>
      <c r="AT198" s="156" t="s">
        <v>376</v>
      </c>
      <c r="AU198" s="156" t="s">
        <v>84</v>
      </c>
      <c r="AV198" s="12" t="s">
        <v>86</v>
      </c>
      <c r="AW198" s="12" t="s">
        <v>34</v>
      </c>
      <c r="AX198" s="12" t="s">
        <v>77</v>
      </c>
      <c r="AY198" s="156" t="s">
        <v>339</v>
      </c>
    </row>
    <row r="199" spans="2:65" s="12" customFormat="1" x14ac:dyDescent="0.2">
      <c r="B199" s="155"/>
      <c r="D199" s="150" t="s">
        <v>376</v>
      </c>
      <c r="E199" s="156" t="s">
        <v>1</v>
      </c>
      <c r="F199" s="157" t="s">
        <v>7999</v>
      </c>
      <c r="H199" s="158">
        <v>20</v>
      </c>
      <c r="I199" s="159"/>
      <c r="L199" s="155"/>
      <c r="M199" s="160"/>
      <c r="T199" s="161"/>
      <c r="AT199" s="156" t="s">
        <v>376</v>
      </c>
      <c r="AU199" s="156" t="s">
        <v>84</v>
      </c>
      <c r="AV199" s="12" t="s">
        <v>86</v>
      </c>
      <c r="AW199" s="12" t="s">
        <v>34</v>
      </c>
      <c r="AX199" s="12" t="s">
        <v>77</v>
      </c>
      <c r="AY199" s="156" t="s">
        <v>339</v>
      </c>
    </row>
    <row r="200" spans="2:65" s="12" customFormat="1" x14ac:dyDescent="0.2">
      <c r="B200" s="155"/>
      <c r="D200" s="150" t="s">
        <v>376</v>
      </c>
      <c r="E200" s="156" t="s">
        <v>1</v>
      </c>
      <c r="F200" s="157" t="s">
        <v>8</v>
      </c>
      <c r="H200" s="158">
        <v>12</v>
      </c>
      <c r="I200" s="159"/>
      <c r="L200" s="155"/>
      <c r="M200" s="160"/>
      <c r="T200" s="161"/>
      <c r="AT200" s="156" t="s">
        <v>376</v>
      </c>
      <c r="AU200" s="156" t="s">
        <v>84</v>
      </c>
      <c r="AV200" s="12" t="s">
        <v>86</v>
      </c>
      <c r="AW200" s="12" t="s">
        <v>34</v>
      </c>
      <c r="AX200" s="12" t="s">
        <v>77</v>
      </c>
      <c r="AY200" s="156" t="s">
        <v>339</v>
      </c>
    </row>
    <row r="201" spans="2:65" s="13" customFormat="1" x14ac:dyDescent="0.2">
      <c r="B201" s="162"/>
      <c r="D201" s="150" t="s">
        <v>376</v>
      </c>
      <c r="E201" s="163" t="s">
        <v>1</v>
      </c>
      <c r="F201" s="164" t="s">
        <v>398</v>
      </c>
      <c r="H201" s="165">
        <v>880</v>
      </c>
      <c r="I201" s="166"/>
      <c r="L201" s="162"/>
      <c r="M201" s="167"/>
      <c r="T201" s="168"/>
      <c r="AT201" s="163" t="s">
        <v>376</v>
      </c>
      <c r="AU201" s="163" t="s">
        <v>84</v>
      </c>
      <c r="AV201" s="13" t="s">
        <v>249</v>
      </c>
      <c r="AW201" s="13" t="s">
        <v>34</v>
      </c>
      <c r="AX201" s="13" t="s">
        <v>84</v>
      </c>
      <c r="AY201" s="163" t="s">
        <v>339</v>
      </c>
    </row>
    <row r="202" spans="2:65" s="1" customFormat="1" ht="21.75" customHeight="1" x14ac:dyDescent="0.2">
      <c r="B202" s="136"/>
      <c r="C202" s="137" t="s">
        <v>439</v>
      </c>
      <c r="D202" s="137" t="s">
        <v>342</v>
      </c>
      <c r="E202" s="138" t="s">
        <v>8000</v>
      </c>
      <c r="F202" s="139" t="s">
        <v>8001</v>
      </c>
      <c r="G202" s="140" t="s">
        <v>345</v>
      </c>
      <c r="H202" s="141">
        <v>6</v>
      </c>
      <c r="I202" s="142"/>
      <c r="J202" s="143">
        <f>ROUND(I202*H202,2)</f>
        <v>0</v>
      </c>
      <c r="K202" s="139" t="s">
        <v>346</v>
      </c>
      <c r="L202" s="32"/>
      <c r="M202" s="144" t="s">
        <v>1</v>
      </c>
      <c r="N202" s="145" t="s">
        <v>42</v>
      </c>
      <c r="P202" s="146">
        <f>O202*H202</f>
        <v>0</v>
      </c>
      <c r="Q202" s="146">
        <v>0</v>
      </c>
      <c r="R202" s="146">
        <f>Q202*H202</f>
        <v>0</v>
      </c>
      <c r="S202" s="146">
        <v>0</v>
      </c>
      <c r="T202" s="147">
        <f>S202*H202</f>
        <v>0</v>
      </c>
      <c r="AR202" s="148" t="s">
        <v>249</v>
      </c>
      <c r="AT202" s="148" t="s">
        <v>342</v>
      </c>
      <c r="AU202" s="148" t="s">
        <v>84</v>
      </c>
      <c r="AY202" s="17" t="s">
        <v>339</v>
      </c>
      <c r="BE202" s="149">
        <f>IF(N202="základní",J202,0)</f>
        <v>0</v>
      </c>
      <c r="BF202" s="149">
        <f>IF(N202="snížená",J202,0)</f>
        <v>0</v>
      </c>
      <c r="BG202" s="149">
        <f>IF(N202="zákl. přenesená",J202,0)</f>
        <v>0</v>
      </c>
      <c r="BH202" s="149">
        <f>IF(N202="sníž. přenesená",J202,0)</f>
        <v>0</v>
      </c>
      <c r="BI202" s="149">
        <f>IF(N202="nulová",J202,0)</f>
        <v>0</v>
      </c>
      <c r="BJ202" s="17" t="s">
        <v>84</v>
      </c>
      <c r="BK202" s="149">
        <f>ROUND(I202*H202,2)</f>
        <v>0</v>
      </c>
      <c r="BL202" s="17" t="s">
        <v>249</v>
      </c>
      <c r="BM202" s="148" t="s">
        <v>8002</v>
      </c>
    </row>
    <row r="203" spans="2:65" s="1" customFormat="1" ht="28.8" x14ac:dyDescent="0.2">
      <c r="B203" s="32"/>
      <c r="D203" s="150" t="s">
        <v>348</v>
      </c>
      <c r="F203" s="151" t="s">
        <v>8003</v>
      </c>
      <c r="I203" s="152"/>
      <c r="L203" s="32"/>
      <c r="M203" s="153"/>
      <c r="T203" s="56"/>
      <c r="AT203" s="17" t="s">
        <v>348</v>
      </c>
      <c r="AU203" s="17" t="s">
        <v>84</v>
      </c>
    </row>
    <row r="204" spans="2:65" s="1" customFormat="1" ht="24.15" customHeight="1" x14ac:dyDescent="0.2">
      <c r="B204" s="136"/>
      <c r="C204" s="137" t="s">
        <v>445</v>
      </c>
      <c r="D204" s="137" t="s">
        <v>342</v>
      </c>
      <c r="E204" s="138" t="s">
        <v>7195</v>
      </c>
      <c r="F204" s="139" t="s">
        <v>7196</v>
      </c>
      <c r="G204" s="140" t="s">
        <v>358</v>
      </c>
      <c r="H204" s="141">
        <v>1200</v>
      </c>
      <c r="I204" s="142"/>
      <c r="J204" s="143">
        <f>ROUND(I204*H204,2)</f>
        <v>0</v>
      </c>
      <c r="K204" s="139" t="s">
        <v>346</v>
      </c>
      <c r="L204" s="32"/>
      <c r="M204" s="144" t="s">
        <v>1</v>
      </c>
      <c r="N204" s="145" t="s">
        <v>42</v>
      </c>
      <c r="P204" s="146">
        <f>O204*H204</f>
        <v>0</v>
      </c>
      <c r="Q204" s="146">
        <v>0</v>
      </c>
      <c r="R204" s="146">
        <f>Q204*H204</f>
        <v>0</v>
      </c>
      <c r="S204" s="146">
        <v>0</v>
      </c>
      <c r="T204" s="147">
        <f>S204*H204</f>
        <v>0</v>
      </c>
      <c r="AR204" s="148" t="s">
        <v>249</v>
      </c>
      <c r="AT204" s="148" t="s">
        <v>342</v>
      </c>
      <c r="AU204" s="148" t="s">
        <v>84</v>
      </c>
      <c r="AY204" s="17" t="s">
        <v>339</v>
      </c>
      <c r="BE204" s="149">
        <f>IF(N204="základní",J204,0)</f>
        <v>0</v>
      </c>
      <c r="BF204" s="149">
        <f>IF(N204="snížená",J204,0)</f>
        <v>0</v>
      </c>
      <c r="BG204" s="149">
        <f>IF(N204="zákl. přenesená",J204,0)</f>
        <v>0</v>
      </c>
      <c r="BH204" s="149">
        <f>IF(N204="sníž. přenesená",J204,0)</f>
        <v>0</v>
      </c>
      <c r="BI204" s="149">
        <f>IF(N204="nulová",J204,0)</f>
        <v>0</v>
      </c>
      <c r="BJ204" s="17" t="s">
        <v>84</v>
      </c>
      <c r="BK204" s="149">
        <f>ROUND(I204*H204,2)</f>
        <v>0</v>
      </c>
      <c r="BL204" s="17" t="s">
        <v>249</v>
      </c>
      <c r="BM204" s="148" t="s">
        <v>8004</v>
      </c>
    </row>
    <row r="205" spans="2:65" s="1" customFormat="1" ht="38.4" x14ac:dyDescent="0.2">
      <c r="B205" s="32"/>
      <c r="D205" s="150" t="s">
        <v>348</v>
      </c>
      <c r="F205" s="151" t="s">
        <v>8005</v>
      </c>
      <c r="I205" s="152"/>
      <c r="L205" s="32"/>
      <c r="M205" s="153"/>
      <c r="T205" s="56"/>
      <c r="AT205" s="17" t="s">
        <v>348</v>
      </c>
      <c r="AU205" s="17" t="s">
        <v>84</v>
      </c>
    </row>
    <row r="206" spans="2:65" s="12" customFormat="1" x14ac:dyDescent="0.2">
      <c r="B206" s="155"/>
      <c r="D206" s="150" t="s">
        <v>376</v>
      </c>
      <c r="E206" s="156" t="s">
        <v>1</v>
      </c>
      <c r="F206" s="157" t="s">
        <v>8006</v>
      </c>
      <c r="H206" s="158">
        <v>880</v>
      </c>
      <c r="I206" s="159"/>
      <c r="L206" s="155"/>
      <c r="M206" s="160"/>
      <c r="T206" s="161"/>
      <c r="AT206" s="156" t="s">
        <v>376</v>
      </c>
      <c r="AU206" s="156" t="s">
        <v>84</v>
      </c>
      <c r="AV206" s="12" t="s">
        <v>86</v>
      </c>
      <c r="AW206" s="12" t="s">
        <v>34</v>
      </c>
      <c r="AX206" s="12" t="s">
        <v>77</v>
      </c>
      <c r="AY206" s="156" t="s">
        <v>339</v>
      </c>
    </row>
    <row r="207" spans="2:65" s="12" customFormat="1" x14ac:dyDescent="0.2">
      <c r="B207" s="155"/>
      <c r="D207" s="150" t="s">
        <v>376</v>
      </c>
      <c r="E207" s="156" t="s">
        <v>1</v>
      </c>
      <c r="F207" s="157" t="s">
        <v>8007</v>
      </c>
      <c r="H207" s="158">
        <v>110</v>
      </c>
      <c r="I207" s="159"/>
      <c r="L207" s="155"/>
      <c r="M207" s="160"/>
      <c r="T207" s="161"/>
      <c r="AT207" s="156" t="s">
        <v>376</v>
      </c>
      <c r="AU207" s="156" t="s">
        <v>84</v>
      </c>
      <c r="AV207" s="12" t="s">
        <v>86</v>
      </c>
      <c r="AW207" s="12" t="s">
        <v>34</v>
      </c>
      <c r="AX207" s="12" t="s">
        <v>77</v>
      </c>
      <c r="AY207" s="156" t="s">
        <v>339</v>
      </c>
    </row>
    <row r="208" spans="2:65" s="12" customFormat="1" x14ac:dyDescent="0.2">
      <c r="B208" s="155"/>
      <c r="D208" s="150" t="s">
        <v>376</v>
      </c>
      <c r="E208" s="156" t="s">
        <v>1</v>
      </c>
      <c r="F208" s="157" t="s">
        <v>8008</v>
      </c>
      <c r="H208" s="158">
        <v>210</v>
      </c>
      <c r="I208" s="159"/>
      <c r="L208" s="155"/>
      <c r="M208" s="160"/>
      <c r="T208" s="161"/>
      <c r="AT208" s="156" t="s">
        <v>376</v>
      </c>
      <c r="AU208" s="156" t="s">
        <v>84</v>
      </c>
      <c r="AV208" s="12" t="s">
        <v>86</v>
      </c>
      <c r="AW208" s="12" t="s">
        <v>34</v>
      </c>
      <c r="AX208" s="12" t="s">
        <v>77</v>
      </c>
      <c r="AY208" s="156" t="s">
        <v>339</v>
      </c>
    </row>
    <row r="209" spans="2:65" s="13" customFormat="1" x14ac:dyDescent="0.2">
      <c r="B209" s="162"/>
      <c r="D209" s="150" t="s">
        <v>376</v>
      </c>
      <c r="E209" s="163" t="s">
        <v>1</v>
      </c>
      <c r="F209" s="164" t="s">
        <v>398</v>
      </c>
      <c r="H209" s="165">
        <v>1200</v>
      </c>
      <c r="I209" s="166"/>
      <c r="L209" s="162"/>
      <c r="M209" s="167"/>
      <c r="T209" s="168"/>
      <c r="AT209" s="163" t="s">
        <v>376</v>
      </c>
      <c r="AU209" s="163" t="s">
        <v>84</v>
      </c>
      <c r="AV209" s="13" t="s">
        <v>249</v>
      </c>
      <c r="AW209" s="13" t="s">
        <v>34</v>
      </c>
      <c r="AX209" s="13" t="s">
        <v>84</v>
      </c>
      <c r="AY209" s="163" t="s">
        <v>339</v>
      </c>
    </row>
    <row r="210" spans="2:65" s="1" customFormat="1" ht="24.15" customHeight="1" x14ac:dyDescent="0.2">
      <c r="B210" s="136"/>
      <c r="C210" s="169" t="s">
        <v>451</v>
      </c>
      <c r="D210" s="169" t="s">
        <v>490</v>
      </c>
      <c r="E210" s="170" t="s">
        <v>8009</v>
      </c>
      <c r="F210" s="171" t="s">
        <v>8010</v>
      </c>
      <c r="G210" s="172" t="s">
        <v>358</v>
      </c>
      <c r="H210" s="173">
        <v>530</v>
      </c>
      <c r="I210" s="174"/>
      <c r="J210" s="175">
        <f>ROUND(I210*H210,2)</f>
        <v>0</v>
      </c>
      <c r="K210" s="171" t="s">
        <v>346</v>
      </c>
      <c r="L210" s="176"/>
      <c r="M210" s="177" t="s">
        <v>1</v>
      </c>
      <c r="N210" s="178" t="s">
        <v>42</v>
      </c>
      <c r="P210" s="146">
        <f>O210*H210</f>
        <v>0</v>
      </c>
      <c r="Q210" s="146">
        <v>0</v>
      </c>
      <c r="R210" s="146">
        <f>Q210*H210</f>
        <v>0</v>
      </c>
      <c r="S210" s="146">
        <v>0</v>
      </c>
      <c r="T210" s="147">
        <f>S210*H210</f>
        <v>0</v>
      </c>
      <c r="AR210" s="148" t="s">
        <v>494</v>
      </c>
      <c r="AT210" s="148" t="s">
        <v>490</v>
      </c>
      <c r="AU210" s="148" t="s">
        <v>84</v>
      </c>
      <c r="AY210" s="17" t="s">
        <v>339</v>
      </c>
      <c r="BE210" s="149">
        <f>IF(N210="základní",J210,0)</f>
        <v>0</v>
      </c>
      <c r="BF210" s="149">
        <f>IF(N210="snížená",J210,0)</f>
        <v>0</v>
      </c>
      <c r="BG210" s="149">
        <f>IF(N210="zákl. přenesená",J210,0)</f>
        <v>0</v>
      </c>
      <c r="BH210" s="149">
        <f>IF(N210="sníž. přenesená",J210,0)</f>
        <v>0</v>
      </c>
      <c r="BI210" s="149">
        <f>IF(N210="nulová",J210,0)</f>
        <v>0</v>
      </c>
      <c r="BJ210" s="17" t="s">
        <v>84</v>
      </c>
      <c r="BK210" s="149">
        <f>ROUND(I210*H210,2)</f>
        <v>0</v>
      </c>
      <c r="BL210" s="17" t="s">
        <v>494</v>
      </c>
      <c r="BM210" s="148" t="s">
        <v>8011</v>
      </c>
    </row>
    <row r="211" spans="2:65" s="1" customFormat="1" x14ac:dyDescent="0.2">
      <c r="B211" s="32"/>
      <c r="D211" s="150" t="s">
        <v>348</v>
      </c>
      <c r="F211" s="151" t="s">
        <v>8010</v>
      </c>
      <c r="I211" s="152"/>
      <c r="L211" s="32"/>
      <c r="M211" s="153"/>
      <c r="T211" s="56"/>
      <c r="AT211" s="17" t="s">
        <v>348</v>
      </c>
      <c r="AU211" s="17" t="s">
        <v>84</v>
      </c>
    </row>
    <row r="212" spans="2:65" s="12" customFormat="1" x14ac:dyDescent="0.2">
      <c r="B212" s="155"/>
      <c r="D212" s="150" t="s">
        <v>376</v>
      </c>
      <c r="E212" s="156" t="s">
        <v>1</v>
      </c>
      <c r="F212" s="157" t="s">
        <v>7962</v>
      </c>
      <c r="H212" s="158">
        <v>151</v>
      </c>
      <c r="I212" s="159"/>
      <c r="L212" s="155"/>
      <c r="M212" s="160"/>
      <c r="T212" s="161"/>
      <c r="AT212" s="156" t="s">
        <v>376</v>
      </c>
      <c r="AU212" s="156" t="s">
        <v>84</v>
      </c>
      <c r="AV212" s="12" t="s">
        <v>86</v>
      </c>
      <c r="AW212" s="12" t="s">
        <v>34</v>
      </c>
      <c r="AX212" s="12" t="s">
        <v>77</v>
      </c>
      <c r="AY212" s="156" t="s">
        <v>339</v>
      </c>
    </row>
    <row r="213" spans="2:65" s="12" customFormat="1" x14ac:dyDescent="0.2">
      <c r="B213" s="155"/>
      <c r="D213" s="150" t="s">
        <v>376</v>
      </c>
      <c r="E213" s="156" t="s">
        <v>1</v>
      </c>
      <c r="F213" s="157" t="s">
        <v>8012</v>
      </c>
      <c r="H213" s="158">
        <v>376</v>
      </c>
      <c r="I213" s="159"/>
      <c r="L213" s="155"/>
      <c r="M213" s="160"/>
      <c r="T213" s="161"/>
      <c r="AT213" s="156" t="s">
        <v>376</v>
      </c>
      <c r="AU213" s="156" t="s">
        <v>84</v>
      </c>
      <c r="AV213" s="12" t="s">
        <v>86</v>
      </c>
      <c r="AW213" s="12" t="s">
        <v>34</v>
      </c>
      <c r="AX213" s="12" t="s">
        <v>77</v>
      </c>
      <c r="AY213" s="156" t="s">
        <v>339</v>
      </c>
    </row>
    <row r="214" spans="2:65" s="12" customFormat="1" x14ac:dyDescent="0.2">
      <c r="B214" s="155"/>
      <c r="D214" s="150" t="s">
        <v>376</v>
      </c>
      <c r="E214" s="156" t="s">
        <v>1</v>
      </c>
      <c r="F214" s="157" t="s">
        <v>97</v>
      </c>
      <c r="H214" s="158">
        <v>3</v>
      </c>
      <c r="I214" s="159"/>
      <c r="L214" s="155"/>
      <c r="M214" s="160"/>
      <c r="T214" s="161"/>
      <c r="AT214" s="156" t="s">
        <v>376</v>
      </c>
      <c r="AU214" s="156" t="s">
        <v>84</v>
      </c>
      <c r="AV214" s="12" t="s">
        <v>86</v>
      </c>
      <c r="AW214" s="12" t="s">
        <v>34</v>
      </c>
      <c r="AX214" s="12" t="s">
        <v>77</v>
      </c>
      <c r="AY214" s="156" t="s">
        <v>339</v>
      </c>
    </row>
    <row r="215" spans="2:65" s="13" customFormat="1" x14ac:dyDescent="0.2">
      <c r="B215" s="162"/>
      <c r="D215" s="150" t="s">
        <v>376</v>
      </c>
      <c r="E215" s="163" t="s">
        <v>1</v>
      </c>
      <c r="F215" s="164" t="s">
        <v>398</v>
      </c>
      <c r="H215" s="165">
        <v>530</v>
      </c>
      <c r="I215" s="166"/>
      <c r="L215" s="162"/>
      <c r="M215" s="167"/>
      <c r="T215" s="168"/>
      <c r="AT215" s="163" t="s">
        <v>376</v>
      </c>
      <c r="AU215" s="163" t="s">
        <v>84</v>
      </c>
      <c r="AV215" s="13" t="s">
        <v>249</v>
      </c>
      <c r="AW215" s="13" t="s">
        <v>34</v>
      </c>
      <c r="AX215" s="13" t="s">
        <v>84</v>
      </c>
      <c r="AY215" s="163" t="s">
        <v>339</v>
      </c>
    </row>
    <row r="216" spans="2:65" s="1" customFormat="1" ht="16.5" customHeight="1" x14ac:dyDescent="0.2">
      <c r="B216" s="136"/>
      <c r="C216" s="137" t="s">
        <v>505</v>
      </c>
      <c r="D216" s="137" t="s">
        <v>342</v>
      </c>
      <c r="E216" s="138" t="s">
        <v>7609</v>
      </c>
      <c r="F216" s="139" t="s">
        <v>7610</v>
      </c>
      <c r="G216" s="140" t="s">
        <v>358</v>
      </c>
      <c r="H216" s="141">
        <v>530</v>
      </c>
      <c r="I216" s="142"/>
      <c r="J216" s="143">
        <f>ROUND(I216*H216,2)</f>
        <v>0</v>
      </c>
      <c r="K216" s="139" t="s">
        <v>346</v>
      </c>
      <c r="L216" s="32"/>
      <c r="M216" s="144" t="s">
        <v>1</v>
      </c>
      <c r="N216" s="145" t="s">
        <v>42</v>
      </c>
      <c r="P216" s="146">
        <f>O216*H216</f>
        <v>0</v>
      </c>
      <c r="Q216" s="146">
        <v>0</v>
      </c>
      <c r="R216" s="146">
        <f>Q216*H216</f>
        <v>0</v>
      </c>
      <c r="S216" s="146">
        <v>0</v>
      </c>
      <c r="T216" s="147">
        <f>S216*H216</f>
        <v>0</v>
      </c>
      <c r="AR216" s="148" t="s">
        <v>249</v>
      </c>
      <c r="AT216" s="148" t="s">
        <v>342</v>
      </c>
      <c r="AU216" s="148" t="s">
        <v>84</v>
      </c>
      <c r="AY216" s="17" t="s">
        <v>339</v>
      </c>
      <c r="BE216" s="149">
        <f>IF(N216="základní",J216,0)</f>
        <v>0</v>
      </c>
      <c r="BF216" s="149">
        <f>IF(N216="snížená",J216,0)</f>
        <v>0</v>
      </c>
      <c r="BG216" s="149">
        <f>IF(N216="zákl. přenesená",J216,0)</f>
        <v>0</v>
      </c>
      <c r="BH216" s="149">
        <f>IF(N216="sníž. přenesená",J216,0)</f>
        <v>0</v>
      </c>
      <c r="BI216" s="149">
        <f>IF(N216="nulová",J216,0)</f>
        <v>0</v>
      </c>
      <c r="BJ216" s="17" t="s">
        <v>84</v>
      </c>
      <c r="BK216" s="149">
        <f>ROUND(I216*H216,2)</f>
        <v>0</v>
      </c>
      <c r="BL216" s="17" t="s">
        <v>249</v>
      </c>
      <c r="BM216" s="148" t="s">
        <v>8013</v>
      </c>
    </row>
    <row r="217" spans="2:65" s="1" customFormat="1" ht="28.8" x14ac:dyDescent="0.2">
      <c r="B217" s="32"/>
      <c r="D217" s="150" t="s">
        <v>348</v>
      </c>
      <c r="F217" s="151" t="s">
        <v>7612</v>
      </c>
      <c r="I217" s="152"/>
      <c r="L217" s="32"/>
      <c r="M217" s="153"/>
      <c r="T217" s="56"/>
      <c r="AT217" s="17" t="s">
        <v>348</v>
      </c>
      <c r="AU217" s="17" t="s">
        <v>84</v>
      </c>
    </row>
    <row r="218" spans="2:65" s="12" customFormat="1" x14ac:dyDescent="0.2">
      <c r="B218" s="155"/>
      <c r="D218" s="150" t="s">
        <v>376</v>
      </c>
      <c r="E218" s="156" t="s">
        <v>1</v>
      </c>
      <c r="F218" s="157" t="s">
        <v>8014</v>
      </c>
      <c r="H218" s="158">
        <v>530</v>
      </c>
      <c r="I218" s="159"/>
      <c r="L218" s="155"/>
      <c r="M218" s="160"/>
      <c r="T218" s="161"/>
      <c r="AT218" s="156" t="s">
        <v>376</v>
      </c>
      <c r="AU218" s="156" t="s">
        <v>84</v>
      </c>
      <c r="AV218" s="12" t="s">
        <v>86</v>
      </c>
      <c r="AW218" s="12" t="s">
        <v>34</v>
      </c>
      <c r="AX218" s="12" t="s">
        <v>77</v>
      </c>
      <c r="AY218" s="156" t="s">
        <v>339</v>
      </c>
    </row>
    <row r="219" spans="2:65" s="13" customFormat="1" x14ac:dyDescent="0.2">
      <c r="B219" s="162"/>
      <c r="D219" s="150" t="s">
        <v>376</v>
      </c>
      <c r="E219" s="163" t="s">
        <v>1</v>
      </c>
      <c r="F219" s="164" t="s">
        <v>398</v>
      </c>
      <c r="H219" s="165">
        <v>530</v>
      </c>
      <c r="I219" s="166"/>
      <c r="L219" s="162"/>
      <c r="M219" s="167"/>
      <c r="T219" s="168"/>
      <c r="AT219" s="163" t="s">
        <v>376</v>
      </c>
      <c r="AU219" s="163" t="s">
        <v>84</v>
      </c>
      <c r="AV219" s="13" t="s">
        <v>249</v>
      </c>
      <c r="AW219" s="13" t="s">
        <v>34</v>
      </c>
      <c r="AX219" s="13" t="s">
        <v>84</v>
      </c>
      <c r="AY219" s="163" t="s">
        <v>339</v>
      </c>
    </row>
    <row r="220" spans="2:65" s="1" customFormat="1" ht="16.5" customHeight="1" x14ac:dyDescent="0.2">
      <c r="B220" s="136"/>
      <c r="C220" s="137" t="s">
        <v>509</v>
      </c>
      <c r="D220" s="137" t="s">
        <v>342</v>
      </c>
      <c r="E220" s="138" t="s">
        <v>7613</v>
      </c>
      <c r="F220" s="139" t="s">
        <v>7614</v>
      </c>
      <c r="G220" s="140" t="s">
        <v>345</v>
      </c>
      <c r="H220" s="141">
        <v>3</v>
      </c>
      <c r="I220" s="142"/>
      <c r="J220" s="143">
        <f>ROUND(I220*H220,2)</f>
        <v>0</v>
      </c>
      <c r="K220" s="139" t="s">
        <v>346</v>
      </c>
      <c r="L220" s="32"/>
      <c r="M220" s="144" t="s">
        <v>1</v>
      </c>
      <c r="N220" s="145" t="s">
        <v>42</v>
      </c>
      <c r="P220" s="146">
        <f>O220*H220</f>
        <v>0</v>
      </c>
      <c r="Q220" s="146">
        <v>0</v>
      </c>
      <c r="R220" s="146">
        <f>Q220*H220</f>
        <v>0</v>
      </c>
      <c r="S220" s="146">
        <v>0</v>
      </c>
      <c r="T220" s="147">
        <f>S220*H220</f>
        <v>0</v>
      </c>
      <c r="AR220" s="148" t="s">
        <v>249</v>
      </c>
      <c r="AT220" s="148" t="s">
        <v>342</v>
      </c>
      <c r="AU220" s="148" t="s">
        <v>84</v>
      </c>
      <c r="AY220" s="17" t="s">
        <v>339</v>
      </c>
      <c r="BE220" s="149">
        <f>IF(N220="základní",J220,0)</f>
        <v>0</v>
      </c>
      <c r="BF220" s="149">
        <f>IF(N220="snížená",J220,0)</f>
        <v>0</v>
      </c>
      <c r="BG220" s="149">
        <f>IF(N220="zákl. přenesená",J220,0)</f>
        <v>0</v>
      </c>
      <c r="BH220" s="149">
        <f>IF(N220="sníž. přenesená",J220,0)</f>
        <v>0</v>
      </c>
      <c r="BI220" s="149">
        <f>IF(N220="nulová",J220,0)</f>
        <v>0</v>
      </c>
      <c r="BJ220" s="17" t="s">
        <v>84</v>
      </c>
      <c r="BK220" s="149">
        <f>ROUND(I220*H220,2)</f>
        <v>0</v>
      </c>
      <c r="BL220" s="17" t="s">
        <v>249</v>
      </c>
      <c r="BM220" s="148" t="s">
        <v>8015</v>
      </c>
    </row>
    <row r="221" spans="2:65" s="1" customFormat="1" ht="28.8" x14ac:dyDescent="0.2">
      <c r="B221" s="32"/>
      <c r="D221" s="150" t="s">
        <v>348</v>
      </c>
      <c r="F221" s="151" t="s">
        <v>7616</v>
      </c>
      <c r="I221" s="152"/>
      <c r="L221" s="32"/>
      <c r="M221" s="153"/>
      <c r="T221" s="56"/>
      <c r="AT221" s="17" t="s">
        <v>348</v>
      </c>
      <c r="AU221" s="17" t="s">
        <v>84</v>
      </c>
    </row>
    <row r="222" spans="2:65" s="1" customFormat="1" ht="16.5" customHeight="1" x14ac:dyDescent="0.2">
      <c r="B222" s="136"/>
      <c r="C222" s="137" t="s">
        <v>7</v>
      </c>
      <c r="D222" s="137" t="s">
        <v>342</v>
      </c>
      <c r="E222" s="138" t="s">
        <v>8016</v>
      </c>
      <c r="F222" s="139" t="s">
        <v>8017</v>
      </c>
      <c r="G222" s="140" t="s">
        <v>358</v>
      </c>
      <c r="H222" s="141">
        <v>1810</v>
      </c>
      <c r="I222" s="142"/>
      <c r="J222" s="143">
        <f>ROUND(I222*H222,2)</f>
        <v>0</v>
      </c>
      <c r="K222" s="139" t="s">
        <v>346</v>
      </c>
      <c r="L222" s="32"/>
      <c r="M222" s="144" t="s">
        <v>1</v>
      </c>
      <c r="N222" s="145" t="s">
        <v>42</v>
      </c>
      <c r="P222" s="146">
        <f>O222*H222</f>
        <v>0</v>
      </c>
      <c r="Q222" s="146">
        <v>0</v>
      </c>
      <c r="R222" s="146">
        <f>Q222*H222</f>
        <v>0</v>
      </c>
      <c r="S222" s="146">
        <v>0</v>
      </c>
      <c r="T222" s="147">
        <f>S222*H222</f>
        <v>0</v>
      </c>
      <c r="AR222" s="148" t="s">
        <v>249</v>
      </c>
      <c r="AT222" s="148" t="s">
        <v>342</v>
      </c>
      <c r="AU222" s="148" t="s">
        <v>84</v>
      </c>
      <c r="AY222" s="17" t="s">
        <v>339</v>
      </c>
      <c r="BE222" s="149">
        <f>IF(N222="základní",J222,0)</f>
        <v>0</v>
      </c>
      <c r="BF222" s="149">
        <f>IF(N222="snížená",J222,0)</f>
        <v>0</v>
      </c>
      <c r="BG222" s="149">
        <f>IF(N222="zákl. přenesená",J222,0)</f>
        <v>0</v>
      </c>
      <c r="BH222" s="149">
        <f>IF(N222="sníž. přenesená",J222,0)</f>
        <v>0</v>
      </c>
      <c r="BI222" s="149">
        <f>IF(N222="nulová",J222,0)</f>
        <v>0</v>
      </c>
      <c r="BJ222" s="17" t="s">
        <v>84</v>
      </c>
      <c r="BK222" s="149">
        <f>ROUND(I222*H222,2)</f>
        <v>0</v>
      </c>
      <c r="BL222" s="17" t="s">
        <v>249</v>
      </c>
      <c r="BM222" s="148" t="s">
        <v>8018</v>
      </c>
    </row>
    <row r="223" spans="2:65" s="1" customFormat="1" x14ac:dyDescent="0.2">
      <c r="B223" s="32"/>
      <c r="D223" s="150" t="s">
        <v>348</v>
      </c>
      <c r="F223" s="151" t="s">
        <v>8017</v>
      </c>
      <c r="I223" s="152"/>
      <c r="L223" s="32"/>
      <c r="M223" s="153"/>
      <c r="T223" s="56"/>
      <c r="AT223" s="17" t="s">
        <v>348</v>
      </c>
      <c r="AU223" s="17" t="s">
        <v>84</v>
      </c>
    </row>
    <row r="224" spans="2:65" s="12" customFormat="1" x14ac:dyDescent="0.2">
      <c r="B224" s="155"/>
      <c r="D224" s="150" t="s">
        <v>376</v>
      </c>
      <c r="E224" s="156" t="s">
        <v>1</v>
      </c>
      <c r="F224" s="157" t="s">
        <v>8019</v>
      </c>
      <c r="H224" s="158">
        <v>450</v>
      </c>
      <c r="I224" s="159"/>
      <c r="L224" s="155"/>
      <c r="M224" s="160"/>
      <c r="T224" s="161"/>
      <c r="AT224" s="156" t="s">
        <v>376</v>
      </c>
      <c r="AU224" s="156" t="s">
        <v>84</v>
      </c>
      <c r="AV224" s="12" t="s">
        <v>86</v>
      </c>
      <c r="AW224" s="12" t="s">
        <v>34</v>
      </c>
      <c r="AX224" s="12" t="s">
        <v>77</v>
      </c>
      <c r="AY224" s="156" t="s">
        <v>339</v>
      </c>
    </row>
    <row r="225" spans="2:65" s="12" customFormat="1" x14ac:dyDescent="0.2">
      <c r="B225" s="155"/>
      <c r="D225" s="150" t="s">
        <v>376</v>
      </c>
      <c r="E225" s="156" t="s">
        <v>1</v>
      </c>
      <c r="F225" s="157" t="s">
        <v>8020</v>
      </c>
      <c r="H225" s="158">
        <v>160</v>
      </c>
      <c r="I225" s="159"/>
      <c r="L225" s="155"/>
      <c r="M225" s="160"/>
      <c r="T225" s="161"/>
      <c r="AT225" s="156" t="s">
        <v>376</v>
      </c>
      <c r="AU225" s="156" t="s">
        <v>84</v>
      </c>
      <c r="AV225" s="12" t="s">
        <v>86</v>
      </c>
      <c r="AW225" s="12" t="s">
        <v>34</v>
      </c>
      <c r="AX225" s="12" t="s">
        <v>77</v>
      </c>
      <c r="AY225" s="156" t="s">
        <v>339</v>
      </c>
    </row>
    <row r="226" spans="2:65" s="12" customFormat="1" x14ac:dyDescent="0.2">
      <c r="B226" s="155"/>
      <c r="D226" s="150" t="s">
        <v>376</v>
      </c>
      <c r="E226" s="156" t="s">
        <v>1</v>
      </c>
      <c r="F226" s="157" t="s">
        <v>8021</v>
      </c>
      <c r="H226" s="158">
        <v>210</v>
      </c>
      <c r="I226" s="159"/>
      <c r="L226" s="155"/>
      <c r="M226" s="160"/>
      <c r="T226" s="161"/>
      <c r="AT226" s="156" t="s">
        <v>376</v>
      </c>
      <c r="AU226" s="156" t="s">
        <v>84</v>
      </c>
      <c r="AV226" s="12" t="s">
        <v>86</v>
      </c>
      <c r="AW226" s="12" t="s">
        <v>34</v>
      </c>
      <c r="AX226" s="12" t="s">
        <v>77</v>
      </c>
      <c r="AY226" s="156" t="s">
        <v>339</v>
      </c>
    </row>
    <row r="227" spans="2:65" s="12" customFormat="1" x14ac:dyDescent="0.2">
      <c r="B227" s="155"/>
      <c r="D227" s="150" t="s">
        <v>376</v>
      </c>
      <c r="E227" s="156" t="s">
        <v>1</v>
      </c>
      <c r="F227" s="157" t="s">
        <v>8022</v>
      </c>
      <c r="H227" s="158">
        <v>110</v>
      </c>
      <c r="I227" s="159"/>
      <c r="L227" s="155"/>
      <c r="M227" s="160"/>
      <c r="T227" s="161"/>
      <c r="AT227" s="156" t="s">
        <v>376</v>
      </c>
      <c r="AU227" s="156" t="s">
        <v>84</v>
      </c>
      <c r="AV227" s="12" t="s">
        <v>86</v>
      </c>
      <c r="AW227" s="12" t="s">
        <v>34</v>
      </c>
      <c r="AX227" s="12" t="s">
        <v>77</v>
      </c>
      <c r="AY227" s="156" t="s">
        <v>339</v>
      </c>
    </row>
    <row r="228" spans="2:65" s="12" customFormat="1" x14ac:dyDescent="0.2">
      <c r="B228" s="155"/>
      <c r="D228" s="150" t="s">
        <v>376</v>
      </c>
      <c r="E228" s="156" t="s">
        <v>1</v>
      </c>
      <c r="F228" s="157" t="s">
        <v>8023</v>
      </c>
      <c r="H228" s="158">
        <v>880</v>
      </c>
      <c r="I228" s="159"/>
      <c r="L228" s="155"/>
      <c r="M228" s="160"/>
      <c r="T228" s="161"/>
      <c r="AT228" s="156" t="s">
        <v>376</v>
      </c>
      <c r="AU228" s="156" t="s">
        <v>84</v>
      </c>
      <c r="AV228" s="12" t="s">
        <v>86</v>
      </c>
      <c r="AW228" s="12" t="s">
        <v>34</v>
      </c>
      <c r="AX228" s="12" t="s">
        <v>77</v>
      </c>
      <c r="AY228" s="156" t="s">
        <v>339</v>
      </c>
    </row>
    <row r="229" spans="2:65" s="13" customFormat="1" x14ac:dyDescent="0.2">
      <c r="B229" s="162"/>
      <c r="D229" s="150" t="s">
        <v>376</v>
      </c>
      <c r="E229" s="163" t="s">
        <v>1</v>
      </c>
      <c r="F229" s="164" t="s">
        <v>398</v>
      </c>
      <c r="H229" s="165">
        <v>1810</v>
      </c>
      <c r="I229" s="166"/>
      <c r="L229" s="162"/>
      <c r="M229" s="167"/>
      <c r="T229" s="168"/>
      <c r="AT229" s="163" t="s">
        <v>376</v>
      </c>
      <c r="AU229" s="163" t="s">
        <v>84</v>
      </c>
      <c r="AV229" s="13" t="s">
        <v>249</v>
      </c>
      <c r="AW229" s="13" t="s">
        <v>34</v>
      </c>
      <c r="AX229" s="13" t="s">
        <v>84</v>
      </c>
      <c r="AY229" s="163" t="s">
        <v>339</v>
      </c>
    </row>
    <row r="230" spans="2:65" s="1" customFormat="1" ht="16.5" customHeight="1" x14ac:dyDescent="0.2">
      <c r="B230" s="136"/>
      <c r="C230" s="137" t="s">
        <v>460</v>
      </c>
      <c r="D230" s="137" t="s">
        <v>342</v>
      </c>
      <c r="E230" s="138" t="s">
        <v>8024</v>
      </c>
      <c r="F230" s="139" t="s">
        <v>8025</v>
      </c>
      <c r="G230" s="140" t="s">
        <v>345</v>
      </c>
      <c r="H230" s="141">
        <v>8</v>
      </c>
      <c r="I230" s="142"/>
      <c r="J230" s="143">
        <f>ROUND(I230*H230,2)</f>
        <v>0</v>
      </c>
      <c r="K230" s="139" t="s">
        <v>346</v>
      </c>
      <c r="L230" s="32"/>
      <c r="M230" s="144" t="s">
        <v>1</v>
      </c>
      <c r="N230" s="145" t="s">
        <v>42</v>
      </c>
      <c r="P230" s="146">
        <f>O230*H230</f>
        <v>0</v>
      </c>
      <c r="Q230" s="146">
        <v>0</v>
      </c>
      <c r="R230" s="146">
        <f>Q230*H230</f>
        <v>0</v>
      </c>
      <c r="S230" s="146">
        <v>0</v>
      </c>
      <c r="T230" s="147">
        <f>S230*H230</f>
        <v>0</v>
      </c>
      <c r="AR230" s="148" t="s">
        <v>249</v>
      </c>
      <c r="AT230" s="148" t="s">
        <v>342</v>
      </c>
      <c r="AU230" s="148" t="s">
        <v>84</v>
      </c>
      <c r="AY230" s="17" t="s">
        <v>339</v>
      </c>
      <c r="BE230" s="149">
        <f>IF(N230="základní",J230,0)</f>
        <v>0</v>
      </c>
      <c r="BF230" s="149">
        <f>IF(N230="snížená",J230,0)</f>
        <v>0</v>
      </c>
      <c r="BG230" s="149">
        <f>IF(N230="zákl. přenesená",J230,0)</f>
        <v>0</v>
      </c>
      <c r="BH230" s="149">
        <f>IF(N230="sníž. přenesená",J230,0)</f>
        <v>0</v>
      </c>
      <c r="BI230" s="149">
        <f>IF(N230="nulová",J230,0)</f>
        <v>0</v>
      </c>
      <c r="BJ230" s="17" t="s">
        <v>84</v>
      </c>
      <c r="BK230" s="149">
        <f>ROUND(I230*H230,2)</f>
        <v>0</v>
      </c>
      <c r="BL230" s="17" t="s">
        <v>249</v>
      </c>
      <c r="BM230" s="148" t="s">
        <v>8026</v>
      </c>
    </row>
    <row r="231" spans="2:65" s="1" customFormat="1" ht="38.4" x14ac:dyDescent="0.2">
      <c r="B231" s="32"/>
      <c r="D231" s="150" t="s">
        <v>348</v>
      </c>
      <c r="F231" s="151" t="s">
        <v>8027</v>
      </c>
      <c r="I231" s="152"/>
      <c r="L231" s="32"/>
      <c r="M231" s="153"/>
      <c r="T231" s="56"/>
      <c r="AT231" s="17" t="s">
        <v>348</v>
      </c>
      <c r="AU231" s="17" t="s">
        <v>84</v>
      </c>
    </row>
    <row r="232" spans="2:65" s="1" customFormat="1" ht="19.2" x14ac:dyDescent="0.2">
      <c r="B232" s="32"/>
      <c r="D232" s="150" t="s">
        <v>350</v>
      </c>
      <c r="F232" s="154" t="s">
        <v>8028</v>
      </c>
      <c r="I232" s="152"/>
      <c r="L232" s="32"/>
      <c r="M232" s="153"/>
      <c r="T232" s="56"/>
      <c r="AT232" s="17" t="s">
        <v>350</v>
      </c>
      <c r="AU232" s="17" t="s">
        <v>84</v>
      </c>
    </row>
    <row r="233" spans="2:65" s="1" customFormat="1" ht="16.5" customHeight="1" x14ac:dyDescent="0.2">
      <c r="B233" s="136"/>
      <c r="C233" s="137" t="s">
        <v>467</v>
      </c>
      <c r="D233" s="137" t="s">
        <v>342</v>
      </c>
      <c r="E233" s="138" t="s">
        <v>8029</v>
      </c>
      <c r="F233" s="139" t="s">
        <v>8030</v>
      </c>
      <c r="G233" s="140" t="s">
        <v>345</v>
      </c>
      <c r="H233" s="141">
        <v>6</v>
      </c>
      <c r="I233" s="142"/>
      <c r="J233" s="143">
        <f>ROUND(I233*H233,2)</f>
        <v>0</v>
      </c>
      <c r="K233" s="139" t="s">
        <v>346</v>
      </c>
      <c r="L233" s="32"/>
      <c r="M233" s="144" t="s">
        <v>1</v>
      </c>
      <c r="N233" s="145" t="s">
        <v>42</v>
      </c>
      <c r="P233" s="146">
        <f>O233*H233</f>
        <v>0</v>
      </c>
      <c r="Q233" s="146">
        <v>0</v>
      </c>
      <c r="R233" s="146">
        <f>Q233*H233</f>
        <v>0</v>
      </c>
      <c r="S233" s="146">
        <v>0</v>
      </c>
      <c r="T233" s="147">
        <f>S233*H233</f>
        <v>0</v>
      </c>
      <c r="AR233" s="148" t="s">
        <v>249</v>
      </c>
      <c r="AT233" s="148" t="s">
        <v>342</v>
      </c>
      <c r="AU233" s="148" t="s">
        <v>84</v>
      </c>
      <c r="AY233" s="17" t="s">
        <v>339</v>
      </c>
      <c r="BE233" s="149">
        <f>IF(N233="základní",J233,0)</f>
        <v>0</v>
      </c>
      <c r="BF233" s="149">
        <f>IF(N233="snížená",J233,0)</f>
        <v>0</v>
      </c>
      <c r="BG233" s="149">
        <f>IF(N233="zákl. přenesená",J233,0)</f>
        <v>0</v>
      </c>
      <c r="BH233" s="149">
        <f>IF(N233="sníž. přenesená",J233,0)</f>
        <v>0</v>
      </c>
      <c r="BI233" s="149">
        <f>IF(N233="nulová",J233,0)</f>
        <v>0</v>
      </c>
      <c r="BJ233" s="17" t="s">
        <v>84</v>
      </c>
      <c r="BK233" s="149">
        <f>ROUND(I233*H233,2)</f>
        <v>0</v>
      </c>
      <c r="BL233" s="17" t="s">
        <v>249</v>
      </c>
      <c r="BM233" s="148" t="s">
        <v>8031</v>
      </c>
    </row>
    <row r="234" spans="2:65" s="1" customFormat="1" ht="28.8" x14ac:dyDescent="0.2">
      <c r="B234" s="32"/>
      <c r="D234" s="150" t="s">
        <v>348</v>
      </c>
      <c r="F234" s="151" t="s">
        <v>8032</v>
      </c>
      <c r="I234" s="152"/>
      <c r="L234" s="32"/>
      <c r="M234" s="153"/>
      <c r="T234" s="56"/>
      <c r="AT234" s="17" t="s">
        <v>348</v>
      </c>
      <c r="AU234" s="17" t="s">
        <v>84</v>
      </c>
    </row>
    <row r="235" spans="2:65" s="12" customFormat="1" x14ac:dyDescent="0.2">
      <c r="B235" s="155"/>
      <c r="D235" s="150" t="s">
        <v>376</v>
      </c>
      <c r="E235" s="156" t="s">
        <v>1</v>
      </c>
      <c r="F235" s="157" t="s">
        <v>340</v>
      </c>
      <c r="H235" s="158">
        <v>5</v>
      </c>
      <c r="I235" s="159"/>
      <c r="L235" s="155"/>
      <c r="M235" s="160"/>
      <c r="T235" s="161"/>
      <c r="AT235" s="156" t="s">
        <v>376</v>
      </c>
      <c r="AU235" s="156" t="s">
        <v>84</v>
      </c>
      <c r="AV235" s="12" t="s">
        <v>86</v>
      </c>
      <c r="AW235" s="12" t="s">
        <v>34</v>
      </c>
      <c r="AX235" s="12" t="s">
        <v>77</v>
      </c>
      <c r="AY235" s="156" t="s">
        <v>339</v>
      </c>
    </row>
    <row r="236" spans="2:65" s="12" customFormat="1" x14ac:dyDescent="0.2">
      <c r="B236" s="155"/>
      <c r="D236" s="150" t="s">
        <v>376</v>
      </c>
      <c r="E236" s="156" t="s">
        <v>1</v>
      </c>
      <c r="F236" s="157" t="s">
        <v>8033</v>
      </c>
      <c r="H236" s="158">
        <v>1</v>
      </c>
      <c r="I236" s="159"/>
      <c r="L236" s="155"/>
      <c r="M236" s="160"/>
      <c r="T236" s="161"/>
      <c r="AT236" s="156" t="s">
        <v>376</v>
      </c>
      <c r="AU236" s="156" t="s">
        <v>84</v>
      </c>
      <c r="AV236" s="12" t="s">
        <v>86</v>
      </c>
      <c r="AW236" s="12" t="s">
        <v>34</v>
      </c>
      <c r="AX236" s="12" t="s">
        <v>77</v>
      </c>
      <c r="AY236" s="156" t="s">
        <v>339</v>
      </c>
    </row>
    <row r="237" spans="2:65" s="13" customFormat="1" x14ac:dyDescent="0.2">
      <c r="B237" s="162"/>
      <c r="D237" s="150" t="s">
        <v>376</v>
      </c>
      <c r="E237" s="163" t="s">
        <v>1</v>
      </c>
      <c r="F237" s="164" t="s">
        <v>398</v>
      </c>
      <c r="H237" s="165">
        <v>6</v>
      </c>
      <c r="I237" s="166"/>
      <c r="L237" s="162"/>
      <c r="M237" s="167"/>
      <c r="T237" s="168"/>
      <c r="AT237" s="163" t="s">
        <v>376</v>
      </c>
      <c r="AU237" s="163" t="s">
        <v>84</v>
      </c>
      <c r="AV237" s="13" t="s">
        <v>249</v>
      </c>
      <c r="AW237" s="13" t="s">
        <v>34</v>
      </c>
      <c r="AX237" s="13" t="s">
        <v>84</v>
      </c>
      <c r="AY237" s="163" t="s">
        <v>339</v>
      </c>
    </row>
    <row r="238" spans="2:65" s="1" customFormat="1" ht="16.5" customHeight="1" x14ac:dyDescent="0.2">
      <c r="B238" s="136"/>
      <c r="C238" s="137" t="s">
        <v>472</v>
      </c>
      <c r="D238" s="137" t="s">
        <v>342</v>
      </c>
      <c r="E238" s="138" t="s">
        <v>8034</v>
      </c>
      <c r="F238" s="139" t="s">
        <v>8035</v>
      </c>
      <c r="G238" s="140" t="s">
        <v>345</v>
      </c>
      <c r="H238" s="141">
        <v>2</v>
      </c>
      <c r="I238" s="142"/>
      <c r="J238" s="143">
        <f>ROUND(I238*H238,2)</f>
        <v>0</v>
      </c>
      <c r="K238" s="139" t="s">
        <v>346</v>
      </c>
      <c r="L238" s="32"/>
      <c r="M238" s="144" t="s">
        <v>1</v>
      </c>
      <c r="N238" s="145" t="s">
        <v>42</v>
      </c>
      <c r="P238" s="146">
        <f>O238*H238</f>
        <v>0</v>
      </c>
      <c r="Q238" s="146">
        <v>0</v>
      </c>
      <c r="R238" s="146">
        <f>Q238*H238</f>
        <v>0</v>
      </c>
      <c r="S238" s="146">
        <v>0</v>
      </c>
      <c r="T238" s="147">
        <f>S238*H238</f>
        <v>0</v>
      </c>
      <c r="AR238" s="148" t="s">
        <v>249</v>
      </c>
      <c r="AT238" s="148" t="s">
        <v>342</v>
      </c>
      <c r="AU238" s="148" t="s">
        <v>84</v>
      </c>
      <c r="AY238" s="17" t="s">
        <v>339</v>
      </c>
      <c r="BE238" s="149">
        <f>IF(N238="základní",J238,0)</f>
        <v>0</v>
      </c>
      <c r="BF238" s="149">
        <f>IF(N238="snížená",J238,0)</f>
        <v>0</v>
      </c>
      <c r="BG238" s="149">
        <f>IF(N238="zákl. přenesená",J238,0)</f>
        <v>0</v>
      </c>
      <c r="BH238" s="149">
        <f>IF(N238="sníž. přenesená",J238,0)</f>
        <v>0</v>
      </c>
      <c r="BI238" s="149">
        <f>IF(N238="nulová",J238,0)</f>
        <v>0</v>
      </c>
      <c r="BJ238" s="17" t="s">
        <v>84</v>
      </c>
      <c r="BK238" s="149">
        <f>ROUND(I238*H238,2)</f>
        <v>0</v>
      </c>
      <c r="BL238" s="17" t="s">
        <v>249</v>
      </c>
      <c r="BM238" s="148" t="s">
        <v>8036</v>
      </c>
    </row>
    <row r="239" spans="2:65" s="1" customFormat="1" ht="28.8" x14ac:dyDescent="0.2">
      <c r="B239" s="32"/>
      <c r="D239" s="150" t="s">
        <v>348</v>
      </c>
      <c r="F239" s="151" t="s">
        <v>8037</v>
      </c>
      <c r="I239" s="152"/>
      <c r="L239" s="32"/>
      <c r="M239" s="153"/>
      <c r="T239" s="56"/>
      <c r="AT239" s="17" t="s">
        <v>348</v>
      </c>
      <c r="AU239" s="17" t="s">
        <v>84</v>
      </c>
    </row>
    <row r="240" spans="2:65" s="11" customFormat="1" ht="25.95" customHeight="1" x14ac:dyDescent="0.25">
      <c r="B240" s="124"/>
      <c r="D240" s="125" t="s">
        <v>76</v>
      </c>
      <c r="E240" s="126" t="s">
        <v>8038</v>
      </c>
      <c r="F240" s="126" t="s">
        <v>8039</v>
      </c>
      <c r="I240" s="127"/>
      <c r="J240" s="128">
        <f>BK240</f>
        <v>0</v>
      </c>
      <c r="L240" s="124"/>
      <c r="M240" s="129"/>
      <c r="P240" s="130">
        <f>SUM(P241:P279)</f>
        <v>0</v>
      </c>
      <c r="R240" s="130">
        <f>SUM(R241:R279)</f>
        <v>0</v>
      </c>
      <c r="T240" s="131">
        <f>SUM(T241:T279)</f>
        <v>0</v>
      </c>
      <c r="AR240" s="125" t="s">
        <v>249</v>
      </c>
      <c r="AT240" s="132" t="s">
        <v>76</v>
      </c>
      <c r="AU240" s="132" t="s">
        <v>77</v>
      </c>
      <c r="AY240" s="125" t="s">
        <v>339</v>
      </c>
      <c r="BK240" s="133">
        <f>SUM(BK241:BK279)</f>
        <v>0</v>
      </c>
    </row>
    <row r="241" spans="2:65" s="1" customFormat="1" ht="16.5" customHeight="1" x14ac:dyDescent="0.2">
      <c r="B241" s="136"/>
      <c r="C241" s="169" t="s">
        <v>478</v>
      </c>
      <c r="D241" s="169" t="s">
        <v>490</v>
      </c>
      <c r="E241" s="170" t="s">
        <v>7342</v>
      </c>
      <c r="F241" s="171" t="s">
        <v>7343</v>
      </c>
      <c r="G241" s="172" t="s">
        <v>358</v>
      </c>
      <c r="H241" s="173">
        <v>72</v>
      </c>
      <c r="I241" s="174"/>
      <c r="J241" s="175">
        <f>ROUND(I241*H241,2)</f>
        <v>0</v>
      </c>
      <c r="K241" s="171" t="s">
        <v>346</v>
      </c>
      <c r="L241" s="176"/>
      <c r="M241" s="177" t="s">
        <v>1</v>
      </c>
      <c r="N241" s="178" t="s">
        <v>42</v>
      </c>
      <c r="P241" s="146">
        <f>O241*H241</f>
        <v>0</v>
      </c>
      <c r="Q241" s="146">
        <v>0</v>
      </c>
      <c r="R241" s="146">
        <f>Q241*H241</f>
        <v>0</v>
      </c>
      <c r="S241" s="146">
        <v>0</v>
      </c>
      <c r="T241" s="147">
        <f>S241*H241</f>
        <v>0</v>
      </c>
      <c r="AR241" s="148" t="s">
        <v>494</v>
      </c>
      <c r="AT241" s="148" t="s">
        <v>490</v>
      </c>
      <c r="AU241" s="148" t="s">
        <v>84</v>
      </c>
      <c r="AY241" s="17" t="s">
        <v>339</v>
      </c>
      <c r="BE241" s="149">
        <f>IF(N241="základní",J241,0)</f>
        <v>0</v>
      </c>
      <c r="BF241" s="149">
        <f>IF(N241="snížená",J241,0)</f>
        <v>0</v>
      </c>
      <c r="BG241" s="149">
        <f>IF(N241="zákl. přenesená",J241,0)</f>
        <v>0</v>
      </c>
      <c r="BH241" s="149">
        <f>IF(N241="sníž. přenesená",J241,0)</f>
        <v>0</v>
      </c>
      <c r="BI241" s="149">
        <f>IF(N241="nulová",J241,0)</f>
        <v>0</v>
      </c>
      <c r="BJ241" s="17" t="s">
        <v>84</v>
      </c>
      <c r="BK241" s="149">
        <f>ROUND(I241*H241,2)</f>
        <v>0</v>
      </c>
      <c r="BL241" s="17" t="s">
        <v>494</v>
      </c>
      <c r="BM241" s="148" t="s">
        <v>8040</v>
      </c>
    </row>
    <row r="242" spans="2:65" s="1" customFormat="1" x14ac:dyDescent="0.2">
      <c r="B242" s="32"/>
      <c r="D242" s="150" t="s">
        <v>348</v>
      </c>
      <c r="F242" s="151" t="s">
        <v>7343</v>
      </c>
      <c r="I242" s="152"/>
      <c r="L242" s="32"/>
      <c r="M242" s="153"/>
      <c r="T242" s="56"/>
      <c r="AT242" s="17" t="s">
        <v>348</v>
      </c>
      <c r="AU242" s="17" t="s">
        <v>84</v>
      </c>
    </row>
    <row r="243" spans="2:65" s="12" customFormat="1" x14ac:dyDescent="0.2">
      <c r="B243" s="155"/>
      <c r="D243" s="150" t="s">
        <v>376</v>
      </c>
      <c r="E243" s="156" t="s">
        <v>1</v>
      </c>
      <c r="F243" s="157" t="s">
        <v>8041</v>
      </c>
      <c r="H243" s="158">
        <v>18</v>
      </c>
      <c r="I243" s="159"/>
      <c r="L243" s="155"/>
      <c r="M243" s="160"/>
      <c r="T243" s="161"/>
      <c r="AT243" s="156" t="s">
        <v>376</v>
      </c>
      <c r="AU243" s="156" t="s">
        <v>84</v>
      </c>
      <c r="AV243" s="12" t="s">
        <v>86</v>
      </c>
      <c r="AW243" s="12" t="s">
        <v>34</v>
      </c>
      <c r="AX243" s="12" t="s">
        <v>77</v>
      </c>
      <c r="AY243" s="156" t="s">
        <v>339</v>
      </c>
    </row>
    <row r="244" spans="2:65" s="12" customFormat="1" x14ac:dyDescent="0.2">
      <c r="B244" s="155"/>
      <c r="D244" s="150" t="s">
        <v>376</v>
      </c>
      <c r="E244" s="156" t="s">
        <v>1</v>
      </c>
      <c r="F244" s="157" t="s">
        <v>8042</v>
      </c>
      <c r="H244" s="158">
        <v>8</v>
      </c>
      <c r="I244" s="159"/>
      <c r="L244" s="155"/>
      <c r="M244" s="160"/>
      <c r="T244" s="161"/>
      <c r="AT244" s="156" t="s">
        <v>376</v>
      </c>
      <c r="AU244" s="156" t="s">
        <v>84</v>
      </c>
      <c r="AV244" s="12" t="s">
        <v>86</v>
      </c>
      <c r="AW244" s="12" t="s">
        <v>34</v>
      </c>
      <c r="AX244" s="12" t="s">
        <v>77</v>
      </c>
      <c r="AY244" s="156" t="s">
        <v>339</v>
      </c>
    </row>
    <row r="245" spans="2:65" s="12" customFormat="1" x14ac:dyDescent="0.2">
      <c r="B245" s="155"/>
      <c r="D245" s="150" t="s">
        <v>376</v>
      </c>
      <c r="E245" s="156" t="s">
        <v>1</v>
      </c>
      <c r="F245" s="157" t="s">
        <v>8043</v>
      </c>
      <c r="H245" s="158">
        <v>11</v>
      </c>
      <c r="I245" s="159"/>
      <c r="L245" s="155"/>
      <c r="M245" s="160"/>
      <c r="T245" s="161"/>
      <c r="AT245" s="156" t="s">
        <v>376</v>
      </c>
      <c r="AU245" s="156" t="s">
        <v>84</v>
      </c>
      <c r="AV245" s="12" t="s">
        <v>86</v>
      </c>
      <c r="AW245" s="12" t="s">
        <v>34</v>
      </c>
      <c r="AX245" s="12" t="s">
        <v>77</v>
      </c>
      <c r="AY245" s="156" t="s">
        <v>339</v>
      </c>
    </row>
    <row r="246" spans="2:65" s="12" customFormat="1" x14ac:dyDescent="0.2">
      <c r="B246" s="155"/>
      <c r="D246" s="150" t="s">
        <v>376</v>
      </c>
      <c r="E246" s="156" t="s">
        <v>1</v>
      </c>
      <c r="F246" s="157" t="s">
        <v>8044</v>
      </c>
      <c r="H246" s="158">
        <v>35</v>
      </c>
      <c r="I246" s="159"/>
      <c r="L246" s="155"/>
      <c r="M246" s="160"/>
      <c r="T246" s="161"/>
      <c r="AT246" s="156" t="s">
        <v>376</v>
      </c>
      <c r="AU246" s="156" t="s">
        <v>84</v>
      </c>
      <c r="AV246" s="12" t="s">
        <v>86</v>
      </c>
      <c r="AW246" s="12" t="s">
        <v>34</v>
      </c>
      <c r="AX246" s="12" t="s">
        <v>77</v>
      </c>
      <c r="AY246" s="156" t="s">
        <v>339</v>
      </c>
    </row>
    <row r="247" spans="2:65" s="13" customFormat="1" x14ac:dyDescent="0.2">
      <c r="B247" s="162"/>
      <c r="D247" s="150" t="s">
        <v>376</v>
      </c>
      <c r="E247" s="163" t="s">
        <v>1</v>
      </c>
      <c r="F247" s="164" t="s">
        <v>398</v>
      </c>
      <c r="H247" s="165">
        <v>72</v>
      </c>
      <c r="I247" s="166"/>
      <c r="L247" s="162"/>
      <c r="M247" s="167"/>
      <c r="T247" s="168"/>
      <c r="AT247" s="163" t="s">
        <v>376</v>
      </c>
      <c r="AU247" s="163" t="s">
        <v>84</v>
      </c>
      <c r="AV247" s="13" t="s">
        <v>249</v>
      </c>
      <c r="AW247" s="13" t="s">
        <v>34</v>
      </c>
      <c r="AX247" s="13" t="s">
        <v>84</v>
      </c>
      <c r="AY247" s="163" t="s">
        <v>339</v>
      </c>
    </row>
    <row r="248" spans="2:65" s="1" customFormat="1" ht="16.5" customHeight="1" x14ac:dyDescent="0.2">
      <c r="B248" s="136"/>
      <c r="C248" s="169" t="s">
        <v>483</v>
      </c>
      <c r="D248" s="169" t="s">
        <v>490</v>
      </c>
      <c r="E248" s="170" t="s">
        <v>8045</v>
      </c>
      <c r="F248" s="171" t="s">
        <v>8046</v>
      </c>
      <c r="G248" s="172" t="s">
        <v>345</v>
      </c>
      <c r="H248" s="173">
        <v>37</v>
      </c>
      <c r="I248" s="174"/>
      <c r="J248" s="175">
        <f>ROUND(I248*H248,2)</f>
        <v>0</v>
      </c>
      <c r="K248" s="171" t="s">
        <v>346</v>
      </c>
      <c r="L248" s="176"/>
      <c r="M248" s="177" t="s">
        <v>1</v>
      </c>
      <c r="N248" s="178" t="s">
        <v>42</v>
      </c>
      <c r="P248" s="146">
        <f>O248*H248</f>
        <v>0</v>
      </c>
      <c r="Q248" s="146">
        <v>0</v>
      </c>
      <c r="R248" s="146">
        <f>Q248*H248</f>
        <v>0</v>
      </c>
      <c r="S248" s="146">
        <v>0</v>
      </c>
      <c r="T248" s="147">
        <f>S248*H248</f>
        <v>0</v>
      </c>
      <c r="AR248" s="148" t="s">
        <v>494</v>
      </c>
      <c r="AT248" s="148" t="s">
        <v>490</v>
      </c>
      <c r="AU248" s="148" t="s">
        <v>84</v>
      </c>
      <c r="AY248" s="17" t="s">
        <v>339</v>
      </c>
      <c r="BE248" s="149">
        <f>IF(N248="základní",J248,0)</f>
        <v>0</v>
      </c>
      <c r="BF248" s="149">
        <f>IF(N248="snížená",J248,0)</f>
        <v>0</v>
      </c>
      <c r="BG248" s="149">
        <f>IF(N248="zákl. přenesená",J248,0)</f>
        <v>0</v>
      </c>
      <c r="BH248" s="149">
        <f>IF(N248="sníž. přenesená",J248,0)</f>
        <v>0</v>
      </c>
      <c r="BI248" s="149">
        <f>IF(N248="nulová",J248,0)</f>
        <v>0</v>
      </c>
      <c r="BJ248" s="17" t="s">
        <v>84</v>
      </c>
      <c r="BK248" s="149">
        <f>ROUND(I248*H248,2)</f>
        <v>0</v>
      </c>
      <c r="BL248" s="17" t="s">
        <v>494</v>
      </c>
      <c r="BM248" s="148" t="s">
        <v>8047</v>
      </c>
    </row>
    <row r="249" spans="2:65" s="1" customFormat="1" x14ac:dyDescent="0.2">
      <c r="B249" s="32"/>
      <c r="D249" s="150" t="s">
        <v>348</v>
      </c>
      <c r="F249" s="151" t="s">
        <v>8046</v>
      </c>
      <c r="I249" s="152"/>
      <c r="L249" s="32"/>
      <c r="M249" s="153"/>
      <c r="T249" s="56"/>
      <c r="AT249" s="17" t="s">
        <v>348</v>
      </c>
      <c r="AU249" s="17" t="s">
        <v>84</v>
      </c>
    </row>
    <row r="250" spans="2:65" s="12" customFormat="1" x14ac:dyDescent="0.2">
      <c r="B250" s="155"/>
      <c r="D250" s="150" t="s">
        <v>376</v>
      </c>
      <c r="E250" s="156" t="s">
        <v>1</v>
      </c>
      <c r="F250" s="157" t="s">
        <v>8048</v>
      </c>
      <c r="H250" s="158">
        <v>19</v>
      </c>
      <c r="I250" s="159"/>
      <c r="L250" s="155"/>
      <c r="M250" s="160"/>
      <c r="T250" s="161"/>
      <c r="AT250" s="156" t="s">
        <v>376</v>
      </c>
      <c r="AU250" s="156" t="s">
        <v>84</v>
      </c>
      <c r="AV250" s="12" t="s">
        <v>86</v>
      </c>
      <c r="AW250" s="12" t="s">
        <v>34</v>
      </c>
      <c r="AX250" s="12" t="s">
        <v>77</v>
      </c>
      <c r="AY250" s="156" t="s">
        <v>339</v>
      </c>
    </row>
    <row r="251" spans="2:65" s="12" customFormat="1" x14ac:dyDescent="0.2">
      <c r="B251" s="155"/>
      <c r="D251" s="150" t="s">
        <v>376</v>
      </c>
      <c r="E251" s="156" t="s">
        <v>1</v>
      </c>
      <c r="F251" s="157" t="s">
        <v>8049</v>
      </c>
      <c r="H251" s="158">
        <v>18</v>
      </c>
      <c r="I251" s="159"/>
      <c r="L251" s="155"/>
      <c r="M251" s="160"/>
      <c r="T251" s="161"/>
      <c r="AT251" s="156" t="s">
        <v>376</v>
      </c>
      <c r="AU251" s="156" t="s">
        <v>84</v>
      </c>
      <c r="AV251" s="12" t="s">
        <v>86</v>
      </c>
      <c r="AW251" s="12" t="s">
        <v>34</v>
      </c>
      <c r="AX251" s="12" t="s">
        <v>77</v>
      </c>
      <c r="AY251" s="156" t="s">
        <v>339</v>
      </c>
    </row>
    <row r="252" spans="2:65" s="13" customFormat="1" x14ac:dyDescent="0.2">
      <c r="B252" s="162"/>
      <c r="D252" s="150" t="s">
        <v>376</v>
      </c>
      <c r="E252" s="163" t="s">
        <v>1</v>
      </c>
      <c r="F252" s="164" t="s">
        <v>398</v>
      </c>
      <c r="H252" s="165">
        <v>37</v>
      </c>
      <c r="I252" s="166"/>
      <c r="L252" s="162"/>
      <c r="M252" s="167"/>
      <c r="T252" s="168"/>
      <c r="AT252" s="163" t="s">
        <v>376</v>
      </c>
      <c r="AU252" s="163" t="s">
        <v>84</v>
      </c>
      <c r="AV252" s="13" t="s">
        <v>249</v>
      </c>
      <c r="AW252" s="13" t="s">
        <v>34</v>
      </c>
      <c r="AX252" s="13" t="s">
        <v>84</v>
      </c>
      <c r="AY252" s="163" t="s">
        <v>339</v>
      </c>
    </row>
    <row r="253" spans="2:65" s="1" customFormat="1" ht="16.5" customHeight="1" x14ac:dyDescent="0.2">
      <c r="B253" s="136"/>
      <c r="C253" s="169" t="s">
        <v>517</v>
      </c>
      <c r="D253" s="169" t="s">
        <v>490</v>
      </c>
      <c r="E253" s="170" t="s">
        <v>7645</v>
      </c>
      <c r="F253" s="171" t="s">
        <v>7646</v>
      </c>
      <c r="G253" s="172" t="s">
        <v>358</v>
      </c>
      <c r="H253" s="173">
        <v>1194</v>
      </c>
      <c r="I253" s="174"/>
      <c r="J253" s="175">
        <f>ROUND(I253*H253,2)</f>
        <v>0</v>
      </c>
      <c r="K253" s="171" t="s">
        <v>346</v>
      </c>
      <c r="L253" s="176"/>
      <c r="M253" s="177" t="s">
        <v>1</v>
      </c>
      <c r="N253" s="178" t="s">
        <v>42</v>
      </c>
      <c r="P253" s="146">
        <f>O253*H253</f>
        <v>0</v>
      </c>
      <c r="Q253" s="146">
        <v>0</v>
      </c>
      <c r="R253" s="146">
        <f>Q253*H253</f>
        <v>0</v>
      </c>
      <c r="S253" s="146">
        <v>0</v>
      </c>
      <c r="T253" s="147">
        <f>S253*H253</f>
        <v>0</v>
      </c>
      <c r="AR253" s="148" t="s">
        <v>494</v>
      </c>
      <c r="AT253" s="148" t="s">
        <v>490</v>
      </c>
      <c r="AU253" s="148" t="s">
        <v>84</v>
      </c>
      <c r="AY253" s="17" t="s">
        <v>339</v>
      </c>
      <c r="BE253" s="149">
        <f>IF(N253="základní",J253,0)</f>
        <v>0</v>
      </c>
      <c r="BF253" s="149">
        <f>IF(N253="snížená",J253,0)</f>
        <v>0</v>
      </c>
      <c r="BG253" s="149">
        <f>IF(N253="zákl. přenesená",J253,0)</f>
        <v>0</v>
      </c>
      <c r="BH253" s="149">
        <f>IF(N253="sníž. přenesená",J253,0)</f>
        <v>0</v>
      </c>
      <c r="BI253" s="149">
        <f>IF(N253="nulová",J253,0)</f>
        <v>0</v>
      </c>
      <c r="BJ253" s="17" t="s">
        <v>84</v>
      </c>
      <c r="BK253" s="149">
        <f>ROUND(I253*H253,2)</f>
        <v>0</v>
      </c>
      <c r="BL253" s="17" t="s">
        <v>494</v>
      </c>
      <c r="BM253" s="148" t="s">
        <v>8050</v>
      </c>
    </row>
    <row r="254" spans="2:65" s="1" customFormat="1" x14ac:dyDescent="0.2">
      <c r="B254" s="32"/>
      <c r="D254" s="150" t="s">
        <v>348</v>
      </c>
      <c r="F254" s="151" t="s">
        <v>7646</v>
      </c>
      <c r="I254" s="152"/>
      <c r="L254" s="32"/>
      <c r="M254" s="153"/>
      <c r="T254" s="56"/>
      <c r="AT254" s="17" t="s">
        <v>348</v>
      </c>
      <c r="AU254" s="17" t="s">
        <v>84</v>
      </c>
    </row>
    <row r="255" spans="2:65" s="12" customFormat="1" x14ac:dyDescent="0.2">
      <c r="B255" s="155"/>
      <c r="D255" s="150" t="s">
        <v>376</v>
      </c>
      <c r="E255" s="156" t="s">
        <v>1</v>
      </c>
      <c r="F255" s="157" t="s">
        <v>8051</v>
      </c>
      <c r="H255" s="158">
        <v>480</v>
      </c>
      <c r="I255" s="159"/>
      <c r="L255" s="155"/>
      <c r="M255" s="160"/>
      <c r="T255" s="161"/>
      <c r="AT255" s="156" t="s">
        <v>376</v>
      </c>
      <c r="AU255" s="156" t="s">
        <v>84</v>
      </c>
      <c r="AV255" s="12" t="s">
        <v>86</v>
      </c>
      <c r="AW255" s="12" t="s">
        <v>34</v>
      </c>
      <c r="AX255" s="12" t="s">
        <v>77</v>
      </c>
      <c r="AY255" s="156" t="s">
        <v>339</v>
      </c>
    </row>
    <row r="256" spans="2:65" s="12" customFormat="1" x14ac:dyDescent="0.2">
      <c r="B256" s="155"/>
      <c r="D256" s="150" t="s">
        <v>376</v>
      </c>
      <c r="E256" s="156" t="s">
        <v>1</v>
      </c>
      <c r="F256" s="157" t="s">
        <v>8052</v>
      </c>
      <c r="H256" s="158">
        <v>8</v>
      </c>
      <c r="I256" s="159"/>
      <c r="L256" s="155"/>
      <c r="M256" s="160"/>
      <c r="T256" s="161"/>
      <c r="AT256" s="156" t="s">
        <v>376</v>
      </c>
      <c r="AU256" s="156" t="s">
        <v>84</v>
      </c>
      <c r="AV256" s="12" t="s">
        <v>86</v>
      </c>
      <c r="AW256" s="12" t="s">
        <v>34</v>
      </c>
      <c r="AX256" s="12" t="s">
        <v>77</v>
      </c>
      <c r="AY256" s="156" t="s">
        <v>339</v>
      </c>
    </row>
    <row r="257" spans="2:65" s="12" customFormat="1" x14ac:dyDescent="0.2">
      <c r="B257" s="155"/>
      <c r="D257" s="150" t="s">
        <v>376</v>
      </c>
      <c r="E257" s="156" t="s">
        <v>1</v>
      </c>
      <c r="F257" s="157" t="s">
        <v>8041</v>
      </c>
      <c r="H257" s="158">
        <v>18</v>
      </c>
      <c r="I257" s="159"/>
      <c r="L257" s="155"/>
      <c r="M257" s="160"/>
      <c r="T257" s="161"/>
      <c r="AT257" s="156" t="s">
        <v>376</v>
      </c>
      <c r="AU257" s="156" t="s">
        <v>84</v>
      </c>
      <c r="AV257" s="12" t="s">
        <v>86</v>
      </c>
      <c r="AW257" s="12" t="s">
        <v>34</v>
      </c>
      <c r="AX257" s="12" t="s">
        <v>77</v>
      </c>
      <c r="AY257" s="156" t="s">
        <v>339</v>
      </c>
    </row>
    <row r="258" spans="2:65" s="12" customFormat="1" x14ac:dyDescent="0.2">
      <c r="B258" s="155"/>
      <c r="D258" s="150" t="s">
        <v>376</v>
      </c>
      <c r="E258" s="156" t="s">
        <v>1</v>
      </c>
      <c r="F258" s="157" t="s">
        <v>8042</v>
      </c>
      <c r="H258" s="158">
        <v>8</v>
      </c>
      <c r="I258" s="159"/>
      <c r="L258" s="155"/>
      <c r="M258" s="160"/>
      <c r="T258" s="161"/>
      <c r="AT258" s="156" t="s">
        <v>376</v>
      </c>
      <c r="AU258" s="156" t="s">
        <v>84</v>
      </c>
      <c r="AV258" s="12" t="s">
        <v>86</v>
      </c>
      <c r="AW258" s="12" t="s">
        <v>34</v>
      </c>
      <c r="AX258" s="12" t="s">
        <v>77</v>
      </c>
      <c r="AY258" s="156" t="s">
        <v>339</v>
      </c>
    </row>
    <row r="259" spans="2:65" s="12" customFormat="1" x14ac:dyDescent="0.2">
      <c r="B259" s="155"/>
      <c r="D259" s="150" t="s">
        <v>376</v>
      </c>
      <c r="E259" s="156" t="s">
        <v>1</v>
      </c>
      <c r="F259" s="157" t="s">
        <v>8043</v>
      </c>
      <c r="H259" s="158">
        <v>11</v>
      </c>
      <c r="I259" s="159"/>
      <c r="L259" s="155"/>
      <c r="M259" s="160"/>
      <c r="T259" s="161"/>
      <c r="AT259" s="156" t="s">
        <v>376</v>
      </c>
      <c r="AU259" s="156" t="s">
        <v>84</v>
      </c>
      <c r="AV259" s="12" t="s">
        <v>86</v>
      </c>
      <c r="AW259" s="12" t="s">
        <v>34</v>
      </c>
      <c r="AX259" s="12" t="s">
        <v>77</v>
      </c>
      <c r="AY259" s="156" t="s">
        <v>339</v>
      </c>
    </row>
    <row r="260" spans="2:65" s="12" customFormat="1" x14ac:dyDescent="0.2">
      <c r="B260" s="155"/>
      <c r="D260" s="150" t="s">
        <v>376</v>
      </c>
      <c r="E260" s="156" t="s">
        <v>1</v>
      </c>
      <c r="F260" s="157" t="s">
        <v>8053</v>
      </c>
      <c r="H260" s="158">
        <v>7</v>
      </c>
      <c r="I260" s="159"/>
      <c r="L260" s="155"/>
      <c r="M260" s="160"/>
      <c r="T260" s="161"/>
      <c r="AT260" s="156" t="s">
        <v>376</v>
      </c>
      <c r="AU260" s="156" t="s">
        <v>84</v>
      </c>
      <c r="AV260" s="12" t="s">
        <v>86</v>
      </c>
      <c r="AW260" s="12" t="s">
        <v>34</v>
      </c>
      <c r="AX260" s="12" t="s">
        <v>77</v>
      </c>
      <c r="AY260" s="156" t="s">
        <v>339</v>
      </c>
    </row>
    <row r="261" spans="2:65" s="12" customFormat="1" x14ac:dyDescent="0.2">
      <c r="B261" s="155"/>
      <c r="D261" s="150" t="s">
        <v>376</v>
      </c>
      <c r="E261" s="156" t="s">
        <v>1</v>
      </c>
      <c r="F261" s="157" t="s">
        <v>8054</v>
      </c>
      <c r="H261" s="158">
        <v>7</v>
      </c>
      <c r="I261" s="159"/>
      <c r="L261" s="155"/>
      <c r="M261" s="160"/>
      <c r="T261" s="161"/>
      <c r="AT261" s="156" t="s">
        <v>376</v>
      </c>
      <c r="AU261" s="156" t="s">
        <v>84</v>
      </c>
      <c r="AV261" s="12" t="s">
        <v>86</v>
      </c>
      <c r="AW261" s="12" t="s">
        <v>34</v>
      </c>
      <c r="AX261" s="12" t="s">
        <v>77</v>
      </c>
      <c r="AY261" s="156" t="s">
        <v>339</v>
      </c>
    </row>
    <row r="262" spans="2:65" s="12" customFormat="1" x14ac:dyDescent="0.2">
      <c r="B262" s="155"/>
      <c r="D262" s="150" t="s">
        <v>376</v>
      </c>
      <c r="E262" s="156" t="s">
        <v>1</v>
      </c>
      <c r="F262" s="157" t="s">
        <v>8055</v>
      </c>
      <c r="H262" s="158">
        <v>580</v>
      </c>
      <c r="I262" s="159"/>
      <c r="L262" s="155"/>
      <c r="M262" s="160"/>
      <c r="T262" s="161"/>
      <c r="AT262" s="156" t="s">
        <v>376</v>
      </c>
      <c r="AU262" s="156" t="s">
        <v>84</v>
      </c>
      <c r="AV262" s="12" t="s">
        <v>86</v>
      </c>
      <c r="AW262" s="12" t="s">
        <v>34</v>
      </c>
      <c r="AX262" s="12" t="s">
        <v>77</v>
      </c>
      <c r="AY262" s="156" t="s">
        <v>339</v>
      </c>
    </row>
    <row r="263" spans="2:65" s="12" customFormat="1" x14ac:dyDescent="0.2">
      <c r="B263" s="155"/>
      <c r="D263" s="150" t="s">
        <v>376</v>
      </c>
      <c r="E263" s="156" t="s">
        <v>1</v>
      </c>
      <c r="F263" s="157" t="s">
        <v>8056</v>
      </c>
      <c r="H263" s="158">
        <v>75</v>
      </c>
      <c r="I263" s="159"/>
      <c r="L263" s="155"/>
      <c r="M263" s="160"/>
      <c r="T263" s="161"/>
      <c r="AT263" s="156" t="s">
        <v>376</v>
      </c>
      <c r="AU263" s="156" t="s">
        <v>84</v>
      </c>
      <c r="AV263" s="12" t="s">
        <v>86</v>
      </c>
      <c r="AW263" s="12" t="s">
        <v>34</v>
      </c>
      <c r="AX263" s="12" t="s">
        <v>77</v>
      </c>
      <c r="AY263" s="156" t="s">
        <v>339</v>
      </c>
    </row>
    <row r="264" spans="2:65" s="13" customFormat="1" x14ac:dyDescent="0.2">
      <c r="B264" s="162"/>
      <c r="D264" s="150" t="s">
        <v>376</v>
      </c>
      <c r="E264" s="163" t="s">
        <v>1</v>
      </c>
      <c r="F264" s="164" t="s">
        <v>398</v>
      </c>
      <c r="H264" s="165">
        <v>1194</v>
      </c>
      <c r="I264" s="166"/>
      <c r="L264" s="162"/>
      <c r="M264" s="167"/>
      <c r="T264" s="168"/>
      <c r="AT264" s="163" t="s">
        <v>376</v>
      </c>
      <c r="AU264" s="163" t="s">
        <v>84</v>
      </c>
      <c r="AV264" s="13" t="s">
        <v>249</v>
      </c>
      <c r="AW264" s="13" t="s">
        <v>34</v>
      </c>
      <c r="AX264" s="13" t="s">
        <v>84</v>
      </c>
      <c r="AY264" s="163" t="s">
        <v>339</v>
      </c>
    </row>
    <row r="265" spans="2:65" s="1" customFormat="1" ht="16.5" customHeight="1" x14ac:dyDescent="0.2">
      <c r="B265" s="136"/>
      <c r="C265" s="169" t="s">
        <v>521</v>
      </c>
      <c r="D265" s="169" t="s">
        <v>490</v>
      </c>
      <c r="E265" s="170" t="s">
        <v>7649</v>
      </c>
      <c r="F265" s="171" t="s">
        <v>7650</v>
      </c>
      <c r="G265" s="172" t="s">
        <v>345</v>
      </c>
      <c r="H265" s="173">
        <v>598</v>
      </c>
      <c r="I265" s="174"/>
      <c r="J265" s="175">
        <f>ROUND(I265*H265,2)</f>
        <v>0</v>
      </c>
      <c r="K265" s="171" t="s">
        <v>346</v>
      </c>
      <c r="L265" s="176"/>
      <c r="M265" s="177" t="s">
        <v>1</v>
      </c>
      <c r="N265" s="178" t="s">
        <v>42</v>
      </c>
      <c r="P265" s="146">
        <f>O265*H265</f>
        <v>0</v>
      </c>
      <c r="Q265" s="146">
        <v>0</v>
      </c>
      <c r="R265" s="146">
        <f>Q265*H265</f>
        <v>0</v>
      </c>
      <c r="S265" s="146">
        <v>0</v>
      </c>
      <c r="T265" s="147">
        <f>S265*H265</f>
        <v>0</v>
      </c>
      <c r="AR265" s="148" t="s">
        <v>494</v>
      </c>
      <c r="AT265" s="148" t="s">
        <v>490</v>
      </c>
      <c r="AU265" s="148" t="s">
        <v>84</v>
      </c>
      <c r="AY265" s="17" t="s">
        <v>339</v>
      </c>
      <c r="BE265" s="149">
        <f>IF(N265="základní",J265,0)</f>
        <v>0</v>
      </c>
      <c r="BF265" s="149">
        <f>IF(N265="snížená",J265,0)</f>
        <v>0</v>
      </c>
      <c r="BG265" s="149">
        <f>IF(N265="zákl. přenesená",J265,0)</f>
        <v>0</v>
      </c>
      <c r="BH265" s="149">
        <f>IF(N265="sníž. přenesená",J265,0)</f>
        <v>0</v>
      </c>
      <c r="BI265" s="149">
        <f>IF(N265="nulová",J265,0)</f>
        <v>0</v>
      </c>
      <c r="BJ265" s="17" t="s">
        <v>84</v>
      </c>
      <c r="BK265" s="149">
        <f>ROUND(I265*H265,2)</f>
        <v>0</v>
      </c>
      <c r="BL265" s="17" t="s">
        <v>494</v>
      </c>
      <c r="BM265" s="148" t="s">
        <v>8057</v>
      </c>
    </row>
    <row r="266" spans="2:65" s="1" customFormat="1" x14ac:dyDescent="0.2">
      <c r="B266" s="32"/>
      <c r="D266" s="150" t="s">
        <v>348</v>
      </c>
      <c r="F266" s="151" t="s">
        <v>7650</v>
      </c>
      <c r="I266" s="152"/>
      <c r="L266" s="32"/>
      <c r="M266" s="153"/>
      <c r="T266" s="56"/>
      <c r="AT266" s="17" t="s">
        <v>348</v>
      </c>
      <c r="AU266" s="17" t="s">
        <v>84</v>
      </c>
    </row>
    <row r="267" spans="2:65" s="12" customFormat="1" x14ac:dyDescent="0.2">
      <c r="B267" s="155"/>
      <c r="D267" s="150" t="s">
        <v>376</v>
      </c>
      <c r="E267" s="156" t="s">
        <v>1</v>
      </c>
      <c r="F267" s="157" t="s">
        <v>8058</v>
      </c>
      <c r="H267" s="158">
        <v>240</v>
      </c>
      <c r="I267" s="159"/>
      <c r="L267" s="155"/>
      <c r="M267" s="160"/>
      <c r="T267" s="161"/>
      <c r="AT267" s="156" t="s">
        <v>376</v>
      </c>
      <c r="AU267" s="156" t="s">
        <v>84</v>
      </c>
      <c r="AV267" s="12" t="s">
        <v>86</v>
      </c>
      <c r="AW267" s="12" t="s">
        <v>34</v>
      </c>
      <c r="AX267" s="12" t="s">
        <v>77</v>
      </c>
      <c r="AY267" s="156" t="s">
        <v>339</v>
      </c>
    </row>
    <row r="268" spans="2:65" s="12" customFormat="1" x14ac:dyDescent="0.2">
      <c r="B268" s="155"/>
      <c r="D268" s="150" t="s">
        <v>376</v>
      </c>
      <c r="E268" s="156" t="s">
        <v>1</v>
      </c>
      <c r="F268" s="157" t="s">
        <v>8059</v>
      </c>
      <c r="H268" s="158">
        <v>30</v>
      </c>
      <c r="I268" s="159"/>
      <c r="L268" s="155"/>
      <c r="M268" s="160"/>
      <c r="T268" s="161"/>
      <c r="AT268" s="156" t="s">
        <v>376</v>
      </c>
      <c r="AU268" s="156" t="s">
        <v>84</v>
      </c>
      <c r="AV268" s="12" t="s">
        <v>86</v>
      </c>
      <c r="AW268" s="12" t="s">
        <v>34</v>
      </c>
      <c r="AX268" s="12" t="s">
        <v>77</v>
      </c>
      <c r="AY268" s="156" t="s">
        <v>339</v>
      </c>
    </row>
    <row r="269" spans="2:65" s="12" customFormat="1" x14ac:dyDescent="0.2">
      <c r="B269" s="155"/>
      <c r="D269" s="150" t="s">
        <v>376</v>
      </c>
      <c r="E269" s="156" t="s">
        <v>1</v>
      </c>
      <c r="F269" s="157" t="s">
        <v>8060</v>
      </c>
      <c r="H269" s="158">
        <v>290</v>
      </c>
      <c r="I269" s="159"/>
      <c r="L269" s="155"/>
      <c r="M269" s="160"/>
      <c r="T269" s="161"/>
      <c r="AT269" s="156" t="s">
        <v>376</v>
      </c>
      <c r="AU269" s="156" t="s">
        <v>84</v>
      </c>
      <c r="AV269" s="12" t="s">
        <v>86</v>
      </c>
      <c r="AW269" s="12" t="s">
        <v>34</v>
      </c>
      <c r="AX269" s="12" t="s">
        <v>77</v>
      </c>
      <c r="AY269" s="156" t="s">
        <v>339</v>
      </c>
    </row>
    <row r="270" spans="2:65" s="12" customFormat="1" x14ac:dyDescent="0.2">
      <c r="B270" s="155"/>
      <c r="D270" s="150" t="s">
        <v>376</v>
      </c>
      <c r="E270" s="156" t="s">
        <v>1</v>
      </c>
      <c r="F270" s="157" t="s">
        <v>8061</v>
      </c>
      <c r="H270" s="158">
        <v>38</v>
      </c>
      <c r="I270" s="159"/>
      <c r="L270" s="155"/>
      <c r="M270" s="160"/>
      <c r="T270" s="161"/>
      <c r="AT270" s="156" t="s">
        <v>376</v>
      </c>
      <c r="AU270" s="156" t="s">
        <v>84</v>
      </c>
      <c r="AV270" s="12" t="s">
        <v>86</v>
      </c>
      <c r="AW270" s="12" t="s">
        <v>34</v>
      </c>
      <c r="AX270" s="12" t="s">
        <v>77</v>
      </c>
      <c r="AY270" s="156" t="s">
        <v>339</v>
      </c>
    </row>
    <row r="271" spans="2:65" s="13" customFormat="1" x14ac:dyDescent="0.2">
      <c r="B271" s="162"/>
      <c r="D271" s="150" t="s">
        <v>376</v>
      </c>
      <c r="E271" s="163" t="s">
        <v>1</v>
      </c>
      <c r="F271" s="164" t="s">
        <v>398</v>
      </c>
      <c r="H271" s="165">
        <v>598</v>
      </c>
      <c r="I271" s="166"/>
      <c r="L271" s="162"/>
      <c r="M271" s="167"/>
      <c r="T271" s="168"/>
      <c r="AT271" s="163" t="s">
        <v>376</v>
      </c>
      <c r="AU271" s="163" t="s">
        <v>84</v>
      </c>
      <c r="AV271" s="13" t="s">
        <v>249</v>
      </c>
      <c r="AW271" s="13" t="s">
        <v>34</v>
      </c>
      <c r="AX271" s="13" t="s">
        <v>84</v>
      </c>
      <c r="AY271" s="163" t="s">
        <v>339</v>
      </c>
    </row>
    <row r="272" spans="2:65" s="1" customFormat="1" ht="16.5" customHeight="1" x14ac:dyDescent="0.2">
      <c r="B272" s="136"/>
      <c r="C272" s="137" t="s">
        <v>489</v>
      </c>
      <c r="D272" s="137" t="s">
        <v>342</v>
      </c>
      <c r="E272" s="138" t="s">
        <v>8062</v>
      </c>
      <c r="F272" s="139" t="s">
        <v>8063</v>
      </c>
      <c r="G272" s="140" t="s">
        <v>345</v>
      </c>
      <c r="H272" s="141">
        <v>1</v>
      </c>
      <c r="I272" s="142"/>
      <c r="J272" s="143">
        <f>ROUND(I272*H272,2)</f>
        <v>0</v>
      </c>
      <c r="K272" s="139" t="s">
        <v>346</v>
      </c>
      <c r="L272" s="32"/>
      <c r="M272" s="144" t="s">
        <v>1</v>
      </c>
      <c r="N272" s="145" t="s">
        <v>42</v>
      </c>
      <c r="P272" s="146">
        <f>O272*H272</f>
        <v>0</v>
      </c>
      <c r="Q272" s="146">
        <v>0</v>
      </c>
      <c r="R272" s="146">
        <f>Q272*H272</f>
        <v>0</v>
      </c>
      <c r="S272" s="146">
        <v>0</v>
      </c>
      <c r="T272" s="147">
        <f>S272*H272</f>
        <v>0</v>
      </c>
      <c r="AR272" s="148" t="s">
        <v>249</v>
      </c>
      <c r="AT272" s="148" t="s">
        <v>342</v>
      </c>
      <c r="AU272" s="148" t="s">
        <v>84</v>
      </c>
      <c r="AY272" s="17" t="s">
        <v>339</v>
      </c>
      <c r="BE272" s="149">
        <f>IF(N272="základní",J272,0)</f>
        <v>0</v>
      </c>
      <c r="BF272" s="149">
        <f>IF(N272="snížená",J272,0)</f>
        <v>0</v>
      </c>
      <c r="BG272" s="149">
        <f>IF(N272="zákl. přenesená",J272,0)</f>
        <v>0</v>
      </c>
      <c r="BH272" s="149">
        <f>IF(N272="sníž. přenesená",J272,0)</f>
        <v>0</v>
      </c>
      <c r="BI272" s="149">
        <f>IF(N272="nulová",J272,0)</f>
        <v>0</v>
      </c>
      <c r="BJ272" s="17" t="s">
        <v>84</v>
      </c>
      <c r="BK272" s="149">
        <f>ROUND(I272*H272,2)</f>
        <v>0</v>
      </c>
      <c r="BL272" s="17" t="s">
        <v>249</v>
      </c>
      <c r="BM272" s="148" t="s">
        <v>8064</v>
      </c>
    </row>
    <row r="273" spans="2:65" s="1" customFormat="1" ht="19.2" x14ac:dyDescent="0.2">
      <c r="B273" s="32"/>
      <c r="D273" s="150" t="s">
        <v>348</v>
      </c>
      <c r="F273" s="151" t="s">
        <v>8065</v>
      </c>
      <c r="I273" s="152"/>
      <c r="L273" s="32"/>
      <c r="M273" s="153"/>
      <c r="T273" s="56"/>
      <c r="AT273" s="17" t="s">
        <v>348</v>
      </c>
      <c r="AU273" s="17" t="s">
        <v>84</v>
      </c>
    </row>
    <row r="274" spans="2:65" s="12" customFormat="1" x14ac:dyDescent="0.2">
      <c r="B274" s="155"/>
      <c r="D274" s="150" t="s">
        <v>376</v>
      </c>
      <c r="E274" s="156" t="s">
        <v>1</v>
      </c>
      <c r="F274" s="157" t="s">
        <v>8033</v>
      </c>
      <c r="H274" s="158">
        <v>1</v>
      </c>
      <c r="I274" s="159"/>
      <c r="L274" s="155"/>
      <c r="M274" s="160"/>
      <c r="T274" s="161"/>
      <c r="AT274" s="156" t="s">
        <v>376</v>
      </c>
      <c r="AU274" s="156" t="s">
        <v>84</v>
      </c>
      <c r="AV274" s="12" t="s">
        <v>86</v>
      </c>
      <c r="AW274" s="12" t="s">
        <v>34</v>
      </c>
      <c r="AX274" s="12" t="s">
        <v>77</v>
      </c>
      <c r="AY274" s="156" t="s">
        <v>339</v>
      </c>
    </row>
    <row r="275" spans="2:65" s="13" customFormat="1" x14ac:dyDescent="0.2">
      <c r="B275" s="162"/>
      <c r="D275" s="150" t="s">
        <v>376</v>
      </c>
      <c r="E275" s="163" t="s">
        <v>1</v>
      </c>
      <c r="F275" s="164" t="s">
        <v>398</v>
      </c>
      <c r="H275" s="165">
        <v>1</v>
      </c>
      <c r="I275" s="166"/>
      <c r="L275" s="162"/>
      <c r="M275" s="167"/>
      <c r="T275" s="168"/>
      <c r="AT275" s="163" t="s">
        <v>376</v>
      </c>
      <c r="AU275" s="163" t="s">
        <v>84</v>
      </c>
      <c r="AV275" s="13" t="s">
        <v>249</v>
      </c>
      <c r="AW275" s="13" t="s">
        <v>34</v>
      </c>
      <c r="AX275" s="13" t="s">
        <v>84</v>
      </c>
      <c r="AY275" s="163" t="s">
        <v>339</v>
      </c>
    </row>
    <row r="276" spans="2:65" s="1" customFormat="1" ht="16.5" customHeight="1" x14ac:dyDescent="0.2">
      <c r="B276" s="136"/>
      <c r="C276" s="137" t="s">
        <v>497</v>
      </c>
      <c r="D276" s="137" t="s">
        <v>342</v>
      </c>
      <c r="E276" s="138" t="s">
        <v>8066</v>
      </c>
      <c r="F276" s="139" t="s">
        <v>8067</v>
      </c>
      <c r="G276" s="140" t="s">
        <v>345</v>
      </c>
      <c r="H276" s="141">
        <v>1</v>
      </c>
      <c r="I276" s="142"/>
      <c r="J276" s="143">
        <f>ROUND(I276*H276,2)</f>
        <v>0</v>
      </c>
      <c r="K276" s="139" t="s">
        <v>346</v>
      </c>
      <c r="L276" s="32"/>
      <c r="M276" s="144" t="s">
        <v>1</v>
      </c>
      <c r="N276" s="145" t="s">
        <v>42</v>
      </c>
      <c r="P276" s="146">
        <f>O276*H276</f>
        <v>0</v>
      </c>
      <c r="Q276" s="146">
        <v>0</v>
      </c>
      <c r="R276" s="146">
        <f>Q276*H276</f>
        <v>0</v>
      </c>
      <c r="S276" s="146">
        <v>0</v>
      </c>
      <c r="T276" s="147">
        <f>S276*H276</f>
        <v>0</v>
      </c>
      <c r="AR276" s="148" t="s">
        <v>249</v>
      </c>
      <c r="AT276" s="148" t="s">
        <v>342</v>
      </c>
      <c r="AU276" s="148" t="s">
        <v>84</v>
      </c>
      <c r="AY276" s="17" t="s">
        <v>339</v>
      </c>
      <c r="BE276" s="149">
        <f>IF(N276="základní",J276,0)</f>
        <v>0</v>
      </c>
      <c r="BF276" s="149">
        <f>IF(N276="snížená",J276,0)</f>
        <v>0</v>
      </c>
      <c r="BG276" s="149">
        <f>IF(N276="zákl. přenesená",J276,0)</f>
        <v>0</v>
      </c>
      <c r="BH276" s="149">
        <f>IF(N276="sníž. přenesená",J276,0)</f>
        <v>0</v>
      </c>
      <c r="BI276" s="149">
        <f>IF(N276="nulová",J276,0)</f>
        <v>0</v>
      </c>
      <c r="BJ276" s="17" t="s">
        <v>84</v>
      </c>
      <c r="BK276" s="149">
        <f>ROUND(I276*H276,2)</f>
        <v>0</v>
      </c>
      <c r="BL276" s="17" t="s">
        <v>249</v>
      </c>
      <c r="BM276" s="148" t="s">
        <v>8068</v>
      </c>
    </row>
    <row r="277" spans="2:65" s="1" customFormat="1" x14ac:dyDescent="0.2">
      <c r="B277" s="32"/>
      <c r="D277" s="150" t="s">
        <v>348</v>
      </c>
      <c r="F277" s="151" t="s">
        <v>8067</v>
      </c>
      <c r="I277" s="152"/>
      <c r="L277" s="32"/>
      <c r="M277" s="153"/>
      <c r="T277" s="56"/>
      <c r="AT277" s="17" t="s">
        <v>348</v>
      </c>
      <c r="AU277" s="17" t="s">
        <v>84</v>
      </c>
    </row>
    <row r="278" spans="2:65" s="1" customFormat="1" ht="16.5" customHeight="1" x14ac:dyDescent="0.2">
      <c r="B278" s="136"/>
      <c r="C278" s="137" t="s">
        <v>501</v>
      </c>
      <c r="D278" s="137" t="s">
        <v>342</v>
      </c>
      <c r="E278" s="138" t="s">
        <v>8069</v>
      </c>
      <c r="F278" s="139" t="s">
        <v>8070</v>
      </c>
      <c r="G278" s="140" t="s">
        <v>345</v>
      </c>
      <c r="H278" s="141">
        <v>1</v>
      </c>
      <c r="I278" s="142"/>
      <c r="J278" s="143">
        <f>ROUND(I278*H278,2)</f>
        <v>0</v>
      </c>
      <c r="K278" s="139" t="s">
        <v>346</v>
      </c>
      <c r="L278" s="32"/>
      <c r="M278" s="144" t="s">
        <v>1</v>
      </c>
      <c r="N278" s="145" t="s">
        <v>42</v>
      </c>
      <c r="P278" s="146">
        <f>O278*H278</f>
        <v>0</v>
      </c>
      <c r="Q278" s="146">
        <v>0</v>
      </c>
      <c r="R278" s="146">
        <f>Q278*H278</f>
        <v>0</v>
      </c>
      <c r="S278" s="146">
        <v>0</v>
      </c>
      <c r="T278" s="147">
        <f>S278*H278</f>
        <v>0</v>
      </c>
      <c r="AR278" s="148" t="s">
        <v>249</v>
      </c>
      <c r="AT278" s="148" t="s">
        <v>342</v>
      </c>
      <c r="AU278" s="148" t="s">
        <v>84</v>
      </c>
      <c r="AY278" s="17" t="s">
        <v>339</v>
      </c>
      <c r="BE278" s="149">
        <f>IF(N278="základní",J278,0)</f>
        <v>0</v>
      </c>
      <c r="BF278" s="149">
        <f>IF(N278="snížená",J278,0)</f>
        <v>0</v>
      </c>
      <c r="BG278" s="149">
        <f>IF(N278="zákl. přenesená",J278,0)</f>
        <v>0</v>
      </c>
      <c r="BH278" s="149">
        <f>IF(N278="sníž. přenesená",J278,0)</f>
        <v>0</v>
      </c>
      <c r="BI278" s="149">
        <f>IF(N278="nulová",J278,0)</f>
        <v>0</v>
      </c>
      <c r="BJ278" s="17" t="s">
        <v>84</v>
      </c>
      <c r="BK278" s="149">
        <f>ROUND(I278*H278,2)</f>
        <v>0</v>
      </c>
      <c r="BL278" s="17" t="s">
        <v>249</v>
      </c>
      <c r="BM278" s="148" t="s">
        <v>8071</v>
      </c>
    </row>
    <row r="279" spans="2:65" s="1" customFormat="1" ht="28.8" x14ac:dyDescent="0.2">
      <c r="B279" s="32"/>
      <c r="D279" s="150" t="s">
        <v>348</v>
      </c>
      <c r="F279" s="151" t="s">
        <v>8072</v>
      </c>
      <c r="I279" s="152"/>
      <c r="L279" s="32"/>
      <c r="M279" s="202"/>
      <c r="N279" s="203"/>
      <c r="O279" s="203"/>
      <c r="P279" s="203"/>
      <c r="Q279" s="203"/>
      <c r="R279" s="203"/>
      <c r="S279" s="203"/>
      <c r="T279" s="204"/>
      <c r="AT279" s="17" t="s">
        <v>348</v>
      </c>
      <c r="AU279" s="17" t="s">
        <v>84</v>
      </c>
    </row>
    <row r="280" spans="2:65" s="1" customFormat="1" ht="6.9" customHeight="1" x14ac:dyDescent="0.2">
      <c r="B280" s="44"/>
      <c r="C280" s="45"/>
      <c r="D280" s="45"/>
      <c r="E280" s="45"/>
      <c r="F280" s="45"/>
      <c r="G280" s="45"/>
      <c r="H280" s="45"/>
      <c r="I280" s="45"/>
      <c r="J280" s="45"/>
      <c r="K280" s="45"/>
      <c r="L280" s="32"/>
    </row>
  </sheetData>
  <autoFilter ref="C125:K279" xr:uid="{00000000-0009-0000-0000-00002D000000}"/>
  <mergeCells count="15">
    <mergeCell ref="E112:H112"/>
    <mergeCell ref="E116:H116"/>
    <mergeCell ref="E114:H114"/>
    <mergeCell ref="E118:H118"/>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B2:BM187"/>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303</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3.2" x14ac:dyDescent="0.2">
      <c r="B8" s="20"/>
      <c r="D8" s="27" t="s">
        <v>312</v>
      </c>
      <c r="L8" s="20"/>
    </row>
    <row r="9" spans="2:46" ht="16.5" customHeight="1" x14ac:dyDescent="0.2">
      <c r="B9" s="20"/>
      <c r="E9" s="278" t="s">
        <v>7578</v>
      </c>
      <c r="F9" s="256"/>
      <c r="G9" s="256"/>
      <c r="H9" s="256"/>
      <c r="L9" s="20"/>
    </row>
    <row r="10" spans="2:46" ht="12" customHeight="1" x14ac:dyDescent="0.2">
      <c r="B10" s="20"/>
      <c r="D10" s="27" t="s">
        <v>314</v>
      </c>
      <c r="L10" s="20"/>
    </row>
    <row r="11" spans="2:46" s="1" customFormat="1" ht="16.5" customHeight="1" x14ac:dyDescent="0.2">
      <c r="B11" s="32"/>
      <c r="E11" s="260" t="s">
        <v>7916</v>
      </c>
      <c r="F11" s="277"/>
      <c r="G11" s="277"/>
      <c r="H11" s="277"/>
      <c r="L11" s="32"/>
    </row>
    <row r="12" spans="2:46" s="1" customFormat="1" ht="12" customHeight="1" x14ac:dyDescent="0.2">
      <c r="B12" s="32"/>
      <c r="D12" s="27" t="s">
        <v>625</v>
      </c>
      <c r="L12" s="32"/>
    </row>
    <row r="13" spans="2:46" s="1" customFormat="1" ht="16.5" customHeight="1" x14ac:dyDescent="0.2">
      <c r="B13" s="32"/>
      <c r="E13" s="248" t="s">
        <v>8073</v>
      </c>
      <c r="F13" s="277"/>
      <c r="G13" s="277"/>
      <c r="H13" s="277"/>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8"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80" t="str">
        <f>'Rekapitulace stavby'!E14</f>
        <v>Vyplň údaj</v>
      </c>
      <c r="F22" s="266"/>
      <c r="G22" s="266"/>
      <c r="H22" s="266"/>
      <c r="I22" s="27" t="s">
        <v>28</v>
      </c>
      <c r="J22" s="28" t="str">
        <f>'Rekapitulace stavby'!AN14</f>
        <v>Vyplň údaj</v>
      </c>
      <c r="L22" s="32"/>
    </row>
    <row r="23" spans="2:12" s="1" customFormat="1" ht="6.9"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 customHeight="1" x14ac:dyDescent="0.2">
      <c r="B26" s="32"/>
      <c r="L26" s="32"/>
    </row>
    <row r="27" spans="2:12" s="1" customFormat="1" ht="12" customHeight="1" x14ac:dyDescent="0.2">
      <c r="B27" s="32"/>
      <c r="D27" s="27" t="s">
        <v>35</v>
      </c>
      <c r="I27" s="27" t="s">
        <v>25</v>
      </c>
      <c r="J27" s="25" t="s">
        <v>1</v>
      </c>
      <c r="L27" s="32"/>
    </row>
    <row r="28" spans="2:12" s="1" customFormat="1" ht="18" customHeight="1" x14ac:dyDescent="0.2">
      <c r="B28" s="32"/>
      <c r="E28" s="25" t="s">
        <v>7581</v>
      </c>
      <c r="I28" s="27" t="s">
        <v>28</v>
      </c>
      <c r="J28" s="25" t="s">
        <v>1</v>
      </c>
      <c r="L28" s="32"/>
    </row>
    <row r="29" spans="2:12" s="1" customFormat="1" ht="6.9" customHeight="1" x14ac:dyDescent="0.2">
      <c r="B29" s="32"/>
      <c r="L29" s="32"/>
    </row>
    <row r="30" spans="2:12" s="1" customFormat="1" ht="12" customHeight="1" x14ac:dyDescent="0.2">
      <c r="B30" s="32"/>
      <c r="D30" s="27" t="s">
        <v>36</v>
      </c>
      <c r="L30" s="32"/>
    </row>
    <row r="31" spans="2:12" s="7" customFormat="1" ht="16.5" customHeight="1" x14ac:dyDescent="0.2">
      <c r="B31" s="94"/>
      <c r="E31" s="270" t="s">
        <v>1</v>
      </c>
      <c r="F31" s="270"/>
      <c r="G31" s="270"/>
      <c r="H31" s="270"/>
      <c r="L31" s="94"/>
    </row>
    <row r="32" spans="2:12" s="1" customFormat="1" ht="6.9" customHeight="1" x14ac:dyDescent="0.2">
      <c r="B32" s="32"/>
      <c r="L32" s="32"/>
    </row>
    <row r="33" spans="2:12" s="1" customFormat="1" ht="6.9" customHeight="1" x14ac:dyDescent="0.2">
      <c r="B33" s="32"/>
      <c r="D33" s="53"/>
      <c r="E33" s="53"/>
      <c r="F33" s="53"/>
      <c r="G33" s="53"/>
      <c r="H33" s="53"/>
      <c r="I33" s="53"/>
      <c r="J33" s="53"/>
      <c r="K33" s="53"/>
      <c r="L33" s="32"/>
    </row>
    <row r="34" spans="2:12" s="1" customFormat="1" ht="25.35" customHeight="1" x14ac:dyDescent="0.2">
      <c r="B34" s="32"/>
      <c r="D34" s="95" t="s">
        <v>37</v>
      </c>
      <c r="J34" s="66">
        <f>ROUND(J124, 2)</f>
        <v>0</v>
      </c>
      <c r="L34" s="32"/>
    </row>
    <row r="35" spans="2:12" s="1" customFormat="1" ht="6.9" customHeight="1" x14ac:dyDescent="0.2">
      <c r="B35" s="32"/>
      <c r="D35" s="53"/>
      <c r="E35" s="53"/>
      <c r="F35" s="53"/>
      <c r="G35" s="53"/>
      <c r="H35" s="53"/>
      <c r="I35" s="53"/>
      <c r="J35" s="53"/>
      <c r="K35" s="53"/>
      <c r="L35" s="32"/>
    </row>
    <row r="36" spans="2:12" s="1" customFormat="1" ht="14.4" customHeight="1" x14ac:dyDescent="0.2">
      <c r="B36" s="32"/>
      <c r="F36" s="35" t="s">
        <v>39</v>
      </c>
      <c r="I36" s="35" t="s">
        <v>38</v>
      </c>
      <c r="J36" s="35" t="s">
        <v>40</v>
      </c>
      <c r="L36" s="32"/>
    </row>
    <row r="37" spans="2:12" s="1" customFormat="1" ht="14.4" customHeight="1" x14ac:dyDescent="0.2">
      <c r="B37" s="32"/>
      <c r="D37" s="55" t="s">
        <v>41</v>
      </c>
      <c r="E37" s="27" t="s">
        <v>42</v>
      </c>
      <c r="F37" s="86">
        <f>ROUND((SUM(BE124:BE186)),  2)</f>
        <v>0</v>
      </c>
      <c r="I37" s="96">
        <v>0.21</v>
      </c>
      <c r="J37" s="86">
        <f>ROUND(((SUM(BE124:BE186))*I37),  2)</f>
        <v>0</v>
      </c>
      <c r="L37" s="32"/>
    </row>
    <row r="38" spans="2:12" s="1" customFormat="1" ht="14.4" customHeight="1" x14ac:dyDescent="0.2">
      <c r="B38" s="32"/>
      <c r="E38" s="27" t="s">
        <v>43</v>
      </c>
      <c r="F38" s="86">
        <f>ROUND((SUM(BF124:BF186)),  2)</f>
        <v>0</v>
      </c>
      <c r="I38" s="96">
        <v>0.12</v>
      </c>
      <c r="J38" s="86">
        <f>ROUND(((SUM(BF124:BF186))*I38),  2)</f>
        <v>0</v>
      </c>
      <c r="L38" s="32"/>
    </row>
    <row r="39" spans="2:12" s="1" customFormat="1" ht="14.4" hidden="1" customHeight="1" x14ac:dyDescent="0.2">
      <c r="B39" s="32"/>
      <c r="E39" s="27" t="s">
        <v>44</v>
      </c>
      <c r="F39" s="86">
        <f>ROUND((SUM(BG124:BG186)),  2)</f>
        <v>0</v>
      </c>
      <c r="I39" s="96">
        <v>0.21</v>
      </c>
      <c r="J39" s="86">
        <f>0</f>
        <v>0</v>
      </c>
      <c r="L39" s="32"/>
    </row>
    <row r="40" spans="2:12" s="1" customFormat="1" ht="14.4" hidden="1" customHeight="1" x14ac:dyDescent="0.2">
      <c r="B40" s="32"/>
      <c r="E40" s="27" t="s">
        <v>45</v>
      </c>
      <c r="F40" s="86">
        <f>ROUND((SUM(BH124:BH186)),  2)</f>
        <v>0</v>
      </c>
      <c r="I40" s="96">
        <v>0.12</v>
      </c>
      <c r="J40" s="86">
        <f>0</f>
        <v>0</v>
      </c>
      <c r="L40" s="32"/>
    </row>
    <row r="41" spans="2:12" s="1" customFormat="1" ht="14.4" hidden="1" customHeight="1" x14ac:dyDescent="0.2">
      <c r="B41" s="32"/>
      <c r="E41" s="27" t="s">
        <v>46</v>
      </c>
      <c r="F41" s="86">
        <f>ROUND((SUM(BI124:BI186)),  2)</f>
        <v>0</v>
      </c>
      <c r="I41" s="96">
        <v>0</v>
      </c>
      <c r="J41" s="86">
        <f>0</f>
        <v>0</v>
      </c>
      <c r="L41" s="32"/>
    </row>
    <row r="42" spans="2:12" s="1" customFormat="1" ht="6.9"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 customHeight="1" x14ac:dyDescent="0.2">
      <c r="B44" s="32"/>
      <c r="L44" s="32"/>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ht="16.5" customHeight="1" x14ac:dyDescent="0.2">
      <c r="B87" s="20"/>
      <c r="E87" s="278" t="s">
        <v>7578</v>
      </c>
      <c r="F87" s="256"/>
      <c r="G87" s="256"/>
      <c r="H87" s="256"/>
      <c r="L87" s="20"/>
    </row>
    <row r="88" spans="2:12" ht="12" customHeight="1" x14ac:dyDescent="0.2">
      <c r="B88" s="20"/>
      <c r="C88" s="27" t="s">
        <v>314</v>
      </c>
      <c r="L88" s="20"/>
    </row>
    <row r="89" spans="2:12" s="1" customFormat="1" ht="16.5" customHeight="1" x14ac:dyDescent="0.2">
      <c r="B89" s="32"/>
      <c r="E89" s="260" t="s">
        <v>7916</v>
      </c>
      <c r="F89" s="277"/>
      <c r="G89" s="277"/>
      <c r="H89" s="277"/>
      <c r="L89" s="32"/>
    </row>
    <row r="90" spans="2:12" s="1" customFormat="1" ht="12" customHeight="1" x14ac:dyDescent="0.2">
      <c r="B90" s="32"/>
      <c r="C90" s="27" t="s">
        <v>625</v>
      </c>
      <c r="L90" s="32"/>
    </row>
    <row r="91" spans="2:12" s="1" customFormat="1" ht="16.5" customHeight="1" x14ac:dyDescent="0.2">
      <c r="B91" s="32"/>
      <c r="E91" s="248" t="str">
        <f>E13</f>
        <v>PS 01.100.02 - ÚRS</v>
      </c>
      <c r="F91" s="277"/>
      <c r="G91" s="277"/>
      <c r="H91" s="277"/>
      <c r="L91" s="32"/>
    </row>
    <row r="92" spans="2:12" s="1" customFormat="1" ht="6.9"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 customHeight="1" x14ac:dyDescent="0.2">
      <c r="B94" s="32"/>
      <c r="L94" s="32"/>
    </row>
    <row r="95" spans="2:12" s="1" customFormat="1" ht="15.15" customHeight="1" x14ac:dyDescent="0.2">
      <c r="B95" s="32"/>
      <c r="C95" s="27" t="s">
        <v>24</v>
      </c>
      <c r="F95" s="25" t="str">
        <f>E19</f>
        <v>Správa železnic, státní organizace, OŘ Ostrava</v>
      </c>
      <c r="I95" s="27" t="s">
        <v>32</v>
      </c>
      <c r="J95" s="30" t="str">
        <f>E25</f>
        <v xml:space="preserve"> </v>
      </c>
      <c r="L95" s="32"/>
    </row>
    <row r="96" spans="2:12" s="1" customFormat="1" ht="15.15" customHeight="1" x14ac:dyDescent="0.2">
      <c r="B96" s="32"/>
      <c r="C96" s="27" t="s">
        <v>30</v>
      </c>
      <c r="F96" s="25" t="str">
        <f>IF(E22="","",E22)</f>
        <v>Vyplň údaj</v>
      </c>
      <c r="I96" s="27" t="s">
        <v>35</v>
      </c>
      <c r="J96" s="30" t="str">
        <f>E28</f>
        <v>Jana Kotasková</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8" customHeight="1" x14ac:dyDescent="0.2">
      <c r="B100" s="32"/>
      <c r="C100" s="107" t="s">
        <v>319</v>
      </c>
      <c r="J100" s="66">
        <f>J124</f>
        <v>0</v>
      </c>
      <c r="L100" s="32"/>
      <c r="AU100" s="17" t="s">
        <v>320</v>
      </c>
    </row>
    <row r="101" spans="2:47" s="1" customFormat="1" ht="21.75" customHeight="1" x14ac:dyDescent="0.2">
      <c r="B101" s="32"/>
      <c r="L101" s="32"/>
    </row>
    <row r="102" spans="2:47" s="1" customFormat="1" ht="6.9" customHeight="1" x14ac:dyDescent="0.2">
      <c r="B102" s="44"/>
      <c r="C102" s="45"/>
      <c r="D102" s="45"/>
      <c r="E102" s="45"/>
      <c r="F102" s="45"/>
      <c r="G102" s="45"/>
      <c r="H102" s="45"/>
      <c r="I102" s="45"/>
      <c r="J102" s="45"/>
      <c r="K102" s="45"/>
      <c r="L102" s="32"/>
    </row>
    <row r="106" spans="2:47" s="1" customFormat="1" ht="6.9" customHeight="1" x14ac:dyDescent="0.2">
      <c r="B106" s="46"/>
      <c r="C106" s="47"/>
      <c r="D106" s="47"/>
      <c r="E106" s="47"/>
      <c r="F106" s="47"/>
      <c r="G106" s="47"/>
      <c r="H106" s="47"/>
      <c r="I106" s="47"/>
      <c r="J106" s="47"/>
      <c r="K106" s="47"/>
      <c r="L106" s="32"/>
    </row>
    <row r="107" spans="2:47" s="1" customFormat="1" ht="24.9" customHeight="1" x14ac:dyDescent="0.2">
      <c r="B107" s="32"/>
      <c r="C107" s="21" t="s">
        <v>324</v>
      </c>
      <c r="L107" s="32"/>
    </row>
    <row r="108" spans="2:47" s="1" customFormat="1" ht="6.9" customHeight="1" x14ac:dyDescent="0.2">
      <c r="B108" s="32"/>
      <c r="L108" s="32"/>
    </row>
    <row r="109" spans="2:47" s="1" customFormat="1" ht="12" customHeight="1" x14ac:dyDescent="0.2">
      <c r="B109" s="32"/>
      <c r="C109" s="27" t="s">
        <v>16</v>
      </c>
      <c r="L109" s="32"/>
    </row>
    <row r="110" spans="2:47" s="1" customFormat="1" ht="16.5" customHeight="1" x14ac:dyDescent="0.2">
      <c r="B110" s="32"/>
      <c r="E110" s="278" t="str">
        <f>E7</f>
        <v>Prostá rekonstrukce trati v úseku Milotice nad Opavou – Brantice – 2.etapa</v>
      </c>
      <c r="F110" s="279"/>
      <c r="G110" s="279"/>
      <c r="H110" s="279"/>
      <c r="L110" s="32"/>
    </row>
    <row r="111" spans="2:47" ht="12" customHeight="1" x14ac:dyDescent="0.2">
      <c r="B111" s="20"/>
      <c r="C111" s="27" t="s">
        <v>312</v>
      </c>
      <c r="L111" s="20"/>
    </row>
    <row r="112" spans="2:47" ht="16.5" customHeight="1" x14ac:dyDescent="0.2">
      <c r="B112" s="20"/>
      <c r="E112" s="278" t="s">
        <v>7578</v>
      </c>
      <c r="F112" s="256"/>
      <c r="G112" s="256"/>
      <c r="H112" s="256"/>
      <c r="L112" s="20"/>
    </row>
    <row r="113" spans="2:65" ht="12" customHeight="1" x14ac:dyDescent="0.2">
      <c r="B113" s="20"/>
      <c r="C113" s="27" t="s">
        <v>314</v>
      </c>
      <c r="L113" s="20"/>
    </row>
    <row r="114" spans="2:65" s="1" customFormat="1" ht="16.5" customHeight="1" x14ac:dyDescent="0.2">
      <c r="B114" s="32"/>
      <c r="E114" s="260" t="s">
        <v>7916</v>
      </c>
      <c r="F114" s="277"/>
      <c r="G114" s="277"/>
      <c r="H114" s="277"/>
      <c r="L114" s="32"/>
    </row>
    <row r="115" spans="2:65" s="1" customFormat="1" ht="12" customHeight="1" x14ac:dyDescent="0.2">
      <c r="B115" s="32"/>
      <c r="C115" s="27" t="s">
        <v>625</v>
      </c>
      <c r="L115" s="32"/>
    </row>
    <row r="116" spans="2:65" s="1" customFormat="1" ht="16.5" customHeight="1" x14ac:dyDescent="0.2">
      <c r="B116" s="32"/>
      <c r="E116" s="248" t="str">
        <f>E13</f>
        <v>PS 01.100.02 - ÚRS</v>
      </c>
      <c r="F116" s="277"/>
      <c r="G116" s="277"/>
      <c r="H116" s="277"/>
      <c r="L116" s="32"/>
    </row>
    <row r="117" spans="2:65" s="1" customFormat="1" ht="6.9" customHeight="1" x14ac:dyDescent="0.2">
      <c r="B117" s="32"/>
      <c r="L117" s="32"/>
    </row>
    <row r="118" spans="2:65" s="1" customFormat="1" ht="12" customHeight="1" x14ac:dyDescent="0.2">
      <c r="B118" s="32"/>
      <c r="C118" s="27" t="s">
        <v>20</v>
      </c>
      <c r="F118" s="25" t="str">
        <f>F16</f>
        <v>PS Krnov</v>
      </c>
      <c r="I118" s="27" t="s">
        <v>22</v>
      </c>
      <c r="J118" s="52" t="str">
        <f>IF(J16="","",J16)</f>
        <v>22. 5. 2025</v>
      </c>
      <c r="L118" s="32"/>
    </row>
    <row r="119" spans="2:65" s="1" customFormat="1" ht="6.9" customHeight="1" x14ac:dyDescent="0.2">
      <c r="B119" s="32"/>
      <c r="L119" s="32"/>
    </row>
    <row r="120" spans="2:65" s="1" customFormat="1" ht="15.15" customHeight="1" x14ac:dyDescent="0.2">
      <c r="B120" s="32"/>
      <c r="C120" s="27" t="s">
        <v>24</v>
      </c>
      <c r="F120" s="25" t="str">
        <f>E19</f>
        <v>Správa železnic, státní organizace, OŘ Ostrava</v>
      </c>
      <c r="I120" s="27" t="s">
        <v>32</v>
      </c>
      <c r="J120" s="30" t="str">
        <f>E25</f>
        <v xml:space="preserve"> </v>
      </c>
      <c r="L120" s="32"/>
    </row>
    <row r="121" spans="2:65" s="1" customFormat="1" ht="15.15" customHeight="1" x14ac:dyDescent="0.2">
      <c r="B121" s="32"/>
      <c r="C121" s="27" t="s">
        <v>30</v>
      </c>
      <c r="F121" s="25" t="str">
        <f>IF(E22="","",E22)</f>
        <v>Vyplň údaj</v>
      </c>
      <c r="I121" s="27" t="s">
        <v>35</v>
      </c>
      <c r="J121" s="30" t="str">
        <f>E28</f>
        <v>Jana Kotasková</v>
      </c>
      <c r="L121" s="32"/>
    </row>
    <row r="122" spans="2:65" s="1" customFormat="1" ht="10.35" customHeight="1" x14ac:dyDescent="0.2">
      <c r="B122" s="32"/>
      <c r="L122" s="32"/>
    </row>
    <row r="123" spans="2:65" s="10" customFormat="1" ht="29.25" customHeight="1" x14ac:dyDescent="0.2">
      <c r="B123" s="116"/>
      <c r="C123" s="117" t="s">
        <v>325</v>
      </c>
      <c r="D123" s="118" t="s">
        <v>62</v>
      </c>
      <c r="E123" s="118" t="s">
        <v>58</v>
      </c>
      <c r="F123" s="118" t="s">
        <v>59</v>
      </c>
      <c r="G123" s="118" t="s">
        <v>326</v>
      </c>
      <c r="H123" s="118" t="s">
        <v>327</v>
      </c>
      <c r="I123" s="118" t="s">
        <v>328</v>
      </c>
      <c r="J123" s="118" t="s">
        <v>318</v>
      </c>
      <c r="K123" s="119" t="s">
        <v>329</v>
      </c>
      <c r="L123" s="116"/>
      <c r="M123" s="59" t="s">
        <v>1</v>
      </c>
      <c r="N123" s="60" t="s">
        <v>41</v>
      </c>
      <c r="O123" s="60" t="s">
        <v>330</v>
      </c>
      <c r="P123" s="60" t="s">
        <v>331</v>
      </c>
      <c r="Q123" s="60" t="s">
        <v>332</v>
      </c>
      <c r="R123" s="60" t="s">
        <v>333</v>
      </c>
      <c r="S123" s="60" t="s">
        <v>334</v>
      </c>
      <c r="T123" s="61" t="s">
        <v>335</v>
      </c>
    </row>
    <row r="124" spans="2:65" s="1" customFormat="1" ht="22.8" customHeight="1" x14ac:dyDescent="0.3">
      <c r="B124" s="32"/>
      <c r="C124" s="64" t="s">
        <v>336</v>
      </c>
      <c r="J124" s="120">
        <f>BK124</f>
        <v>0</v>
      </c>
      <c r="L124" s="32"/>
      <c r="M124" s="62"/>
      <c r="N124" s="53"/>
      <c r="O124" s="53"/>
      <c r="P124" s="121">
        <f>SUM(P125:P186)</f>
        <v>0</v>
      </c>
      <c r="Q124" s="53"/>
      <c r="R124" s="121">
        <f>SUM(R125:R186)</f>
        <v>5.6843477999999994</v>
      </c>
      <c r="S124" s="53"/>
      <c r="T124" s="122">
        <f>SUM(T125:T186)</f>
        <v>3.2502000000000004</v>
      </c>
      <c r="AT124" s="17" t="s">
        <v>76</v>
      </c>
      <c r="AU124" s="17" t="s">
        <v>320</v>
      </c>
      <c r="BK124" s="123">
        <f>SUM(BK125:BK186)</f>
        <v>0</v>
      </c>
    </row>
    <row r="125" spans="2:65" s="1" customFormat="1" ht="16.5" customHeight="1" x14ac:dyDescent="0.2">
      <c r="B125" s="136"/>
      <c r="C125" s="137" t="s">
        <v>84</v>
      </c>
      <c r="D125" s="137" t="s">
        <v>342</v>
      </c>
      <c r="E125" s="138" t="s">
        <v>8074</v>
      </c>
      <c r="F125" s="139" t="s">
        <v>8075</v>
      </c>
      <c r="G125" s="140" t="s">
        <v>373</v>
      </c>
      <c r="H125" s="141">
        <v>1.3160000000000001</v>
      </c>
      <c r="I125" s="142"/>
      <c r="J125" s="143">
        <f>ROUND(I125*H125,2)</f>
        <v>0</v>
      </c>
      <c r="K125" s="139" t="s">
        <v>902</v>
      </c>
      <c r="L125" s="32"/>
      <c r="M125" s="144" t="s">
        <v>1</v>
      </c>
      <c r="N125" s="145" t="s">
        <v>42</v>
      </c>
      <c r="P125" s="146">
        <f>O125*H125</f>
        <v>0</v>
      </c>
      <c r="Q125" s="146">
        <v>0</v>
      </c>
      <c r="R125" s="146">
        <f>Q125*H125</f>
        <v>0</v>
      </c>
      <c r="S125" s="146">
        <v>2.2000000000000002</v>
      </c>
      <c r="T125" s="147">
        <f>S125*H125</f>
        <v>2.8952000000000004</v>
      </c>
      <c r="AR125" s="148" t="s">
        <v>249</v>
      </c>
      <c r="AT125" s="148" t="s">
        <v>342</v>
      </c>
      <c r="AU125" s="148" t="s">
        <v>77</v>
      </c>
      <c r="AY125" s="17" t="s">
        <v>339</v>
      </c>
      <c r="BE125" s="149">
        <f>IF(N125="základní",J125,0)</f>
        <v>0</v>
      </c>
      <c r="BF125" s="149">
        <f>IF(N125="snížená",J125,0)</f>
        <v>0</v>
      </c>
      <c r="BG125" s="149">
        <f>IF(N125="zákl. přenesená",J125,0)</f>
        <v>0</v>
      </c>
      <c r="BH125" s="149">
        <f>IF(N125="sníž. přenesená",J125,0)</f>
        <v>0</v>
      </c>
      <c r="BI125" s="149">
        <f>IF(N125="nulová",J125,0)</f>
        <v>0</v>
      </c>
      <c r="BJ125" s="17" t="s">
        <v>84</v>
      </c>
      <c r="BK125" s="149">
        <f>ROUND(I125*H125,2)</f>
        <v>0</v>
      </c>
      <c r="BL125" s="17" t="s">
        <v>249</v>
      </c>
      <c r="BM125" s="148" t="s">
        <v>8076</v>
      </c>
    </row>
    <row r="126" spans="2:65" s="1" customFormat="1" x14ac:dyDescent="0.2">
      <c r="B126" s="32"/>
      <c r="D126" s="150" t="s">
        <v>348</v>
      </c>
      <c r="F126" s="151" t="s">
        <v>8077</v>
      </c>
      <c r="I126" s="152"/>
      <c r="L126" s="32"/>
      <c r="M126" s="153"/>
      <c r="T126" s="56"/>
      <c r="AT126" s="17" t="s">
        <v>348</v>
      </c>
      <c r="AU126" s="17" t="s">
        <v>77</v>
      </c>
    </row>
    <row r="127" spans="2:65" s="12" customFormat="1" x14ac:dyDescent="0.2">
      <c r="B127" s="155"/>
      <c r="D127" s="150" t="s">
        <v>376</v>
      </c>
      <c r="E127" s="156" t="s">
        <v>1</v>
      </c>
      <c r="F127" s="157" t="s">
        <v>8078</v>
      </c>
      <c r="H127" s="158">
        <v>0.65800000000000003</v>
      </c>
      <c r="I127" s="159"/>
      <c r="L127" s="155"/>
      <c r="M127" s="160"/>
      <c r="T127" s="161"/>
      <c r="AT127" s="156" t="s">
        <v>376</v>
      </c>
      <c r="AU127" s="156" t="s">
        <v>77</v>
      </c>
      <c r="AV127" s="12" t="s">
        <v>86</v>
      </c>
      <c r="AW127" s="12" t="s">
        <v>34</v>
      </c>
      <c r="AX127" s="12" t="s">
        <v>77</v>
      </c>
      <c r="AY127" s="156" t="s">
        <v>339</v>
      </c>
    </row>
    <row r="128" spans="2:65" s="15" customFormat="1" x14ac:dyDescent="0.2">
      <c r="B128" s="189"/>
      <c r="D128" s="150" t="s">
        <v>376</v>
      </c>
      <c r="E128" s="190" t="s">
        <v>1</v>
      </c>
      <c r="F128" s="191" t="s">
        <v>8079</v>
      </c>
      <c r="H128" s="190" t="s">
        <v>1</v>
      </c>
      <c r="I128" s="192"/>
      <c r="L128" s="189"/>
      <c r="M128" s="193"/>
      <c r="T128" s="194"/>
      <c r="AT128" s="190" t="s">
        <v>376</v>
      </c>
      <c r="AU128" s="190" t="s">
        <v>77</v>
      </c>
      <c r="AV128" s="15" t="s">
        <v>84</v>
      </c>
      <c r="AW128" s="15" t="s">
        <v>34</v>
      </c>
      <c r="AX128" s="15" t="s">
        <v>77</v>
      </c>
      <c r="AY128" s="190" t="s">
        <v>339</v>
      </c>
    </row>
    <row r="129" spans="2:65" s="12" customFormat="1" x14ac:dyDescent="0.2">
      <c r="B129" s="155"/>
      <c r="D129" s="150" t="s">
        <v>376</v>
      </c>
      <c r="E129" s="156" t="s">
        <v>1</v>
      </c>
      <c r="F129" s="157" t="s">
        <v>8080</v>
      </c>
      <c r="H129" s="158">
        <v>0.65800000000000003</v>
      </c>
      <c r="I129" s="159"/>
      <c r="L129" s="155"/>
      <c r="M129" s="160"/>
      <c r="T129" s="161"/>
      <c r="AT129" s="156" t="s">
        <v>376</v>
      </c>
      <c r="AU129" s="156" t="s">
        <v>77</v>
      </c>
      <c r="AV129" s="12" t="s">
        <v>86</v>
      </c>
      <c r="AW129" s="12" t="s">
        <v>34</v>
      </c>
      <c r="AX129" s="12" t="s">
        <v>77</v>
      </c>
      <c r="AY129" s="156" t="s">
        <v>339</v>
      </c>
    </row>
    <row r="130" spans="2:65" s="13" customFormat="1" x14ac:dyDescent="0.2">
      <c r="B130" s="162"/>
      <c r="D130" s="150" t="s">
        <v>376</v>
      </c>
      <c r="E130" s="163" t="s">
        <v>1</v>
      </c>
      <c r="F130" s="164" t="s">
        <v>398</v>
      </c>
      <c r="H130" s="165">
        <v>1.3160000000000001</v>
      </c>
      <c r="I130" s="166"/>
      <c r="L130" s="162"/>
      <c r="M130" s="167"/>
      <c r="T130" s="168"/>
      <c r="AT130" s="163" t="s">
        <v>376</v>
      </c>
      <c r="AU130" s="163" t="s">
        <v>77</v>
      </c>
      <c r="AV130" s="13" t="s">
        <v>249</v>
      </c>
      <c r="AW130" s="13" t="s">
        <v>34</v>
      </c>
      <c r="AX130" s="13" t="s">
        <v>84</v>
      </c>
      <c r="AY130" s="163" t="s">
        <v>339</v>
      </c>
    </row>
    <row r="131" spans="2:65" s="1" customFormat="1" ht="16.5" customHeight="1" x14ac:dyDescent="0.2">
      <c r="B131" s="136"/>
      <c r="C131" s="137" t="s">
        <v>86</v>
      </c>
      <c r="D131" s="137" t="s">
        <v>342</v>
      </c>
      <c r="E131" s="138" t="s">
        <v>2162</v>
      </c>
      <c r="F131" s="139" t="s">
        <v>2163</v>
      </c>
      <c r="G131" s="140" t="s">
        <v>373</v>
      </c>
      <c r="H131" s="141">
        <v>1.3160000000000001</v>
      </c>
      <c r="I131" s="142"/>
      <c r="J131" s="143">
        <f>ROUND(I131*H131,2)</f>
        <v>0</v>
      </c>
      <c r="K131" s="139" t="s">
        <v>902</v>
      </c>
      <c r="L131" s="32"/>
      <c r="M131" s="144" t="s">
        <v>1</v>
      </c>
      <c r="N131" s="145" t="s">
        <v>42</v>
      </c>
      <c r="P131" s="146">
        <f>O131*H131</f>
        <v>0</v>
      </c>
      <c r="Q131" s="146">
        <v>7.9549999999999996E-2</v>
      </c>
      <c r="R131" s="146">
        <f>Q131*H131</f>
        <v>0.1046878</v>
      </c>
      <c r="S131" s="146">
        <v>0</v>
      </c>
      <c r="T131" s="147">
        <f>S131*H131</f>
        <v>0</v>
      </c>
      <c r="AR131" s="148" t="s">
        <v>249</v>
      </c>
      <c r="AT131" s="148" t="s">
        <v>342</v>
      </c>
      <c r="AU131" s="148" t="s">
        <v>77</v>
      </c>
      <c r="AY131" s="17" t="s">
        <v>339</v>
      </c>
      <c r="BE131" s="149">
        <f>IF(N131="základní",J131,0)</f>
        <v>0</v>
      </c>
      <c r="BF131" s="149">
        <f>IF(N131="snížená",J131,0)</f>
        <v>0</v>
      </c>
      <c r="BG131" s="149">
        <f>IF(N131="zákl. přenesená",J131,0)</f>
        <v>0</v>
      </c>
      <c r="BH131" s="149">
        <f>IF(N131="sníž. přenesená",J131,0)</f>
        <v>0</v>
      </c>
      <c r="BI131" s="149">
        <f>IF(N131="nulová",J131,0)</f>
        <v>0</v>
      </c>
      <c r="BJ131" s="17" t="s">
        <v>84</v>
      </c>
      <c r="BK131" s="149">
        <f>ROUND(I131*H131,2)</f>
        <v>0</v>
      </c>
      <c r="BL131" s="17" t="s">
        <v>249</v>
      </c>
      <c r="BM131" s="148" t="s">
        <v>8081</v>
      </c>
    </row>
    <row r="132" spans="2:65" s="1" customFormat="1" x14ac:dyDescent="0.2">
      <c r="B132" s="32"/>
      <c r="D132" s="150" t="s">
        <v>348</v>
      </c>
      <c r="F132" s="151" t="s">
        <v>2165</v>
      </c>
      <c r="I132" s="152"/>
      <c r="L132" s="32"/>
      <c r="M132" s="153"/>
      <c r="T132" s="56"/>
      <c r="AT132" s="17" t="s">
        <v>348</v>
      </c>
      <c r="AU132" s="17" t="s">
        <v>77</v>
      </c>
    </row>
    <row r="133" spans="2:65" s="12" customFormat="1" x14ac:dyDescent="0.2">
      <c r="B133" s="155"/>
      <c r="D133" s="150" t="s">
        <v>376</v>
      </c>
      <c r="E133" s="156" t="s">
        <v>1</v>
      </c>
      <c r="F133" s="157" t="s">
        <v>8082</v>
      </c>
      <c r="H133" s="158">
        <v>0.65800000000000003</v>
      </c>
      <c r="I133" s="159"/>
      <c r="L133" s="155"/>
      <c r="M133" s="160"/>
      <c r="T133" s="161"/>
      <c r="AT133" s="156" t="s">
        <v>376</v>
      </c>
      <c r="AU133" s="156" t="s">
        <v>77</v>
      </c>
      <c r="AV133" s="12" t="s">
        <v>86</v>
      </c>
      <c r="AW133" s="12" t="s">
        <v>34</v>
      </c>
      <c r="AX133" s="12" t="s">
        <v>77</v>
      </c>
      <c r="AY133" s="156" t="s">
        <v>339</v>
      </c>
    </row>
    <row r="134" spans="2:65" s="12" customFormat="1" x14ac:dyDescent="0.2">
      <c r="B134" s="155"/>
      <c r="D134" s="150" t="s">
        <v>376</v>
      </c>
      <c r="E134" s="156" t="s">
        <v>1</v>
      </c>
      <c r="F134" s="157" t="s">
        <v>8080</v>
      </c>
      <c r="H134" s="158">
        <v>0.65800000000000003</v>
      </c>
      <c r="I134" s="159"/>
      <c r="L134" s="155"/>
      <c r="M134" s="160"/>
      <c r="T134" s="161"/>
      <c r="AT134" s="156" t="s">
        <v>376</v>
      </c>
      <c r="AU134" s="156" t="s">
        <v>77</v>
      </c>
      <c r="AV134" s="12" t="s">
        <v>86</v>
      </c>
      <c r="AW134" s="12" t="s">
        <v>34</v>
      </c>
      <c r="AX134" s="12" t="s">
        <v>77</v>
      </c>
      <c r="AY134" s="156" t="s">
        <v>339</v>
      </c>
    </row>
    <row r="135" spans="2:65" s="13" customFormat="1" x14ac:dyDescent="0.2">
      <c r="B135" s="162"/>
      <c r="D135" s="150" t="s">
        <v>376</v>
      </c>
      <c r="E135" s="163" t="s">
        <v>1</v>
      </c>
      <c r="F135" s="164" t="s">
        <v>398</v>
      </c>
      <c r="H135" s="165">
        <v>1.3160000000000001</v>
      </c>
      <c r="I135" s="166"/>
      <c r="L135" s="162"/>
      <c r="M135" s="167"/>
      <c r="T135" s="168"/>
      <c r="AT135" s="163" t="s">
        <v>376</v>
      </c>
      <c r="AU135" s="163" t="s">
        <v>77</v>
      </c>
      <c r="AV135" s="13" t="s">
        <v>249</v>
      </c>
      <c r="AW135" s="13" t="s">
        <v>34</v>
      </c>
      <c r="AX135" s="13" t="s">
        <v>84</v>
      </c>
      <c r="AY135" s="163" t="s">
        <v>339</v>
      </c>
    </row>
    <row r="136" spans="2:65" s="1" customFormat="1" ht="16.5" customHeight="1" x14ac:dyDescent="0.2">
      <c r="B136" s="136"/>
      <c r="C136" s="137" t="s">
        <v>97</v>
      </c>
      <c r="D136" s="137" t="s">
        <v>342</v>
      </c>
      <c r="E136" s="138" t="s">
        <v>3666</v>
      </c>
      <c r="F136" s="139" t="s">
        <v>3667</v>
      </c>
      <c r="G136" s="140" t="s">
        <v>358</v>
      </c>
      <c r="H136" s="141">
        <v>60</v>
      </c>
      <c r="I136" s="142"/>
      <c r="J136" s="143">
        <f>ROUND(I136*H136,2)</f>
        <v>0</v>
      </c>
      <c r="K136" s="139" t="s">
        <v>902</v>
      </c>
      <c r="L136" s="32"/>
      <c r="M136" s="144" t="s">
        <v>1</v>
      </c>
      <c r="N136" s="145" t="s">
        <v>42</v>
      </c>
      <c r="P136" s="146">
        <f>O136*H136</f>
        <v>0</v>
      </c>
      <c r="Q136" s="146">
        <v>6.053E-2</v>
      </c>
      <c r="R136" s="146">
        <f>Q136*H136</f>
        <v>3.6318000000000001</v>
      </c>
      <c r="S136" s="146">
        <v>0</v>
      </c>
      <c r="T136" s="147">
        <f>S136*H136</f>
        <v>0</v>
      </c>
      <c r="AR136" s="148" t="s">
        <v>249</v>
      </c>
      <c r="AT136" s="148" t="s">
        <v>342</v>
      </c>
      <c r="AU136" s="148" t="s">
        <v>77</v>
      </c>
      <c r="AY136" s="17" t="s">
        <v>339</v>
      </c>
      <c r="BE136" s="149">
        <f>IF(N136="základní",J136,0)</f>
        <v>0</v>
      </c>
      <c r="BF136" s="149">
        <f>IF(N136="snížená",J136,0)</f>
        <v>0</v>
      </c>
      <c r="BG136" s="149">
        <f>IF(N136="zákl. přenesená",J136,0)</f>
        <v>0</v>
      </c>
      <c r="BH136" s="149">
        <f>IF(N136="sníž. přenesená",J136,0)</f>
        <v>0</v>
      </c>
      <c r="BI136" s="149">
        <f>IF(N136="nulová",J136,0)</f>
        <v>0</v>
      </c>
      <c r="BJ136" s="17" t="s">
        <v>84</v>
      </c>
      <c r="BK136" s="149">
        <f>ROUND(I136*H136,2)</f>
        <v>0</v>
      </c>
      <c r="BL136" s="17" t="s">
        <v>249</v>
      </c>
      <c r="BM136" s="148" t="s">
        <v>8083</v>
      </c>
    </row>
    <row r="137" spans="2:65" s="1" customFormat="1" ht="28.8" x14ac:dyDescent="0.2">
      <c r="B137" s="32"/>
      <c r="D137" s="150" t="s">
        <v>348</v>
      </c>
      <c r="F137" s="151" t="s">
        <v>3669</v>
      </c>
      <c r="I137" s="152"/>
      <c r="L137" s="32"/>
      <c r="M137" s="153"/>
      <c r="T137" s="56"/>
      <c r="AT137" s="17" t="s">
        <v>348</v>
      </c>
      <c r="AU137" s="17" t="s">
        <v>77</v>
      </c>
    </row>
    <row r="138" spans="2:65" s="12" customFormat="1" x14ac:dyDescent="0.2">
      <c r="B138" s="155"/>
      <c r="D138" s="150" t="s">
        <v>376</v>
      </c>
      <c r="E138" s="156" t="s">
        <v>1</v>
      </c>
      <c r="F138" s="157" t="s">
        <v>8052</v>
      </c>
      <c r="H138" s="158">
        <v>8</v>
      </c>
      <c r="I138" s="159"/>
      <c r="L138" s="155"/>
      <c r="M138" s="160"/>
      <c r="T138" s="161"/>
      <c r="AT138" s="156" t="s">
        <v>376</v>
      </c>
      <c r="AU138" s="156" t="s">
        <v>77</v>
      </c>
      <c r="AV138" s="12" t="s">
        <v>86</v>
      </c>
      <c r="AW138" s="12" t="s">
        <v>34</v>
      </c>
      <c r="AX138" s="12" t="s">
        <v>77</v>
      </c>
      <c r="AY138" s="156" t="s">
        <v>339</v>
      </c>
    </row>
    <row r="139" spans="2:65" s="12" customFormat="1" x14ac:dyDescent="0.2">
      <c r="B139" s="155"/>
      <c r="D139" s="150" t="s">
        <v>376</v>
      </c>
      <c r="E139" s="156" t="s">
        <v>1</v>
      </c>
      <c r="F139" s="157" t="s">
        <v>8084</v>
      </c>
      <c r="H139" s="158">
        <v>16</v>
      </c>
      <c r="I139" s="159"/>
      <c r="L139" s="155"/>
      <c r="M139" s="160"/>
      <c r="T139" s="161"/>
      <c r="AT139" s="156" t="s">
        <v>376</v>
      </c>
      <c r="AU139" s="156" t="s">
        <v>77</v>
      </c>
      <c r="AV139" s="12" t="s">
        <v>86</v>
      </c>
      <c r="AW139" s="12" t="s">
        <v>34</v>
      </c>
      <c r="AX139" s="12" t="s">
        <v>77</v>
      </c>
      <c r="AY139" s="156" t="s">
        <v>339</v>
      </c>
    </row>
    <row r="140" spans="2:65" s="12" customFormat="1" x14ac:dyDescent="0.2">
      <c r="B140" s="155"/>
      <c r="D140" s="150" t="s">
        <v>376</v>
      </c>
      <c r="E140" s="156" t="s">
        <v>1</v>
      </c>
      <c r="F140" s="157" t="s">
        <v>8085</v>
      </c>
      <c r="H140" s="158">
        <v>22</v>
      </c>
      <c r="I140" s="159"/>
      <c r="L140" s="155"/>
      <c r="M140" s="160"/>
      <c r="T140" s="161"/>
      <c r="AT140" s="156" t="s">
        <v>376</v>
      </c>
      <c r="AU140" s="156" t="s">
        <v>77</v>
      </c>
      <c r="AV140" s="12" t="s">
        <v>86</v>
      </c>
      <c r="AW140" s="12" t="s">
        <v>34</v>
      </c>
      <c r="AX140" s="12" t="s">
        <v>77</v>
      </c>
      <c r="AY140" s="156" t="s">
        <v>339</v>
      </c>
    </row>
    <row r="141" spans="2:65" s="12" customFormat="1" x14ac:dyDescent="0.2">
      <c r="B141" s="155"/>
      <c r="D141" s="150" t="s">
        <v>376</v>
      </c>
      <c r="E141" s="156" t="s">
        <v>1</v>
      </c>
      <c r="F141" s="157" t="s">
        <v>8053</v>
      </c>
      <c r="H141" s="158">
        <v>7</v>
      </c>
      <c r="I141" s="159"/>
      <c r="L141" s="155"/>
      <c r="M141" s="160"/>
      <c r="T141" s="161"/>
      <c r="AT141" s="156" t="s">
        <v>376</v>
      </c>
      <c r="AU141" s="156" t="s">
        <v>77</v>
      </c>
      <c r="AV141" s="12" t="s">
        <v>86</v>
      </c>
      <c r="AW141" s="12" t="s">
        <v>34</v>
      </c>
      <c r="AX141" s="12" t="s">
        <v>77</v>
      </c>
      <c r="AY141" s="156" t="s">
        <v>339</v>
      </c>
    </row>
    <row r="142" spans="2:65" s="12" customFormat="1" x14ac:dyDescent="0.2">
      <c r="B142" s="155"/>
      <c r="D142" s="150" t="s">
        <v>376</v>
      </c>
      <c r="E142" s="156" t="s">
        <v>1</v>
      </c>
      <c r="F142" s="157" t="s">
        <v>8054</v>
      </c>
      <c r="H142" s="158">
        <v>7</v>
      </c>
      <c r="I142" s="159"/>
      <c r="L142" s="155"/>
      <c r="M142" s="160"/>
      <c r="T142" s="161"/>
      <c r="AT142" s="156" t="s">
        <v>376</v>
      </c>
      <c r="AU142" s="156" t="s">
        <v>77</v>
      </c>
      <c r="AV142" s="12" t="s">
        <v>86</v>
      </c>
      <c r="AW142" s="12" t="s">
        <v>34</v>
      </c>
      <c r="AX142" s="12" t="s">
        <v>77</v>
      </c>
      <c r="AY142" s="156" t="s">
        <v>339</v>
      </c>
    </row>
    <row r="143" spans="2:65" s="13" customFormat="1" x14ac:dyDescent="0.2">
      <c r="B143" s="162"/>
      <c r="D143" s="150" t="s">
        <v>376</v>
      </c>
      <c r="E143" s="163" t="s">
        <v>1</v>
      </c>
      <c r="F143" s="164" t="s">
        <v>398</v>
      </c>
      <c r="H143" s="165">
        <v>60</v>
      </c>
      <c r="I143" s="166"/>
      <c r="L143" s="162"/>
      <c r="M143" s="167"/>
      <c r="T143" s="168"/>
      <c r="AT143" s="163" t="s">
        <v>376</v>
      </c>
      <c r="AU143" s="163" t="s">
        <v>77</v>
      </c>
      <c r="AV143" s="13" t="s">
        <v>249</v>
      </c>
      <c r="AW143" s="13" t="s">
        <v>34</v>
      </c>
      <c r="AX143" s="13" t="s">
        <v>84</v>
      </c>
      <c r="AY143" s="163" t="s">
        <v>339</v>
      </c>
    </row>
    <row r="144" spans="2:65" s="1" customFormat="1" ht="16.5" customHeight="1" x14ac:dyDescent="0.2">
      <c r="B144" s="136"/>
      <c r="C144" s="137" t="s">
        <v>249</v>
      </c>
      <c r="D144" s="137" t="s">
        <v>342</v>
      </c>
      <c r="E144" s="138" t="s">
        <v>8086</v>
      </c>
      <c r="F144" s="139" t="s">
        <v>8087</v>
      </c>
      <c r="G144" s="140" t="s">
        <v>358</v>
      </c>
      <c r="H144" s="141">
        <v>18</v>
      </c>
      <c r="I144" s="142"/>
      <c r="J144" s="143">
        <f>ROUND(I144*H144,2)</f>
        <v>0</v>
      </c>
      <c r="K144" s="139" t="s">
        <v>902</v>
      </c>
      <c r="L144" s="32"/>
      <c r="M144" s="144" t="s">
        <v>1</v>
      </c>
      <c r="N144" s="145" t="s">
        <v>42</v>
      </c>
      <c r="P144" s="146">
        <f>O144*H144</f>
        <v>0</v>
      </c>
      <c r="Q144" s="146">
        <v>0.10775</v>
      </c>
      <c r="R144" s="146">
        <f>Q144*H144</f>
        <v>1.9395</v>
      </c>
      <c r="S144" s="146">
        <v>0</v>
      </c>
      <c r="T144" s="147">
        <f>S144*H144</f>
        <v>0</v>
      </c>
      <c r="AR144" s="148" t="s">
        <v>249</v>
      </c>
      <c r="AT144" s="148" t="s">
        <v>342</v>
      </c>
      <c r="AU144" s="148" t="s">
        <v>77</v>
      </c>
      <c r="AY144" s="17" t="s">
        <v>339</v>
      </c>
      <c r="BE144" s="149">
        <f>IF(N144="základní",J144,0)</f>
        <v>0</v>
      </c>
      <c r="BF144" s="149">
        <f>IF(N144="snížená",J144,0)</f>
        <v>0</v>
      </c>
      <c r="BG144" s="149">
        <f>IF(N144="zákl. přenesená",J144,0)</f>
        <v>0</v>
      </c>
      <c r="BH144" s="149">
        <f>IF(N144="sníž. přenesená",J144,0)</f>
        <v>0</v>
      </c>
      <c r="BI144" s="149">
        <f>IF(N144="nulová",J144,0)</f>
        <v>0</v>
      </c>
      <c r="BJ144" s="17" t="s">
        <v>84</v>
      </c>
      <c r="BK144" s="149">
        <f>ROUND(I144*H144,2)</f>
        <v>0</v>
      </c>
      <c r="BL144" s="17" t="s">
        <v>249</v>
      </c>
      <c r="BM144" s="148" t="s">
        <v>8088</v>
      </c>
    </row>
    <row r="145" spans="2:65" s="1" customFormat="1" ht="28.8" x14ac:dyDescent="0.2">
      <c r="B145" s="32"/>
      <c r="D145" s="150" t="s">
        <v>348</v>
      </c>
      <c r="F145" s="151" t="s">
        <v>8089</v>
      </c>
      <c r="I145" s="152"/>
      <c r="L145" s="32"/>
      <c r="M145" s="153"/>
      <c r="T145" s="56"/>
      <c r="AT145" s="17" t="s">
        <v>348</v>
      </c>
      <c r="AU145" s="17" t="s">
        <v>77</v>
      </c>
    </row>
    <row r="146" spans="2:65" s="12" customFormat="1" x14ac:dyDescent="0.2">
      <c r="B146" s="155"/>
      <c r="D146" s="150" t="s">
        <v>376</v>
      </c>
      <c r="E146" s="156" t="s">
        <v>1</v>
      </c>
      <c r="F146" s="157" t="s">
        <v>8041</v>
      </c>
      <c r="H146" s="158">
        <v>18</v>
      </c>
      <c r="I146" s="159"/>
      <c r="L146" s="155"/>
      <c r="M146" s="160"/>
      <c r="T146" s="161"/>
      <c r="AT146" s="156" t="s">
        <v>376</v>
      </c>
      <c r="AU146" s="156" t="s">
        <v>77</v>
      </c>
      <c r="AV146" s="12" t="s">
        <v>86</v>
      </c>
      <c r="AW146" s="12" t="s">
        <v>34</v>
      </c>
      <c r="AX146" s="12" t="s">
        <v>77</v>
      </c>
      <c r="AY146" s="156" t="s">
        <v>339</v>
      </c>
    </row>
    <row r="147" spans="2:65" s="13" customFormat="1" x14ac:dyDescent="0.2">
      <c r="B147" s="162"/>
      <c r="D147" s="150" t="s">
        <v>376</v>
      </c>
      <c r="E147" s="163" t="s">
        <v>1</v>
      </c>
      <c r="F147" s="164" t="s">
        <v>398</v>
      </c>
      <c r="H147" s="165">
        <v>18</v>
      </c>
      <c r="I147" s="166"/>
      <c r="L147" s="162"/>
      <c r="M147" s="167"/>
      <c r="T147" s="168"/>
      <c r="AT147" s="163" t="s">
        <v>376</v>
      </c>
      <c r="AU147" s="163" t="s">
        <v>77</v>
      </c>
      <c r="AV147" s="13" t="s">
        <v>249</v>
      </c>
      <c r="AW147" s="13" t="s">
        <v>34</v>
      </c>
      <c r="AX147" s="13" t="s">
        <v>84</v>
      </c>
      <c r="AY147" s="163" t="s">
        <v>339</v>
      </c>
    </row>
    <row r="148" spans="2:65" s="1" customFormat="1" ht="21.75" customHeight="1" x14ac:dyDescent="0.2">
      <c r="B148" s="136"/>
      <c r="C148" s="137" t="s">
        <v>340</v>
      </c>
      <c r="D148" s="137" t="s">
        <v>342</v>
      </c>
      <c r="E148" s="138" t="s">
        <v>8090</v>
      </c>
      <c r="F148" s="139" t="s">
        <v>8091</v>
      </c>
      <c r="G148" s="140" t="s">
        <v>358</v>
      </c>
      <c r="H148" s="141">
        <v>41</v>
      </c>
      <c r="I148" s="142"/>
      <c r="J148" s="143">
        <f>ROUND(I148*H148,2)</f>
        <v>0</v>
      </c>
      <c r="K148" s="139" t="s">
        <v>902</v>
      </c>
      <c r="L148" s="32"/>
      <c r="M148" s="144" t="s">
        <v>1</v>
      </c>
      <c r="N148" s="145" t="s">
        <v>42</v>
      </c>
      <c r="P148" s="146">
        <f>O148*H148</f>
        <v>0</v>
      </c>
      <c r="Q148" s="146">
        <v>0</v>
      </c>
      <c r="R148" s="146">
        <f>Q148*H148</f>
        <v>0</v>
      </c>
      <c r="S148" s="146">
        <v>5.4999999999999997E-3</v>
      </c>
      <c r="T148" s="147">
        <f>S148*H148</f>
        <v>0.22549999999999998</v>
      </c>
      <c r="AR148" s="148" t="s">
        <v>249</v>
      </c>
      <c r="AT148" s="148" t="s">
        <v>342</v>
      </c>
      <c r="AU148" s="148" t="s">
        <v>77</v>
      </c>
      <c r="AY148" s="17" t="s">
        <v>339</v>
      </c>
      <c r="BE148" s="149">
        <f>IF(N148="základní",J148,0)</f>
        <v>0</v>
      </c>
      <c r="BF148" s="149">
        <f>IF(N148="snížená",J148,0)</f>
        <v>0</v>
      </c>
      <c r="BG148" s="149">
        <f>IF(N148="zákl. přenesená",J148,0)</f>
        <v>0</v>
      </c>
      <c r="BH148" s="149">
        <f>IF(N148="sníž. přenesená",J148,0)</f>
        <v>0</v>
      </c>
      <c r="BI148" s="149">
        <f>IF(N148="nulová",J148,0)</f>
        <v>0</v>
      </c>
      <c r="BJ148" s="17" t="s">
        <v>84</v>
      </c>
      <c r="BK148" s="149">
        <f>ROUND(I148*H148,2)</f>
        <v>0</v>
      </c>
      <c r="BL148" s="17" t="s">
        <v>249</v>
      </c>
      <c r="BM148" s="148" t="s">
        <v>8092</v>
      </c>
    </row>
    <row r="149" spans="2:65" s="1" customFormat="1" ht="19.2" x14ac:dyDescent="0.2">
      <c r="B149" s="32"/>
      <c r="D149" s="150" t="s">
        <v>348</v>
      </c>
      <c r="F149" s="151" t="s">
        <v>8093</v>
      </c>
      <c r="I149" s="152"/>
      <c r="L149" s="32"/>
      <c r="M149" s="153"/>
      <c r="T149" s="56"/>
      <c r="AT149" s="17" t="s">
        <v>348</v>
      </c>
      <c r="AU149" s="17" t="s">
        <v>77</v>
      </c>
    </row>
    <row r="150" spans="2:65" s="12" customFormat="1" x14ac:dyDescent="0.2">
      <c r="B150" s="155"/>
      <c r="D150" s="150" t="s">
        <v>376</v>
      </c>
      <c r="E150" s="156" t="s">
        <v>1</v>
      </c>
      <c r="F150" s="157" t="s">
        <v>8052</v>
      </c>
      <c r="H150" s="158">
        <v>8</v>
      </c>
      <c r="I150" s="159"/>
      <c r="L150" s="155"/>
      <c r="M150" s="160"/>
      <c r="T150" s="161"/>
      <c r="AT150" s="156" t="s">
        <v>376</v>
      </c>
      <c r="AU150" s="156" t="s">
        <v>77</v>
      </c>
      <c r="AV150" s="12" t="s">
        <v>86</v>
      </c>
      <c r="AW150" s="12" t="s">
        <v>34</v>
      </c>
      <c r="AX150" s="12" t="s">
        <v>77</v>
      </c>
      <c r="AY150" s="156" t="s">
        <v>339</v>
      </c>
    </row>
    <row r="151" spans="2:65" s="12" customFormat="1" x14ac:dyDescent="0.2">
      <c r="B151" s="155"/>
      <c r="D151" s="150" t="s">
        <v>376</v>
      </c>
      <c r="E151" s="156" t="s">
        <v>1</v>
      </c>
      <c r="F151" s="157" t="s">
        <v>8094</v>
      </c>
      <c r="H151" s="158">
        <v>8</v>
      </c>
      <c r="I151" s="159"/>
      <c r="L151" s="155"/>
      <c r="M151" s="160"/>
      <c r="T151" s="161"/>
      <c r="AT151" s="156" t="s">
        <v>376</v>
      </c>
      <c r="AU151" s="156" t="s">
        <v>77</v>
      </c>
      <c r="AV151" s="12" t="s">
        <v>86</v>
      </c>
      <c r="AW151" s="12" t="s">
        <v>34</v>
      </c>
      <c r="AX151" s="12" t="s">
        <v>77</v>
      </c>
      <c r="AY151" s="156" t="s">
        <v>339</v>
      </c>
    </row>
    <row r="152" spans="2:65" s="12" customFormat="1" x14ac:dyDescent="0.2">
      <c r="B152" s="155"/>
      <c r="D152" s="150" t="s">
        <v>376</v>
      </c>
      <c r="E152" s="156" t="s">
        <v>1</v>
      </c>
      <c r="F152" s="157" t="s">
        <v>8095</v>
      </c>
      <c r="H152" s="158">
        <v>11</v>
      </c>
      <c r="I152" s="159"/>
      <c r="L152" s="155"/>
      <c r="M152" s="160"/>
      <c r="T152" s="161"/>
      <c r="AT152" s="156" t="s">
        <v>376</v>
      </c>
      <c r="AU152" s="156" t="s">
        <v>77</v>
      </c>
      <c r="AV152" s="12" t="s">
        <v>86</v>
      </c>
      <c r="AW152" s="12" t="s">
        <v>34</v>
      </c>
      <c r="AX152" s="12" t="s">
        <v>77</v>
      </c>
      <c r="AY152" s="156" t="s">
        <v>339</v>
      </c>
    </row>
    <row r="153" spans="2:65" s="12" customFormat="1" x14ac:dyDescent="0.2">
      <c r="B153" s="155"/>
      <c r="D153" s="150" t="s">
        <v>376</v>
      </c>
      <c r="E153" s="156" t="s">
        <v>1</v>
      </c>
      <c r="F153" s="157" t="s">
        <v>8053</v>
      </c>
      <c r="H153" s="158">
        <v>7</v>
      </c>
      <c r="I153" s="159"/>
      <c r="L153" s="155"/>
      <c r="M153" s="160"/>
      <c r="T153" s="161"/>
      <c r="AT153" s="156" t="s">
        <v>376</v>
      </c>
      <c r="AU153" s="156" t="s">
        <v>77</v>
      </c>
      <c r="AV153" s="12" t="s">
        <v>86</v>
      </c>
      <c r="AW153" s="12" t="s">
        <v>34</v>
      </c>
      <c r="AX153" s="12" t="s">
        <v>77</v>
      </c>
      <c r="AY153" s="156" t="s">
        <v>339</v>
      </c>
    </row>
    <row r="154" spans="2:65" s="12" customFormat="1" x14ac:dyDescent="0.2">
      <c r="B154" s="155"/>
      <c r="D154" s="150" t="s">
        <v>376</v>
      </c>
      <c r="E154" s="156" t="s">
        <v>1</v>
      </c>
      <c r="F154" s="157" t="s">
        <v>8054</v>
      </c>
      <c r="H154" s="158">
        <v>7</v>
      </c>
      <c r="I154" s="159"/>
      <c r="L154" s="155"/>
      <c r="M154" s="160"/>
      <c r="T154" s="161"/>
      <c r="AT154" s="156" t="s">
        <v>376</v>
      </c>
      <c r="AU154" s="156" t="s">
        <v>77</v>
      </c>
      <c r="AV154" s="12" t="s">
        <v>86</v>
      </c>
      <c r="AW154" s="12" t="s">
        <v>34</v>
      </c>
      <c r="AX154" s="12" t="s">
        <v>77</v>
      </c>
      <c r="AY154" s="156" t="s">
        <v>339</v>
      </c>
    </row>
    <row r="155" spans="2:65" s="13" customFormat="1" x14ac:dyDescent="0.2">
      <c r="B155" s="162"/>
      <c r="D155" s="150" t="s">
        <v>376</v>
      </c>
      <c r="E155" s="163" t="s">
        <v>1</v>
      </c>
      <c r="F155" s="164" t="s">
        <v>398</v>
      </c>
      <c r="H155" s="165">
        <v>41</v>
      </c>
      <c r="I155" s="166"/>
      <c r="L155" s="162"/>
      <c r="M155" s="167"/>
      <c r="T155" s="168"/>
      <c r="AT155" s="163" t="s">
        <v>376</v>
      </c>
      <c r="AU155" s="163" t="s">
        <v>77</v>
      </c>
      <c r="AV155" s="13" t="s">
        <v>249</v>
      </c>
      <c r="AW155" s="13" t="s">
        <v>34</v>
      </c>
      <c r="AX155" s="13" t="s">
        <v>84</v>
      </c>
      <c r="AY155" s="163" t="s">
        <v>339</v>
      </c>
    </row>
    <row r="156" spans="2:65" s="1" customFormat="1" ht="16.5" customHeight="1" x14ac:dyDescent="0.2">
      <c r="B156" s="136"/>
      <c r="C156" s="137" t="s">
        <v>370</v>
      </c>
      <c r="D156" s="137" t="s">
        <v>342</v>
      </c>
      <c r="E156" s="138" t="s">
        <v>8096</v>
      </c>
      <c r="F156" s="139" t="s">
        <v>8097</v>
      </c>
      <c r="G156" s="140" t="s">
        <v>358</v>
      </c>
      <c r="H156" s="141">
        <v>37</v>
      </c>
      <c r="I156" s="142"/>
      <c r="J156" s="143">
        <f>ROUND(I156*H156,2)</f>
        <v>0</v>
      </c>
      <c r="K156" s="139" t="s">
        <v>902</v>
      </c>
      <c r="L156" s="32"/>
      <c r="M156" s="144" t="s">
        <v>1</v>
      </c>
      <c r="N156" s="145" t="s">
        <v>42</v>
      </c>
      <c r="P156" s="146">
        <f>O156*H156</f>
        <v>0</v>
      </c>
      <c r="Q156" s="146">
        <v>0</v>
      </c>
      <c r="R156" s="146">
        <f>Q156*H156</f>
        <v>0</v>
      </c>
      <c r="S156" s="146">
        <v>3.5000000000000001E-3</v>
      </c>
      <c r="T156" s="147">
        <f>S156*H156</f>
        <v>0.1295</v>
      </c>
      <c r="AR156" s="148" t="s">
        <v>249</v>
      </c>
      <c r="AT156" s="148" t="s">
        <v>342</v>
      </c>
      <c r="AU156" s="148" t="s">
        <v>77</v>
      </c>
      <c r="AY156" s="17" t="s">
        <v>339</v>
      </c>
      <c r="BE156" s="149">
        <f>IF(N156="základní",J156,0)</f>
        <v>0</v>
      </c>
      <c r="BF156" s="149">
        <f>IF(N156="snížená",J156,0)</f>
        <v>0</v>
      </c>
      <c r="BG156" s="149">
        <f>IF(N156="zákl. přenesená",J156,0)</f>
        <v>0</v>
      </c>
      <c r="BH156" s="149">
        <f>IF(N156="sníž. přenesená",J156,0)</f>
        <v>0</v>
      </c>
      <c r="BI156" s="149">
        <f>IF(N156="nulová",J156,0)</f>
        <v>0</v>
      </c>
      <c r="BJ156" s="17" t="s">
        <v>84</v>
      </c>
      <c r="BK156" s="149">
        <f>ROUND(I156*H156,2)</f>
        <v>0</v>
      </c>
      <c r="BL156" s="17" t="s">
        <v>249</v>
      </c>
      <c r="BM156" s="148" t="s">
        <v>8098</v>
      </c>
    </row>
    <row r="157" spans="2:65" s="1" customFormat="1" x14ac:dyDescent="0.2">
      <c r="B157" s="32"/>
      <c r="D157" s="150" t="s">
        <v>348</v>
      </c>
      <c r="F157" s="151" t="s">
        <v>8099</v>
      </c>
      <c r="I157" s="152"/>
      <c r="L157" s="32"/>
      <c r="M157" s="153"/>
      <c r="T157" s="56"/>
      <c r="AT157" s="17" t="s">
        <v>348</v>
      </c>
      <c r="AU157" s="17" t="s">
        <v>77</v>
      </c>
    </row>
    <row r="158" spans="2:65" s="12" customFormat="1" x14ac:dyDescent="0.2">
      <c r="B158" s="155"/>
      <c r="D158" s="150" t="s">
        <v>376</v>
      </c>
      <c r="E158" s="156" t="s">
        <v>1</v>
      </c>
      <c r="F158" s="157" t="s">
        <v>8041</v>
      </c>
      <c r="H158" s="158">
        <v>18</v>
      </c>
      <c r="I158" s="159"/>
      <c r="L158" s="155"/>
      <c r="M158" s="160"/>
      <c r="T158" s="161"/>
      <c r="AT158" s="156" t="s">
        <v>376</v>
      </c>
      <c r="AU158" s="156" t="s">
        <v>77</v>
      </c>
      <c r="AV158" s="12" t="s">
        <v>86</v>
      </c>
      <c r="AW158" s="12" t="s">
        <v>34</v>
      </c>
      <c r="AX158" s="12" t="s">
        <v>77</v>
      </c>
      <c r="AY158" s="156" t="s">
        <v>339</v>
      </c>
    </row>
    <row r="159" spans="2:65" s="12" customFormat="1" x14ac:dyDescent="0.2">
      <c r="B159" s="155"/>
      <c r="D159" s="150" t="s">
        <v>376</v>
      </c>
      <c r="E159" s="156" t="s">
        <v>1</v>
      </c>
      <c r="F159" s="157" t="s">
        <v>8094</v>
      </c>
      <c r="H159" s="158">
        <v>8</v>
      </c>
      <c r="I159" s="159"/>
      <c r="L159" s="155"/>
      <c r="M159" s="160"/>
      <c r="T159" s="161"/>
      <c r="AT159" s="156" t="s">
        <v>376</v>
      </c>
      <c r="AU159" s="156" t="s">
        <v>77</v>
      </c>
      <c r="AV159" s="12" t="s">
        <v>86</v>
      </c>
      <c r="AW159" s="12" t="s">
        <v>34</v>
      </c>
      <c r="AX159" s="12" t="s">
        <v>77</v>
      </c>
      <c r="AY159" s="156" t="s">
        <v>339</v>
      </c>
    </row>
    <row r="160" spans="2:65" s="12" customFormat="1" x14ac:dyDescent="0.2">
      <c r="B160" s="155"/>
      <c r="D160" s="150" t="s">
        <v>376</v>
      </c>
      <c r="E160" s="156" t="s">
        <v>1</v>
      </c>
      <c r="F160" s="157" t="s">
        <v>8095</v>
      </c>
      <c r="H160" s="158">
        <v>11</v>
      </c>
      <c r="I160" s="159"/>
      <c r="L160" s="155"/>
      <c r="M160" s="160"/>
      <c r="T160" s="161"/>
      <c r="AT160" s="156" t="s">
        <v>376</v>
      </c>
      <c r="AU160" s="156" t="s">
        <v>77</v>
      </c>
      <c r="AV160" s="12" t="s">
        <v>86</v>
      </c>
      <c r="AW160" s="12" t="s">
        <v>34</v>
      </c>
      <c r="AX160" s="12" t="s">
        <v>77</v>
      </c>
      <c r="AY160" s="156" t="s">
        <v>339</v>
      </c>
    </row>
    <row r="161" spans="2:65" s="13" customFormat="1" x14ac:dyDescent="0.2">
      <c r="B161" s="162"/>
      <c r="D161" s="150" t="s">
        <v>376</v>
      </c>
      <c r="E161" s="163" t="s">
        <v>1</v>
      </c>
      <c r="F161" s="164" t="s">
        <v>398</v>
      </c>
      <c r="H161" s="165">
        <v>37</v>
      </c>
      <c r="I161" s="166"/>
      <c r="L161" s="162"/>
      <c r="M161" s="167"/>
      <c r="T161" s="168"/>
      <c r="AT161" s="163" t="s">
        <v>376</v>
      </c>
      <c r="AU161" s="163" t="s">
        <v>77</v>
      </c>
      <c r="AV161" s="13" t="s">
        <v>249</v>
      </c>
      <c r="AW161" s="13" t="s">
        <v>34</v>
      </c>
      <c r="AX161" s="13" t="s">
        <v>84</v>
      </c>
      <c r="AY161" s="163" t="s">
        <v>339</v>
      </c>
    </row>
    <row r="162" spans="2:65" s="1" customFormat="1" ht="16.5" customHeight="1" x14ac:dyDescent="0.2">
      <c r="B162" s="136"/>
      <c r="C162" s="137" t="s">
        <v>378</v>
      </c>
      <c r="D162" s="137" t="s">
        <v>342</v>
      </c>
      <c r="E162" s="138" t="s">
        <v>8100</v>
      </c>
      <c r="F162" s="139" t="s">
        <v>8101</v>
      </c>
      <c r="G162" s="140" t="s">
        <v>358</v>
      </c>
      <c r="H162" s="141">
        <v>696</v>
      </c>
      <c r="I162" s="142"/>
      <c r="J162" s="143">
        <f>ROUND(I162*H162,2)</f>
        <v>0</v>
      </c>
      <c r="K162" s="139" t="s">
        <v>902</v>
      </c>
      <c r="L162" s="32"/>
      <c r="M162" s="144" t="s">
        <v>1</v>
      </c>
      <c r="N162" s="145" t="s">
        <v>42</v>
      </c>
      <c r="P162" s="146">
        <f>O162*H162</f>
        <v>0</v>
      </c>
      <c r="Q162" s="146">
        <v>0</v>
      </c>
      <c r="R162" s="146">
        <f>Q162*H162</f>
        <v>0</v>
      </c>
      <c r="S162" s="146">
        <v>0</v>
      </c>
      <c r="T162" s="147">
        <f>S162*H162</f>
        <v>0</v>
      </c>
      <c r="AR162" s="148" t="s">
        <v>249</v>
      </c>
      <c r="AT162" s="148" t="s">
        <v>342</v>
      </c>
      <c r="AU162" s="148" t="s">
        <v>77</v>
      </c>
      <c r="AY162" s="17" t="s">
        <v>339</v>
      </c>
      <c r="BE162" s="149">
        <f>IF(N162="základní",J162,0)</f>
        <v>0</v>
      </c>
      <c r="BF162" s="149">
        <f>IF(N162="snížená",J162,0)</f>
        <v>0</v>
      </c>
      <c r="BG162" s="149">
        <f>IF(N162="zákl. přenesená",J162,0)</f>
        <v>0</v>
      </c>
      <c r="BH162" s="149">
        <f>IF(N162="sníž. přenesená",J162,0)</f>
        <v>0</v>
      </c>
      <c r="BI162" s="149">
        <f>IF(N162="nulová",J162,0)</f>
        <v>0</v>
      </c>
      <c r="BJ162" s="17" t="s">
        <v>84</v>
      </c>
      <c r="BK162" s="149">
        <f>ROUND(I162*H162,2)</f>
        <v>0</v>
      </c>
      <c r="BL162" s="17" t="s">
        <v>249</v>
      </c>
      <c r="BM162" s="148" t="s">
        <v>8102</v>
      </c>
    </row>
    <row r="163" spans="2:65" s="1" customFormat="1" ht="19.2" x14ac:dyDescent="0.2">
      <c r="B163" s="32"/>
      <c r="D163" s="150" t="s">
        <v>348</v>
      </c>
      <c r="F163" s="151" t="s">
        <v>8103</v>
      </c>
      <c r="I163" s="152"/>
      <c r="L163" s="32"/>
      <c r="M163" s="153"/>
      <c r="T163" s="56"/>
      <c r="AT163" s="17" t="s">
        <v>348</v>
      </c>
      <c r="AU163" s="17" t="s">
        <v>77</v>
      </c>
    </row>
    <row r="164" spans="2:65" s="12" customFormat="1" x14ac:dyDescent="0.2">
      <c r="B164" s="155"/>
      <c r="D164" s="150" t="s">
        <v>376</v>
      </c>
      <c r="E164" s="156" t="s">
        <v>1</v>
      </c>
      <c r="F164" s="157" t="s">
        <v>8052</v>
      </c>
      <c r="H164" s="158">
        <v>8</v>
      </c>
      <c r="I164" s="159"/>
      <c r="L164" s="155"/>
      <c r="M164" s="160"/>
      <c r="T164" s="161"/>
      <c r="AT164" s="156" t="s">
        <v>376</v>
      </c>
      <c r="AU164" s="156" t="s">
        <v>77</v>
      </c>
      <c r="AV164" s="12" t="s">
        <v>86</v>
      </c>
      <c r="AW164" s="12" t="s">
        <v>34</v>
      </c>
      <c r="AX164" s="12" t="s">
        <v>77</v>
      </c>
      <c r="AY164" s="156" t="s">
        <v>339</v>
      </c>
    </row>
    <row r="165" spans="2:65" s="12" customFormat="1" x14ac:dyDescent="0.2">
      <c r="B165" s="155"/>
      <c r="D165" s="150" t="s">
        <v>376</v>
      </c>
      <c r="E165" s="156" t="s">
        <v>1</v>
      </c>
      <c r="F165" s="157" t="s">
        <v>8094</v>
      </c>
      <c r="H165" s="158">
        <v>8</v>
      </c>
      <c r="I165" s="159"/>
      <c r="L165" s="155"/>
      <c r="M165" s="160"/>
      <c r="T165" s="161"/>
      <c r="AT165" s="156" t="s">
        <v>376</v>
      </c>
      <c r="AU165" s="156" t="s">
        <v>77</v>
      </c>
      <c r="AV165" s="12" t="s">
        <v>86</v>
      </c>
      <c r="AW165" s="12" t="s">
        <v>34</v>
      </c>
      <c r="AX165" s="12" t="s">
        <v>77</v>
      </c>
      <c r="AY165" s="156" t="s">
        <v>339</v>
      </c>
    </row>
    <row r="166" spans="2:65" s="12" customFormat="1" x14ac:dyDescent="0.2">
      <c r="B166" s="155"/>
      <c r="D166" s="150" t="s">
        <v>376</v>
      </c>
      <c r="E166" s="156" t="s">
        <v>1</v>
      </c>
      <c r="F166" s="157" t="s">
        <v>8095</v>
      </c>
      <c r="H166" s="158">
        <v>11</v>
      </c>
      <c r="I166" s="159"/>
      <c r="L166" s="155"/>
      <c r="M166" s="160"/>
      <c r="T166" s="161"/>
      <c r="AT166" s="156" t="s">
        <v>376</v>
      </c>
      <c r="AU166" s="156" t="s">
        <v>77</v>
      </c>
      <c r="AV166" s="12" t="s">
        <v>86</v>
      </c>
      <c r="AW166" s="12" t="s">
        <v>34</v>
      </c>
      <c r="AX166" s="12" t="s">
        <v>77</v>
      </c>
      <c r="AY166" s="156" t="s">
        <v>339</v>
      </c>
    </row>
    <row r="167" spans="2:65" s="12" customFormat="1" x14ac:dyDescent="0.2">
      <c r="B167" s="155"/>
      <c r="D167" s="150" t="s">
        <v>376</v>
      </c>
      <c r="E167" s="156" t="s">
        <v>1</v>
      </c>
      <c r="F167" s="157" t="s">
        <v>8053</v>
      </c>
      <c r="H167" s="158">
        <v>7</v>
      </c>
      <c r="I167" s="159"/>
      <c r="L167" s="155"/>
      <c r="M167" s="160"/>
      <c r="T167" s="161"/>
      <c r="AT167" s="156" t="s">
        <v>376</v>
      </c>
      <c r="AU167" s="156" t="s">
        <v>77</v>
      </c>
      <c r="AV167" s="12" t="s">
        <v>86</v>
      </c>
      <c r="AW167" s="12" t="s">
        <v>34</v>
      </c>
      <c r="AX167" s="12" t="s">
        <v>77</v>
      </c>
      <c r="AY167" s="156" t="s">
        <v>339</v>
      </c>
    </row>
    <row r="168" spans="2:65" s="12" customFormat="1" x14ac:dyDescent="0.2">
      <c r="B168" s="155"/>
      <c r="D168" s="150" t="s">
        <v>376</v>
      </c>
      <c r="E168" s="156" t="s">
        <v>1</v>
      </c>
      <c r="F168" s="157" t="s">
        <v>8054</v>
      </c>
      <c r="H168" s="158">
        <v>7</v>
      </c>
      <c r="I168" s="159"/>
      <c r="L168" s="155"/>
      <c r="M168" s="160"/>
      <c r="T168" s="161"/>
      <c r="AT168" s="156" t="s">
        <v>376</v>
      </c>
      <c r="AU168" s="156" t="s">
        <v>77</v>
      </c>
      <c r="AV168" s="12" t="s">
        <v>86</v>
      </c>
      <c r="AW168" s="12" t="s">
        <v>34</v>
      </c>
      <c r="AX168" s="12" t="s">
        <v>77</v>
      </c>
      <c r="AY168" s="156" t="s">
        <v>339</v>
      </c>
    </row>
    <row r="169" spans="2:65" s="12" customFormat="1" x14ac:dyDescent="0.2">
      <c r="B169" s="155"/>
      <c r="D169" s="150" t="s">
        <v>376</v>
      </c>
      <c r="E169" s="156" t="s">
        <v>1</v>
      </c>
      <c r="F169" s="157" t="s">
        <v>8055</v>
      </c>
      <c r="H169" s="158">
        <v>580</v>
      </c>
      <c r="I169" s="159"/>
      <c r="L169" s="155"/>
      <c r="M169" s="160"/>
      <c r="T169" s="161"/>
      <c r="AT169" s="156" t="s">
        <v>376</v>
      </c>
      <c r="AU169" s="156" t="s">
        <v>77</v>
      </c>
      <c r="AV169" s="12" t="s">
        <v>86</v>
      </c>
      <c r="AW169" s="12" t="s">
        <v>34</v>
      </c>
      <c r="AX169" s="12" t="s">
        <v>77</v>
      </c>
      <c r="AY169" s="156" t="s">
        <v>339</v>
      </c>
    </row>
    <row r="170" spans="2:65" s="12" customFormat="1" x14ac:dyDescent="0.2">
      <c r="B170" s="155"/>
      <c r="D170" s="150" t="s">
        <v>376</v>
      </c>
      <c r="E170" s="156" t="s">
        <v>1</v>
      </c>
      <c r="F170" s="157" t="s">
        <v>8056</v>
      </c>
      <c r="H170" s="158">
        <v>75</v>
      </c>
      <c r="I170" s="159"/>
      <c r="L170" s="155"/>
      <c r="M170" s="160"/>
      <c r="T170" s="161"/>
      <c r="AT170" s="156" t="s">
        <v>376</v>
      </c>
      <c r="AU170" s="156" t="s">
        <v>77</v>
      </c>
      <c r="AV170" s="12" t="s">
        <v>86</v>
      </c>
      <c r="AW170" s="12" t="s">
        <v>34</v>
      </c>
      <c r="AX170" s="12" t="s">
        <v>77</v>
      </c>
      <c r="AY170" s="156" t="s">
        <v>339</v>
      </c>
    </row>
    <row r="171" spans="2:65" s="13" customFormat="1" x14ac:dyDescent="0.2">
      <c r="B171" s="162"/>
      <c r="D171" s="150" t="s">
        <v>376</v>
      </c>
      <c r="E171" s="163" t="s">
        <v>1</v>
      </c>
      <c r="F171" s="164" t="s">
        <v>398</v>
      </c>
      <c r="H171" s="165">
        <v>696</v>
      </c>
      <c r="I171" s="166"/>
      <c r="L171" s="162"/>
      <c r="M171" s="167"/>
      <c r="T171" s="168"/>
      <c r="AT171" s="163" t="s">
        <v>376</v>
      </c>
      <c r="AU171" s="163" t="s">
        <v>77</v>
      </c>
      <c r="AV171" s="13" t="s">
        <v>249</v>
      </c>
      <c r="AW171" s="13" t="s">
        <v>34</v>
      </c>
      <c r="AX171" s="13" t="s">
        <v>84</v>
      </c>
      <c r="AY171" s="163" t="s">
        <v>339</v>
      </c>
    </row>
    <row r="172" spans="2:65" s="1" customFormat="1" ht="16.5" customHeight="1" x14ac:dyDescent="0.2">
      <c r="B172" s="136"/>
      <c r="C172" s="137" t="s">
        <v>385</v>
      </c>
      <c r="D172" s="137" t="s">
        <v>342</v>
      </c>
      <c r="E172" s="138" t="s">
        <v>8104</v>
      </c>
      <c r="F172" s="139" t="s">
        <v>8105</v>
      </c>
      <c r="G172" s="140" t="s">
        <v>358</v>
      </c>
      <c r="H172" s="141">
        <v>37</v>
      </c>
      <c r="I172" s="142"/>
      <c r="J172" s="143">
        <f>ROUND(I172*H172,2)</f>
        <v>0</v>
      </c>
      <c r="K172" s="139" t="s">
        <v>902</v>
      </c>
      <c r="L172" s="32"/>
      <c r="M172" s="144" t="s">
        <v>1</v>
      </c>
      <c r="N172" s="145" t="s">
        <v>42</v>
      </c>
      <c r="P172" s="146">
        <f>O172*H172</f>
        <v>0</v>
      </c>
      <c r="Q172" s="146">
        <v>0</v>
      </c>
      <c r="R172" s="146">
        <f>Q172*H172</f>
        <v>0</v>
      </c>
      <c r="S172" s="146">
        <v>0</v>
      </c>
      <c r="T172" s="147">
        <f>S172*H172</f>
        <v>0</v>
      </c>
      <c r="AR172" s="148" t="s">
        <v>249</v>
      </c>
      <c r="AT172" s="148" t="s">
        <v>342</v>
      </c>
      <c r="AU172" s="148" t="s">
        <v>77</v>
      </c>
      <c r="AY172" s="17" t="s">
        <v>339</v>
      </c>
      <c r="BE172" s="149">
        <f>IF(N172="základní",J172,0)</f>
        <v>0</v>
      </c>
      <c r="BF172" s="149">
        <f>IF(N172="snížená",J172,0)</f>
        <v>0</v>
      </c>
      <c r="BG172" s="149">
        <f>IF(N172="zákl. přenesená",J172,0)</f>
        <v>0</v>
      </c>
      <c r="BH172" s="149">
        <f>IF(N172="sníž. přenesená",J172,0)</f>
        <v>0</v>
      </c>
      <c r="BI172" s="149">
        <f>IF(N172="nulová",J172,0)</f>
        <v>0</v>
      </c>
      <c r="BJ172" s="17" t="s">
        <v>84</v>
      </c>
      <c r="BK172" s="149">
        <f>ROUND(I172*H172,2)</f>
        <v>0</v>
      </c>
      <c r="BL172" s="17" t="s">
        <v>249</v>
      </c>
      <c r="BM172" s="148" t="s">
        <v>8106</v>
      </c>
    </row>
    <row r="173" spans="2:65" s="1" customFormat="1" ht="19.2" x14ac:dyDescent="0.2">
      <c r="B173" s="32"/>
      <c r="D173" s="150" t="s">
        <v>348</v>
      </c>
      <c r="F173" s="151" t="s">
        <v>8107</v>
      </c>
      <c r="I173" s="152"/>
      <c r="L173" s="32"/>
      <c r="M173" s="153"/>
      <c r="T173" s="56"/>
      <c r="AT173" s="17" t="s">
        <v>348</v>
      </c>
      <c r="AU173" s="17" t="s">
        <v>77</v>
      </c>
    </row>
    <row r="174" spans="2:65" s="12" customFormat="1" x14ac:dyDescent="0.2">
      <c r="B174" s="155"/>
      <c r="D174" s="150" t="s">
        <v>376</v>
      </c>
      <c r="E174" s="156" t="s">
        <v>1</v>
      </c>
      <c r="F174" s="157" t="s">
        <v>8041</v>
      </c>
      <c r="H174" s="158">
        <v>18</v>
      </c>
      <c r="I174" s="159"/>
      <c r="L174" s="155"/>
      <c r="M174" s="160"/>
      <c r="T174" s="161"/>
      <c r="AT174" s="156" t="s">
        <v>376</v>
      </c>
      <c r="AU174" s="156" t="s">
        <v>77</v>
      </c>
      <c r="AV174" s="12" t="s">
        <v>86</v>
      </c>
      <c r="AW174" s="12" t="s">
        <v>34</v>
      </c>
      <c r="AX174" s="12" t="s">
        <v>77</v>
      </c>
      <c r="AY174" s="156" t="s">
        <v>339</v>
      </c>
    </row>
    <row r="175" spans="2:65" s="12" customFormat="1" x14ac:dyDescent="0.2">
      <c r="B175" s="155"/>
      <c r="D175" s="150" t="s">
        <v>376</v>
      </c>
      <c r="E175" s="156" t="s">
        <v>1</v>
      </c>
      <c r="F175" s="157" t="s">
        <v>8094</v>
      </c>
      <c r="H175" s="158">
        <v>8</v>
      </c>
      <c r="I175" s="159"/>
      <c r="L175" s="155"/>
      <c r="M175" s="160"/>
      <c r="T175" s="161"/>
      <c r="AT175" s="156" t="s">
        <v>376</v>
      </c>
      <c r="AU175" s="156" t="s">
        <v>77</v>
      </c>
      <c r="AV175" s="12" t="s">
        <v>86</v>
      </c>
      <c r="AW175" s="12" t="s">
        <v>34</v>
      </c>
      <c r="AX175" s="12" t="s">
        <v>77</v>
      </c>
      <c r="AY175" s="156" t="s">
        <v>339</v>
      </c>
    </row>
    <row r="176" spans="2:65" s="12" customFormat="1" x14ac:dyDescent="0.2">
      <c r="B176" s="155"/>
      <c r="D176" s="150" t="s">
        <v>376</v>
      </c>
      <c r="E176" s="156" t="s">
        <v>1</v>
      </c>
      <c r="F176" s="157" t="s">
        <v>8095</v>
      </c>
      <c r="H176" s="158">
        <v>11</v>
      </c>
      <c r="I176" s="159"/>
      <c r="L176" s="155"/>
      <c r="M176" s="160"/>
      <c r="T176" s="161"/>
      <c r="AT176" s="156" t="s">
        <v>376</v>
      </c>
      <c r="AU176" s="156" t="s">
        <v>77</v>
      </c>
      <c r="AV176" s="12" t="s">
        <v>86</v>
      </c>
      <c r="AW176" s="12" t="s">
        <v>34</v>
      </c>
      <c r="AX176" s="12" t="s">
        <v>77</v>
      </c>
      <c r="AY176" s="156" t="s">
        <v>339</v>
      </c>
    </row>
    <row r="177" spans="2:65" s="13" customFormat="1" x14ac:dyDescent="0.2">
      <c r="B177" s="162"/>
      <c r="D177" s="150" t="s">
        <v>376</v>
      </c>
      <c r="E177" s="163" t="s">
        <v>1</v>
      </c>
      <c r="F177" s="164" t="s">
        <v>398</v>
      </c>
      <c r="H177" s="165">
        <v>37</v>
      </c>
      <c r="I177" s="166"/>
      <c r="L177" s="162"/>
      <c r="M177" s="167"/>
      <c r="T177" s="168"/>
      <c r="AT177" s="163" t="s">
        <v>376</v>
      </c>
      <c r="AU177" s="163" t="s">
        <v>77</v>
      </c>
      <c r="AV177" s="13" t="s">
        <v>249</v>
      </c>
      <c r="AW177" s="13" t="s">
        <v>34</v>
      </c>
      <c r="AX177" s="13" t="s">
        <v>84</v>
      </c>
      <c r="AY177" s="163" t="s">
        <v>339</v>
      </c>
    </row>
    <row r="178" spans="2:65" s="1" customFormat="1" ht="16.5" customHeight="1" x14ac:dyDescent="0.2">
      <c r="B178" s="136"/>
      <c r="C178" s="137" t="s">
        <v>391</v>
      </c>
      <c r="D178" s="137" t="s">
        <v>342</v>
      </c>
      <c r="E178" s="138" t="s">
        <v>8108</v>
      </c>
      <c r="F178" s="139" t="s">
        <v>8109</v>
      </c>
      <c r="G178" s="140" t="s">
        <v>2968</v>
      </c>
      <c r="H178" s="141">
        <v>2</v>
      </c>
      <c r="I178" s="142"/>
      <c r="J178" s="143">
        <f>ROUND(I178*H178,2)</f>
        <v>0</v>
      </c>
      <c r="K178" s="139" t="s">
        <v>902</v>
      </c>
      <c r="L178" s="32"/>
      <c r="M178" s="144" t="s">
        <v>1</v>
      </c>
      <c r="N178" s="145" t="s">
        <v>42</v>
      </c>
      <c r="P178" s="146">
        <f>O178*H178</f>
        <v>0</v>
      </c>
      <c r="Q178" s="146">
        <v>0</v>
      </c>
      <c r="R178" s="146">
        <f>Q178*H178</f>
        <v>0</v>
      </c>
      <c r="S178" s="146">
        <v>0</v>
      </c>
      <c r="T178" s="147">
        <f>S178*H178</f>
        <v>0</v>
      </c>
      <c r="AR178" s="148" t="s">
        <v>1902</v>
      </c>
      <c r="AT178" s="148" t="s">
        <v>342</v>
      </c>
      <c r="AU178" s="148" t="s">
        <v>77</v>
      </c>
      <c r="AY178" s="17" t="s">
        <v>339</v>
      </c>
      <c r="BE178" s="149">
        <f>IF(N178="základní",J178,0)</f>
        <v>0</v>
      </c>
      <c r="BF178" s="149">
        <f>IF(N178="snížená",J178,0)</f>
        <v>0</v>
      </c>
      <c r="BG178" s="149">
        <f>IF(N178="zákl. přenesená",J178,0)</f>
        <v>0</v>
      </c>
      <c r="BH178" s="149">
        <f>IF(N178="sníž. přenesená",J178,0)</f>
        <v>0</v>
      </c>
      <c r="BI178" s="149">
        <f>IF(N178="nulová",J178,0)</f>
        <v>0</v>
      </c>
      <c r="BJ178" s="17" t="s">
        <v>84</v>
      </c>
      <c r="BK178" s="149">
        <f>ROUND(I178*H178,2)</f>
        <v>0</v>
      </c>
      <c r="BL178" s="17" t="s">
        <v>1902</v>
      </c>
      <c r="BM178" s="148" t="s">
        <v>8110</v>
      </c>
    </row>
    <row r="179" spans="2:65" s="1" customFormat="1" x14ac:dyDescent="0.2">
      <c r="B179" s="32"/>
      <c r="D179" s="150" t="s">
        <v>348</v>
      </c>
      <c r="F179" s="151" t="s">
        <v>8111</v>
      </c>
      <c r="I179" s="152"/>
      <c r="L179" s="32"/>
      <c r="M179" s="153"/>
      <c r="T179" s="56"/>
      <c r="AT179" s="17" t="s">
        <v>348</v>
      </c>
      <c r="AU179" s="17" t="s">
        <v>77</v>
      </c>
    </row>
    <row r="180" spans="2:65" s="1" customFormat="1" ht="16.5" customHeight="1" x14ac:dyDescent="0.2">
      <c r="B180" s="136"/>
      <c r="C180" s="137" t="s">
        <v>399</v>
      </c>
      <c r="D180" s="137" t="s">
        <v>342</v>
      </c>
      <c r="E180" s="138" t="s">
        <v>8112</v>
      </c>
      <c r="F180" s="139" t="s">
        <v>8113</v>
      </c>
      <c r="G180" s="140" t="s">
        <v>2968</v>
      </c>
      <c r="H180" s="141">
        <v>2</v>
      </c>
      <c r="I180" s="142"/>
      <c r="J180" s="143">
        <f>ROUND(I180*H180,2)</f>
        <v>0</v>
      </c>
      <c r="K180" s="139" t="s">
        <v>902</v>
      </c>
      <c r="L180" s="32"/>
      <c r="M180" s="144" t="s">
        <v>1</v>
      </c>
      <c r="N180" s="145" t="s">
        <v>42</v>
      </c>
      <c r="P180" s="146">
        <f>O180*H180</f>
        <v>0</v>
      </c>
      <c r="Q180" s="146">
        <v>0</v>
      </c>
      <c r="R180" s="146">
        <f>Q180*H180</f>
        <v>0</v>
      </c>
      <c r="S180" s="146">
        <v>0</v>
      </c>
      <c r="T180" s="147">
        <f>S180*H180</f>
        <v>0</v>
      </c>
      <c r="AR180" s="148" t="s">
        <v>1902</v>
      </c>
      <c r="AT180" s="148" t="s">
        <v>342</v>
      </c>
      <c r="AU180" s="148" t="s">
        <v>77</v>
      </c>
      <c r="AY180" s="17" t="s">
        <v>339</v>
      </c>
      <c r="BE180" s="149">
        <f>IF(N180="základní",J180,0)</f>
        <v>0</v>
      </c>
      <c r="BF180" s="149">
        <f>IF(N180="snížená",J180,0)</f>
        <v>0</v>
      </c>
      <c r="BG180" s="149">
        <f>IF(N180="zákl. přenesená",J180,0)</f>
        <v>0</v>
      </c>
      <c r="BH180" s="149">
        <f>IF(N180="sníž. přenesená",J180,0)</f>
        <v>0</v>
      </c>
      <c r="BI180" s="149">
        <f>IF(N180="nulová",J180,0)</f>
        <v>0</v>
      </c>
      <c r="BJ180" s="17" t="s">
        <v>84</v>
      </c>
      <c r="BK180" s="149">
        <f>ROUND(I180*H180,2)</f>
        <v>0</v>
      </c>
      <c r="BL180" s="17" t="s">
        <v>1902</v>
      </c>
      <c r="BM180" s="148" t="s">
        <v>8114</v>
      </c>
    </row>
    <row r="181" spans="2:65" s="1" customFormat="1" x14ac:dyDescent="0.2">
      <c r="B181" s="32"/>
      <c r="D181" s="150" t="s">
        <v>348</v>
      </c>
      <c r="F181" s="151" t="s">
        <v>8115</v>
      </c>
      <c r="I181" s="152"/>
      <c r="L181" s="32"/>
      <c r="M181" s="153"/>
      <c r="T181" s="56"/>
      <c r="AT181" s="17" t="s">
        <v>348</v>
      </c>
      <c r="AU181" s="17" t="s">
        <v>77</v>
      </c>
    </row>
    <row r="182" spans="2:65" s="1" customFormat="1" ht="16.5" customHeight="1" x14ac:dyDescent="0.2">
      <c r="B182" s="136"/>
      <c r="C182" s="137" t="s">
        <v>405</v>
      </c>
      <c r="D182" s="137" t="s">
        <v>342</v>
      </c>
      <c r="E182" s="138" t="s">
        <v>7894</v>
      </c>
      <c r="F182" s="139" t="s">
        <v>7895</v>
      </c>
      <c r="G182" s="140" t="s">
        <v>363</v>
      </c>
      <c r="H182" s="141">
        <v>0.95</v>
      </c>
      <c r="I182" s="142"/>
      <c r="J182" s="143">
        <f>ROUND(I182*H182,2)</f>
        <v>0</v>
      </c>
      <c r="K182" s="139" t="s">
        <v>1</v>
      </c>
      <c r="L182" s="32"/>
      <c r="M182" s="144" t="s">
        <v>1</v>
      </c>
      <c r="N182" s="145" t="s">
        <v>42</v>
      </c>
      <c r="P182" s="146">
        <f>O182*H182</f>
        <v>0</v>
      </c>
      <c r="Q182" s="146">
        <v>8.8000000000000005E-3</v>
      </c>
      <c r="R182" s="146">
        <f>Q182*H182</f>
        <v>8.3599999999999994E-3</v>
      </c>
      <c r="S182" s="146">
        <v>0</v>
      </c>
      <c r="T182" s="147">
        <f>S182*H182</f>
        <v>0</v>
      </c>
      <c r="AR182" s="148" t="s">
        <v>249</v>
      </c>
      <c r="AT182" s="148" t="s">
        <v>342</v>
      </c>
      <c r="AU182" s="148" t="s">
        <v>77</v>
      </c>
      <c r="AY182" s="17" t="s">
        <v>339</v>
      </c>
      <c r="BE182" s="149">
        <f>IF(N182="základní",J182,0)</f>
        <v>0</v>
      </c>
      <c r="BF182" s="149">
        <f>IF(N182="snížená",J182,0)</f>
        <v>0</v>
      </c>
      <c r="BG182" s="149">
        <f>IF(N182="zákl. přenesená",J182,0)</f>
        <v>0</v>
      </c>
      <c r="BH182" s="149">
        <f>IF(N182="sníž. přenesená",J182,0)</f>
        <v>0</v>
      </c>
      <c r="BI182" s="149">
        <f>IF(N182="nulová",J182,0)</f>
        <v>0</v>
      </c>
      <c r="BJ182" s="17" t="s">
        <v>84</v>
      </c>
      <c r="BK182" s="149">
        <f>ROUND(I182*H182,2)</f>
        <v>0</v>
      </c>
      <c r="BL182" s="17" t="s">
        <v>249</v>
      </c>
      <c r="BM182" s="148" t="s">
        <v>8116</v>
      </c>
    </row>
    <row r="183" spans="2:65" s="1" customFormat="1" x14ac:dyDescent="0.2">
      <c r="B183" s="32"/>
      <c r="D183" s="150" t="s">
        <v>348</v>
      </c>
      <c r="F183" s="151" t="s">
        <v>7897</v>
      </c>
      <c r="I183" s="152"/>
      <c r="L183" s="32"/>
      <c r="M183" s="153"/>
      <c r="T183" s="56"/>
      <c r="AT183" s="17" t="s">
        <v>348</v>
      </c>
      <c r="AU183" s="17" t="s">
        <v>77</v>
      </c>
    </row>
    <row r="184" spans="2:65" s="12" customFormat="1" x14ac:dyDescent="0.2">
      <c r="B184" s="155"/>
      <c r="D184" s="150" t="s">
        <v>376</v>
      </c>
      <c r="E184" s="156" t="s">
        <v>1</v>
      </c>
      <c r="F184" s="157" t="s">
        <v>8117</v>
      </c>
      <c r="H184" s="158">
        <v>0.95</v>
      </c>
      <c r="I184" s="159"/>
      <c r="L184" s="155"/>
      <c r="M184" s="160"/>
      <c r="T184" s="161"/>
      <c r="AT184" s="156" t="s">
        <v>376</v>
      </c>
      <c r="AU184" s="156" t="s">
        <v>77</v>
      </c>
      <c r="AV184" s="12" t="s">
        <v>86</v>
      </c>
      <c r="AW184" s="12" t="s">
        <v>34</v>
      </c>
      <c r="AX184" s="12" t="s">
        <v>77</v>
      </c>
      <c r="AY184" s="156" t="s">
        <v>339</v>
      </c>
    </row>
    <row r="185" spans="2:65" s="15" customFormat="1" x14ac:dyDescent="0.2">
      <c r="B185" s="189"/>
      <c r="D185" s="150" t="s">
        <v>376</v>
      </c>
      <c r="E185" s="190" t="s">
        <v>1</v>
      </c>
      <c r="F185" s="191" t="s">
        <v>8118</v>
      </c>
      <c r="H185" s="190" t="s">
        <v>1</v>
      </c>
      <c r="I185" s="192"/>
      <c r="L185" s="189"/>
      <c r="M185" s="193"/>
      <c r="T185" s="194"/>
      <c r="AT185" s="190" t="s">
        <v>376</v>
      </c>
      <c r="AU185" s="190" t="s">
        <v>77</v>
      </c>
      <c r="AV185" s="15" t="s">
        <v>84</v>
      </c>
      <c r="AW185" s="15" t="s">
        <v>34</v>
      </c>
      <c r="AX185" s="15" t="s">
        <v>77</v>
      </c>
      <c r="AY185" s="190" t="s">
        <v>339</v>
      </c>
    </row>
    <row r="186" spans="2:65" s="13" customFormat="1" x14ac:dyDescent="0.2">
      <c r="B186" s="162"/>
      <c r="D186" s="150" t="s">
        <v>376</v>
      </c>
      <c r="E186" s="163" t="s">
        <v>1</v>
      </c>
      <c r="F186" s="164" t="s">
        <v>398</v>
      </c>
      <c r="H186" s="165">
        <v>0.95</v>
      </c>
      <c r="I186" s="166"/>
      <c r="L186" s="162"/>
      <c r="M186" s="195"/>
      <c r="N186" s="196"/>
      <c r="O186" s="196"/>
      <c r="P186" s="196"/>
      <c r="Q186" s="196"/>
      <c r="R186" s="196"/>
      <c r="S186" s="196"/>
      <c r="T186" s="197"/>
      <c r="AT186" s="163" t="s">
        <v>376</v>
      </c>
      <c r="AU186" s="163" t="s">
        <v>77</v>
      </c>
      <c r="AV186" s="13" t="s">
        <v>249</v>
      </c>
      <c r="AW186" s="13" t="s">
        <v>34</v>
      </c>
      <c r="AX186" s="13" t="s">
        <v>84</v>
      </c>
      <c r="AY186" s="163" t="s">
        <v>339</v>
      </c>
    </row>
    <row r="187" spans="2:65" s="1" customFormat="1" ht="6.9" customHeight="1" x14ac:dyDescent="0.2">
      <c r="B187" s="44"/>
      <c r="C187" s="45"/>
      <c r="D187" s="45"/>
      <c r="E187" s="45"/>
      <c r="F187" s="45"/>
      <c r="G187" s="45"/>
      <c r="H187" s="45"/>
      <c r="I187" s="45"/>
      <c r="J187" s="45"/>
      <c r="K187" s="45"/>
      <c r="L187" s="32"/>
    </row>
  </sheetData>
  <autoFilter ref="C123:K186" xr:uid="{00000000-0009-0000-0000-00002E000000}"/>
  <mergeCells count="15">
    <mergeCell ref="E110:H110"/>
    <mergeCell ref="E114:H114"/>
    <mergeCell ref="E112:H112"/>
    <mergeCell ref="E116:H116"/>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B2:BM161"/>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307</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2" customHeight="1" x14ac:dyDescent="0.2">
      <c r="B8" s="20"/>
      <c r="D8" s="27" t="s">
        <v>312</v>
      </c>
      <c r="L8" s="20"/>
    </row>
    <row r="9" spans="2:46" s="1" customFormat="1" ht="16.5" customHeight="1" x14ac:dyDescent="0.2">
      <c r="B9" s="32"/>
      <c r="E9" s="278" t="s">
        <v>8119</v>
      </c>
      <c r="F9" s="277"/>
      <c r="G9" s="277"/>
      <c r="H9" s="277"/>
      <c r="L9" s="32"/>
    </row>
    <row r="10" spans="2:46" s="1" customFormat="1" ht="12" customHeight="1" x14ac:dyDescent="0.2">
      <c r="B10" s="32"/>
      <c r="D10" s="27" t="s">
        <v>314</v>
      </c>
      <c r="L10" s="32"/>
    </row>
    <row r="11" spans="2:46" s="1" customFormat="1" ht="16.5" customHeight="1" x14ac:dyDescent="0.2">
      <c r="B11" s="32"/>
      <c r="E11" s="248" t="s">
        <v>8120</v>
      </c>
      <c r="F11" s="277"/>
      <c r="G11" s="277"/>
      <c r="H11" s="277"/>
      <c r="L11" s="32"/>
    </row>
    <row r="12" spans="2:46" s="1" customFormat="1" x14ac:dyDescent="0.2">
      <c r="B12" s="32"/>
      <c r="L12" s="32"/>
    </row>
    <row r="13" spans="2:46" s="1" customFormat="1" ht="12" customHeight="1" x14ac:dyDescent="0.2">
      <c r="B13" s="32"/>
      <c r="D13" s="27" t="s">
        <v>18</v>
      </c>
      <c r="F13" s="25" t="s">
        <v>1</v>
      </c>
      <c r="I13" s="27" t="s">
        <v>19</v>
      </c>
      <c r="J13" s="25" t="s">
        <v>1</v>
      </c>
      <c r="L13" s="32"/>
    </row>
    <row r="14" spans="2:46" s="1" customFormat="1" ht="12" customHeight="1" x14ac:dyDescent="0.2">
      <c r="B14" s="32"/>
      <c r="D14" s="27" t="s">
        <v>20</v>
      </c>
      <c r="F14" s="25" t="s">
        <v>21</v>
      </c>
      <c r="I14" s="27" t="s">
        <v>22</v>
      </c>
      <c r="J14" s="52" t="str">
        <f>'Rekapitulace stavby'!AN8</f>
        <v>22. 5. 2025</v>
      </c>
      <c r="L14" s="32"/>
    </row>
    <row r="15" spans="2:46" s="1" customFormat="1" ht="10.8" customHeight="1" x14ac:dyDescent="0.2">
      <c r="B15" s="32"/>
      <c r="L15" s="32"/>
    </row>
    <row r="16" spans="2:46" s="1" customFormat="1" ht="12" customHeight="1" x14ac:dyDescent="0.2">
      <c r="B16" s="32"/>
      <c r="D16" s="27" t="s">
        <v>24</v>
      </c>
      <c r="I16" s="27" t="s">
        <v>25</v>
      </c>
      <c r="J16" s="25" t="s">
        <v>26</v>
      </c>
      <c r="L16" s="32"/>
    </row>
    <row r="17" spans="2:12" s="1" customFormat="1" ht="18" customHeight="1" x14ac:dyDescent="0.2">
      <c r="B17" s="32"/>
      <c r="E17" s="25" t="s">
        <v>27</v>
      </c>
      <c r="I17" s="27" t="s">
        <v>28</v>
      </c>
      <c r="J17" s="25" t="s">
        <v>29</v>
      </c>
      <c r="L17" s="32"/>
    </row>
    <row r="18" spans="2:12" s="1" customFormat="1" ht="6.9" customHeight="1" x14ac:dyDescent="0.2">
      <c r="B18" s="32"/>
      <c r="L18" s="32"/>
    </row>
    <row r="19" spans="2:12" s="1" customFormat="1" ht="12" customHeight="1" x14ac:dyDescent="0.2">
      <c r="B19" s="32"/>
      <c r="D19" s="27" t="s">
        <v>30</v>
      </c>
      <c r="I19" s="27" t="s">
        <v>25</v>
      </c>
      <c r="J19" s="28" t="str">
        <f>'Rekapitulace stavby'!AN13</f>
        <v>Vyplň údaj</v>
      </c>
      <c r="L19" s="32"/>
    </row>
    <row r="20" spans="2:12" s="1" customFormat="1" ht="18" customHeight="1" x14ac:dyDescent="0.2">
      <c r="B20" s="32"/>
      <c r="E20" s="280" t="str">
        <f>'Rekapitulace stavby'!E14</f>
        <v>Vyplň údaj</v>
      </c>
      <c r="F20" s="266"/>
      <c r="G20" s="266"/>
      <c r="H20" s="266"/>
      <c r="I20" s="27" t="s">
        <v>28</v>
      </c>
      <c r="J20" s="28" t="str">
        <f>'Rekapitulace stavby'!AN14</f>
        <v>Vyplň údaj</v>
      </c>
      <c r="L20" s="32"/>
    </row>
    <row r="21" spans="2:12" s="1" customFormat="1" ht="6.9" customHeight="1" x14ac:dyDescent="0.2">
      <c r="B21" s="32"/>
      <c r="L21" s="32"/>
    </row>
    <row r="22" spans="2:12" s="1" customFormat="1" ht="12" customHeight="1" x14ac:dyDescent="0.2">
      <c r="B22" s="32"/>
      <c r="D22" s="27" t="s">
        <v>32</v>
      </c>
      <c r="I22" s="27" t="s">
        <v>25</v>
      </c>
      <c r="J22" s="25" t="str">
        <f>IF('Rekapitulace stavby'!AN16="","",'Rekapitulace stavby'!AN16)</f>
        <v/>
      </c>
      <c r="L22" s="32"/>
    </row>
    <row r="23" spans="2:12" s="1" customFormat="1" ht="18" customHeight="1" x14ac:dyDescent="0.2">
      <c r="B23" s="32"/>
      <c r="E23" s="25" t="str">
        <f>IF('Rekapitulace stavby'!E17="","",'Rekapitulace stavby'!E17)</f>
        <v xml:space="preserve"> </v>
      </c>
      <c r="I23" s="27" t="s">
        <v>28</v>
      </c>
      <c r="J23" s="25" t="str">
        <f>IF('Rekapitulace stavby'!AN17="","",'Rekapitulace stavby'!AN17)</f>
        <v/>
      </c>
      <c r="L23" s="32"/>
    </row>
    <row r="24" spans="2:12" s="1" customFormat="1" ht="6.9" customHeight="1" x14ac:dyDescent="0.2">
      <c r="B24" s="32"/>
      <c r="L24" s="32"/>
    </row>
    <row r="25" spans="2:12" s="1" customFormat="1" ht="12" customHeight="1" x14ac:dyDescent="0.2">
      <c r="B25" s="32"/>
      <c r="D25" s="27" t="s">
        <v>35</v>
      </c>
      <c r="I25" s="27" t="s">
        <v>25</v>
      </c>
      <c r="J25" s="25" t="str">
        <f>IF('Rekapitulace stavby'!AN19="","",'Rekapitulace stavby'!AN19)</f>
        <v/>
      </c>
      <c r="L25" s="32"/>
    </row>
    <row r="26" spans="2:12" s="1" customFormat="1" ht="18" customHeight="1" x14ac:dyDescent="0.2">
      <c r="B26" s="32"/>
      <c r="E26" s="25" t="str">
        <f>IF('Rekapitulace stavby'!E20="","",'Rekapitulace stavby'!E20)</f>
        <v xml:space="preserve"> </v>
      </c>
      <c r="I26" s="27" t="s">
        <v>28</v>
      </c>
      <c r="J26" s="25" t="str">
        <f>IF('Rekapitulace stavby'!AN20="","",'Rekapitulace stavby'!AN20)</f>
        <v/>
      </c>
      <c r="L26" s="32"/>
    </row>
    <row r="27" spans="2:12" s="1" customFormat="1" ht="6.9" customHeight="1" x14ac:dyDescent="0.2">
      <c r="B27" s="32"/>
      <c r="L27" s="32"/>
    </row>
    <row r="28" spans="2:12" s="1" customFormat="1" ht="12" customHeight="1" x14ac:dyDescent="0.2">
      <c r="B28" s="32"/>
      <c r="D28" s="27" t="s">
        <v>36</v>
      </c>
      <c r="L28" s="32"/>
    </row>
    <row r="29" spans="2:12" s="7" customFormat="1" ht="16.5" customHeight="1" x14ac:dyDescent="0.2">
      <c r="B29" s="94"/>
      <c r="E29" s="270" t="s">
        <v>1</v>
      </c>
      <c r="F29" s="270"/>
      <c r="G29" s="270"/>
      <c r="H29" s="270"/>
      <c r="L29" s="94"/>
    </row>
    <row r="30" spans="2:12" s="1" customFormat="1" ht="6.9" customHeight="1" x14ac:dyDescent="0.2">
      <c r="B30" s="32"/>
      <c r="L30" s="32"/>
    </row>
    <row r="31" spans="2:12" s="1" customFormat="1" ht="6.9" customHeight="1" x14ac:dyDescent="0.2">
      <c r="B31" s="32"/>
      <c r="D31" s="53"/>
      <c r="E31" s="53"/>
      <c r="F31" s="53"/>
      <c r="G31" s="53"/>
      <c r="H31" s="53"/>
      <c r="I31" s="53"/>
      <c r="J31" s="53"/>
      <c r="K31" s="53"/>
      <c r="L31" s="32"/>
    </row>
    <row r="32" spans="2:12" s="1" customFormat="1" ht="25.35" customHeight="1" x14ac:dyDescent="0.2">
      <c r="B32" s="32"/>
      <c r="D32" s="95" t="s">
        <v>37</v>
      </c>
      <c r="J32" s="66">
        <f>ROUND(J121, 2)</f>
        <v>0</v>
      </c>
      <c r="L32" s="32"/>
    </row>
    <row r="33" spans="2:12" s="1" customFormat="1" ht="6.9" customHeight="1" x14ac:dyDescent="0.2">
      <c r="B33" s="32"/>
      <c r="D33" s="53"/>
      <c r="E33" s="53"/>
      <c r="F33" s="53"/>
      <c r="G33" s="53"/>
      <c r="H33" s="53"/>
      <c r="I33" s="53"/>
      <c r="J33" s="53"/>
      <c r="K33" s="53"/>
      <c r="L33" s="32"/>
    </row>
    <row r="34" spans="2:12" s="1" customFormat="1" ht="14.4" customHeight="1" x14ac:dyDescent="0.2">
      <c r="B34" s="32"/>
      <c r="F34" s="35" t="s">
        <v>39</v>
      </c>
      <c r="I34" s="35" t="s">
        <v>38</v>
      </c>
      <c r="J34" s="35" t="s">
        <v>40</v>
      </c>
      <c r="L34" s="32"/>
    </row>
    <row r="35" spans="2:12" s="1" customFormat="1" ht="14.4" customHeight="1" x14ac:dyDescent="0.2">
      <c r="B35" s="32"/>
      <c r="D35" s="55" t="s">
        <v>41</v>
      </c>
      <c r="E35" s="27" t="s">
        <v>42</v>
      </c>
      <c r="F35" s="86">
        <f>ROUND((SUM(BE121:BE160)),  2)</f>
        <v>0</v>
      </c>
      <c r="I35" s="96">
        <v>0.21</v>
      </c>
      <c r="J35" s="86">
        <f>ROUND(((SUM(BE121:BE160))*I35),  2)</f>
        <v>0</v>
      </c>
      <c r="L35" s="32"/>
    </row>
    <row r="36" spans="2:12" s="1" customFormat="1" ht="14.4" customHeight="1" x14ac:dyDescent="0.2">
      <c r="B36" s="32"/>
      <c r="E36" s="27" t="s">
        <v>43</v>
      </c>
      <c r="F36" s="86">
        <f>ROUND((SUM(BF121:BF160)),  2)</f>
        <v>0</v>
      </c>
      <c r="I36" s="96">
        <v>0.12</v>
      </c>
      <c r="J36" s="86">
        <f>ROUND(((SUM(BF121:BF160))*I36),  2)</f>
        <v>0</v>
      </c>
      <c r="L36" s="32"/>
    </row>
    <row r="37" spans="2:12" s="1" customFormat="1" ht="14.4" hidden="1" customHeight="1" x14ac:dyDescent="0.2">
      <c r="B37" s="32"/>
      <c r="E37" s="27" t="s">
        <v>44</v>
      </c>
      <c r="F37" s="86">
        <f>ROUND((SUM(BG121:BG160)),  2)</f>
        <v>0</v>
      </c>
      <c r="I37" s="96">
        <v>0.21</v>
      </c>
      <c r="J37" s="86">
        <f>0</f>
        <v>0</v>
      </c>
      <c r="L37" s="32"/>
    </row>
    <row r="38" spans="2:12" s="1" customFormat="1" ht="14.4" hidden="1" customHeight="1" x14ac:dyDescent="0.2">
      <c r="B38" s="32"/>
      <c r="E38" s="27" t="s">
        <v>45</v>
      </c>
      <c r="F38" s="86">
        <f>ROUND((SUM(BH121:BH160)),  2)</f>
        <v>0</v>
      </c>
      <c r="I38" s="96">
        <v>0.12</v>
      </c>
      <c r="J38" s="86">
        <f>0</f>
        <v>0</v>
      </c>
      <c r="L38" s="32"/>
    </row>
    <row r="39" spans="2:12" s="1" customFormat="1" ht="14.4" hidden="1" customHeight="1" x14ac:dyDescent="0.2">
      <c r="B39" s="32"/>
      <c r="E39" s="27" t="s">
        <v>46</v>
      </c>
      <c r="F39" s="86">
        <f>ROUND((SUM(BI121:BI160)),  2)</f>
        <v>0</v>
      </c>
      <c r="I39" s="96">
        <v>0</v>
      </c>
      <c r="J39" s="86">
        <f>0</f>
        <v>0</v>
      </c>
      <c r="L39" s="32"/>
    </row>
    <row r="40" spans="2:12" s="1" customFormat="1" ht="6.9" customHeight="1" x14ac:dyDescent="0.2">
      <c r="B40" s="32"/>
      <c r="L40" s="32"/>
    </row>
    <row r="41" spans="2:12" s="1" customFormat="1" ht="25.35" customHeight="1" x14ac:dyDescent="0.2">
      <c r="B41" s="32"/>
      <c r="C41" s="97"/>
      <c r="D41" s="98" t="s">
        <v>47</v>
      </c>
      <c r="E41" s="57"/>
      <c r="F41" s="57"/>
      <c r="G41" s="99" t="s">
        <v>48</v>
      </c>
      <c r="H41" s="100" t="s">
        <v>49</v>
      </c>
      <c r="I41" s="57"/>
      <c r="J41" s="101">
        <f>SUM(J32:J39)</f>
        <v>0</v>
      </c>
      <c r="K41" s="102"/>
      <c r="L41" s="32"/>
    </row>
    <row r="42" spans="2:12" s="1" customFormat="1" ht="14.4" customHeight="1" x14ac:dyDescent="0.2">
      <c r="B42" s="32"/>
      <c r="L42" s="32"/>
    </row>
    <row r="43" spans="2:12" ht="14.4" customHeight="1" x14ac:dyDescent="0.2">
      <c r="B43" s="20"/>
      <c r="L43" s="20"/>
    </row>
    <row r="44" spans="2:12" ht="14.4" customHeight="1" x14ac:dyDescent="0.2">
      <c r="B44" s="20"/>
      <c r="L44" s="20"/>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s="1" customFormat="1" ht="16.5" customHeight="1" x14ac:dyDescent="0.2">
      <c r="B87" s="32"/>
      <c r="E87" s="278" t="s">
        <v>8119</v>
      </c>
      <c r="F87" s="277"/>
      <c r="G87" s="277"/>
      <c r="H87" s="277"/>
      <c r="L87" s="32"/>
    </row>
    <row r="88" spans="2:12" s="1" customFormat="1" ht="12" customHeight="1" x14ac:dyDescent="0.2">
      <c r="B88" s="32"/>
      <c r="C88" s="27" t="s">
        <v>314</v>
      </c>
      <c r="L88" s="32"/>
    </row>
    <row r="89" spans="2:12" s="1" customFormat="1" ht="16.5" customHeight="1" x14ac:dyDescent="0.2">
      <c r="B89" s="32"/>
      <c r="E89" s="248" t="str">
        <f>E11</f>
        <v>VON - Vedlejší rozpočtové náklady</v>
      </c>
      <c r="F89" s="277"/>
      <c r="G89" s="277"/>
      <c r="H89" s="277"/>
      <c r="L89" s="32"/>
    </row>
    <row r="90" spans="2:12" s="1" customFormat="1" ht="6.9" customHeight="1" x14ac:dyDescent="0.2">
      <c r="B90" s="32"/>
      <c r="L90" s="32"/>
    </row>
    <row r="91" spans="2:12" s="1" customFormat="1" ht="12" customHeight="1" x14ac:dyDescent="0.2">
      <c r="B91" s="32"/>
      <c r="C91" s="27" t="s">
        <v>20</v>
      </c>
      <c r="F91" s="25" t="str">
        <f>F14</f>
        <v>PS Krnov</v>
      </c>
      <c r="I91" s="27" t="s">
        <v>22</v>
      </c>
      <c r="J91" s="52" t="str">
        <f>IF(J14="","",J14)</f>
        <v>22. 5. 2025</v>
      </c>
      <c r="L91" s="32"/>
    </row>
    <row r="92" spans="2:12" s="1" customFormat="1" ht="6.9" customHeight="1" x14ac:dyDescent="0.2">
      <c r="B92" s="32"/>
      <c r="L92" s="32"/>
    </row>
    <row r="93" spans="2:12" s="1" customFormat="1" ht="15.15" customHeight="1" x14ac:dyDescent="0.2">
      <c r="B93" s="32"/>
      <c r="C93" s="27" t="s">
        <v>24</v>
      </c>
      <c r="F93" s="25" t="str">
        <f>E17</f>
        <v>Správa železnic, státní organizace, OŘ Ostrava</v>
      </c>
      <c r="I93" s="27" t="s">
        <v>32</v>
      </c>
      <c r="J93" s="30" t="str">
        <f>E23</f>
        <v xml:space="preserve"> </v>
      </c>
      <c r="L93" s="32"/>
    </row>
    <row r="94" spans="2:12" s="1" customFormat="1" ht="15.15" customHeight="1" x14ac:dyDescent="0.2">
      <c r="B94" s="32"/>
      <c r="C94" s="27" t="s">
        <v>30</v>
      </c>
      <c r="F94" s="25" t="str">
        <f>IF(E20="","",E20)</f>
        <v>Vyplň údaj</v>
      </c>
      <c r="I94" s="27" t="s">
        <v>35</v>
      </c>
      <c r="J94" s="30" t="str">
        <f>E26</f>
        <v xml:space="preserve"> </v>
      </c>
      <c r="L94" s="32"/>
    </row>
    <row r="95" spans="2:12" s="1" customFormat="1" ht="10.35" customHeight="1" x14ac:dyDescent="0.2">
      <c r="B95" s="32"/>
      <c r="L95" s="32"/>
    </row>
    <row r="96" spans="2:12" s="1" customFormat="1" ht="29.25" customHeight="1" x14ac:dyDescent="0.2">
      <c r="B96" s="32"/>
      <c r="C96" s="105" t="s">
        <v>317</v>
      </c>
      <c r="D96" s="97"/>
      <c r="E96" s="97"/>
      <c r="F96" s="97"/>
      <c r="G96" s="97"/>
      <c r="H96" s="97"/>
      <c r="I96" s="97"/>
      <c r="J96" s="106" t="s">
        <v>318</v>
      </c>
      <c r="K96" s="97"/>
      <c r="L96" s="32"/>
    </row>
    <row r="97" spans="2:47" s="1" customFormat="1" ht="10.35" customHeight="1" x14ac:dyDescent="0.2">
      <c r="B97" s="32"/>
      <c r="L97" s="32"/>
    </row>
    <row r="98" spans="2:47" s="1" customFormat="1" ht="22.8" customHeight="1" x14ac:dyDescent="0.2">
      <c r="B98" s="32"/>
      <c r="C98" s="107" t="s">
        <v>319</v>
      </c>
      <c r="J98" s="66">
        <f>J121</f>
        <v>0</v>
      </c>
      <c r="L98" s="32"/>
      <c r="AU98" s="17" t="s">
        <v>320</v>
      </c>
    </row>
    <row r="99" spans="2:47" s="8" customFormat="1" ht="24.9" customHeight="1" x14ac:dyDescent="0.2">
      <c r="B99" s="108"/>
      <c r="D99" s="109" t="s">
        <v>8121</v>
      </c>
      <c r="E99" s="110"/>
      <c r="F99" s="110"/>
      <c r="G99" s="110"/>
      <c r="H99" s="110"/>
      <c r="I99" s="110"/>
      <c r="J99" s="111">
        <f>J122</f>
        <v>0</v>
      </c>
      <c r="L99" s="108"/>
    </row>
    <row r="100" spans="2:47" s="1" customFormat="1" ht="21.75" customHeight="1" x14ac:dyDescent="0.2">
      <c r="B100" s="32"/>
      <c r="L100" s="32"/>
    </row>
    <row r="101" spans="2:47" s="1" customFormat="1" ht="6.9" customHeight="1" x14ac:dyDescent="0.2">
      <c r="B101" s="44"/>
      <c r="C101" s="45"/>
      <c r="D101" s="45"/>
      <c r="E101" s="45"/>
      <c r="F101" s="45"/>
      <c r="G101" s="45"/>
      <c r="H101" s="45"/>
      <c r="I101" s="45"/>
      <c r="J101" s="45"/>
      <c r="K101" s="45"/>
      <c r="L101" s="32"/>
    </row>
    <row r="105" spans="2:47" s="1" customFormat="1" ht="6.9" customHeight="1" x14ac:dyDescent="0.2">
      <c r="B105" s="46"/>
      <c r="C105" s="47"/>
      <c r="D105" s="47"/>
      <c r="E105" s="47"/>
      <c r="F105" s="47"/>
      <c r="G105" s="47"/>
      <c r="H105" s="47"/>
      <c r="I105" s="47"/>
      <c r="J105" s="47"/>
      <c r="K105" s="47"/>
      <c r="L105" s="32"/>
    </row>
    <row r="106" spans="2:47" s="1" customFormat="1" ht="24.9" customHeight="1" x14ac:dyDescent="0.2">
      <c r="B106" s="32"/>
      <c r="C106" s="21" t="s">
        <v>324</v>
      </c>
      <c r="L106" s="32"/>
    </row>
    <row r="107" spans="2:47" s="1" customFormat="1" ht="6.9" customHeight="1" x14ac:dyDescent="0.2">
      <c r="B107" s="32"/>
      <c r="L107" s="32"/>
    </row>
    <row r="108" spans="2:47" s="1" customFormat="1" ht="12" customHeight="1" x14ac:dyDescent="0.2">
      <c r="B108" s="32"/>
      <c r="C108" s="27" t="s">
        <v>16</v>
      </c>
      <c r="L108" s="32"/>
    </row>
    <row r="109" spans="2:47" s="1" customFormat="1" ht="16.5" customHeight="1" x14ac:dyDescent="0.2">
      <c r="B109" s="32"/>
      <c r="E109" s="278" t="str">
        <f>E7</f>
        <v>Prostá rekonstrukce trati v úseku Milotice nad Opavou – Brantice – 2.etapa</v>
      </c>
      <c r="F109" s="279"/>
      <c r="G109" s="279"/>
      <c r="H109" s="279"/>
      <c r="L109" s="32"/>
    </row>
    <row r="110" spans="2:47" ht="12" customHeight="1" x14ac:dyDescent="0.2">
      <c r="B110" s="20"/>
      <c r="C110" s="27" t="s">
        <v>312</v>
      </c>
      <c r="L110" s="20"/>
    </row>
    <row r="111" spans="2:47" s="1" customFormat="1" ht="16.5" customHeight="1" x14ac:dyDescent="0.2">
      <c r="B111" s="32"/>
      <c r="E111" s="278" t="s">
        <v>8119</v>
      </c>
      <c r="F111" s="277"/>
      <c r="G111" s="277"/>
      <c r="H111" s="277"/>
      <c r="L111" s="32"/>
    </row>
    <row r="112" spans="2:47" s="1" customFormat="1" ht="12" customHeight="1" x14ac:dyDescent="0.2">
      <c r="B112" s="32"/>
      <c r="C112" s="27" t="s">
        <v>314</v>
      </c>
      <c r="L112" s="32"/>
    </row>
    <row r="113" spans="2:65" s="1" customFormat="1" ht="16.5" customHeight="1" x14ac:dyDescent="0.2">
      <c r="B113" s="32"/>
      <c r="E113" s="248" t="str">
        <f>E11</f>
        <v>VON - Vedlejší rozpočtové náklady</v>
      </c>
      <c r="F113" s="277"/>
      <c r="G113" s="277"/>
      <c r="H113" s="277"/>
      <c r="L113" s="32"/>
    </row>
    <row r="114" spans="2:65" s="1" customFormat="1" ht="6.9" customHeight="1" x14ac:dyDescent="0.2">
      <c r="B114" s="32"/>
      <c r="L114" s="32"/>
    </row>
    <row r="115" spans="2:65" s="1" customFormat="1" ht="12" customHeight="1" x14ac:dyDescent="0.2">
      <c r="B115" s="32"/>
      <c r="C115" s="27" t="s">
        <v>20</v>
      </c>
      <c r="F115" s="25" t="str">
        <f>F14</f>
        <v>PS Krnov</v>
      </c>
      <c r="I115" s="27" t="s">
        <v>22</v>
      </c>
      <c r="J115" s="52" t="str">
        <f>IF(J14="","",J14)</f>
        <v>22. 5. 2025</v>
      </c>
      <c r="L115" s="32"/>
    </row>
    <row r="116" spans="2:65" s="1" customFormat="1" ht="6.9" customHeight="1" x14ac:dyDescent="0.2">
      <c r="B116" s="32"/>
      <c r="L116" s="32"/>
    </row>
    <row r="117" spans="2:65" s="1" customFormat="1" ht="15.15" customHeight="1" x14ac:dyDescent="0.2">
      <c r="B117" s="32"/>
      <c r="C117" s="27" t="s">
        <v>24</v>
      </c>
      <c r="F117" s="25" t="str">
        <f>E17</f>
        <v>Správa železnic, státní organizace, OŘ Ostrava</v>
      </c>
      <c r="I117" s="27" t="s">
        <v>32</v>
      </c>
      <c r="J117" s="30" t="str">
        <f>E23</f>
        <v xml:space="preserve"> </v>
      </c>
      <c r="L117" s="32"/>
    </row>
    <row r="118" spans="2:65" s="1" customFormat="1" ht="15.15" customHeight="1" x14ac:dyDescent="0.2">
      <c r="B118" s="32"/>
      <c r="C118" s="27" t="s">
        <v>30</v>
      </c>
      <c r="F118" s="25" t="str">
        <f>IF(E20="","",E20)</f>
        <v>Vyplň údaj</v>
      </c>
      <c r="I118" s="27" t="s">
        <v>35</v>
      </c>
      <c r="J118" s="30" t="str">
        <f>E26</f>
        <v xml:space="preserve"> </v>
      </c>
      <c r="L118" s="32"/>
    </row>
    <row r="119" spans="2:65" s="1" customFormat="1" ht="10.35" customHeight="1" x14ac:dyDescent="0.2">
      <c r="B119" s="32"/>
      <c r="L119" s="32"/>
    </row>
    <row r="120" spans="2:65" s="10" customFormat="1" ht="29.25" customHeight="1" x14ac:dyDescent="0.2">
      <c r="B120" s="116"/>
      <c r="C120" s="117" t="s">
        <v>325</v>
      </c>
      <c r="D120" s="118" t="s">
        <v>62</v>
      </c>
      <c r="E120" s="118" t="s">
        <v>58</v>
      </c>
      <c r="F120" s="118" t="s">
        <v>59</v>
      </c>
      <c r="G120" s="118" t="s">
        <v>326</v>
      </c>
      <c r="H120" s="118" t="s">
        <v>327</v>
      </c>
      <c r="I120" s="118" t="s">
        <v>328</v>
      </c>
      <c r="J120" s="118" t="s">
        <v>318</v>
      </c>
      <c r="K120" s="119" t="s">
        <v>329</v>
      </c>
      <c r="L120" s="116"/>
      <c r="M120" s="59" t="s">
        <v>1</v>
      </c>
      <c r="N120" s="60" t="s">
        <v>41</v>
      </c>
      <c r="O120" s="60" t="s">
        <v>330</v>
      </c>
      <c r="P120" s="60" t="s">
        <v>331</v>
      </c>
      <c r="Q120" s="60" t="s">
        <v>332</v>
      </c>
      <c r="R120" s="60" t="s">
        <v>333</v>
      </c>
      <c r="S120" s="60" t="s">
        <v>334</v>
      </c>
      <c r="T120" s="61" t="s">
        <v>335</v>
      </c>
    </row>
    <row r="121" spans="2:65" s="1" customFormat="1" ht="22.8" customHeight="1" x14ac:dyDescent="0.3">
      <c r="B121" s="32"/>
      <c r="C121" s="64" t="s">
        <v>336</v>
      </c>
      <c r="J121" s="120">
        <f>BK121</f>
        <v>0</v>
      </c>
      <c r="L121" s="32"/>
      <c r="M121" s="62"/>
      <c r="N121" s="53"/>
      <c r="O121" s="53"/>
      <c r="P121" s="121">
        <f>P122</f>
        <v>0</v>
      </c>
      <c r="Q121" s="53"/>
      <c r="R121" s="121">
        <f>R122</f>
        <v>0</v>
      </c>
      <c r="S121" s="53"/>
      <c r="T121" s="122">
        <f>T122</f>
        <v>0</v>
      </c>
      <c r="AT121" s="17" t="s">
        <v>76</v>
      </c>
      <c r="AU121" s="17" t="s">
        <v>320</v>
      </c>
      <c r="BK121" s="123">
        <f>BK122</f>
        <v>0</v>
      </c>
    </row>
    <row r="122" spans="2:65" s="11" customFormat="1" ht="25.95" customHeight="1" x14ac:dyDescent="0.25">
      <c r="B122" s="124"/>
      <c r="D122" s="125" t="s">
        <v>76</v>
      </c>
      <c r="E122" s="126" t="s">
        <v>8122</v>
      </c>
      <c r="F122" s="126" t="s">
        <v>306</v>
      </c>
      <c r="I122" s="127"/>
      <c r="J122" s="128">
        <f>BK122</f>
        <v>0</v>
      </c>
      <c r="L122" s="124"/>
      <c r="M122" s="129"/>
      <c r="P122" s="130">
        <f>SUM(P123:P160)</f>
        <v>0</v>
      </c>
      <c r="R122" s="130">
        <f>SUM(R123:R160)</f>
        <v>0</v>
      </c>
      <c r="T122" s="131">
        <f>SUM(T123:T160)</f>
        <v>0</v>
      </c>
      <c r="AR122" s="125" t="s">
        <v>340</v>
      </c>
      <c r="AT122" s="132" t="s">
        <v>76</v>
      </c>
      <c r="AU122" s="132" t="s">
        <v>77</v>
      </c>
      <c r="AY122" s="125" t="s">
        <v>339</v>
      </c>
      <c r="BK122" s="133">
        <f>SUM(BK123:BK160)</f>
        <v>0</v>
      </c>
    </row>
    <row r="123" spans="2:65" s="1" customFormat="1" ht="16.5" customHeight="1" x14ac:dyDescent="0.2">
      <c r="B123" s="136"/>
      <c r="C123" s="137" t="s">
        <v>84</v>
      </c>
      <c r="D123" s="137" t="s">
        <v>342</v>
      </c>
      <c r="E123" s="138" t="s">
        <v>8123</v>
      </c>
      <c r="F123" s="139" t="s">
        <v>8124</v>
      </c>
      <c r="G123" s="140" t="s">
        <v>2968</v>
      </c>
      <c r="H123" s="141">
        <v>40</v>
      </c>
      <c r="I123" s="142"/>
      <c r="J123" s="143">
        <f>ROUND(I123*H123,2)</f>
        <v>0</v>
      </c>
      <c r="K123" s="139" t="s">
        <v>1</v>
      </c>
      <c r="L123" s="32"/>
      <c r="M123" s="144" t="s">
        <v>1</v>
      </c>
      <c r="N123" s="145" t="s">
        <v>42</v>
      </c>
      <c r="P123" s="146">
        <f>O123*H123</f>
        <v>0</v>
      </c>
      <c r="Q123" s="146">
        <v>0</v>
      </c>
      <c r="R123" s="146">
        <f>Q123*H123</f>
        <v>0</v>
      </c>
      <c r="S123" s="146">
        <v>0</v>
      </c>
      <c r="T123" s="147">
        <f>S123*H123</f>
        <v>0</v>
      </c>
      <c r="AR123" s="148" t="s">
        <v>6454</v>
      </c>
      <c r="AT123" s="148" t="s">
        <v>342</v>
      </c>
      <c r="AU123" s="148" t="s">
        <v>84</v>
      </c>
      <c r="AY123" s="17" t="s">
        <v>339</v>
      </c>
      <c r="BE123" s="149">
        <f>IF(N123="základní",J123,0)</f>
        <v>0</v>
      </c>
      <c r="BF123" s="149">
        <f>IF(N123="snížená",J123,0)</f>
        <v>0</v>
      </c>
      <c r="BG123" s="149">
        <f>IF(N123="zákl. přenesená",J123,0)</f>
        <v>0</v>
      </c>
      <c r="BH123" s="149">
        <f>IF(N123="sníž. přenesená",J123,0)</f>
        <v>0</v>
      </c>
      <c r="BI123" s="149">
        <f>IF(N123="nulová",J123,0)</f>
        <v>0</v>
      </c>
      <c r="BJ123" s="17" t="s">
        <v>84</v>
      </c>
      <c r="BK123" s="149">
        <f>ROUND(I123*H123,2)</f>
        <v>0</v>
      </c>
      <c r="BL123" s="17" t="s">
        <v>6454</v>
      </c>
      <c r="BM123" s="148" t="s">
        <v>8125</v>
      </c>
    </row>
    <row r="124" spans="2:65" s="1" customFormat="1" ht="28.8" x14ac:dyDescent="0.2">
      <c r="B124" s="32"/>
      <c r="D124" s="150" t="s">
        <v>348</v>
      </c>
      <c r="F124" s="151" t="s">
        <v>8126</v>
      </c>
      <c r="I124" s="152"/>
      <c r="L124" s="32"/>
      <c r="M124" s="153"/>
      <c r="T124" s="56"/>
      <c r="AT124" s="17" t="s">
        <v>348</v>
      </c>
      <c r="AU124" s="17" t="s">
        <v>84</v>
      </c>
    </row>
    <row r="125" spans="2:65" s="1" customFormat="1" ht="19.2" x14ac:dyDescent="0.2">
      <c r="B125" s="32"/>
      <c r="D125" s="150" t="s">
        <v>350</v>
      </c>
      <c r="F125" s="154" t="s">
        <v>8127</v>
      </c>
      <c r="I125" s="152"/>
      <c r="L125" s="32"/>
      <c r="M125" s="153"/>
      <c r="T125" s="56"/>
      <c r="AT125" s="17" t="s">
        <v>350</v>
      </c>
      <c r="AU125" s="17" t="s">
        <v>84</v>
      </c>
    </row>
    <row r="126" spans="2:65" s="1" customFormat="1" ht="33" customHeight="1" x14ac:dyDescent="0.2">
      <c r="B126" s="136"/>
      <c r="C126" s="137" t="s">
        <v>86</v>
      </c>
      <c r="D126" s="137" t="s">
        <v>342</v>
      </c>
      <c r="E126" s="138" t="s">
        <v>8128</v>
      </c>
      <c r="F126" s="139" t="s">
        <v>8129</v>
      </c>
      <c r="G126" s="140" t="s">
        <v>1283</v>
      </c>
      <c r="H126" s="141">
        <v>1</v>
      </c>
      <c r="I126" s="142"/>
      <c r="J126" s="143">
        <f>ROUND(I126*H126,2)</f>
        <v>0</v>
      </c>
      <c r="K126" s="139" t="s">
        <v>1</v>
      </c>
      <c r="L126" s="32"/>
      <c r="M126" s="144" t="s">
        <v>1</v>
      </c>
      <c r="N126" s="145" t="s">
        <v>42</v>
      </c>
      <c r="P126" s="146">
        <f>O126*H126</f>
        <v>0</v>
      </c>
      <c r="Q126" s="146">
        <v>0</v>
      </c>
      <c r="R126" s="146">
        <f>Q126*H126</f>
        <v>0</v>
      </c>
      <c r="S126" s="146">
        <v>0</v>
      </c>
      <c r="T126" s="147">
        <f>S126*H126</f>
        <v>0</v>
      </c>
      <c r="AR126" s="148" t="s">
        <v>6454</v>
      </c>
      <c r="AT126" s="148" t="s">
        <v>342</v>
      </c>
      <c r="AU126" s="148" t="s">
        <v>84</v>
      </c>
      <c r="AY126" s="17" t="s">
        <v>339</v>
      </c>
      <c r="BE126" s="149">
        <f>IF(N126="základní",J126,0)</f>
        <v>0</v>
      </c>
      <c r="BF126" s="149">
        <f>IF(N126="snížená",J126,0)</f>
        <v>0</v>
      </c>
      <c r="BG126" s="149">
        <f>IF(N126="zákl. přenesená",J126,0)</f>
        <v>0</v>
      </c>
      <c r="BH126" s="149">
        <f>IF(N126="sníž. přenesená",J126,0)</f>
        <v>0</v>
      </c>
      <c r="BI126" s="149">
        <f>IF(N126="nulová",J126,0)</f>
        <v>0</v>
      </c>
      <c r="BJ126" s="17" t="s">
        <v>84</v>
      </c>
      <c r="BK126" s="149">
        <f>ROUND(I126*H126,2)</f>
        <v>0</v>
      </c>
      <c r="BL126" s="17" t="s">
        <v>6454</v>
      </c>
      <c r="BM126" s="148" t="s">
        <v>8130</v>
      </c>
    </row>
    <row r="127" spans="2:65" s="1" customFormat="1" ht="19.2" x14ac:dyDescent="0.2">
      <c r="B127" s="32"/>
      <c r="D127" s="150" t="s">
        <v>348</v>
      </c>
      <c r="F127" s="151" t="s">
        <v>8129</v>
      </c>
      <c r="I127" s="152"/>
      <c r="L127" s="32"/>
      <c r="M127" s="153"/>
      <c r="T127" s="56"/>
      <c r="AT127" s="17" t="s">
        <v>348</v>
      </c>
      <c r="AU127" s="17" t="s">
        <v>84</v>
      </c>
    </row>
    <row r="128" spans="2:65" s="1" customFormat="1" ht="19.2" x14ac:dyDescent="0.2">
      <c r="B128" s="32"/>
      <c r="D128" s="150" t="s">
        <v>350</v>
      </c>
      <c r="F128" s="154" t="s">
        <v>8127</v>
      </c>
      <c r="I128" s="152"/>
      <c r="L128" s="32"/>
      <c r="M128" s="153"/>
      <c r="T128" s="56"/>
      <c r="AT128" s="17" t="s">
        <v>350</v>
      </c>
      <c r="AU128" s="17" t="s">
        <v>84</v>
      </c>
    </row>
    <row r="129" spans="2:65" s="1" customFormat="1" ht="16.5" customHeight="1" x14ac:dyDescent="0.2">
      <c r="B129" s="136"/>
      <c r="C129" s="137" t="s">
        <v>97</v>
      </c>
      <c r="D129" s="137" t="s">
        <v>342</v>
      </c>
      <c r="E129" s="138" t="s">
        <v>8131</v>
      </c>
      <c r="F129" s="139" t="s">
        <v>8132</v>
      </c>
      <c r="G129" s="140" t="s">
        <v>1283</v>
      </c>
      <c r="H129" s="141">
        <v>1</v>
      </c>
      <c r="I129" s="142"/>
      <c r="J129" s="143">
        <f>ROUND(I129*H129,2)</f>
        <v>0</v>
      </c>
      <c r="K129" s="139" t="s">
        <v>1</v>
      </c>
      <c r="L129" s="32"/>
      <c r="M129" s="144" t="s">
        <v>1</v>
      </c>
      <c r="N129" s="145" t="s">
        <v>42</v>
      </c>
      <c r="P129" s="146">
        <f>O129*H129</f>
        <v>0</v>
      </c>
      <c r="Q129" s="146">
        <v>0</v>
      </c>
      <c r="R129" s="146">
        <f>Q129*H129</f>
        <v>0</v>
      </c>
      <c r="S129" s="146">
        <v>0</v>
      </c>
      <c r="T129" s="147">
        <f>S129*H129</f>
        <v>0</v>
      </c>
      <c r="AR129" s="148" t="s">
        <v>6454</v>
      </c>
      <c r="AT129" s="148" t="s">
        <v>342</v>
      </c>
      <c r="AU129" s="148" t="s">
        <v>84</v>
      </c>
      <c r="AY129" s="17" t="s">
        <v>339</v>
      </c>
      <c r="BE129" s="149">
        <f>IF(N129="základní",J129,0)</f>
        <v>0</v>
      </c>
      <c r="BF129" s="149">
        <f>IF(N129="snížená",J129,0)</f>
        <v>0</v>
      </c>
      <c r="BG129" s="149">
        <f>IF(N129="zákl. přenesená",J129,0)</f>
        <v>0</v>
      </c>
      <c r="BH129" s="149">
        <f>IF(N129="sníž. přenesená",J129,0)</f>
        <v>0</v>
      </c>
      <c r="BI129" s="149">
        <f>IF(N129="nulová",J129,0)</f>
        <v>0</v>
      </c>
      <c r="BJ129" s="17" t="s">
        <v>84</v>
      </c>
      <c r="BK129" s="149">
        <f>ROUND(I129*H129,2)</f>
        <v>0</v>
      </c>
      <c r="BL129" s="17" t="s">
        <v>6454</v>
      </c>
      <c r="BM129" s="148" t="s">
        <v>8133</v>
      </c>
    </row>
    <row r="130" spans="2:65" s="1" customFormat="1" x14ac:dyDescent="0.2">
      <c r="B130" s="32"/>
      <c r="D130" s="150" t="s">
        <v>348</v>
      </c>
      <c r="F130" s="151" t="s">
        <v>8132</v>
      </c>
      <c r="I130" s="152"/>
      <c r="L130" s="32"/>
      <c r="M130" s="153"/>
      <c r="T130" s="56"/>
      <c r="AT130" s="17" t="s">
        <v>348</v>
      </c>
      <c r="AU130" s="17" t="s">
        <v>84</v>
      </c>
    </row>
    <row r="131" spans="2:65" s="1" customFormat="1" ht="19.2" x14ac:dyDescent="0.2">
      <c r="B131" s="32"/>
      <c r="D131" s="150" t="s">
        <v>350</v>
      </c>
      <c r="F131" s="154" t="s">
        <v>8134</v>
      </c>
      <c r="I131" s="152"/>
      <c r="L131" s="32"/>
      <c r="M131" s="153"/>
      <c r="T131" s="56"/>
      <c r="AT131" s="17" t="s">
        <v>350</v>
      </c>
      <c r="AU131" s="17" t="s">
        <v>84</v>
      </c>
    </row>
    <row r="132" spans="2:65" s="1" customFormat="1" ht="16.5" customHeight="1" x14ac:dyDescent="0.2">
      <c r="B132" s="136"/>
      <c r="C132" s="137" t="s">
        <v>249</v>
      </c>
      <c r="D132" s="137" t="s">
        <v>342</v>
      </c>
      <c r="E132" s="138" t="s">
        <v>8135</v>
      </c>
      <c r="F132" s="139" t="s">
        <v>8136</v>
      </c>
      <c r="G132" s="140" t="s">
        <v>1283</v>
      </c>
      <c r="H132" s="141">
        <v>1</v>
      </c>
      <c r="I132" s="142"/>
      <c r="J132" s="143">
        <f>ROUND(I132*H132,2)</f>
        <v>0</v>
      </c>
      <c r="K132" s="139" t="s">
        <v>1</v>
      </c>
      <c r="L132" s="32"/>
      <c r="M132" s="144" t="s">
        <v>1</v>
      </c>
      <c r="N132" s="145" t="s">
        <v>42</v>
      </c>
      <c r="P132" s="146">
        <f>O132*H132</f>
        <v>0</v>
      </c>
      <c r="Q132" s="146">
        <v>0</v>
      </c>
      <c r="R132" s="146">
        <f>Q132*H132</f>
        <v>0</v>
      </c>
      <c r="S132" s="146">
        <v>0</v>
      </c>
      <c r="T132" s="147">
        <f>S132*H132</f>
        <v>0</v>
      </c>
      <c r="AR132" s="148" t="s">
        <v>6454</v>
      </c>
      <c r="AT132" s="148" t="s">
        <v>342</v>
      </c>
      <c r="AU132" s="148" t="s">
        <v>84</v>
      </c>
      <c r="AY132" s="17" t="s">
        <v>339</v>
      </c>
      <c r="BE132" s="149">
        <f>IF(N132="základní",J132,0)</f>
        <v>0</v>
      </c>
      <c r="BF132" s="149">
        <f>IF(N132="snížená",J132,0)</f>
        <v>0</v>
      </c>
      <c r="BG132" s="149">
        <f>IF(N132="zákl. přenesená",J132,0)</f>
        <v>0</v>
      </c>
      <c r="BH132" s="149">
        <f>IF(N132="sníž. přenesená",J132,0)</f>
        <v>0</v>
      </c>
      <c r="BI132" s="149">
        <f>IF(N132="nulová",J132,0)</f>
        <v>0</v>
      </c>
      <c r="BJ132" s="17" t="s">
        <v>84</v>
      </c>
      <c r="BK132" s="149">
        <f>ROUND(I132*H132,2)</f>
        <v>0</v>
      </c>
      <c r="BL132" s="17" t="s">
        <v>6454</v>
      </c>
      <c r="BM132" s="148" t="s">
        <v>8137</v>
      </c>
    </row>
    <row r="133" spans="2:65" s="1" customFormat="1" x14ac:dyDescent="0.2">
      <c r="B133" s="32"/>
      <c r="D133" s="150" t="s">
        <v>348</v>
      </c>
      <c r="F133" s="151" t="s">
        <v>8136</v>
      </c>
      <c r="I133" s="152"/>
      <c r="L133" s="32"/>
      <c r="M133" s="153"/>
      <c r="T133" s="56"/>
      <c r="AT133" s="17" t="s">
        <v>348</v>
      </c>
      <c r="AU133" s="17" t="s">
        <v>84</v>
      </c>
    </row>
    <row r="134" spans="2:65" s="1" customFormat="1" ht="19.2" x14ac:dyDescent="0.2">
      <c r="B134" s="32"/>
      <c r="D134" s="150" t="s">
        <v>350</v>
      </c>
      <c r="F134" s="154" t="s">
        <v>8127</v>
      </c>
      <c r="I134" s="152"/>
      <c r="L134" s="32"/>
      <c r="M134" s="153"/>
      <c r="T134" s="56"/>
      <c r="AT134" s="17" t="s">
        <v>350</v>
      </c>
      <c r="AU134" s="17" t="s">
        <v>84</v>
      </c>
    </row>
    <row r="135" spans="2:65" s="1" customFormat="1" ht="16.5" customHeight="1" x14ac:dyDescent="0.2">
      <c r="B135" s="136"/>
      <c r="C135" s="137" t="s">
        <v>340</v>
      </c>
      <c r="D135" s="137" t="s">
        <v>342</v>
      </c>
      <c r="E135" s="138" t="s">
        <v>8138</v>
      </c>
      <c r="F135" s="139" t="s">
        <v>8139</v>
      </c>
      <c r="G135" s="140" t="s">
        <v>1283</v>
      </c>
      <c r="H135" s="141">
        <v>1</v>
      </c>
      <c r="I135" s="142"/>
      <c r="J135" s="143">
        <f>ROUND(I135*H135,2)</f>
        <v>0</v>
      </c>
      <c r="K135" s="139" t="s">
        <v>1</v>
      </c>
      <c r="L135" s="32"/>
      <c r="M135" s="144" t="s">
        <v>1</v>
      </c>
      <c r="N135" s="145" t="s">
        <v>42</v>
      </c>
      <c r="P135" s="146">
        <f>O135*H135</f>
        <v>0</v>
      </c>
      <c r="Q135" s="146">
        <v>0</v>
      </c>
      <c r="R135" s="146">
        <f>Q135*H135</f>
        <v>0</v>
      </c>
      <c r="S135" s="146">
        <v>0</v>
      </c>
      <c r="T135" s="147">
        <f>S135*H135</f>
        <v>0</v>
      </c>
      <c r="AR135" s="148" t="s">
        <v>6454</v>
      </c>
      <c r="AT135" s="148" t="s">
        <v>342</v>
      </c>
      <c r="AU135" s="148" t="s">
        <v>84</v>
      </c>
      <c r="AY135" s="17" t="s">
        <v>339</v>
      </c>
      <c r="BE135" s="149">
        <f>IF(N135="základní",J135,0)</f>
        <v>0</v>
      </c>
      <c r="BF135" s="149">
        <f>IF(N135="snížená",J135,0)</f>
        <v>0</v>
      </c>
      <c r="BG135" s="149">
        <f>IF(N135="zákl. přenesená",J135,0)</f>
        <v>0</v>
      </c>
      <c r="BH135" s="149">
        <f>IF(N135="sníž. přenesená",J135,0)</f>
        <v>0</v>
      </c>
      <c r="BI135" s="149">
        <f>IF(N135="nulová",J135,0)</f>
        <v>0</v>
      </c>
      <c r="BJ135" s="17" t="s">
        <v>84</v>
      </c>
      <c r="BK135" s="149">
        <f>ROUND(I135*H135,2)</f>
        <v>0</v>
      </c>
      <c r="BL135" s="17" t="s">
        <v>6454</v>
      </c>
      <c r="BM135" s="148" t="s">
        <v>8140</v>
      </c>
    </row>
    <row r="136" spans="2:65" s="1" customFormat="1" x14ac:dyDescent="0.2">
      <c r="B136" s="32"/>
      <c r="D136" s="150" t="s">
        <v>348</v>
      </c>
      <c r="F136" s="151" t="s">
        <v>8139</v>
      </c>
      <c r="I136" s="152"/>
      <c r="L136" s="32"/>
      <c r="M136" s="153"/>
      <c r="T136" s="56"/>
      <c r="AT136" s="17" t="s">
        <v>348</v>
      </c>
      <c r="AU136" s="17" t="s">
        <v>84</v>
      </c>
    </row>
    <row r="137" spans="2:65" s="1" customFormat="1" ht="19.2" x14ac:dyDescent="0.2">
      <c r="B137" s="32"/>
      <c r="D137" s="150" t="s">
        <v>350</v>
      </c>
      <c r="F137" s="154" t="s">
        <v>8127</v>
      </c>
      <c r="I137" s="152"/>
      <c r="L137" s="32"/>
      <c r="M137" s="153"/>
      <c r="T137" s="56"/>
      <c r="AT137" s="17" t="s">
        <v>350</v>
      </c>
      <c r="AU137" s="17" t="s">
        <v>84</v>
      </c>
    </row>
    <row r="138" spans="2:65" s="1" customFormat="1" ht="16.5" customHeight="1" x14ac:dyDescent="0.2">
      <c r="B138" s="136"/>
      <c r="C138" s="137" t="s">
        <v>370</v>
      </c>
      <c r="D138" s="137" t="s">
        <v>342</v>
      </c>
      <c r="E138" s="138" t="s">
        <v>8141</v>
      </c>
      <c r="F138" s="139" t="s">
        <v>8142</v>
      </c>
      <c r="G138" s="140" t="s">
        <v>363</v>
      </c>
      <c r="H138" s="141">
        <v>3.5129999999999999</v>
      </c>
      <c r="I138" s="142"/>
      <c r="J138" s="143">
        <f>ROUND(I138*H138,2)</f>
        <v>0</v>
      </c>
      <c r="K138" s="139" t="s">
        <v>346</v>
      </c>
      <c r="L138" s="32"/>
      <c r="M138" s="144" t="s">
        <v>1</v>
      </c>
      <c r="N138" s="145" t="s">
        <v>42</v>
      </c>
      <c r="P138" s="146">
        <f>O138*H138</f>
        <v>0</v>
      </c>
      <c r="Q138" s="146">
        <v>0</v>
      </c>
      <c r="R138" s="146">
        <f>Q138*H138</f>
        <v>0</v>
      </c>
      <c r="S138" s="146">
        <v>0</v>
      </c>
      <c r="T138" s="147">
        <f>S138*H138</f>
        <v>0</v>
      </c>
      <c r="AR138" s="148" t="s">
        <v>6454</v>
      </c>
      <c r="AT138" s="148" t="s">
        <v>342</v>
      </c>
      <c r="AU138" s="148" t="s">
        <v>84</v>
      </c>
      <c r="AY138" s="17" t="s">
        <v>339</v>
      </c>
      <c r="BE138" s="149">
        <f>IF(N138="základní",J138,0)</f>
        <v>0</v>
      </c>
      <c r="BF138" s="149">
        <f>IF(N138="snížená",J138,0)</f>
        <v>0</v>
      </c>
      <c r="BG138" s="149">
        <f>IF(N138="zákl. přenesená",J138,0)</f>
        <v>0</v>
      </c>
      <c r="BH138" s="149">
        <f>IF(N138="sníž. přenesená",J138,0)</f>
        <v>0</v>
      </c>
      <c r="BI138" s="149">
        <f>IF(N138="nulová",J138,0)</f>
        <v>0</v>
      </c>
      <c r="BJ138" s="17" t="s">
        <v>84</v>
      </c>
      <c r="BK138" s="149">
        <f>ROUND(I138*H138,2)</f>
        <v>0</v>
      </c>
      <c r="BL138" s="17" t="s">
        <v>6454</v>
      </c>
      <c r="BM138" s="148" t="s">
        <v>8143</v>
      </c>
    </row>
    <row r="139" spans="2:65" s="1" customFormat="1" ht="38.4" x14ac:dyDescent="0.2">
      <c r="B139" s="32"/>
      <c r="D139" s="150" t="s">
        <v>348</v>
      </c>
      <c r="F139" s="151" t="s">
        <v>8144</v>
      </c>
      <c r="I139" s="152"/>
      <c r="L139" s="32"/>
      <c r="M139" s="153"/>
      <c r="T139" s="56"/>
      <c r="AT139" s="17" t="s">
        <v>348</v>
      </c>
      <c r="AU139" s="17" t="s">
        <v>84</v>
      </c>
    </row>
    <row r="140" spans="2:65" s="1" customFormat="1" ht="28.8" x14ac:dyDescent="0.2">
      <c r="B140" s="32"/>
      <c r="D140" s="150" t="s">
        <v>350</v>
      </c>
      <c r="F140" s="154" t="s">
        <v>8145</v>
      </c>
      <c r="I140" s="152"/>
      <c r="L140" s="32"/>
      <c r="M140" s="153"/>
      <c r="T140" s="56"/>
      <c r="AT140" s="17" t="s">
        <v>350</v>
      </c>
      <c r="AU140" s="17" t="s">
        <v>84</v>
      </c>
    </row>
    <row r="141" spans="2:65" s="12" customFormat="1" x14ac:dyDescent="0.2">
      <c r="B141" s="155"/>
      <c r="D141" s="150" t="s">
        <v>376</v>
      </c>
      <c r="E141" s="156" t="s">
        <v>1</v>
      </c>
      <c r="F141" s="157" t="s">
        <v>8146</v>
      </c>
      <c r="H141" s="158">
        <v>3.5129999999999999</v>
      </c>
      <c r="I141" s="159"/>
      <c r="L141" s="155"/>
      <c r="M141" s="160"/>
      <c r="T141" s="161"/>
      <c r="AT141" s="156" t="s">
        <v>376</v>
      </c>
      <c r="AU141" s="156" t="s">
        <v>84</v>
      </c>
      <c r="AV141" s="12" t="s">
        <v>86</v>
      </c>
      <c r="AW141" s="12" t="s">
        <v>34</v>
      </c>
      <c r="AX141" s="12" t="s">
        <v>84</v>
      </c>
      <c r="AY141" s="156" t="s">
        <v>339</v>
      </c>
    </row>
    <row r="142" spans="2:65" s="1" customFormat="1" ht="16.5" customHeight="1" x14ac:dyDescent="0.2">
      <c r="B142" s="136"/>
      <c r="C142" s="137" t="s">
        <v>378</v>
      </c>
      <c r="D142" s="137" t="s">
        <v>342</v>
      </c>
      <c r="E142" s="138" t="s">
        <v>8147</v>
      </c>
      <c r="F142" s="139" t="s">
        <v>8148</v>
      </c>
      <c r="G142" s="140" t="s">
        <v>358</v>
      </c>
      <c r="H142" s="141">
        <v>2739.55</v>
      </c>
      <c r="I142" s="142"/>
      <c r="J142" s="143">
        <f>ROUND(I142*H142,2)</f>
        <v>0</v>
      </c>
      <c r="K142" s="139" t="s">
        <v>346</v>
      </c>
      <c r="L142" s="32"/>
      <c r="M142" s="144" t="s">
        <v>1</v>
      </c>
      <c r="N142" s="145" t="s">
        <v>42</v>
      </c>
      <c r="P142" s="146">
        <f>O142*H142</f>
        <v>0</v>
      </c>
      <c r="Q142" s="146">
        <v>0</v>
      </c>
      <c r="R142" s="146">
        <f>Q142*H142</f>
        <v>0</v>
      </c>
      <c r="S142" s="146">
        <v>0</v>
      </c>
      <c r="T142" s="147">
        <f>S142*H142</f>
        <v>0</v>
      </c>
      <c r="AR142" s="148" t="s">
        <v>6454</v>
      </c>
      <c r="AT142" s="148" t="s">
        <v>342</v>
      </c>
      <c r="AU142" s="148" t="s">
        <v>84</v>
      </c>
      <c r="AY142" s="17" t="s">
        <v>339</v>
      </c>
      <c r="BE142" s="149">
        <f>IF(N142="základní",J142,0)</f>
        <v>0</v>
      </c>
      <c r="BF142" s="149">
        <f>IF(N142="snížená",J142,0)</f>
        <v>0</v>
      </c>
      <c r="BG142" s="149">
        <f>IF(N142="zákl. přenesená",J142,0)</f>
        <v>0</v>
      </c>
      <c r="BH142" s="149">
        <f>IF(N142="sníž. přenesená",J142,0)</f>
        <v>0</v>
      </c>
      <c r="BI142" s="149">
        <f>IF(N142="nulová",J142,0)</f>
        <v>0</v>
      </c>
      <c r="BJ142" s="17" t="s">
        <v>84</v>
      </c>
      <c r="BK142" s="149">
        <f>ROUND(I142*H142,2)</f>
        <v>0</v>
      </c>
      <c r="BL142" s="17" t="s">
        <v>6454</v>
      </c>
      <c r="BM142" s="148" t="s">
        <v>8149</v>
      </c>
    </row>
    <row r="143" spans="2:65" s="1" customFormat="1" ht="28.8" x14ac:dyDescent="0.2">
      <c r="B143" s="32"/>
      <c r="D143" s="150" t="s">
        <v>348</v>
      </c>
      <c r="F143" s="151" t="s">
        <v>8150</v>
      </c>
      <c r="I143" s="152"/>
      <c r="L143" s="32"/>
      <c r="M143" s="153"/>
      <c r="T143" s="56"/>
      <c r="AT143" s="17" t="s">
        <v>348</v>
      </c>
      <c r="AU143" s="17" t="s">
        <v>84</v>
      </c>
    </row>
    <row r="144" spans="2:65" s="1" customFormat="1" ht="28.8" x14ac:dyDescent="0.2">
      <c r="B144" s="32"/>
      <c r="D144" s="150" t="s">
        <v>350</v>
      </c>
      <c r="F144" s="154" t="s">
        <v>8145</v>
      </c>
      <c r="I144" s="152"/>
      <c r="L144" s="32"/>
      <c r="M144" s="153"/>
      <c r="T144" s="56"/>
      <c r="AT144" s="17" t="s">
        <v>350</v>
      </c>
      <c r="AU144" s="17" t="s">
        <v>84</v>
      </c>
    </row>
    <row r="145" spans="2:65" s="12" customFormat="1" x14ac:dyDescent="0.2">
      <c r="B145" s="155"/>
      <c r="D145" s="150" t="s">
        <v>376</v>
      </c>
      <c r="E145" s="156" t="s">
        <v>1</v>
      </c>
      <c r="F145" s="157" t="s">
        <v>8151</v>
      </c>
      <c r="H145" s="158">
        <v>2739.55</v>
      </c>
      <c r="I145" s="159"/>
      <c r="L145" s="155"/>
      <c r="M145" s="160"/>
      <c r="T145" s="161"/>
      <c r="AT145" s="156" t="s">
        <v>376</v>
      </c>
      <c r="AU145" s="156" t="s">
        <v>84</v>
      </c>
      <c r="AV145" s="12" t="s">
        <v>86</v>
      </c>
      <c r="AW145" s="12" t="s">
        <v>34</v>
      </c>
      <c r="AX145" s="12" t="s">
        <v>84</v>
      </c>
      <c r="AY145" s="156" t="s">
        <v>339</v>
      </c>
    </row>
    <row r="146" spans="2:65" s="1" customFormat="1" ht="16.5" customHeight="1" x14ac:dyDescent="0.2">
      <c r="B146" s="136"/>
      <c r="C146" s="137" t="s">
        <v>385</v>
      </c>
      <c r="D146" s="137" t="s">
        <v>342</v>
      </c>
      <c r="E146" s="138" t="s">
        <v>8152</v>
      </c>
      <c r="F146" s="139" t="s">
        <v>8153</v>
      </c>
      <c r="G146" s="140" t="s">
        <v>1283</v>
      </c>
      <c r="H146" s="141">
        <v>1</v>
      </c>
      <c r="I146" s="142"/>
      <c r="J146" s="143">
        <f>ROUND(I146*H146,2)</f>
        <v>0</v>
      </c>
      <c r="K146" s="139" t="s">
        <v>1</v>
      </c>
      <c r="L146" s="32"/>
      <c r="M146" s="144" t="s">
        <v>1</v>
      </c>
      <c r="N146" s="145" t="s">
        <v>42</v>
      </c>
      <c r="P146" s="146">
        <f>O146*H146</f>
        <v>0</v>
      </c>
      <c r="Q146" s="146">
        <v>0</v>
      </c>
      <c r="R146" s="146">
        <f>Q146*H146</f>
        <v>0</v>
      </c>
      <c r="S146" s="146">
        <v>0</v>
      </c>
      <c r="T146" s="147">
        <f>S146*H146</f>
        <v>0</v>
      </c>
      <c r="AR146" s="148" t="s">
        <v>6454</v>
      </c>
      <c r="AT146" s="148" t="s">
        <v>342</v>
      </c>
      <c r="AU146" s="148" t="s">
        <v>84</v>
      </c>
      <c r="AY146" s="17" t="s">
        <v>339</v>
      </c>
      <c r="BE146" s="149">
        <f>IF(N146="základní",J146,0)</f>
        <v>0</v>
      </c>
      <c r="BF146" s="149">
        <f>IF(N146="snížená",J146,0)</f>
        <v>0</v>
      </c>
      <c r="BG146" s="149">
        <f>IF(N146="zákl. přenesená",J146,0)</f>
        <v>0</v>
      </c>
      <c r="BH146" s="149">
        <f>IF(N146="sníž. přenesená",J146,0)</f>
        <v>0</v>
      </c>
      <c r="BI146" s="149">
        <f>IF(N146="nulová",J146,0)</f>
        <v>0</v>
      </c>
      <c r="BJ146" s="17" t="s">
        <v>84</v>
      </c>
      <c r="BK146" s="149">
        <f>ROUND(I146*H146,2)</f>
        <v>0</v>
      </c>
      <c r="BL146" s="17" t="s">
        <v>6454</v>
      </c>
      <c r="BM146" s="148" t="s">
        <v>8154</v>
      </c>
    </row>
    <row r="147" spans="2:65" s="1" customFormat="1" x14ac:dyDescent="0.2">
      <c r="B147" s="32"/>
      <c r="D147" s="150" t="s">
        <v>348</v>
      </c>
      <c r="F147" s="151" t="s">
        <v>8153</v>
      </c>
      <c r="I147" s="152"/>
      <c r="L147" s="32"/>
      <c r="M147" s="153"/>
      <c r="T147" s="56"/>
      <c r="AT147" s="17" t="s">
        <v>348</v>
      </c>
      <c r="AU147" s="17" t="s">
        <v>84</v>
      </c>
    </row>
    <row r="148" spans="2:65" s="1" customFormat="1" ht="57.6" x14ac:dyDescent="0.2">
      <c r="B148" s="32"/>
      <c r="D148" s="150" t="s">
        <v>350</v>
      </c>
      <c r="F148" s="154" t="s">
        <v>8155</v>
      </c>
      <c r="I148" s="152"/>
      <c r="L148" s="32"/>
      <c r="M148" s="153"/>
      <c r="T148" s="56"/>
      <c r="AT148" s="17" t="s">
        <v>350</v>
      </c>
      <c r="AU148" s="17" t="s">
        <v>84</v>
      </c>
    </row>
    <row r="149" spans="2:65" s="1" customFormat="1" ht="16.5" customHeight="1" x14ac:dyDescent="0.2">
      <c r="B149" s="136"/>
      <c r="C149" s="137" t="s">
        <v>391</v>
      </c>
      <c r="D149" s="137" t="s">
        <v>342</v>
      </c>
      <c r="E149" s="138" t="s">
        <v>8156</v>
      </c>
      <c r="F149" s="139" t="s">
        <v>8157</v>
      </c>
      <c r="G149" s="140" t="s">
        <v>8158</v>
      </c>
      <c r="H149" s="205">
        <v>0.01</v>
      </c>
      <c r="I149" s="142"/>
      <c r="J149" s="143">
        <f>ROUND(I149*H149,2)</f>
        <v>0</v>
      </c>
      <c r="K149" s="139" t="s">
        <v>346</v>
      </c>
      <c r="L149" s="32"/>
      <c r="M149" s="144" t="s">
        <v>1</v>
      </c>
      <c r="N149" s="145" t="s">
        <v>42</v>
      </c>
      <c r="P149" s="146">
        <f>O149*H149</f>
        <v>0</v>
      </c>
      <c r="Q149" s="146">
        <v>0</v>
      </c>
      <c r="R149" s="146">
        <f>Q149*H149</f>
        <v>0</v>
      </c>
      <c r="S149" s="146">
        <v>0</v>
      </c>
      <c r="T149" s="147">
        <f>S149*H149</f>
        <v>0</v>
      </c>
      <c r="AR149" s="148" t="s">
        <v>6454</v>
      </c>
      <c r="AT149" s="148" t="s">
        <v>342</v>
      </c>
      <c r="AU149" s="148" t="s">
        <v>84</v>
      </c>
      <c r="AY149" s="17" t="s">
        <v>339</v>
      </c>
      <c r="BE149" s="149">
        <f>IF(N149="základní",J149,0)</f>
        <v>0</v>
      </c>
      <c r="BF149" s="149">
        <f>IF(N149="snížená",J149,0)</f>
        <v>0</v>
      </c>
      <c r="BG149" s="149">
        <f>IF(N149="zákl. přenesená",J149,0)</f>
        <v>0</v>
      </c>
      <c r="BH149" s="149">
        <f>IF(N149="sníž. přenesená",J149,0)</f>
        <v>0</v>
      </c>
      <c r="BI149" s="149">
        <f>IF(N149="nulová",J149,0)</f>
        <v>0</v>
      </c>
      <c r="BJ149" s="17" t="s">
        <v>84</v>
      </c>
      <c r="BK149" s="149">
        <f>ROUND(I149*H149,2)</f>
        <v>0</v>
      </c>
      <c r="BL149" s="17" t="s">
        <v>6454</v>
      </c>
      <c r="BM149" s="148" t="s">
        <v>8159</v>
      </c>
    </row>
    <row r="150" spans="2:65" s="1" customFormat="1" x14ac:dyDescent="0.2">
      <c r="B150" s="32"/>
      <c r="D150" s="150" t="s">
        <v>348</v>
      </c>
      <c r="F150" s="151" t="s">
        <v>8157</v>
      </c>
      <c r="I150" s="152"/>
      <c r="L150" s="32"/>
      <c r="M150" s="153"/>
      <c r="T150" s="56"/>
      <c r="AT150" s="17" t="s">
        <v>348</v>
      </c>
      <c r="AU150" s="17" t="s">
        <v>84</v>
      </c>
    </row>
    <row r="151" spans="2:65" s="1" customFormat="1" ht="19.2" x14ac:dyDescent="0.2">
      <c r="B151" s="32"/>
      <c r="D151" s="150" t="s">
        <v>350</v>
      </c>
      <c r="F151" s="154" t="s">
        <v>8160</v>
      </c>
      <c r="I151" s="152"/>
      <c r="L151" s="32"/>
      <c r="M151" s="153"/>
      <c r="T151" s="56"/>
      <c r="AT151" s="17" t="s">
        <v>350</v>
      </c>
      <c r="AU151" s="17" t="s">
        <v>84</v>
      </c>
    </row>
    <row r="152" spans="2:65" s="1" customFormat="1" ht="16.5" customHeight="1" x14ac:dyDescent="0.2">
      <c r="B152" s="136"/>
      <c r="C152" s="137" t="s">
        <v>399</v>
      </c>
      <c r="D152" s="137" t="s">
        <v>342</v>
      </c>
      <c r="E152" s="138" t="s">
        <v>8161</v>
      </c>
      <c r="F152" s="139" t="s">
        <v>8162</v>
      </c>
      <c r="G152" s="140" t="s">
        <v>1283</v>
      </c>
      <c r="H152" s="141">
        <v>1</v>
      </c>
      <c r="I152" s="142"/>
      <c r="J152" s="143">
        <f>ROUND(I152*H152,2)</f>
        <v>0</v>
      </c>
      <c r="K152" s="139" t="s">
        <v>1</v>
      </c>
      <c r="L152" s="32"/>
      <c r="M152" s="144" t="s">
        <v>1</v>
      </c>
      <c r="N152" s="145" t="s">
        <v>42</v>
      </c>
      <c r="P152" s="146">
        <f>O152*H152</f>
        <v>0</v>
      </c>
      <c r="Q152" s="146">
        <v>0</v>
      </c>
      <c r="R152" s="146">
        <f>Q152*H152</f>
        <v>0</v>
      </c>
      <c r="S152" s="146">
        <v>0</v>
      </c>
      <c r="T152" s="147">
        <f>S152*H152</f>
        <v>0</v>
      </c>
      <c r="AR152" s="148" t="s">
        <v>6454</v>
      </c>
      <c r="AT152" s="148" t="s">
        <v>342</v>
      </c>
      <c r="AU152" s="148" t="s">
        <v>84</v>
      </c>
      <c r="AY152" s="17" t="s">
        <v>339</v>
      </c>
      <c r="BE152" s="149">
        <f>IF(N152="základní",J152,0)</f>
        <v>0</v>
      </c>
      <c r="BF152" s="149">
        <f>IF(N152="snížená",J152,0)</f>
        <v>0</v>
      </c>
      <c r="BG152" s="149">
        <f>IF(N152="zákl. přenesená",J152,0)</f>
        <v>0</v>
      </c>
      <c r="BH152" s="149">
        <f>IF(N152="sníž. přenesená",J152,0)</f>
        <v>0</v>
      </c>
      <c r="BI152" s="149">
        <f>IF(N152="nulová",J152,0)</f>
        <v>0</v>
      </c>
      <c r="BJ152" s="17" t="s">
        <v>84</v>
      </c>
      <c r="BK152" s="149">
        <f>ROUND(I152*H152,2)</f>
        <v>0</v>
      </c>
      <c r="BL152" s="17" t="s">
        <v>6454</v>
      </c>
      <c r="BM152" s="148" t="s">
        <v>8163</v>
      </c>
    </row>
    <row r="153" spans="2:65" s="1" customFormat="1" x14ac:dyDescent="0.2">
      <c r="B153" s="32"/>
      <c r="D153" s="150" t="s">
        <v>348</v>
      </c>
      <c r="F153" s="151" t="s">
        <v>8162</v>
      </c>
      <c r="I153" s="152"/>
      <c r="L153" s="32"/>
      <c r="M153" s="153"/>
      <c r="T153" s="56"/>
      <c r="AT153" s="17" t="s">
        <v>348</v>
      </c>
      <c r="AU153" s="17" t="s">
        <v>84</v>
      </c>
    </row>
    <row r="154" spans="2:65" s="1" customFormat="1" ht="28.8" x14ac:dyDescent="0.2">
      <c r="B154" s="32"/>
      <c r="D154" s="150" t="s">
        <v>350</v>
      </c>
      <c r="F154" s="154" t="s">
        <v>8164</v>
      </c>
      <c r="I154" s="152"/>
      <c r="L154" s="32"/>
      <c r="M154" s="153"/>
      <c r="T154" s="56"/>
      <c r="AT154" s="17" t="s">
        <v>350</v>
      </c>
      <c r="AU154" s="17" t="s">
        <v>84</v>
      </c>
    </row>
    <row r="155" spans="2:65" s="1" customFormat="1" ht="21.75" customHeight="1" x14ac:dyDescent="0.2">
      <c r="B155" s="136"/>
      <c r="C155" s="137" t="s">
        <v>405</v>
      </c>
      <c r="D155" s="137" t="s">
        <v>342</v>
      </c>
      <c r="E155" s="138" t="s">
        <v>8165</v>
      </c>
      <c r="F155" s="139" t="s">
        <v>8166</v>
      </c>
      <c r="G155" s="140" t="s">
        <v>1283</v>
      </c>
      <c r="H155" s="141">
        <v>1</v>
      </c>
      <c r="I155" s="142"/>
      <c r="J155" s="143">
        <f>ROUND(I155*H155,2)</f>
        <v>0</v>
      </c>
      <c r="K155" s="139" t="s">
        <v>1</v>
      </c>
      <c r="L155" s="32"/>
      <c r="M155" s="144" t="s">
        <v>1</v>
      </c>
      <c r="N155" s="145" t="s">
        <v>42</v>
      </c>
      <c r="P155" s="146">
        <f>O155*H155</f>
        <v>0</v>
      </c>
      <c r="Q155" s="146">
        <v>0</v>
      </c>
      <c r="R155" s="146">
        <f>Q155*H155</f>
        <v>0</v>
      </c>
      <c r="S155" s="146">
        <v>0</v>
      </c>
      <c r="T155" s="147">
        <f>S155*H155</f>
        <v>0</v>
      </c>
      <c r="AR155" s="148" t="s">
        <v>6454</v>
      </c>
      <c r="AT155" s="148" t="s">
        <v>342</v>
      </c>
      <c r="AU155" s="148" t="s">
        <v>84</v>
      </c>
      <c r="AY155" s="17" t="s">
        <v>339</v>
      </c>
      <c r="BE155" s="149">
        <f>IF(N155="základní",J155,0)</f>
        <v>0</v>
      </c>
      <c r="BF155" s="149">
        <f>IF(N155="snížená",J155,0)</f>
        <v>0</v>
      </c>
      <c r="BG155" s="149">
        <f>IF(N155="zákl. přenesená",J155,0)</f>
        <v>0</v>
      </c>
      <c r="BH155" s="149">
        <f>IF(N155="sníž. přenesená",J155,0)</f>
        <v>0</v>
      </c>
      <c r="BI155" s="149">
        <f>IF(N155="nulová",J155,0)</f>
        <v>0</v>
      </c>
      <c r="BJ155" s="17" t="s">
        <v>84</v>
      </c>
      <c r="BK155" s="149">
        <f>ROUND(I155*H155,2)</f>
        <v>0</v>
      </c>
      <c r="BL155" s="17" t="s">
        <v>6454</v>
      </c>
      <c r="BM155" s="148" t="s">
        <v>8167</v>
      </c>
    </row>
    <row r="156" spans="2:65" s="1" customFormat="1" ht="28.8" x14ac:dyDescent="0.2">
      <c r="B156" s="32"/>
      <c r="D156" s="150" t="s">
        <v>348</v>
      </c>
      <c r="F156" s="151" t="s">
        <v>8168</v>
      </c>
      <c r="I156" s="152"/>
      <c r="L156" s="32"/>
      <c r="M156" s="153"/>
      <c r="T156" s="56"/>
      <c r="AT156" s="17" t="s">
        <v>348</v>
      </c>
      <c r="AU156" s="17" t="s">
        <v>84</v>
      </c>
    </row>
    <row r="157" spans="2:65" s="1" customFormat="1" ht="28.8" x14ac:dyDescent="0.2">
      <c r="B157" s="32"/>
      <c r="D157" s="150" t="s">
        <v>350</v>
      </c>
      <c r="F157" s="154" t="s">
        <v>8169</v>
      </c>
      <c r="I157" s="152"/>
      <c r="L157" s="32"/>
      <c r="M157" s="153"/>
      <c r="T157" s="56"/>
      <c r="AT157" s="17" t="s">
        <v>350</v>
      </c>
      <c r="AU157" s="17" t="s">
        <v>84</v>
      </c>
    </row>
    <row r="158" spans="2:65" s="1" customFormat="1" ht="16.5" customHeight="1" x14ac:dyDescent="0.2">
      <c r="B158" s="136"/>
      <c r="C158" s="137" t="s">
        <v>8</v>
      </c>
      <c r="D158" s="137" t="s">
        <v>342</v>
      </c>
      <c r="E158" s="138" t="s">
        <v>8170</v>
      </c>
      <c r="F158" s="139" t="s">
        <v>8171</v>
      </c>
      <c r="G158" s="140" t="s">
        <v>1283</v>
      </c>
      <c r="H158" s="141">
        <v>1</v>
      </c>
      <c r="I158" s="142"/>
      <c r="J158" s="143">
        <f>ROUND(I158*H158,2)</f>
        <v>0</v>
      </c>
      <c r="K158" s="139" t="s">
        <v>1</v>
      </c>
      <c r="L158" s="32"/>
      <c r="M158" s="144" t="s">
        <v>1</v>
      </c>
      <c r="N158" s="145" t="s">
        <v>42</v>
      </c>
      <c r="P158" s="146">
        <f>O158*H158</f>
        <v>0</v>
      </c>
      <c r="Q158" s="146">
        <v>0</v>
      </c>
      <c r="R158" s="146">
        <f>Q158*H158</f>
        <v>0</v>
      </c>
      <c r="S158" s="146">
        <v>0</v>
      </c>
      <c r="T158" s="147">
        <f>S158*H158</f>
        <v>0</v>
      </c>
      <c r="AR158" s="148" t="s">
        <v>6454</v>
      </c>
      <c r="AT158" s="148" t="s">
        <v>342</v>
      </c>
      <c r="AU158" s="148" t="s">
        <v>84</v>
      </c>
      <c r="AY158" s="17" t="s">
        <v>339</v>
      </c>
      <c r="BE158" s="149">
        <f>IF(N158="základní",J158,0)</f>
        <v>0</v>
      </c>
      <c r="BF158" s="149">
        <f>IF(N158="snížená",J158,0)</f>
        <v>0</v>
      </c>
      <c r="BG158" s="149">
        <f>IF(N158="zákl. přenesená",J158,0)</f>
        <v>0</v>
      </c>
      <c r="BH158" s="149">
        <f>IF(N158="sníž. přenesená",J158,0)</f>
        <v>0</v>
      </c>
      <c r="BI158" s="149">
        <f>IF(N158="nulová",J158,0)</f>
        <v>0</v>
      </c>
      <c r="BJ158" s="17" t="s">
        <v>84</v>
      </c>
      <c r="BK158" s="149">
        <f>ROUND(I158*H158,2)</f>
        <v>0</v>
      </c>
      <c r="BL158" s="17" t="s">
        <v>6454</v>
      </c>
      <c r="BM158" s="148" t="s">
        <v>8172</v>
      </c>
    </row>
    <row r="159" spans="2:65" s="1" customFormat="1" x14ac:dyDescent="0.2">
      <c r="B159" s="32"/>
      <c r="D159" s="150" t="s">
        <v>348</v>
      </c>
      <c r="F159" s="151" t="s">
        <v>8171</v>
      </c>
      <c r="I159" s="152"/>
      <c r="L159" s="32"/>
      <c r="M159" s="153"/>
      <c r="T159" s="56"/>
      <c r="AT159" s="17" t="s">
        <v>348</v>
      </c>
      <c r="AU159" s="17" t="s">
        <v>84</v>
      </c>
    </row>
    <row r="160" spans="2:65" s="1" customFormat="1" ht="19.2" x14ac:dyDescent="0.2">
      <c r="B160" s="32"/>
      <c r="D160" s="150" t="s">
        <v>350</v>
      </c>
      <c r="F160" s="154" t="s">
        <v>8173</v>
      </c>
      <c r="I160" s="152"/>
      <c r="L160" s="32"/>
      <c r="M160" s="202"/>
      <c r="N160" s="203"/>
      <c r="O160" s="203"/>
      <c r="P160" s="203"/>
      <c r="Q160" s="203"/>
      <c r="R160" s="203"/>
      <c r="S160" s="203"/>
      <c r="T160" s="204"/>
      <c r="AT160" s="17" t="s">
        <v>350</v>
      </c>
      <c r="AU160" s="17" t="s">
        <v>84</v>
      </c>
    </row>
    <row r="161" spans="2:12" s="1" customFormat="1" ht="6.9" customHeight="1" x14ac:dyDescent="0.2">
      <c r="B161" s="44"/>
      <c r="C161" s="45"/>
      <c r="D161" s="45"/>
      <c r="E161" s="45"/>
      <c r="F161" s="45"/>
      <c r="G161" s="45"/>
      <c r="H161" s="45"/>
      <c r="I161" s="45"/>
      <c r="J161" s="45"/>
      <c r="K161" s="45"/>
      <c r="L161" s="32"/>
    </row>
  </sheetData>
  <autoFilter ref="C120:K160" xr:uid="{00000000-0009-0000-0000-00002F000000}"/>
  <mergeCells count="12">
    <mergeCell ref="E113:H113"/>
    <mergeCell ref="L2:V2"/>
    <mergeCell ref="E85:H85"/>
    <mergeCell ref="E87:H87"/>
    <mergeCell ref="E89:H89"/>
    <mergeCell ref="E109:H109"/>
    <mergeCell ref="E111:H111"/>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B2:BM355"/>
  <sheetViews>
    <sheetView showGridLines="0" topLeftCell="A242" workbookViewId="0">
      <selection activeCell="F249" sqref="F249"/>
    </sheetView>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310</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2" customHeight="1" x14ac:dyDescent="0.2">
      <c r="B8" s="20"/>
      <c r="D8" s="27" t="s">
        <v>312</v>
      </c>
      <c r="L8" s="20"/>
    </row>
    <row r="9" spans="2:46" s="1" customFormat="1" ht="16.5" customHeight="1" x14ac:dyDescent="0.2">
      <c r="B9" s="32"/>
      <c r="E9" s="278" t="s">
        <v>8119</v>
      </c>
      <c r="F9" s="277"/>
      <c r="G9" s="277"/>
      <c r="H9" s="277"/>
      <c r="L9" s="32"/>
    </row>
    <row r="10" spans="2:46" s="1" customFormat="1" ht="12" customHeight="1" x14ac:dyDescent="0.2">
      <c r="B10" s="32"/>
      <c r="D10" s="27" t="s">
        <v>314</v>
      </c>
      <c r="L10" s="32"/>
    </row>
    <row r="11" spans="2:46" s="1" customFormat="1" ht="16.5" customHeight="1" x14ac:dyDescent="0.2">
      <c r="B11" s="32"/>
      <c r="E11" s="248" t="s">
        <v>8174</v>
      </c>
      <c r="F11" s="277"/>
      <c r="G11" s="277"/>
      <c r="H11" s="277"/>
      <c r="L11" s="32"/>
    </row>
    <row r="12" spans="2:46" s="1" customFormat="1" x14ac:dyDescent="0.2">
      <c r="B12" s="32"/>
      <c r="L12" s="32"/>
    </row>
    <row r="13" spans="2:46" s="1" customFormat="1" ht="12" customHeight="1" x14ac:dyDescent="0.2">
      <c r="B13" s="32"/>
      <c r="D13" s="27" t="s">
        <v>18</v>
      </c>
      <c r="F13" s="25" t="s">
        <v>1</v>
      </c>
      <c r="I13" s="27" t="s">
        <v>19</v>
      </c>
      <c r="J13" s="25" t="s">
        <v>1</v>
      </c>
      <c r="L13" s="32"/>
    </row>
    <row r="14" spans="2:46" s="1" customFormat="1" ht="12" customHeight="1" x14ac:dyDescent="0.2">
      <c r="B14" s="32"/>
      <c r="D14" s="27" t="s">
        <v>20</v>
      </c>
      <c r="F14" s="25" t="s">
        <v>21</v>
      </c>
      <c r="I14" s="27" t="s">
        <v>22</v>
      </c>
      <c r="J14" s="52" t="str">
        <f>'Rekapitulace stavby'!AN8</f>
        <v>22. 5. 2025</v>
      </c>
      <c r="L14" s="32"/>
    </row>
    <row r="15" spans="2:46" s="1" customFormat="1" ht="10.8" customHeight="1" x14ac:dyDescent="0.2">
      <c r="B15" s="32"/>
      <c r="L15" s="32"/>
    </row>
    <row r="16" spans="2:46" s="1" customFormat="1" ht="12" customHeight="1" x14ac:dyDescent="0.2">
      <c r="B16" s="32"/>
      <c r="D16" s="27" t="s">
        <v>24</v>
      </c>
      <c r="I16" s="27" t="s">
        <v>25</v>
      </c>
      <c r="J16" s="25" t="s">
        <v>26</v>
      </c>
      <c r="L16" s="32"/>
    </row>
    <row r="17" spans="2:12" s="1" customFormat="1" ht="18" customHeight="1" x14ac:dyDescent="0.2">
      <c r="B17" s="32"/>
      <c r="E17" s="25" t="s">
        <v>27</v>
      </c>
      <c r="I17" s="27" t="s">
        <v>28</v>
      </c>
      <c r="J17" s="25" t="s">
        <v>29</v>
      </c>
      <c r="L17" s="32"/>
    </row>
    <row r="18" spans="2:12" s="1" customFormat="1" ht="6.9" customHeight="1" x14ac:dyDescent="0.2">
      <c r="B18" s="32"/>
      <c r="L18" s="32"/>
    </row>
    <row r="19" spans="2:12" s="1" customFormat="1" ht="12" customHeight="1" x14ac:dyDescent="0.2">
      <c r="B19" s="32"/>
      <c r="D19" s="27" t="s">
        <v>30</v>
      </c>
      <c r="I19" s="27" t="s">
        <v>25</v>
      </c>
      <c r="J19" s="28" t="str">
        <f>'Rekapitulace stavby'!AN13</f>
        <v>Vyplň údaj</v>
      </c>
      <c r="L19" s="32"/>
    </row>
    <row r="20" spans="2:12" s="1" customFormat="1" ht="18" customHeight="1" x14ac:dyDescent="0.2">
      <c r="B20" s="32"/>
      <c r="E20" s="280" t="str">
        <f>'Rekapitulace stavby'!E14</f>
        <v>Vyplň údaj</v>
      </c>
      <c r="F20" s="266"/>
      <c r="G20" s="266"/>
      <c r="H20" s="266"/>
      <c r="I20" s="27" t="s">
        <v>28</v>
      </c>
      <c r="J20" s="28" t="str">
        <f>'Rekapitulace stavby'!AN14</f>
        <v>Vyplň údaj</v>
      </c>
      <c r="L20" s="32"/>
    </row>
    <row r="21" spans="2:12" s="1" customFormat="1" ht="6.9" customHeight="1" x14ac:dyDescent="0.2">
      <c r="B21" s="32"/>
      <c r="L21" s="32"/>
    </row>
    <row r="22" spans="2:12" s="1" customFormat="1" ht="12" customHeight="1" x14ac:dyDescent="0.2">
      <c r="B22" s="32"/>
      <c r="D22" s="27" t="s">
        <v>32</v>
      </c>
      <c r="I22" s="27" t="s">
        <v>25</v>
      </c>
      <c r="J22" s="25" t="str">
        <f>IF('Rekapitulace stavby'!AN16="","",'Rekapitulace stavby'!AN16)</f>
        <v/>
      </c>
      <c r="L22" s="32"/>
    </row>
    <row r="23" spans="2:12" s="1" customFormat="1" ht="18" customHeight="1" x14ac:dyDescent="0.2">
      <c r="B23" s="32"/>
      <c r="E23" s="25" t="str">
        <f>IF('Rekapitulace stavby'!E17="","",'Rekapitulace stavby'!E17)</f>
        <v xml:space="preserve"> </v>
      </c>
      <c r="I23" s="27" t="s">
        <v>28</v>
      </c>
      <c r="J23" s="25" t="str">
        <f>IF('Rekapitulace stavby'!AN17="","",'Rekapitulace stavby'!AN17)</f>
        <v/>
      </c>
      <c r="L23" s="32"/>
    </row>
    <row r="24" spans="2:12" s="1" customFormat="1" ht="6.9" customHeight="1" x14ac:dyDescent="0.2">
      <c r="B24" s="32"/>
      <c r="L24" s="32"/>
    </row>
    <row r="25" spans="2:12" s="1" customFormat="1" ht="12" customHeight="1" x14ac:dyDescent="0.2">
      <c r="B25" s="32"/>
      <c r="D25" s="27" t="s">
        <v>35</v>
      </c>
      <c r="I25" s="27" t="s">
        <v>25</v>
      </c>
      <c r="J25" s="25" t="str">
        <f>IF('Rekapitulace stavby'!AN19="","",'Rekapitulace stavby'!AN19)</f>
        <v/>
      </c>
      <c r="L25" s="32"/>
    </row>
    <row r="26" spans="2:12" s="1" customFormat="1" ht="18" customHeight="1" x14ac:dyDescent="0.2">
      <c r="B26" s="32"/>
      <c r="E26" s="25" t="str">
        <f>IF('Rekapitulace stavby'!E20="","",'Rekapitulace stavby'!E20)</f>
        <v xml:space="preserve"> </v>
      </c>
      <c r="I26" s="27" t="s">
        <v>28</v>
      </c>
      <c r="J26" s="25" t="str">
        <f>IF('Rekapitulace stavby'!AN20="","",'Rekapitulace stavby'!AN20)</f>
        <v/>
      </c>
      <c r="L26" s="32"/>
    </row>
    <row r="27" spans="2:12" s="1" customFormat="1" ht="6.9" customHeight="1" x14ac:dyDescent="0.2">
      <c r="B27" s="32"/>
      <c r="L27" s="32"/>
    </row>
    <row r="28" spans="2:12" s="1" customFormat="1" ht="12" customHeight="1" x14ac:dyDescent="0.2">
      <c r="B28" s="32"/>
      <c r="D28" s="27" t="s">
        <v>36</v>
      </c>
      <c r="L28" s="32"/>
    </row>
    <row r="29" spans="2:12" s="7" customFormat="1" ht="16.5" customHeight="1" x14ac:dyDescent="0.2">
      <c r="B29" s="94"/>
      <c r="E29" s="270" t="s">
        <v>1</v>
      </c>
      <c r="F29" s="270"/>
      <c r="G29" s="270"/>
      <c r="H29" s="270"/>
      <c r="L29" s="94"/>
    </row>
    <row r="30" spans="2:12" s="1" customFormat="1" ht="6.9" customHeight="1" x14ac:dyDescent="0.2">
      <c r="B30" s="32"/>
      <c r="L30" s="32"/>
    </row>
    <row r="31" spans="2:12" s="1" customFormat="1" ht="6.9" customHeight="1" x14ac:dyDescent="0.2">
      <c r="B31" s="32"/>
      <c r="D31" s="53"/>
      <c r="E31" s="53"/>
      <c r="F31" s="53"/>
      <c r="G31" s="53"/>
      <c r="H31" s="53"/>
      <c r="I31" s="53"/>
      <c r="J31" s="53"/>
      <c r="K31" s="53"/>
      <c r="L31" s="32"/>
    </row>
    <row r="32" spans="2:12" s="1" customFormat="1" ht="25.35" customHeight="1" x14ac:dyDescent="0.2">
      <c r="B32" s="32"/>
      <c r="D32" s="95" t="s">
        <v>37</v>
      </c>
      <c r="J32" s="66">
        <f>ROUND(J127, 2)</f>
        <v>0</v>
      </c>
      <c r="L32" s="32"/>
    </row>
    <row r="33" spans="2:12" s="1" customFormat="1" ht="6.9" customHeight="1" x14ac:dyDescent="0.2">
      <c r="B33" s="32"/>
      <c r="D33" s="53"/>
      <c r="E33" s="53"/>
      <c r="F33" s="53"/>
      <c r="G33" s="53"/>
      <c r="H33" s="53"/>
      <c r="I33" s="53"/>
      <c r="J33" s="53"/>
      <c r="K33" s="53"/>
      <c r="L33" s="32"/>
    </row>
    <row r="34" spans="2:12" s="1" customFormat="1" ht="14.4" customHeight="1" x14ac:dyDescent="0.2">
      <c r="B34" s="32"/>
      <c r="F34" s="35" t="s">
        <v>39</v>
      </c>
      <c r="I34" s="35" t="s">
        <v>38</v>
      </c>
      <c r="J34" s="35" t="s">
        <v>40</v>
      </c>
      <c r="L34" s="32"/>
    </row>
    <row r="35" spans="2:12" s="1" customFormat="1" ht="14.4" customHeight="1" x14ac:dyDescent="0.2">
      <c r="B35" s="32"/>
      <c r="D35" s="55" t="s">
        <v>41</v>
      </c>
      <c r="E35" s="27" t="s">
        <v>42</v>
      </c>
      <c r="F35" s="86">
        <f>ROUND((SUM(BE127:BE354)),  2)</f>
        <v>0</v>
      </c>
      <c r="I35" s="96">
        <v>0.21</v>
      </c>
      <c r="J35" s="86">
        <f>ROUND(((SUM(BE127:BE354))*I35),  2)</f>
        <v>0</v>
      </c>
      <c r="L35" s="32"/>
    </row>
    <row r="36" spans="2:12" s="1" customFormat="1" ht="14.4" customHeight="1" x14ac:dyDescent="0.2">
      <c r="B36" s="32"/>
      <c r="E36" s="27" t="s">
        <v>43</v>
      </c>
      <c r="F36" s="86">
        <f>ROUND((SUM(BF127:BF354)),  2)</f>
        <v>0</v>
      </c>
      <c r="I36" s="96">
        <v>0.12</v>
      </c>
      <c r="J36" s="86">
        <f>ROUND(((SUM(BF127:BF354))*I36),  2)</f>
        <v>0</v>
      </c>
      <c r="L36" s="32"/>
    </row>
    <row r="37" spans="2:12" s="1" customFormat="1" ht="14.4" hidden="1" customHeight="1" x14ac:dyDescent="0.2">
      <c r="B37" s="32"/>
      <c r="E37" s="27" t="s">
        <v>44</v>
      </c>
      <c r="F37" s="86">
        <f>ROUND((SUM(BG127:BG354)),  2)</f>
        <v>0</v>
      </c>
      <c r="I37" s="96">
        <v>0.21</v>
      </c>
      <c r="J37" s="86">
        <f>0</f>
        <v>0</v>
      </c>
      <c r="L37" s="32"/>
    </row>
    <row r="38" spans="2:12" s="1" customFormat="1" ht="14.4" hidden="1" customHeight="1" x14ac:dyDescent="0.2">
      <c r="B38" s="32"/>
      <c r="E38" s="27" t="s">
        <v>45</v>
      </c>
      <c r="F38" s="86">
        <f>ROUND((SUM(BH127:BH354)),  2)</f>
        <v>0</v>
      </c>
      <c r="I38" s="96">
        <v>0.12</v>
      </c>
      <c r="J38" s="86">
        <f>0</f>
        <v>0</v>
      </c>
      <c r="L38" s="32"/>
    </row>
    <row r="39" spans="2:12" s="1" customFormat="1" ht="14.4" hidden="1" customHeight="1" x14ac:dyDescent="0.2">
      <c r="B39" s="32"/>
      <c r="E39" s="27" t="s">
        <v>46</v>
      </c>
      <c r="F39" s="86">
        <f>ROUND((SUM(BI127:BI354)),  2)</f>
        <v>0</v>
      </c>
      <c r="I39" s="96">
        <v>0</v>
      </c>
      <c r="J39" s="86">
        <f>0</f>
        <v>0</v>
      </c>
      <c r="L39" s="32"/>
    </row>
    <row r="40" spans="2:12" s="1" customFormat="1" ht="6.9" customHeight="1" x14ac:dyDescent="0.2">
      <c r="B40" s="32"/>
      <c r="L40" s="32"/>
    </row>
    <row r="41" spans="2:12" s="1" customFormat="1" ht="25.35" customHeight="1" x14ac:dyDescent="0.2">
      <c r="B41" s="32"/>
      <c r="C41" s="97"/>
      <c r="D41" s="98" t="s">
        <v>47</v>
      </c>
      <c r="E41" s="57"/>
      <c r="F41" s="57"/>
      <c r="G41" s="99" t="s">
        <v>48</v>
      </c>
      <c r="H41" s="100" t="s">
        <v>49</v>
      </c>
      <c r="I41" s="57"/>
      <c r="J41" s="101">
        <f>SUM(J32:J39)</f>
        <v>0</v>
      </c>
      <c r="K41" s="102"/>
      <c r="L41" s="32"/>
    </row>
    <row r="42" spans="2:12" s="1" customFormat="1" ht="14.4" customHeight="1" x14ac:dyDescent="0.2">
      <c r="B42" s="32"/>
      <c r="L42" s="32"/>
    </row>
    <row r="43" spans="2:12" ht="14.4" customHeight="1" x14ac:dyDescent="0.2">
      <c r="B43" s="20"/>
      <c r="L43" s="20"/>
    </row>
    <row r="44" spans="2:12" ht="14.4" customHeight="1" x14ac:dyDescent="0.2">
      <c r="B44" s="20"/>
      <c r="L44" s="20"/>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s="1" customFormat="1" ht="16.5" customHeight="1" x14ac:dyDescent="0.2">
      <c r="B87" s="32"/>
      <c r="E87" s="278" t="s">
        <v>8119</v>
      </c>
      <c r="F87" s="277"/>
      <c r="G87" s="277"/>
      <c r="H87" s="277"/>
      <c r="L87" s="32"/>
    </row>
    <row r="88" spans="2:12" s="1" customFormat="1" ht="12" customHeight="1" x14ac:dyDescent="0.2">
      <c r="B88" s="32"/>
      <c r="C88" s="27" t="s">
        <v>314</v>
      </c>
      <c r="L88" s="32"/>
    </row>
    <row r="89" spans="2:12" s="1" customFormat="1" ht="16.5" customHeight="1" x14ac:dyDescent="0.2">
      <c r="B89" s="32"/>
      <c r="E89" s="248" t="str">
        <f>E11</f>
        <v>VRN SMT - Vedlejší rozpočtové náklady - SMT - ÚRS</v>
      </c>
      <c r="F89" s="277"/>
      <c r="G89" s="277"/>
      <c r="H89" s="277"/>
      <c r="L89" s="32"/>
    </row>
    <row r="90" spans="2:12" s="1" customFormat="1" ht="6.9" customHeight="1" x14ac:dyDescent="0.2">
      <c r="B90" s="32"/>
      <c r="L90" s="32"/>
    </row>
    <row r="91" spans="2:12" s="1" customFormat="1" ht="12" customHeight="1" x14ac:dyDescent="0.2">
      <c r="B91" s="32"/>
      <c r="C91" s="27" t="s">
        <v>20</v>
      </c>
      <c r="F91" s="25" t="str">
        <f>F14</f>
        <v>PS Krnov</v>
      </c>
      <c r="I91" s="27" t="s">
        <v>22</v>
      </c>
      <c r="J91" s="52" t="str">
        <f>IF(J14="","",J14)</f>
        <v>22. 5. 2025</v>
      </c>
      <c r="L91" s="32"/>
    </row>
    <row r="92" spans="2:12" s="1" customFormat="1" ht="6.9" customHeight="1" x14ac:dyDescent="0.2">
      <c r="B92" s="32"/>
      <c r="L92" s="32"/>
    </row>
    <row r="93" spans="2:12" s="1" customFormat="1" ht="15.15" customHeight="1" x14ac:dyDescent="0.2">
      <c r="B93" s="32"/>
      <c r="C93" s="27" t="s">
        <v>24</v>
      </c>
      <c r="F93" s="25" t="str">
        <f>E17</f>
        <v>Správa železnic, státní organizace, OŘ Ostrava</v>
      </c>
      <c r="I93" s="27" t="s">
        <v>32</v>
      </c>
      <c r="J93" s="30" t="str">
        <f>E23</f>
        <v xml:space="preserve"> </v>
      </c>
      <c r="L93" s="32"/>
    </row>
    <row r="94" spans="2:12" s="1" customFormat="1" ht="15.15" customHeight="1" x14ac:dyDescent="0.2">
      <c r="B94" s="32"/>
      <c r="C94" s="27" t="s">
        <v>30</v>
      </c>
      <c r="F94" s="25" t="str">
        <f>IF(E20="","",E20)</f>
        <v>Vyplň údaj</v>
      </c>
      <c r="I94" s="27" t="s">
        <v>35</v>
      </c>
      <c r="J94" s="30" t="str">
        <f>E26</f>
        <v xml:space="preserve"> </v>
      </c>
      <c r="L94" s="32"/>
    </row>
    <row r="95" spans="2:12" s="1" customFormat="1" ht="10.35" customHeight="1" x14ac:dyDescent="0.2">
      <c r="B95" s="32"/>
      <c r="L95" s="32"/>
    </row>
    <row r="96" spans="2:12" s="1" customFormat="1" ht="29.25" customHeight="1" x14ac:dyDescent="0.2">
      <c r="B96" s="32"/>
      <c r="C96" s="105" t="s">
        <v>317</v>
      </c>
      <c r="D96" s="97"/>
      <c r="E96" s="97"/>
      <c r="F96" s="97"/>
      <c r="G96" s="97"/>
      <c r="H96" s="97"/>
      <c r="I96" s="97"/>
      <c r="J96" s="106" t="s">
        <v>318</v>
      </c>
      <c r="K96" s="97"/>
      <c r="L96" s="32"/>
    </row>
    <row r="97" spans="2:47" s="1" customFormat="1" ht="10.35" customHeight="1" x14ac:dyDescent="0.2">
      <c r="B97" s="32"/>
      <c r="L97" s="32"/>
    </row>
    <row r="98" spans="2:47" s="1" customFormat="1" ht="22.8" customHeight="1" x14ac:dyDescent="0.2">
      <c r="B98" s="32"/>
      <c r="C98" s="107" t="s">
        <v>319</v>
      </c>
      <c r="J98" s="66">
        <f>J127</f>
        <v>0</v>
      </c>
      <c r="L98" s="32"/>
      <c r="AU98" s="17" t="s">
        <v>320</v>
      </c>
    </row>
    <row r="99" spans="2:47" s="8" customFormat="1" ht="24.9" customHeight="1" x14ac:dyDescent="0.2">
      <c r="B99" s="108"/>
      <c r="D99" s="109" t="s">
        <v>8121</v>
      </c>
      <c r="E99" s="110"/>
      <c r="F99" s="110"/>
      <c r="G99" s="110"/>
      <c r="H99" s="110"/>
      <c r="I99" s="110"/>
      <c r="J99" s="111">
        <f>J128</f>
        <v>0</v>
      </c>
      <c r="L99" s="108"/>
    </row>
    <row r="100" spans="2:47" s="9" customFormat="1" ht="19.95" customHeight="1" x14ac:dyDescent="0.2">
      <c r="B100" s="112"/>
      <c r="D100" s="113" t="s">
        <v>8175</v>
      </c>
      <c r="E100" s="114"/>
      <c r="F100" s="114"/>
      <c r="G100" s="114"/>
      <c r="H100" s="114"/>
      <c r="I100" s="114"/>
      <c r="J100" s="115">
        <f>J129</f>
        <v>0</v>
      </c>
      <c r="L100" s="112"/>
    </row>
    <row r="101" spans="2:47" s="9" customFormat="1" ht="19.95" customHeight="1" x14ac:dyDescent="0.2">
      <c r="B101" s="112"/>
      <c r="D101" s="113" t="s">
        <v>8176</v>
      </c>
      <c r="E101" s="114"/>
      <c r="F101" s="114"/>
      <c r="G101" s="114"/>
      <c r="H101" s="114"/>
      <c r="I101" s="114"/>
      <c r="J101" s="115">
        <f>J254</f>
        <v>0</v>
      </c>
      <c r="L101" s="112"/>
    </row>
    <row r="102" spans="2:47" s="9" customFormat="1" ht="19.95" customHeight="1" x14ac:dyDescent="0.2">
      <c r="B102" s="112"/>
      <c r="D102" s="113" t="s">
        <v>8177</v>
      </c>
      <c r="E102" s="114"/>
      <c r="F102" s="114"/>
      <c r="G102" s="114"/>
      <c r="H102" s="114"/>
      <c r="I102" s="114"/>
      <c r="J102" s="115">
        <f>J261</f>
        <v>0</v>
      </c>
      <c r="L102" s="112"/>
    </row>
    <row r="103" spans="2:47" s="9" customFormat="1" ht="19.95" customHeight="1" x14ac:dyDescent="0.2">
      <c r="B103" s="112"/>
      <c r="D103" s="113" t="s">
        <v>8178</v>
      </c>
      <c r="E103" s="114"/>
      <c r="F103" s="114"/>
      <c r="G103" s="114"/>
      <c r="H103" s="114"/>
      <c r="I103" s="114"/>
      <c r="J103" s="115">
        <f>J309</f>
        <v>0</v>
      </c>
      <c r="L103" s="112"/>
    </row>
    <row r="104" spans="2:47" s="9" customFormat="1" ht="19.95" customHeight="1" x14ac:dyDescent="0.2">
      <c r="B104" s="112"/>
      <c r="D104" s="113" t="s">
        <v>8179</v>
      </c>
      <c r="E104" s="114"/>
      <c r="F104" s="114"/>
      <c r="G104" s="114"/>
      <c r="H104" s="114"/>
      <c r="I104" s="114"/>
      <c r="J104" s="115">
        <f>J341</f>
        <v>0</v>
      </c>
      <c r="L104" s="112"/>
    </row>
    <row r="105" spans="2:47" s="9" customFormat="1" ht="19.95" customHeight="1" x14ac:dyDescent="0.2">
      <c r="B105" s="112"/>
      <c r="D105" s="113" t="s">
        <v>8180</v>
      </c>
      <c r="E105" s="114"/>
      <c r="F105" s="114"/>
      <c r="G105" s="114"/>
      <c r="H105" s="114"/>
      <c r="I105" s="114"/>
      <c r="J105" s="115">
        <f>J347</f>
        <v>0</v>
      </c>
      <c r="L105" s="112"/>
    </row>
    <row r="106" spans="2:47" s="1" customFormat="1" ht="21.75" customHeight="1" x14ac:dyDescent="0.2">
      <c r="B106" s="32"/>
      <c r="L106" s="32"/>
    </row>
    <row r="107" spans="2:47" s="1" customFormat="1" ht="6.9" customHeight="1" x14ac:dyDescent="0.2">
      <c r="B107" s="44"/>
      <c r="C107" s="45"/>
      <c r="D107" s="45"/>
      <c r="E107" s="45"/>
      <c r="F107" s="45"/>
      <c r="G107" s="45"/>
      <c r="H107" s="45"/>
      <c r="I107" s="45"/>
      <c r="J107" s="45"/>
      <c r="K107" s="45"/>
      <c r="L107" s="32"/>
    </row>
    <row r="111" spans="2:47" s="1" customFormat="1" ht="6.9" customHeight="1" x14ac:dyDescent="0.2">
      <c r="B111" s="46"/>
      <c r="C111" s="47"/>
      <c r="D111" s="47"/>
      <c r="E111" s="47"/>
      <c r="F111" s="47"/>
      <c r="G111" s="47"/>
      <c r="H111" s="47"/>
      <c r="I111" s="47"/>
      <c r="J111" s="47"/>
      <c r="K111" s="47"/>
      <c r="L111" s="32"/>
    </row>
    <row r="112" spans="2:47" s="1" customFormat="1" ht="24.9" customHeight="1" x14ac:dyDescent="0.2">
      <c r="B112" s="32"/>
      <c r="C112" s="21" t="s">
        <v>324</v>
      </c>
      <c r="L112" s="32"/>
    </row>
    <row r="113" spans="2:63" s="1" customFormat="1" ht="6.9" customHeight="1" x14ac:dyDescent="0.2">
      <c r="B113" s="32"/>
      <c r="L113" s="32"/>
    </row>
    <row r="114" spans="2:63" s="1" customFormat="1" ht="12" customHeight="1" x14ac:dyDescent="0.2">
      <c r="B114" s="32"/>
      <c r="C114" s="27" t="s">
        <v>16</v>
      </c>
      <c r="L114" s="32"/>
    </row>
    <row r="115" spans="2:63" s="1" customFormat="1" ht="16.5" customHeight="1" x14ac:dyDescent="0.2">
      <c r="B115" s="32"/>
      <c r="E115" s="278" t="str">
        <f>E7</f>
        <v>Prostá rekonstrukce trati v úseku Milotice nad Opavou – Brantice – 2.etapa</v>
      </c>
      <c r="F115" s="279"/>
      <c r="G115" s="279"/>
      <c r="H115" s="279"/>
      <c r="L115" s="32"/>
    </row>
    <row r="116" spans="2:63" ht="12" customHeight="1" x14ac:dyDescent="0.2">
      <c r="B116" s="20"/>
      <c r="C116" s="27" t="s">
        <v>312</v>
      </c>
      <c r="L116" s="20"/>
    </row>
    <row r="117" spans="2:63" s="1" customFormat="1" ht="16.5" customHeight="1" x14ac:dyDescent="0.2">
      <c r="B117" s="32"/>
      <c r="E117" s="278" t="s">
        <v>8119</v>
      </c>
      <c r="F117" s="277"/>
      <c r="G117" s="277"/>
      <c r="H117" s="277"/>
      <c r="L117" s="32"/>
    </row>
    <row r="118" spans="2:63" s="1" customFormat="1" ht="12" customHeight="1" x14ac:dyDescent="0.2">
      <c r="B118" s="32"/>
      <c r="C118" s="27" t="s">
        <v>314</v>
      </c>
      <c r="L118" s="32"/>
    </row>
    <row r="119" spans="2:63" s="1" customFormat="1" ht="16.5" customHeight="1" x14ac:dyDescent="0.2">
      <c r="B119" s="32"/>
      <c r="E119" s="248" t="str">
        <f>E11</f>
        <v>VRN SMT - Vedlejší rozpočtové náklady - SMT - ÚRS</v>
      </c>
      <c r="F119" s="277"/>
      <c r="G119" s="277"/>
      <c r="H119" s="277"/>
      <c r="L119" s="32"/>
    </row>
    <row r="120" spans="2:63" s="1" customFormat="1" ht="6.9" customHeight="1" x14ac:dyDescent="0.2">
      <c r="B120" s="32"/>
      <c r="L120" s="32"/>
    </row>
    <row r="121" spans="2:63" s="1" customFormat="1" ht="12" customHeight="1" x14ac:dyDescent="0.2">
      <c r="B121" s="32"/>
      <c r="C121" s="27" t="s">
        <v>20</v>
      </c>
      <c r="F121" s="25" t="str">
        <f>F14</f>
        <v>PS Krnov</v>
      </c>
      <c r="I121" s="27" t="s">
        <v>22</v>
      </c>
      <c r="J121" s="52" t="str">
        <f>IF(J14="","",J14)</f>
        <v>22. 5. 2025</v>
      </c>
      <c r="L121" s="32"/>
    </row>
    <row r="122" spans="2:63" s="1" customFormat="1" ht="6.9" customHeight="1" x14ac:dyDescent="0.2">
      <c r="B122" s="32"/>
      <c r="L122" s="32"/>
    </row>
    <row r="123" spans="2:63" s="1" customFormat="1" ht="15.15" customHeight="1" x14ac:dyDescent="0.2">
      <c r="B123" s="32"/>
      <c r="C123" s="27" t="s">
        <v>24</v>
      </c>
      <c r="F123" s="25" t="str">
        <f>E17</f>
        <v>Správa železnic, státní organizace, OŘ Ostrava</v>
      </c>
      <c r="I123" s="27" t="s">
        <v>32</v>
      </c>
      <c r="J123" s="30" t="str">
        <f>E23</f>
        <v xml:space="preserve"> </v>
      </c>
      <c r="L123" s="32"/>
    </row>
    <row r="124" spans="2:63" s="1" customFormat="1" ht="15.15" customHeight="1" x14ac:dyDescent="0.2">
      <c r="B124" s="32"/>
      <c r="C124" s="27" t="s">
        <v>30</v>
      </c>
      <c r="F124" s="25" t="str">
        <f>IF(E20="","",E20)</f>
        <v>Vyplň údaj</v>
      </c>
      <c r="I124" s="27" t="s">
        <v>35</v>
      </c>
      <c r="J124" s="30" t="str">
        <f>E26</f>
        <v xml:space="preserve"> </v>
      </c>
      <c r="L124" s="32"/>
    </row>
    <row r="125" spans="2:63" s="1" customFormat="1" ht="10.35" customHeight="1" x14ac:dyDescent="0.2">
      <c r="B125" s="32"/>
      <c r="L125" s="32"/>
    </row>
    <row r="126" spans="2:63" s="10" customFormat="1" ht="29.25" customHeight="1" x14ac:dyDescent="0.2">
      <c r="B126" s="116"/>
      <c r="C126" s="117" t="s">
        <v>325</v>
      </c>
      <c r="D126" s="118" t="s">
        <v>62</v>
      </c>
      <c r="E126" s="118" t="s">
        <v>58</v>
      </c>
      <c r="F126" s="118" t="s">
        <v>59</v>
      </c>
      <c r="G126" s="118" t="s">
        <v>326</v>
      </c>
      <c r="H126" s="118" t="s">
        <v>327</v>
      </c>
      <c r="I126" s="118" t="s">
        <v>328</v>
      </c>
      <c r="J126" s="118" t="s">
        <v>318</v>
      </c>
      <c r="K126" s="119" t="s">
        <v>329</v>
      </c>
      <c r="L126" s="116"/>
      <c r="M126" s="59" t="s">
        <v>1</v>
      </c>
      <c r="N126" s="60" t="s">
        <v>41</v>
      </c>
      <c r="O126" s="60" t="s">
        <v>330</v>
      </c>
      <c r="P126" s="60" t="s">
        <v>331</v>
      </c>
      <c r="Q126" s="60" t="s">
        <v>332</v>
      </c>
      <c r="R126" s="60" t="s">
        <v>333</v>
      </c>
      <c r="S126" s="60" t="s">
        <v>334</v>
      </c>
      <c r="T126" s="61" t="s">
        <v>335</v>
      </c>
    </row>
    <row r="127" spans="2:63" s="1" customFormat="1" ht="22.8" customHeight="1" x14ac:dyDescent="0.3">
      <c r="B127" s="32"/>
      <c r="C127" s="64" t="s">
        <v>336</v>
      </c>
      <c r="J127" s="120">
        <f>BK127</f>
        <v>0</v>
      </c>
      <c r="L127" s="32"/>
      <c r="M127" s="62"/>
      <c r="N127" s="53"/>
      <c r="O127" s="53"/>
      <c r="P127" s="121">
        <f>P128</f>
        <v>0</v>
      </c>
      <c r="Q127" s="53"/>
      <c r="R127" s="121">
        <f>R128</f>
        <v>0</v>
      </c>
      <c r="S127" s="53"/>
      <c r="T127" s="122">
        <f>T128</f>
        <v>0</v>
      </c>
      <c r="AT127" s="17" t="s">
        <v>76</v>
      </c>
      <c r="AU127" s="17" t="s">
        <v>320</v>
      </c>
      <c r="BK127" s="123">
        <f>BK128</f>
        <v>0</v>
      </c>
    </row>
    <row r="128" spans="2:63" s="11" customFormat="1" ht="25.95" customHeight="1" x14ac:dyDescent="0.25">
      <c r="B128" s="124"/>
      <c r="D128" s="125" t="s">
        <v>76</v>
      </c>
      <c r="E128" s="126" t="s">
        <v>8122</v>
      </c>
      <c r="F128" s="126" t="s">
        <v>306</v>
      </c>
      <c r="I128" s="127"/>
      <c r="J128" s="128">
        <f>BK128</f>
        <v>0</v>
      </c>
      <c r="L128" s="124"/>
      <c r="M128" s="129"/>
      <c r="P128" s="130">
        <f>P129+P254+P261+P309+P341+P347</f>
        <v>0</v>
      </c>
      <c r="R128" s="130">
        <f>R129+R254+R261+R309+R341+R347</f>
        <v>0</v>
      </c>
      <c r="T128" s="131">
        <f>T129+T254+T261+T309+T341+T347</f>
        <v>0</v>
      </c>
      <c r="AR128" s="125" t="s">
        <v>340</v>
      </c>
      <c r="AT128" s="132" t="s">
        <v>76</v>
      </c>
      <c r="AU128" s="132" t="s">
        <v>77</v>
      </c>
      <c r="AY128" s="125" t="s">
        <v>339</v>
      </c>
      <c r="BK128" s="133">
        <f>BK129+BK254+BK261+BK309+BK341+BK347</f>
        <v>0</v>
      </c>
    </row>
    <row r="129" spans="2:65" s="11" customFormat="1" ht="22.8" customHeight="1" x14ac:dyDescent="0.25">
      <c r="B129" s="124"/>
      <c r="D129" s="125" t="s">
        <v>76</v>
      </c>
      <c r="E129" s="134" t="s">
        <v>8181</v>
      </c>
      <c r="F129" s="134" t="s">
        <v>8182</v>
      </c>
      <c r="I129" s="127"/>
      <c r="J129" s="135">
        <f>BK129</f>
        <v>0</v>
      </c>
      <c r="L129" s="124"/>
      <c r="M129" s="129"/>
      <c r="P129" s="130">
        <f>SUM(P130:P253)</f>
        <v>0</v>
      </c>
      <c r="R129" s="130">
        <f>SUM(R130:R253)</f>
        <v>0</v>
      </c>
      <c r="T129" s="131">
        <f>SUM(T130:T253)</f>
        <v>0</v>
      </c>
      <c r="AR129" s="125" t="s">
        <v>340</v>
      </c>
      <c r="AT129" s="132" t="s">
        <v>76</v>
      </c>
      <c r="AU129" s="132" t="s">
        <v>84</v>
      </c>
      <c r="AY129" s="125" t="s">
        <v>339</v>
      </c>
      <c r="BK129" s="133">
        <f>SUM(BK130:BK253)</f>
        <v>0</v>
      </c>
    </row>
    <row r="130" spans="2:65" s="1" customFormat="1" ht="16.5" customHeight="1" x14ac:dyDescent="0.2">
      <c r="B130" s="136"/>
      <c r="C130" s="137" t="s">
        <v>84</v>
      </c>
      <c r="D130" s="137" t="s">
        <v>342</v>
      </c>
      <c r="E130" s="138" t="s">
        <v>8183</v>
      </c>
      <c r="F130" s="139" t="s">
        <v>8184</v>
      </c>
      <c r="G130" s="140" t="s">
        <v>1283</v>
      </c>
      <c r="H130" s="141">
        <v>1</v>
      </c>
      <c r="I130" s="142"/>
      <c r="J130" s="143">
        <f>ROUND(I130*H130,2)</f>
        <v>0</v>
      </c>
      <c r="K130" s="139" t="s">
        <v>902</v>
      </c>
      <c r="L130" s="32"/>
      <c r="M130" s="144" t="s">
        <v>1</v>
      </c>
      <c r="N130" s="145" t="s">
        <v>42</v>
      </c>
      <c r="P130" s="146">
        <f>O130*H130</f>
        <v>0</v>
      </c>
      <c r="Q130" s="146">
        <v>0</v>
      </c>
      <c r="R130" s="146">
        <f>Q130*H130</f>
        <v>0</v>
      </c>
      <c r="S130" s="146">
        <v>0</v>
      </c>
      <c r="T130" s="147">
        <f>S130*H130</f>
        <v>0</v>
      </c>
      <c r="AR130" s="148" t="s">
        <v>6454</v>
      </c>
      <c r="AT130" s="148" t="s">
        <v>342</v>
      </c>
      <c r="AU130" s="148" t="s">
        <v>86</v>
      </c>
      <c r="AY130" s="17" t="s">
        <v>339</v>
      </c>
      <c r="BE130" s="149">
        <f>IF(N130="základní",J130,0)</f>
        <v>0</v>
      </c>
      <c r="BF130" s="149">
        <f>IF(N130="snížená",J130,0)</f>
        <v>0</v>
      </c>
      <c r="BG130" s="149">
        <f>IF(N130="zákl. přenesená",J130,0)</f>
        <v>0</v>
      </c>
      <c r="BH130" s="149">
        <f>IF(N130="sníž. přenesená",J130,0)</f>
        <v>0</v>
      </c>
      <c r="BI130" s="149">
        <f>IF(N130="nulová",J130,0)</f>
        <v>0</v>
      </c>
      <c r="BJ130" s="17" t="s">
        <v>84</v>
      </c>
      <c r="BK130" s="149">
        <f>ROUND(I130*H130,2)</f>
        <v>0</v>
      </c>
      <c r="BL130" s="17" t="s">
        <v>6454</v>
      </c>
      <c r="BM130" s="148" t="s">
        <v>8185</v>
      </c>
    </row>
    <row r="131" spans="2:65" s="1" customFormat="1" x14ac:dyDescent="0.2">
      <c r="B131" s="32"/>
      <c r="D131" s="150" t="s">
        <v>348</v>
      </c>
      <c r="F131" s="151" t="s">
        <v>8184</v>
      </c>
      <c r="I131" s="152"/>
      <c r="L131" s="32"/>
      <c r="M131" s="153"/>
      <c r="T131" s="56"/>
      <c r="AT131" s="17" t="s">
        <v>348</v>
      </c>
      <c r="AU131" s="17" t="s">
        <v>86</v>
      </c>
    </row>
    <row r="132" spans="2:65" s="15" customFormat="1" x14ac:dyDescent="0.2">
      <c r="B132" s="189"/>
      <c r="D132" s="150" t="s">
        <v>376</v>
      </c>
      <c r="E132" s="190" t="s">
        <v>1</v>
      </c>
      <c r="F132" s="191" t="s">
        <v>8186</v>
      </c>
      <c r="H132" s="190" t="s">
        <v>1</v>
      </c>
      <c r="I132" s="192"/>
      <c r="L132" s="189"/>
      <c r="M132" s="193"/>
      <c r="T132" s="194"/>
      <c r="AT132" s="190" t="s">
        <v>376</v>
      </c>
      <c r="AU132" s="190" t="s">
        <v>86</v>
      </c>
      <c r="AV132" s="15" t="s">
        <v>84</v>
      </c>
      <c r="AW132" s="15" t="s">
        <v>34</v>
      </c>
      <c r="AX132" s="15" t="s">
        <v>77</v>
      </c>
      <c r="AY132" s="190" t="s">
        <v>339</v>
      </c>
    </row>
    <row r="133" spans="2:65" s="12" customFormat="1" x14ac:dyDescent="0.2">
      <c r="B133" s="155"/>
      <c r="D133" s="150" t="s">
        <v>376</v>
      </c>
      <c r="E133" s="156" t="s">
        <v>1</v>
      </c>
      <c r="F133" s="157" t="s">
        <v>8187</v>
      </c>
      <c r="H133" s="158">
        <v>1</v>
      </c>
      <c r="I133" s="159"/>
      <c r="L133" s="155"/>
      <c r="M133" s="160"/>
      <c r="T133" s="161"/>
      <c r="AT133" s="156" t="s">
        <v>376</v>
      </c>
      <c r="AU133" s="156" t="s">
        <v>86</v>
      </c>
      <c r="AV133" s="12" t="s">
        <v>86</v>
      </c>
      <c r="AW133" s="12" t="s">
        <v>34</v>
      </c>
      <c r="AX133" s="12" t="s">
        <v>77</v>
      </c>
      <c r="AY133" s="156" t="s">
        <v>339</v>
      </c>
    </row>
    <row r="134" spans="2:65" s="13" customFormat="1" x14ac:dyDescent="0.2">
      <c r="B134" s="162"/>
      <c r="D134" s="150" t="s">
        <v>376</v>
      </c>
      <c r="E134" s="163" t="s">
        <v>1</v>
      </c>
      <c r="F134" s="164" t="s">
        <v>398</v>
      </c>
      <c r="H134" s="165">
        <v>1</v>
      </c>
      <c r="I134" s="166"/>
      <c r="L134" s="162"/>
      <c r="M134" s="167"/>
      <c r="T134" s="168"/>
      <c r="AT134" s="163" t="s">
        <v>376</v>
      </c>
      <c r="AU134" s="163" t="s">
        <v>86</v>
      </c>
      <c r="AV134" s="13" t="s">
        <v>249</v>
      </c>
      <c r="AW134" s="13" t="s">
        <v>34</v>
      </c>
      <c r="AX134" s="13" t="s">
        <v>84</v>
      </c>
      <c r="AY134" s="163" t="s">
        <v>339</v>
      </c>
    </row>
    <row r="135" spans="2:65" s="1" customFormat="1" ht="16.5" customHeight="1" x14ac:dyDescent="0.2">
      <c r="B135" s="136"/>
      <c r="C135" s="137" t="s">
        <v>86</v>
      </c>
      <c r="D135" s="137" t="s">
        <v>342</v>
      </c>
      <c r="E135" s="138" t="s">
        <v>8188</v>
      </c>
      <c r="F135" s="139" t="s">
        <v>8189</v>
      </c>
      <c r="G135" s="140" t="s">
        <v>1283</v>
      </c>
      <c r="H135" s="141">
        <v>2</v>
      </c>
      <c r="I135" s="142"/>
      <c r="J135" s="143">
        <f>ROUND(I135*H135,2)</f>
        <v>0</v>
      </c>
      <c r="K135" s="139" t="s">
        <v>902</v>
      </c>
      <c r="L135" s="32"/>
      <c r="M135" s="144" t="s">
        <v>1</v>
      </c>
      <c r="N135" s="145" t="s">
        <v>42</v>
      </c>
      <c r="P135" s="146">
        <f>O135*H135</f>
        <v>0</v>
      </c>
      <c r="Q135" s="146">
        <v>0</v>
      </c>
      <c r="R135" s="146">
        <f>Q135*H135</f>
        <v>0</v>
      </c>
      <c r="S135" s="146">
        <v>0</v>
      </c>
      <c r="T135" s="147">
        <f>S135*H135</f>
        <v>0</v>
      </c>
      <c r="AR135" s="148" t="s">
        <v>6454</v>
      </c>
      <c r="AT135" s="148" t="s">
        <v>342</v>
      </c>
      <c r="AU135" s="148" t="s">
        <v>86</v>
      </c>
      <c r="AY135" s="17" t="s">
        <v>339</v>
      </c>
      <c r="BE135" s="149">
        <f>IF(N135="základní",J135,0)</f>
        <v>0</v>
      </c>
      <c r="BF135" s="149">
        <f>IF(N135="snížená",J135,0)</f>
        <v>0</v>
      </c>
      <c r="BG135" s="149">
        <f>IF(N135="zákl. přenesená",J135,0)</f>
        <v>0</v>
      </c>
      <c r="BH135" s="149">
        <f>IF(N135="sníž. přenesená",J135,0)</f>
        <v>0</v>
      </c>
      <c r="BI135" s="149">
        <f>IF(N135="nulová",J135,0)</f>
        <v>0</v>
      </c>
      <c r="BJ135" s="17" t="s">
        <v>84</v>
      </c>
      <c r="BK135" s="149">
        <f>ROUND(I135*H135,2)</f>
        <v>0</v>
      </c>
      <c r="BL135" s="17" t="s">
        <v>6454</v>
      </c>
      <c r="BM135" s="148" t="s">
        <v>8190</v>
      </c>
    </row>
    <row r="136" spans="2:65" s="1" customFormat="1" x14ac:dyDescent="0.2">
      <c r="B136" s="32"/>
      <c r="D136" s="150" t="s">
        <v>348</v>
      </c>
      <c r="F136" s="151" t="s">
        <v>8189</v>
      </c>
      <c r="I136" s="152"/>
      <c r="L136" s="32"/>
      <c r="M136" s="153"/>
      <c r="T136" s="56"/>
      <c r="AT136" s="17" t="s">
        <v>348</v>
      </c>
      <c r="AU136" s="17" t="s">
        <v>86</v>
      </c>
    </row>
    <row r="137" spans="2:65" s="12" customFormat="1" x14ac:dyDescent="0.2">
      <c r="B137" s="155"/>
      <c r="D137" s="150" t="s">
        <v>376</v>
      </c>
      <c r="E137" s="156" t="s">
        <v>1</v>
      </c>
      <c r="F137" s="157" t="s">
        <v>8191</v>
      </c>
      <c r="H137" s="158">
        <v>1</v>
      </c>
      <c r="I137" s="159"/>
      <c r="L137" s="155"/>
      <c r="M137" s="160"/>
      <c r="T137" s="161"/>
      <c r="AT137" s="156" t="s">
        <v>376</v>
      </c>
      <c r="AU137" s="156" t="s">
        <v>86</v>
      </c>
      <c r="AV137" s="12" t="s">
        <v>86</v>
      </c>
      <c r="AW137" s="12" t="s">
        <v>34</v>
      </c>
      <c r="AX137" s="12" t="s">
        <v>77</v>
      </c>
      <c r="AY137" s="156" t="s">
        <v>339</v>
      </c>
    </row>
    <row r="138" spans="2:65" s="12" customFormat="1" x14ac:dyDescent="0.2">
      <c r="B138" s="155"/>
      <c r="D138" s="150" t="s">
        <v>376</v>
      </c>
      <c r="E138" s="156" t="s">
        <v>1</v>
      </c>
      <c r="F138" s="157" t="s">
        <v>8192</v>
      </c>
      <c r="H138" s="158">
        <v>1</v>
      </c>
      <c r="I138" s="159"/>
      <c r="L138" s="155"/>
      <c r="M138" s="160"/>
      <c r="T138" s="161"/>
      <c r="AT138" s="156" t="s">
        <v>376</v>
      </c>
      <c r="AU138" s="156" t="s">
        <v>86</v>
      </c>
      <c r="AV138" s="12" t="s">
        <v>86</v>
      </c>
      <c r="AW138" s="12" t="s">
        <v>34</v>
      </c>
      <c r="AX138" s="12" t="s">
        <v>77</v>
      </c>
      <c r="AY138" s="156" t="s">
        <v>339</v>
      </c>
    </row>
    <row r="139" spans="2:65" s="13" customFormat="1" x14ac:dyDescent="0.2">
      <c r="B139" s="162"/>
      <c r="D139" s="150" t="s">
        <v>376</v>
      </c>
      <c r="E139" s="163" t="s">
        <v>1</v>
      </c>
      <c r="F139" s="164" t="s">
        <v>398</v>
      </c>
      <c r="H139" s="165">
        <v>2</v>
      </c>
      <c r="I139" s="166"/>
      <c r="L139" s="162"/>
      <c r="M139" s="167"/>
      <c r="T139" s="168"/>
      <c r="AT139" s="163" t="s">
        <v>376</v>
      </c>
      <c r="AU139" s="163" t="s">
        <v>86</v>
      </c>
      <c r="AV139" s="13" t="s">
        <v>249</v>
      </c>
      <c r="AW139" s="13" t="s">
        <v>34</v>
      </c>
      <c r="AX139" s="13" t="s">
        <v>84</v>
      </c>
      <c r="AY139" s="163" t="s">
        <v>339</v>
      </c>
    </row>
    <row r="140" spans="2:65" s="1" customFormat="1" ht="16.5" customHeight="1" x14ac:dyDescent="0.2">
      <c r="B140" s="136"/>
      <c r="C140" s="137" t="s">
        <v>97</v>
      </c>
      <c r="D140" s="137" t="s">
        <v>342</v>
      </c>
      <c r="E140" s="138" t="s">
        <v>8193</v>
      </c>
      <c r="F140" s="139" t="s">
        <v>8194</v>
      </c>
      <c r="G140" s="140" t="s">
        <v>1283</v>
      </c>
      <c r="H140" s="141">
        <v>12</v>
      </c>
      <c r="I140" s="142"/>
      <c r="J140" s="143">
        <f>ROUND(I140*H140,2)</f>
        <v>0</v>
      </c>
      <c r="K140" s="139" t="s">
        <v>902</v>
      </c>
      <c r="L140" s="32"/>
      <c r="M140" s="144" t="s">
        <v>1</v>
      </c>
      <c r="N140" s="145" t="s">
        <v>42</v>
      </c>
      <c r="P140" s="146">
        <f>O140*H140</f>
        <v>0</v>
      </c>
      <c r="Q140" s="146">
        <v>0</v>
      </c>
      <c r="R140" s="146">
        <f>Q140*H140</f>
        <v>0</v>
      </c>
      <c r="S140" s="146">
        <v>0</v>
      </c>
      <c r="T140" s="147">
        <f>S140*H140</f>
        <v>0</v>
      </c>
      <c r="AR140" s="148" t="s">
        <v>6454</v>
      </c>
      <c r="AT140" s="148" t="s">
        <v>342</v>
      </c>
      <c r="AU140" s="148" t="s">
        <v>86</v>
      </c>
      <c r="AY140" s="17" t="s">
        <v>339</v>
      </c>
      <c r="BE140" s="149">
        <f>IF(N140="základní",J140,0)</f>
        <v>0</v>
      </c>
      <c r="BF140" s="149">
        <f>IF(N140="snížená",J140,0)</f>
        <v>0</v>
      </c>
      <c r="BG140" s="149">
        <f>IF(N140="zákl. přenesená",J140,0)</f>
        <v>0</v>
      </c>
      <c r="BH140" s="149">
        <f>IF(N140="sníž. přenesená",J140,0)</f>
        <v>0</v>
      </c>
      <c r="BI140" s="149">
        <f>IF(N140="nulová",J140,0)</f>
        <v>0</v>
      </c>
      <c r="BJ140" s="17" t="s">
        <v>84</v>
      </c>
      <c r="BK140" s="149">
        <f>ROUND(I140*H140,2)</f>
        <v>0</v>
      </c>
      <c r="BL140" s="17" t="s">
        <v>6454</v>
      </c>
      <c r="BM140" s="148" t="s">
        <v>8195</v>
      </c>
    </row>
    <row r="141" spans="2:65" s="1" customFormat="1" x14ac:dyDescent="0.2">
      <c r="B141" s="32"/>
      <c r="D141" s="150" t="s">
        <v>348</v>
      </c>
      <c r="F141" s="151" t="s">
        <v>8194</v>
      </c>
      <c r="I141" s="152"/>
      <c r="L141" s="32"/>
      <c r="M141" s="153"/>
      <c r="T141" s="56"/>
      <c r="AT141" s="17" t="s">
        <v>348</v>
      </c>
      <c r="AU141" s="17" t="s">
        <v>86</v>
      </c>
    </row>
    <row r="142" spans="2:65" s="15" customFormat="1" x14ac:dyDescent="0.2">
      <c r="B142" s="189"/>
      <c r="D142" s="150" t="s">
        <v>376</v>
      </c>
      <c r="E142" s="190" t="s">
        <v>1</v>
      </c>
      <c r="F142" s="191" t="s">
        <v>8196</v>
      </c>
      <c r="H142" s="190" t="s">
        <v>1</v>
      </c>
      <c r="I142" s="192"/>
      <c r="L142" s="189"/>
      <c r="M142" s="193"/>
      <c r="T142" s="194"/>
      <c r="AT142" s="190" t="s">
        <v>376</v>
      </c>
      <c r="AU142" s="190" t="s">
        <v>86</v>
      </c>
      <c r="AV142" s="15" t="s">
        <v>84</v>
      </c>
      <c r="AW142" s="15" t="s">
        <v>34</v>
      </c>
      <c r="AX142" s="15" t="s">
        <v>77</v>
      </c>
      <c r="AY142" s="190" t="s">
        <v>339</v>
      </c>
    </row>
    <row r="143" spans="2:65" s="12" customFormat="1" x14ac:dyDescent="0.2">
      <c r="B143" s="155"/>
      <c r="D143" s="150" t="s">
        <v>376</v>
      </c>
      <c r="E143" s="156" t="s">
        <v>1</v>
      </c>
      <c r="F143" s="157" t="s">
        <v>8197</v>
      </c>
      <c r="H143" s="158">
        <v>1</v>
      </c>
      <c r="I143" s="159"/>
      <c r="L143" s="155"/>
      <c r="M143" s="160"/>
      <c r="T143" s="161"/>
      <c r="AT143" s="156" t="s">
        <v>376</v>
      </c>
      <c r="AU143" s="156" t="s">
        <v>86</v>
      </c>
      <c r="AV143" s="12" t="s">
        <v>86</v>
      </c>
      <c r="AW143" s="12" t="s">
        <v>34</v>
      </c>
      <c r="AX143" s="12" t="s">
        <v>77</v>
      </c>
      <c r="AY143" s="156" t="s">
        <v>339</v>
      </c>
    </row>
    <row r="144" spans="2:65" s="12" customFormat="1" x14ac:dyDescent="0.2">
      <c r="B144" s="155"/>
      <c r="D144" s="150" t="s">
        <v>376</v>
      </c>
      <c r="E144" s="156" t="s">
        <v>1</v>
      </c>
      <c r="F144" s="157" t="s">
        <v>8198</v>
      </c>
      <c r="H144" s="158">
        <v>1</v>
      </c>
      <c r="I144" s="159"/>
      <c r="L144" s="155"/>
      <c r="M144" s="160"/>
      <c r="T144" s="161"/>
      <c r="AT144" s="156" t="s">
        <v>376</v>
      </c>
      <c r="AU144" s="156" t="s">
        <v>86</v>
      </c>
      <c r="AV144" s="12" t="s">
        <v>86</v>
      </c>
      <c r="AW144" s="12" t="s">
        <v>34</v>
      </c>
      <c r="AX144" s="12" t="s">
        <v>77</v>
      </c>
      <c r="AY144" s="156" t="s">
        <v>339</v>
      </c>
    </row>
    <row r="145" spans="2:65" s="12" customFormat="1" x14ac:dyDescent="0.2">
      <c r="B145" s="155"/>
      <c r="D145" s="150" t="s">
        <v>376</v>
      </c>
      <c r="E145" s="156" t="s">
        <v>1</v>
      </c>
      <c r="F145" s="157" t="s">
        <v>8199</v>
      </c>
      <c r="H145" s="158">
        <v>1</v>
      </c>
      <c r="I145" s="159"/>
      <c r="L145" s="155"/>
      <c r="M145" s="160"/>
      <c r="T145" s="161"/>
      <c r="AT145" s="156" t="s">
        <v>376</v>
      </c>
      <c r="AU145" s="156" t="s">
        <v>86</v>
      </c>
      <c r="AV145" s="12" t="s">
        <v>86</v>
      </c>
      <c r="AW145" s="12" t="s">
        <v>34</v>
      </c>
      <c r="AX145" s="12" t="s">
        <v>77</v>
      </c>
      <c r="AY145" s="156" t="s">
        <v>339</v>
      </c>
    </row>
    <row r="146" spans="2:65" s="12" customFormat="1" x14ac:dyDescent="0.2">
      <c r="B146" s="155"/>
      <c r="D146" s="150" t="s">
        <v>376</v>
      </c>
      <c r="E146" s="156" t="s">
        <v>1</v>
      </c>
      <c r="F146" s="157" t="s">
        <v>8200</v>
      </c>
      <c r="H146" s="158">
        <v>1</v>
      </c>
      <c r="I146" s="159"/>
      <c r="L146" s="155"/>
      <c r="M146" s="160"/>
      <c r="T146" s="161"/>
      <c r="AT146" s="156" t="s">
        <v>376</v>
      </c>
      <c r="AU146" s="156" t="s">
        <v>86</v>
      </c>
      <c r="AV146" s="12" t="s">
        <v>86</v>
      </c>
      <c r="AW146" s="12" t="s">
        <v>34</v>
      </c>
      <c r="AX146" s="12" t="s">
        <v>77</v>
      </c>
      <c r="AY146" s="156" t="s">
        <v>339</v>
      </c>
    </row>
    <row r="147" spans="2:65" s="12" customFormat="1" x14ac:dyDescent="0.2">
      <c r="B147" s="155"/>
      <c r="D147" s="150" t="s">
        <v>376</v>
      </c>
      <c r="E147" s="156" t="s">
        <v>1</v>
      </c>
      <c r="F147" s="157" t="s">
        <v>8201</v>
      </c>
      <c r="H147" s="158">
        <v>1</v>
      </c>
      <c r="I147" s="159"/>
      <c r="L147" s="155"/>
      <c r="M147" s="160"/>
      <c r="T147" s="161"/>
      <c r="AT147" s="156" t="s">
        <v>376</v>
      </c>
      <c r="AU147" s="156" t="s">
        <v>86</v>
      </c>
      <c r="AV147" s="12" t="s">
        <v>86</v>
      </c>
      <c r="AW147" s="12" t="s">
        <v>34</v>
      </c>
      <c r="AX147" s="12" t="s">
        <v>77</v>
      </c>
      <c r="AY147" s="156" t="s">
        <v>339</v>
      </c>
    </row>
    <row r="148" spans="2:65" s="12" customFormat="1" x14ac:dyDescent="0.2">
      <c r="B148" s="155"/>
      <c r="D148" s="150" t="s">
        <v>376</v>
      </c>
      <c r="E148" s="156" t="s">
        <v>1</v>
      </c>
      <c r="F148" s="157" t="s">
        <v>8202</v>
      </c>
      <c r="H148" s="158">
        <v>1</v>
      </c>
      <c r="I148" s="159"/>
      <c r="L148" s="155"/>
      <c r="M148" s="160"/>
      <c r="T148" s="161"/>
      <c r="AT148" s="156" t="s">
        <v>376</v>
      </c>
      <c r="AU148" s="156" t="s">
        <v>86</v>
      </c>
      <c r="AV148" s="12" t="s">
        <v>86</v>
      </c>
      <c r="AW148" s="12" t="s">
        <v>34</v>
      </c>
      <c r="AX148" s="12" t="s">
        <v>77</v>
      </c>
      <c r="AY148" s="156" t="s">
        <v>339</v>
      </c>
    </row>
    <row r="149" spans="2:65" s="12" customFormat="1" x14ac:dyDescent="0.2">
      <c r="B149" s="155"/>
      <c r="D149" s="150" t="s">
        <v>376</v>
      </c>
      <c r="E149" s="156" t="s">
        <v>1</v>
      </c>
      <c r="F149" s="157" t="s">
        <v>8203</v>
      </c>
      <c r="H149" s="158">
        <v>1</v>
      </c>
      <c r="I149" s="159"/>
      <c r="L149" s="155"/>
      <c r="M149" s="160"/>
      <c r="T149" s="161"/>
      <c r="AT149" s="156" t="s">
        <v>376</v>
      </c>
      <c r="AU149" s="156" t="s">
        <v>86</v>
      </c>
      <c r="AV149" s="12" t="s">
        <v>86</v>
      </c>
      <c r="AW149" s="12" t="s">
        <v>34</v>
      </c>
      <c r="AX149" s="12" t="s">
        <v>77</v>
      </c>
      <c r="AY149" s="156" t="s">
        <v>339</v>
      </c>
    </row>
    <row r="150" spans="2:65" s="12" customFormat="1" x14ac:dyDescent="0.2">
      <c r="B150" s="155"/>
      <c r="D150" s="150" t="s">
        <v>376</v>
      </c>
      <c r="E150" s="156" t="s">
        <v>1</v>
      </c>
      <c r="F150" s="157" t="s">
        <v>8204</v>
      </c>
      <c r="H150" s="158">
        <v>0</v>
      </c>
      <c r="I150" s="159"/>
      <c r="L150" s="155"/>
      <c r="M150" s="160"/>
      <c r="T150" s="161"/>
      <c r="AT150" s="156" t="s">
        <v>376</v>
      </c>
      <c r="AU150" s="156" t="s">
        <v>86</v>
      </c>
      <c r="AV150" s="12" t="s">
        <v>86</v>
      </c>
      <c r="AW150" s="12" t="s">
        <v>34</v>
      </c>
      <c r="AX150" s="12" t="s">
        <v>77</v>
      </c>
      <c r="AY150" s="156" t="s">
        <v>339</v>
      </c>
    </row>
    <row r="151" spans="2:65" s="12" customFormat="1" x14ac:dyDescent="0.2">
      <c r="B151" s="155"/>
      <c r="D151" s="150" t="s">
        <v>376</v>
      </c>
      <c r="E151" s="156" t="s">
        <v>1</v>
      </c>
      <c r="F151" s="157" t="s">
        <v>8205</v>
      </c>
      <c r="H151" s="158">
        <v>1</v>
      </c>
      <c r="I151" s="159"/>
      <c r="L151" s="155"/>
      <c r="M151" s="160"/>
      <c r="T151" s="161"/>
      <c r="AT151" s="156" t="s">
        <v>376</v>
      </c>
      <c r="AU151" s="156" t="s">
        <v>86</v>
      </c>
      <c r="AV151" s="12" t="s">
        <v>86</v>
      </c>
      <c r="AW151" s="12" t="s">
        <v>34</v>
      </c>
      <c r="AX151" s="12" t="s">
        <v>77</v>
      </c>
      <c r="AY151" s="156" t="s">
        <v>339</v>
      </c>
    </row>
    <row r="152" spans="2:65" s="12" customFormat="1" x14ac:dyDescent="0.2">
      <c r="B152" s="155"/>
      <c r="D152" s="150" t="s">
        <v>376</v>
      </c>
      <c r="E152" s="156" t="s">
        <v>1</v>
      </c>
      <c r="F152" s="157" t="s">
        <v>8206</v>
      </c>
      <c r="H152" s="158">
        <v>1</v>
      </c>
      <c r="I152" s="159"/>
      <c r="L152" s="155"/>
      <c r="M152" s="160"/>
      <c r="T152" s="161"/>
      <c r="AT152" s="156" t="s">
        <v>376</v>
      </c>
      <c r="AU152" s="156" t="s">
        <v>86</v>
      </c>
      <c r="AV152" s="12" t="s">
        <v>86</v>
      </c>
      <c r="AW152" s="12" t="s">
        <v>34</v>
      </c>
      <c r="AX152" s="12" t="s">
        <v>77</v>
      </c>
      <c r="AY152" s="156" t="s">
        <v>339</v>
      </c>
    </row>
    <row r="153" spans="2:65" s="12" customFormat="1" x14ac:dyDescent="0.2">
      <c r="B153" s="155"/>
      <c r="D153" s="150" t="s">
        <v>376</v>
      </c>
      <c r="E153" s="156" t="s">
        <v>1</v>
      </c>
      <c r="F153" s="157" t="s">
        <v>8207</v>
      </c>
      <c r="H153" s="158">
        <v>1</v>
      </c>
      <c r="I153" s="159"/>
      <c r="L153" s="155"/>
      <c r="M153" s="160"/>
      <c r="T153" s="161"/>
      <c r="AT153" s="156" t="s">
        <v>376</v>
      </c>
      <c r="AU153" s="156" t="s">
        <v>86</v>
      </c>
      <c r="AV153" s="12" t="s">
        <v>86</v>
      </c>
      <c r="AW153" s="12" t="s">
        <v>34</v>
      </c>
      <c r="AX153" s="12" t="s">
        <v>77</v>
      </c>
      <c r="AY153" s="156" t="s">
        <v>339</v>
      </c>
    </row>
    <row r="154" spans="2:65" s="12" customFormat="1" x14ac:dyDescent="0.2">
      <c r="B154" s="155"/>
      <c r="D154" s="150" t="s">
        <v>376</v>
      </c>
      <c r="E154" s="156" t="s">
        <v>1</v>
      </c>
      <c r="F154" s="157" t="s">
        <v>8208</v>
      </c>
      <c r="H154" s="158">
        <v>0</v>
      </c>
      <c r="I154" s="159"/>
      <c r="L154" s="155"/>
      <c r="M154" s="160"/>
      <c r="T154" s="161"/>
      <c r="AT154" s="156" t="s">
        <v>376</v>
      </c>
      <c r="AU154" s="156" t="s">
        <v>86</v>
      </c>
      <c r="AV154" s="12" t="s">
        <v>86</v>
      </c>
      <c r="AW154" s="12" t="s">
        <v>34</v>
      </c>
      <c r="AX154" s="12" t="s">
        <v>77</v>
      </c>
      <c r="AY154" s="156" t="s">
        <v>339</v>
      </c>
    </row>
    <row r="155" spans="2:65" s="12" customFormat="1" x14ac:dyDescent="0.2">
      <c r="B155" s="155"/>
      <c r="D155" s="150" t="s">
        <v>376</v>
      </c>
      <c r="E155" s="156" t="s">
        <v>1</v>
      </c>
      <c r="F155" s="157" t="s">
        <v>8209</v>
      </c>
      <c r="H155" s="158">
        <v>0</v>
      </c>
      <c r="I155" s="159"/>
      <c r="L155" s="155"/>
      <c r="M155" s="160"/>
      <c r="T155" s="161"/>
      <c r="AT155" s="156" t="s">
        <v>376</v>
      </c>
      <c r="AU155" s="156" t="s">
        <v>86</v>
      </c>
      <c r="AV155" s="12" t="s">
        <v>86</v>
      </c>
      <c r="AW155" s="12" t="s">
        <v>34</v>
      </c>
      <c r="AX155" s="12" t="s">
        <v>77</v>
      </c>
      <c r="AY155" s="156" t="s">
        <v>339</v>
      </c>
    </row>
    <row r="156" spans="2:65" s="12" customFormat="1" x14ac:dyDescent="0.2">
      <c r="B156" s="155"/>
      <c r="D156" s="150" t="s">
        <v>376</v>
      </c>
      <c r="E156" s="156" t="s">
        <v>1</v>
      </c>
      <c r="F156" s="157" t="s">
        <v>8210</v>
      </c>
      <c r="H156" s="158">
        <v>0</v>
      </c>
      <c r="I156" s="159"/>
      <c r="L156" s="155"/>
      <c r="M156" s="160"/>
      <c r="T156" s="161"/>
      <c r="AT156" s="156" t="s">
        <v>376</v>
      </c>
      <c r="AU156" s="156" t="s">
        <v>86</v>
      </c>
      <c r="AV156" s="12" t="s">
        <v>86</v>
      </c>
      <c r="AW156" s="12" t="s">
        <v>34</v>
      </c>
      <c r="AX156" s="12" t="s">
        <v>77</v>
      </c>
      <c r="AY156" s="156" t="s">
        <v>339</v>
      </c>
    </row>
    <row r="157" spans="2:65" s="12" customFormat="1" x14ac:dyDescent="0.2">
      <c r="B157" s="155"/>
      <c r="D157" s="150" t="s">
        <v>376</v>
      </c>
      <c r="E157" s="156" t="s">
        <v>1</v>
      </c>
      <c r="F157" s="157" t="s">
        <v>8211</v>
      </c>
      <c r="H157" s="158">
        <v>1</v>
      </c>
      <c r="I157" s="159"/>
      <c r="L157" s="155"/>
      <c r="M157" s="160"/>
      <c r="T157" s="161"/>
      <c r="AT157" s="156" t="s">
        <v>376</v>
      </c>
      <c r="AU157" s="156" t="s">
        <v>86</v>
      </c>
      <c r="AV157" s="12" t="s">
        <v>86</v>
      </c>
      <c r="AW157" s="12" t="s">
        <v>34</v>
      </c>
      <c r="AX157" s="12" t="s">
        <v>77</v>
      </c>
      <c r="AY157" s="156" t="s">
        <v>339</v>
      </c>
    </row>
    <row r="158" spans="2:65" s="12" customFormat="1" x14ac:dyDescent="0.2">
      <c r="B158" s="155"/>
      <c r="D158" s="150" t="s">
        <v>376</v>
      </c>
      <c r="E158" s="156" t="s">
        <v>1</v>
      </c>
      <c r="F158" s="157" t="s">
        <v>8212</v>
      </c>
      <c r="H158" s="158">
        <v>1</v>
      </c>
      <c r="I158" s="159"/>
      <c r="L158" s="155"/>
      <c r="M158" s="160"/>
      <c r="T158" s="161"/>
      <c r="AT158" s="156" t="s">
        <v>376</v>
      </c>
      <c r="AU158" s="156" t="s">
        <v>86</v>
      </c>
      <c r="AV158" s="12" t="s">
        <v>86</v>
      </c>
      <c r="AW158" s="12" t="s">
        <v>34</v>
      </c>
      <c r="AX158" s="12" t="s">
        <v>77</v>
      </c>
      <c r="AY158" s="156" t="s">
        <v>339</v>
      </c>
    </row>
    <row r="159" spans="2:65" s="13" customFormat="1" x14ac:dyDescent="0.2">
      <c r="B159" s="162"/>
      <c r="D159" s="150" t="s">
        <v>376</v>
      </c>
      <c r="E159" s="163" t="s">
        <v>1</v>
      </c>
      <c r="F159" s="164" t="s">
        <v>398</v>
      </c>
      <c r="H159" s="165">
        <v>12</v>
      </c>
      <c r="I159" s="166"/>
      <c r="L159" s="162"/>
      <c r="M159" s="167"/>
      <c r="T159" s="168"/>
      <c r="AT159" s="163" t="s">
        <v>376</v>
      </c>
      <c r="AU159" s="163" t="s">
        <v>86</v>
      </c>
      <c r="AV159" s="13" t="s">
        <v>249</v>
      </c>
      <c r="AW159" s="13" t="s">
        <v>34</v>
      </c>
      <c r="AX159" s="13" t="s">
        <v>84</v>
      </c>
      <c r="AY159" s="163" t="s">
        <v>339</v>
      </c>
    </row>
    <row r="160" spans="2:65" s="1" customFormat="1" ht="16.5" customHeight="1" x14ac:dyDescent="0.2">
      <c r="B160" s="136"/>
      <c r="C160" s="137" t="s">
        <v>249</v>
      </c>
      <c r="D160" s="137" t="s">
        <v>342</v>
      </c>
      <c r="E160" s="138" t="s">
        <v>8213</v>
      </c>
      <c r="F160" s="139" t="s">
        <v>8194</v>
      </c>
      <c r="G160" s="140" t="s">
        <v>1283</v>
      </c>
      <c r="H160" s="141">
        <v>1</v>
      </c>
      <c r="I160" s="142"/>
      <c r="J160" s="143">
        <f>ROUND(I160*H160,2)</f>
        <v>0</v>
      </c>
      <c r="K160" s="139" t="s">
        <v>1</v>
      </c>
      <c r="L160" s="32"/>
      <c r="M160" s="144" t="s">
        <v>1</v>
      </c>
      <c r="N160" s="145" t="s">
        <v>42</v>
      </c>
      <c r="P160" s="146">
        <f>O160*H160</f>
        <v>0</v>
      </c>
      <c r="Q160" s="146">
        <v>0</v>
      </c>
      <c r="R160" s="146">
        <f>Q160*H160</f>
        <v>0</v>
      </c>
      <c r="S160" s="146">
        <v>0</v>
      </c>
      <c r="T160" s="147">
        <f>S160*H160</f>
        <v>0</v>
      </c>
      <c r="AR160" s="148" t="s">
        <v>6454</v>
      </c>
      <c r="AT160" s="148" t="s">
        <v>342</v>
      </c>
      <c r="AU160" s="148" t="s">
        <v>86</v>
      </c>
      <c r="AY160" s="17" t="s">
        <v>339</v>
      </c>
      <c r="BE160" s="149">
        <f>IF(N160="základní",J160,0)</f>
        <v>0</v>
      </c>
      <c r="BF160" s="149">
        <f>IF(N160="snížená",J160,0)</f>
        <v>0</v>
      </c>
      <c r="BG160" s="149">
        <f>IF(N160="zákl. přenesená",J160,0)</f>
        <v>0</v>
      </c>
      <c r="BH160" s="149">
        <f>IF(N160="sníž. přenesená",J160,0)</f>
        <v>0</v>
      </c>
      <c r="BI160" s="149">
        <f>IF(N160="nulová",J160,0)</f>
        <v>0</v>
      </c>
      <c r="BJ160" s="17" t="s">
        <v>84</v>
      </c>
      <c r="BK160" s="149">
        <f>ROUND(I160*H160,2)</f>
        <v>0</v>
      </c>
      <c r="BL160" s="17" t="s">
        <v>6454</v>
      </c>
      <c r="BM160" s="148" t="s">
        <v>8214</v>
      </c>
    </row>
    <row r="161" spans="2:65" s="1" customFormat="1" x14ac:dyDescent="0.2">
      <c r="B161" s="32"/>
      <c r="D161" s="150" t="s">
        <v>348</v>
      </c>
      <c r="F161" s="151" t="s">
        <v>8194</v>
      </c>
      <c r="I161" s="152"/>
      <c r="L161" s="32"/>
      <c r="M161" s="153"/>
      <c r="T161" s="56"/>
      <c r="AT161" s="17" t="s">
        <v>348</v>
      </c>
      <c r="AU161" s="17" t="s">
        <v>86</v>
      </c>
    </row>
    <row r="162" spans="2:65" s="15" customFormat="1" x14ac:dyDescent="0.2">
      <c r="B162" s="189"/>
      <c r="D162" s="150" t="s">
        <v>376</v>
      </c>
      <c r="E162" s="190" t="s">
        <v>1</v>
      </c>
      <c r="F162" s="191" t="s">
        <v>8196</v>
      </c>
      <c r="H162" s="190" t="s">
        <v>1</v>
      </c>
      <c r="I162" s="192"/>
      <c r="L162" s="189"/>
      <c r="M162" s="193"/>
      <c r="T162" s="194"/>
      <c r="AT162" s="190" t="s">
        <v>376</v>
      </c>
      <c r="AU162" s="190" t="s">
        <v>86</v>
      </c>
      <c r="AV162" s="15" t="s">
        <v>84</v>
      </c>
      <c r="AW162" s="15" t="s">
        <v>34</v>
      </c>
      <c r="AX162" s="15" t="s">
        <v>77</v>
      </c>
      <c r="AY162" s="190" t="s">
        <v>339</v>
      </c>
    </row>
    <row r="163" spans="2:65" s="12" customFormat="1" x14ac:dyDescent="0.2">
      <c r="B163" s="155"/>
      <c r="D163" s="150" t="s">
        <v>376</v>
      </c>
      <c r="E163" s="156" t="s">
        <v>1</v>
      </c>
      <c r="F163" s="157" t="s">
        <v>8212</v>
      </c>
      <c r="H163" s="158">
        <v>1</v>
      </c>
      <c r="I163" s="159"/>
      <c r="L163" s="155"/>
      <c r="M163" s="160"/>
      <c r="T163" s="161"/>
      <c r="AT163" s="156" t="s">
        <v>376</v>
      </c>
      <c r="AU163" s="156" t="s">
        <v>86</v>
      </c>
      <c r="AV163" s="12" t="s">
        <v>86</v>
      </c>
      <c r="AW163" s="12" t="s">
        <v>34</v>
      </c>
      <c r="AX163" s="12" t="s">
        <v>77</v>
      </c>
      <c r="AY163" s="156" t="s">
        <v>339</v>
      </c>
    </row>
    <row r="164" spans="2:65" s="13" customFormat="1" x14ac:dyDescent="0.2">
      <c r="B164" s="162"/>
      <c r="D164" s="150" t="s">
        <v>376</v>
      </c>
      <c r="E164" s="163" t="s">
        <v>1</v>
      </c>
      <c r="F164" s="164" t="s">
        <v>398</v>
      </c>
      <c r="H164" s="165">
        <v>1</v>
      </c>
      <c r="I164" s="166"/>
      <c r="L164" s="162"/>
      <c r="M164" s="167"/>
      <c r="T164" s="168"/>
      <c r="AT164" s="163" t="s">
        <v>376</v>
      </c>
      <c r="AU164" s="163" t="s">
        <v>86</v>
      </c>
      <c r="AV164" s="13" t="s">
        <v>249</v>
      </c>
      <c r="AW164" s="13" t="s">
        <v>34</v>
      </c>
      <c r="AX164" s="13" t="s">
        <v>84</v>
      </c>
      <c r="AY164" s="163" t="s">
        <v>339</v>
      </c>
    </row>
    <row r="165" spans="2:65" s="1" customFormat="1" ht="16.5" customHeight="1" x14ac:dyDescent="0.2">
      <c r="B165" s="136"/>
      <c r="C165" s="137" t="s">
        <v>340</v>
      </c>
      <c r="D165" s="137" t="s">
        <v>342</v>
      </c>
      <c r="E165" s="138" t="s">
        <v>8215</v>
      </c>
      <c r="F165" s="139" t="s">
        <v>8216</v>
      </c>
      <c r="G165" s="140" t="s">
        <v>1283</v>
      </c>
      <c r="H165" s="141">
        <v>4</v>
      </c>
      <c r="I165" s="142"/>
      <c r="J165" s="143">
        <f>ROUND(I165*H165,2)</f>
        <v>0</v>
      </c>
      <c r="K165" s="139" t="s">
        <v>902</v>
      </c>
      <c r="L165" s="32"/>
      <c r="M165" s="144" t="s">
        <v>1</v>
      </c>
      <c r="N165" s="145" t="s">
        <v>42</v>
      </c>
      <c r="P165" s="146">
        <f>O165*H165</f>
        <v>0</v>
      </c>
      <c r="Q165" s="146">
        <v>0</v>
      </c>
      <c r="R165" s="146">
        <f>Q165*H165</f>
        <v>0</v>
      </c>
      <c r="S165" s="146">
        <v>0</v>
      </c>
      <c r="T165" s="147">
        <f>S165*H165</f>
        <v>0</v>
      </c>
      <c r="AR165" s="148" t="s">
        <v>6454</v>
      </c>
      <c r="AT165" s="148" t="s">
        <v>342</v>
      </c>
      <c r="AU165" s="148" t="s">
        <v>86</v>
      </c>
      <c r="AY165" s="17" t="s">
        <v>339</v>
      </c>
      <c r="BE165" s="149">
        <f>IF(N165="základní",J165,0)</f>
        <v>0</v>
      </c>
      <c r="BF165" s="149">
        <f>IF(N165="snížená",J165,0)</f>
        <v>0</v>
      </c>
      <c r="BG165" s="149">
        <f>IF(N165="zákl. přenesená",J165,0)</f>
        <v>0</v>
      </c>
      <c r="BH165" s="149">
        <f>IF(N165="sníž. přenesená",J165,0)</f>
        <v>0</v>
      </c>
      <c r="BI165" s="149">
        <f>IF(N165="nulová",J165,0)</f>
        <v>0</v>
      </c>
      <c r="BJ165" s="17" t="s">
        <v>84</v>
      </c>
      <c r="BK165" s="149">
        <f>ROUND(I165*H165,2)</f>
        <v>0</v>
      </c>
      <c r="BL165" s="17" t="s">
        <v>6454</v>
      </c>
      <c r="BM165" s="148" t="s">
        <v>8217</v>
      </c>
    </row>
    <row r="166" spans="2:65" s="1" customFormat="1" x14ac:dyDescent="0.2">
      <c r="B166" s="32"/>
      <c r="D166" s="150" t="s">
        <v>348</v>
      </c>
      <c r="F166" s="151" t="s">
        <v>8216</v>
      </c>
      <c r="I166" s="152"/>
      <c r="L166" s="32"/>
      <c r="M166" s="153"/>
      <c r="T166" s="56"/>
      <c r="AT166" s="17" t="s">
        <v>348</v>
      </c>
      <c r="AU166" s="17" t="s">
        <v>86</v>
      </c>
    </row>
    <row r="167" spans="2:65" s="15" customFormat="1" x14ac:dyDescent="0.2">
      <c r="B167" s="189"/>
      <c r="D167" s="150" t="s">
        <v>376</v>
      </c>
      <c r="E167" s="190" t="s">
        <v>1</v>
      </c>
      <c r="F167" s="191" t="s">
        <v>8218</v>
      </c>
      <c r="H167" s="190" t="s">
        <v>1</v>
      </c>
      <c r="I167" s="192"/>
      <c r="L167" s="189"/>
      <c r="M167" s="193"/>
      <c r="T167" s="194"/>
      <c r="AT167" s="190" t="s">
        <v>376</v>
      </c>
      <c r="AU167" s="190" t="s">
        <v>86</v>
      </c>
      <c r="AV167" s="15" t="s">
        <v>84</v>
      </c>
      <c r="AW167" s="15" t="s">
        <v>34</v>
      </c>
      <c r="AX167" s="15" t="s">
        <v>77</v>
      </c>
      <c r="AY167" s="190" t="s">
        <v>339</v>
      </c>
    </row>
    <row r="168" spans="2:65" s="12" customFormat="1" x14ac:dyDescent="0.2">
      <c r="B168" s="155"/>
      <c r="D168" s="150" t="s">
        <v>376</v>
      </c>
      <c r="E168" s="156" t="s">
        <v>1</v>
      </c>
      <c r="F168" s="157" t="s">
        <v>8199</v>
      </c>
      <c r="H168" s="158">
        <v>1</v>
      </c>
      <c r="I168" s="159"/>
      <c r="L168" s="155"/>
      <c r="M168" s="160"/>
      <c r="T168" s="161"/>
      <c r="AT168" s="156" t="s">
        <v>376</v>
      </c>
      <c r="AU168" s="156" t="s">
        <v>86</v>
      </c>
      <c r="AV168" s="12" t="s">
        <v>86</v>
      </c>
      <c r="AW168" s="12" t="s">
        <v>34</v>
      </c>
      <c r="AX168" s="12" t="s">
        <v>77</v>
      </c>
      <c r="AY168" s="156" t="s">
        <v>339</v>
      </c>
    </row>
    <row r="169" spans="2:65" s="12" customFormat="1" x14ac:dyDescent="0.2">
      <c r="B169" s="155"/>
      <c r="D169" s="150" t="s">
        <v>376</v>
      </c>
      <c r="E169" s="156" t="s">
        <v>1</v>
      </c>
      <c r="F169" s="157" t="s">
        <v>8203</v>
      </c>
      <c r="H169" s="158">
        <v>1</v>
      </c>
      <c r="I169" s="159"/>
      <c r="L169" s="155"/>
      <c r="M169" s="160"/>
      <c r="T169" s="161"/>
      <c r="AT169" s="156" t="s">
        <v>376</v>
      </c>
      <c r="AU169" s="156" t="s">
        <v>86</v>
      </c>
      <c r="AV169" s="12" t="s">
        <v>86</v>
      </c>
      <c r="AW169" s="12" t="s">
        <v>34</v>
      </c>
      <c r="AX169" s="12" t="s">
        <v>77</v>
      </c>
      <c r="AY169" s="156" t="s">
        <v>339</v>
      </c>
    </row>
    <row r="170" spans="2:65" s="12" customFormat="1" x14ac:dyDescent="0.2">
      <c r="B170" s="155"/>
      <c r="D170" s="150" t="s">
        <v>376</v>
      </c>
      <c r="E170" s="156" t="s">
        <v>1</v>
      </c>
      <c r="F170" s="157" t="s">
        <v>8205</v>
      </c>
      <c r="H170" s="158">
        <v>1</v>
      </c>
      <c r="I170" s="159"/>
      <c r="L170" s="155"/>
      <c r="M170" s="160"/>
      <c r="T170" s="161"/>
      <c r="AT170" s="156" t="s">
        <v>376</v>
      </c>
      <c r="AU170" s="156" t="s">
        <v>86</v>
      </c>
      <c r="AV170" s="12" t="s">
        <v>86</v>
      </c>
      <c r="AW170" s="12" t="s">
        <v>34</v>
      </c>
      <c r="AX170" s="12" t="s">
        <v>77</v>
      </c>
      <c r="AY170" s="156" t="s">
        <v>339</v>
      </c>
    </row>
    <row r="171" spans="2:65" s="12" customFormat="1" x14ac:dyDescent="0.2">
      <c r="B171" s="155"/>
      <c r="D171" s="150" t="s">
        <v>376</v>
      </c>
      <c r="E171" s="156" t="s">
        <v>1</v>
      </c>
      <c r="F171" s="157" t="s">
        <v>8219</v>
      </c>
      <c r="H171" s="158">
        <v>1</v>
      </c>
      <c r="I171" s="159"/>
      <c r="L171" s="155"/>
      <c r="M171" s="160"/>
      <c r="T171" s="161"/>
      <c r="AT171" s="156" t="s">
        <v>376</v>
      </c>
      <c r="AU171" s="156" t="s">
        <v>86</v>
      </c>
      <c r="AV171" s="12" t="s">
        <v>86</v>
      </c>
      <c r="AW171" s="12" t="s">
        <v>34</v>
      </c>
      <c r="AX171" s="12" t="s">
        <v>77</v>
      </c>
      <c r="AY171" s="156" t="s">
        <v>339</v>
      </c>
    </row>
    <row r="172" spans="2:65" s="13" customFormat="1" x14ac:dyDescent="0.2">
      <c r="B172" s="162"/>
      <c r="D172" s="150" t="s">
        <v>376</v>
      </c>
      <c r="E172" s="163" t="s">
        <v>1</v>
      </c>
      <c r="F172" s="164" t="s">
        <v>398</v>
      </c>
      <c r="H172" s="165">
        <v>4</v>
      </c>
      <c r="I172" s="166"/>
      <c r="L172" s="162"/>
      <c r="M172" s="167"/>
      <c r="T172" s="168"/>
      <c r="AT172" s="163" t="s">
        <v>376</v>
      </c>
      <c r="AU172" s="163" t="s">
        <v>86</v>
      </c>
      <c r="AV172" s="13" t="s">
        <v>249</v>
      </c>
      <c r="AW172" s="13" t="s">
        <v>34</v>
      </c>
      <c r="AX172" s="13" t="s">
        <v>84</v>
      </c>
      <c r="AY172" s="163" t="s">
        <v>339</v>
      </c>
    </row>
    <row r="173" spans="2:65" s="1" customFormat="1" ht="16.5" customHeight="1" x14ac:dyDescent="0.2">
      <c r="B173" s="136"/>
      <c r="C173" s="137" t="s">
        <v>370</v>
      </c>
      <c r="D173" s="137" t="s">
        <v>342</v>
      </c>
      <c r="E173" s="138" t="s">
        <v>8220</v>
      </c>
      <c r="F173" s="139" t="s">
        <v>8216</v>
      </c>
      <c r="G173" s="140" t="s">
        <v>1283</v>
      </c>
      <c r="H173" s="141">
        <v>4</v>
      </c>
      <c r="I173" s="142"/>
      <c r="J173" s="143">
        <f>ROUND(I173*H173,2)</f>
        <v>0</v>
      </c>
      <c r="K173" s="139" t="s">
        <v>1</v>
      </c>
      <c r="L173" s="32"/>
      <c r="M173" s="144" t="s">
        <v>1</v>
      </c>
      <c r="N173" s="145" t="s">
        <v>42</v>
      </c>
      <c r="P173" s="146">
        <f>O173*H173</f>
        <v>0</v>
      </c>
      <c r="Q173" s="146">
        <v>0</v>
      </c>
      <c r="R173" s="146">
        <f>Q173*H173</f>
        <v>0</v>
      </c>
      <c r="S173" s="146">
        <v>0</v>
      </c>
      <c r="T173" s="147">
        <f>S173*H173</f>
        <v>0</v>
      </c>
      <c r="AR173" s="148" t="s">
        <v>6454</v>
      </c>
      <c r="AT173" s="148" t="s">
        <v>342</v>
      </c>
      <c r="AU173" s="148" t="s">
        <v>86</v>
      </c>
      <c r="AY173" s="17" t="s">
        <v>339</v>
      </c>
      <c r="BE173" s="149">
        <f>IF(N173="základní",J173,0)</f>
        <v>0</v>
      </c>
      <c r="BF173" s="149">
        <f>IF(N173="snížená",J173,0)</f>
        <v>0</v>
      </c>
      <c r="BG173" s="149">
        <f>IF(N173="zákl. přenesená",J173,0)</f>
        <v>0</v>
      </c>
      <c r="BH173" s="149">
        <f>IF(N173="sníž. přenesená",J173,0)</f>
        <v>0</v>
      </c>
      <c r="BI173" s="149">
        <f>IF(N173="nulová",J173,0)</f>
        <v>0</v>
      </c>
      <c r="BJ173" s="17" t="s">
        <v>84</v>
      </c>
      <c r="BK173" s="149">
        <f>ROUND(I173*H173,2)</f>
        <v>0</v>
      </c>
      <c r="BL173" s="17" t="s">
        <v>6454</v>
      </c>
      <c r="BM173" s="148" t="s">
        <v>8221</v>
      </c>
    </row>
    <row r="174" spans="2:65" s="1" customFormat="1" x14ac:dyDescent="0.2">
      <c r="B174" s="32"/>
      <c r="D174" s="150" t="s">
        <v>348</v>
      </c>
      <c r="F174" s="151" t="s">
        <v>8216</v>
      </c>
      <c r="I174" s="152"/>
      <c r="L174" s="32"/>
      <c r="M174" s="153"/>
      <c r="T174" s="56"/>
      <c r="AT174" s="17" t="s">
        <v>348</v>
      </c>
      <c r="AU174" s="17" t="s">
        <v>86</v>
      </c>
    </row>
    <row r="175" spans="2:65" s="15" customFormat="1" x14ac:dyDescent="0.2">
      <c r="B175" s="189"/>
      <c r="D175" s="150" t="s">
        <v>376</v>
      </c>
      <c r="E175" s="190" t="s">
        <v>1</v>
      </c>
      <c r="F175" s="191" t="s">
        <v>8222</v>
      </c>
      <c r="H175" s="190" t="s">
        <v>1</v>
      </c>
      <c r="I175" s="192"/>
      <c r="L175" s="189"/>
      <c r="M175" s="193"/>
      <c r="T175" s="194"/>
      <c r="AT175" s="190" t="s">
        <v>376</v>
      </c>
      <c r="AU175" s="190" t="s">
        <v>86</v>
      </c>
      <c r="AV175" s="15" t="s">
        <v>84</v>
      </c>
      <c r="AW175" s="15" t="s">
        <v>34</v>
      </c>
      <c r="AX175" s="15" t="s">
        <v>77</v>
      </c>
      <c r="AY175" s="190" t="s">
        <v>339</v>
      </c>
    </row>
    <row r="176" spans="2:65" s="12" customFormat="1" x14ac:dyDescent="0.2">
      <c r="B176" s="155"/>
      <c r="D176" s="150" t="s">
        <v>376</v>
      </c>
      <c r="E176" s="156" t="s">
        <v>1</v>
      </c>
      <c r="F176" s="157" t="s">
        <v>8197</v>
      </c>
      <c r="H176" s="158">
        <v>1</v>
      </c>
      <c r="I176" s="159"/>
      <c r="L176" s="155"/>
      <c r="M176" s="160"/>
      <c r="T176" s="161"/>
      <c r="AT176" s="156" t="s">
        <v>376</v>
      </c>
      <c r="AU176" s="156" t="s">
        <v>86</v>
      </c>
      <c r="AV176" s="12" t="s">
        <v>86</v>
      </c>
      <c r="AW176" s="12" t="s">
        <v>34</v>
      </c>
      <c r="AX176" s="12" t="s">
        <v>77</v>
      </c>
      <c r="AY176" s="156" t="s">
        <v>339</v>
      </c>
    </row>
    <row r="177" spans="2:65" s="12" customFormat="1" x14ac:dyDescent="0.2">
      <c r="B177" s="155"/>
      <c r="D177" s="150" t="s">
        <v>376</v>
      </c>
      <c r="E177" s="156" t="s">
        <v>1</v>
      </c>
      <c r="F177" s="157" t="s">
        <v>8223</v>
      </c>
      <c r="H177" s="158">
        <v>1</v>
      </c>
      <c r="I177" s="159"/>
      <c r="L177" s="155"/>
      <c r="M177" s="160"/>
      <c r="T177" s="161"/>
      <c r="AT177" s="156" t="s">
        <v>376</v>
      </c>
      <c r="AU177" s="156" t="s">
        <v>86</v>
      </c>
      <c r="AV177" s="12" t="s">
        <v>86</v>
      </c>
      <c r="AW177" s="12" t="s">
        <v>34</v>
      </c>
      <c r="AX177" s="12" t="s">
        <v>77</v>
      </c>
      <c r="AY177" s="156" t="s">
        <v>339</v>
      </c>
    </row>
    <row r="178" spans="2:65" s="12" customFormat="1" x14ac:dyDescent="0.2">
      <c r="B178" s="155"/>
      <c r="D178" s="150" t="s">
        <v>376</v>
      </c>
      <c r="E178" s="156" t="s">
        <v>1</v>
      </c>
      <c r="F178" s="157" t="s">
        <v>8224</v>
      </c>
      <c r="H178" s="158">
        <v>1</v>
      </c>
      <c r="I178" s="159"/>
      <c r="L178" s="155"/>
      <c r="M178" s="160"/>
      <c r="T178" s="161"/>
      <c r="AT178" s="156" t="s">
        <v>376</v>
      </c>
      <c r="AU178" s="156" t="s">
        <v>86</v>
      </c>
      <c r="AV178" s="12" t="s">
        <v>86</v>
      </c>
      <c r="AW178" s="12" t="s">
        <v>34</v>
      </c>
      <c r="AX178" s="12" t="s">
        <v>77</v>
      </c>
      <c r="AY178" s="156" t="s">
        <v>339</v>
      </c>
    </row>
    <row r="179" spans="2:65" s="12" customFormat="1" x14ac:dyDescent="0.2">
      <c r="B179" s="155"/>
      <c r="D179" s="150" t="s">
        <v>376</v>
      </c>
      <c r="E179" s="156" t="s">
        <v>1</v>
      </c>
      <c r="F179" s="157" t="s">
        <v>8225</v>
      </c>
      <c r="H179" s="158">
        <v>1</v>
      </c>
      <c r="I179" s="159"/>
      <c r="L179" s="155"/>
      <c r="M179" s="160"/>
      <c r="T179" s="161"/>
      <c r="AT179" s="156" t="s">
        <v>376</v>
      </c>
      <c r="AU179" s="156" t="s">
        <v>86</v>
      </c>
      <c r="AV179" s="12" t="s">
        <v>86</v>
      </c>
      <c r="AW179" s="12" t="s">
        <v>34</v>
      </c>
      <c r="AX179" s="12" t="s">
        <v>77</v>
      </c>
      <c r="AY179" s="156" t="s">
        <v>339</v>
      </c>
    </row>
    <row r="180" spans="2:65" s="13" customFormat="1" x14ac:dyDescent="0.2">
      <c r="B180" s="162"/>
      <c r="D180" s="150" t="s">
        <v>376</v>
      </c>
      <c r="E180" s="163" t="s">
        <v>1</v>
      </c>
      <c r="F180" s="164" t="s">
        <v>398</v>
      </c>
      <c r="H180" s="165">
        <v>4</v>
      </c>
      <c r="I180" s="166"/>
      <c r="L180" s="162"/>
      <c r="M180" s="167"/>
      <c r="T180" s="168"/>
      <c r="AT180" s="163" t="s">
        <v>376</v>
      </c>
      <c r="AU180" s="163" t="s">
        <v>86</v>
      </c>
      <c r="AV180" s="13" t="s">
        <v>249</v>
      </c>
      <c r="AW180" s="13" t="s">
        <v>34</v>
      </c>
      <c r="AX180" s="13" t="s">
        <v>84</v>
      </c>
      <c r="AY180" s="163" t="s">
        <v>339</v>
      </c>
    </row>
    <row r="181" spans="2:65" s="1" customFormat="1" ht="16.5" customHeight="1" x14ac:dyDescent="0.2">
      <c r="B181" s="136"/>
      <c r="C181" s="137" t="s">
        <v>378</v>
      </c>
      <c r="D181" s="137" t="s">
        <v>342</v>
      </c>
      <c r="E181" s="138" t="s">
        <v>8226</v>
      </c>
      <c r="F181" s="139" t="s">
        <v>8216</v>
      </c>
      <c r="G181" s="140" t="s">
        <v>1283</v>
      </c>
      <c r="H181" s="141">
        <v>2</v>
      </c>
      <c r="I181" s="142"/>
      <c r="J181" s="143">
        <f>ROUND(I181*H181,2)</f>
        <v>0</v>
      </c>
      <c r="K181" s="139" t="s">
        <v>1</v>
      </c>
      <c r="L181" s="32"/>
      <c r="M181" s="144" t="s">
        <v>1</v>
      </c>
      <c r="N181" s="145" t="s">
        <v>42</v>
      </c>
      <c r="P181" s="146">
        <f>O181*H181</f>
        <v>0</v>
      </c>
      <c r="Q181" s="146">
        <v>0</v>
      </c>
      <c r="R181" s="146">
        <f>Q181*H181</f>
        <v>0</v>
      </c>
      <c r="S181" s="146">
        <v>0</v>
      </c>
      <c r="T181" s="147">
        <f>S181*H181</f>
        <v>0</v>
      </c>
      <c r="AR181" s="148" t="s">
        <v>6454</v>
      </c>
      <c r="AT181" s="148" t="s">
        <v>342</v>
      </c>
      <c r="AU181" s="148" t="s">
        <v>86</v>
      </c>
      <c r="AY181" s="17" t="s">
        <v>339</v>
      </c>
      <c r="BE181" s="149">
        <f>IF(N181="základní",J181,0)</f>
        <v>0</v>
      </c>
      <c r="BF181" s="149">
        <f>IF(N181="snížená",J181,0)</f>
        <v>0</v>
      </c>
      <c r="BG181" s="149">
        <f>IF(N181="zákl. přenesená",J181,0)</f>
        <v>0</v>
      </c>
      <c r="BH181" s="149">
        <f>IF(N181="sníž. přenesená",J181,0)</f>
        <v>0</v>
      </c>
      <c r="BI181" s="149">
        <f>IF(N181="nulová",J181,0)</f>
        <v>0</v>
      </c>
      <c r="BJ181" s="17" t="s">
        <v>84</v>
      </c>
      <c r="BK181" s="149">
        <f>ROUND(I181*H181,2)</f>
        <v>0</v>
      </c>
      <c r="BL181" s="17" t="s">
        <v>6454</v>
      </c>
      <c r="BM181" s="148" t="s">
        <v>8227</v>
      </c>
    </row>
    <row r="182" spans="2:65" s="1" customFormat="1" x14ac:dyDescent="0.2">
      <c r="B182" s="32"/>
      <c r="D182" s="150" t="s">
        <v>348</v>
      </c>
      <c r="F182" s="151" t="s">
        <v>8216</v>
      </c>
      <c r="I182" s="152"/>
      <c r="L182" s="32"/>
      <c r="M182" s="153"/>
      <c r="T182" s="56"/>
      <c r="AT182" s="17" t="s">
        <v>348</v>
      </c>
      <c r="AU182" s="17" t="s">
        <v>86</v>
      </c>
    </row>
    <row r="183" spans="2:65" s="12" customFormat="1" x14ac:dyDescent="0.2">
      <c r="B183" s="155"/>
      <c r="D183" s="150" t="s">
        <v>376</v>
      </c>
      <c r="E183" s="156" t="s">
        <v>1</v>
      </c>
      <c r="F183" s="157" t="s">
        <v>8228</v>
      </c>
      <c r="H183" s="158">
        <v>1</v>
      </c>
      <c r="I183" s="159"/>
      <c r="L183" s="155"/>
      <c r="M183" s="160"/>
      <c r="T183" s="161"/>
      <c r="AT183" s="156" t="s">
        <v>376</v>
      </c>
      <c r="AU183" s="156" t="s">
        <v>86</v>
      </c>
      <c r="AV183" s="12" t="s">
        <v>86</v>
      </c>
      <c r="AW183" s="12" t="s">
        <v>34</v>
      </c>
      <c r="AX183" s="12" t="s">
        <v>77</v>
      </c>
      <c r="AY183" s="156" t="s">
        <v>339</v>
      </c>
    </row>
    <row r="184" spans="2:65" s="12" customFormat="1" x14ac:dyDescent="0.2">
      <c r="B184" s="155"/>
      <c r="D184" s="150" t="s">
        <v>376</v>
      </c>
      <c r="E184" s="156" t="s">
        <v>1</v>
      </c>
      <c r="F184" s="157" t="s">
        <v>8219</v>
      </c>
      <c r="H184" s="158">
        <v>1</v>
      </c>
      <c r="I184" s="159"/>
      <c r="L184" s="155"/>
      <c r="M184" s="160"/>
      <c r="T184" s="161"/>
      <c r="AT184" s="156" t="s">
        <v>376</v>
      </c>
      <c r="AU184" s="156" t="s">
        <v>86</v>
      </c>
      <c r="AV184" s="12" t="s">
        <v>86</v>
      </c>
      <c r="AW184" s="12" t="s">
        <v>34</v>
      </c>
      <c r="AX184" s="12" t="s">
        <v>77</v>
      </c>
      <c r="AY184" s="156" t="s">
        <v>339</v>
      </c>
    </row>
    <row r="185" spans="2:65" s="13" customFormat="1" x14ac:dyDescent="0.2">
      <c r="B185" s="162"/>
      <c r="D185" s="150" t="s">
        <v>376</v>
      </c>
      <c r="E185" s="163" t="s">
        <v>1</v>
      </c>
      <c r="F185" s="164" t="s">
        <v>398</v>
      </c>
      <c r="H185" s="165">
        <v>2</v>
      </c>
      <c r="I185" s="166"/>
      <c r="L185" s="162"/>
      <c r="M185" s="167"/>
      <c r="T185" s="168"/>
      <c r="AT185" s="163" t="s">
        <v>376</v>
      </c>
      <c r="AU185" s="163" t="s">
        <v>86</v>
      </c>
      <c r="AV185" s="13" t="s">
        <v>249</v>
      </c>
      <c r="AW185" s="13" t="s">
        <v>34</v>
      </c>
      <c r="AX185" s="13" t="s">
        <v>84</v>
      </c>
      <c r="AY185" s="163" t="s">
        <v>339</v>
      </c>
    </row>
    <row r="186" spans="2:65" s="1" customFormat="1" ht="16.5" customHeight="1" x14ac:dyDescent="0.2">
      <c r="B186" s="136"/>
      <c r="C186" s="137" t="s">
        <v>385</v>
      </c>
      <c r="D186" s="137" t="s">
        <v>342</v>
      </c>
      <c r="E186" s="138" t="s">
        <v>8229</v>
      </c>
      <c r="F186" s="139" t="s">
        <v>8230</v>
      </c>
      <c r="G186" s="140" t="s">
        <v>1283</v>
      </c>
      <c r="H186" s="141">
        <v>6</v>
      </c>
      <c r="I186" s="142"/>
      <c r="J186" s="143">
        <f>ROUND(I186*H186,2)</f>
        <v>0</v>
      </c>
      <c r="K186" s="139" t="s">
        <v>902</v>
      </c>
      <c r="L186" s="32"/>
      <c r="M186" s="144" t="s">
        <v>1</v>
      </c>
      <c r="N186" s="145" t="s">
        <v>42</v>
      </c>
      <c r="P186" s="146">
        <f>O186*H186</f>
        <v>0</v>
      </c>
      <c r="Q186" s="146">
        <v>0</v>
      </c>
      <c r="R186" s="146">
        <f>Q186*H186</f>
        <v>0</v>
      </c>
      <c r="S186" s="146">
        <v>0</v>
      </c>
      <c r="T186" s="147">
        <f>S186*H186</f>
        <v>0</v>
      </c>
      <c r="AR186" s="148" t="s">
        <v>6454</v>
      </c>
      <c r="AT186" s="148" t="s">
        <v>342</v>
      </c>
      <c r="AU186" s="148" t="s">
        <v>86</v>
      </c>
      <c r="AY186" s="17" t="s">
        <v>339</v>
      </c>
      <c r="BE186" s="149">
        <f>IF(N186="základní",J186,0)</f>
        <v>0</v>
      </c>
      <c r="BF186" s="149">
        <f>IF(N186="snížená",J186,0)</f>
        <v>0</v>
      </c>
      <c r="BG186" s="149">
        <f>IF(N186="zákl. přenesená",J186,0)</f>
        <v>0</v>
      </c>
      <c r="BH186" s="149">
        <f>IF(N186="sníž. přenesená",J186,0)</f>
        <v>0</v>
      </c>
      <c r="BI186" s="149">
        <f>IF(N186="nulová",J186,0)</f>
        <v>0</v>
      </c>
      <c r="BJ186" s="17" t="s">
        <v>84</v>
      </c>
      <c r="BK186" s="149">
        <f>ROUND(I186*H186,2)</f>
        <v>0</v>
      </c>
      <c r="BL186" s="17" t="s">
        <v>6454</v>
      </c>
      <c r="BM186" s="148" t="s">
        <v>8231</v>
      </c>
    </row>
    <row r="187" spans="2:65" s="1" customFormat="1" x14ac:dyDescent="0.2">
      <c r="B187" s="32"/>
      <c r="D187" s="150" t="s">
        <v>348</v>
      </c>
      <c r="F187" s="151" t="s">
        <v>8230</v>
      </c>
      <c r="I187" s="152"/>
      <c r="L187" s="32"/>
      <c r="M187" s="153"/>
      <c r="T187" s="56"/>
      <c r="AT187" s="17" t="s">
        <v>348</v>
      </c>
      <c r="AU187" s="17" t="s">
        <v>86</v>
      </c>
    </row>
    <row r="188" spans="2:65" s="15" customFormat="1" x14ac:dyDescent="0.2">
      <c r="B188" s="189"/>
      <c r="D188" s="150" t="s">
        <v>376</v>
      </c>
      <c r="E188" s="190" t="s">
        <v>1</v>
      </c>
      <c r="F188" s="191" t="s">
        <v>8232</v>
      </c>
      <c r="H188" s="190" t="s">
        <v>1</v>
      </c>
      <c r="I188" s="192"/>
      <c r="L188" s="189"/>
      <c r="M188" s="193"/>
      <c r="T188" s="194"/>
      <c r="AT188" s="190" t="s">
        <v>376</v>
      </c>
      <c r="AU188" s="190" t="s">
        <v>86</v>
      </c>
      <c r="AV188" s="15" t="s">
        <v>84</v>
      </c>
      <c r="AW188" s="15" t="s">
        <v>34</v>
      </c>
      <c r="AX188" s="15" t="s">
        <v>77</v>
      </c>
      <c r="AY188" s="190" t="s">
        <v>339</v>
      </c>
    </row>
    <row r="189" spans="2:65" s="12" customFormat="1" x14ac:dyDescent="0.2">
      <c r="B189" s="155"/>
      <c r="D189" s="150" t="s">
        <v>376</v>
      </c>
      <c r="E189" s="156" t="s">
        <v>1</v>
      </c>
      <c r="F189" s="157" t="s">
        <v>8233</v>
      </c>
      <c r="H189" s="158">
        <v>6</v>
      </c>
      <c r="I189" s="159"/>
      <c r="L189" s="155"/>
      <c r="M189" s="160"/>
      <c r="T189" s="161"/>
      <c r="AT189" s="156" t="s">
        <v>376</v>
      </c>
      <c r="AU189" s="156" t="s">
        <v>86</v>
      </c>
      <c r="AV189" s="12" t="s">
        <v>86</v>
      </c>
      <c r="AW189" s="12" t="s">
        <v>34</v>
      </c>
      <c r="AX189" s="12" t="s">
        <v>84</v>
      </c>
      <c r="AY189" s="156" t="s">
        <v>339</v>
      </c>
    </row>
    <row r="190" spans="2:65" s="1" customFormat="1" ht="16.5" customHeight="1" x14ac:dyDescent="0.2">
      <c r="B190" s="136"/>
      <c r="C190" s="137" t="s">
        <v>391</v>
      </c>
      <c r="D190" s="137" t="s">
        <v>342</v>
      </c>
      <c r="E190" s="138" t="s">
        <v>8234</v>
      </c>
      <c r="F190" s="139" t="s">
        <v>8235</v>
      </c>
      <c r="G190" s="140" t="s">
        <v>1283</v>
      </c>
      <c r="H190" s="141">
        <v>4</v>
      </c>
      <c r="I190" s="142"/>
      <c r="J190" s="143">
        <f>ROUND(I190*H190,2)</f>
        <v>0</v>
      </c>
      <c r="K190" s="139" t="s">
        <v>902</v>
      </c>
      <c r="L190" s="32"/>
      <c r="M190" s="144" t="s">
        <v>1</v>
      </c>
      <c r="N190" s="145" t="s">
        <v>42</v>
      </c>
      <c r="P190" s="146">
        <f>O190*H190</f>
        <v>0</v>
      </c>
      <c r="Q190" s="146">
        <v>0</v>
      </c>
      <c r="R190" s="146">
        <f>Q190*H190</f>
        <v>0</v>
      </c>
      <c r="S190" s="146">
        <v>0</v>
      </c>
      <c r="T190" s="147">
        <f>S190*H190</f>
        <v>0</v>
      </c>
      <c r="AR190" s="148" t="s">
        <v>6454</v>
      </c>
      <c r="AT190" s="148" t="s">
        <v>342</v>
      </c>
      <c r="AU190" s="148" t="s">
        <v>86</v>
      </c>
      <c r="AY190" s="17" t="s">
        <v>339</v>
      </c>
      <c r="BE190" s="149">
        <f>IF(N190="základní",J190,0)</f>
        <v>0</v>
      </c>
      <c r="BF190" s="149">
        <f>IF(N190="snížená",J190,0)</f>
        <v>0</v>
      </c>
      <c r="BG190" s="149">
        <f>IF(N190="zákl. přenesená",J190,0)</f>
        <v>0</v>
      </c>
      <c r="BH190" s="149">
        <f>IF(N190="sníž. přenesená",J190,0)</f>
        <v>0</v>
      </c>
      <c r="BI190" s="149">
        <f>IF(N190="nulová",J190,0)</f>
        <v>0</v>
      </c>
      <c r="BJ190" s="17" t="s">
        <v>84</v>
      </c>
      <c r="BK190" s="149">
        <f>ROUND(I190*H190,2)</f>
        <v>0</v>
      </c>
      <c r="BL190" s="17" t="s">
        <v>6454</v>
      </c>
      <c r="BM190" s="148" t="s">
        <v>8236</v>
      </c>
    </row>
    <row r="191" spans="2:65" s="1" customFormat="1" x14ac:dyDescent="0.2">
      <c r="B191" s="32"/>
      <c r="D191" s="150" t="s">
        <v>348</v>
      </c>
      <c r="F191" s="151" t="s">
        <v>8235</v>
      </c>
      <c r="I191" s="152"/>
      <c r="L191" s="32"/>
      <c r="M191" s="153"/>
      <c r="T191" s="56"/>
      <c r="AT191" s="17" t="s">
        <v>348</v>
      </c>
      <c r="AU191" s="17" t="s">
        <v>86</v>
      </c>
    </row>
    <row r="192" spans="2:65" s="1" customFormat="1" ht="19.2" x14ac:dyDescent="0.2">
      <c r="B192" s="32"/>
      <c r="D192" s="150" t="s">
        <v>350</v>
      </c>
      <c r="F192" s="154" t="s">
        <v>8237</v>
      </c>
      <c r="I192" s="152"/>
      <c r="L192" s="32"/>
      <c r="M192" s="153"/>
      <c r="T192" s="56"/>
      <c r="AT192" s="17" t="s">
        <v>350</v>
      </c>
      <c r="AU192" s="17" t="s">
        <v>86</v>
      </c>
    </row>
    <row r="193" spans="2:65" s="15" customFormat="1" x14ac:dyDescent="0.2">
      <c r="B193" s="189"/>
      <c r="D193" s="150" t="s">
        <v>376</v>
      </c>
      <c r="E193" s="190" t="s">
        <v>1</v>
      </c>
      <c r="F193" s="191" t="s">
        <v>8238</v>
      </c>
      <c r="H193" s="190" t="s">
        <v>1</v>
      </c>
      <c r="I193" s="192"/>
      <c r="L193" s="189"/>
      <c r="M193" s="193"/>
      <c r="T193" s="194"/>
      <c r="AT193" s="190" t="s">
        <v>376</v>
      </c>
      <c r="AU193" s="190" t="s">
        <v>86</v>
      </c>
      <c r="AV193" s="15" t="s">
        <v>84</v>
      </c>
      <c r="AW193" s="15" t="s">
        <v>34</v>
      </c>
      <c r="AX193" s="15" t="s">
        <v>77</v>
      </c>
      <c r="AY193" s="190" t="s">
        <v>339</v>
      </c>
    </row>
    <row r="194" spans="2:65" s="15" customFormat="1" x14ac:dyDescent="0.2">
      <c r="B194" s="189"/>
      <c r="D194" s="150" t="s">
        <v>376</v>
      </c>
      <c r="E194" s="190" t="s">
        <v>1</v>
      </c>
      <c r="F194" s="191" t="s">
        <v>8239</v>
      </c>
      <c r="H194" s="190" t="s">
        <v>1</v>
      </c>
      <c r="I194" s="192"/>
      <c r="L194" s="189"/>
      <c r="M194" s="193"/>
      <c r="T194" s="194"/>
      <c r="AT194" s="190" t="s">
        <v>376</v>
      </c>
      <c r="AU194" s="190" t="s">
        <v>86</v>
      </c>
      <c r="AV194" s="15" t="s">
        <v>84</v>
      </c>
      <c r="AW194" s="15" t="s">
        <v>34</v>
      </c>
      <c r="AX194" s="15" t="s">
        <v>77</v>
      </c>
      <c r="AY194" s="190" t="s">
        <v>339</v>
      </c>
    </row>
    <row r="195" spans="2:65" s="12" customFormat="1" x14ac:dyDescent="0.2">
      <c r="B195" s="155"/>
      <c r="D195" s="150" t="s">
        <v>376</v>
      </c>
      <c r="E195" s="156" t="s">
        <v>1</v>
      </c>
      <c r="F195" s="157" t="s">
        <v>8197</v>
      </c>
      <c r="H195" s="158">
        <v>1</v>
      </c>
      <c r="I195" s="159"/>
      <c r="L195" s="155"/>
      <c r="M195" s="160"/>
      <c r="T195" s="161"/>
      <c r="AT195" s="156" t="s">
        <v>376</v>
      </c>
      <c r="AU195" s="156" t="s">
        <v>86</v>
      </c>
      <c r="AV195" s="12" t="s">
        <v>86</v>
      </c>
      <c r="AW195" s="12" t="s">
        <v>34</v>
      </c>
      <c r="AX195" s="12" t="s">
        <v>77</v>
      </c>
      <c r="AY195" s="156" t="s">
        <v>339</v>
      </c>
    </row>
    <row r="196" spans="2:65" s="12" customFormat="1" x14ac:dyDescent="0.2">
      <c r="B196" s="155"/>
      <c r="D196" s="150" t="s">
        <v>376</v>
      </c>
      <c r="E196" s="156" t="s">
        <v>1</v>
      </c>
      <c r="F196" s="157" t="s">
        <v>8223</v>
      </c>
      <c r="H196" s="158">
        <v>1</v>
      </c>
      <c r="I196" s="159"/>
      <c r="L196" s="155"/>
      <c r="M196" s="160"/>
      <c r="T196" s="161"/>
      <c r="AT196" s="156" t="s">
        <v>376</v>
      </c>
      <c r="AU196" s="156" t="s">
        <v>86</v>
      </c>
      <c r="AV196" s="12" t="s">
        <v>86</v>
      </c>
      <c r="AW196" s="12" t="s">
        <v>34</v>
      </c>
      <c r="AX196" s="12" t="s">
        <v>77</v>
      </c>
      <c r="AY196" s="156" t="s">
        <v>339</v>
      </c>
    </row>
    <row r="197" spans="2:65" s="12" customFormat="1" x14ac:dyDescent="0.2">
      <c r="B197" s="155"/>
      <c r="D197" s="150" t="s">
        <v>376</v>
      </c>
      <c r="E197" s="156" t="s">
        <v>1</v>
      </c>
      <c r="F197" s="157" t="s">
        <v>8224</v>
      </c>
      <c r="H197" s="158">
        <v>1</v>
      </c>
      <c r="I197" s="159"/>
      <c r="L197" s="155"/>
      <c r="M197" s="160"/>
      <c r="T197" s="161"/>
      <c r="AT197" s="156" t="s">
        <v>376</v>
      </c>
      <c r="AU197" s="156" t="s">
        <v>86</v>
      </c>
      <c r="AV197" s="12" t="s">
        <v>86</v>
      </c>
      <c r="AW197" s="12" t="s">
        <v>34</v>
      </c>
      <c r="AX197" s="12" t="s">
        <v>77</v>
      </c>
      <c r="AY197" s="156" t="s">
        <v>339</v>
      </c>
    </row>
    <row r="198" spans="2:65" s="12" customFormat="1" x14ac:dyDescent="0.2">
      <c r="B198" s="155"/>
      <c r="D198" s="150" t="s">
        <v>376</v>
      </c>
      <c r="E198" s="156" t="s">
        <v>1</v>
      </c>
      <c r="F198" s="157" t="s">
        <v>8225</v>
      </c>
      <c r="H198" s="158">
        <v>1</v>
      </c>
      <c r="I198" s="159"/>
      <c r="L198" s="155"/>
      <c r="M198" s="160"/>
      <c r="T198" s="161"/>
      <c r="AT198" s="156" t="s">
        <v>376</v>
      </c>
      <c r="AU198" s="156" t="s">
        <v>86</v>
      </c>
      <c r="AV198" s="12" t="s">
        <v>86</v>
      </c>
      <c r="AW198" s="12" t="s">
        <v>34</v>
      </c>
      <c r="AX198" s="12" t="s">
        <v>77</v>
      </c>
      <c r="AY198" s="156" t="s">
        <v>339</v>
      </c>
    </row>
    <row r="199" spans="2:65" s="13" customFormat="1" x14ac:dyDescent="0.2">
      <c r="B199" s="162"/>
      <c r="D199" s="150" t="s">
        <v>376</v>
      </c>
      <c r="E199" s="163" t="s">
        <v>1</v>
      </c>
      <c r="F199" s="164" t="s">
        <v>398</v>
      </c>
      <c r="H199" s="165">
        <v>4</v>
      </c>
      <c r="I199" s="166"/>
      <c r="L199" s="162"/>
      <c r="M199" s="167"/>
      <c r="T199" s="168"/>
      <c r="AT199" s="163" t="s">
        <v>376</v>
      </c>
      <c r="AU199" s="163" t="s">
        <v>86</v>
      </c>
      <c r="AV199" s="13" t="s">
        <v>249</v>
      </c>
      <c r="AW199" s="13" t="s">
        <v>34</v>
      </c>
      <c r="AX199" s="13" t="s">
        <v>84</v>
      </c>
      <c r="AY199" s="163" t="s">
        <v>339</v>
      </c>
    </row>
    <row r="200" spans="2:65" s="1" customFormat="1" ht="16.5" customHeight="1" x14ac:dyDescent="0.2">
      <c r="B200" s="136"/>
      <c r="C200" s="137" t="s">
        <v>399</v>
      </c>
      <c r="D200" s="137" t="s">
        <v>342</v>
      </c>
      <c r="E200" s="138" t="s">
        <v>8240</v>
      </c>
      <c r="F200" s="139" t="s">
        <v>8235</v>
      </c>
      <c r="G200" s="140" t="s">
        <v>1283</v>
      </c>
      <c r="H200" s="141">
        <v>5</v>
      </c>
      <c r="I200" s="142"/>
      <c r="J200" s="143">
        <f>ROUND(I200*H200,2)</f>
        <v>0</v>
      </c>
      <c r="K200" s="139" t="s">
        <v>1</v>
      </c>
      <c r="L200" s="32"/>
      <c r="M200" s="144" t="s">
        <v>1</v>
      </c>
      <c r="N200" s="145" t="s">
        <v>42</v>
      </c>
      <c r="P200" s="146">
        <f>O200*H200</f>
        <v>0</v>
      </c>
      <c r="Q200" s="146">
        <v>0</v>
      </c>
      <c r="R200" s="146">
        <f>Q200*H200</f>
        <v>0</v>
      </c>
      <c r="S200" s="146">
        <v>0</v>
      </c>
      <c r="T200" s="147">
        <f>S200*H200</f>
        <v>0</v>
      </c>
      <c r="AR200" s="148" t="s">
        <v>6454</v>
      </c>
      <c r="AT200" s="148" t="s">
        <v>342</v>
      </c>
      <c r="AU200" s="148" t="s">
        <v>86</v>
      </c>
      <c r="AY200" s="17" t="s">
        <v>339</v>
      </c>
      <c r="BE200" s="149">
        <f>IF(N200="základní",J200,0)</f>
        <v>0</v>
      </c>
      <c r="BF200" s="149">
        <f>IF(N200="snížená",J200,0)</f>
        <v>0</v>
      </c>
      <c r="BG200" s="149">
        <f>IF(N200="zákl. přenesená",J200,0)</f>
        <v>0</v>
      </c>
      <c r="BH200" s="149">
        <f>IF(N200="sníž. přenesená",J200,0)</f>
        <v>0</v>
      </c>
      <c r="BI200" s="149">
        <f>IF(N200="nulová",J200,0)</f>
        <v>0</v>
      </c>
      <c r="BJ200" s="17" t="s">
        <v>84</v>
      </c>
      <c r="BK200" s="149">
        <f>ROUND(I200*H200,2)</f>
        <v>0</v>
      </c>
      <c r="BL200" s="17" t="s">
        <v>6454</v>
      </c>
      <c r="BM200" s="148" t="s">
        <v>8241</v>
      </c>
    </row>
    <row r="201" spans="2:65" s="1" customFormat="1" x14ac:dyDescent="0.2">
      <c r="B201" s="32"/>
      <c r="D201" s="150" t="s">
        <v>348</v>
      </c>
      <c r="F201" s="151" t="s">
        <v>8235</v>
      </c>
      <c r="I201" s="152"/>
      <c r="L201" s="32"/>
      <c r="M201" s="153"/>
      <c r="T201" s="56"/>
      <c r="AT201" s="17" t="s">
        <v>348</v>
      </c>
      <c r="AU201" s="17" t="s">
        <v>86</v>
      </c>
    </row>
    <row r="202" spans="2:65" s="1" customFormat="1" ht="19.2" x14ac:dyDescent="0.2">
      <c r="B202" s="32"/>
      <c r="D202" s="150" t="s">
        <v>350</v>
      </c>
      <c r="F202" s="154" t="s">
        <v>8237</v>
      </c>
      <c r="I202" s="152"/>
      <c r="L202" s="32"/>
      <c r="M202" s="153"/>
      <c r="T202" s="56"/>
      <c r="AT202" s="17" t="s">
        <v>350</v>
      </c>
      <c r="AU202" s="17" t="s">
        <v>86</v>
      </c>
    </row>
    <row r="203" spans="2:65" s="12" customFormat="1" x14ac:dyDescent="0.2">
      <c r="B203" s="155"/>
      <c r="D203" s="150" t="s">
        <v>376</v>
      </c>
      <c r="E203" s="156" t="s">
        <v>1</v>
      </c>
      <c r="F203" s="157" t="s">
        <v>8242</v>
      </c>
      <c r="H203" s="158">
        <v>1</v>
      </c>
      <c r="I203" s="159"/>
      <c r="L203" s="155"/>
      <c r="M203" s="160"/>
      <c r="T203" s="161"/>
      <c r="AT203" s="156" t="s">
        <v>376</v>
      </c>
      <c r="AU203" s="156" t="s">
        <v>86</v>
      </c>
      <c r="AV203" s="12" t="s">
        <v>86</v>
      </c>
      <c r="AW203" s="12" t="s">
        <v>34</v>
      </c>
      <c r="AX203" s="12" t="s">
        <v>77</v>
      </c>
      <c r="AY203" s="156" t="s">
        <v>339</v>
      </c>
    </row>
    <row r="204" spans="2:65" s="15" customFormat="1" x14ac:dyDescent="0.2">
      <c r="B204" s="189"/>
      <c r="D204" s="150" t="s">
        <v>376</v>
      </c>
      <c r="E204" s="190" t="s">
        <v>1</v>
      </c>
      <c r="F204" s="191" t="s">
        <v>8243</v>
      </c>
      <c r="H204" s="190" t="s">
        <v>1</v>
      </c>
      <c r="I204" s="192"/>
      <c r="L204" s="189"/>
      <c r="M204" s="193"/>
      <c r="T204" s="194"/>
      <c r="AT204" s="190" t="s">
        <v>376</v>
      </c>
      <c r="AU204" s="190" t="s">
        <v>86</v>
      </c>
      <c r="AV204" s="15" t="s">
        <v>84</v>
      </c>
      <c r="AW204" s="15" t="s">
        <v>34</v>
      </c>
      <c r="AX204" s="15" t="s">
        <v>77</v>
      </c>
      <c r="AY204" s="190" t="s">
        <v>339</v>
      </c>
    </row>
    <row r="205" spans="2:65" s="12" customFormat="1" x14ac:dyDescent="0.2">
      <c r="B205" s="155"/>
      <c r="D205" s="150" t="s">
        <v>376</v>
      </c>
      <c r="E205" s="156" t="s">
        <v>1</v>
      </c>
      <c r="F205" s="157" t="s">
        <v>8199</v>
      </c>
      <c r="H205" s="158">
        <v>1</v>
      </c>
      <c r="I205" s="159"/>
      <c r="L205" s="155"/>
      <c r="M205" s="160"/>
      <c r="T205" s="161"/>
      <c r="AT205" s="156" t="s">
        <v>376</v>
      </c>
      <c r="AU205" s="156" t="s">
        <v>86</v>
      </c>
      <c r="AV205" s="12" t="s">
        <v>86</v>
      </c>
      <c r="AW205" s="12" t="s">
        <v>34</v>
      </c>
      <c r="AX205" s="12" t="s">
        <v>77</v>
      </c>
      <c r="AY205" s="156" t="s">
        <v>339</v>
      </c>
    </row>
    <row r="206" spans="2:65" s="12" customFormat="1" x14ac:dyDescent="0.2">
      <c r="B206" s="155"/>
      <c r="D206" s="150" t="s">
        <v>376</v>
      </c>
      <c r="E206" s="156" t="s">
        <v>1</v>
      </c>
      <c r="F206" s="157" t="s">
        <v>8203</v>
      </c>
      <c r="H206" s="158">
        <v>1</v>
      </c>
      <c r="I206" s="159"/>
      <c r="L206" s="155"/>
      <c r="M206" s="160"/>
      <c r="T206" s="161"/>
      <c r="AT206" s="156" t="s">
        <v>376</v>
      </c>
      <c r="AU206" s="156" t="s">
        <v>86</v>
      </c>
      <c r="AV206" s="12" t="s">
        <v>86</v>
      </c>
      <c r="AW206" s="12" t="s">
        <v>34</v>
      </c>
      <c r="AX206" s="12" t="s">
        <v>77</v>
      </c>
      <c r="AY206" s="156" t="s">
        <v>339</v>
      </c>
    </row>
    <row r="207" spans="2:65" s="12" customFormat="1" x14ac:dyDescent="0.2">
      <c r="B207" s="155"/>
      <c r="D207" s="150" t="s">
        <v>376</v>
      </c>
      <c r="E207" s="156" t="s">
        <v>1</v>
      </c>
      <c r="F207" s="157" t="s">
        <v>8205</v>
      </c>
      <c r="H207" s="158">
        <v>1</v>
      </c>
      <c r="I207" s="159"/>
      <c r="L207" s="155"/>
      <c r="M207" s="160"/>
      <c r="T207" s="161"/>
      <c r="AT207" s="156" t="s">
        <v>376</v>
      </c>
      <c r="AU207" s="156" t="s">
        <v>86</v>
      </c>
      <c r="AV207" s="12" t="s">
        <v>86</v>
      </c>
      <c r="AW207" s="12" t="s">
        <v>34</v>
      </c>
      <c r="AX207" s="12" t="s">
        <v>77</v>
      </c>
      <c r="AY207" s="156" t="s">
        <v>339</v>
      </c>
    </row>
    <row r="208" spans="2:65" s="12" customFormat="1" x14ac:dyDescent="0.2">
      <c r="B208" s="155"/>
      <c r="D208" s="150" t="s">
        <v>376</v>
      </c>
      <c r="E208" s="156" t="s">
        <v>1</v>
      </c>
      <c r="F208" s="157" t="s">
        <v>8244</v>
      </c>
      <c r="H208" s="158">
        <v>1</v>
      </c>
      <c r="I208" s="159"/>
      <c r="L208" s="155"/>
      <c r="M208" s="160"/>
      <c r="T208" s="161"/>
      <c r="AT208" s="156" t="s">
        <v>376</v>
      </c>
      <c r="AU208" s="156" t="s">
        <v>86</v>
      </c>
      <c r="AV208" s="12" t="s">
        <v>86</v>
      </c>
      <c r="AW208" s="12" t="s">
        <v>34</v>
      </c>
      <c r="AX208" s="12" t="s">
        <v>77</v>
      </c>
      <c r="AY208" s="156" t="s">
        <v>339</v>
      </c>
    </row>
    <row r="209" spans="2:65" s="13" customFormat="1" x14ac:dyDescent="0.2">
      <c r="B209" s="162"/>
      <c r="D209" s="150" t="s">
        <v>376</v>
      </c>
      <c r="E209" s="163" t="s">
        <v>1</v>
      </c>
      <c r="F209" s="164" t="s">
        <v>398</v>
      </c>
      <c r="H209" s="165">
        <v>5</v>
      </c>
      <c r="I209" s="166"/>
      <c r="L209" s="162"/>
      <c r="M209" s="167"/>
      <c r="T209" s="168"/>
      <c r="AT209" s="163" t="s">
        <v>376</v>
      </c>
      <c r="AU209" s="163" t="s">
        <v>86</v>
      </c>
      <c r="AV209" s="13" t="s">
        <v>249</v>
      </c>
      <c r="AW209" s="13" t="s">
        <v>34</v>
      </c>
      <c r="AX209" s="13" t="s">
        <v>84</v>
      </c>
      <c r="AY209" s="163" t="s">
        <v>339</v>
      </c>
    </row>
    <row r="210" spans="2:65" s="1" customFormat="1" ht="16.5" customHeight="1" x14ac:dyDescent="0.2">
      <c r="B210" s="136"/>
      <c r="C210" s="137" t="s">
        <v>405</v>
      </c>
      <c r="D210" s="137" t="s">
        <v>342</v>
      </c>
      <c r="E210" s="138" t="s">
        <v>8245</v>
      </c>
      <c r="F210" s="139" t="s">
        <v>8235</v>
      </c>
      <c r="G210" s="140" t="s">
        <v>1283</v>
      </c>
      <c r="H210" s="141">
        <v>1</v>
      </c>
      <c r="I210" s="142"/>
      <c r="J210" s="143">
        <f>ROUND(I210*H210,2)</f>
        <v>0</v>
      </c>
      <c r="K210" s="139" t="s">
        <v>1</v>
      </c>
      <c r="L210" s="32"/>
      <c r="M210" s="144" t="s">
        <v>1</v>
      </c>
      <c r="N210" s="145" t="s">
        <v>42</v>
      </c>
      <c r="P210" s="146">
        <f>O210*H210</f>
        <v>0</v>
      </c>
      <c r="Q210" s="146">
        <v>0</v>
      </c>
      <c r="R210" s="146">
        <f>Q210*H210</f>
        <v>0</v>
      </c>
      <c r="S210" s="146">
        <v>0</v>
      </c>
      <c r="T210" s="147">
        <f>S210*H210</f>
        <v>0</v>
      </c>
      <c r="AR210" s="148" t="s">
        <v>6454</v>
      </c>
      <c r="AT210" s="148" t="s">
        <v>342</v>
      </c>
      <c r="AU210" s="148" t="s">
        <v>86</v>
      </c>
      <c r="AY210" s="17" t="s">
        <v>339</v>
      </c>
      <c r="BE210" s="149">
        <f>IF(N210="základní",J210,0)</f>
        <v>0</v>
      </c>
      <c r="BF210" s="149">
        <f>IF(N210="snížená",J210,0)</f>
        <v>0</v>
      </c>
      <c r="BG210" s="149">
        <f>IF(N210="zákl. přenesená",J210,0)</f>
        <v>0</v>
      </c>
      <c r="BH210" s="149">
        <f>IF(N210="sníž. přenesená",J210,0)</f>
        <v>0</v>
      </c>
      <c r="BI210" s="149">
        <f>IF(N210="nulová",J210,0)</f>
        <v>0</v>
      </c>
      <c r="BJ210" s="17" t="s">
        <v>84</v>
      </c>
      <c r="BK210" s="149">
        <f>ROUND(I210*H210,2)</f>
        <v>0</v>
      </c>
      <c r="BL210" s="17" t="s">
        <v>6454</v>
      </c>
      <c r="BM210" s="148" t="s">
        <v>8246</v>
      </c>
    </row>
    <row r="211" spans="2:65" s="1" customFormat="1" x14ac:dyDescent="0.2">
      <c r="B211" s="32"/>
      <c r="D211" s="150" t="s">
        <v>348</v>
      </c>
      <c r="F211" s="151" t="s">
        <v>8235</v>
      </c>
      <c r="I211" s="152"/>
      <c r="L211" s="32"/>
      <c r="M211" s="153"/>
      <c r="T211" s="56"/>
      <c r="AT211" s="17" t="s">
        <v>348</v>
      </c>
      <c r="AU211" s="17" t="s">
        <v>86</v>
      </c>
    </row>
    <row r="212" spans="2:65" s="1" customFormat="1" ht="19.2" x14ac:dyDescent="0.2">
      <c r="B212" s="32"/>
      <c r="D212" s="150" t="s">
        <v>350</v>
      </c>
      <c r="F212" s="154" t="s">
        <v>8237</v>
      </c>
      <c r="I212" s="152"/>
      <c r="L212" s="32"/>
      <c r="M212" s="153"/>
      <c r="T212" s="56"/>
      <c r="AT212" s="17" t="s">
        <v>350</v>
      </c>
      <c r="AU212" s="17" t="s">
        <v>86</v>
      </c>
    </row>
    <row r="213" spans="2:65" s="15" customFormat="1" x14ac:dyDescent="0.2">
      <c r="B213" s="189"/>
      <c r="D213" s="150" t="s">
        <v>376</v>
      </c>
      <c r="E213" s="190" t="s">
        <v>1</v>
      </c>
      <c r="F213" s="191" t="s">
        <v>8238</v>
      </c>
      <c r="H213" s="190" t="s">
        <v>1</v>
      </c>
      <c r="I213" s="192"/>
      <c r="L213" s="189"/>
      <c r="M213" s="193"/>
      <c r="T213" s="194"/>
      <c r="AT213" s="190" t="s">
        <v>376</v>
      </c>
      <c r="AU213" s="190" t="s">
        <v>86</v>
      </c>
      <c r="AV213" s="15" t="s">
        <v>84</v>
      </c>
      <c r="AW213" s="15" t="s">
        <v>34</v>
      </c>
      <c r="AX213" s="15" t="s">
        <v>77</v>
      </c>
      <c r="AY213" s="190" t="s">
        <v>339</v>
      </c>
    </row>
    <row r="214" spans="2:65" s="15" customFormat="1" x14ac:dyDescent="0.2">
      <c r="B214" s="189"/>
      <c r="D214" s="150" t="s">
        <v>376</v>
      </c>
      <c r="E214" s="190" t="s">
        <v>1</v>
      </c>
      <c r="F214" s="191" t="s">
        <v>8247</v>
      </c>
      <c r="H214" s="190" t="s">
        <v>1</v>
      </c>
      <c r="I214" s="192"/>
      <c r="L214" s="189"/>
      <c r="M214" s="193"/>
      <c r="T214" s="194"/>
      <c r="AT214" s="190" t="s">
        <v>376</v>
      </c>
      <c r="AU214" s="190" t="s">
        <v>86</v>
      </c>
      <c r="AV214" s="15" t="s">
        <v>84</v>
      </c>
      <c r="AW214" s="15" t="s">
        <v>34</v>
      </c>
      <c r="AX214" s="15" t="s">
        <v>77</v>
      </c>
      <c r="AY214" s="190" t="s">
        <v>339</v>
      </c>
    </row>
    <row r="215" spans="2:65" s="12" customFormat="1" x14ac:dyDescent="0.2">
      <c r="B215" s="155"/>
      <c r="D215" s="150" t="s">
        <v>376</v>
      </c>
      <c r="E215" s="156" t="s">
        <v>1</v>
      </c>
      <c r="F215" s="157" t="s">
        <v>8219</v>
      </c>
      <c r="H215" s="158">
        <v>1</v>
      </c>
      <c r="I215" s="159"/>
      <c r="L215" s="155"/>
      <c r="M215" s="160"/>
      <c r="T215" s="161"/>
      <c r="AT215" s="156" t="s">
        <v>376</v>
      </c>
      <c r="AU215" s="156" t="s">
        <v>86</v>
      </c>
      <c r="AV215" s="12" t="s">
        <v>86</v>
      </c>
      <c r="AW215" s="12" t="s">
        <v>34</v>
      </c>
      <c r="AX215" s="12" t="s">
        <v>77</v>
      </c>
      <c r="AY215" s="156" t="s">
        <v>339</v>
      </c>
    </row>
    <row r="216" spans="2:65" s="13" customFormat="1" x14ac:dyDescent="0.2">
      <c r="B216" s="162"/>
      <c r="D216" s="150" t="s">
        <v>376</v>
      </c>
      <c r="E216" s="163" t="s">
        <v>1</v>
      </c>
      <c r="F216" s="164" t="s">
        <v>398</v>
      </c>
      <c r="H216" s="165">
        <v>1</v>
      </c>
      <c r="I216" s="166"/>
      <c r="L216" s="162"/>
      <c r="M216" s="167"/>
      <c r="T216" s="168"/>
      <c r="AT216" s="163" t="s">
        <v>376</v>
      </c>
      <c r="AU216" s="163" t="s">
        <v>86</v>
      </c>
      <c r="AV216" s="13" t="s">
        <v>249</v>
      </c>
      <c r="AW216" s="13" t="s">
        <v>34</v>
      </c>
      <c r="AX216" s="13" t="s">
        <v>84</v>
      </c>
      <c r="AY216" s="163" t="s">
        <v>339</v>
      </c>
    </row>
    <row r="217" spans="2:65" s="1" customFormat="1" ht="16.5" customHeight="1" x14ac:dyDescent="0.2">
      <c r="B217" s="136"/>
      <c r="C217" s="137" t="s">
        <v>8</v>
      </c>
      <c r="D217" s="137" t="s">
        <v>342</v>
      </c>
      <c r="E217" s="138" t="s">
        <v>8248</v>
      </c>
      <c r="F217" s="139" t="s">
        <v>8249</v>
      </c>
      <c r="G217" s="140" t="s">
        <v>1283</v>
      </c>
      <c r="H217" s="141">
        <v>10</v>
      </c>
      <c r="I217" s="142"/>
      <c r="J217" s="143">
        <f>ROUND(I217*H217,2)</f>
        <v>0</v>
      </c>
      <c r="K217" s="139" t="s">
        <v>902</v>
      </c>
      <c r="L217" s="32"/>
      <c r="M217" s="144" t="s">
        <v>1</v>
      </c>
      <c r="N217" s="145" t="s">
        <v>42</v>
      </c>
      <c r="P217" s="146">
        <f>O217*H217</f>
        <v>0</v>
      </c>
      <c r="Q217" s="146">
        <v>0</v>
      </c>
      <c r="R217" s="146">
        <f>Q217*H217</f>
        <v>0</v>
      </c>
      <c r="S217" s="146">
        <v>0</v>
      </c>
      <c r="T217" s="147">
        <f>S217*H217</f>
        <v>0</v>
      </c>
      <c r="AR217" s="148" t="s">
        <v>6454</v>
      </c>
      <c r="AT217" s="148" t="s">
        <v>342</v>
      </c>
      <c r="AU217" s="148" t="s">
        <v>86</v>
      </c>
      <c r="AY217" s="17" t="s">
        <v>339</v>
      </c>
      <c r="BE217" s="149">
        <f>IF(N217="základní",J217,0)</f>
        <v>0</v>
      </c>
      <c r="BF217" s="149">
        <f>IF(N217="snížená",J217,0)</f>
        <v>0</v>
      </c>
      <c r="BG217" s="149">
        <f>IF(N217="zákl. přenesená",J217,0)</f>
        <v>0</v>
      </c>
      <c r="BH217" s="149">
        <f>IF(N217="sníž. přenesená",J217,0)</f>
        <v>0</v>
      </c>
      <c r="BI217" s="149">
        <f>IF(N217="nulová",J217,0)</f>
        <v>0</v>
      </c>
      <c r="BJ217" s="17" t="s">
        <v>84</v>
      </c>
      <c r="BK217" s="149">
        <f>ROUND(I217*H217,2)</f>
        <v>0</v>
      </c>
      <c r="BL217" s="17" t="s">
        <v>6454</v>
      </c>
      <c r="BM217" s="148" t="s">
        <v>8250</v>
      </c>
    </row>
    <row r="218" spans="2:65" s="1" customFormat="1" x14ac:dyDescent="0.2">
      <c r="B218" s="32"/>
      <c r="D218" s="150" t="s">
        <v>348</v>
      </c>
      <c r="F218" s="151" t="s">
        <v>8249</v>
      </c>
      <c r="I218" s="152"/>
      <c r="L218" s="32"/>
      <c r="M218" s="153"/>
      <c r="T218" s="56"/>
      <c r="AT218" s="17" t="s">
        <v>348</v>
      </c>
      <c r="AU218" s="17" t="s">
        <v>86</v>
      </c>
    </row>
    <row r="219" spans="2:65" s="15" customFormat="1" ht="20.399999999999999" x14ac:dyDescent="0.2">
      <c r="B219" s="189"/>
      <c r="D219" s="150" t="s">
        <v>376</v>
      </c>
      <c r="E219" s="190" t="s">
        <v>1</v>
      </c>
      <c r="F219" s="191" t="s">
        <v>8251</v>
      </c>
      <c r="H219" s="190" t="s">
        <v>1</v>
      </c>
      <c r="I219" s="192"/>
      <c r="L219" s="189"/>
      <c r="M219" s="193"/>
      <c r="T219" s="194"/>
      <c r="AT219" s="190" t="s">
        <v>376</v>
      </c>
      <c r="AU219" s="190" t="s">
        <v>86</v>
      </c>
      <c r="AV219" s="15" t="s">
        <v>84</v>
      </c>
      <c r="AW219" s="15" t="s">
        <v>34</v>
      </c>
      <c r="AX219" s="15" t="s">
        <v>77</v>
      </c>
      <c r="AY219" s="190" t="s">
        <v>339</v>
      </c>
    </row>
    <row r="220" spans="2:65" s="12" customFormat="1" x14ac:dyDescent="0.2">
      <c r="B220" s="155"/>
      <c r="D220" s="150" t="s">
        <v>376</v>
      </c>
      <c r="E220" s="156" t="s">
        <v>1</v>
      </c>
      <c r="F220" s="157" t="s">
        <v>8197</v>
      </c>
      <c r="H220" s="158">
        <v>1</v>
      </c>
      <c r="I220" s="159"/>
      <c r="L220" s="155"/>
      <c r="M220" s="160"/>
      <c r="T220" s="161"/>
      <c r="AT220" s="156" t="s">
        <v>376</v>
      </c>
      <c r="AU220" s="156" t="s">
        <v>86</v>
      </c>
      <c r="AV220" s="12" t="s">
        <v>86</v>
      </c>
      <c r="AW220" s="12" t="s">
        <v>34</v>
      </c>
      <c r="AX220" s="12" t="s">
        <v>77</v>
      </c>
      <c r="AY220" s="156" t="s">
        <v>339</v>
      </c>
    </row>
    <row r="221" spans="2:65" s="12" customFormat="1" x14ac:dyDescent="0.2">
      <c r="B221" s="155"/>
      <c r="D221" s="150" t="s">
        <v>376</v>
      </c>
      <c r="E221" s="156" t="s">
        <v>1</v>
      </c>
      <c r="F221" s="157" t="s">
        <v>8223</v>
      </c>
      <c r="H221" s="158">
        <v>1</v>
      </c>
      <c r="I221" s="159"/>
      <c r="L221" s="155"/>
      <c r="M221" s="160"/>
      <c r="T221" s="161"/>
      <c r="AT221" s="156" t="s">
        <v>376</v>
      </c>
      <c r="AU221" s="156" t="s">
        <v>86</v>
      </c>
      <c r="AV221" s="12" t="s">
        <v>86</v>
      </c>
      <c r="AW221" s="12" t="s">
        <v>34</v>
      </c>
      <c r="AX221" s="12" t="s">
        <v>77</v>
      </c>
      <c r="AY221" s="156" t="s">
        <v>339</v>
      </c>
    </row>
    <row r="222" spans="2:65" s="12" customFormat="1" x14ac:dyDescent="0.2">
      <c r="B222" s="155"/>
      <c r="D222" s="150" t="s">
        <v>376</v>
      </c>
      <c r="E222" s="156" t="s">
        <v>1</v>
      </c>
      <c r="F222" s="157" t="s">
        <v>8199</v>
      </c>
      <c r="H222" s="158">
        <v>1</v>
      </c>
      <c r="I222" s="159"/>
      <c r="L222" s="155"/>
      <c r="M222" s="160"/>
      <c r="T222" s="161"/>
      <c r="AT222" s="156" t="s">
        <v>376</v>
      </c>
      <c r="AU222" s="156" t="s">
        <v>86</v>
      </c>
      <c r="AV222" s="12" t="s">
        <v>86</v>
      </c>
      <c r="AW222" s="12" t="s">
        <v>34</v>
      </c>
      <c r="AX222" s="12" t="s">
        <v>77</v>
      </c>
      <c r="AY222" s="156" t="s">
        <v>339</v>
      </c>
    </row>
    <row r="223" spans="2:65" s="12" customFormat="1" x14ac:dyDescent="0.2">
      <c r="B223" s="155"/>
      <c r="D223" s="150" t="s">
        <v>376</v>
      </c>
      <c r="E223" s="156" t="s">
        <v>1</v>
      </c>
      <c r="F223" s="157" t="s">
        <v>8224</v>
      </c>
      <c r="H223" s="158">
        <v>1</v>
      </c>
      <c r="I223" s="159"/>
      <c r="L223" s="155"/>
      <c r="M223" s="160"/>
      <c r="T223" s="161"/>
      <c r="AT223" s="156" t="s">
        <v>376</v>
      </c>
      <c r="AU223" s="156" t="s">
        <v>86</v>
      </c>
      <c r="AV223" s="12" t="s">
        <v>86</v>
      </c>
      <c r="AW223" s="12" t="s">
        <v>34</v>
      </c>
      <c r="AX223" s="12" t="s">
        <v>77</v>
      </c>
      <c r="AY223" s="156" t="s">
        <v>339</v>
      </c>
    </row>
    <row r="224" spans="2:65" s="12" customFormat="1" x14ac:dyDescent="0.2">
      <c r="B224" s="155"/>
      <c r="D224" s="150" t="s">
        <v>376</v>
      </c>
      <c r="E224" s="156" t="s">
        <v>1</v>
      </c>
      <c r="F224" s="157" t="s">
        <v>8225</v>
      </c>
      <c r="H224" s="158">
        <v>1</v>
      </c>
      <c r="I224" s="159"/>
      <c r="L224" s="155"/>
      <c r="M224" s="160"/>
      <c r="T224" s="161"/>
      <c r="AT224" s="156" t="s">
        <v>376</v>
      </c>
      <c r="AU224" s="156" t="s">
        <v>86</v>
      </c>
      <c r="AV224" s="12" t="s">
        <v>86</v>
      </c>
      <c r="AW224" s="12" t="s">
        <v>34</v>
      </c>
      <c r="AX224" s="12" t="s">
        <v>77</v>
      </c>
      <c r="AY224" s="156" t="s">
        <v>339</v>
      </c>
    </row>
    <row r="225" spans="2:65" s="12" customFormat="1" x14ac:dyDescent="0.2">
      <c r="B225" s="155"/>
      <c r="D225" s="150" t="s">
        <v>376</v>
      </c>
      <c r="E225" s="156" t="s">
        <v>1</v>
      </c>
      <c r="F225" s="157" t="s">
        <v>8203</v>
      </c>
      <c r="H225" s="158">
        <v>1</v>
      </c>
      <c r="I225" s="159"/>
      <c r="L225" s="155"/>
      <c r="M225" s="160"/>
      <c r="T225" s="161"/>
      <c r="AT225" s="156" t="s">
        <v>376</v>
      </c>
      <c r="AU225" s="156" t="s">
        <v>86</v>
      </c>
      <c r="AV225" s="12" t="s">
        <v>86</v>
      </c>
      <c r="AW225" s="12" t="s">
        <v>34</v>
      </c>
      <c r="AX225" s="12" t="s">
        <v>77</v>
      </c>
      <c r="AY225" s="156" t="s">
        <v>339</v>
      </c>
    </row>
    <row r="226" spans="2:65" s="12" customFormat="1" x14ac:dyDescent="0.2">
      <c r="B226" s="155"/>
      <c r="D226" s="150" t="s">
        <v>376</v>
      </c>
      <c r="E226" s="156" t="s">
        <v>1</v>
      </c>
      <c r="F226" s="157" t="s">
        <v>8205</v>
      </c>
      <c r="H226" s="158">
        <v>1</v>
      </c>
      <c r="I226" s="159"/>
      <c r="L226" s="155"/>
      <c r="M226" s="160"/>
      <c r="T226" s="161"/>
      <c r="AT226" s="156" t="s">
        <v>376</v>
      </c>
      <c r="AU226" s="156" t="s">
        <v>86</v>
      </c>
      <c r="AV226" s="12" t="s">
        <v>86</v>
      </c>
      <c r="AW226" s="12" t="s">
        <v>34</v>
      </c>
      <c r="AX226" s="12" t="s">
        <v>77</v>
      </c>
      <c r="AY226" s="156" t="s">
        <v>339</v>
      </c>
    </row>
    <row r="227" spans="2:65" s="12" customFormat="1" x14ac:dyDescent="0.2">
      <c r="B227" s="155"/>
      <c r="D227" s="150" t="s">
        <v>376</v>
      </c>
      <c r="E227" s="156" t="s">
        <v>1</v>
      </c>
      <c r="F227" s="157" t="s">
        <v>8244</v>
      </c>
      <c r="H227" s="158">
        <v>1</v>
      </c>
      <c r="I227" s="159"/>
      <c r="L227" s="155"/>
      <c r="M227" s="160"/>
      <c r="T227" s="161"/>
      <c r="AT227" s="156" t="s">
        <v>376</v>
      </c>
      <c r="AU227" s="156" t="s">
        <v>86</v>
      </c>
      <c r="AV227" s="12" t="s">
        <v>86</v>
      </c>
      <c r="AW227" s="12" t="s">
        <v>34</v>
      </c>
      <c r="AX227" s="12" t="s">
        <v>77</v>
      </c>
      <c r="AY227" s="156" t="s">
        <v>339</v>
      </c>
    </row>
    <row r="228" spans="2:65" s="12" customFormat="1" x14ac:dyDescent="0.2">
      <c r="B228" s="155"/>
      <c r="D228" s="150" t="s">
        <v>376</v>
      </c>
      <c r="E228" s="156" t="s">
        <v>1</v>
      </c>
      <c r="F228" s="157" t="s">
        <v>8219</v>
      </c>
      <c r="H228" s="158">
        <v>1</v>
      </c>
      <c r="I228" s="159"/>
      <c r="L228" s="155"/>
      <c r="M228" s="160"/>
      <c r="T228" s="161"/>
      <c r="AT228" s="156" t="s">
        <v>376</v>
      </c>
      <c r="AU228" s="156" t="s">
        <v>86</v>
      </c>
      <c r="AV228" s="12" t="s">
        <v>86</v>
      </c>
      <c r="AW228" s="12" t="s">
        <v>34</v>
      </c>
      <c r="AX228" s="12" t="s">
        <v>77</v>
      </c>
      <c r="AY228" s="156" t="s">
        <v>339</v>
      </c>
    </row>
    <row r="229" spans="2:65" s="12" customFormat="1" x14ac:dyDescent="0.2">
      <c r="B229" s="155"/>
      <c r="D229" s="150" t="s">
        <v>376</v>
      </c>
      <c r="E229" s="156" t="s">
        <v>1</v>
      </c>
      <c r="F229" s="157" t="s">
        <v>8252</v>
      </c>
      <c r="H229" s="158">
        <v>0</v>
      </c>
      <c r="I229" s="159"/>
      <c r="L229" s="155"/>
      <c r="M229" s="160"/>
      <c r="T229" s="161"/>
      <c r="AT229" s="156" t="s">
        <v>376</v>
      </c>
      <c r="AU229" s="156" t="s">
        <v>86</v>
      </c>
      <c r="AV229" s="12" t="s">
        <v>86</v>
      </c>
      <c r="AW229" s="12" t="s">
        <v>34</v>
      </c>
      <c r="AX229" s="12" t="s">
        <v>77</v>
      </c>
      <c r="AY229" s="156" t="s">
        <v>339</v>
      </c>
    </row>
    <row r="230" spans="2:65" s="12" customFormat="1" x14ac:dyDescent="0.2">
      <c r="B230" s="155"/>
      <c r="D230" s="150" t="s">
        <v>376</v>
      </c>
      <c r="E230" s="156" t="s">
        <v>1</v>
      </c>
      <c r="F230" s="157" t="s">
        <v>8253</v>
      </c>
      <c r="H230" s="158">
        <v>1</v>
      </c>
      <c r="I230" s="159"/>
      <c r="L230" s="155"/>
      <c r="M230" s="160"/>
      <c r="T230" s="161"/>
      <c r="AT230" s="156" t="s">
        <v>376</v>
      </c>
      <c r="AU230" s="156" t="s">
        <v>86</v>
      </c>
      <c r="AV230" s="12" t="s">
        <v>86</v>
      </c>
      <c r="AW230" s="12" t="s">
        <v>34</v>
      </c>
      <c r="AX230" s="12" t="s">
        <v>77</v>
      </c>
      <c r="AY230" s="156" t="s">
        <v>339</v>
      </c>
    </row>
    <row r="231" spans="2:65" s="13" customFormat="1" x14ac:dyDescent="0.2">
      <c r="B231" s="162"/>
      <c r="D231" s="150" t="s">
        <v>376</v>
      </c>
      <c r="E231" s="163" t="s">
        <v>1</v>
      </c>
      <c r="F231" s="164" t="s">
        <v>398</v>
      </c>
      <c r="H231" s="165">
        <v>10</v>
      </c>
      <c r="I231" s="166"/>
      <c r="L231" s="162"/>
      <c r="M231" s="167"/>
      <c r="T231" s="168"/>
      <c r="AT231" s="163" t="s">
        <v>376</v>
      </c>
      <c r="AU231" s="163" t="s">
        <v>86</v>
      </c>
      <c r="AV231" s="13" t="s">
        <v>249</v>
      </c>
      <c r="AW231" s="13" t="s">
        <v>34</v>
      </c>
      <c r="AX231" s="13" t="s">
        <v>84</v>
      </c>
      <c r="AY231" s="163" t="s">
        <v>339</v>
      </c>
    </row>
    <row r="232" spans="2:65" s="1" customFormat="1" ht="16.5" customHeight="1" x14ac:dyDescent="0.2">
      <c r="B232" s="136"/>
      <c r="C232" s="137" t="s">
        <v>415</v>
      </c>
      <c r="D232" s="137" t="s">
        <v>342</v>
      </c>
      <c r="E232" s="138" t="s">
        <v>8254</v>
      </c>
      <c r="F232" s="139" t="s">
        <v>8255</v>
      </c>
      <c r="G232" s="140" t="s">
        <v>1283</v>
      </c>
      <c r="H232" s="141">
        <v>3</v>
      </c>
      <c r="I232" s="142"/>
      <c r="J232" s="143">
        <f>ROUND(I232*H232,2)</f>
        <v>0</v>
      </c>
      <c r="K232" s="139" t="s">
        <v>902</v>
      </c>
      <c r="L232" s="32"/>
      <c r="M232" s="144" t="s">
        <v>1</v>
      </c>
      <c r="N232" s="145" t="s">
        <v>42</v>
      </c>
      <c r="P232" s="146">
        <f>O232*H232</f>
        <v>0</v>
      </c>
      <c r="Q232" s="146">
        <v>0</v>
      </c>
      <c r="R232" s="146">
        <f>Q232*H232</f>
        <v>0</v>
      </c>
      <c r="S232" s="146">
        <v>0</v>
      </c>
      <c r="T232" s="147">
        <f>S232*H232</f>
        <v>0</v>
      </c>
      <c r="AR232" s="148" t="s">
        <v>6454</v>
      </c>
      <c r="AT232" s="148" t="s">
        <v>342</v>
      </c>
      <c r="AU232" s="148" t="s">
        <v>86</v>
      </c>
      <c r="AY232" s="17" t="s">
        <v>339</v>
      </c>
      <c r="BE232" s="149">
        <f>IF(N232="základní",J232,0)</f>
        <v>0</v>
      </c>
      <c r="BF232" s="149">
        <f>IF(N232="snížená",J232,0)</f>
        <v>0</v>
      </c>
      <c r="BG232" s="149">
        <f>IF(N232="zákl. přenesená",J232,0)</f>
        <v>0</v>
      </c>
      <c r="BH232" s="149">
        <f>IF(N232="sníž. přenesená",J232,0)</f>
        <v>0</v>
      </c>
      <c r="BI232" s="149">
        <f>IF(N232="nulová",J232,0)</f>
        <v>0</v>
      </c>
      <c r="BJ232" s="17" t="s">
        <v>84</v>
      </c>
      <c r="BK232" s="149">
        <f>ROUND(I232*H232,2)</f>
        <v>0</v>
      </c>
      <c r="BL232" s="17" t="s">
        <v>6454</v>
      </c>
      <c r="BM232" s="148" t="s">
        <v>8256</v>
      </c>
    </row>
    <row r="233" spans="2:65" s="1" customFormat="1" x14ac:dyDescent="0.2">
      <c r="B233" s="32"/>
      <c r="D233" s="150" t="s">
        <v>348</v>
      </c>
      <c r="F233" s="151" t="s">
        <v>8255</v>
      </c>
      <c r="I233" s="152"/>
      <c r="L233" s="32"/>
      <c r="M233" s="153"/>
      <c r="T233" s="56"/>
      <c r="AT233" s="17" t="s">
        <v>348</v>
      </c>
      <c r="AU233" s="17" t="s">
        <v>86</v>
      </c>
    </row>
    <row r="234" spans="2:65" s="15" customFormat="1" x14ac:dyDescent="0.2">
      <c r="B234" s="189"/>
      <c r="D234" s="150" t="s">
        <v>376</v>
      </c>
      <c r="E234" s="190" t="s">
        <v>1</v>
      </c>
      <c r="F234" s="191" t="s">
        <v>8257</v>
      </c>
      <c r="H234" s="190" t="s">
        <v>1</v>
      </c>
      <c r="I234" s="192"/>
      <c r="L234" s="189"/>
      <c r="M234" s="193"/>
      <c r="T234" s="194"/>
      <c r="AT234" s="190" t="s">
        <v>376</v>
      </c>
      <c r="AU234" s="190" t="s">
        <v>86</v>
      </c>
      <c r="AV234" s="15" t="s">
        <v>84</v>
      </c>
      <c r="AW234" s="15" t="s">
        <v>34</v>
      </c>
      <c r="AX234" s="15" t="s">
        <v>77</v>
      </c>
      <c r="AY234" s="190" t="s">
        <v>339</v>
      </c>
    </row>
    <row r="235" spans="2:65" s="12" customFormat="1" x14ac:dyDescent="0.2">
      <c r="B235" s="155"/>
      <c r="D235" s="150" t="s">
        <v>376</v>
      </c>
      <c r="E235" s="156" t="s">
        <v>1</v>
      </c>
      <c r="F235" s="157" t="s">
        <v>8197</v>
      </c>
      <c r="H235" s="158">
        <v>1</v>
      </c>
      <c r="I235" s="159"/>
      <c r="L235" s="155"/>
      <c r="M235" s="160"/>
      <c r="T235" s="161"/>
      <c r="AT235" s="156" t="s">
        <v>376</v>
      </c>
      <c r="AU235" s="156" t="s">
        <v>86</v>
      </c>
      <c r="AV235" s="12" t="s">
        <v>86</v>
      </c>
      <c r="AW235" s="12" t="s">
        <v>34</v>
      </c>
      <c r="AX235" s="12" t="s">
        <v>77</v>
      </c>
      <c r="AY235" s="156" t="s">
        <v>339</v>
      </c>
    </row>
    <row r="236" spans="2:65" s="12" customFormat="1" x14ac:dyDescent="0.2">
      <c r="B236" s="155"/>
      <c r="D236" s="150" t="s">
        <v>376</v>
      </c>
      <c r="E236" s="156" t="s">
        <v>1</v>
      </c>
      <c r="F236" s="157" t="s">
        <v>8223</v>
      </c>
      <c r="H236" s="158">
        <v>1</v>
      </c>
      <c r="I236" s="159"/>
      <c r="L236" s="155"/>
      <c r="M236" s="160"/>
      <c r="T236" s="161"/>
      <c r="AT236" s="156" t="s">
        <v>376</v>
      </c>
      <c r="AU236" s="156" t="s">
        <v>86</v>
      </c>
      <c r="AV236" s="12" t="s">
        <v>86</v>
      </c>
      <c r="AW236" s="12" t="s">
        <v>34</v>
      </c>
      <c r="AX236" s="12" t="s">
        <v>77</v>
      </c>
      <c r="AY236" s="156" t="s">
        <v>339</v>
      </c>
    </row>
    <row r="237" spans="2:65" s="12" customFormat="1" x14ac:dyDescent="0.2">
      <c r="B237" s="155"/>
      <c r="D237" s="150" t="s">
        <v>376</v>
      </c>
      <c r="E237" s="156" t="s">
        <v>1</v>
      </c>
      <c r="F237" s="157" t="s">
        <v>8225</v>
      </c>
      <c r="H237" s="158">
        <v>1</v>
      </c>
      <c r="I237" s="159"/>
      <c r="L237" s="155"/>
      <c r="M237" s="160"/>
      <c r="T237" s="161"/>
      <c r="AT237" s="156" t="s">
        <v>376</v>
      </c>
      <c r="AU237" s="156" t="s">
        <v>86</v>
      </c>
      <c r="AV237" s="12" t="s">
        <v>86</v>
      </c>
      <c r="AW237" s="12" t="s">
        <v>34</v>
      </c>
      <c r="AX237" s="12" t="s">
        <v>77</v>
      </c>
      <c r="AY237" s="156" t="s">
        <v>339</v>
      </c>
    </row>
    <row r="238" spans="2:65" s="13" customFormat="1" x14ac:dyDescent="0.2">
      <c r="B238" s="162"/>
      <c r="D238" s="150" t="s">
        <v>376</v>
      </c>
      <c r="E238" s="163" t="s">
        <v>1</v>
      </c>
      <c r="F238" s="164" t="s">
        <v>398</v>
      </c>
      <c r="H238" s="165">
        <v>3</v>
      </c>
      <c r="I238" s="166"/>
      <c r="L238" s="162"/>
      <c r="M238" s="167"/>
      <c r="T238" s="168"/>
      <c r="AT238" s="163" t="s">
        <v>376</v>
      </c>
      <c r="AU238" s="163" t="s">
        <v>86</v>
      </c>
      <c r="AV238" s="13" t="s">
        <v>249</v>
      </c>
      <c r="AW238" s="13" t="s">
        <v>34</v>
      </c>
      <c r="AX238" s="13" t="s">
        <v>84</v>
      </c>
      <c r="AY238" s="163" t="s">
        <v>339</v>
      </c>
    </row>
    <row r="239" spans="2:65" s="1" customFormat="1" ht="16.5" customHeight="1" x14ac:dyDescent="0.2">
      <c r="B239" s="136"/>
      <c r="C239" s="137" t="s">
        <v>421</v>
      </c>
      <c r="D239" s="137" t="s">
        <v>342</v>
      </c>
      <c r="E239" s="138" t="s">
        <v>8258</v>
      </c>
      <c r="F239" s="139" t="s">
        <v>8255</v>
      </c>
      <c r="G239" s="140" t="s">
        <v>1283</v>
      </c>
      <c r="H239" s="141">
        <v>1</v>
      </c>
      <c r="I239" s="142"/>
      <c r="J239" s="143">
        <f>ROUND(I239*H239,2)</f>
        <v>0</v>
      </c>
      <c r="K239" s="139" t="s">
        <v>1</v>
      </c>
      <c r="L239" s="32"/>
      <c r="M239" s="144" t="s">
        <v>1</v>
      </c>
      <c r="N239" s="145" t="s">
        <v>42</v>
      </c>
      <c r="P239" s="146">
        <f>O239*H239</f>
        <v>0</v>
      </c>
      <c r="Q239" s="146">
        <v>0</v>
      </c>
      <c r="R239" s="146">
        <f>Q239*H239</f>
        <v>0</v>
      </c>
      <c r="S239" s="146">
        <v>0</v>
      </c>
      <c r="T239" s="147">
        <f>S239*H239</f>
        <v>0</v>
      </c>
      <c r="AR239" s="148" t="s">
        <v>6454</v>
      </c>
      <c r="AT239" s="148" t="s">
        <v>342</v>
      </c>
      <c r="AU239" s="148" t="s">
        <v>86</v>
      </c>
      <c r="AY239" s="17" t="s">
        <v>339</v>
      </c>
      <c r="BE239" s="149">
        <f>IF(N239="základní",J239,0)</f>
        <v>0</v>
      </c>
      <c r="BF239" s="149">
        <f>IF(N239="snížená",J239,0)</f>
        <v>0</v>
      </c>
      <c r="BG239" s="149">
        <f>IF(N239="zákl. přenesená",J239,0)</f>
        <v>0</v>
      </c>
      <c r="BH239" s="149">
        <f>IF(N239="sníž. přenesená",J239,0)</f>
        <v>0</v>
      </c>
      <c r="BI239" s="149">
        <f>IF(N239="nulová",J239,0)</f>
        <v>0</v>
      </c>
      <c r="BJ239" s="17" t="s">
        <v>84</v>
      </c>
      <c r="BK239" s="149">
        <f>ROUND(I239*H239,2)</f>
        <v>0</v>
      </c>
      <c r="BL239" s="17" t="s">
        <v>6454</v>
      </c>
      <c r="BM239" s="148" t="s">
        <v>8259</v>
      </c>
    </row>
    <row r="240" spans="2:65" s="1" customFormat="1" x14ac:dyDescent="0.2">
      <c r="B240" s="32"/>
      <c r="D240" s="150" t="s">
        <v>348</v>
      </c>
      <c r="F240" s="151" t="s">
        <v>8255</v>
      </c>
      <c r="I240" s="152"/>
      <c r="L240" s="32"/>
      <c r="M240" s="153"/>
      <c r="T240" s="56"/>
      <c r="AT240" s="17" t="s">
        <v>348</v>
      </c>
      <c r="AU240" s="17" t="s">
        <v>86</v>
      </c>
    </row>
    <row r="241" spans="2:65" s="15" customFormat="1" x14ac:dyDescent="0.2">
      <c r="B241" s="189"/>
      <c r="D241" s="150" t="s">
        <v>376</v>
      </c>
      <c r="E241" s="190" t="s">
        <v>1</v>
      </c>
      <c r="F241" s="191" t="s">
        <v>8260</v>
      </c>
      <c r="H241" s="190" t="s">
        <v>1</v>
      </c>
      <c r="I241" s="192"/>
      <c r="L241" s="189"/>
      <c r="M241" s="193"/>
      <c r="T241" s="194"/>
      <c r="AT241" s="190" t="s">
        <v>376</v>
      </c>
      <c r="AU241" s="190" t="s">
        <v>86</v>
      </c>
      <c r="AV241" s="15" t="s">
        <v>84</v>
      </c>
      <c r="AW241" s="15" t="s">
        <v>34</v>
      </c>
      <c r="AX241" s="15" t="s">
        <v>77</v>
      </c>
      <c r="AY241" s="190" t="s">
        <v>339</v>
      </c>
    </row>
    <row r="242" spans="2:65" s="12" customFormat="1" x14ac:dyDescent="0.2">
      <c r="B242" s="155"/>
      <c r="D242" s="150" t="s">
        <v>376</v>
      </c>
      <c r="E242" s="156" t="s">
        <v>1</v>
      </c>
      <c r="F242" s="157" t="s">
        <v>8224</v>
      </c>
      <c r="H242" s="158">
        <v>1</v>
      </c>
      <c r="I242" s="159"/>
      <c r="L242" s="155"/>
      <c r="M242" s="160"/>
      <c r="T242" s="161"/>
      <c r="AT242" s="156" t="s">
        <v>376</v>
      </c>
      <c r="AU242" s="156" t="s">
        <v>86</v>
      </c>
      <c r="AV242" s="12" t="s">
        <v>86</v>
      </c>
      <c r="AW242" s="12" t="s">
        <v>34</v>
      </c>
      <c r="AX242" s="12" t="s">
        <v>77</v>
      </c>
      <c r="AY242" s="156" t="s">
        <v>339</v>
      </c>
    </row>
    <row r="243" spans="2:65" s="13" customFormat="1" x14ac:dyDescent="0.2">
      <c r="B243" s="162"/>
      <c r="D243" s="150" t="s">
        <v>376</v>
      </c>
      <c r="E243" s="163" t="s">
        <v>1</v>
      </c>
      <c r="F243" s="164" t="s">
        <v>398</v>
      </c>
      <c r="H243" s="165">
        <v>1</v>
      </c>
      <c r="I243" s="166"/>
      <c r="L243" s="162"/>
      <c r="M243" s="167"/>
      <c r="T243" s="168"/>
      <c r="AT243" s="163" t="s">
        <v>376</v>
      </c>
      <c r="AU243" s="163" t="s">
        <v>86</v>
      </c>
      <c r="AV243" s="13" t="s">
        <v>249</v>
      </c>
      <c r="AW243" s="13" t="s">
        <v>34</v>
      </c>
      <c r="AX243" s="13" t="s">
        <v>84</v>
      </c>
      <c r="AY243" s="163" t="s">
        <v>339</v>
      </c>
    </row>
    <row r="244" spans="2:65" s="1" customFormat="1" ht="16.5" customHeight="1" x14ac:dyDescent="0.2">
      <c r="B244" s="136"/>
      <c r="C244" s="137" t="s">
        <v>423</v>
      </c>
      <c r="D244" s="137" t="s">
        <v>342</v>
      </c>
      <c r="E244" s="138" t="s">
        <v>8261</v>
      </c>
      <c r="F244" s="139" t="s">
        <v>8255</v>
      </c>
      <c r="G244" s="140" t="s">
        <v>1283</v>
      </c>
      <c r="H244" s="141">
        <v>1</v>
      </c>
      <c r="I244" s="142"/>
      <c r="J244" s="143">
        <f>ROUND(I244*H244,2)</f>
        <v>0</v>
      </c>
      <c r="K244" s="139" t="s">
        <v>1</v>
      </c>
      <c r="L244" s="32"/>
      <c r="M244" s="144" t="s">
        <v>1</v>
      </c>
      <c r="N244" s="145" t="s">
        <v>42</v>
      </c>
      <c r="P244" s="146">
        <f>O244*H244</f>
        <v>0</v>
      </c>
      <c r="Q244" s="146">
        <v>0</v>
      </c>
      <c r="R244" s="146">
        <f>Q244*H244</f>
        <v>0</v>
      </c>
      <c r="S244" s="146">
        <v>0</v>
      </c>
      <c r="T244" s="147">
        <f>S244*H244</f>
        <v>0</v>
      </c>
      <c r="AR244" s="148" t="s">
        <v>6454</v>
      </c>
      <c r="AT244" s="148" t="s">
        <v>342</v>
      </c>
      <c r="AU244" s="148" t="s">
        <v>86</v>
      </c>
      <c r="AY244" s="17" t="s">
        <v>339</v>
      </c>
      <c r="BE244" s="149">
        <f>IF(N244="základní",J244,0)</f>
        <v>0</v>
      </c>
      <c r="BF244" s="149">
        <f>IF(N244="snížená",J244,0)</f>
        <v>0</v>
      </c>
      <c r="BG244" s="149">
        <f>IF(N244="zákl. přenesená",J244,0)</f>
        <v>0</v>
      </c>
      <c r="BH244" s="149">
        <f>IF(N244="sníž. přenesená",J244,0)</f>
        <v>0</v>
      </c>
      <c r="BI244" s="149">
        <f>IF(N244="nulová",J244,0)</f>
        <v>0</v>
      </c>
      <c r="BJ244" s="17" t="s">
        <v>84</v>
      </c>
      <c r="BK244" s="149">
        <f>ROUND(I244*H244,2)</f>
        <v>0</v>
      </c>
      <c r="BL244" s="17" t="s">
        <v>6454</v>
      </c>
      <c r="BM244" s="148" t="s">
        <v>8262</v>
      </c>
    </row>
    <row r="245" spans="2:65" s="1" customFormat="1" x14ac:dyDescent="0.2">
      <c r="B245" s="32"/>
      <c r="D245" s="150" t="s">
        <v>348</v>
      </c>
      <c r="F245" s="151" t="s">
        <v>8255</v>
      </c>
      <c r="I245" s="152"/>
      <c r="L245" s="32"/>
      <c r="M245" s="153"/>
      <c r="T245" s="56"/>
      <c r="AT245" s="17" t="s">
        <v>348</v>
      </c>
      <c r="AU245" s="17" t="s">
        <v>86</v>
      </c>
    </row>
    <row r="246" spans="2:65" s="15" customFormat="1" x14ac:dyDescent="0.2">
      <c r="B246" s="189"/>
      <c r="D246" s="150" t="s">
        <v>376</v>
      </c>
      <c r="E246" s="190" t="s">
        <v>1</v>
      </c>
      <c r="F246" s="191" t="s">
        <v>8263</v>
      </c>
      <c r="H246" s="190" t="s">
        <v>1</v>
      </c>
      <c r="I246" s="192"/>
      <c r="L246" s="189"/>
      <c r="M246" s="193"/>
      <c r="T246" s="194"/>
      <c r="AT246" s="190" t="s">
        <v>376</v>
      </c>
      <c r="AU246" s="190" t="s">
        <v>86</v>
      </c>
      <c r="AV246" s="15" t="s">
        <v>84</v>
      </c>
      <c r="AW246" s="15" t="s">
        <v>34</v>
      </c>
      <c r="AX246" s="15" t="s">
        <v>77</v>
      </c>
      <c r="AY246" s="190" t="s">
        <v>339</v>
      </c>
    </row>
    <row r="247" spans="2:65" s="12" customFormat="1" x14ac:dyDescent="0.2">
      <c r="B247" s="155"/>
      <c r="D247" s="150" t="s">
        <v>376</v>
      </c>
      <c r="E247" s="156" t="s">
        <v>1</v>
      </c>
      <c r="F247" s="157" t="s">
        <v>8219</v>
      </c>
      <c r="H247" s="158">
        <v>1</v>
      </c>
      <c r="I247" s="159"/>
      <c r="L247" s="155"/>
      <c r="M247" s="160"/>
      <c r="T247" s="161"/>
      <c r="AT247" s="156" t="s">
        <v>376</v>
      </c>
      <c r="AU247" s="156" t="s">
        <v>86</v>
      </c>
      <c r="AV247" s="12" t="s">
        <v>86</v>
      </c>
      <c r="AW247" s="12" t="s">
        <v>34</v>
      </c>
      <c r="AX247" s="12" t="s">
        <v>77</v>
      </c>
      <c r="AY247" s="156" t="s">
        <v>339</v>
      </c>
    </row>
    <row r="248" spans="2:65" s="13" customFormat="1" x14ac:dyDescent="0.2">
      <c r="B248" s="162"/>
      <c r="D248" s="150" t="s">
        <v>376</v>
      </c>
      <c r="E248" s="163" t="s">
        <v>1</v>
      </c>
      <c r="F248" s="164" t="s">
        <v>398</v>
      </c>
      <c r="H248" s="165">
        <v>1</v>
      </c>
      <c r="I248" s="166"/>
      <c r="L248" s="162"/>
      <c r="M248" s="167"/>
      <c r="T248" s="168"/>
      <c r="AT248" s="163" t="s">
        <v>376</v>
      </c>
      <c r="AU248" s="163" t="s">
        <v>86</v>
      </c>
      <c r="AV248" s="13" t="s">
        <v>249</v>
      </c>
      <c r="AW248" s="13" t="s">
        <v>34</v>
      </c>
      <c r="AX248" s="13" t="s">
        <v>84</v>
      </c>
      <c r="AY248" s="163" t="s">
        <v>339</v>
      </c>
    </row>
    <row r="249" spans="2:65" s="1" customFormat="1" ht="16.5" customHeight="1" x14ac:dyDescent="0.2">
      <c r="B249" s="136"/>
      <c r="C249" s="214" t="s">
        <v>428</v>
      </c>
      <c r="D249" s="214" t="s">
        <v>342</v>
      </c>
      <c r="E249" s="215" t="s">
        <v>8264</v>
      </c>
      <c r="F249" s="216" t="s">
        <v>8255</v>
      </c>
      <c r="G249" s="217" t="s">
        <v>1283</v>
      </c>
      <c r="H249" s="218">
        <v>1</v>
      </c>
      <c r="I249" s="219"/>
      <c r="J249" s="220">
        <f>ROUND(I249*H249,2)</f>
        <v>0</v>
      </c>
      <c r="K249" s="216" t="s">
        <v>1</v>
      </c>
      <c r="L249" s="32"/>
      <c r="M249" s="144" t="s">
        <v>1</v>
      </c>
      <c r="N249" s="145" t="s">
        <v>42</v>
      </c>
      <c r="P249" s="146">
        <f>O249*H249</f>
        <v>0</v>
      </c>
      <c r="Q249" s="146">
        <v>0</v>
      </c>
      <c r="R249" s="146">
        <f>Q249*H249</f>
        <v>0</v>
      </c>
      <c r="S249" s="146">
        <v>0</v>
      </c>
      <c r="T249" s="147">
        <f>S249*H249</f>
        <v>0</v>
      </c>
      <c r="AR249" s="148" t="s">
        <v>6454</v>
      </c>
      <c r="AT249" s="148" t="s">
        <v>342</v>
      </c>
      <c r="AU249" s="148" t="s">
        <v>86</v>
      </c>
      <c r="AY249" s="17" t="s">
        <v>339</v>
      </c>
      <c r="BE249" s="149">
        <f>IF(N249="základní",J249,0)</f>
        <v>0</v>
      </c>
      <c r="BF249" s="149">
        <f>IF(N249="snížená",J249,0)</f>
        <v>0</v>
      </c>
      <c r="BG249" s="149">
        <f>IF(N249="zákl. přenesená",J249,0)</f>
        <v>0</v>
      </c>
      <c r="BH249" s="149">
        <f>IF(N249="sníž. přenesená",J249,0)</f>
        <v>0</v>
      </c>
      <c r="BI249" s="149">
        <f>IF(N249="nulová",J249,0)</f>
        <v>0</v>
      </c>
      <c r="BJ249" s="17" t="s">
        <v>84</v>
      </c>
      <c r="BK249" s="149">
        <f>ROUND(I249*H249,2)</f>
        <v>0</v>
      </c>
      <c r="BL249" s="17" t="s">
        <v>6454</v>
      </c>
      <c r="BM249" s="148" t="s">
        <v>8265</v>
      </c>
    </row>
    <row r="250" spans="2:65" s="1" customFormat="1" x14ac:dyDescent="0.2">
      <c r="B250" s="32"/>
      <c r="C250" s="221"/>
      <c r="D250" s="222" t="s">
        <v>348</v>
      </c>
      <c r="E250" s="221"/>
      <c r="F250" s="223" t="s">
        <v>8255</v>
      </c>
      <c r="G250" s="221"/>
      <c r="H250" s="221"/>
      <c r="I250" s="224"/>
      <c r="J250" s="221"/>
      <c r="K250" s="221"/>
      <c r="L250" s="32"/>
      <c r="M250" s="153"/>
      <c r="T250" s="56"/>
      <c r="AT250" s="17" t="s">
        <v>348</v>
      </c>
      <c r="AU250" s="17" t="s">
        <v>86</v>
      </c>
    </row>
    <row r="251" spans="2:65" s="15" customFormat="1" x14ac:dyDescent="0.2">
      <c r="B251" s="189"/>
      <c r="C251" s="221"/>
      <c r="D251" s="222" t="s">
        <v>376</v>
      </c>
      <c r="E251" s="225" t="s">
        <v>1</v>
      </c>
      <c r="F251" s="226" t="s">
        <v>8266</v>
      </c>
      <c r="G251" s="221"/>
      <c r="H251" s="225" t="s">
        <v>1</v>
      </c>
      <c r="I251" s="224"/>
      <c r="J251" s="221"/>
      <c r="K251" s="221"/>
      <c r="L251" s="189"/>
      <c r="M251" s="193"/>
      <c r="T251" s="194"/>
      <c r="AT251" s="190" t="s">
        <v>376</v>
      </c>
      <c r="AU251" s="190" t="s">
        <v>86</v>
      </c>
      <c r="AV251" s="15" t="s">
        <v>84</v>
      </c>
      <c r="AW251" s="15" t="s">
        <v>34</v>
      </c>
      <c r="AX251" s="15" t="s">
        <v>77</v>
      </c>
      <c r="AY251" s="190" t="s">
        <v>339</v>
      </c>
    </row>
    <row r="252" spans="2:65" s="12" customFormat="1" x14ac:dyDescent="0.2">
      <c r="B252" s="155"/>
      <c r="C252" s="221"/>
      <c r="D252" s="222" t="s">
        <v>376</v>
      </c>
      <c r="E252" s="225" t="s">
        <v>1</v>
      </c>
      <c r="F252" s="226" t="s">
        <v>8267</v>
      </c>
      <c r="G252" s="221"/>
      <c r="H252" s="227">
        <v>1</v>
      </c>
      <c r="I252" s="224"/>
      <c r="J252" s="221"/>
      <c r="K252" s="221"/>
      <c r="L252" s="155"/>
      <c r="M252" s="160"/>
      <c r="T252" s="161"/>
      <c r="AT252" s="156" t="s">
        <v>376</v>
      </c>
      <c r="AU252" s="156" t="s">
        <v>86</v>
      </c>
      <c r="AV252" s="12" t="s">
        <v>86</v>
      </c>
      <c r="AW252" s="12" t="s">
        <v>34</v>
      </c>
      <c r="AX252" s="12" t="s">
        <v>77</v>
      </c>
      <c r="AY252" s="156" t="s">
        <v>339</v>
      </c>
    </row>
    <row r="253" spans="2:65" s="13" customFormat="1" x14ac:dyDescent="0.2">
      <c r="B253" s="162"/>
      <c r="D253" s="150" t="s">
        <v>376</v>
      </c>
      <c r="E253" s="163" t="s">
        <v>1</v>
      </c>
      <c r="F253" s="164" t="s">
        <v>398</v>
      </c>
      <c r="H253" s="165">
        <v>1</v>
      </c>
      <c r="I253" s="166"/>
      <c r="L253" s="162"/>
      <c r="M253" s="167"/>
      <c r="T253" s="168"/>
      <c r="AT253" s="163" t="s">
        <v>376</v>
      </c>
      <c r="AU253" s="163" t="s">
        <v>86</v>
      </c>
      <c r="AV253" s="13" t="s">
        <v>249</v>
      </c>
      <c r="AW253" s="13" t="s">
        <v>34</v>
      </c>
      <c r="AX253" s="13" t="s">
        <v>84</v>
      </c>
      <c r="AY253" s="163" t="s">
        <v>339</v>
      </c>
    </row>
    <row r="254" spans="2:65" s="11" customFormat="1" ht="22.8" customHeight="1" x14ac:dyDescent="0.25">
      <c r="B254" s="124"/>
      <c r="D254" s="125" t="s">
        <v>76</v>
      </c>
      <c r="E254" s="134" t="s">
        <v>8268</v>
      </c>
      <c r="F254" s="134" t="s">
        <v>8269</v>
      </c>
      <c r="I254" s="127"/>
      <c r="J254" s="135">
        <f>BK254</f>
        <v>0</v>
      </c>
      <c r="L254" s="124"/>
      <c r="M254" s="129"/>
      <c r="P254" s="130">
        <f>SUM(P255:P260)</f>
        <v>0</v>
      </c>
      <c r="R254" s="130">
        <f>SUM(R255:R260)</f>
        <v>0</v>
      </c>
      <c r="T254" s="131">
        <f>SUM(T255:T260)</f>
        <v>0</v>
      </c>
      <c r="AR254" s="125" t="s">
        <v>340</v>
      </c>
      <c r="AT254" s="132" t="s">
        <v>76</v>
      </c>
      <c r="AU254" s="132" t="s">
        <v>84</v>
      </c>
      <c r="AY254" s="125" t="s">
        <v>339</v>
      </c>
      <c r="BK254" s="133">
        <f>SUM(BK255:BK260)</f>
        <v>0</v>
      </c>
    </row>
    <row r="255" spans="2:65" s="1" customFormat="1" ht="16.5" customHeight="1" x14ac:dyDescent="0.2">
      <c r="B255" s="136"/>
      <c r="C255" s="137" t="s">
        <v>433</v>
      </c>
      <c r="D255" s="137" t="s">
        <v>342</v>
      </c>
      <c r="E255" s="138" t="s">
        <v>8270</v>
      </c>
      <c r="F255" s="139" t="s">
        <v>8269</v>
      </c>
      <c r="G255" s="140" t="s">
        <v>1283</v>
      </c>
      <c r="H255" s="141">
        <v>2</v>
      </c>
      <c r="I255" s="142"/>
      <c r="J255" s="143">
        <f>ROUND(I255*H255,2)</f>
        <v>0</v>
      </c>
      <c r="K255" s="139" t="s">
        <v>902</v>
      </c>
      <c r="L255" s="32"/>
      <c r="M255" s="144" t="s">
        <v>1</v>
      </c>
      <c r="N255" s="145" t="s">
        <v>42</v>
      </c>
      <c r="P255" s="146">
        <f>O255*H255</f>
        <v>0</v>
      </c>
      <c r="Q255" s="146">
        <v>0</v>
      </c>
      <c r="R255" s="146">
        <f>Q255*H255</f>
        <v>0</v>
      </c>
      <c r="S255" s="146">
        <v>0</v>
      </c>
      <c r="T255" s="147">
        <f>S255*H255</f>
        <v>0</v>
      </c>
      <c r="AR255" s="148" t="s">
        <v>6454</v>
      </c>
      <c r="AT255" s="148" t="s">
        <v>342</v>
      </c>
      <c r="AU255" s="148" t="s">
        <v>86</v>
      </c>
      <c r="AY255" s="17" t="s">
        <v>339</v>
      </c>
      <c r="BE255" s="149">
        <f>IF(N255="základní",J255,0)</f>
        <v>0</v>
      </c>
      <c r="BF255" s="149">
        <f>IF(N255="snížená",J255,0)</f>
        <v>0</v>
      </c>
      <c r="BG255" s="149">
        <f>IF(N255="zákl. přenesená",J255,0)</f>
        <v>0</v>
      </c>
      <c r="BH255" s="149">
        <f>IF(N255="sníž. přenesená",J255,0)</f>
        <v>0</v>
      </c>
      <c r="BI255" s="149">
        <f>IF(N255="nulová",J255,0)</f>
        <v>0</v>
      </c>
      <c r="BJ255" s="17" t="s">
        <v>84</v>
      </c>
      <c r="BK255" s="149">
        <f>ROUND(I255*H255,2)</f>
        <v>0</v>
      </c>
      <c r="BL255" s="17" t="s">
        <v>6454</v>
      </c>
      <c r="BM255" s="148" t="s">
        <v>8271</v>
      </c>
    </row>
    <row r="256" spans="2:65" s="1" customFormat="1" x14ac:dyDescent="0.2">
      <c r="B256" s="32"/>
      <c r="D256" s="150" t="s">
        <v>348</v>
      </c>
      <c r="F256" s="151" t="s">
        <v>8269</v>
      </c>
      <c r="I256" s="152"/>
      <c r="L256" s="32"/>
      <c r="M256" s="153"/>
      <c r="T256" s="56"/>
      <c r="AT256" s="17" t="s">
        <v>348</v>
      </c>
      <c r="AU256" s="17" t="s">
        <v>86</v>
      </c>
    </row>
    <row r="257" spans="2:65" s="1" customFormat="1" ht="19.2" x14ac:dyDescent="0.2">
      <c r="B257" s="32"/>
      <c r="D257" s="150" t="s">
        <v>350</v>
      </c>
      <c r="F257" s="154" t="s">
        <v>8272</v>
      </c>
      <c r="I257" s="152"/>
      <c r="L257" s="32"/>
      <c r="M257" s="153"/>
      <c r="T257" s="56"/>
      <c r="AT257" s="17" t="s">
        <v>350</v>
      </c>
      <c r="AU257" s="17" t="s">
        <v>86</v>
      </c>
    </row>
    <row r="258" spans="2:65" s="12" customFormat="1" x14ac:dyDescent="0.2">
      <c r="B258" s="155"/>
      <c r="D258" s="150" t="s">
        <v>376</v>
      </c>
      <c r="E258" s="156" t="s">
        <v>1</v>
      </c>
      <c r="F258" s="157" t="s">
        <v>8273</v>
      </c>
      <c r="H258" s="158">
        <v>1</v>
      </c>
      <c r="I258" s="159"/>
      <c r="L258" s="155"/>
      <c r="M258" s="160"/>
      <c r="T258" s="161"/>
      <c r="AT258" s="156" t="s">
        <v>376</v>
      </c>
      <c r="AU258" s="156" t="s">
        <v>86</v>
      </c>
      <c r="AV258" s="12" t="s">
        <v>86</v>
      </c>
      <c r="AW258" s="12" t="s">
        <v>34</v>
      </c>
      <c r="AX258" s="12" t="s">
        <v>77</v>
      </c>
      <c r="AY258" s="156" t="s">
        <v>339</v>
      </c>
    </row>
    <row r="259" spans="2:65" s="12" customFormat="1" x14ac:dyDescent="0.2">
      <c r="B259" s="155"/>
      <c r="D259" s="150" t="s">
        <v>376</v>
      </c>
      <c r="E259" s="156" t="s">
        <v>1</v>
      </c>
      <c r="F259" s="157" t="s">
        <v>8274</v>
      </c>
      <c r="H259" s="158">
        <v>1</v>
      </c>
      <c r="I259" s="159"/>
      <c r="L259" s="155"/>
      <c r="M259" s="160"/>
      <c r="T259" s="161"/>
      <c r="AT259" s="156" t="s">
        <v>376</v>
      </c>
      <c r="AU259" s="156" t="s">
        <v>86</v>
      </c>
      <c r="AV259" s="12" t="s">
        <v>86</v>
      </c>
      <c r="AW259" s="12" t="s">
        <v>34</v>
      </c>
      <c r="AX259" s="12" t="s">
        <v>77</v>
      </c>
      <c r="AY259" s="156" t="s">
        <v>339</v>
      </c>
    </row>
    <row r="260" spans="2:65" s="13" customFormat="1" x14ac:dyDescent="0.2">
      <c r="B260" s="162"/>
      <c r="D260" s="150" t="s">
        <v>376</v>
      </c>
      <c r="E260" s="163" t="s">
        <v>1</v>
      </c>
      <c r="F260" s="164" t="s">
        <v>398</v>
      </c>
      <c r="H260" s="165">
        <v>2</v>
      </c>
      <c r="I260" s="166"/>
      <c r="L260" s="162"/>
      <c r="M260" s="167"/>
      <c r="T260" s="168"/>
      <c r="AT260" s="163" t="s">
        <v>376</v>
      </c>
      <c r="AU260" s="163" t="s">
        <v>86</v>
      </c>
      <c r="AV260" s="13" t="s">
        <v>249</v>
      </c>
      <c r="AW260" s="13" t="s">
        <v>34</v>
      </c>
      <c r="AX260" s="13" t="s">
        <v>84</v>
      </c>
      <c r="AY260" s="163" t="s">
        <v>339</v>
      </c>
    </row>
    <row r="261" spans="2:65" s="11" customFormat="1" ht="22.8" customHeight="1" x14ac:dyDescent="0.25">
      <c r="B261" s="124"/>
      <c r="D261" s="125" t="s">
        <v>76</v>
      </c>
      <c r="E261" s="134" t="s">
        <v>8275</v>
      </c>
      <c r="F261" s="134" t="s">
        <v>8276</v>
      </c>
      <c r="I261" s="127"/>
      <c r="J261" s="135">
        <f>BK261</f>
        <v>0</v>
      </c>
      <c r="L261" s="124"/>
      <c r="M261" s="129"/>
      <c r="P261" s="130">
        <f>SUM(P262:P308)</f>
        <v>0</v>
      </c>
      <c r="R261" s="130">
        <f>SUM(R262:R308)</f>
        <v>0</v>
      </c>
      <c r="T261" s="131">
        <f>SUM(T262:T308)</f>
        <v>0</v>
      </c>
      <c r="AR261" s="125" t="s">
        <v>340</v>
      </c>
      <c r="AT261" s="132" t="s">
        <v>76</v>
      </c>
      <c r="AU261" s="132" t="s">
        <v>84</v>
      </c>
      <c r="AY261" s="125" t="s">
        <v>339</v>
      </c>
      <c r="BK261" s="133">
        <f>SUM(BK262:BK308)</f>
        <v>0</v>
      </c>
    </row>
    <row r="262" spans="2:65" s="1" customFormat="1" ht="24.15" customHeight="1" x14ac:dyDescent="0.2">
      <c r="B262" s="136"/>
      <c r="C262" s="137" t="s">
        <v>439</v>
      </c>
      <c r="D262" s="137" t="s">
        <v>342</v>
      </c>
      <c r="E262" s="138" t="s">
        <v>8277</v>
      </c>
      <c r="F262" s="139" t="s">
        <v>8278</v>
      </c>
      <c r="G262" s="140" t="s">
        <v>8279</v>
      </c>
      <c r="H262" s="141">
        <v>49</v>
      </c>
      <c r="I262" s="142"/>
      <c r="J262" s="143">
        <f>ROUND(I262*H262,2)</f>
        <v>0</v>
      </c>
      <c r="K262" s="139" t="s">
        <v>902</v>
      </c>
      <c r="L262" s="32"/>
      <c r="M262" s="144" t="s">
        <v>1</v>
      </c>
      <c r="N262" s="145" t="s">
        <v>42</v>
      </c>
      <c r="P262" s="146">
        <f>O262*H262</f>
        <v>0</v>
      </c>
      <c r="Q262" s="146">
        <v>0</v>
      </c>
      <c r="R262" s="146">
        <f>Q262*H262</f>
        <v>0</v>
      </c>
      <c r="S262" s="146">
        <v>0</v>
      </c>
      <c r="T262" s="147">
        <f>S262*H262</f>
        <v>0</v>
      </c>
      <c r="AR262" s="148" t="s">
        <v>6454</v>
      </c>
      <c r="AT262" s="148" t="s">
        <v>342</v>
      </c>
      <c r="AU262" s="148" t="s">
        <v>86</v>
      </c>
      <c r="AY262" s="17" t="s">
        <v>339</v>
      </c>
      <c r="BE262" s="149">
        <f>IF(N262="základní",J262,0)</f>
        <v>0</v>
      </c>
      <c r="BF262" s="149">
        <f>IF(N262="snížená",J262,0)</f>
        <v>0</v>
      </c>
      <c r="BG262" s="149">
        <f>IF(N262="zákl. přenesená",J262,0)</f>
        <v>0</v>
      </c>
      <c r="BH262" s="149">
        <f>IF(N262="sníž. přenesená",J262,0)</f>
        <v>0</v>
      </c>
      <c r="BI262" s="149">
        <f>IF(N262="nulová",J262,0)</f>
        <v>0</v>
      </c>
      <c r="BJ262" s="17" t="s">
        <v>84</v>
      </c>
      <c r="BK262" s="149">
        <f>ROUND(I262*H262,2)</f>
        <v>0</v>
      </c>
      <c r="BL262" s="17" t="s">
        <v>6454</v>
      </c>
      <c r="BM262" s="148" t="s">
        <v>8280</v>
      </c>
    </row>
    <row r="263" spans="2:65" s="1" customFormat="1" x14ac:dyDescent="0.2">
      <c r="B263" s="32"/>
      <c r="D263" s="150" t="s">
        <v>348</v>
      </c>
      <c r="F263" s="151" t="s">
        <v>8278</v>
      </c>
      <c r="I263" s="152"/>
      <c r="L263" s="32"/>
      <c r="M263" s="153"/>
      <c r="T263" s="56"/>
      <c r="AT263" s="17" t="s">
        <v>348</v>
      </c>
      <c r="AU263" s="17" t="s">
        <v>86</v>
      </c>
    </row>
    <row r="264" spans="2:65" s="15" customFormat="1" x14ac:dyDescent="0.2">
      <c r="B264" s="189"/>
      <c r="D264" s="150" t="s">
        <v>376</v>
      </c>
      <c r="E264" s="190" t="s">
        <v>1</v>
      </c>
      <c r="F264" s="191" t="s">
        <v>8281</v>
      </c>
      <c r="H264" s="190" t="s">
        <v>1</v>
      </c>
      <c r="I264" s="192"/>
      <c r="L264" s="189"/>
      <c r="M264" s="193"/>
      <c r="T264" s="194"/>
      <c r="AT264" s="190" t="s">
        <v>376</v>
      </c>
      <c r="AU264" s="190" t="s">
        <v>86</v>
      </c>
      <c r="AV264" s="15" t="s">
        <v>84</v>
      </c>
      <c r="AW264" s="15" t="s">
        <v>34</v>
      </c>
      <c r="AX264" s="15" t="s">
        <v>77</v>
      </c>
      <c r="AY264" s="190" t="s">
        <v>339</v>
      </c>
    </row>
    <row r="265" spans="2:65" s="15" customFormat="1" x14ac:dyDescent="0.2">
      <c r="B265" s="189"/>
      <c r="D265" s="150" t="s">
        <v>376</v>
      </c>
      <c r="E265" s="190" t="s">
        <v>1</v>
      </c>
      <c r="F265" s="191" t="s">
        <v>8282</v>
      </c>
      <c r="H265" s="190" t="s">
        <v>1</v>
      </c>
      <c r="I265" s="192"/>
      <c r="L265" s="189"/>
      <c r="M265" s="193"/>
      <c r="T265" s="194"/>
      <c r="AT265" s="190" t="s">
        <v>376</v>
      </c>
      <c r="AU265" s="190" t="s">
        <v>86</v>
      </c>
      <c r="AV265" s="15" t="s">
        <v>84</v>
      </c>
      <c r="AW265" s="15" t="s">
        <v>34</v>
      </c>
      <c r="AX265" s="15" t="s">
        <v>77</v>
      </c>
      <c r="AY265" s="190" t="s">
        <v>339</v>
      </c>
    </row>
    <row r="266" spans="2:65" s="12" customFormat="1" x14ac:dyDescent="0.2">
      <c r="B266" s="155"/>
      <c r="D266" s="150" t="s">
        <v>376</v>
      </c>
      <c r="E266" s="156" t="s">
        <v>1</v>
      </c>
      <c r="F266" s="157" t="s">
        <v>8283</v>
      </c>
      <c r="H266" s="158">
        <v>4</v>
      </c>
      <c r="I266" s="159"/>
      <c r="L266" s="155"/>
      <c r="M266" s="160"/>
      <c r="T266" s="161"/>
      <c r="AT266" s="156" t="s">
        <v>376</v>
      </c>
      <c r="AU266" s="156" t="s">
        <v>86</v>
      </c>
      <c r="AV266" s="12" t="s">
        <v>86</v>
      </c>
      <c r="AW266" s="12" t="s">
        <v>34</v>
      </c>
      <c r="AX266" s="12" t="s">
        <v>77</v>
      </c>
      <c r="AY266" s="156" t="s">
        <v>339</v>
      </c>
    </row>
    <row r="267" spans="2:65" s="12" customFormat="1" x14ac:dyDescent="0.2">
      <c r="B267" s="155"/>
      <c r="D267" s="150" t="s">
        <v>376</v>
      </c>
      <c r="E267" s="156" t="s">
        <v>1</v>
      </c>
      <c r="F267" s="157" t="s">
        <v>8284</v>
      </c>
      <c r="H267" s="158">
        <v>4</v>
      </c>
      <c r="I267" s="159"/>
      <c r="L267" s="155"/>
      <c r="M267" s="160"/>
      <c r="T267" s="161"/>
      <c r="AT267" s="156" t="s">
        <v>376</v>
      </c>
      <c r="AU267" s="156" t="s">
        <v>86</v>
      </c>
      <c r="AV267" s="12" t="s">
        <v>86</v>
      </c>
      <c r="AW267" s="12" t="s">
        <v>34</v>
      </c>
      <c r="AX267" s="12" t="s">
        <v>77</v>
      </c>
      <c r="AY267" s="156" t="s">
        <v>339</v>
      </c>
    </row>
    <row r="268" spans="2:65" s="12" customFormat="1" x14ac:dyDescent="0.2">
      <c r="B268" s="155"/>
      <c r="D268" s="150" t="s">
        <v>376</v>
      </c>
      <c r="E268" s="156" t="s">
        <v>1</v>
      </c>
      <c r="F268" s="157" t="s">
        <v>8285</v>
      </c>
      <c r="H268" s="158">
        <v>4</v>
      </c>
      <c r="I268" s="159"/>
      <c r="L268" s="155"/>
      <c r="M268" s="160"/>
      <c r="T268" s="161"/>
      <c r="AT268" s="156" t="s">
        <v>376</v>
      </c>
      <c r="AU268" s="156" t="s">
        <v>86</v>
      </c>
      <c r="AV268" s="12" t="s">
        <v>86</v>
      </c>
      <c r="AW268" s="12" t="s">
        <v>34</v>
      </c>
      <c r="AX268" s="12" t="s">
        <v>77</v>
      </c>
      <c r="AY268" s="156" t="s">
        <v>339</v>
      </c>
    </row>
    <row r="269" spans="2:65" s="15" customFormat="1" x14ac:dyDescent="0.2">
      <c r="B269" s="189"/>
      <c r="D269" s="150" t="s">
        <v>376</v>
      </c>
      <c r="E269" s="190" t="s">
        <v>1</v>
      </c>
      <c r="F269" s="191" t="s">
        <v>8286</v>
      </c>
      <c r="H269" s="190" t="s">
        <v>1</v>
      </c>
      <c r="I269" s="192"/>
      <c r="L269" s="189"/>
      <c r="M269" s="193"/>
      <c r="T269" s="194"/>
      <c r="AT269" s="190" t="s">
        <v>376</v>
      </c>
      <c r="AU269" s="190" t="s">
        <v>86</v>
      </c>
      <c r="AV269" s="15" t="s">
        <v>84</v>
      </c>
      <c r="AW269" s="15" t="s">
        <v>34</v>
      </c>
      <c r="AX269" s="15" t="s">
        <v>77</v>
      </c>
      <c r="AY269" s="190" t="s">
        <v>339</v>
      </c>
    </row>
    <row r="270" spans="2:65" s="12" customFormat="1" x14ac:dyDescent="0.2">
      <c r="B270" s="155"/>
      <c r="D270" s="150" t="s">
        <v>376</v>
      </c>
      <c r="E270" s="156" t="s">
        <v>1</v>
      </c>
      <c r="F270" s="157" t="s">
        <v>8287</v>
      </c>
      <c r="H270" s="158">
        <v>2</v>
      </c>
      <c r="I270" s="159"/>
      <c r="L270" s="155"/>
      <c r="M270" s="160"/>
      <c r="T270" s="161"/>
      <c r="AT270" s="156" t="s">
        <v>376</v>
      </c>
      <c r="AU270" s="156" t="s">
        <v>86</v>
      </c>
      <c r="AV270" s="12" t="s">
        <v>86</v>
      </c>
      <c r="AW270" s="12" t="s">
        <v>34</v>
      </c>
      <c r="AX270" s="12" t="s">
        <v>77</v>
      </c>
      <c r="AY270" s="156" t="s">
        <v>339</v>
      </c>
    </row>
    <row r="271" spans="2:65" s="15" customFormat="1" x14ac:dyDescent="0.2">
      <c r="B271" s="189"/>
      <c r="D271" s="150" t="s">
        <v>376</v>
      </c>
      <c r="E271" s="190" t="s">
        <v>1</v>
      </c>
      <c r="F271" s="191" t="s">
        <v>8288</v>
      </c>
      <c r="H271" s="190" t="s">
        <v>1</v>
      </c>
      <c r="I271" s="192"/>
      <c r="L271" s="189"/>
      <c r="M271" s="193"/>
      <c r="T271" s="194"/>
      <c r="AT271" s="190" t="s">
        <v>376</v>
      </c>
      <c r="AU271" s="190" t="s">
        <v>86</v>
      </c>
      <c r="AV271" s="15" t="s">
        <v>84</v>
      </c>
      <c r="AW271" s="15" t="s">
        <v>34</v>
      </c>
      <c r="AX271" s="15" t="s">
        <v>77</v>
      </c>
      <c r="AY271" s="190" t="s">
        <v>339</v>
      </c>
    </row>
    <row r="272" spans="2:65" s="12" customFormat="1" x14ac:dyDescent="0.2">
      <c r="B272" s="155"/>
      <c r="D272" s="150" t="s">
        <v>376</v>
      </c>
      <c r="E272" s="156" t="s">
        <v>1</v>
      </c>
      <c r="F272" s="157" t="s">
        <v>8289</v>
      </c>
      <c r="H272" s="158">
        <v>2</v>
      </c>
      <c r="I272" s="159"/>
      <c r="L272" s="155"/>
      <c r="M272" s="160"/>
      <c r="T272" s="161"/>
      <c r="AT272" s="156" t="s">
        <v>376</v>
      </c>
      <c r="AU272" s="156" t="s">
        <v>86</v>
      </c>
      <c r="AV272" s="12" t="s">
        <v>86</v>
      </c>
      <c r="AW272" s="12" t="s">
        <v>34</v>
      </c>
      <c r="AX272" s="12" t="s">
        <v>77</v>
      </c>
      <c r="AY272" s="156" t="s">
        <v>339</v>
      </c>
    </row>
    <row r="273" spans="2:51" s="12" customFormat="1" x14ac:dyDescent="0.2">
      <c r="B273" s="155"/>
      <c r="D273" s="150" t="s">
        <v>376</v>
      </c>
      <c r="E273" s="156" t="s">
        <v>1</v>
      </c>
      <c r="F273" s="157" t="s">
        <v>8290</v>
      </c>
      <c r="H273" s="158">
        <v>2</v>
      </c>
      <c r="I273" s="159"/>
      <c r="L273" s="155"/>
      <c r="M273" s="160"/>
      <c r="T273" s="161"/>
      <c r="AT273" s="156" t="s">
        <v>376</v>
      </c>
      <c r="AU273" s="156" t="s">
        <v>86</v>
      </c>
      <c r="AV273" s="12" t="s">
        <v>86</v>
      </c>
      <c r="AW273" s="12" t="s">
        <v>34</v>
      </c>
      <c r="AX273" s="12" t="s">
        <v>77</v>
      </c>
      <c r="AY273" s="156" t="s">
        <v>339</v>
      </c>
    </row>
    <row r="274" spans="2:51" s="12" customFormat="1" x14ac:dyDescent="0.2">
      <c r="B274" s="155"/>
      <c r="D274" s="150" t="s">
        <v>376</v>
      </c>
      <c r="E274" s="156" t="s">
        <v>1</v>
      </c>
      <c r="F274" s="157" t="s">
        <v>8291</v>
      </c>
      <c r="H274" s="158">
        <v>1</v>
      </c>
      <c r="I274" s="159"/>
      <c r="L274" s="155"/>
      <c r="M274" s="160"/>
      <c r="T274" s="161"/>
      <c r="AT274" s="156" t="s">
        <v>376</v>
      </c>
      <c r="AU274" s="156" t="s">
        <v>86</v>
      </c>
      <c r="AV274" s="12" t="s">
        <v>86</v>
      </c>
      <c r="AW274" s="12" t="s">
        <v>34</v>
      </c>
      <c r="AX274" s="12" t="s">
        <v>77</v>
      </c>
      <c r="AY274" s="156" t="s">
        <v>339</v>
      </c>
    </row>
    <row r="275" spans="2:51" s="12" customFormat="1" x14ac:dyDescent="0.2">
      <c r="B275" s="155"/>
      <c r="D275" s="150" t="s">
        <v>376</v>
      </c>
      <c r="E275" s="156" t="s">
        <v>1</v>
      </c>
      <c r="F275" s="157" t="s">
        <v>8292</v>
      </c>
      <c r="H275" s="158">
        <v>1</v>
      </c>
      <c r="I275" s="159"/>
      <c r="L275" s="155"/>
      <c r="M275" s="160"/>
      <c r="T275" s="161"/>
      <c r="AT275" s="156" t="s">
        <v>376</v>
      </c>
      <c r="AU275" s="156" t="s">
        <v>86</v>
      </c>
      <c r="AV275" s="12" t="s">
        <v>86</v>
      </c>
      <c r="AW275" s="12" t="s">
        <v>34</v>
      </c>
      <c r="AX275" s="12" t="s">
        <v>77</v>
      </c>
      <c r="AY275" s="156" t="s">
        <v>339</v>
      </c>
    </row>
    <row r="276" spans="2:51" s="12" customFormat="1" x14ac:dyDescent="0.2">
      <c r="B276" s="155"/>
      <c r="D276" s="150" t="s">
        <v>376</v>
      </c>
      <c r="E276" s="156" t="s">
        <v>1</v>
      </c>
      <c r="F276" s="157" t="s">
        <v>8293</v>
      </c>
      <c r="H276" s="158">
        <v>1</v>
      </c>
      <c r="I276" s="159"/>
      <c r="L276" s="155"/>
      <c r="M276" s="160"/>
      <c r="T276" s="161"/>
      <c r="AT276" s="156" t="s">
        <v>376</v>
      </c>
      <c r="AU276" s="156" t="s">
        <v>86</v>
      </c>
      <c r="AV276" s="12" t="s">
        <v>86</v>
      </c>
      <c r="AW276" s="12" t="s">
        <v>34</v>
      </c>
      <c r="AX276" s="12" t="s">
        <v>77</v>
      </c>
      <c r="AY276" s="156" t="s">
        <v>339</v>
      </c>
    </row>
    <row r="277" spans="2:51" s="12" customFormat="1" x14ac:dyDescent="0.2">
      <c r="B277" s="155"/>
      <c r="D277" s="150" t="s">
        <v>376</v>
      </c>
      <c r="E277" s="156" t="s">
        <v>1</v>
      </c>
      <c r="F277" s="157" t="s">
        <v>8294</v>
      </c>
      <c r="H277" s="158">
        <v>1</v>
      </c>
      <c r="I277" s="159"/>
      <c r="L277" s="155"/>
      <c r="M277" s="160"/>
      <c r="T277" s="161"/>
      <c r="AT277" s="156" t="s">
        <v>376</v>
      </c>
      <c r="AU277" s="156" t="s">
        <v>86</v>
      </c>
      <c r="AV277" s="12" t="s">
        <v>86</v>
      </c>
      <c r="AW277" s="12" t="s">
        <v>34</v>
      </c>
      <c r="AX277" s="12" t="s">
        <v>77</v>
      </c>
      <c r="AY277" s="156" t="s">
        <v>339</v>
      </c>
    </row>
    <row r="278" spans="2:51" s="12" customFormat="1" x14ac:dyDescent="0.2">
      <c r="B278" s="155"/>
      <c r="D278" s="150" t="s">
        <v>376</v>
      </c>
      <c r="E278" s="156" t="s">
        <v>1</v>
      </c>
      <c r="F278" s="157" t="s">
        <v>8295</v>
      </c>
      <c r="H278" s="158">
        <v>1</v>
      </c>
      <c r="I278" s="159"/>
      <c r="L278" s="155"/>
      <c r="M278" s="160"/>
      <c r="T278" s="161"/>
      <c r="AT278" s="156" t="s">
        <v>376</v>
      </c>
      <c r="AU278" s="156" t="s">
        <v>86</v>
      </c>
      <c r="AV278" s="12" t="s">
        <v>86</v>
      </c>
      <c r="AW278" s="12" t="s">
        <v>34</v>
      </c>
      <c r="AX278" s="12" t="s">
        <v>77</v>
      </c>
      <c r="AY278" s="156" t="s">
        <v>339</v>
      </c>
    </row>
    <row r="279" spans="2:51" s="12" customFormat="1" x14ac:dyDescent="0.2">
      <c r="B279" s="155"/>
      <c r="D279" s="150" t="s">
        <v>376</v>
      </c>
      <c r="E279" s="156" t="s">
        <v>1</v>
      </c>
      <c r="F279" s="157" t="s">
        <v>8296</v>
      </c>
      <c r="H279" s="158">
        <v>1</v>
      </c>
      <c r="I279" s="159"/>
      <c r="L279" s="155"/>
      <c r="M279" s="160"/>
      <c r="T279" s="161"/>
      <c r="AT279" s="156" t="s">
        <v>376</v>
      </c>
      <c r="AU279" s="156" t="s">
        <v>86</v>
      </c>
      <c r="AV279" s="12" t="s">
        <v>86</v>
      </c>
      <c r="AW279" s="12" t="s">
        <v>34</v>
      </c>
      <c r="AX279" s="12" t="s">
        <v>77</v>
      </c>
      <c r="AY279" s="156" t="s">
        <v>339</v>
      </c>
    </row>
    <row r="280" spans="2:51" s="12" customFormat="1" x14ac:dyDescent="0.2">
      <c r="B280" s="155"/>
      <c r="D280" s="150" t="s">
        <v>376</v>
      </c>
      <c r="E280" s="156" t="s">
        <v>1</v>
      </c>
      <c r="F280" s="157" t="s">
        <v>8297</v>
      </c>
      <c r="H280" s="158">
        <v>1</v>
      </c>
      <c r="I280" s="159"/>
      <c r="L280" s="155"/>
      <c r="M280" s="160"/>
      <c r="T280" s="161"/>
      <c r="AT280" s="156" t="s">
        <v>376</v>
      </c>
      <c r="AU280" s="156" t="s">
        <v>86</v>
      </c>
      <c r="AV280" s="12" t="s">
        <v>86</v>
      </c>
      <c r="AW280" s="12" t="s">
        <v>34</v>
      </c>
      <c r="AX280" s="12" t="s">
        <v>77</v>
      </c>
      <c r="AY280" s="156" t="s">
        <v>339</v>
      </c>
    </row>
    <row r="281" spans="2:51" s="12" customFormat="1" x14ac:dyDescent="0.2">
      <c r="B281" s="155"/>
      <c r="D281" s="150" t="s">
        <v>376</v>
      </c>
      <c r="E281" s="156" t="s">
        <v>1</v>
      </c>
      <c r="F281" s="157" t="s">
        <v>8298</v>
      </c>
      <c r="H281" s="158">
        <v>1</v>
      </c>
      <c r="I281" s="159"/>
      <c r="L281" s="155"/>
      <c r="M281" s="160"/>
      <c r="T281" s="161"/>
      <c r="AT281" s="156" t="s">
        <v>376</v>
      </c>
      <c r="AU281" s="156" t="s">
        <v>86</v>
      </c>
      <c r="AV281" s="12" t="s">
        <v>86</v>
      </c>
      <c r="AW281" s="12" t="s">
        <v>34</v>
      </c>
      <c r="AX281" s="12" t="s">
        <v>77</v>
      </c>
      <c r="AY281" s="156" t="s">
        <v>339</v>
      </c>
    </row>
    <row r="282" spans="2:51" s="15" customFormat="1" x14ac:dyDescent="0.2">
      <c r="B282" s="189"/>
      <c r="D282" s="150" t="s">
        <v>376</v>
      </c>
      <c r="E282" s="190" t="s">
        <v>1</v>
      </c>
      <c r="F282" s="191" t="s">
        <v>8299</v>
      </c>
      <c r="H282" s="190" t="s">
        <v>1</v>
      </c>
      <c r="I282" s="192"/>
      <c r="L282" s="189"/>
      <c r="M282" s="193"/>
      <c r="T282" s="194"/>
      <c r="AT282" s="190" t="s">
        <v>376</v>
      </c>
      <c r="AU282" s="190" t="s">
        <v>86</v>
      </c>
      <c r="AV282" s="15" t="s">
        <v>84</v>
      </c>
      <c r="AW282" s="15" t="s">
        <v>34</v>
      </c>
      <c r="AX282" s="15" t="s">
        <v>77</v>
      </c>
      <c r="AY282" s="190" t="s">
        <v>339</v>
      </c>
    </row>
    <row r="283" spans="2:51" s="12" customFormat="1" x14ac:dyDescent="0.2">
      <c r="B283" s="155"/>
      <c r="D283" s="150" t="s">
        <v>376</v>
      </c>
      <c r="E283" s="156" t="s">
        <v>1</v>
      </c>
      <c r="F283" s="157" t="s">
        <v>8287</v>
      </c>
      <c r="H283" s="158">
        <v>2</v>
      </c>
      <c r="I283" s="159"/>
      <c r="L283" s="155"/>
      <c r="M283" s="160"/>
      <c r="T283" s="161"/>
      <c r="AT283" s="156" t="s">
        <v>376</v>
      </c>
      <c r="AU283" s="156" t="s">
        <v>86</v>
      </c>
      <c r="AV283" s="12" t="s">
        <v>86</v>
      </c>
      <c r="AW283" s="12" t="s">
        <v>34</v>
      </c>
      <c r="AX283" s="12" t="s">
        <v>77</v>
      </c>
      <c r="AY283" s="156" t="s">
        <v>339</v>
      </c>
    </row>
    <row r="284" spans="2:51" s="12" customFormat="1" x14ac:dyDescent="0.2">
      <c r="B284" s="155"/>
      <c r="D284" s="150" t="s">
        <v>376</v>
      </c>
      <c r="E284" s="156" t="s">
        <v>1</v>
      </c>
      <c r="F284" s="157" t="s">
        <v>8300</v>
      </c>
      <c r="H284" s="158">
        <v>4</v>
      </c>
      <c r="I284" s="159"/>
      <c r="L284" s="155"/>
      <c r="M284" s="160"/>
      <c r="T284" s="161"/>
      <c r="AT284" s="156" t="s">
        <v>376</v>
      </c>
      <c r="AU284" s="156" t="s">
        <v>86</v>
      </c>
      <c r="AV284" s="12" t="s">
        <v>86</v>
      </c>
      <c r="AW284" s="12" t="s">
        <v>34</v>
      </c>
      <c r="AX284" s="12" t="s">
        <v>77</v>
      </c>
      <c r="AY284" s="156" t="s">
        <v>339</v>
      </c>
    </row>
    <row r="285" spans="2:51" s="12" customFormat="1" x14ac:dyDescent="0.2">
      <c r="B285" s="155"/>
      <c r="D285" s="150" t="s">
        <v>376</v>
      </c>
      <c r="E285" s="156" t="s">
        <v>1</v>
      </c>
      <c r="F285" s="157" t="s">
        <v>8301</v>
      </c>
      <c r="H285" s="158">
        <v>2</v>
      </c>
      <c r="I285" s="159"/>
      <c r="L285" s="155"/>
      <c r="M285" s="160"/>
      <c r="T285" s="161"/>
      <c r="AT285" s="156" t="s">
        <v>376</v>
      </c>
      <c r="AU285" s="156" t="s">
        <v>86</v>
      </c>
      <c r="AV285" s="12" t="s">
        <v>86</v>
      </c>
      <c r="AW285" s="12" t="s">
        <v>34</v>
      </c>
      <c r="AX285" s="12" t="s">
        <v>77</v>
      </c>
      <c r="AY285" s="156" t="s">
        <v>339</v>
      </c>
    </row>
    <row r="286" spans="2:51" s="12" customFormat="1" x14ac:dyDescent="0.2">
      <c r="B286" s="155"/>
      <c r="D286" s="150" t="s">
        <v>376</v>
      </c>
      <c r="E286" s="156" t="s">
        <v>1</v>
      </c>
      <c r="F286" s="157" t="s">
        <v>8302</v>
      </c>
      <c r="H286" s="158">
        <v>2</v>
      </c>
      <c r="I286" s="159"/>
      <c r="L286" s="155"/>
      <c r="M286" s="160"/>
      <c r="T286" s="161"/>
      <c r="AT286" s="156" t="s">
        <v>376</v>
      </c>
      <c r="AU286" s="156" t="s">
        <v>86</v>
      </c>
      <c r="AV286" s="12" t="s">
        <v>86</v>
      </c>
      <c r="AW286" s="12" t="s">
        <v>34</v>
      </c>
      <c r="AX286" s="12" t="s">
        <v>77</v>
      </c>
      <c r="AY286" s="156" t="s">
        <v>339</v>
      </c>
    </row>
    <row r="287" spans="2:51" s="12" customFormat="1" x14ac:dyDescent="0.2">
      <c r="B287" s="155"/>
      <c r="D287" s="150" t="s">
        <v>376</v>
      </c>
      <c r="E287" s="156" t="s">
        <v>1</v>
      </c>
      <c r="F287" s="157" t="s">
        <v>8303</v>
      </c>
      <c r="H287" s="158">
        <v>1</v>
      </c>
      <c r="I287" s="159"/>
      <c r="L287" s="155"/>
      <c r="M287" s="160"/>
      <c r="T287" s="161"/>
      <c r="AT287" s="156" t="s">
        <v>376</v>
      </c>
      <c r="AU287" s="156" t="s">
        <v>86</v>
      </c>
      <c r="AV287" s="12" t="s">
        <v>86</v>
      </c>
      <c r="AW287" s="12" t="s">
        <v>34</v>
      </c>
      <c r="AX287" s="12" t="s">
        <v>77</v>
      </c>
      <c r="AY287" s="156" t="s">
        <v>339</v>
      </c>
    </row>
    <row r="288" spans="2:51" s="15" customFormat="1" x14ac:dyDescent="0.2">
      <c r="B288" s="189"/>
      <c r="D288" s="150" t="s">
        <v>376</v>
      </c>
      <c r="E288" s="190" t="s">
        <v>1</v>
      </c>
      <c r="F288" s="191" t="s">
        <v>8304</v>
      </c>
      <c r="H288" s="190" t="s">
        <v>1</v>
      </c>
      <c r="I288" s="192"/>
      <c r="L288" s="189"/>
      <c r="M288" s="193"/>
      <c r="T288" s="194"/>
      <c r="AT288" s="190" t="s">
        <v>376</v>
      </c>
      <c r="AU288" s="190" t="s">
        <v>86</v>
      </c>
      <c r="AV288" s="15" t="s">
        <v>84</v>
      </c>
      <c r="AW288" s="15" t="s">
        <v>34</v>
      </c>
      <c r="AX288" s="15" t="s">
        <v>77</v>
      </c>
      <c r="AY288" s="190" t="s">
        <v>339</v>
      </c>
    </row>
    <row r="289" spans="2:65" s="12" customFormat="1" x14ac:dyDescent="0.2">
      <c r="B289" s="155"/>
      <c r="D289" s="150" t="s">
        <v>376</v>
      </c>
      <c r="E289" s="156" t="s">
        <v>1</v>
      </c>
      <c r="F289" s="157" t="s">
        <v>8287</v>
      </c>
      <c r="H289" s="158">
        <v>2</v>
      </c>
      <c r="I289" s="159"/>
      <c r="L289" s="155"/>
      <c r="M289" s="160"/>
      <c r="T289" s="161"/>
      <c r="AT289" s="156" t="s">
        <v>376</v>
      </c>
      <c r="AU289" s="156" t="s">
        <v>86</v>
      </c>
      <c r="AV289" s="12" t="s">
        <v>86</v>
      </c>
      <c r="AW289" s="12" t="s">
        <v>34</v>
      </c>
      <c r="AX289" s="12" t="s">
        <v>77</v>
      </c>
      <c r="AY289" s="156" t="s">
        <v>339</v>
      </c>
    </row>
    <row r="290" spans="2:65" s="12" customFormat="1" x14ac:dyDescent="0.2">
      <c r="B290" s="155"/>
      <c r="D290" s="150" t="s">
        <v>376</v>
      </c>
      <c r="E290" s="156" t="s">
        <v>1</v>
      </c>
      <c r="F290" s="157" t="s">
        <v>8305</v>
      </c>
      <c r="H290" s="158">
        <v>2</v>
      </c>
      <c r="I290" s="159"/>
      <c r="L290" s="155"/>
      <c r="M290" s="160"/>
      <c r="T290" s="161"/>
      <c r="AT290" s="156" t="s">
        <v>376</v>
      </c>
      <c r="AU290" s="156" t="s">
        <v>86</v>
      </c>
      <c r="AV290" s="12" t="s">
        <v>86</v>
      </c>
      <c r="AW290" s="12" t="s">
        <v>34</v>
      </c>
      <c r="AX290" s="12" t="s">
        <v>77</v>
      </c>
      <c r="AY290" s="156" t="s">
        <v>339</v>
      </c>
    </row>
    <row r="291" spans="2:65" s="12" customFormat="1" x14ac:dyDescent="0.2">
      <c r="B291" s="155"/>
      <c r="D291" s="150" t="s">
        <v>376</v>
      </c>
      <c r="E291" s="156" t="s">
        <v>1</v>
      </c>
      <c r="F291" s="157" t="s">
        <v>8306</v>
      </c>
      <c r="H291" s="158">
        <v>2</v>
      </c>
      <c r="I291" s="159"/>
      <c r="L291" s="155"/>
      <c r="M291" s="160"/>
      <c r="T291" s="161"/>
      <c r="AT291" s="156" t="s">
        <v>376</v>
      </c>
      <c r="AU291" s="156" t="s">
        <v>86</v>
      </c>
      <c r="AV291" s="12" t="s">
        <v>86</v>
      </c>
      <c r="AW291" s="12" t="s">
        <v>34</v>
      </c>
      <c r="AX291" s="12" t="s">
        <v>77</v>
      </c>
      <c r="AY291" s="156" t="s">
        <v>339</v>
      </c>
    </row>
    <row r="292" spans="2:65" s="15" customFormat="1" x14ac:dyDescent="0.2">
      <c r="B292" s="189"/>
      <c r="D292" s="150" t="s">
        <v>376</v>
      </c>
      <c r="E292" s="190" t="s">
        <v>1</v>
      </c>
      <c r="F292" s="191" t="s">
        <v>8307</v>
      </c>
      <c r="H292" s="190" t="s">
        <v>1</v>
      </c>
      <c r="I292" s="192"/>
      <c r="L292" s="189"/>
      <c r="M292" s="193"/>
      <c r="T292" s="194"/>
      <c r="AT292" s="190" t="s">
        <v>376</v>
      </c>
      <c r="AU292" s="190" t="s">
        <v>86</v>
      </c>
      <c r="AV292" s="15" t="s">
        <v>84</v>
      </c>
      <c r="AW292" s="15" t="s">
        <v>34</v>
      </c>
      <c r="AX292" s="15" t="s">
        <v>77</v>
      </c>
      <c r="AY292" s="190" t="s">
        <v>339</v>
      </c>
    </row>
    <row r="293" spans="2:65" s="12" customFormat="1" x14ac:dyDescent="0.2">
      <c r="B293" s="155"/>
      <c r="D293" s="150" t="s">
        <v>376</v>
      </c>
      <c r="E293" s="156" t="s">
        <v>1</v>
      </c>
      <c r="F293" s="157" t="s">
        <v>8308</v>
      </c>
      <c r="H293" s="158">
        <v>2</v>
      </c>
      <c r="I293" s="159"/>
      <c r="L293" s="155"/>
      <c r="M293" s="160"/>
      <c r="T293" s="161"/>
      <c r="AT293" s="156" t="s">
        <v>376</v>
      </c>
      <c r="AU293" s="156" t="s">
        <v>86</v>
      </c>
      <c r="AV293" s="12" t="s">
        <v>86</v>
      </c>
      <c r="AW293" s="12" t="s">
        <v>34</v>
      </c>
      <c r="AX293" s="12" t="s">
        <v>77</v>
      </c>
      <c r="AY293" s="156" t="s">
        <v>339</v>
      </c>
    </row>
    <row r="294" spans="2:65" s="12" customFormat="1" x14ac:dyDescent="0.2">
      <c r="B294" s="155"/>
      <c r="D294" s="150" t="s">
        <v>376</v>
      </c>
      <c r="E294" s="156" t="s">
        <v>1</v>
      </c>
      <c r="F294" s="157" t="s">
        <v>8309</v>
      </c>
      <c r="H294" s="158">
        <v>2</v>
      </c>
      <c r="I294" s="159"/>
      <c r="L294" s="155"/>
      <c r="M294" s="160"/>
      <c r="T294" s="161"/>
      <c r="AT294" s="156" t="s">
        <v>376</v>
      </c>
      <c r="AU294" s="156" t="s">
        <v>86</v>
      </c>
      <c r="AV294" s="12" t="s">
        <v>86</v>
      </c>
      <c r="AW294" s="12" t="s">
        <v>34</v>
      </c>
      <c r="AX294" s="12" t="s">
        <v>77</v>
      </c>
      <c r="AY294" s="156" t="s">
        <v>339</v>
      </c>
    </row>
    <row r="295" spans="2:65" s="12" customFormat="1" x14ac:dyDescent="0.2">
      <c r="B295" s="155"/>
      <c r="D295" s="150" t="s">
        <v>376</v>
      </c>
      <c r="E295" s="156" t="s">
        <v>1</v>
      </c>
      <c r="F295" s="157" t="s">
        <v>8310</v>
      </c>
      <c r="H295" s="158">
        <v>2</v>
      </c>
      <c r="I295" s="159"/>
      <c r="L295" s="155"/>
      <c r="M295" s="160"/>
      <c r="T295" s="161"/>
      <c r="AT295" s="156" t="s">
        <v>376</v>
      </c>
      <c r="AU295" s="156" t="s">
        <v>86</v>
      </c>
      <c r="AV295" s="12" t="s">
        <v>86</v>
      </c>
      <c r="AW295" s="12" t="s">
        <v>34</v>
      </c>
      <c r="AX295" s="12" t="s">
        <v>77</v>
      </c>
      <c r="AY295" s="156" t="s">
        <v>339</v>
      </c>
    </row>
    <row r="296" spans="2:65" s="13" customFormat="1" x14ac:dyDescent="0.2">
      <c r="B296" s="162"/>
      <c r="D296" s="150" t="s">
        <v>376</v>
      </c>
      <c r="E296" s="163" t="s">
        <v>1</v>
      </c>
      <c r="F296" s="164" t="s">
        <v>398</v>
      </c>
      <c r="H296" s="165">
        <v>49</v>
      </c>
      <c r="I296" s="166"/>
      <c r="L296" s="162"/>
      <c r="M296" s="167"/>
      <c r="T296" s="168"/>
      <c r="AT296" s="163" t="s">
        <v>376</v>
      </c>
      <c r="AU296" s="163" t="s">
        <v>86</v>
      </c>
      <c r="AV296" s="13" t="s">
        <v>249</v>
      </c>
      <c r="AW296" s="13" t="s">
        <v>34</v>
      </c>
      <c r="AX296" s="13" t="s">
        <v>84</v>
      </c>
      <c r="AY296" s="163" t="s">
        <v>339</v>
      </c>
    </row>
    <row r="297" spans="2:65" s="1" customFormat="1" ht="24.15" customHeight="1" x14ac:dyDescent="0.2">
      <c r="B297" s="136"/>
      <c r="C297" s="137" t="s">
        <v>445</v>
      </c>
      <c r="D297" s="137" t="s">
        <v>342</v>
      </c>
      <c r="E297" s="138" t="s">
        <v>8311</v>
      </c>
      <c r="F297" s="139" t="s">
        <v>8278</v>
      </c>
      <c r="G297" s="140" t="s">
        <v>8279</v>
      </c>
      <c r="H297" s="141">
        <v>2</v>
      </c>
      <c r="I297" s="142"/>
      <c r="J297" s="143">
        <f>ROUND(I297*H297,2)</f>
        <v>0</v>
      </c>
      <c r="K297" s="139" t="s">
        <v>1</v>
      </c>
      <c r="L297" s="32"/>
      <c r="M297" s="144" t="s">
        <v>1</v>
      </c>
      <c r="N297" s="145" t="s">
        <v>42</v>
      </c>
      <c r="P297" s="146">
        <f>O297*H297</f>
        <v>0</v>
      </c>
      <c r="Q297" s="146">
        <v>0</v>
      </c>
      <c r="R297" s="146">
        <f>Q297*H297</f>
        <v>0</v>
      </c>
      <c r="S297" s="146">
        <v>0</v>
      </c>
      <c r="T297" s="147">
        <f>S297*H297</f>
        <v>0</v>
      </c>
      <c r="AR297" s="148" t="s">
        <v>6454</v>
      </c>
      <c r="AT297" s="148" t="s">
        <v>342</v>
      </c>
      <c r="AU297" s="148" t="s">
        <v>86</v>
      </c>
      <c r="AY297" s="17" t="s">
        <v>339</v>
      </c>
      <c r="BE297" s="149">
        <f>IF(N297="základní",J297,0)</f>
        <v>0</v>
      </c>
      <c r="BF297" s="149">
        <f>IF(N297="snížená",J297,0)</f>
        <v>0</v>
      </c>
      <c r="BG297" s="149">
        <f>IF(N297="zákl. přenesená",J297,0)</f>
        <v>0</v>
      </c>
      <c r="BH297" s="149">
        <f>IF(N297="sníž. přenesená",J297,0)</f>
        <v>0</v>
      </c>
      <c r="BI297" s="149">
        <f>IF(N297="nulová",J297,0)</f>
        <v>0</v>
      </c>
      <c r="BJ297" s="17" t="s">
        <v>84</v>
      </c>
      <c r="BK297" s="149">
        <f>ROUND(I297*H297,2)</f>
        <v>0</v>
      </c>
      <c r="BL297" s="17" t="s">
        <v>6454</v>
      </c>
      <c r="BM297" s="148" t="s">
        <v>8312</v>
      </c>
    </row>
    <row r="298" spans="2:65" s="1" customFormat="1" x14ac:dyDescent="0.2">
      <c r="B298" s="32"/>
      <c r="D298" s="150" t="s">
        <v>348</v>
      </c>
      <c r="F298" s="151" t="s">
        <v>8278</v>
      </c>
      <c r="I298" s="152"/>
      <c r="L298" s="32"/>
      <c r="M298" s="153"/>
      <c r="T298" s="56"/>
      <c r="AT298" s="17" t="s">
        <v>348</v>
      </c>
      <c r="AU298" s="17" t="s">
        <v>86</v>
      </c>
    </row>
    <row r="299" spans="2:65" s="15" customFormat="1" x14ac:dyDescent="0.2">
      <c r="B299" s="189"/>
      <c r="D299" s="150" t="s">
        <v>376</v>
      </c>
      <c r="E299" s="190" t="s">
        <v>1</v>
      </c>
      <c r="F299" s="191" t="s">
        <v>8313</v>
      </c>
      <c r="H299" s="190" t="s">
        <v>1</v>
      </c>
      <c r="I299" s="192"/>
      <c r="L299" s="189"/>
      <c r="M299" s="193"/>
      <c r="T299" s="194"/>
      <c r="AT299" s="190" t="s">
        <v>376</v>
      </c>
      <c r="AU299" s="190" t="s">
        <v>86</v>
      </c>
      <c r="AV299" s="15" t="s">
        <v>84</v>
      </c>
      <c r="AW299" s="15" t="s">
        <v>34</v>
      </c>
      <c r="AX299" s="15" t="s">
        <v>77</v>
      </c>
      <c r="AY299" s="190" t="s">
        <v>339</v>
      </c>
    </row>
    <row r="300" spans="2:65" s="12" customFormat="1" x14ac:dyDescent="0.2">
      <c r="B300" s="155"/>
      <c r="D300" s="150" t="s">
        <v>376</v>
      </c>
      <c r="E300" s="156" t="s">
        <v>1</v>
      </c>
      <c r="F300" s="157" t="s">
        <v>8314</v>
      </c>
      <c r="H300" s="158">
        <v>1</v>
      </c>
      <c r="I300" s="159"/>
      <c r="L300" s="155"/>
      <c r="M300" s="160"/>
      <c r="T300" s="161"/>
      <c r="AT300" s="156" t="s">
        <v>376</v>
      </c>
      <c r="AU300" s="156" t="s">
        <v>86</v>
      </c>
      <c r="AV300" s="12" t="s">
        <v>86</v>
      </c>
      <c r="AW300" s="12" t="s">
        <v>34</v>
      </c>
      <c r="AX300" s="12" t="s">
        <v>77</v>
      </c>
      <c r="AY300" s="156" t="s">
        <v>339</v>
      </c>
    </row>
    <row r="301" spans="2:65" s="12" customFormat="1" x14ac:dyDescent="0.2">
      <c r="B301" s="155"/>
      <c r="D301" s="150" t="s">
        <v>376</v>
      </c>
      <c r="E301" s="156" t="s">
        <v>1</v>
      </c>
      <c r="F301" s="157" t="s">
        <v>8315</v>
      </c>
      <c r="H301" s="158">
        <v>1</v>
      </c>
      <c r="I301" s="159"/>
      <c r="L301" s="155"/>
      <c r="M301" s="160"/>
      <c r="T301" s="161"/>
      <c r="AT301" s="156" t="s">
        <v>376</v>
      </c>
      <c r="AU301" s="156" t="s">
        <v>86</v>
      </c>
      <c r="AV301" s="12" t="s">
        <v>86</v>
      </c>
      <c r="AW301" s="12" t="s">
        <v>34</v>
      </c>
      <c r="AX301" s="12" t="s">
        <v>77</v>
      </c>
      <c r="AY301" s="156" t="s">
        <v>339</v>
      </c>
    </row>
    <row r="302" spans="2:65" s="13" customFormat="1" x14ac:dyDescent="0.2">
      <c r="B302" s="162"/>
      <c r="D302" s="150" t="s">
        <v>376</v>
      </c>
      <c r="E302" s="163" t="s">
        <v>1</v>
      </c>
      <c r="F302" s="164" t="s">
        <v>398</v>
      </c>
      <c r="H302" s="165">
        <v>2</v>
      </c>
      <c r="I302" s="166"/>
      <c r="L302" s="162"/>
      <c r="M302" s="167"/>
      <c r="T302" s="168"/>
      <c r="AT302" s="163" t="s">
        <v>376</v>
      </c>
      <c r="AU302" s="163" t="s">
        <v>86</v>
      </c>
      <c r="AV302" s="13" t="s">
        <v>249</v>
      </c>
      <c r="AW302" s="13" t="s">
        <v>34</v>
      </c>
      <c r="AX302" s="13" t="s">
        <v>84</v>
      </c>
      <c r="AY302" s="163" t="s">
        <v>339</v>
      </c>
    </row>
    <row r="303" spans="2:65" s="1" customFormat="1" ht="16.5" customHeight="1" x14ac:dyDescent="0.2">
      <c r="B303" s="136"/>
      <c r="C303" s="137" t="s">
        <v>451</v>
      </c>
      <c r="D303" s="137" t="s">
        <v>342</v>
      </c>
      <c r="E303" s="138" t="s">
        <v>8316</v>
      </c>
      <c r="F303" s="139" t="s">
        <v>8317</v>
      </c>
      <c r="G303" s="140" t="s">
        <v>8318</v>
      </c>
      <c r="H303" s="141">
        <v>2</v>
      </c>
      <c r="I303" s="142"/>
      <c r="J303" s="143">
        <f>ROUND(I303*H303,2)</f>
        <v>0</v>
      </c>
      <c r="K303" s="139" t="s">
        <v>902</v>
      </c>
      <c r="L303" s="32"/>
      <c r="M303" s="144" t="s">
        <v>1</v>
      </c>
      <c r="N303" s="145" t="s">
        <v>42</v>
      </c>
      <c r="P303" s="146">
        <f>O303*H303</f>
        <v>0</v>
      </c>
      <c r="Q303" s="146">
        <v>0</v>
      </c>
      <c r="R303" s="146">
        <f>Q303*H303</f>
        <v>0</v>
      </c>
      <c r="S303" s="146">
        <v>0</v>
      </c>
      <c r="T303" s="147">
        <f>S303*H303</f>
        <v>0</v>
      </c>
      <c r="AR303" s="148" t="s">
        <v>6454</v>
      </c>
      <c r="AT303" s="148" t="s">
        <v>342</v>
      </c>
      <c r="AU303" s="148" t="s">
        <v>86</v>
      </c>
      <c r="AY303" s="17" t="s">
        <v>339</v>
      </c>
      <c r="BE303" s="149">
        <f>IF(N303="základní",J303,0)</f>
        <v>0</v>
      </c>
      <c r="BF303" s="149">
        <f>IF(N303="snížená",J303,0)</f>
        <v>0</v>
      </c>
      <c r="BG303" s="149">
        <f>IF(N303="zákl. přenesená",J303,0)</f>
        <v>0</v>
      </c>
      <c r="BH303" s="149">
        <f>IF(N303="sníž. přenesená",J303,0)</f>
        <v>0</v>
      </c>
      <c r="BI303" s="149">
        <f>IF(N303="nulová",J303,0)</f>
        <v>0</v>
      </c>
      <c r="BJ303" s="17" t="s">
        <v>84</v>
      </c>
      <c r="BK303" s="149">
        <f>ROUND(I303*H303,2)</f>
        <v>0</v>
      </c>
      <c r="BL303" s="17" t="s">
        <v>6454</v>
      </c>
      <c r="BM303" s="148" t="s">
        <v>8319</v>
      </c>
    </row>
    <row r="304" spans="2:65" s="1" customFormat="1" x14ac:dyDescent="0.2">
      <c r="B304" s="32"/>
      <c r="D304" s="150" t="s">
        <v>348</v>
      </c>
      <c r="F304" s="151" t="s">
        <v>8317</v>
      </c>
      <c r="I304" s="152"/>
      <c r="L304" s="32"/>
      <c r="M304" s="153"/>
      <c r="T304" s="56"/>
      <c r="AT304" s="17" t="s">
        <v>348</v>
      </c>
      <c r="AU304" s="17" t="s">
        <v>86</v>
      </c>
    </row>
    <row r="305" spans="2:65" s="15" customFormat="1" x14ac:dyDescent="0.2">
      <c r="B305" s="189"/>
      <c r="D305" s="150" t="s">
        <v>376</v>
      </c>
      <c r="E305" s="190" t="s">
        <v>1</v>
      </c>
      <c r="F305" s="191" t="s">
        <v>8320</v>
      </c>
      <c r="H305" s="190" t="s">
        <v>1</v>
      </c>
      <c r="I305" s="192"/>
      <c r="L305" s="189"/>
      <c r="M305" s="193"/>
      <c r="T305" s="194"/>
      <c r="AT305" s="190" t="s">
        <v>376</v>
      </c>
      <c r="AU305" s="190" t="s">
        <v>86</v>
      </c>
      <c r="AV305" s="15" t="s">
        <v>84</v>
      </c>
      <c r="AW305" s="15" t="s">
        <v>34</v>
      </c>
      <c r="AX305" s="15" t="s">
        <v>77</v>
      </c>
      <c r="AY305" s="190" t="s">
        <v>339</v>
      </c>
    </row>
    <row r="306" spans="2:65" s="15" customFormat="1" x14ac:dyDescent="0.2">
      <c r="B306" s="189"/>
      <c r="D306" s="150" t="s">
        <v>376</v>
      </c>
      <c r="E306" s="190" t="s">
        <v>1</v>
      </c>
      <c r="F306" s="191" t="s">
        <v>8321</v>
      </c>
      <c r="H306" s="190" t="s">
        <v>1</v>
      </c>
      <c r="I306" s="192"/>
      <c r="L306" s="189"/>
      <c r="M306" s="193"/>
      <c r="T306" s="194"/>
      <c r="AT306" s="190" t="s">
        <v>376</v>
      </c>
      <c r="AU306" s="190" t="s">
        <v>86</v>
      </c>
      <c r="AV306" s="15" t="s">
        <v>84</v>
      </c>
      <c r="AW306" s="15" t="s">
        <v>34</v>
      </c>
      <c r="AX306" s="15" t="s">
        <v>77</v>
      </c>
      <c r="AY306" s="190" t="s">
        <v>339</v>
      </c>
    </row>
    <row r="307" spans="2:65" s="12" customFormat="1" x14ac:dyDescent="0.2">
      <c r="B307" s="155"/>
      <c r="D307" s="150" t="s">
        <v>376</v>
      </c>
      <c r="E307" s="156" t="s">
        <v>1</v>
      </c>
      <c r="F307" s="157" t="s">
        <v>8322</v>
      </c>
      <c r="H307" s="158">
        <v>2</v>
      </c>
      <c r="I307" s="159"/>
      <c r="L307" s="155"/>
      <c r="M307" s="160"/>
      <c r="T307" s="161"/>
      <c r="AT307" s="156" t="s">
        <v>376</v>
      </c>
      <c r="AU307" s="156" t="s">
        <v>86</v>
      </c>
      <c r="AV307" s="12" t="s">
        <v>86</v>
      </c>
      <c r="AW307" s="12" t="s">
        <v>34</v>
      </c>
      <c r="AX307" s="12" t="s">
        <v>77</v>
      </c>
      <c r="AY307" s="156" t="s">
        <v>339</v>
      </c>
    </row>
    <row r="308" spans="2:65" s="13" customFormat="1" x14ac:dyDescent="0.2">
      <c r="B308" s="162"/>
      <c r="D308" s="150" t="s">
        <v>376</v>
      </c>
      <c r="E308" s="163" t="s">
        <v>1</v>
      </c>
      <c r="F308" s="164" t="s">
        <v>398</v>
      </c>
      <c r="H308" s="165">
        <v>2</v>
      </c>
      <c r="I308" s="166"/>
      <c r="L308" s="162"/>
      <c r="M308" s="167"/>
      <c r="T308" s="168"/>
      <c r="AT308" s="163" t="s">
        <v>376</v>
      </c>
      <c r="AU308" s="163" t="s">
        <v>86</v>
      </c>
      <c r="AV308" s="13" t="s">
        <v>249</v>
      </c>
      <c r="AW308" s="13" t="s">
        <v>34</v>
      </c>
      <c r="AX308" s="13" t="s">
        <v>84</v>
      </c>
      <c r="AY308" s="163" t="s">
        <v>339</v>
      </c>
    </row>
    <row r="309" spans="2:65" s="11" customFormat="1" ht="22.8" customHeight="1" x14ac:dyDescent="0.25">
      <c r="B309" s="124"/>
      <c r="D309" s="125" t="s">
        <v>76</v>
      </c>
      <c r="E309" s="134" t="s">
        <v>8323</v>
      </c>
      <c r="F309" s="134" t="s">
        <v>8324</v>
      </c>
      <c r="I309" s="127"/>
      <c r="J309" s="135">
        <f>BK309</f>
        <v>0</v>
      </c>
      <c r="L309" s="124"/>
      <c r="M309" s="129"/>
      <c r="P309" s="130">
        <f>SUM(P310:P340)</f>
        <v>0</v>
      </c>
      <c r="R309" s="130">
        <f>SUM(R310:R340)</f>
        <v>0</v>
      </c>
      <c r="T309" s="131">
        <f>SUM(T310:T340)</f>
        <v>0</v>
      </c>
      <c r="AR309" s="125" t="s">
        <v>340</v>
      </c>
      <c r="AT309" s="132" t="s">
        <v>76</v>
      </c>
      <c r="AU309" s="132" t="s">
        <v>84</v>
      </c>
      <c r="AY309" s="125" t="s">
        <v>339</v>
      </c>
      <c r="BK309" s="133">
        <f>SUM(BK310:BK340)</f>
        <v>0</v>
      </c>
    </row>
    <row r="310" spans="2:65" s="1" customFormat="1" ht="16.5" customHeight="1" x14ac:dyDescent="0.2">
      <c r="B310" s="136"/>
      <c r="C310" s="137" t="s">
        <v>7</v>
      </c>
      <c r="D310" s="137" t="s">
        <v>342</v>
      </c>
      <c r="E310" s="138" t="s">
        <v>8325</v>
      </c>
      <c r="F310" s="139" t="s">
        <v>8326</v>
      </c>
      <c r="G310" s="140" t="s">
        <v>363</v>
      </c>
      <c r="H310" s="141">
        <v>175</v>
      </c>
      <c r="I310" s="142"/>
      <c r="J310" s="143">
        <f>ROUND(I310*H310,2)</f>
        <v>0</v>
      </c>
      <c r="K310" s="139" t="s">
        <v>902</v>
      </c>
      <c r="L310" s="32"/>
      <c r="M310" s="144" t="s">
        <v>1</v>
      </c>
      <c r="N310" s="145" t="s">
        <v>42</v>
      </c>
      <c r="P310" s="146">
        <f>O310*H310</f>
        <v>0</v>
      </c>
      <c r="Q310" s="146">
        <v>0</v>
      </c>
      <c r="R310" s="146">
        <f>Q310*H310</f>
        <v>0</v>
      </c>
      <c r="S310" s="146">
        <v>0</v>
      </c>
      <c r="T310" s="147">
        <f>S310*H310</f>
        <v>0</v>
      </c>
      <c r="AR310" s="148" t="s">
        <v>6454</v>
      </c>
      <c r="AT310" s="148" t="s">
        <v>342</v>
      </c>
      <c r="AU310" s="148" t="s">
        <v>86</v>
      </c>
      <c r="AY310" s="17" t="s">
        <v>339</v>
      </c>
      <c r="BE310" s="149">
        <f>IF(N310="základní",J310,0)</f>
        <v>0</v>
      </c>
      <c r="BF310" s="149">
        <f>IF(N310="snížená",J310,0)</f>
        <v>0</v>
      </c>
      <c r="BG310" s="149">
        <f>IF(N310="zákl. přenesená",J310,0)</f>
        <v>0</v>
      </c>
      <c r="BH310" s="149">
        <f>IF(N310="sníž. přenesená",J310,0)</f>
        <v>0</v>
      </c>
      <c r="BI310" s="149">
        <f>IF(N310="nulová",J310,0)</f>
        <v>0</v>
      </c>
      <c r="BJ310" s="17" t="s">
        <v>84</v>
      </c>
      <c r="BK310" s="149">
        <f>ROUND(I310*H310,2)</f>
        <v>0</v>
      </c>
      <c r="BL310" s="17" t="s">
        <v>6454</v>
      </c>
      <c r="BM310" s="148" t="s">
        <v>8327</v>
      </c>
    </row>
    <row r="311" spans="2:65" s="1" customFormat="1" x14ac:dyDescent="0.2">
      <c r="B311" s="32"/>
      <c r="D311" s="150" t="s">
        <v>348</v>
      </c>
      <c r="F311" s="151" t="s">
        <v>8326</v>
      </c>
      <c r="I311" s="152"/>
      <c r="L311" s="32"/>
      <c r="M311" s="153"/>
      <c r="T311" s="56"/>
      <c r="AT311" s="17" t="s">
        <v>348</v>
      </c>
      <c r="AU311" s="17" t="s">
        <v>86</v>
      </c>
    </row>
    <row r="312" spans="2:65" s="15" customFormat="1" x14ac:dyDescent="0.2">
      <c r="B312" s="189"/>
      <c r="D312" s="150" t="s">
        <v>376</v>
      </c>
      <c r="E312" s="190" t="s">
        <v>1</v>
      </c>
      <c r="F312" s="191" t="s">
        <v>8328</v>
      </c>
      <c r="H312" s="190" t="s">
        <v>1</v>
      </c>
      <c r="I312" s="192"/>
      <c r="L312" s="189"/>
      <c r="M312" s="193"/>
      <c r="T312" s="194"/>
      <c r="AT312" s="190" t="s">
        <v>376</v>
      </c>
      <c r="AU312" s="190" t="s">
        <v>86</v>
      </c>
      <c r="AV312" s="15" t="s">
        <v>84</v>
      </c>
      <c r="AW312" s="15" t="s">
        <v>34</v>
      </c>
      <c r="AX312" s="15" t="s">
        <v>77</v>
      </c>
      <c r="AY312" s="190" t="s">
        <v>339</v>
      </c>
    </row>
    <row r="313" spans="2:65" s="15" customFormat="1" x14ac:dyDescent="0.2">
      <c r="B313" s="189"/>
      <c r="D313" s="150" t="s">
        <v>376</v>
      </c>
      <c r="E313" s="190" t="s">
        <v>1</v>
      </c>
      <c r="F313" s="191" t="s">
        <v>8329</v>
      </c>
      <c r="H313" s="190" t="s">
        <v>1</v>
      </c>
      <c r="I313" s="192"/>
      <c r="L313" s="189"/>
      <c r="M313" s="193"/>
      <c r="T313" s="194"/>
      <c r="AT313" s="190" t="s">
        <v>376</v>
      </c>
      <c r="AU313" s="190" t="s">
        <v>86</v>
      </c>
      <c r="AV313" s="15" t="s">
        <v>84</v>
      </c>
      <c r="AW313" s="15" t="s">
        <v>34</v>
      </c>
      <c r="AX313" s="15" t="s">
        <v>77</v>
      </c>
      <c r="AY313" s="190" t="s">
        <v>339</v>
      </c>
    </row>
    <row r="314" spans="2:65" s="12" customFormat="1" x14ac:dyDescent="0.2">
      <c r="B314" s="155"/>
      <c r="D314" s="150" t="s">
        <v>376</v>
      </c>
      <c r="E314" s="156" t="s">
        <v>1</v>
      </c>
      <c r="F314" s="157" t="s">
        <v>8330</v>
      </c>
      <c r="H314" s="158">
        <v>175</v>
      </c>
      <c r="I314" s="159"/>
      <c r="L314" s="155"/>
      <c r="M314" s="160"/>
      <c r="T314" s="161"/>
      <c r="AT314" s="156" t="s">
        <v>376</v>
      </c>
      <c r="AU314" s="156" t="s">
        <v>86</v>
      </c>
      <c r="AV314" s="12" t="s">
        <v>86</v>
      </c>
      <c r="AW314" s="12" t="s">
        <v>34</v>
      </c>
      <c r="AX314" s="12" t="s">
        <v>77</v>
      </c>
      <c r="AY314" s="156" t="s">
        <v>339</v>
      </c>
    </row>
    <row r="315" spans="2:65" s="13" customFormat="1" x14ac:dyDescent="0.2">
      <c r="B315" s="162"/>
      <c r="D315" s="150" t="s">
        <v>376</v>
      </c>
      <c r="E315" s="163" t="s">
        <v>1</v>
      </c>
      <c r="F315" s="164" t="s">
        <v>398</v>
      </c>
      <c r="H315" s="165">
        <v>175</v>
      </c>
      <c r="I315" s="166"/>
      <c r="L315" s="162"/>
      <c r="M315" s="167"/>
      <c r="T315" s="168"/>
      <c r="AT315" s="163" t="s">
        <v>376</v>
      </c>
      <c r="AU315" s="163" t="s">
        <v>86</v>
      </c>
      <c r="AV315" s="13" t="s">
        <v>249</v>
      </c>
      <c r="AW315" s="13" t="s">
        <v>34</v>
      </c>
      <c r="AX315" s="13" t="s">
        <v>84</v>
      </c>
      <c r="AY315" s="163" t="s">
        <v>339</v>
      </c>
    </row>
    <row r="316" spans="2:65" s="1" customFormat="1" ht="16.5" customHeight="1" x14ac:dyDescent="0.2">
      <c r="B316" s="136"/>
      <c r="C316" s="137" t="s">
        <v>460</v>
      </c>
      <c r="D316" s="137" t="s">
        <v>342</v>
      </c>
      <c r="E316" s="138" t="s">
        <v>8331</v>
      </c>
      <c r="F316" s="139" t="s">
        <v>8332</v>
      </c>
      <c r="G316" s="140" t="s">
        <v>363</v>
      </c>
      <c r="H316" s="141">
        <v>11240</v>
      </c>
      <c r="I316" s="142"/>
      <c r="J316" s="143">
        <f>ROUND(I316*H316,2)</f>
        <v>0</v>
      </c>
      <c r="K316" s="139" t="s">
        <v>902</v>
      </c>
      <c r="L316" s="32"/>
      <c r="M316" s="144" t="s">
        <v>1</v>
      </c>
      <c r="N316" s="145" t="s">
        <v>42</v>
      </c>
      <c r="P316" s="146">
        <f>O316*H316</f>
        <v>0</v>
      </c>
      <c r="Q316" s="146">
        <v>0</v>
      </c>
      <c r="R316" s="146">
        <f>Q316*H316</f>
        <v>0</v>
      </c>
      <c r="S316" s="146">
        <v>0</v>
      </c>
      <c r="T316" s="147">
        <f>S316*H316</f>
        <v>0</v>
      </c>
      <c r="AR316" s="148" t="s">
        <v>6454</v>
      </c>
      <c r="AT316" s="148" t="s">
        <v>342</v>
      </c>
      <c r="AU316" s="148" t="s">
        <v>86</v>
      </c>
      <c r="AY316" s="17" t="s">
        <v>339</v>
      </c>
      <c r="BE316" s="149">
        <f>IF(N316="základní",J316,0)</f>
        <v>0</v>
      </c>
      <c r="BF316" s="149">
        <f>IF(N316="snížená",J316,0)</f>
        <v>0</v>
      </c>
      <c r="BG316" s="149">
        <f>IF(N316="zákl. přenesená",J316,0)</f>
        <v>0</v>
      </c>
      <c r="BH316" s="149">
        <f>IF(N316="sníž. přenesená",J316,0)</f>
        <v>0</v>
      </c>
      <c r="BI316" s="149">
        <f>IF(N316="nulová",J316,0)</f>
        <v>0</v>
      </c>
      <c r="BJ316" s="17" t="s">
        <v>84</v>
      </c>
      <c r="BK316" s="149">
        <f>ROUND(I316*H316,2)</f>
        <v>0</v>
      </c>
      <c r="BL316" s="17" t="s">
        <v>6454</v>
      </c>
      <c r="BM316" s="148" t="s">
        <v>8333</v>
      </c>
    </row>
    <row r="317" spans="2:65" s="1" customFormat="1" x14ac:dyDescent="0.2">
      <c r="B317" s="32"/>
      <c r="D317" s="150" t="s">
        <v>348</v>
      </c>
      <c r="F317" s="151" t="s">
        <v>8332</v>
      </c>
      <c r="I317" s="152"/>
      <c r="L317" s="32"/>
      <c r="M317" s="153"/>
      <c r="T317" s="56"/>
      <c r="AT317" s="17" t="s">
        <v>348</v>
      </c>
      <c r="AU317" s="17" t="s">
        <v>86</v>
      </c>
    </row>
    <row r="318" spans="2:65" s="15" customFormat="1" x14ac:dyDescent="0.2">
      <c r="B318" s="189"/>
      <c r="D318" s="150" t="s">
        <v>376</v>
      </c>
      <c r="E318" s="190" t="s">
        <v>1</v>
      </c>
      <c r="F318" s="191" t="s">
        <v>8334</v>
      </c>
      <c r="H318" s="190" t="s">
        <v>1</v>
      </c>
      <c r="I318" s="192"/>
      <c r="L318" s="189"/>
      <c r="M318" s="193"/>
      <c r="T318" s="194"/>
      <c r="AT318" s="190" t="s">
        <v>376</v>
      </c>
      <c r="AU318" s="190" t="s">
        <v>86</v>
      </c>
      <c r="AV318" s="15" t="s">
        <v>84</v>
      </c>
      <c r="AW318" s="15" t="s">
        <v>34</v>
      </c>
      <c r="AX318" s="15" t="s">
        <v>77</v>
      </c>
      <c r="AY318" s="190" t="s">
        <v>339</v>
      </c>
    </row>
    <row r="319" spans="2:65" s="12" customFormat="1" x14ac:dyDescent="0.2">
      <c r="B319" s="155"/>
      <c r="D319" s="150" t="s">
        <v>376</v>
      </c>
      <c r="E319" s="156" t="s">
        <v>1</v>
      </c>
      <c r="F319" s="157" t="s">
        <v>8335</v>
      </c>
      <c r="H319" s="158">
        <v>400</v>
      </c>
      <c r="I319" s="159"/>
      <c r="L319" s="155"/>
      <c r="M319" s="160"/>
      <c r="T319" s="161"/>
      <c r="AT319" s="156" t="s">
        <v>376</v>
      </c>
      <c r="AU319" s="156" t="s">
        <v>86</v>
      </c>
      <c r="AV319" s="12" t="s">
        <v>86</v>
      </c>
      <c r="AW319" s="12" t="s">
        <v>34</v>
      </c>
      <c r="AX319" s="12" t="s">
        <v>77</v>
      </c>
      <c r="AY319" s="156" t="s">
        <v>339</v>
      </c>
    </row>
    <row r="320" spans="2:65" s="15" customFormat="1" x14ac:dyDescent="0.2">
      <c r="B320" s="189"/>
      <c r="D320" s="150" t="s">
        <v>376</v>
      </c>
      <c r="E320" s="190" t="s">
        <v>1</v>
      </c>
      <c r="F320" s="191" t="s">
        <v>8336</v>
      </c>
      <c r="H320" s="190" t="s">
        <v>1</v>
      </c>
      <c r="I320" s="192"/>
      <c r="L320" s="189"/>
      <c r="M320" s="193"/>
      <c r="T320" s="194"/>
      <c r="AT320" s="190" t="s">
        <v>376</v>
      </c>
      <c r="AU320" s="190" t="s">
        <v>86</v>
      </c>
      <c r="AV320" s="15" t="s">
        <v>84</v>
      </c>
      <c r="AW320" s="15" t="s">
        <v>34</v>
      </c>
      <c r="AX320" s="15" t="s">
        <v>77</v>
      </c>
      <c r="AY320" s="190" t="s">
        <v>339</v>
      </c>
    </row>
    <row r="321" spans="2:65" s="12" customFormat="1" x14ac:dyDescent="0.2">
      <c r="B321" s="155"/>
      <c r="D321" s="150" t="s">
        <v>376</v>
      </c>
      <c r="E321" s="156" t="s">
        <v>1</v>
      </c>
      <c r="F321" s="157" t="s">
        <v>8337</v>
      </c>
      <c r="H321" s="158">
        <v>180</v>
      </c>
      <c r="I321" s="159"/>
      <c r="L321" s="155"/>
      <c r="M321" s="160"/>
      <c r="T321" s="161"/>
      <c r="AT321" s="156" t="s">
        <v>376</v>
      </c>
      <c r="AU321" s="156" t="s">
        <v>86</v>
      </c>
      <c r="AV321" s="12" t="s">
        <v>86</v>
      </c>
      <c r="AW321" s="12" t="s">
        <v>34</v>
      </c>
      <c r="AX321" s="12" t="s">
        <v>77</v>
      </c>
      <c r="AY321" s="156" t="s">
        <v>339</v>
      </c>
    </row>
    <row r="322" spans="2:65" s="12" customFormat="1" x14ac:dyDescent="0.2">
      <c r="B322" s="155"/>
      <c r="D322" s="150" t="s">
        <v>376</v>
      </c>
      <c r="E322" s="156" t="s">
        <v>1</v>
      </c>
      <c r="F322" s="157" t="s">
        <v>8338</v>
      </c>
      <c r="H322" s="158">
        <v>180</v>
      </c>
      <c r="I322" s="159"/>
      <c r="L322" s="155"/>
      <c r="M322" s="160"/>
      <c r="T322" s="161"/>
      <c r="AT322" s="156" t="s">
        <v>376</v>
      </c>
      <c r="AU322" s="156" t="s">
        <v>86</v>
      </c>
      <c r="AV322" s="12" t="s">
        <v>86</v>
      </c>
      <c r="AW322" s="12" t="s">
        <v>34</v>
      </c>
      <c r="AX322" s="12" t="s">
        <v>77</v>
      </c>
      <c r="AY322" s="156" t="s">
        <v>339</v>
      </c>
    </row>
    <row r="323" spans="2:65" s="12" customFormat="1" x14ac:dyDescent="0.2">
      <c r="B323" s="155"/>
      <c r="D323" s="150" t="s">
        <v>376</v>
      </c>
      <c r="E323" s="156" t="s">
        <v>1</v>
      </c>
      <c r="F323" s="157" t="s">
        <v>8339</v>
      </c>
      <c r="H323" s="158">
        <v>180</v>
      </c>
      <c r="I323" s="159"/>
      <c r="L323" s="155"/>
      <c r="M323" s="160"/>
      <c r="T323" s="161"/>
      <c r="AT323" s="156" t="s">
        <v>376</v>
      </c>
      <c r="AU323" s="156" t="s">
        <v>86</v>
      </c>
      <c r="AV323" s="12" t="s">
        <v>86</v>
      </c>
      <c r="AW323" s="12" t="s">
        <v>34</v>
      </c>
      <c r="AX323" s="12" t="s">
        <v>77</v>
      </c>
      <c r="AY323" s="156" t="s">
        <v>339</v>
      </c>
    </row>
    <row r="324" spans="2:65" s="15" customFormat="1" x14ac:dyDescent="0.2">
      <c r="B324" s="189"/>
      <c r="D324" s="150" t="s">
        <v>376</v>
      </c>
      <c r="E324" s="190" t="s">
        <v>1</v>
      </c>
      <c r="F324" s="191" t="s">
        <v>8340</v>
      </c>
      <c r="H324" s="190" t="s">
        <v>1</v>
      </c>
      <c r="I324" s="192"/>
      <c r="L324" s="189"/>
      <c r="M324" s="193"/>
      <c r="T324" s="194"/>
      <c r="AT324" s="190" t="s">
        <v>376</v>
      </c>
      <c r="AU324" s="190" t="s">
        <v>86</v>
      </c>
      <c r="AV324" s="15" t="s">
        <v>84</v>
      </c>
      <c r="AW324" s="15" t="s">
        <v>34</v>
      </c>
      <c r="AX324" s="15" t="s">
        <v>77</v>
      </c>
      <c r="AY324" s="190" t="s">
        <v>339</v>
      </c>
    </row>
    <row r="325" spans="2:65" s="12" customFormat="1" x14ac:dyDescent="0.2">
      <c r="B325" s="155"/>
      <c r="D325" s="150" t="s">
        <v>376</v>
      </c>
      <c r="E325" s="156" t="s">
        <v>1</v>
      </c>
      <c r="F325" s="157" t="s">
        <v>8341</v>
      </c>
      <c r="H325" s="158">
        <v>990</v>
      </c>
      <c r="I325" s="159"/>
      <c r="L325" s="155"/>
      <c r="M325" s="160"/>
      <c r="T325" s="161"/>
      <c r="AT325" s="156" t="s">
        <v>376</v>
      </c>
      <c r="AU325" s="156" t="s">
        <v>86</v>
      </c>
      <c r="AV325" s="12" t="s">
        <v>86</v>
      </c>
      <c r="AW325" s="12" t="s">
        <v>34</v>
      </c>
      <c r="AX325" s="12" t="s">
        <v>77</v>
      </c>
      <c r="AY325" s="156" t="s">
        <v>339</v>
      </c>
    </row>
    <row r="326" spans="2:65" s="12" customFormat="1" x14ac:dyDescent="0.2">
      <c r="B326" s="155"/>
      <c r="D326" s="150" t="s">
        <v>376</v>
      </c>
      <c r="E326" s="156" t="s">
        <v>1</v>
      </c>
      <c r="F326" s="157" t="s">
        <v>8342</v>
      </c>
      <c r="H326" s="158">
        <v>990</v>
      </c>
      <c r="I326" s="159"/>
      <c r="L326" s="155"/>
      <c r="M326" s="160"/>
      <c r="T326" s="161"/>
      <c r="AT326" s="156" t="s">
        <v>376</v>
      </c>
      <c r="AU326" s="156" t="s">
        <v>86</v>
      </c>
      <c r="AV326" s="12" t="s">
        <v>86</v>
      </c>
      <c r="AW326" s="12" t="s">
        <v>34</v>
      </c>
      <c r="AX326" s="12" t="s">
        <v>77</v>
      </c>
      <c r="AY326" s="156" t="s">
        <v>339</v>
      </c>
    </row>
    <row r="327" spans="2:65" s="15" customFormat="1" x14ac:dyDescent="0.2">
      <c r="B327" s="189"/>
      <c r="D327" s="150" t="s">
        <v>376</v>
      </c>
      <c r="E327" s="190" t="s">
        <v>1</v>
      </c>
      <c r="F327" s="191" t="s">
        <v>8343</v>
      </c>
      <c r="H327" s="190" t="s">
        <v>1</v>
      </c>
      <c r="I327" s="192"/>
      <c r="L327" s="189"/>
      <c r="M327" s="193"/>
      <c r="T327" s="194"/>
      <c r="AT327" s="190" t="s">
        <v>376</v>
      </c>
      <c r="AU327" s="190" t="s">
        <v>86</v>
      </c>
      <c r="AV327" s="15" t="s">
        <v>84</v>
      </c>
      <c r="AW327" s="15" t="s">
        <v>34</v>
      </c>
      <c r="AX327" s="15" t="s">
        <v>77</v>
      </c>
      <c r="AY327" s="190" t="s">
        <v>339</v>
      </c>
    </row>
    <row r="328" spans="2:65" s="12" customFormat="1" x14ac:dyDescent="0.2">
      <c r="B328" s="155"/>
      <c r="D328" s="150" t="s">
        <v>376</v>
      </c>
      <c r="E328" s="156" t="s">
        <v>1</v>
      </c>
      <c r="F328" s="157" t="s">
        <v>8344</v>
      </c>
      <c r="H328" s="158">
        <v>560</v>
      </c>
      <c r="I328" s="159"/>
      <c r="L328" s="155"/>
      <c r="M328" s="160"/>
      <c r="T328" s="161"/>
      <c r="AT328" s="156" t="s">
        <v>376</v>
      </c>
      <c r="AU328" s="156" t="s">
        <v>86</v>
      </c>
      <c r="AV328" s="12" t="s">
        <v>86</v>
      </c>
      <c r="AW328" s="12" t="s">
        <v>34</v>
      </c>
      <c r="AX328" s="12" t="s">
        <v>77</v>
      </c>
      <c r="AY328" s="156" t="s">
        <v>339</v>
      </c>
    </row>
    <row r="329" spans="2:65" s="15" customFormat="1" x14ac:dyDescent="0.2">
      <c r="B329" s="189"/>
      <c r="D329" s="150" t="s">
        <v>376</v>
      </c>
      <c r="E329" s="190" t="s">
        <v>1</v>
      </c>
      <c r="F329" s="191" t="s">
        <v>8345</v>
      </c>
      <c r="H329" s="190" t="s">
        <v>1</v>
      </c>
      <c r="I329" s="192"/>
      <c r="L329" s="189"/>
      <c r="M329" s="193"/>
      <c r="T329" s="194"/>
      <c r="AT329" s="190" t="s">
        <v>376</v>
      </c>
      <c r="AU329" s="190" t="s">
        <v>86</v>
      </c>
      <c r="AV329" s="15" t="s">
        <v>84</v>
      </c>
      <c r="AW329" s="15" t="s">
        <v>34</v>
      </c>
      <c r="AX329" s="15" t="s">
        <v>77</v>
      </c>
      <c r="AY329" s="190" t="s">
        <v>339</v>
      </c>
    </row>
    <row r="330" spans="2:65" s="12" customFormat="1" x14ac:dyDescent="0.2">
      <c r="B330" s="155"/>
      <c r="D330" s="150" t="s">
        <v>376</v>
      </c>
      <c r="E330" s="156" t="s">
        <v>1</v>
      </c>
      <c r="F330" s="157" t="s">
        <v>8346</v>
      </c>
      <c r="H330" s="158">
        <v>360</v>
      </c>
      <c r="I330" s="159"/>
      <c r="L330" s="155"/>
      <c r="M330" s="160"/>
      <c r="T330" s="161"/>
      <c r="AT330" s="156" t="s">
        <v>376</v>
      </c>
      <c r="AU330" s="156" t="s">
        <v>86</v>
      </c>
      <c r="AV330" s="12" t="s">
        <v>86</v>
      </c>
      <c r="AW330" s="12" t="s">
        <v>34</v>
      </c>
      <c r="AX330" s="12" t="s">
        <v>77</v>
      </c>
      <c r="AY330" s="156" t="s">
        <v>339</v>
      </c>
    </row>
    <row r="331" spans="2:65" s="15" customFormat="1" x14ac:dyDescent="0.2">
      <c r="B331" s="189"/>
      <c r="D331" s="150" t="s">
        <v>376</v>
      </c>
      <c r="E331" s="190" t="s">
        <v>1</v>
      </c>
      <c r="F331" s="191" t="s">
        <v>8347</v>
      </c>
      <c r="H331" s="190" t="s">
        <v>1</v>
      </c>
      <c r="I331" s="192"/>
      <c r="L331" s="189"/>
      <c r="M331" s="193"/>
      <c r="T331" s="194"/>
      <c r="AT331" s="190" t="s">
        <v>376</v>
      </c>
      <c r="AU331" s="190" t="s">
        <v>86</v>
      </c>
      <c r="AV331" s="15" t="s">
        <v>84</v>
      </c>
      <c r="AW331" s="15" t="s">
        <v>34</v>
      </c>
      <c r="AX331" s="15" t="s">
        <v>77</v>
      </c>
      <c r="AY331" s="190" t="s">
        <v>339</v>
      </c>
    </row>
    <row r="332" spans="2:65" s="15" customFormat="1" x14ac:dyDescent="0.2">
      <c r="B332" s="189"/>
      <c r="D332" s="150" t="s">
        <v>376</v>
      </c>
      <c r="E332" s="190" t="s">
        <v>1</v>
      </c>
      <c r="F332" s="191" t="s">
        <v>8348</v>
      </c>
      <c r="H332" s="190" t="s">
        <v>1</v>
      </c>
      <c r="I332" s="192"/>
      <c r="L332" s="189"/>
      <c r="M332" s="193"/>
      <c r="T332" s="194"/>
      <c r="AT332" s="190" t="s">
        <v>376</v>
      </c>
      <c r="AU332" s="190" t="s">
        <v>86</v>
      </c>
      <c r="AV332" s="15" t="s">
        <v>84</v>
      </c>
      <c r="AW332" s="15" t="s">
        <v>34</v>
      </c>
      <c r="AX332" s="15" t="s">
        <v>77</v>
      </c>
      <c r="AY332" s="190" t="s">
        <v>339</v>
      </c>
    </row>
    <row r="333" spans="2:65" s="12" customFormat="1" x14ac:dyDescent="0.2">
      <c r="B333" s="155"/>
      <c r="D333" s="150" t="s">
        <v>376</v>
      </c>
      <c r="E333" s="156" t="s">
        <v>1</v>
      </c>
      <c r="F333" s="157" t="s">
        <v>8349</v>
      </c>
      <c r="H333" s="158">
        <v>3300</v>
      </c>
      <c r="I333" s="159"/>
      <c r="L333" s="155"/>
      <c r="M333" s="160"/>
      <c r="T333" s="161"/>
      <c r="AT333" s="156" t="s">
        <v>376</v>
      </c>
      <c r="AU333" s="156" t="s">
        <v>86</v>
      </c>
      <c r="AV333" s="12" t="s">
        <v>86</v>
      </c>
      <c r="AW333" s="12" t="s">
        <v>34</v>
      </c>
      <c r="AX333" s="12" t="s">
        <v>77</v>
      </c>
      <c r="AY333" s="156" t="s">
        <v>339</v>
      </c>
    </row>
    <row r="334" spans="2:65" s="12" customFormat="1" x14ac:dyDescent="0.2">
      <c r="B334" s="155"/>
      <c r="D334" s="150" t="s">
        <v>376</v>
      </c>
      <c r="E334" s="156" t="s">
        <v>1</v>
      </c>
      <c r="F334" s="157" t="s">
        <v>8350</v>
      </c>
      <c r="H334" s="158">
        <v>4100</v>
      </c>
      <c r="I334" s="159"/>
      <c r="L334" s="155"/>
      <c r="M334" s="160"/>
      <c r="T334" s="161"/>
      <c r="AT334" s="156" t="s">
        <v>376</v>
      </c>
      <c r="AU334" s="156" t="s">
        <v>86</v>
      </c>
      <c r="AV334" s="12" t="s">
        <v>86</v>
      </c>
      <c r="AW334" s="12" t="s">
        <v>34</v>
      </c>
      <c r="AX334" s="12" t="s">
        <v>77</v>
      </c>
      <c r="AY334" s="156" t="s">
        <v>339</v>
      </c>
    </row>
    <row r="335" spans="2:65" s="13" customFormat="1" x14ac:dyDescent="0.2">
      <c r="B335" s="162"/>
      <c r="D335" s="150" t="s">
        <v>376</v>
      </c>
      <c r="E335" s="163" t="s">
        <v>1</v>
      </c>
      <c r="F335" s="164" t="s">
        <v>398</v>
      </c>
      <c r="H335" s="165">
        <v>11240</v>
      </c>
      <c r="I335" s="166"/>
      <c r="L335" s="162"/>
      <c r="M335" s="167"/>
      <c r="T335" s="168"/>
      <c r="AT335" s="163" t="s">
        <v>376</v>
      </c>
      <c r="AU335" s="163" t="s">
        <v>86</v>
      </c>
      <c r="AV335" s="13" t="s">
        <v>249</v>
      </c>
      <c r="AW335" s="13" t="s">
        <v>34</v>
      </c>
      <c r="AX335" s="13" t="s">
        <v>84</v>
      </c>
      <c r="AY335" s="163" t="s">
        <v>339</v>
      </c>
    </row>
    <row r="336" spans="2:65" s="1" customFormat="1" ht="16.5" customHeight="1" x14ac:dyDescent="0.2">
      <c r="B336" s="136"/>
      <c r="C336" s="137" t="s">
        <v>467</v>
      </c>
      <c r="D336" s="137" t="s">
        <v>342</v>
      </c>
      <c r="E336" s="138" t="s">
        <v>8351</v>
      </c>
      <c r="F336" s="139" t="s">
        <v>8332</v>
      </c>
      <c r="G336" s="140" t="s">
        <v>363</v>
      </c>
      <c r="H336" s="141">
        <v>180</v>
      </c>
      <c r="I336" s="142"/>
      <c r="J336" s="143">
        <f>ROUND(I336*H336,2)</f>
        <v>0</v>
      </c>
      <c r="K336" s="139" t="s">
        <v>1</v>
      </c>
      <c r="L336" s="32"/>
      <c r="M336" s="144" t="s">
        <v>1</v>
      </c>
      <c r="N336" s="145" t="s">
        <v>42</v>
      </c>
      <c r="P336" s="146">
        <f>O336*H336</f>
        <v>0</v>
      </c>
      <c r="Q336" s="146">
        <v>0</v>
      </c>
      <c r="R336" s="146">
        <f>Q336*H336</f>
        <v>0</v>
      </c>
      <c r="S336" s="146">
        <v>0</v>
      </c>
      <c r="T336" s="147">
        <f>S336*H336</f>
        <v>0</v>
      </c>
      <c r="AR336" s="148" t="s">
        <v>6454</v>
      </c>
      <c r="AT336" s="148" t="s">
        <v>342</v>
      </c>
      <c r="AU336" s="148" t="s">
        <v>86</v>
      </c>
      <c r="AY336" s="17" t="s">
        <v>339</v>
      </c>
      <c r="BE336" s="149">
        <f>IF(N336="základní",J336,0)</f>
        <v>0</v>
      </c>
      <c r="BF336" s="149">
        <f>IF(N336="snížená",J336,0)</f>
        <v>0</v>
      </c>
      <c r="BG336" s="149">
        <f>IF(N336="zákl. přenesená",J336,0)</f>
        <v>0</v>
      </c>
      <c r="BH336" s="149">
        <f>IF(N336="sníž. přenesená",J336,0)</f>
        <v>0</v>
      </c>
      <c r="BI336" s="149">
        <f>IF(N336="nulová",J336,0)</f>
        <v>0</v>
      </c>
      <c r="BJ336" s="17" t="s">
        <v>84</v>
      </c>
      <c r="BK336" s="149">
        <f>ROUND(I336*H336,2)</f>
        <v>0</v>
      </c>
      <c r="BL336" s="17" t="s">
        <v>6454</v>
      </c>
      <c r="BM336" s="148" t="s">
        <v>8352</v>
      </c>
    </row>
    <row r="337" spans="2:65" s="1" customFormat="1" x14ac:dyDescent="0.2">
      <c r="B337" s="32"/>
      <c r="D337" s="150" t="s">
        <v>348</v>
      </c>
      <c r="F337" s="151" t="s">
        <v>8332</v>
      </c>
      <c r="I337" s="152"/>
      <c r="L337" s="32"/>
      <c r="M337" s="153"/>
      <c r="T337" s="56"/>
      <c r="AT337" s="17" t="s">
        <v>348</v>
      </c>
      <c r="AU337" s="17" t="s">
        <v>86</v>
      </c>
    </row>
    <row r="338" spans="2:65" s="15" customFormat="1" x14ac:dyDescent="0.2">
      <c r="B338" s="189"/>
      <c r="D338" s="150" t="s">
        <v>376</v>
      </c>
      <c r="E338" s="190" t="s">
        <v>1</v>
      </c>
      <c r="F338" s="191" t="s">
        <v>8353</v>
      </c>
      <c r="H338" s="190" t="s">
        <v>1</v>
      </c>
      <c r="I338" s="192"/>
      <c r="L338" s="189"/>
      <c r="M338" s="193"/>
      <c r="T338" s="194"/>
      <c r="AT338" s="190" t="s">
        <v>376</v>
      </c>
      <c r="AU338" s="190" t="s">
        <v>86</v>
      </c>
      <c r="AV338" s="15" t="s">
        <v>84</v>
      </c>
      <c r="AW338" s="15" t="s">
        <v>34</v>
      </c>
      <c r="AX338" s="15" t="s">
        <v>77</v>
      </c>
      <c r="AY338" s="190" t="s">
        <v>339</v>
      </c>
    </row>
    <row r="339" spans="2:65" s="12" customFormat="1" x14ac:dyDescent="0.2">
      <c r="B339" s="155"/>
      <c r="D339" s="150" t="s">
        <v>376</v>
      </c>
      <c r="E339" s="156" t="s">
        <v>1</v>
      </c>
      <c r="F339" s="157" t="s">
        <v>8354</v>
      </c>
      <c r="H339" s="158">
        <v>180</v>
      </c>
      <c r="I339" s="159"/>
      <c r="L339" s="155"/>
      <c r="M339" s="160"/>
      <c r="T339" s="161"/>
      <c r="AT339" s="156" t="s">
        <v>376</v>
      </c>
      <c r="AU339" s="156" t="s">
        <v>86</v>
      </c>
      <c r="AV339" s="12" t="s">
        <v>86</v>
      </c>
      <c r="AW339" s="12" t="s">
        <v>34</v>
      </c>
      <c r="AX339" s="12" t="s">
        <v>77</v>
      </c>
      <c r="AY339" s="156" t="s">
        <v>339</v>
      </c>
    </row>
    <row r="340" spans="2:65" s="13" customFormat="1" x14ac:dyDescent="0.2">
      <c r="B340" s="162"/>
      <c r="D340" s="150" t="s">
        <v>376</v>
      </c>
      <c r="E340" s="163" t="s">
        <v>1</v>
      </c>
      <c r="F340" s="164" t="s">
        <v>398</v>
      </c>
      <c r="H340" s="165">
        <v>180</v>
      </c>
      <c r="I340" s="166"/>
      <c r="L340" s="162"/>
      <c r="M340" s="167"/>
      <c r="T340" s="168"/>
      <c r="AT340" s="163" t="s">
        <v>376</v>
      </c>
      <c r="AU340" s="163" t="s">
        <v>86</v>
      </c>
      <c r="AV340" s="13" t="s">
        <v>249</v>
      </c>
      <c r="AW340" s="13" t="s">
        <v>34</v>
      </c>
      <c r="AX340" s="13" t="s">
        <v>84</v>
      </c>
      <c r="AY340" s="163" t="s">
        <v>339</v>
      </c>
    </row>
    <row r="341" spans="2:65" s="11" customFormat="1" ht="22.8" customHeight="1" x14ac:dyDescent="0.25">
      <c r="B341" s="124"/>
      <c r="D341" s="125" t="s">
        <v>76</v>
      </c>
      <c r="E341" s="134" t="s">
        <v>8355</v>
      </c>
      <c r="F341" s="134" t="s">
        <v>8356</v>
      </c>
      <c r="I341" s="127"/>
      <c r="J341" s="135">
        <f>BK341</f>
        <v>0</v>
      </c>
      <c r="L341" s="124"/>
      <c r="M341" s="129"/>
      <c r="P341" s="130">
        <f>SUM(P342:P346)</f>
        <v>0</v>
      </c>
      <c r="R341" s="130">
        <f>SUM(R342:R346)</f>
        <v>0</v>
      </c>
      <c r="T341" s="131">
        <f>SUM(T342:T346)</f>
        <v>0</v>
      </c>
      <c r="AR341" s="125" t="s">
        <v>340</v>
      </c>
      <c r="AT341" s="132" t="s">
        <v>76</v>
      </c>
      <c r="AU341" s="132" t="s">
        <v>84</v>
      </c>
      <c r="AY341" s="125" t="s">
        <v>339</v>
      </c>
      <c r="BK341" s="133">
        <f>SUM(BK342:BK346)</f>
        <v>0</v>
      </c>
    </row>
    <row r="342" spans="2:65" s="1" customFormat="1" ht="16.5" customHeight="1" x14ac:dyDescent="0.2">
      <c r="B342" s="136"/>
      <c r="C342" s="137" t="s">
        <v>472</v>
      </c>
      <c r="D342" s="137" t="s">
        <v>342</v>
      </c>
      <c r="E342" s="138" t="s">
        <v>8357</v>
      </c>
      <c r="F342" s="139" t="s">
        <v>8358</v>
      </c>
      <c r="G342" s="140" t="s">
        <v>1283</v>
      </c>
      <c r="H342" s="141">
        <v>1</v>
      </c>
      <c r="I342" s="142"/>
      <c r="J342" s="143">
        <f>ROUND(I342*H342,2)</f>
        <v>0</v>
      </c>
      <c r="K342" s="139" t="s">
        <v>902</v>
      </c>
      <c r="L342" s="32"/>
      <c r="M342" s="144" t="s">
        <v>1</v>
      </c>
      <c r="N342" s="145" t="s">
        <v>42</v>
      </c>
      <c r="P342" s="146">
        <f>O342*H342</f>
        <v>0</v>
      </c>
      <c r="Q342" s="146">
        <v>0</v>
      </c>
      <c r="R342" s="146">
        <f>Q342*H342</f>
        <v>0</v>
      </c>
      <c r="S342" s="146">
        <v>0</v>
      </c>
      <c r="T342" s="147">
        <f>S342*H342</f>
        <v>0</v>
      </c>
      <c r="AR342" s="148" t="s">
        <v>6454</v>
      </c>
      <c r="AT342" s="148" t="s">
        <v>342</v>
      </c>
      <c r="AU342" s="148" t="s">
        <v>86</v>
      </c>
      <c r="AY342" s="17" t="s">
        <v>339</v>
      </c>
      <c r="BE342" s="149">
        <f>IF(N342="základní",J342,0)</f>
        <v>0</v>
      </c>
      <c r="BF342" s="149">
        <f>IF(N342="snížená",J342,0)</f>
        <v>0</v>
      </c>
      <c r="BG342" s="149">
        <f>IF(N342="zákl. přenesená",J342,0)</f>
        <v>0</v>
      </c>
      <c r="BH342" s="149">
        <f>IF(N342="sníž. přenesená",J342,0)</f>
        <v>0</v>
      </c>
      <c r="BI342" s="149">
        <f>IF(N342="nulová",J342,0)</f>
        <v>0</v>
      </c>
      <c r="BJ342" s="17" t="s">
        <v>84</v>
      </c>
      <c r="BK342" s="149">
        <f>ROUND(I342*H342,2)</f>
        <v>0</v>
      </c>
      <c r="BL342" s="17" t="s">
        <v>6454</v>
      </c>
      <c r="BM342" s="148" t="s">
        <v>8359</v>
      </c>
    </row>
    <row r="343" spans="2:65" s="1" customFormat="1" x14ac:dyDescent="0.2">
      <c r="B343" s="32"/>
      <c r="D343" s="150" t="s">
        <v>348</v>
      </c>
      <c r="F343" s="151" t="s">
        <v>8358</v>
      </c>
      <c r="I343" s="152"/>
      <c r="L343" s="32"/>
      <c r="M343" s="153"/>
      <c r="T343" s="56"/>
      <c r="AT343" s="17" t="s">
        <v>348</v>
      </c>
      <c r="AU343" s="17" t="s">
        <v>86</v>
      </c>
    </row>
    <row r="344" spans="2:65" s="15" customFormat="1" x14ac:dyDescent="0.2">
      <c r="B344" s="189"/>
      <c r="D344" s="150" t="s">
        <v>376</v>
      </c>
      <c r="E344" s="190" t="s">
        <v>1</v>
      </c>
      <c r="F344" s="191" t="s">
        <v>8360</v>
      </c>
      <c r="H344" s="190" t="s">
        <v>1</v>
      </c>
      <c r="I344" s="192"/>
      <c r="L344" s="189"/>
      <c r="M344" s="193"/>
      <c r="T344" s="194"/>
      <c r="AT344" s="190" t="s">
        <v>376</v>
      </c>
      <c r="AU344" s="190" t="s">
        <v>86</v>
      </c>
      <c r="AV344" s="15" t="s">
        <v>84</v>
      </c>
      <c r="AW344" s="15" t="s">
        <v>34</v>
      </c>
      <c r="AX344" s="15" t="s">
        <v>77</v>
      </c>
      <c r="AY344" s="190" t="s">
        <v>339</v>
      </c>
    </row>
    <row r="345" spans="2:65" s="12" customFormat="1" x14ac:dyDescent="0.2">
      <c r="B345" s="155"/>
      <c r="D345" s="150" t="s">
        <v>376</v>
      </c>
      <c r="E345" s="156" t="s">
        <v>1</v>
      </c>
      <c r="F345" s="157" t="s">
        <v>2981</v>
      </c>
      <c r="H345" s="158">
        <v>1</v>
      </c>
      <c r="I345" s="159"/>
      <c r="L345" s="155"/>
      <c r="M345" s="160"/>
      <c r="T345" s="161"/>
      <c r="AT345" s="156" t="s">
        <v>376</v>
      </c>
      <c r="AU345" s="156" t="s">
        <v>86</v>
      </c>
      <c r="AV345" s="12" t="s">
        <v>86</v>
      </c>
      <c r="AW345" s="12" t="s">
        <v>34</v>
      </c>
      <c r="AX345" s="12" t="s">
        <v>77</v>
      </c>
      <c r="AY345" s="156" t="s">
        <v>339</v>
      </c>
    </row>
    <row r="346" spans="2:65" s="13" customFormat="1" x14ac:dyDescent="0.2">
      <c r="B346" s="162"/>
      <c r="D346" s="150" t="s">
        <v>376</v>
      </c>
      <c r="E346" s="163" t="s">
        <v>1</v>
      </c>
      <c r="F346" s="164" t="s">
        <v>398</v>
      </c>
      <c r="H346" s="165">
        <v>1</v>
      </c>
      <c r="I346" s="166"/>
      <c r="L346" s="162"/>
      <c r="M346" s="167"/>
      <c r="T346" s="168"/>
      <c r="AT346" s="163" t="s">
        <v>376</v>
      </c>
      <c r="AU346" s="163" t="s">
        <v>86</v>
      </c>
      <c r="AV346" s="13" t="s">
        <v>249</v>
      </c>
      <c r="AW346" s="13" t="s">
        <v>34</v>
      </c>
      <c r="AX346" s="13" t="s">
        <v>84</v>
      </c>
      <c r="AY346" s="163" t="s">
        <v>339</v>
      </c>
    </row>
    <row r="347" spans="2:65" s="11" customFormat="1" ht="22.8" customHeight="1" x14ac:dyDescent="0.25">
      <c r="B347" s="124"/>
      <c r="D347" s="125" t="s">
        <v>76</v>
      </c>
      <c r="E347" s="134" t="s">
        <v>8361</v>
      </c>
      <c r="F347" s="134" t="s">
        <v>8362</v>
      </c>
      <c r="I347" s="127"/>
      <c r="J347" s="135">
        <f>BK347</f>
        <v>0</v>
      </c>
      <c r="L347" s="124"/>
      <c r="M347" s="129"/>
      <c r="P347" s="130">
        <f>SUM(P348:P354)</f>
        <v>0</v>
      </c>
      <c r="R347" s="130">
        <f>SUM(R348:R354)</f>
        <v>0</v>
      </c>
      <c r="T347" s="131">
        <f>SUM(T348:T354)</f>
        <v>0</v>
      </c>
      <c r="AR347" s="125" t="s">
        <v>340</v>
      </c>
      <c r="AT347" s="132" t="s">
        <v>76</v>
      </c>
      <c r="AU347" s="132" t="s">
        <v>84</v>
      </c>
      <c r="AY347" s="125" t="s">
        <v>339</v>
      </c>
      <c r="BK347" s="133">
        <f>SUM(BK348:BK354)</f>
        <v>0</v>
      </c>
    </row>
    <row r="348" spans="2:65" s="1" customFormat="1" ht="16.5" customHeight="1" x14ac:dyDescent="0.2">
      <c r="B348" s="136"/>
      <c r="C348" s="137" t="s">
        <v>478</v>
      </c>
      <c r="D348" s="137" t="s">
        <v>342</v>
      </c>
      <c r="E348" s="138" t="s">
        <v>8363</v>
      </c>
      <c r="F348" s="139" t="s">
        <v>8364</v>
      </c>
      <c r="G348" s="140" t="s">
        <v>2968</v>
      </c>
      <c r="H348" s="141">
        <v>800</v>
      </c>
      <c r="I348" s="142"/>
      <c r="J348" s="143">
        <f>ROUND(I348*H348,2)</f>
        <v>0</v>
      </c>
      <c r="K348" s="139" t="s">
        <v>902</v>
      </c>
      <c r="L348" s="32"/>
      <c r="M348" s="144" t="s">
        <v>1</v>
      </c>
      <c r="N348" s="145" t="s">
        <v>42</v>
      </c>
      <c r="P348" s="146">
        <f>O348*H348</f>
        <v>0</v>
      </c>
      <c r="Q348" s="146">
        <v>0</v>
      </c>
      <c r="R348" s="146">
        <f>Q348*H348</f>
        <v>0</v>
      </c>
      <c r="S348" s="146">
        <v>0</v>
      </c>
      <c r="T348" s="147">
        <f>S348*H348</f>
        <v>0</v>
      </c>
      <c r="AR348" s="148" t="s">
        <v>6454</v>
      </c>
      <c r="AT348" s="148" t="s">
        <v>342</v>
      </c>
      <c r="AU348" s="148" t="s">
        <v>86</v>
      </c>
      <c r="AY348" s="17" t="s">
        <v>339</v>
      </c>
      <c r="BE348" s="149">
        <f>IF(N348="základní",J348,0)</f>
        <v>0</v>
      </c>
      <c r="BF348" s="149">
        <f>IF(N348="snížená",J348,0)</f>
        <v>0</v>
      </c>
      <c r="BG348" s="149">
        <f>IF(N348="zákl. přenesená",J348,0)</f>
        <v>0</v>
      </c>
      <c r="BH348" s="149">
        <f>IF(N348="sníž. přenesená",J348,0)</f>
        <v>0</v>
      </c>
      <c r="BI348" s="149">
        <f>IF(N348="nulová",J348,0)</f>
        <v>0</v>
      </c>
      <c r="BJ348" s="17" t="s">
        <v>84</v>
      </c>
      <c r="BK348" s="149">
        <f>ROUND(I348*H348,2)</f>
        <v>0</v>
      </c>
      <c r="BL348" s="17" t="s">
        <v>6454</v>
      </c>
      <c r="BM348" s="148" t="s">
        <v>8365</v>
      </c>
    </row>
    <row r="349" spans="2:65" s="1" customFormat="1" x14ac:dyDescent="0.2">
      <c r="B349" s="32"/>
      <c r="D349" s="150" t="s">
        <v>348</v>
      </c>
      <c r="F349" s="151" t="s">
        <v>8364</v>
      </c>
      <c r="I349" s="152"/>
      <c r="L349" s="32"/>
      <c r="M349" s="153"/>
      <c r="T349" s="56"/>
      <c r="AT349" s="17" t="s">
        <v>348</v>
      </c>
      <c r="AU349" s="17" t="s">
        <v>86</v>
      </c>
    </row>
    <row r="350" spans="2:65" s="15" customFormat="1" x14ac:dyDescent="0.2">
      <c r="B350" s="189"/>
      <c r="D350" s="150" t="s">
        <v>376</v>
      </c>
      <c r="E350" s="190" t="s">
        <v>1</v>
      </c>
      <c r="F350" s="191" t="s">
        <v>8366</v>
      </c>
      <c r="H350" s="190" t="s">
        <v>1</v>
      </c>
      <c r="I350" s="192"/>
      <c r="L350" s="189"/>
      <c r="M350" s="193"/>
      <c r="T350" s="194"/>
      <c r="AT350" s="190" t="s">
        <v>376</v>
      </c>
      <c r="AU350" s="190" t="s">
        <v>86</v>
      </c>
      <c r="AV350" s="15" t="s">
        <v>84</v>
      </c>
      <c r="AW350" s="15" t="s">
        <v>34</v>
      </c>
      <c r="AX350" s="15" t="s">
        <v>77</v>
      </c>
      <c r="AY350" s="190" t="s">
        <v>339</v>
      </c>
    </row>
    <row r="351" spans="2:65" s="12" customFormat="1" x14ac:dyDescent="0.2">
      <c r="B351" s="155"/>
      <c r="D351" s="150" t="s">
        <v>376</v>
      </c>
      <c r="E351" s="156" t="s">
        <v>1</v>
      </c>
      <c r="F351" s="157" t="s">
        <v>8367</v>
      </c>
      <c r="H351" s="158">
        <v>560</v>
      </c>
      <c r="I351" s="159"/>
      <c r="L351" s="155"/>
      <c r="M351" s="160"/>
      <c r="T351" s="161"/>
      <c r="AT351" s="156" t="s">
        <v>376</v>
      </c>
      <c r="AU351" s="156" t="s">
        <v>86</v>
      </c>
      <c r="AV351" s="12" t="s">
        <v>86</v>
      </c>
      <c r="AW351" s="12" t="s">
        <v>34</v>
      </c>
      <c r="AX351" s="12" t="s">
        <v>77</v>
      </c>
      <c r="AY351" s="156" t="s">
        <v>339</v>
      </c>
    </row>
    <row r="352" spans="2:65" s="15" customFormat="1" x14ac:dyDescent="0.2">
      <c r="B352" s="189"/>
      <c r="D352" s="150" t="s">
        <v>376</v>
      </c>
      <c r="E352" s="190" t="s">
        <v>1</v>
      </c>
      <c r="F352" s="191" t="s">
        <v>8366</v>
      </c>
      <c r="H352" s="190" t="s">
        <v>1</v>
      </c>
      <c r="I352" s="192"/>
      <c r="L352" s="189"/>
      <c r="M352" s="193"/>
      <c r="T352" s="194"/>
      <c r="AT352" s="190" t="s">
        <v>376</v>
      </c>
      <c r="AU352" s="190" t="s">
        <v>86</v>
      </c>
      <c r="AV352" s="15" t="s">
        <v>84</v>
      </c>
      <c r="AW352" s="15" t="s">
        <v>34</v>
      </c>
      <c r="AX352" s="15" t="s">
        <v>77</v>
      </c>
      <c r="AY352" s="190" t="s">
        <v>339</v>
      </c>
    </row>
    <row r="353" spans="2:51" s="12" customFormat="1" x14ac:dyDescent="0.2">
      <c r="B353" s="155"/>
      <c r="D353" s="150" t="s">
        <v>376</v>
      </c>
      <c r="E353" s="156" t="s">
        <v>1</v>
      </c>
      <c r="F353" s="157" t="s">
        <v>8368</v>
      </c>
      <c r="H353" s="158">
        <v>240</v>
      </c>
      <c r="I353" s="159"/>
      <c r="L353" s="155"/>
      <c r="M353" s="160"/>
      <c r="T353" s="161"/>
      <c r="AT353" s="156" t="s">
        <v>376</v>
      </c>
      <c r="AU353" s="156" t="s">
        <v>86</v>
      </c>
      <c r="AV353" s="12" t="s">
        <v>86</v>
      </c>
      <c r="AW353" s="12" t="s">
        <v>34</v>
      </c>
      <c r="AX353" s="12" t="s">
        <v>77</v>
      </c>
      <c r="AY353" s="156" t="s">
        <v>339</v>
      </c>
    </row>
    <row r="354" spans="2:51" s="13" customFormat="1" x14ac:dyDescent="0.2">
      <c r="B354" s="162"/>
      <c r="D354" s="150" t="s">
        <v>376</v>
      </c>
      <c r="E354" s="163" t="s">
        <v>1</v>
      </c>
      <c r="F354" s="164" t="s">
        <v>398</v>
      </c>
      <c r="H354" s="165">
        <v>800</v>
      </c>
      <c r="I354" s="166"/>
      <c r="L354" s="162"/>
      <c r="M354" s="195"/>
      <c r="N354" s="196"/>
      <c r="O354" s="196"/>
      <c r="P354" s="196"/>
      <c r="Q354" s="196"/>
      <c r="R354" s="196"/>
      <c r="S354" s="196"/>
      <c r="T354" s="197"/>
      <c r="AT354" s="163" t="s">
        <v>376</v>
      </c>
      <c r="AU354" s="163" t="s">
        <v>86</v>
      </c>
      <c r="AV354" s="13" t="s">
        <v>249</v>
      </c>
      <c r="AW354" s="13" t="s">
        <v>34</v>
      </c>
      <c r="AX354" s="13" t="s">
        <v>84</v>
      </c>
      <c r="AY354" s="163" t="s">
        <v>339</v>
      </c>
    </row>
    <row r="355" spans="2:51" s="1" customFormat="1" ht="6.9" customHeight="1" x14ac:dyDescent="0.2">
      <c r="B355" s="44"/>
      <c r="C355" s="45"/>
      <c r="D355" s="45"/>
      <c r="E355" s="45"/>
      <c r="F355" s="45"/>
      <c r="G355" s="45"/>
      <c r="H355" s="45"/>
      <c r="I355" s="45"/>
      <c r="J355" s="45"/>
      <c r="K355" s="45"/>
      <c r="L355" s="32"/>
    </row>
  </sheetData>
  <autoFilter ref="C126:K354" xr:uid="{00000000-0009-0000-0000-000030000000}"/>
  <mergeCells count="12">
    <mergeCell ref="E119:H119"/>
    <mergeCell ref="L2:V2"/>
    <mergeCell ref="E85:H85"/>
    <mergeCell ref="E87:H87"/>
    <mergeCell ref="E89:H89"/>
    <mergeCell ref="E115:H115"/>
    <mergeCell ref="E117:H117"/>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BM288"/>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107</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3.2" x14ac:dyDescent="0.2">
      <c r="B8" s="20"/>
      <c r="D8" s="27" t="s">
        <v>312</v>
      </c>
      <c r="L8" s="20"/>
    </row>
    <row r="9" spans="2:46" ht="16.5" customHeight="1" x14ac:dyDescent="0.2">
      <c r="B9" s="20"/>
      <c r="E9" s="278" t="s">
        <v>313</v>
      </c>
      <c r="F9" s="256"/>
      <c r="G9" s="256"/>
      <c r="H9" s="256"/>
      <c r="L9" s="20"/>
    </row>
    <row r="10" spans="2:46" ht="12" customHeight="1" x14ac:dyDescent="0.2">
      <c r="B10" s="20"/>
      <c r="D10" s="27" t="s">
        <v>314</v>
      </c>
      <c r="L10" s="20"/>
    </row>
    <row r="11" spans="2:46" s="1" customFormat="1" ht="16.5" customHeight="1" x14ac:dyDescent="0.2">
      <c r="B11" s="32"/>
      <c r="E11" s="260" t="s">
        <v>984</v>
      </c>
      <c r="F11" s="277"/>
      <c r="G11" s="277"/>
      <c r="H11" s="277"/>
      <c r="L11" s="32"/>
    </row>
    <row r="12" spans="2:46" s="1" customFormat="1" ht="12" customHeight="1" x14ac:dyDescent="0.2">
      <c r="B12" s="32"/>
      <c r="D12" s="27" t="s">
        <v>625</v>
      </c>
      <c r="L12" s="32"/>
    </row>
    <row r="13" spans="2:46" s="1" customFormat="1" ht="16.5" customHeight="1" x14ac:dyDescent="0.2">
      <c r="B13" s="32"/>
      <c r="E13" s="248" t="s">
        <v>985</v>
      </c>
      <c r="F13" s="277"/>
      <c r="G13" s="277"/>
      <c r="H13" s="277"/>
      <c r="L13" s="32"/>
    </row>
    <row r="14" spans="2:46" s="1" customFormat="1" x14ac:dyDescent="0.2">
      <c r="B14" s="32"/>
      <c r="L14" s="32"/>
    </row>
    <row r="15" spans="2:46" s="1" customFormat="1" ht="12" customHeight="1" x14ac:dyDescent="0.2">
      <c r="B15" s="32"/>
      <c r="D15" s="27" t="s">
        <v>18</v>
      </c>
      <c r="F15" s="25" t="s">
        <v>1</v>
      </c>
      <c r="I15" s="27" t="s">
        <v>19</v>
      </c>
      <c r="J15" s="25" t="s">
        <v>1</v>
      </c>
      <c r="L15" s="32"/>
    </row>
    <row r="16" spans="2:46" s="1" customFormat="1" ht="12" customHeight="1" x14ac:dyDescent="0.2">
      <c r="B16" s="32"/>
      <c r="D16" s="27" t="s">
        <v>20</v>
      </c>
      <c r="F16" s="25" t="s">
        <v>21</v>
      </c>
      <c r="I16" s="27" t="s">
        <v>22</v>
      </c>
      <c r="J16" s="52" t="str">
        <f>'Rekapitulace stavby'!AN8</f>
        <v>22. 5. 2025</v>
      </c>
      <c r="L16" s="32"/>
    </row>
    <row r="17" spans="2:12" s="1" customFormat="1" ht="10.8" customHeight="1" x14ac:dyDescent="0.2">
      <c r="B17" s="32"/>
      <c r="L17" s="32"/>
    </row>
    <row r="18" spans="2:12" s="1" customFormat="1" ht="12" customHeight="1" x14ac:dyDescent="0.2">
      <c r="B18" s="32"/>
      <c r="D18" s="27" t="s">
        <v>24</v>
      </c>
      <c r="I18" s="27" t="s">
        <v>25</v>
      </c>
      <c r="J18" s="25" t="s">
        <v>26</v>
      </c>
      <c r="L18" s="32"/>
    </row>
    <row r="19" spans="2:12" s="1" customFormat="1" ht="18" customHeight="1" x14ac:dyDescent="0.2">
      <c r="B19" s="32"/>
      <c r="E19" s="25" t="s">
        <v>27</v>
      </c>
      <c r="I19" s="27" t="s">
        <v>28</v>
      </c>
      <c r="J19" s="25" t="s">
        <v>29</v>
      </c>
      <c r="L19" s="32"/>
    </row>
    <row r="20" spans="2:12" s="1" customFormat="1" ht="6.9" customHeight="1" x14ac:dyDescent="0.2">
      <c r="B20" s="32"/>
      <c r="L20" s="32"/>
    </row>
    <row r="21" spans="2:12" s="1" customFormat="1" ht="12" customHeight="1" x14ac:dyDescent="0.2">
      <c r="B21" s="32"/>
      <c r="D21" s="27" t="s">
        <v>30</v>
      </c>
      <c r="I21" s="27" t="s">
        <v>25</v>
      </c>
      <c r="J21" s="28" t="str">
        <f>'Rekapitulace stavby'!AN13</f>
        <v>Vyplň údaj</v>
      </c>
      <c r="L21" s="32"/>
    </row>
    <row r="22" spans="2:12" s="1" customFormat="1" ht="18" customHeight="1" x14ac:dyDescent="0.2">
      <c r="B22" s="32"/>
      <c r="E22" s="280" t="str">
        <f>'Rekapitulace stavby'!E14</f>
        <v>Vyplň údaj</v>
      </c>
      <c r="F22" s="266"/>
      <c r="G22" s="266"/>
      <c r="H22" s="266"/>
      <c r="I22" s="27" t="s">
        <v>28</v>
      </c>
      <c r="J22" s="28" t="str">
        <f>'Rekapitulace stavby'!AN14</f>
        <v>Vyplň údaj</v>
      </c>
      <c r="L22" s="32"/>
    </row>
    <row r="23" spans="2:12" s="1" customFormat="1" ht="6.9" customHeight="1" x14ac:dyDescent="0.2">
      <c r="B23" s="32"/>
      <c r="L23" s="32"/>
    </row>
    <row r="24" spans="2:12" s="1" customFormat="1" ht="12" customHeight="1" x14ac:dyDescent="0.2">
      <c r="B24" s="32"/>
      <c r="D24" s="27" t="s">
        <v>32</v>
      </c>
      <c r="I24" s="27" t="s">
        <v>25</v>
      </c>
      <c r="J24" s="25" t="str">
        <f>IF('Rekapitulace stavby'!AN16="","",'Rekapitulace stavby'!AN16)</f>
        <v/>
      </c>
      <c r="L24" s="32"/>
    </row>
    <row r="25" spans="2:12" s="1" customFormat="1" ht="18" customHeight="1" x14ac:dyDescent="0.2">
      <c r="B25" s="32"/>
      <c r="E25" s="25" t="str">
        <f>IF('Rekapitulace stavby'!E17="","",'Rekapitulace stavby'!E17)</f>
        <v xml:space="preserve"> </v>
      </c>
      <c r="I25" s="27" t="s">
        <v>28</v>
      </c>
      <c r="J25" s="25" t="str">
        <f>IF('Rekapitulace stavby'!AN17="","",'Rekapitulace stavby'!AN17)</f>
        <v/>
      </c>
      <c r="L25" s="32"/>
    </row>
    <row r="26" spans="2:12" s="1" customFormat="1" ht="6.9" customHeight="1" x14ac:dyDescent="0.2">
      <c r="B26" s="32"/>
      <c r="L26" s="32"/>
    </row>
    <row r="27" spans="2:12" s="1" customFormat="1" ht="12" customHeight="1" x14ac:dyDescent="0.2">
      <c r="B27" s="32"/>
      <c r="D27" s="27" t="s">
        <v>35</v>
      </c>
      <c r="I27" s="27" t="s">
        <v>25</v>
      </c>
      <c r="J27" s="25" t="str">
        <f>IF('Rekapitulace stavby'!AN19="","",'Rekapitulace stavby'!AN19)</f>
        <v/>
      </c>
      <c r="L27" s="32"/>
    </row>
    <row r="28" spans="2:12" s="1" customFormat="1" ht="18" customHeight="1" x14ac:dyDescent="0.2">
      <c r="B28" s="32"/>
      <c r="E28" s="25" t="str">
        <f>IF('Rekapitulace stavby'!E20="","",'Rekapitulace stavby'!E20)</f>
        <v xml:space="preserve"> </v>
      </c>
      <c r="I28" s="27" t="s">
        <v>28</v>
      </c>
      <c r="J28" s="25" t="str">
        <f>IF('Rekapitulace stavby'!AN20="","",'Rekapitulace stavby'!AN20)</f>
        <v/>
      </c>
      <c r="L28" s="32"/>
    </row>
    <row r="29" spans="2:12" s="1" customFormat="1" ht="6.9" customHeight="1" x14ac:dyDescent="0.2">
      <c r="B29" s="32"/>
      <c r="L29" s="32"/>
    </row>
    <row r="30" spans="2:12" s="1" customFormat="1" ht="12" customHeight="1" x14ac:dyDescent="0.2">
      <c r="B30" s="32"/>
      <c r="D30" s="27" t="s">
        <v>36</v>
      </c>
      <c r="L30" s="32"/>
    </row>
    <row r="31" spans="2:12" s="7" customFormat="1" ht="16.5" customHeight="1" x14ac:dyDescent="0.2">
      <c r="B31" s="94"/>
      <c r="E31" s="270" t="s">
        <v>1</v>
      </c>
      <c r="F31" s="270"/>
      <c r="G31" s="270"/>
      <c r="H31" s="270"/>
      <c r="L31" s="94"/>
    </row>
    <row r="32" spans="2:12" s="1" customFormat="1" ht="6.9" customHeight="1" x14ac:dyDescent="0.2">
      <c r="B32" s="32"/>
      <c r="L32" s="32"/>
    </row>
    <row r="33" spans="2:12" s="1" customFormat="1" ht="6.9" customHeight="1" x14ac:dyDescent="0.2">
      <c r="B33" s="32"/>
      <c r="D33" s="53"/>
      <c r="E33" s="53"/>
      <c r="F33" s="53"/>
      <c r="G33" s="53"/>
      <c r="H33" s="53"/>
      <c r="I33" s="53"/>
      <c r="J33" s="53"/>
      <c r="K33" s="53"/>
      <c r="L33" s="32"/>
    </row>
    <row r="34" spans="2:12" s="1" customFormat="1" ht="25.35" customHeight="1" x14ac:dyDescent="0.2">
      <c r="B34" s="32"/>
      <c r="D34" s="95" t="s">
        <v>37</v>
      </c>
      <c r="J34" s="66">
        <f>ROUND(J127, 2)</f>
        <v>0</v>
      </c>
      <c r="L34" s="32"/>
    </row>
    <row r="35" spans="2:12" s="1" customFormat="1" ht="6.9" customHeight="1" x14ac:dyDescent="0.2">
      <c r="B35" s="32"/>
      <c r="D35" s="53"/>
      <c r="E35" s="53"/>
      <c r="F35" s="53"/>
      <c r="G35" s="53"/>
      <c r="H35" s="53"/>
      <c r="I35" s="53"/>
      <c r="J35" s="53"/>
      <c r="K35" s="53"/>
      <c r="L35" s="32"/>
    </row>
    <row r="36" spans="2:12" s="1" customFormat="1" ht="14.4" customHeight="1" x14ac:dyDescent="0.2">
      <c r="B36" s="32"/>
      <c r="F36" s="35" t="s">
        <v>39</v>
      </c>
      <c r="I36" s="35" t="s">
        <v>38</v>
      </c>
      <c r="J36" s="35" t="s">
        <v>40</v>
      </c>
      <c r="L36" s="32"/>
    </row>
    <row r="37" spans="2:12" s="1" customFormat="1" ht="14.4" customHeight="1" x14ac:dyDescent="0.2">
      <c r="B37" s="32"/>
      <c r="D37" s="55" t="s">
        <v>41</v>
      </c>
      <c r="E37" s="27" t="s">
        <v>42</v>
      </c>
      <c r="F37" s="86">
        <f>ROUND((SUM(BE127:BE287)),  2)</f>
        <v>0</v>
      </c>
      <c r="I37" s="96">
        <v>0.21</v>
      </c>
      <c r="J37" s="86">
        <f>ROUND(((SUM(BE127:BE287))*I37),  2)</f>
        <v>0</v>
      </c>
      <c r="L37" s="32"/>
    </row>
    <row r="38" spans="2:12" s="1" customFormat="1" ht="14.4" customHeight="1" x14ac:dyDescent="0.2">
      <c r="B38" s="32"/>
      <c r="E38" s="27" t="s">
        <v>43</v>
      </c>
      <c r="F38" s="86">
        <f>ROUND((SUM(BF127:BF287)),  2)</f>
        <v>0</v>
      </c>
      <c r="I38" s="96">
        <v>0.12</v>
      </c>
      <c r="J38" s="86">
        <f>ROUND(((SUM(BF127:BF287))*I38),  2)</f>
        <v>0</v>
      </c>
      <c r="L38" s="32"/>
    </row>
    <row r="39" spans="2:12" s="1" customFormat="1" ht="14.4" hidden="1" customHeight="1" x14ac:dyDescent="0.2">
      <c r="B39" s="32"/>
      <c r="E39" s="27" t="s">
        <v>44</v>
      </c>
      <c r="F39" s="86">
        <f>ROUND((SUM(BG127:BG287)),  2)</f>
        <v>0</v>
      </c>
      <c r="I39" s="96">
        <v>0.21</v>
      </c>
      <c r="J39" s="86">
        <f>0</f>
        <v>0</v>
      </c>
      <c r="L39" s="32"/>
    </row>
    <row r="40" spans="2:12" s="1" customFormat="1" ht="14.4" hidden="1" customHeight="1" x14ac:dyDescent="0.2">
      <c r="B40" s="32"/>
      <c r="E40" s="27" t="s">
        <v>45</v>
      </c>
      <c r="F40" s="86">
        <f>ROUND((SUM(BH127:BH287)),  2)</f>
        <v>0</v>
      </c>
      <c r="I40" s="96">
        <v>0.12</v>
      </c>
      <c r="J40" s="86">
        <f>0</f>
        <v>0</v>
      </c>
      <c r="L40" s="32"/>
    </row>
    <row r="41" spans="2:12" s="1" customFormat="1" ht="14.4" hidden="1" customHeight="1" x14ac:dyDescent="0.2">
      <c r="B41" s="32"/>
      <c r="E41" s="27" t="s">
        <v>46</v>
      </c>
      <c r="F41" s="86">
        <f>ROUND((SUM(BI127:BI287)),  2)</f>
        <v>0</v>
      </c>
      <c r="I41" s="96">
        <v>0</v>
      </c>
      <c r="J41" s="86">
        <f>0</f>
        <v>0</v>
      </c>
      <c r="L41" s="32"/>
    </row>
    <row r="42" spans="2:12" s="1" customFormat="1" ht="6.9" customHeight="1" x14ac:dyDescent="0.2">
      <c r="B42" s="32"/>
      <c r="L42" s="32"/>
    </row>
    <row r="43" spans="2:12" s="1" customFormat="1" ht="25.35" customHeight="1" x14ac:dyDescent="0.2">
      <c r="B43" s="32"/>
      <c r="C43" s="97"/>
      <c r="D43" s="98" t="s">
        <v>47</v>
      </c>
      <c r="E43" s="57"/>
      <c r="F43" s="57"/>
      <c r="G43" s="99" t="s">
        <v>48</v>
      </c>
      <c r="H43" s="100" t="s">
        <v>49</v>
      </c>
      <c r="I43" s="57"/>
      <c r="J43" s="101">
        <f>SUM(J34:J41)</f>
        <v>0</v>
      </c>
      <c r="K43" s="102"/>
      <c r="L43" s="32"/>
    </row>
    <row r="44" spans="2:12" s="1" customFormat="1" ht="14.4" customHeight="1" x14ac:dyDescent="0.2">
      <c r="B44" s="32"/>
      <c r="L44" s="32"/>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ht="16.5" customHeight="1" x14ac:dyDescent="0.2">
      <c r="B87" s="20"/>
      <c r="E87" s="278" t="s">
        <v>313</v>
      </c>
      <c r="F87" s="256"/>
      <c r="G87" s="256"/>
      <c r="H87" s="256"/>
      <c r="L87" s="20"/>
    </row>
    <row r="88" spans="2:12" ht="12" customHeight="1" x14ac:dyDescent="0.2">
      <c r="B88" s="20"/>
      <c r="C88" s="27" t="s">
        <v>314</v>
      </c>
      <c r="L88" s="20"/>
    </row>
    <row r="89" spans="2:12" s="1" customFormat="1" ht="16.5" customHeight="1" x14ac:dyDescent="0.2">
      <c r="B89" s="32"/>
      <c r="E89" s="260" t="s">
        <v>984</v>
      </c>
      <c r="F89" s="277"/>
      <c r="G89" s="277"/>
      <c r="H89" s="277"/>
      <c r="L89" s="32"/>
    </row>
    <row r="90" spans="2:12" s="1" customFormat="1" ht="12" customHeight="1" x14ac:dyDescent="0.2">
      <c r="B90" s="32"/>
      <c r="C90" s="27" t="s">
        <v>625</v>
      </c>
      <c r="L90" s="32"/>
    </row>
    <row r="91" spans="2:12" s="1" customFormat="1" ht="16.5" customHeight="1" x14ac:dyDescent="0.2">
      <c r="B91" s="32"/>
      <c r="E91" s="248" t="str">
        <f>E13</f>
        <v>SO 01.3.1 - Sborník ÚOŽI - Oprava nástupiště v zastávce Zátor</v>
      </c>
      <c r="F91" s="277"/>
      <c r="G91" s="277"/>
      <c r="H91" s="277"/>
      <c r="L91" s="32"/>
    </row>
    <row r="92" spans="2:12" s="1" customFormat="1" ht="6.9" customHeight="1" x14ac:dyDescent="0.2">
      <c r="B92" s="32"/>
      <c r="L92" s="32"/>
    </row>
    <row r="93" spans="2:12" s="1" customFormat="1" ht="12" customHeight="1" x14ac:dyDescent="0.2">
      <c r="B93" s="32"/>
      <c r="C93" s="27" t="s">
        <v>20</v>
      </c>
      <c r="F93" s="25" t="str">
        <f>F16</f>
        <v>PS Krnov</v>
      </c>
      <c r="I93" s="27" t="s">
        <v>22</v>
      </c>
      <c r="J93" s="52" t="str">
        <f>IF(J16="","",J16)</f>
        <v>22. 5. 2025</v>
      </c>
      <c r="L93" s="32"/>
    </row>
    <row r="94" spans="2:12" s="1" customFormat="1" ht="6.9" customHeight="1" x14ac:dyDescent="0.2">
      <c r="B94" s="32"/>
      <c r="L94" s="32"/>
    </row>
    <row r="95" spans="2:12" s="1" customFormat="1" ht="15.15" customHeight="1" x14ac:dyDescent="0.2">
      <c r="B95" s="32"/>
      <c r="C95" s="27" t="s">
        <v>24</v>
      </c>
      <c r="F95" s="25" t="str">
        <f>E19</f>
        <v>Správa železnic, státní organizace, OŘ Ostrava</v>
      </c>
      <c r="I95" s="27" t="s">
        <v>32</v>
      </c>
      <c r="J95" s="30" t="str">
        <f>E25</f>
        <v xml:space="preserve"> </v>
      </c>
      <c r="L95" s="32"/>
    </row>
    <row r="96" spans="2:12" s="1" customFormat="1" ht="15.15" customHeight="1" x14ac:dyDescent="0.2">
      <c r="B96" s="32"/>
      <c r="C96" s="27" t="s">
        <v>30</v>
      </c>
      <c r="F96" s="25" t="str">
        <f>IF(E22="","",E22)</f>
        <v>Vyplň údaj</v>
      </c>
      <c r="I96" s="27" t="s">
        <v>35</v>
      </c>
      <c r="J96" s="30" t="str">
        <f>E28</f>
        <v xml:space="preserve"> </v>
      </c>
      <c r="L96" s="32"/>
    </row>
    <row r="97" spans="2:47" s="1" customFormat="1" ht="10.35" customHeight="1" x14ac:dyDescent="0.2">
      <c r="B97" s="32"/>
      <c r="L97" s="32"/>
    </row>
    <row r="98" spans="2:47" s="1" customFormat="1" ht="29.25" customHeight="1" x14ac:dyDescent="0.2">
      <c r="B98" s="32"/>
      <c r="C98" s="105" t="s">
        <v>317</v>
      </c>
      <c r="D98" s="97"/>
      <c r="E98" s="97"/>
      <c r="F98" s="97"/>
      <c r="G98" s="97"/>
      <c r="H98" s="97"/>
      <c r="I98" s="97"/>
      <c r="J98" s="106" t="s">
        <v>318</v>
      </c>
      <c r="K98" s="97"/>
      <c r="L98" s="32"/>
    </row>
    <row r="99" spans="2:47" s="1" customFormat="1" ht="10.35" customHeight="1" x14ac:dyDescent="0.2">
      <c r="B99" s="32"/>
      <c r="L99" s="32"/>
    </row>
    <row r="100" spans="2:47" s="1" customFormat="1" ht="22.8" customHeight="1" x14ac:dyDescent="0.2">
      <c r="B100" s="32"/>
      <c r="C100" s="107" t="s">
        <v>319</v>
      </c>
      <c r="J100" s="66">
        <f>J127</f>
        <v>0</v>
      </c>
      <c r="L100" s="32"/>
      <c r="AU100" s="17" t="s">
        <v>320</v>
      </c>
    </row>
    <row r="101" spans="2:47" s="8" customFormat="1" ht="24.9" customHeight="1" x14ac:dyDescent="0.2">
      <c r="B101" s="108"/>
      <c r="D101" s="109" t="s">
        <v>321</v>
      </c>
      <c r="E101" s="110"/>
      <c r="F101" s="110"/>
      <c r="G101" s="110"/>
      <c r="H101" s="110"/>
      <c r="I101" s="110"/>
      <c r="J101" s="111">
        <f>J128</f>
        <v>0</v>
      </c>
      <c r="L101" s="108"/>
    </row>
    <row r="102" spans="2:47" s="9" customFormat="1" ht="19.95" customHeight="1" x14ac:dyDescent="0.2">
      <c r="B102" s="112"/>
      <c r="D102" s="113" t="s">
        <v>322</v>
      </c>
      <c r="E102" s="114"/>
      <c r="F102" s="114"/>
      <c r="G102" s="114"/>
      <c r="H102" s="114"/>
      <c r="I102" s="114"/>
      <c r="J102" s="115">
        <f>J129</f>
        <v>0</v>
      </c>
      <c r="L102" s="112"/>
    </row>
    <row r="103" spans="2:47" s="8" customFormat="1" ht="24.9" customHeight="1" x14ac:dyDescent="0.2">
      <c r="B103" s="108"/>
      <c r="D103" s="109" t="s">
        <v>323</v>
      </c>
      <c r="E103" s="110"/>
      <c r="F103" s="110"/>
      <c r="G103" s="110"/>
      <c r="H103" s="110"/>
      <c r="I103" s="110"/>
      <c r="J103" s="111">
        <f>J229</f>
        <v>0</v>
      </c>
      <c r="L103" s="108"/>
    </row>
    <row r="104" spans="2:47" s="1" customFormat="1" ht="21.75" customHeight="1" x14ac:dyDescent="0.2">
      <c r="B104" s="32"/>
      <c r="L104" s="32"/>
    </row>
    <row r="105" spans="2:47" s="1" customFormat="1" ht="6.9" customHeight="1" x14ac:dyDescent="0.2">
      <c r="B105" s="44"/>
      <c r="C105" s="45"/>
      <c r="D105" s="45"/>
      <c r="E105" s="45"/>
      <c r="F105" s="45"/>
      <c r="G105" s="45"/>
      <c r="H105" s="45"/>
      <c r="I105" s="45"/>
      <c r="J105" s="45"/>
      <c r="K105" s="45"/>
      <c r="L105" s="32"/>
    </row>
    <row r="109" spans="2:47" s="1" customFormat="1" ht="6.9" customHeight="1" x14ac:dyDescent="0.2">
      <c r="B109" s="46"/>
      <c r="C109" s="47"/>
      <c r="D109" s="47"/>
      <c r="E109" s="47"/>
      <c r="F109" s="47"/>
      <c r="G109" s="47"/>
      <c r="H109" s="47"/>
      <c r="I109" s="47"/>
      <c r="J109" s="47"/>
      <c r="K109" s="47"/>
      <c r="L109" s="32"/>
    </row>
    <row r="110" spans="2:47" s="1" customFormat="1" ht="24.9" customHeight="1" x14ac:dyDescent="0.2">
      <c r="B110" s="32"/>
      <c r="C110" s="21" t="s">
        <v>324</v>
      </c>
      <c r="L110" s="32"/>
    </row>
    <row r="111" spans="2:47" s="1" customFormat="1" ht="6.9" customHeight="1" x14ac:dyDescent="0.2">
      <c r="B111" s="32"/>
      <c r="L111" s="32"/>
    </row>
    <row r="112" spans="2:47" s="1" customFormat="1" ht="12" customHeight="1" x14ac:dyDescent="0.2">
      <c r="B112" s="32"/>
      <c r="C112" s="27" t="s">
        <v>16</v>
      </c>
      <c r="L112" s="32"/>
    </row>
    <row r="113" spans="2:63" s="1" customFormat="1" ht="16.5" customHeight="1" x14ac:dyDescent="0.2">
      <c r="B113" s="32"/>
      <c r="E113" s="278" t="str">
        <f>E7</f>
        <v>Prostá rekonstrukce trati v úseku Milotice nad Opavou – Brantice – 2.etapa</v>
      </c>
      <c r="F113" s="279"/>
      <c r="G113" s="279"/>
      <c r="H113" s="279"/>
      <c r="L113" s="32"/>
    </row>
    <row r="114" spans="2:63" ht="12" customHeight="1" x14ac:dyDescent="0.2">
      <c r="B114" s="20"/>
      <c r="C114" s="27" t="s">
        <v>312</v>
      </c>
      <c r="L114" s="20"/>
    </row>
    <row r="115" spans="2:63" ht="16.5" customHeight="1" x14ac:dyDescent="0.2">
      <c r="B115" s="20"/>
      <c r="E115" s="278" t="s">
        <v>313</v>
      </c>
      <c r="F115" s="256"/>
      <c r="G115" s="256"/>
      <c r="H115" s="256"/>
      <c r="L115" s="20"/>
    </row>
    <row r="116" spans="2:63" ht="12" customHeight="1" x14ac:dyDescent="0.2">
      <c r="B116" s="20"/>
      <c r="C116" s="27" t="s">
        <v>314</v>
      </c>
      <c r="L116" s="20"/>
    </row>
    <row r="117" spans="2:63" s="1" customFormat="1" ht="16.5" customHeight="1" x14ac:dyDescent="0.2">
      <c r="B117" s="32"/>
      <c r="E117" s="260" t="s">
        <v>984</v>
      </c>
      <c r="F117" s="277"/>
      <c r="G117" s="277"/>
      <c r="H117" s="277"/>
      <c r="L117" s="32"/>
    </row>
    <row r="118" spans="2:63" s="1" customFormat="1" ht="12" customHeight="1" x14ac:dyDescent="0.2">
      <c r="B118" s="32"/>
      <c r="C118" s="27" t="s">
        <v>625</v>
      </c>
      <c r="L118" s="32"/>
    </row>
    <row r="119" spans="2:63" s="1" customFormat="1" ht="16.5" customHeight="1" x14ac:dyDescent="0.2">
      <c r="B119" s="32"/>
      <c r="E119" s="248" t="str">
        <f>E13</f>
        <v>SO 01.3.1 - Sborník ÚOŽI - Oprava nástupiště v zastávce Zátor</v>
      </c>
      <c r="F119" s="277"/>
      <c r="G119" s="277"/>
      <c r="H119" s="277"/>
      <c r="L119" s="32"/>
    </row>
    <row r="120" spans="2:63" s="1" customFormat="1" ht="6.9" customHeight="1" x14ac:dyDescent="0.2">
      <c r="B120" s="32"/>
      <c r="L120" s="32"/>
    </row>
    <row r="121" spans="2:63" s="1" customFormat="1" ht="12" customHeight="1" x14ac:dyDescent="0.2">
      <c r="B121" s="32"/>
      <c r="C121" s="27" t="s">
        <v>20</v>
      </c>
      <c r="F121" s="25" t="str">
        <f>F16</f>
        <v>PS Krnov</v>
      </c>
      <c r="I121" s="27" t="s">
        <v>22</v>
      </c>
      <c r="J121" s="52" t="str">
        <f>IF(J16="","",J16)</f>
        <v>22. 5. 2025</v>
      </c>
      <c r="L121" s="32"/>
    </row>
    <row r="122" spans="2:63" s="1" customFormat="1" ht="6.9" customHeight="1" x14ac:dyDescent="0.2">
      <c r="B122" s="32"/>
      <c r="L122" s="32"/>
    </row>
    <row r="123" spans="2:63" s="1" customFormat="1" ht="15.15" customHeight="1" x14ac:dyDescent="0.2">
      <c r="B123" s="32"/>
      <c r="C123" s="27" t="s">
        <v>24</v>
      </c>
      <c r="F123" s="25" t="str">
        <f>E19</f>
        <v>Správa železnic, státní organizace, OŘ Ostrava</v>
      </c>
      <c r="I123" s="27" t="s">
        <v>32</v>
      </c>
      <c r="J123" s="30" t="str">
        <f>E25</f>
        <v xml:space="preserve"> </v>
      </c>
      <c r="L123" s="32"/>
    </row>
    <row r="124" spans="2:63" s="1" customFormat="1" ht="15.15" customHeight="1" x14ac:dyDescent="0.2">
      <c r="B124" s="32"/>
      <c r="C124" s="27" t="s">
        <v>30</v>
      </c>
      <c r="F124" s="25" t="str">
        <f>IF(E22="","",E22)</f>
        <v>Vyplň údaj</v>
      </c>
      <c r="I124" s="27" t="s">
        <v>35</v>
      </c>
      <c r="J124" s="30" t="str">
        <f>E28</f>
        <v xml:space="preserve"> </v>
      </c>
      <c r="L124" s="32"/>
    </row>
    <row r="125" spans="2:63" s="1" customFormat="1" ht="10.35" customHeight="1" x14ac:dyDescent="0.2">
      <c r="B125" s="32"/>
      <c r="L125" s="32"/>
    </row>
    <row r="126" spans="2:63" s="10" customFormat="1" ht="29.25" customHeight="1" x14ac:dyDescent="0.2">
      <c r="B126" s="116"/>
      <c r="C126" s="117" t="s">
        <v>325</v>
      </c>
      <c r="D126" s="118" t="s">
        <v>62</v>
      </c>
      <c r="E126" s="118" t="s">
        <v>58</v>
      </c>
      <c r="F126" s="118" t="s">
        <v>59</v>
      </c>
      <c r="G126" s="118" t="s">
        <v>326</v>
      </c>
      <c r="H126" s="118" t="s">
        <v>327</v>
      </c>
      <c r="I126" s="118" t="s">
        <v>328</v>
      </c>
      <c r="J126" s="118" t="s">
        <v>318</v>
      </c>
      <c r="K126" s="119" t="s">
        <v>329</v>
      </c>
      <c r="L126" s="116"/>
      <c r="M126" s="59" t="s">
        <v>1</v>
      </c>
      <c r="N126" s="60" t="s">
        <v>41</v>
      </c>
      <c r="O126" s="60" t="s">
        <v>330</v>
      </c>
      <c r="P126" s="60" t="s">
        <v>331</v>
      </c>
      <c r="Q126" s="60" t="s">
        <v>332</v>
      </c>
      <c r="R126" s="60" t="s">
        <v>333</v>
      </c>
      <c r="S126" s="60" t="s">
        <v>334</v>
      </c>
      <c r="T126" s="61" t="s">
        <v>335</v>
      </c>
    </row>
    <row r="127" spans="2:63" s="1" customFormat="1" ht="22.8" customHeight="1" x14ac:dyDescent="0.3">
      <c r="B127" s="32"/>
      <c r="C127" s="64" t="s">
        <v>336</v>
      </c>
      <c r="J127" s="120">
        <f>BK127</f>
        <v>0</v>
      </c>
      <c r="L127" s="32"/>
      <c r="M127" s="62"/>
      <c r="N127" s="53"/>
      <c r="O127" s="53"/>
      <c r="P127" s="121">
        <f>P128+P229</f>
        <v>0</v>
      </c>
      <c r="Q127" s="53"/>
      <c r="R127" s="121">
        <f>R128+R229</f>
        <v>166.60993999999999</v>
      </c>
      <c r="S127" s="53"/>
      <c r="T127" s="122">
        <f>T128+T229</f>
        <v>0</v>
      </c>
      <c r="AT127" s="17" t="s">
        <v>76</v>
      </c>
      <c r="AU127" s="17" t="s">
        <v>320</v>
      </c>
      <c r="BK127" s="123">
        <f>BK128+BK229</f>
        <v>0</v>
      </c>
    </row>
    <row r="128" spans="2:63" s="11" customFormat="1" ht="25.95" customHeight="1" x14ac:dyDescent="0.25">
      <c r="B128" s="124"/>
      <c r="D128" s="125" t="s">
        <v>76</v>
      </c>
      <c r="E128" s="126" t="s">
        <v>337</v>
      </c>
      <c r="F128" s="126" t="s">
        <v>338</v>
      </c>
      <c r="I128" s="127"/>
      <c r="J128" s="128">
        <f>BK128</f>
        <v>0</v>
      </c>
      <c r="L128" s="124"/>
      <c r="M128" s="129"/>
      <c r="P128" s="130">
        <f>P129</f>
        <v>0</v>
      </c>
      <c r="R128" s="130">
        <f>R129</f>
        <v>166.60993999999999</v>
      </c>
      <c r="T128" s="131">
        <f>T129</f>
        <v>0</v>
      </c>
      <c r="AR128" s="125" t="s">
        <v>84</v>
      </c>
      <c r="AT128" s="132" t="s">
        <v>76</v>
      </c>
      <c r="AU128" s="132" t="s">
        <v>77</v>
      </c>
      <c r="AY128" s="125" t="s">
        <v>339</v>
      </c>
      <c r="BK128" s="133">
        <f>BK129</f>
        <v>0</v>
      </c>
    </row>
    <row r="129" spans="2:65" s="11" customFormat="1" ht="22.8" customHeight="1" x14ac:dyDescent="0.25">
      <c r="B129" s="124"/>
      <c r="D129" s="125" t="s">
        <v>76</v>
      </c>
      <c r="E129" s="134" t="s">
        <v>340</v>
      </c>
      <c r="F129" s="134" t="s">
        <v>341</v>
      </c>
      <c r="I129" s="127"/>
      <c r="J129" s="135">
        <f>BK129</f>
        <v>0</v>
      </c>
      <c r="L129" s="124"/>
      <c r="M129" s="129"/>
      <c r="P129" s="130">
        <f>SUM(P130:P228)</f>
        <v>0</v>
      </c>
      <c r="R129" s="130">
        <f>SUM(R130:R228)</f>
        <v>166.60993999999999</v>
      </c>
      <c r="T129" s="131">
        <f>SUM(T130:T228)</f>
        <v>0</v>
      </c>
      <c r="AR129" s="125" t="s">
        <v>84</v>
      </c>
      <c r="AT129" s="132" t="s">
        <v>76</v>
      </c>
      <c r="AU129" s="132" t="s">
        <v>84</v>
      </c>
      <c r="AY129" s="125" t="s">
        <v>339</v>
      </c>
      <c r="BK129" s="133">
        <f>SUM(BK130:BK228)</f>
        <v>0</v>
      </c>
    </row>
    <row r="130" spans="2:65" s="1" customFormat="1" ht="16.5" customHeight="1" x14ac:dyDescent="0.2">
      <c r="B130" s="136"/>
      <c r="C130" s="137" t="s">
        <v>84</v>
      </c>
      <c r="D130" s="137" t="s">
        <v>342</v>
      </c>
      <c r="E130" s="138" t="s">
        <v>986</v>
      </c>
      <c r="F130" s="139" t="s">
        <v>987</v>
      </c>
      <c r="G130" s="140" t="s">
        <v>358</v>
      </c>
      <c r="H130" s="141">
        <v>72</v>
      </c>
      <c r="I130" s="142"/>
      <c r="J130" s="143">
        <f>ROUND(I130*H130,2)</f>
        <v>0</v>
      </c>
      <c r="K130" s="139" t="s">
        <v>346</v>
      </c>
      <c r="L130" s="32"/>
      <c r="M130" s="144" t="s">
        <v>1</v>
      </c>
      <c r="N130" s="145" t="s">
        <v>42</v>
      </c>
      <c r="P130" s="146">
        <f>O130*H130</f>
        <v>0</v>
      </c>
      <c r="Q130" s="146">
        <v>0</v>
      </c>
      <c r="R130" s="146">
        <f>Q130*H130</f>
        <v>0</v>
      </c>
      <c r="S130" s="146">
        <v>0</v>
      </c>
      <c r="T130" s="147">
        <f>S130*H130</f>
        <v>0</v>
      </c>
      <c r="AR130" s="148" t="s">
        <v>249</v>
      </c>
      <c r="AT130" s="148" t="s">
        <v>342</v>
      </c>
      <c r="AU130" s="148" t="s">
        <v>86</v>
      </c>
      <c r="AY130" s="17" t="s">
        <v>339</v>
      </c>
      <c r="BE130" s="149">
        <f>IF(N130="základní",J130,0)</f>
        <v>0</v>
      </c>
      <c r="BF130" s="149">
        <f>IF(N130="snížená",J130,0)</f>
        <v>0</v>
      </c>
      <c r="BG130" s="149">
        <f>IF(N130="zákl. přenesená",J130,0)</f>
        <v>0</v>
      </c>
      <c r="BH130" s="149">
        <f>IF(N130="sníž. přenesená",J130,0)</f>
        <v>0</v>
      </c>
      <c r="BI130" s="149">
        <f>IF(N130="nulová",J130,0)</f>
        <v>0</v>
      </c>
      <c r="BJ130" s="17" t="s">
        <v>84</v>
      </c>
      <c r="BK130" s="149">
        <f>ROUND(I130*H130,2)</f>
        <v>0</v>
      </c>
      <c r="BL130" s="17" t="s">
        <v>249</v>
      </c>
      <c r="BM130" s="148" t="s">
        <v>988</v>
      </c>
    </row>
    <row r="131" spans="2:65" s="1" customFormat="1" ht="19.2" x14ac:dyDescent="0.2">
      <c r="B131" s="32"/>
      <c r="D131" s="150" t="s">
        <v>348</v>
      </c>
      <c r="F131" s="151" t="s">
        <v>989</v>
      </c>
      <c r="I131" s="152"/>
      <c r="L131" s="32"/>
      <c r="M131" s="153"/>
      <c r="T131" s="56"/>
      <c r="AT131" s="17" t="s">
        <v>348</v>
      </c>
      <c r="AU131" s="17" t="s">
        <v>86</v>
      </c>
    </row>
    <row r="132" spans="2:65" s="1" customFormat="1" ht="16.5" customHeight="1" x14ac:dyDescent="0.2">
      <c r="B132" s="136"/>
      <c r="C132" s="137" t="s">
        <v>86</v>
      </c>
      <c r="D132" s="137" t="s">
        <v>342</v>
      </c>
      <c r="E132" s="138" t="s">
        <v>990</v>
      </c>
      <c r="F132" s="139" t="s">
        <v>991</v>
      </c>
      <c r="G132" s="140" t="s">
        <v>381</v>
      </c>
      <c r="H132" s="141">
        <v>56.5</v>
      </c>
      <c r="I132" s="142"/>
      <c r="J132" s="143">
        <f>ROUND(I132*H132,2)</f>
        <v>0</v>
      </c>
      <c r="K132" s="139" t="s">
        <v>346</v>
      </c>
      <c r="L132" s="32"/>
      <c r="M132" s="144" t="s">
        <v>1</v>
      </c>
      <c r="N132" s="145" t="s">
        <v>42</v>
      </c>
      <c r="P132" s="146">
        <f>O132*H132</f>
        <v>0</v>
      </c>
      <c r="Q132" s="146">
        <v>0</v>
      </c>
      <c r="R132" s="146">
        <f>Q132*H132</f>
        <v>0</v>
      </c>
      <c r="S132" s="146">
        <v>0</v>
      </c>
      <c r="T132" s="147">
        <f>S132*H132</f>
        <v>0</v>
      </c>
      <c r="AR132" s="148" t="s">
        <v>249</v>
      </c>
      <c r="AT132" s="148" t="s">
        <v>342</v>
      </c>
      <c r="AU132" s="148" t="s">
        <v>86</v>
      </c>
      <c r="AY132" s="17" t="s">
        <v>339</v>
      </c>
      <c r="BE132" s="149">
        <f>IF(N132="základní",J132,0)</f>
        <v>0</v>
      </c>
      <c r="BF132" s="149">
        <f>IF(N132="snížená",J132,0)</f>
        <v>0</v>
      </c>
      <c r="BG132" s="149">
        <f>IF(N132="zákl. přenesená",J132,0)</f>
        <v>0</v>
      </c>
      <c r="BH132" s="149">
        <f>IF(N132="sníž. přenesená",J132,0)</f>
        <v>0</v>
      </c>
      <c r="BI132" s="149">
        <f>IF(N132="nulová",J132,0)</f>
        <v>0</v>
      </c>
      <c r="BJ132" s="17" t="s">
        <v>84</v>
      </c>
      <c r="BK132" s="149">
        <f>ROUND(I132*H132,2)</f>
        <v>0</v>
      </c>
      <c r="BL132" s="17" t="s">
        <v>249</v>
      </c>
      <c r="BM132" s="148" t="s">
        <v>992</v>
      </c>
    </row>
    <row r="133" spans="2:65" s="1" customFormat="1" ht="19.2" x14ac:dyDescent="0.2">
      <c r="B133" s="32"/>
      <c r="D133" s="150" t="s">
        <v>348</v>
      </c>
      <c r="F133" s="151" t="s">
        <v>993</v>
      </c>
      <c r="I133" s="152"/>
      <c r="L133" s="32"/>
      <c r="M133" s="153"/>
      <c r="T133" s="56"/>
      <c r="AT133" s="17" t="s">
        <v>348</v>
      </c>
      <c r="AU133" s="17" t="s">
        <v>86</v>
      </c>
    </row>
    <row r="134" spans="2:65" s="12" customFormat="1" x14ac:dyDescent="0.2">
      <c r="B134" s="155"/>
      <c r="D134" s="150" t="s">
        <v>376</v>
      </c>
      <c r="E134" s="156" t="s">
        <v>1</v>
      </c>
      <c r="F134" s="157" t="s">
        <v>994</v>
      </c>
      <c r="H134" s="158">
        <v>56.5</v>
      </c>
      <c r="I134" s="159"/>
      <c r="L134" s="155"/>
      <c r="M134" s="160"/>
      <c r="T134" s="161"/>
      <c r="AT134" s="156" t="s">
        <v>376</v>
      </c>
      <c r="AU134" s="156" t="s">
        <v>86</v>
      </c>
      <c r="AV134" s="12" t="s">
        <v>86</v>
      </c>
      <c r="AW134" s="12" t="s">
        <v>34</v>
      </c>
      <c r="AX134" s="12" t="s">
        <v>84</v>
      </c>
      <c r="AY134" s="156" t="s">
        <v>339</v>
      </c>
    </row>
    <row r="135" spans="2:65" s="1" customFormat="1" ht="16.5" customHeight="1" x14ac:dyDescent="0.2">
      <c r="B135" s="136"/>
      <c r="C135" s="137" t="s">
        <v>97</v>
      </c>
      <c r="D135" s="137" t="s">
        <v>342</v>
      </c>
      <c r="E135" s="138" t="s">
        <v>995</v>
      </c>
      <c r="F135" s="139" t="s">
        <v>996</v>
      </c>
      <c r="G135" s="140" t="s">
        <v>358</v>
      </c>
      <c r="H135" s="141">
        <v>34</v>
      </c>
      <c r="I135" s="142"/>
      <c r="J135" s="143">
        <f>ROUND(I135*H135,2)</f>
        <v>0</v>
      </c>
      <c r="K135" s="139" t="s">
        <v>346</v>
      </c>
      <c r="L135" s="32"/>
      <c r="M135" s="144" t="s">
        <v>1</v>
      </c>
      <c r="N135" s="145" t="s">
        <v>42</v>
      </c>
      <c r="P135" s="146">
        <f>O135*H135</f>
        <v>0</v>
      </c>
      <c r="Q135" s="146">
        <v>0</v>
      </c>
      <c r="R135" s="146">
        <f>Q135*H135</f>
        <v>0</v>
      </c>
      <c r="S135" s="146">
        <v>0</v>
      </c>
      <c r="T135" s="147">
        <f>S135*H135</f>
        <v>0</v>
      </c>
      <c r="AR135" s="148" t="s">
        <v>249</v>
      </c>
      <c r="AT135" s="148" t="s">
        <v>342</v>
      </c>
      <c r="AU135" s="148" t="s">
        <v>86</v>
      </c>
      <c r="AY135" s="17" t="s">
        <v>339</v>
      </c>
      <c r="BE135" s="149">
        <f>IF(N135="základní",J135,0)</f>
        <v>0</v>
      </c>
      <c r="BF135" s="149">
        <f>IF(N135="snížená",J135,0)</f>
        <v>0</v>
      </c>
      <c r="BG135" s="149">
        <f>IF(N135="zákl. přenesená",J135,0)</f>
        <v>0</v>
      </c>
      <c r="BH135" s="149">
        <f>IF(N135="sníž. přenesená",J135,0)</f>
        <v>0</v>
      </c>
      <c r="BI135" s="149">
        <f>IF(N135="nulová",J135,0)</f>
        <v>0</v>
      </c>
      <c r="BJ135" s="17" t="s">
        <v>84</v>
      </c>
      <c r="BK135" s="149">
        <f>ROUND(I135*H135,2)</f>
        <v>0</v>
      </c>
      <c r="BL135" s="17" t="s">
        <v>249</v>
      </c>
      <c r="BM135" s="148" t="s">
        <v>997</v>
      </c>
    </row>
    <row r="136" spans="2:65" s="1" customFormat="1" ht="19.2" x14ac:dyDescent="0.2">
      <c r="B136" s="32"/>
      <c r="D136" s="150" t="s">
        <v>348</v>
      </c>
      <c r="F136" s="151" t="s">
        <v>998</v>
      </c>
      <c r="I136" s="152"/>
      <c r="L136" s="32"/>
      <c r="M136" s="153"/>
      <c r="T136" s="56"/>
      <c r="AT136" s="17" t="s">
        <v>348</v>
      </c>
      <c r="AU136" s="17" t="s">
        <v>86</v>
      </c>
    </row>
    <row r="137" spans="2:65" s="1" customFormat="1" ht="16.5" customHeight="1" x14ac:dyDescent="0.2">
      <c r="B137" s="136"/>
      <c r="C137" s="137" t="s">
        <v>249</v>
      </c>
      <c r="D137" s="137" t="s">
        <v>342</v>
      </c>
      <c r="E137" s="138" t="s">
        <v>691</v>
      </c>
      <c r="F137" s="139" t="s">
        <v>692</v>
      </c>
      <c r="G137" s="140" t="s">
        <v>373</v>
      </c>
      <c r="H137" s="141">
        <v>55.975000000000001</v>
      </c>
      <c r="I137" s="142"/>
      <c r="J137" s="143">
        <f>ROUND(I137*H137,2)</f>
        <v>0</v>
      </c>
      <c r="K137" s="139" t="s">
        <v>346</v>
      </c>
      <c r="L137" s="32"/>
      <c r="M137" s="144" t="s">
        <v>1</v>
      </c>
      <c r="N137" s="145" t="s">
        <v>42</v>
      </c>
      <c r="P137" s="146">
        <f>O137*H137</f>
        <v>0</v>
      </c>
      <c r="Q137" s="146">
        <v>0</v>
      </c>
      <c r="R137" s="146">
        <f>Q137*H137</f>
        <v>0</v>
      </c>
      <c r="S137" s="146">
        <v>0</v>
      </c>
      <c r="T137" s="147">
        <f>S137*H137</f>
        <v>0</v>
      </c>
      <c r="AR137" s="148" t="s">
        <v>249</v>
      </c>
      <c r="AT137" s="148" t="s">
        <v>342</v>
      </c>
      <c r="AU137" s="148" t="s">
        <v>86</v>
      </c>
      <c r="AY137" s="17" t="s">
        <v>339</v>
      </c>
      <c r="BE137" s="149">
        <f>IF(N137="základní",J137,0)</f>
        <v>0</v>
      </c>
      <c r="BF137" s="149">
        <f>IF(N137="snížená",J137,0)</f>
        <v>0</v>
      </c>
      <c r="BG137" s="149">
        <f>IF(N137="zákl. přenesená",J137,0)</f>
        <v>0</v>
      </c>
      <c r="BH137" s="149">
        <f>IF(N137="sníž. přenesená",J137,0)</f>
        <v>0</v>
      </c>
      <c r="BI137" s="149">
        <f>IF(N137="nulová",J137,0)</f>
        <v>0</v>
      </c>
      <c r="BJ137" s="17" t="s">
        <v>84</v>
      </c>
      <c r="BK137" s="149">
        <f>ROUND(I137*H137,2)</f>
        <v>0</v>
      </c>
      <c r="BL137" s="17" t="s">
        <v>249</v>
      </c>
      <c r="BM137" s="148" t="s">
        <v>999</v>
      </c>
    </row>
    <row r="138" spans="2:65" s="1" customFormat="1" ht="19.2" x14ac:dyDescent="0.2">
      <c r="B138" s="32"/>
      <c r="D138" s="150" t="s">
        <v>348</v>
      </c>
      <c r="F138" s="151" t="s">
        <v>694</v>
      </c>
      <c r="I138" s="152"/>
      <c r="L138" s="32"/>
      <c r="M138" s="153"/>
      <c r="T138" s="56"/>
      <c r="AT138" s="17" t="s">
        <v>348</v>
      </c>
      <c r="AU138" s="17" t="s">
        <v>86</v>
      </c>
    </row>
    <row r="139" spans="2:65" s="12" customFormat="1" x14ac:dyDescent="0.2">
      <c r="B139" s="155"/>
      <c r="D139" s="150" t="s">
        <v>376</v>
      </c>
      <c r="E139" s="156" t="s">
        <v>1</v>
      </c>
      <c r="F139" s="157" t="s">
        <v>1000</v>
      </c>
      <c r="H139" s="158">
        <v>14.4</v>
      </c>
      <c r="I139" s="159"/>
      <c r="L139" s="155"/>
      <c r="M139" s="160"/>
      <c r="T139" s="161"/>
      <c r="AT139" s="156" t="s">
        <v>376</v>
      </c>
      <c r="AU139" s="156" t="s">
        <v>86</v>
      </c>
      <c r="AV139" s="12" t="s">
        <v>86</v>
      </c>
      <c r="AW139" s="12" t="s">
        <v>34</v>
      </c>
      <c r="AX139" s="12" t="s">
        <v>77</v>
      </c>
      <c r="AY139" s="156" t="s">
        <v>339</v>
      </c>
    </row>
    <row r="140" spans="2:65" s="12" customFormat="1" x14ac:dyDescent="0.2">
      <c r="B140" s="155"/>
      <c r="D140" s="150" t="s">
        <v>376</v>
      </c>
      <c r="E140" s="156" t="s">
        <v>1</v>
      </c>
      <c r="F140" s="157" t="s">
        <v>1001</v>
      </c>
      <c r="H140" s="158">
        <v>12</v>
      </c>
      <c r="I140" s="159"/>
      <c r="L140" s="155"/>
      <c r="M140" s="160"/>
      <c r="T140" s="161"/>
      <c r="AT140" s="156" t="s">
        <v>376</v>
      </c>
      <c r="AU140" s="156" t="s">
        <v>86</v>
      </c>
      <c r="AV140" s="12" t="s">
        <v>86</v>
      </c>
      <c r="AW140" s="12" t="s">
        <v>34</v>
      </c>
      <c r="AX140" s="12" t="s">
        <v>77</v>
      </c>
      <c r="AY140" s="156" t="s">
        <v>339</v>
      </c>
    </row>
    <row r="141" spans="2:65" s="12" customFormat="1" x14ac:dyDescent="0.2">
      <c r="B141" s="155"/>
      <c r="D141" s="150" t="s">
        <v>376</v>
      </c>
      <c r="E141" s="156" t="s">
        <v>1</v>
      </c>
      <c r="F141" s="157" t="s">
        <v>1002</v>
      </c>
      <c r="H141" s="158">
        <v>29.574999999999999</v>
      </c>
      <c r="I141" s="159"/>
      <c r="L141" s="155"/>
      <c r="M141" s="160"/>
      <c r="T141" s="161"/>
      <c r="AT141" s="156" t="s">
        <v>376</v>
      </c>
      <c r="AU141" s="156" t="s">
        <v>86</v>
      </c>
      <c r="AV141" s="12" t="s">
        <v>86</v>
      </c>
      <c r="AW141" s="12" t="s">
        <v>34</v>
      </c>
      <c r="AX141" s="12" t="s">
        <v>77</v>
      </c>
      <c r="AY141" s="156" t="s">
        <v>339</v>
      </c>
    </row>
    <row r="142" spans="2:65" s="13" customFormat="1" x14ac:dyDescent="0.2">
      <c r="B142" s="162"/>
      <c r="D142" s="150" t="s">
        <v>376</v>
      </c>
      <c r="E142" s="163" t="s">
        <v>1</v>
      </c>
      <c r="F142" s="164" t="s">
        <v>398</v>
      </c>
      <c r="H142" s="165">
        <v>55.974999999999994</v>
      </c>
      <c r="I142" s="166"/>
      <c r="L142" s="162"/>
      <c r="M142" s="167"/>
      <c r="T142" s="168"/>
      <c r="AT142" s="163" t="s">
        <v>376</v>
      </c>
      <c r="AU142" s="163" t="s">
        <v>86</v>
      </c>
      <c r="AV142" s="13" t="s">
        <v>249</v>
      </c>
      <c r="AW142" s="13" t="s">
        <v>34</v>
      </c>
      <c r="AX142" s="13" t="s">
        <v>84</v>
      </c>
      <c r="AY142" s="163" t="s">
        <v>339</v>
      </c>
    </row>
    <row r="143" spans="2:65" s="1" customFormat="1" ht="16.5" customHeight="1" x14ac:dyDescent="0.2">
      <c r="B143" s="136"/>
      <c r="C143" s="137" t="s">
        <v>340</v>
      </c>
      <c r="D143" s="137" t="s">
        <v>342</v>
      </c>
      <c r="E143" s="138" t="s">
        <v>846</v>
      </c>
      <c r="F143" s="139" t="s">
        <v>847</v>
      </c>
      <c r="G143" s="140" t="s">
        <v>381</v>
      </c>
      <c r="H143" s="141">
        <v>32.5</v>
      </c>
      <c r="I143" s="142"/>
      <c r="J143" s="143">
        <f>ROUND(I143*H143,2)</f>
        <v>0</v>
      </c>
      <c r="K143" s="139" t="s">
        <v>346</v>
      </c>
      <c r="L143" s="32"/>
      <c r="M143" s="144" t="s">
        <v>1</v>
      </c>
      <c r="N143" s="145" t="s">
        <v>42</v>
      </c>
      <c r="P143" s="146">
        <f>O143*H143</f>
        <v>0</v>
      </c>
      <c r="Q143" s="146">
        <v>0</v>
      </c>
      <c r="R143" s="146">
        <f>Q143*H143</f>
        <v>0</v>
      </c>
      <c r="S143" s="146">
        <v>0</v>
      </c>
      <c r="T143" s="147">
        <f>S143*H143</f>
        <v>0</v>
      </c>
      <c r="AR143" s="148" t="s">
        <v>249</v>
      </c>
      <c r="AT143" s="148" t="s">
        <v>342</v>
      </c>
      <c r="AU143" s="148" t="s">
        <v>86</v>
      </c>
      <c r="AY143" s="17" t="s">
        <v>339</v>
      </c>
      <c r="BE143" s="149">
        <f>IF(N143="základní",J143,0)</f>
        <v>0</v>
      </c>
      <c r="BF143" s="149">
        <f>IF(N143="snížená",J143,0)</f>
        <v>0</v>
      </c>
      <c r="BG143" s="149">
        <f>IF(N143="zákl. přenesená",J143,0)</f>
        <v>0</v>
      </c>
      <c r="BH143" s="149">
        <f>IF(N143="sníž. přenesená",J143,0)</f>
        <v>0</v>
      </c>
      <c r="BI143" s="149">
        <f>IF(N143="nulová",J143,0)</f>
        <v>0</v>
      </c>
      <c r="BJ143" s="17" t="s">
        <v>84</v>
      </c>
      <c r="BK143" s="149">
        <f>ROUND(I143*H143,2)</f>
        <v>0</v>
      </c>
      <c r="BL143" s="17" t="s">
        <v>249</v>
      </c>
      <c r="BM143" s="148" t="s">
        <v>1003</v>
      </c>
    </row>
    <row r="144" spans="2:65" s="1" customFormat="1" ht="19.2" x14ac:dyDescent="0.2">
      <c r="B144" s="32"/>
      <c r="D144" s="150" t="s">
        <v>348</v>
      </c>
      <c r="F144" s="151" t="s">
        <v>849</v>
      </c>
      <c r="I144" s="152"/>
      <c r="L144" s="32"/>
      <c r="M144" s="153"/>
      <c r="T144" s="56"/>
      <c r="AT144" s="17" t="s">
        <v>348</v>
      </c>
      <c r="AU144" s="17" t="s">
        <v>86</v>
      </c>
    </row>
    <row r="145" spans="2:65" s="12" customFormat="1" x14ac:dyDescent="0.2">
      <c r="B145" s="155"/>
      <c r="D145" s="150" t="s">
        <v>376</v>
      </c>
      <c r="E145" s="156" t="s">
        <v>1</v>
      </c>
      <c r="F145" s="157" t="s">
        <v>1004</v>
      </c>
      <c r="H145" s="158">
        <v>32.5</v>
      </c>
      <c r="I145" s="159"/>
      <c r="L145" s="155"/>
      <c r="M145" s="160"/>
      <c r="T145" s="161"/>
      <c r="AT145" s="156" t="s">
        <v>376</v>
      </c>
      <c r="AU145" s="156" t="s">
        <v>86</v>
      </c>
      <c r="AV145" s="12" t="s">
        <v>86</v>
      </c>
      <c r="AW145" s="12" t="s">
        <v>34</v>
      </c>
      <c r="AX145" s="12" t="s">
        <v>84</v>
      </c>
      <c r="AY145" s="156" t="s">
        <v>339</v>
      </c>
    </row>
    <row r="146" spans="2:65" s="1" customFormat="1" ht="16.5" customHeight="1" x14ac:dyDescent="0.2">
      <c r="B146" s="136"/>
      <c r="C146" s="137" t="s">
        <v>370</v>
      </c>
      <c r="D146" s="137" t="s">
        <v>342</v>
      </c>
      <c r="E146" s="138" t="s">
        <v>700</v>
      </c>
      <c r="F146" s="139" t="s">
        <v>701</v>
      </c>
      <c r="G146" s="140" t="s">
        <v>381</v>
      </c>
      <c r="H146" s="141">
        <v>32.5</v>
      </c>
      <c r="I146" s="142"/>
      <c r="J146" s="143">
        <f>ROUND(I146*H146,2)</f>
        <v>0</v>
      </c>
      <c r="K146" s="139" t="s">
        <v>1</v>
      </c>
      <c r="L146" s="32"/>
      <c r="M146" s="144" t="s">
        <v>1</v>
      </c>
      <c r="N146" s="145" t="s">
        <v>42</v>
      </c>
      <c r="P146" s="146">
        <f>O146*H146</f>
        <v>0</v>
      </c>
      <c r="Q146" s="146">
        <v>0</v>
      </c>
      <c r="R146" s="146">
        <f>Q146*H146</f>
        <v>0</v>
      </c>
      <c r="S146" s="146">
        <v>0</v>
      </c>
      <c r="T146" s="147">
        <f>S146*H146</f>
        <v>0</v>
      </c>
      <c r="AR146" s="148" t="s">
        <v>249</v>
      </c>
      <c r="AT146" s="148" t="s">
        <v>342</v>
      </c>
      <c r="AU146" s="148" t="s">
        <v>86</v>
      </c>
      <c r="AY146" s="17" t="s">
        <v>339</v>
      </c>
      <c r="BE146" s="149">
        <f>IF(N146="základní",J146,0)</f>
        <v>0</v>
      </c>
      <c r="BF146" s="149">
        <f>IF(N146="snížená",J146,0)</f>
        <v>0</v>
      </c>
      <c r="BG146" s="149">
        <f>IF(N146="zákl. přenesená",J146,0)</f>
        <v>0</v>
      </c>
      <c r="BH146" s="149">
        <f>IF(N146="sníž. přenesená",J146,0)</f>
        <v>0</v>
      </c>
      <c r="BI146" s="149">
        <f>IF(N146="nulová",J146,0)</f>
        <v>0</v>
      </c>
      <c r="BJ146" s="17" t="s">
        <v>84</v>
      </c>
      <c r="BK146" s="149">
        <f>ROUND(I146*H146,2)</f>
        <v>0</v>
      </c>
      <c r="BL146" s="17" t="s">
        <v>249</v>
      </c>
      <c r="BM146" s="148" t="s">
        <v>1005</v>
      </c>
    </row>
    <row r="147" spans="2:65" s="1" customFormat="1" x14ac:dyDescent="0.2">
      <c r="B147" s="32"/>
      <c r="D147" s="150" t="s">
        <v>348</v>
      </c>
      <c r="F147" s="151" t="s">
        <v>701</v>
      </c>
      <c r="I147" s="152"/>
      <c r="L147" s="32"/>
      <c r="M147" s="153"/>
      <c r="T147" s="56"/>
      <c r="AT147" s="17" t="s">
        <v>348</v>
      </c>
      <c r="AU147" s="17" t="s">
        <v>86</v>
      </c>
    </row>
    <row r="148" spans="2:65" s="12" customFormat="1" x14ac:dyDescent="0.2">
      <c r="B148" s="155"/>
      <c r="D148" s="150" t="s">
        <v>376</v>
      </c>
      <c r="E148" s="156" t="s">
        <v>1</v>
      </c>
      <c r="F148" s="157" t="s">
        <v>1004</v>
      </c>
      <c r="H148" s="158">
        <v>32.5</v>
      </c>
      <c r="I148" s="159"/>
      <c r="L148" s="155"/>
      <c r="M148" s="160"/>
      <c r="T148" s="161"/>
      <c r="AT148" s="156" t="s">
        <v>376</v>
      </c>
      <c r="AU148" s="156" t="s">
        <v>86</v>
      </c>
      <c r="AV148" s="12" t="s">
        <v>86</v>
      </c>
      <c r="AW148" s="12" t="s">
        <v>34</v>
      </c>
      <c r="AX148" s="12" t="s">
        <v>84</v>
      </c>
      <c r="AY148" s="156" t="s">
        <v>339</v>
      </c>
    </row>
    <row r="149" spans="2:65" s="1" customFormat="1" ht="16.5" customHeight="1" x14ac:dyDescent="0.2">
      <c r="B149" s="136"/>
      <c r="C149" s="169" t="s">
        <v>378</v>
      </c>
      <c r="D149" s="169" t="s">
        <v>490</v>
      </c>
      <c r="E149" s="170" t="s">
        <v>672</v>
      </c>
      <c r="F149" s="171" t="s">
        <v>673</v>
      </c>
      <c r="G149" s="172" t="s">
        <v>373</v>
      </c>
      <c r="H149" s="173">
        <v>3.25</v>
      </c>
      <c r="I149" s="174"/>
      <c r="J149" s="175">
        <f>ROUND(I149*H149,2)</f>
        <v>0</v>
      </c>
      <c r="K149" s="171" t="s">
        <v>346</v>
      </c>
      <c r="L149" s="176"/>
      <c r="M149" s="177" t="s">
        <v>1</v>
      </c>
      <c r="N149" s="178" t="s">
        <v>42</v>
      </c>
      <c r="P149" s="146">
        <f>O149*H149</f>
        <v>0</v>
      </c>
      <c r="Q149" s="146">
        <v>2.234</v>
      </c>
      <c r="R149" s="146">
        <f>Q149*H149</f>
        <v>7.2605000000000004</v>
      </c>
      <c r="S149" s="146">
        <v>0</v>
      </c>
      <c r="T149" s="147">
        <f>S149*H149</f>
        <v>0</v>
      </c>
      <c r="AR149" s="148" t="s">
        <v>494</v>
      </c>
      <c r="AT149" s="148" t="s">
        <v>490</v>
      </c>
      <c r="AU149" s="148" t="s">
        <v>86</v>
      </c>
      <c r="AY149" s="17" t="s">
        <v>339</v>
      </c>
      <c r="BE149" s="149">
        <f>IF(N149="základní",J149,0)</f>
        <v>0</v>
      </c>
      <c r="BF149" s="149">
        <f>IF(N149="snížená",J149,0)</f>
        <v>0</v>
      </c>
      <c r="BG149" s="149">
        <f>IF(N149="zákl. přenesená",J149,0)</f>
        <v>0</v>
      </c>
      <c r="BH149" s="149">
        <f>IF(N149="sníž. přenesená",J149,0)</f>
        <v>0</v>
      </c>
      <c r="BI149" s="149">
        <f>IF(N149="nulová",J149,0)</f>
        <v>0</v>
      </c>
      <c r="BJ149" s="17" t="s">
        <v>84</v>
      </c>
      <c r="BK149" s="149">
        <f>ROUND(I149*H149,2)</f>
        <v>0</v>
      </c>
      <c r="BL149" s="17" t="s">
        <v>494</v>
      </c>
      <c r="BM149" s="148" t="s">
        <v>1006</v>
      </c>
    </row>
    <row r="150" spans="2:65" s="1" customFormat="1" x14ac:dyDescent="0.2">
      <c r="B150" s="32"/>
      <c r="D150" s="150" t="s">
        <v>348</v>
      </c>
      <c r="F150" s="151" t="s">
        <v>673</v>
      </c>
      <c r="I150" s="152"/>
      <c r="L150" s="32"/>
      <c r="M150" s="153"/>
      <c r="T150" s="56"/>
      <c r="AT150" s="17" t="s">
        <v>348</v>
      </c>
      <c r="AU150" s="17" t="s">
        <v>86</v>
      </c>
    </row>
    <row r="151" spans="2:65" s="12" customFormat="1" x14ac:dyDescent="0.2">
      <c r="B151" s="155"/>
      <c r="D151" s="150" t="s">
        <v>376</v>
      </c>
      <c r="E151" s="156" t="s">
        <v>1</v>
      </c>
      <c r="F151" s="157" t="s">
        <v>1007</v>
      </c>
      <c r="H151" s="158">
        <v>3.25</v>
      </c>
      <c r="I151" s="159"/>
      <c r="L151" s="155"/>
      <c r="M151" s="160"/>
      <c r="T151" s="161"/>
      <c r="AT151" s="156" t="s">
        <v>376</v>
      </c>
      <c r="AU151" s="156" t="s">
        <v>86</v>
      </c>
      <c r="AV151" s="12" t="s">
        <v>86</v>
      </c>
      <c r="AW151" s="12" t="s">
        <v>34</v>
      </c>
      <c r="AX151" s="12" t="s">
        <v>84</v>
      </c>
      <c r="AY151" s="156" t="s">
        <v>339</v>
      </c>
    </row>
    <row r="152" spans="2:65" s="1" customFormat="1" ht="16.5" customHeight="1" x14ac:dyDescent="0.2">
      <c r="B152" s="136"/>
      <c r="C152" s="137" t="s">
        <v>385</v>
      </c>
      <c r="D152" s="137" t="s">
        <v>342</v>
      </c>
      <c r="E152" s="138" t="s">
        <v>1008</v>
      </c>
      <c r="F152" s="139" t="s">
        <v>1009</v>
      </c>
      <c r="G152" s="140" t="s">
        <v>358</v>
      </c>
      <c r="H152" s="141">
        <v>65</v>
      </c>
      <c r="I152" s="142"/>
      <c r="J152" s="143">
        <f>ROUND(I152*H152,2)</f>
        <v>0</v>
      </c>
      <c r="K152" s="139" t="s">
        <v>346</v>
      </c>
      <c r="L152" s="32"/>
      <c r="M152" s="144" t="s">
        <v>1</v>
      </c>
      <c r="N152" s="145" t="s">
        <v>42</v>
      </c>
      <c r="P152" s="146">
        <f>O152*H152</f>
        <v>0</v>
      </c>
      <c r="Q152" s="146">
        <v>0</v>
      </c>
      <c r="R152" s="146">
        <f>Q152*H152</f>
        <v>0</v>
      </c>
      <c r="S152" s="146">
        <v>0</v>
      </c>
      <c r="T152" s="147">
        <f>S152*H152</f>
        <v>0</v>
      </c>
      <c r="AR152" s="148" t="s">
        <v>249</v>
      </c>
      <c r="AT152" s="148" t="s">
        <v>342</v>
      </c>
      <c r="AU152" s="148" t="s">
        <v>86</v>
      </c>
      <c r="AY152" s="17" t="s">
        <v>339</v>
      </c>
      <c r="BE152" s="149">
        <f>IF(N152="základní",J152,0)</f>
        <v>0</v>
      </c>
      <c r="BF152" s="149">
        <f>IF(N152="snížená",J152,0)</f>
        <v>0</v>
      </c>
      <c r="BG152" s="149">
        <f>IF(N152="zákl. přenesená",J152,0)</f>
        <v>0</v>
      </c>
      <c r="BH152" s="149">
        <f>IF(N152="sníž. přenesená",J152,0)</f>
        <v>0</v>
      </c>
      <c r="BI152" s="149">
        <f>IF(N152="nulová",J152,0)</f>
        <v>0</v>
      </c>
      <c r="BJ152" s="17" t="s">
        <v>84</v>
      </c>
      <c r="BK152" s="149">
        <f>ROUND(I152*H152,2)</f>
        <v>0</v>
      </c>
      <c r="BL152" s="17" t="s">
        <v>249</v>
      </c>
      <c r="BM152" s="148" t="s">
        <v>1010</v>
      </c>
    </row>
    <row r="153" spans="2:65" s="1" customFormat="1" ht="19.2" x14ac:dyDescent="0.2">
      <c r="B153" s="32"/>
      <c r="D153" s="150" t="s">
        <v>348</v>
      </c>
      <c r="F153" s="151" t="s">
        <v>1011</v>
      </c>
      <c r="I153" s="152"/>
      <c r="L153" s="32"/>
      <c r="M153" s="153"/>
      <c r="T153" s="56"/>
      <c r="AT153" s="17" t="s">
        <v>348</v>
      </c>
      <c r="AU153" s="17" t="s">
        <v>86</v>
      </c>
    </row>
    <row r="154" spans="2:65" s="1" customFormat="1" ht="16.5" customHeight="1" x14ac:dyDescent="0.2">
      <c r="B154" s="136"/>
      <c r="C154" s="137" t="s">
        <v>391</v>
      </c>
      <c r="D154" s="137" t="s">
        <v>342</v>
      </c>
      <c r="E154" s="138" t="s">
        <v>720</v>
      </c>
      <c r="F154" s="139" t="s">
        <v>721</v>
      </c>
      <c r="G154" s="140" t="s">
        <v>373</v>
      </c>
      <c r="H154" s="141">
        <v>15.6</v>
      </c>
      <c r="I154" s="142"/>
      <c r="J154" s="143">
        <f>ROUND(I154*H154,2)</f>
        <v>0</v>
      </c>
      <c r="K154" s="139" t="s">
        <v>346</v>
      </c>
      <c r="L154" s="32"/>
      <c r="M154" s="144" t="s">
        <v>1</v>
      </c>
      <c r="N154" s="145" t="s">
        <v>42</v>
      </c>
      <c r="P154" s="146">
        <f>O154*H154</f>
        <v>0</v>
      </c>
      <c r="Q154" s="146">
        <v>0</v>
      </c>
      <c r="R154" s="146">
        <f>Q154*H154</f>
        <v>0</v>
      </c>
      <c r="S154" s="146">
        <v>0</v>
      </c>
      <c r="T154" s="147">
        <f>S154*H154</f>
        <v>0</v>
      </c>
      <c r="AR154" s="148" t="s">
        <v>249</v>
      </c>
      <c r="AT154" s="148" t="s">
        <v>342</v>
      </c>
      <c r="AU154" s="148" t="s">
        <v>86</v>
      </c>
      <c r="AY154" s="17" t="s">
        <v>339</v>
      </c>
      <c r="BE154" s="149">
        <f>IF(N154="základní",J154,0)</f>
        <v>0</v>
      </c>
      <c r="BF154" s="149">
        <f>IF(N154="snížená",J154,0)</f>
        <v>0</v>
      </c>
      <c r="BG154" s="149">
        <f>IF(N154="zákl. přenesená",J154,0)</f>
        <v>0</v>
      </c>
      <c r="BH154" s="149">
        <f>IF(N154="sníž. přenesená",J154,0)</f>
        <v>0</v>
      </c>
      <c r="BI154" s="149">
        <f>IF(N154="nulová",J154,0)</f>
        <v>0</v>
      </c>
      <c r="BJ154" s="17" t="s">
        <v>84</v>
      </c>
      <c r="BK154" s="149">
        <f>ROUND(I154*H154,2)</f>
        <v>0</v>
      </c>
      <c r="BL154" s="17" t="s">
        <v>249</v>
      </c>
      <c r="BM154" s="148" t="s">
        <v>1012</v>
      </c>
    </row>
    <row r="155" spans="2:65" s="1" customFormat="1" ht="19.2" x14ac:dyDescent="0.2">
      <c r="B155" s="32"/>
      <c r="D155" s="150" t="s">
        <v>348</v>
      </c>
      <c r="F155" s="151" t="s">
        <v>723</v>
      </c>
      <c r="I155" s="152"/>
      <c r="L155" s="32"/>
      <c r="M155" s="153"/>
      <c r="T155" s="56"/>
      <c r="AT155" s="17" t="s">
        <v>348</v>
      </c>
      <c r="AU155" s="17" t="s">
        <v>86</v>
      </c>
    </row>
    <row r="156" spans="2:65" s="12" customFormat="1" x14ac:dyDescent="0.2">
      <c r="B156" s="155"/>
      <c r="D156" s="150" t="s">
        <v>376</v>
      </c>
      <c r="E156" s="156" t="s">
        <v>1</v>
      </c>
      <c r="F156" s="157" t="s">
        <v>1013</v>
      </c>
      <c r="H156" s="158">
        <v>13</v>
      </c>
      <c r="I156" s="159"/>
      <c r="L156" s="155"/>
      <c r="M156" s="160"/>
      <c r="T156" s="161"/>
      <c r="AT156" s="156" t="s">
        <v>376</v>
      </c>
      <c r="AU156" s="156" t="s">
        <v>86</v>
      </c>
      <c r="AV156" s="12" t="s">
        <v>86</v>
      </c>
      <c r="AW156" s="12" t="s">
        <v>34</v>
      </c>
      <c r="AX156" s="12" t="s">
        <v>77</v>
      </c>
      <c r="AY156" s="156" t="s">
        <v>339</v>
      </c>
    </row>
    <row r="157" spans="2:65" s="12" customFormat="1" x14ac:dyDescent="0.2">
      <c r="B157" s="155"/>
      <c r="D157" s="150" t="s">
        <v>376</v>
      </c>
      <c r="E157" s="156" t="s">
        <v>1</v>
      </c>
      <c r="F157" s="157" t="s">
        <v>1014</v>
      </c>
      <c r="H157" s="158">
        <v>2.6</v>
      </c>
      <c r="I157" s="159"/>
      <c r="L157" s="155"/>
      <c r="M157" s="160"/>
      <c r="T157" s="161"/>
      <c r="AT157" s="156" t="s">
        <v>376</v>
      </c>
      <c r="AU157" s="156" t="s">
        <v>86</v>
      </c>
      <c r="AV157" s="12" t="s">
        <v>86</v>
      </c>
      <c r="AW157" s="12" t="s">
        <v>34</v>
      </c>
      <c r="AX157" s="12" t="s">
        <v>77</v>
      </c>
      <c r="AY157" s="156" t="s">
        <v>339</v>
      </c>
    </row>
    <row r="158" spans="2:65" s="13" customFormat="1" x14ac:dyDescent="0.2">
      <c r="B158" s="162"/>
      <c r="D158" s="150" t="s">
        <v>376</v>
      </c>
      <c r="E158" s="163" t="s">
        <v>1</v>
      </c>
      <c r="F158" s="164" t="s">
        <v>398</v>
      </c>
      <c r="H158" s="165">
        <v>15.6</v>
      </c>
      <c r="I158" s="166"/>
      <c r="L158" s="162"/>
      <c r="M158" s="167"/>
      <c r="T158" s="168"/>
      <c r="AT158" s="163" t="s">
        <v>376</v>
      </c>
      <c r="AU158" s="163" t="s">
        <v>86</v>
      </c>
      <c r="AV158" s="13" t="s">
        <v>249</v>
      </c>
      <c r="AW158" s="13" t="s">
        <v>34</v>
      </c>
      <c r="AX158" s="13" t="s">
        <v>84</v>
      </c>
      <c r="AY158" s="163" t="s">
        <v>339</v>
      </c>
    </row>
    <row r="159" spans="2:65" s="1" customFormat="1" ht="16.5" customHeight="1" x14ac:dyDescent="0.2">
      <c r="B159" s="136"/>
      <c r="C159" s="169" t="s">
        <v>399</v>
      </c>
      <c r="D159" s="169" t="s">
        <v>490</v>
      </c>
      <c r="E159" s="170" t="s">
        <v>1015</v>
      </c>
      <c r="F159" s="171" t="s">
        <v>1016</v>
      </c>
      <c r="G159" s="172" t="s">
        <v>493</v>
      </c>
      <c r="H159" s="173">
        <v>23.4</v>
      </c>
      <c r="I159" s="174"/>
      <c r="J159" s="175">
        <f>ROUND(I159*H159,2)</f>
        <v>0</v>
      </c>
      <c r="K159" s="171" t="s">
        <v>346</v>
      </c>
      <c r="L159" s="176"/>
      <c r="M159" s="177" t="s">
        <v>1</v>
      </c>
      <c r="N159" s="178" t="s">
        <v>42</v>
      </c>
      <c r="P159" s="146">
        <f>O159*H159</f>
        <v>0</v>
      </c>
      <c r="Q159" s="146">
        <v>1</v>
      </c>
      <c r="R159" s="146">
        <f>Q159*H159</f>
        <v>23.4</v>
      </c>
      <c r="S159" s="146">
        <v>0</v>
      </c>
      <c r="T159" s="147">
        <f>S159*H159</f>
        <v>0</v>
      </c>
      <c r="AR159" s="148" t="s">
        <v>494</v>
      </c>
      <c r="AT159" s="148" t="s">
        <v>490</v>
      </c>
      <c r="AU159" s="148" t="s">
        <v>86</v>
      </c>
      <c r="AY159" s="17" t="s">
        <v>339</v>
      </c>
      <c r="BE159" s="149">
        <f>IF(N159="základní",J159,0)</f>
        <v>0</v>
      </c>
      <c r="BF159" s="149">
        <f>IF(N159="snížená",J159,0)</f>
        <v>0</v>
      </c>
      <c r="BG159" s="149">
        <f>IF(N159="zákl. přenesená",J159,0)</f>
        <v>0</v>
      </c>
      <c r="BH159" s="149">
        <f>IF(N159="sníž. přenesená",J159,0)</f>
        <v>0</v>
      </c>
      <c r="BI159" s="149">
        <f>IF(N159="nulová",J159,0)</f>
        <v>0</v>
      </c>
      <c r="BJ159" s="17" t="s">
        <v>84</v>
      </c>
      <c r="BK159" s="149">
        <f>ROUND(I159*H159,2)</f>
        <v>0</v>
      </c>
      <c r="BL159" s="17" t="s">
        <v>494</v>
      </c>
      <c r="BM159" s="148" t="s">
        <v>1017</v>
      </c>
    </row>
    <row r="160" spans="2:65" s="1" customFormat="1" x14ac:dyDescent="0.2">
      <c r="B160" s="32"/>
      <c r="D160" s="150" t="s">
        <v>348</v>
      </c>
      <c r="F160" s="151" t="s">
        <v>1016</v>
      </c>
      <c r="I160" s="152"/>
      <c r="L160" s="32"/>
      <c r="M160" s="153"/>
      <c r="T160" s="56"/>
      <c r="AT160" s="17" t="s">
        <v>348</v>
      </c>
      <c r="AU160" s="17" t="s">
        <v>86</v>
      </c>
    </row>
    <row r="161" spans="2:65" s="12" customFormat="1" x14ac:dyDescent="0.2">
      <c r="B161" s="155"/>
      <c r="D161" s="150" t="s">
        <v>376</v>
      </c>
      <c r="E161" s="156" t="s">
        <v>1</v>
      </c>
      <c r="F161" s="157" t="s">
        <v>1018</v>
      </c>
      <c r="H161" s="158">
        <v>23.4</v>
      </c>
      <c r="I161" s="159"/>
      <c r="L161" s="155"/>
      <c r="M161" s="160"/>
      <c r="T161" s="161"/>
      <c r="AT161" s="156" t="s">
        <v>376</v>
      </c>
      <c r="AU161" s="156" t="s">
        <v>86</v>
      </c>
      <c r="AV161" s="12" t="s">
        <v>86</v>
      </c>
      <c r="AW161" s="12" t="s">
        <v>34</v>
      </c>
      <c r="AX161" s="12" t="s">
        <v>84</v>
      </c>
      <c r="AY161" s="156" t="s">
        <v>339</v>
      </c>
    </row>
    <row r="162" spans="2:65" s="1" customFormat="1" ht="16.5" customHeight="1" x14ac:dyDescent="0.2">
      <c r="B162" s="136"/>
      <c r="C162" s="169" t="s">
        <v>405</v>
      </c>
      <c r="D162" s="169" t="s">
        <v>490</v>
      </c>
      <c r="E162" s="170" t="s">
        <v>1019</v>
      </c>
      <c r="F162" s="171" t="s">
        <v>1020</v>
      </c>
      <c r="G162" s="172" t="s">
        <v>493</v>
      </c>
      <c r="H162" s="173">
        <v>4.16</v>
      </c>
      <c r="I162" s="174"/>
      <c r="J162" s="175">
        <f>ROUND(I162*H162,2)</f>
        <v>0</v>
      </c>
      <c r="K162" s="171" t="s">
        <v>346</v>
      </c>
      <c r="L162" s="176"/>
      <c r="M162" s="177" t="s">
        <v>1</v>
      </c>
      <c r="N162" s="178" t="s">
        <v>42</v>
      </c>
      <c r="P162" s="146">
        <f>O162*H162</f>
        <v>0</v>
      </c>
      <c r="Q162" s="146">
        <v>1</v>
      </c>
      <c r="R162" s="146">
        <f>Q162*H162</f>
        <v>4.16</v>
      </c>
      <c r="S162" s="146">
        <v>0</v>
      </c>
      <c r="T162" s="147">
        <f>S162*H162</f>
        <v>0</v>
      </c>
      <c r="AR162" s="148" t="s">
        <v>494</v>
      </c>
      <c r="AT162" s="148" t="s">
        <v>490</v>
      </c>
      <c r="AU162" s="148" t="s">
        <v>86</v>
      </c>
      <c r="AY162" s="17" t="s">
        <v>339</v>
      </c>
      <c r="BE162" s="149">
        <f>IF(N162="základní",J162,0)</f>
        <v>0</v>
      </c>
      <c r="BF162" s="149">
        <f>IF(N162="snížená",J162,0)</f>
        <v>0</v>
      </c>
      <c r="BG162" s="149">
        <f>IF(N162="zákl. přenesená",J162,0)</f>
        <v>0</v>
      </c>
      <c r="BH162" s="149">
        <f>IF(N162="sníž. přenesená",J162,0)</f>
        <v>0</v>
      </c>
      <c r="BI162" s="149">
        <f>IF(N162="nulová",J162,0)</f>
        <v>0</v>
      </c>
      <c r="BJ162" s="17" t="s">
        <v>84</v>
      </c>
      <c r="BK162" s="149">
        <f>ROUND(I162*H162,2)</f>
        <v>0</v>
      </c>
      <c r="BL162" s="17" t="s">
        <v>494</v>
      </c>
      <c r="BM162" s="148" t="s">
        <v>1021</v>
      </c>
    </row>
    <row r="163" spans="2:65" s="1" customFormat="1" x14ac:dyDescent="0.2">
      <c r="B163" s="32"/>
      <c r="D163" s="150" t="s">
        <v>348</v>
      </c>
      <c r="F163" s="151" t="s">
        <v>1020</v>
      </c>
      <c r="I163" s="152"/>
      <c r="L163" s="32"/>
      <c r="M163" s="153"/>
      <c r="T163" s="56"/>
      <c r="AT163" s="17" t="s">
        <v>348</v>
      </c>
      <c r="AU163" s="17" t="s">
        <v>86</v>
      </c>
    </row>
    <row r="164" spans="2:65" s="12" customFormat="1" x14ac:dyDescent="0.2">
      <c r="B164" s="155"/>
      <c r="D164" s="150" t="s">
        <v>376</v>
      </c>
      <c r="E164" s="156" t="s">
        <v>1</v>
      </c>
      <c r="F164" s="157" t="s">
        <v>1022</v>
      </c>
      <c r="H164" s="158">
        <v>4.16</v>
      </c>
      <c r="I164" s="159"/>
      <c r="L164" s="155"/>
      <c r="M164" s="160"/>
      <c r="T164" s="161"/>
      <c r="AT164" s="156" t="s">
        <v>376</v>
      </c>
      <c r="AU164" s="156" t="s">
        <v>86</v>
      </c>
      <c r="AV164" s="12" t="s">
        <v>86</v>
      </c>
      <c r="AW164" s="12" t="s">
        <v>34</v>
      </c>
      <c r="AX164" s="12" t="s">
        <v>84</v>
      </c>
      <c r="AY164" s="156" t="s">
        <v>339</v>
      </c>
    </row>
    <row r="165" spans="2:65" s="1" customFormat="1" ht="16.5" customHeight="1" x14ac:dyDescent="0.2">
      <c r="B165" s="136"/>
      <c r="C165" s="137" t="s">
        <v>8</v>
      </c>
      <c r="D165" s="137" t="s">
        <v>342</v>
      </c>
      <c r="E165" s="138" t="s">
        <v>1023</v>
      </c>
      <c r="F165" s="139" t="s">
        <v>1024</v>
      </c>
      <c r="G165" s="140" t="s">
        <v>373</v>
      </c>
      <c r="H165" s="141">
        <v>14.125</v>
      </c>
      <c r="I165" s="142"/>
      <c r="J165" s="143">
        <f>ROUND(I165*H165,2)</f>
        <v>0</v>
      </c>
      <c r="K165" s="139" t="s">
        <v>346</v>
      </c>
      <c r="L165" s="32"/>
      <c r="M165" s="144" t="s">
        <v>1</v>
      </c>
      <c r="N165" s="145" t="s">
        <v>42</v>
      </c>
      <c r="P165" s="146">
        <f>O165*H165</f>
        <v>0</v>
      </c>
      <c r="Q165" s="146">
        <v>0</v>
      </c>
      <c r="R165" s="146">
        <f>Q165*H165</f>
        <v>0</v>
      </c>
      <c r="S165" s="146">
        <v>0</v>
      </c>
      <c r="T165" s="147">
        <f>S165*H165</f>
        <v>0</v>
      </c>
      <c r="AR165" s="148" t="s">
        <v>249</v>
      </c>
      <c r="AT165" s="148" t="s">
        <v>342</v>
      </c>
      <c r="AU165" s="148" t="s">
        <v>86</v>
      </c>
      <c r="AY165" s="17" t="s">
        <v>339</v>
      </c>
      <c r="BE165" s="149">
        <f>IF(N165="základní",J165,0)</f>
        <v>0</v>
      </c>
      <c r="BF165" s="149">
        <f>IF(N165="snížená",J165,0)</f>
        <v>0</v>
      </c>
      <c r="BG165" s="149">
        <f>IF(N165="zákl. přenesená",J165,0)</f>
        <v>0</v>
      </c>
      <c r="BH165" s="149">
        <f>IF(N165="sníž. přenesená",J165,0)</f>
        <v>0</v>
      </c>
      <c r="BI165" s="149">
        <f>IF(N165="nulová",J165,0)</f>
        <v>0</v>
      </c>
      <c r="BJ165" s="17" t="s">
        <v>84</v>
      </c>
      <c r="BK165" s="149">
        <f>ROUND(I165*H165,2)</f>
        <v>0</v>
      </c>
      <c r="BL165" s="17" t="s">
        <v>249</v>
      </c>
      <c r="BM165" s="148" t="s">
        <v>1025</v>
      </c>
    </row>
    <row r="166" spans="2:65" s="1" customFormat="1" ht="19.2" x14ac:dyDescent="0.2">
      <c r="B166" s="32"/>
      <c r="D166" s="150" t="s">
        <v>348</v>
      </c>
      <c r="F166" s="151" t="s">
        <v>1026</v>
      </c>
      <c r="I166" s="152"/>
      <c r="L166" s="32"/>
      <c r="M166" s="153"/>
      <c r="T166" s="56"/>
      <c r="AT166" s="17" t="s">
        <v>348</v>
      </c>
      <c r="AU166" s="17" t="s">
        <v>86</v>
      </c>
    </row>
    <row r="167" spans="2:65" s="12" customFormat="1" x14ac:dyDescent="0.2">
      <c r="B167" s="155"/>
      <c r="D167" s="150" t="s">
        <v>376</v>
      </c>
      <c r="E167" s="156" t="s">
        <v>1</v>
      </c>
      <c r="F167" s="157" t="s">
        <v>1027</v>
      </c>
      <c r="H167" s="158">
        <v>14.125</v>
      </c>
      <c r="I167" s="159"/>
      <c r="L167" s="155"/>
      <c r="M167" s="160"/>
      <c r="T167" s="161"/>
      <c r="AT167" s="156" t="s">
        <v>376</v>
      </c>
      <c r="AU167" s="156" t="s">
        <v>86</v>
      </c>
      <c r="AV167" s="12" t="s">
        <v>86</v>
      </c>
      <c r="AW167" s="12" t="s">
        <v>34</v>
      </c>
      <c r="AX167" s="12" t="s">
        <v>84</v>
      </c>
      <c r="AY167" s="156" t="s">
        <v>339</v>
      </c>
    </row>
    <row r="168" spans="2:65" s="1" customFormat="1" ht="16.5" customHeight="1" x14ac:dyDescent="0.2">
      <c r="B168" s="136"/>
      <c r="C168" s="137" t="s">
        <v>415</v>
      </c>
      <c r="D168" s="137" t="s">
        <v>342</v>
      </c>
      <c r="E168" s="138" t="s">
        <v>1028</v>
      </c>
      <c r="F168" s="139" t="s">
        <v>1029</v>
      </c>
      <c r="G168" s="140" t="s">
        <v>358</v>
      </c>
      <c r="H168" s="141">
        <v>34</v>
      </c>
      <c r="I168" s="142"/>
      <c r="J168" s="143">
        <f>ROUND(I168*H168,2)</f>
        <v>0</v>
      </c>
      <c r="K168" s="139" t="s">
        <v>346</v>
      </c>
      <c r="L168" s="32"/>
      <c r="M168" s="144" t="s">
        <v>1</v>
      </c>
      <c r="N168" s="145" t="s">
        <v>42</v>
      </c>
      <c r="P168" s="146">
        <f>O168*H168</f>
        <v>0</v>
      </c>
      <c r="Q168" s="146">
        <v>0</v>
      </c>
      <c r="R168" s="146">
        <f>Q168*H168</f>
        <v>0</v>
      </c>
      <c r="S168" s="146">
        <v>0</v>
      </c>
      <c r="T168" s="147">
        <f>S168*H168</f>
        <v>0</v>
      </c>
      <c r="AR168" s="148" t="s">
        <v>249</v>
      </c>
      <c r="AT168" s="148" t="s">
        <v>342</v>
      </c>
      <c r="AU168" s="148" t="s">
        <v>86</v>
      </c>
      <c r="AY168" s="17" t="s">
        <v>339</v>
      </c>
      <c r="BE168" s="149">
        <f>IF(N168="základní",J168,0)</f>
        <v>0</v>
      </c>
      <c r="BF168" s="149">
        <f>IF(N168="snížená",J168,0)</f>
        <v>0</v>
      </c>
      <c r="BG168" s="149">
        <f>IF(N168="zákl. přenesená",J168,0)</f>
        <v>0</v>
      </c>
      <c r="BH168" s="149">
        <f>IF(N168="sníž. přenesená",J168,0)</f>
        <v>0</v>
      </c>
      <c r="BI168" s="149">
        <f>IF(N168="nulová",J168,0)</f>
        <v>0</v>
      </c>
      <c r="BJ168" s="17" t="s">
        <v>84</v>
      </c>
      <c r="BK168" s="149">
        <f>ROUND(I168*H168,2)</f>
        <v>0</v>
      </c>
      <c r="BL168" s="17" t="s">
        <v>249</v>
      </c>
      <c r="BM168" s="148" t="s">
        <v>1030</v>
      </c>
    </row>
    <row r="169" spans="2:65" s="1" customFormat="1" ht="19.2" x14ac:dyDescent="0.2">
      <c r="B169" s="32"/>
      <c r="D169" s="150" t="s">
        <v>348</v>
      </c>
      <c r="F169" s="151" t="s">
        <v>1031</v>
      </c>
      <c r="I169" s="152"/>
      <c r="L169" s="32"/>
      <c r="M169" s="153"/>
      <c r="T169" s="56"/>
      <c r="AT169" s="17" t="s">
        <v>348</v>
      </c>
      <c r="AU169" s="17" t="s">
        <v>86</v>
      </c>
    </row>
    <row r="170" spans="2:65" s="1" customFormat="1" ht="16.5" customHeight="1" x14ac:dyDescent="0.2">
      <c r="B170" s="136"/>
      <c r="C170" s="169" t="s">
        <v>421</v>
      </c>
      <c r="D170" s="169" t="s">
        <v>490</v>
      </c>
      <c r="E170" s="170" t="s">
        <v>1032</v>
      </c>
      <c r="F170" s="171" t="s">
        <v>1033</v>
      </c>
      <c r="G170" s="172" t="s">
        <v>345</v>
      </c>
      <c r="H170" s="173">
        <v>34</v>
      </c>
      <c r="I170" s="174"/>
      <c r="J170" s="175">
        <f>ROUND(I170*H170,2)</f>
        <v>0</v>
      </c>
      <c r="K170" s="171" t="s">
        <v>346</v>
      </c>
      <c r="L170" s="176"/>
      <c r="M170" s="177" t="s">
        <v>1</v>
      </c>
      <c r="N170" s="178" t="s">
        <v>42</v>
      </c>
      <c r="P170" s="146">
        <f>O170*H170</f>
        <v>0</v>
      </c>
      <c r="Q170" s="146">
        <v>5.8999999999999997E-2</v>
      </c>
      <c r="R170" s="146">
        <f>Q170*H170</f>
        <v>2.0059999999999998</v>
      </c>
      <c r="S170" s="146">
        <v>0</v>
      </c>
      <c r="T170" s="147">
        <f>S170*H170</f>
        <v>0</v>
      </c>
      <c r="AR170" s="148" t="s">
        <v>494</v>
      </c>
      <c r="AT170" s="148" t="s">
        <v>490</v>
      </c>
      <c r="AU170" s="148" t="s">
        <v>86</v>
      </c>
      <c r="AY170" s="17" t="s">
        <v>339</v>
      </c>
      <c r="BE170" s="149">
        <f>IF(N170="základní",J170,0)</f>
        <v>0</v>
      </c>
      <c r="BF170" s="149">
        <f>IF(N170="snížená",J170,0)</f>
        <v>0</v>
      </c>
      <c r="BG170" s="149">
        <f>IF(N170="zákl. přenesená",J170,0)</f>
        <v>0</v>
      </c>
      <c r="BH170" s="149">
        <f>IF(N170="sníž. přenesená",J170,0)</f>
        <v>0</v>
      </c>
      <c r="BI170" s="149">
        <f>IF(N170="nulová",J170,0)</f>
        <v>0</v>
      </c>
      <c r="BJ170" s="17" t="s">
        <v>84</v>
      </c>
      <c r="BK170" s="149">
        <f>ROUND(I170*H170,2)</f>
        <v>0</v>
      </c>
      <c r="BL170" s="17" t="s">
        <v>494</v>
      </c>
      <c r="BM170" s="148" t="s">
        <v>1034</v>
      </c>
    </row>
    <row r="171" spans="2:65" s="1" customFormat="1" x14ac:dyDescent="0.2">
      <c r="B171" s="32"/>
      <c r="D171" s="150" t="s">
        <v>348</v>
      </c>
      <c r="F171" s="151" t="s">
        <v>1033</v>
      </c>
      <c r="I171" s="152"/>
      <c r="L171" s="32"/>
      <c r="M171" s="153"/>
      <c r="T171" s="56"/>
      <c r="AT171" s="17" t="s">
        <v>348</v>
      </c>
      <c r="AU171" s="17" t="s">
        <v>86</v>
      </c>
    </row>
    <row r="172" spans="2:65" s="1" customFormat="1" ht="16.5" customHeight="1" x14ac:dyDescent="0.2">
      <c r="B172" s="136"/>
      <c r="C172" s="169" t="s">
        <v>423</v>
      </c>
      <c r="D172" s="169" t="s">
        <v>490</v>
      </c>
      <c r="E172" s="170" t="s">
        <v>1035</v>
      </c>
      <c r="F172" s="171" t="s">
        <v>1036</v>
      </c>
      <c r="G172" s="172" t="s">
        <v>373</v>
      </c>
      <c r="H172" s="173">
        <v>1.36</v>
      </c>
      <c r="I172" s="174"/>
      <c r="J172" s="175">
        <f>ROUND(I172*H172,2)</f>
        <v>0</v>
      </c>
      <c r="K172" s="171" t="s">
        <v>346</v>
      </c>
      <c r="L172" s="176"/>
      <c r="M172" s="177" t="s">
        <v>1</v>
      </c>
      <c r="N172" s="178" t="s">
        <v>42</v>
      </c>
      <c r="P172" s="146">
        <f>O172*H172</f>
        <v>0</v>
      </c>
      <c r="Q172" s="146">
        <v>2.4289999999999998</v>
      </c>
      <c r="R172" s="146">
        <f>Q172*H172</f>
        <v>3.3034400000000002</v>
      </c>
      <c r="S172" s="146">
        <v>0</v>
      </c>
      <c r="T172" s="147">
        <f>S172*H172</f>
        <v>0</v>
      </c>
      <c r="AR172" s="148" t="s">
        <v>494</v>
      </c>
      <c r="AT172" s="148" t="s">
        <v>490</v>
      </c>
      <c r="AU172" s="148" t="s">
        <v>86</v>
      </c>
      <c r="AY172" s="17" t="s">
        <v>339</v>
      </c>
      <c r="BE172" s="149">
        <f>IF(N172="základní",J172,0)</f>
        <v>0</v>
      </c>
      <c r="BF172" s="149">
        <f>IF(N172="snížená",J172,0)</f>
        <v>0</v>
      </c>
      <c r="BG172" s="149">
        <f>IF(N172="zákl. přenesená",J172,0)</f>
        <v>0</v>
      </c>
      <c r="BH172" s="149">
        <f>IF(N172="sníž. přenesená",J172,0)</f>
        <v>0</v>
      </c>
      <c r="BI172" s="149">
        <f>IF(N172="nulová",J172,0)</f>
        <v>0</v>
      </c>
      <c r="BJ172" s="17" t="s">
        <v>84</v>
      </c>
      <c r="BK172" s="149">
        <f>ROUND(I172*H172,2)</f>
        <v>0</v>
      </c>
      <c r="BL172" s="17" t="s">
        <v>494</v>
      </c>
      <c r="BM172" s="148" t="s">
        <v>1037</v>
      </c>
    </row>
    <row r="173" spans="2:65" s="1" customFormat="1" x14ac:dyDescent="0.2">
      <c r="B173" s="32"/>
      <c r="D173" s="150" t="s">
        <v>348</v>
      </c>
      <c r="F173" s="151" t="s">
        <v>1036</v>
      </c>
      <c r="I173" s="152"/>
      <c r="L173" s="32"/>
      <c r="M173" s="153"/>
      <c r="T173" s="56"/>
      <c r="AT173" s="17" t="s">
        <v>348</v>
      </c>
      <c r="AU173" s="17" t="s">
        <v>86</v>
      </c>
    </row>
    <row r="174" spans="2:65" s="12" customFormat="1" x14ac:dyDescent="0.2">
      <c r="B174" s="155"/>
      <c r="D174" s="150" t="s">
        <v>376</v>
      </c>
      <c r="E174" s="156" t="s">
        <v>1</v>
      </c>
      <c r="F174" s="157" t="s">
        <v>1038</v>
      </c>
      <c r="H174" s="158">
        <v>1.36</v>
      </c>
      <c r="I174" s="159"/>
      <c r="L174" s="155"/>
      <c r="M174" s="160"/>
      <c r="T174" s="161"/>
      <c r="AT174" s="156" t="s">
        <v>376</v>
      </c>
      <c r="AU174" s="156" t="s">
        <v>86</v>
      </c>
      <c r="AV174" s="12" t="s">
        <v>86</v>
      </c>
      <c r="AW174" s="12" t="s">
        <v>34</v>
      </c>
      <c r="AX174" s="12" t="s">
        <v>84</v>
      </c>
      <c r="AY174" s="156" t="s">
        <v>339</v>
      </c>
    </row>
    <row r="175" spans="2:65" s="1" customFormat="1" ht="16.5" customHeight="1" x14ac:dyDescent="0.2">
      <c r="B175" s="136"/>
      <c r="C175" s="137" t="s">
        <v>428</v>
      </c>
      <c r="D175" s="137" t="s">
        <v>342</v>
      </c>
      <c r="E175" s="138" t="s">
        <v>720</v>
      </c>
      <c r="F175" s="139" t="s">
        <v>721</v>
      </c>
      <c r="G175" s="140" t="s">
        <v>373</v>
      </c>
      <c r="H175" s="141">
        <v>10.734999999999999</v>
      </c>
      <c r="I175" s="142"/>
      <c r="J175" s="143">
        <f>ROUND(I175*H175,2)</f>
        <v>0</v>
      </c>
      <c r="K175" s="139" t="s">
        <v>346</v>
      </c>
      <c r="L175" s="32"/>
      <c r="M175" s="144" t="s">
        <v>1</v>
      </c>
      <c r="N175" s="145" t="s">
        <v>42</v>
      </c>
      <c r="P175" s="146">
        <f>O175*H175</f>
        <v>0</v>
      </c>
      <c r="Q175" s="146">
        <v>0</v>
      </c>
      <c r="R175" s="146">
        <f>Q175*H175</f>
        <v>0</v>
      </c>
      <c r="S175" s="146">
        <v>0</v>
      </c>
      <c r="T175" s="147">
        <f>S175*H175</f>
        <v>0</v>
      </c>
      <c r="AR175" s="148" t="s">
        <v>249</v>
      </c>
      <c r="AT175" s="148" t="s">
        <v>342</v>
      </c>
      <c r="AU175" s="148" t="s">
        <v>86</v>
      </c>
      <c r="AY175" s="17" t="s">
        <v>339</v>
      </c>
      <c r="BE175" s="149">
        <f>IF(N175="základní",J175,0)</f>
        <v>0</v>
      </c>
      <c r="BF175" s="149">
        <f>IF(N175="snížená",J175,0)</f>
        <v>0</v>
      </c>
      <c r="BG175" s="149">
        <f>IF(N175="zákl. přenesená",J175,0)</f>
        <v>0</v>
      </c>
      <c r="BH175" s="149">
        <f>IF(N175="sníž. přenesená",J175,0)</f>
        <v>0</v>
      </c>
      <c r="BI175" s="149">
        <f>IF(N175="nulová",J175,0)</f>
        <v>0</v>
      </c>
      <c r="BJ175" s="17" t="s">
        <v>84</v>
      </c>
      <c r="BK175" s="149">
        <f>ROUND(I175*H175,2)</f>
        <v>0</v>
      </c>
      <c r="BL175" s="17" t="s">
        <v>249</v>
      </c>
      <c r="BM175" s="148" t="s">
        <v>1039</v>
      </c>
    </row>
    <row r="176" spans="2:65" s="1" customFormat="1" ht="19.2" x14ac:dyDescent="0.2">
      <c r="B176" s="32"/>
      <c r="D176" s="150" t="s">
        <v>348</v>
      </c>
      <c r="F176" s="151" t="s">
        <v>723</v>
      </c>
      <c r="I176" s="152"/>
      <c r="L176" s="32"/>
      <c r="M176" s="153"/>
      <c r="T176" s="56"/>
      <c r="AT176" s="17" t="s">
        <v>348</v>
      </c>
      <c r="AU176" s="17" t="s">
        <v>86</v>
      </c>
    </row>
    <row r="177" spans="2:65" s="12" customFormat="1" x14ac:dyDescent="0.2">
      <c r="B177" s="155"/>
      <c r="D177" s="150" t="s">
        <v>376</v>
      </c>
      <c r="E177" s="156" t="s">
        <v>1</v>
      </c>
      <c r="F177" s="157" t="s">
        <v>1040</v>
      </c>
      <c r="H177" s="158">
        <v>8.4749999999999996</v>
      </c>
      <c r="I177" s="159"/>
      <c r="L177" s="155"/>
      <c r="M177" s="160"/>
      <c r="T177" s="161"/>
      <c r="AT177" s="156" t="s">
        <v>376</v>
      </c>
      <c r="AU177" s="156" t="s">
        <v>86</v>
      </c>
      <c r="AV177" s="12" t="s">
        <v>86</v>
      </c>
      <c r="AW177" s="12" t="s">
        <v>34</v>
      </c>
      <c r="AX177" s="12" t="s">
        <v>77</v>
      </c>
      <c r="AY177" s="156" t="s">
        <v>339</v>
      </c>
    </row>
    <row r="178" spans="2:65" s="12" customFormat="1" x14ac:dyDescent="0.2">
      <c r="B178" s="155"/>
      <c r="D178" s="150" t="s">
        <v>376</v>
      </c>
      <c r="E178" s="156" t="s">
        <v>1</v>
      </c>
      <c r="F178" s="157" t="s">
        <v>1041</v>
      </c>
      <c r="H178" s="158">
        <v>2.2599999999999998</v>
      </c>
      <c r="I178" s="159"/>
      <c r="L178" s="155"/>
      <c r="M178" s="160"/>
      <c r="T178" s="161"/>
      <c r="AT178" s="156" t="s">
        <v>376</v>
      </c>
      <c r="AU178" s="156" t="s">
        <v>86</v>
      </c>
      <c r="AV178" s="12" t="s">
        <v>86</v>
      </c>
      <c r="AW178" s="12" t="s">
        <v>34</v>
      </c>
      <c r="AX178" s="12" t="s">
        <v>77</v>
      </c>
      <c r="AY178" s="156" t="s">
        <v>339</v>
      </c>
    </row>
    <row r="179" spans="2:65" s="13" customFormat="1" x14ac:dyDescent="0.2">
      <c r="B179" s="162"/>
      <c r="D179" s="150" t="s">
        <v>376</v>
      </c>
      <c r="E179" s="163" t="s">
        <v>1</v>
      </c>
      <c r="F179" s="164" t="s">
        <v>398</v>
      </c>
      <c r="H179" s="165">
        <v>10.734999999999999</v>
      </c>
      <c r="I179" s="166"/>
      <c r="L179" s="162"/>
      <c r="M179" s="167"/>
      <c r="T179" s="168"/>
      <c r="AT179" s="163" t="s">
        <v>376</v>
      </c>
      <c r="AU179" s="163" t="s">
        <v>86</v>
      </c>
      <c r="AV179" s="13" t="s">
        <v>249</v>
      </c>
      <c r="AW179" s="13" t="s">
        <v>34</v>
      </c>
      <c r="AX179" s="13" t="s">
        <v>84</v>
      </c>
      <c r="AY179" s="163" t="s">
        <v>339</v>
      </c>
    </row>
    <row r="180" spans="2:65" s="1" customFormat="1" ht="16.5" customHeight="1" x14ac:dyDescent="0.2">
      <c r="B180" s="136"/>
      <c r="C180" s="137" t="s">
        <v>433</v>
      </c>
      <c r="D180" s="137" t="s">
        <v>342</v>
      </c>
      <c r="E180" s="138" t="s">
        <v>1042</v>
      </c>
      <c r="F180" s="139" t="s">
        <v>1043</v>
      </c>
      <c r="G180" s="140" t="s">
        <v>381</v>
      </c>
      <c r="H180" s="141">
        <v>56.5</v>
      </c>
      <c r="I180" s="142"/>
      <c r="J180" s="143">
        <f>ROUND(I180*H180,2)</f>
        <v>0</v>
      </c>
      <c r="K180" s="139" t="s">
        <v>346</v>
      </c>
      <c r="L180" s="32"/>
      <c r="M180" s="144" t="s">
        <v>1</v>
      </c>
      <c r="N180" s="145" t="s">
        <v>42</v>
      </c>
      <c r="P180" s="146">
        <f>O180*H180</f>
        <v>0</v>
      </c>
      <c r="Q180" s="146">
        <v>0</v>
      </c>
      <c r="R180" s="146">
        <f>Q180*H180</f>
        <v>0</v>
      </c>
      <c r="S180" s="146">
        <v>0</v>
      </c>
      <c r="T180" s="147">
        <f>S180*H180</f>
        <v>0</v>
      </c>
      <c r="AR180" s="148" t="s">
        <v>249</v>
      </c>
      <c r="AT180" s="148" t="s">
        <v>342</v>
      </c>
      <c r="AU180" s="148" t="s">
        <v>86</v>
      </c>
      <c r="AY180" s="17" t="s">
        <v>339</v>
      </c>
      <c r="BE180" s="149">
        <f>IF(N180="základní",J180,0)</f>
        <v>0</v>
      </c>
      <c r="BF180" s="149">
        <f>IF(N180="snížená",J180,0)</f>
        <v>0</v>
      </c>
      <c r="BG180" s="149">
        <f>IF(N180="zákl. přenesená",J180,0)</f>
        <v>0</v>
      </c>
      <c r="BH180" s="149">
        <f>IF(N180="sníž. přenesená",J180,0)</f>
        <v>0</v>
      </c>
      <c r="BI180" s="149">
        <f>IF(N180="nulová",J180,0)</f>
        <v>0</v>
      </c>
      <c r="BJ180" s="17" t="s">
        <v>84</v>
      </c>
      <c r="BK180" s="149">
        <f>ROUND(I180*H180,2)</f>
        <v>0</v>
      </c>
      <c r="BL180" s="17" t="s">
        <v>249</v>
      </c>
      <c r="BM180" s="148" t="s">
        <v>1044</v>
      </c>
    </row>
    <row r="181" spans="2:65" s="1" customFormat="1" ht="19.2" x14ac:dyDescent="0.2">
      <c r="B181" s="32"/>
      <c r="D181" s="150" t="s">
        <v>348</v>
      </c>
      <c r="F181" s="151" t="s">
        <v>1045</v>
      </c>
      <c r="I181" s="152"/>
      <c r="L181" s="32"/>
      <c r="M181" s="153"/>
      <c r="T181" s="56"/>
      <c r="AT181" s="17" t="s">
        <v>348</v>
      </c>
      <c r="AU181" s="17" t="s">
        <v>86</v>
      </c>
    </row>
    <row r="182" spans="2:65" s="12" customFormat="1" x14ac:dyDescent="0.2">
      <c r="B182" s="155"/>
      <c r="D182" s="150" t="s">
        <v>376</v>
      </c>
      <c r="E182" s="156" t="s">
        <v>1</v>
      </c>
      <c r="F182" s="157" t="s">
        <v>1046</v>
      </c>
      <c r="H182" s="158">
        <v>56.5</v>
      </c>
      <c r="I182" s="159"/>
      <c r="L182" s="155"/>
      <c r="M182" s="160"/>
      <c r="T182" s="161"/>
      <c r="AT182" s="156" t="s">
        <v>376</v>
      </c>
      <c r="AU182" s="156" t="s">
        <v>86</v>
      </c>
      <c r="AV182" s="12" t="s">
        <v>86</v>
      </c>
      <c r="AW182" s="12" t="s">
        <v>34</v>
      </c>
      <c r="AX182" s="12" t="s">
        <v>84</v>
      </c>
      <c r="AY182" s="156" t="s">
        <v>339</v>
      </c>
    </row>
    <row r="183" spans="2:65" s="1" customFormat="1" ht="16.5" customHeight="1" x14ac:dyDescent="0.2">
      <c r="B183" s="136"/>
      <c r="C183" s="169" t="s">
        <v>439</v>
      </c>
      <c r="D183" s="169" t="s">
        <v>490</v>
      </c>
      <c r="E183" s="170" t="s">
        <v>1047</v>
      </c>
      <c r="F183" s="171" t="s">
        <v>1048</v>
      </c>
      <c r="G183" s="172" t="s">
        <v>970</v>
      </c>
      <c r="H183" s="173">
        <v>170</v>
      </c>
      <c r="I183" s="174"/>
      <c r="J183" s="175">
        <f>ROUND(I183*H183,2)</f>
        <v>0</v>
      </c>
      <c r="K183" s="171" t="s">
        <v>1</v>
      </c>
      <c r="L183" s="176"/>
      <c r="M183" s="177" t="s">
        <v>1</v>
      </c>
      <c r="N183" s="178" t="s">
        <v>42</v>
      </c>
      <c r="P183" s="146">
        <f>O183*H183</f>
        <v>0</v>
      </c>
      <c r="Q183" s="146">
        <v>1E-3</v>
      </c>
      <c r="R183" s="146">
        <f>Q183*H183</f>
        <v>0.17</v>
      </c>
      <c r="S183" s="146">
        <v>0</v>
      </c>
      <c r="T183" s="147">
        <f>S183*H183</f>
        <v>0</v>
      </c>
      <c r="AR183" s="148" t="s">
        <v>494</v>
      </c>
      <c r="AT183" s="148" t="s">
        <v>490</v>
      </c>
      <c r="AU183" s="148" t="s">
        <v>86</v>
      </c>
      <c r="AY183" s="17" t="s">
        <v>339</v>
      </c>
      <c r="BE183" s="149">
        <f>IF(N183="základní",J183,0)</f>
        <v>0</v>
      </c>
      <c r="BF183" s="149">
        <f>IF(N183="snížená",J183,0)</f>
        <v>0</v>
      </c>
      <c r="BG183" s="149">
        <f>IF(N183="zákl. přenesená",J183,0)</f>
        <v>0</v>
      </c>
      <c r="BH183" s="149">
        <f>IF(N183="sníž. přenesená",J183,0)</f>
        <v>0</v>
      </c>
      <c r="BI183" s="149">
        <f>IF(N183="nulová",J183,0)</f>
        <v>0</v>
      </c>
      <c r="BJ183" s="17" t="s">
        <v>84</v>
      </c>
      <c r="BK183" s="149">
        <f>ROUND(I183*H183,2)</f>
        <v>0</v>
      </c>
      <c r="BL183" s="17" t="s">
        <v>494</v>
      </c>
      <c r="BM183" s="148" t="s">
        <v>1049</v>
      </c>
    </row>
    <row r="184" spans="2:65" s="1" customFormat="1" x14ac:dyDescent="0.2">
      <c r="B184" s="32"/>
      <c r="D184" s="150" t="s">
        <v>348</v>
      </c>
      <c r="F184" s="151" t="s">
        <v>1048</v>
      </c>
      <c r="I184" s="152"/>
      <c r="L184" s="32"/>
      <c r="M184" s="153"/>
      <c r="T184" s="56"/>
      <c r="AT184" s="17" t="s">
        <v>348</v>
      </c>
      <c r="AU184" s="17" t="s">
        <v>86</v>
      </c>
    </row>
    <row r="185" spans="2:65" s="1" customFormat="1" ht="16.5" customHeight="1" x14ac:dyDescent="0.2">
      <c r="B185" s="136"/>
      <c r="C185" s="137" t="s">
        <v>445</v>
      </c>
      <c r="D185" s="137" t="s">
        <v>342</v>
      </c>
      <c r="E185" s="138" t="s">
        <v>846</v>
      </c>
      <c r="F185" s="139" t="s">
        <v>847</v>
      </c>
      <c r="G185" s="140" t="s">
        <v>381</v>
      </c>
      <c r="H185" s="141">
        <v>100</v>
      </c>
      <c r="I185" s="142"/>
      <c r="J185" s="143">
        <f>ROUND(I185*H185,2)</f>
        <v>0</v>
      </c>
      <c r="K185" s="139" t="s">
        <v>346</v>
      </c>
      <c r="L185" s="32"/>
      <c r="M185" s="144" t="s">
        <v>1</v>
      </c>
      <c r="N185" s="145" t="s">
        <v>42</v>
      </c>
      <c r="P185" s="146">
        <f>O185*H185</f>
        <v>0</v>
      </c>
      <c r="Q185" s="146">
        <v>0</v>
      </c>
      <c r="R185" s="146">
        <f>Q185*H185</f>
        <v>0</v>
      </c>
      <c r="S185" s="146">
        <v>0</v>
      </c>
      <c r="T185" s="147">
        <f>S185*H185</f>
        <v>0</v>
      </c>
      <c r="AR185" s="148" t="s">
        <v>249</v>
      </c>
      <c r="AT185" s="148" t="s">
        <v>342</v>
      </c>
      <c r="AU185" s="148" t="s">
        <v>86</v>
      </c>
      <c r="AY185" s="17" t="s">
        <v>339</v>
      </c>
      <c r="BE185" s="149">
        <f>IF(N185="základní",J185,0)</f>
        <v>0</v>
      </c>
      <c r="BF185" s="149">
        <f>IF(N185="snížená",J185,0)</f>
        <v>0</v>
      </c>
      <c r="BG185" s="149">
        <f>IF(N185="zákl. přenesená",J185,0)</f>
        <v>0</v>
      </c>
      <c r="BH185" s="149">
        <f>IF(N185="sníž. přenesená",J185,0)</f>
        <v>0</v>
      </c>
      <c r="BI185" s="149">
        <f>IF(N185="nulová",J185,0)</f>
        <v>0</v>
      </c>
      <c r="BJ185" s="17" t="s">
        <v>84</v>
      </c>
      <c r="BK185" s="149">
        <f>ROUND(I185*H185,2)</f>
        <v>0</v>
      </c>
      <c r="BL185" s="17" t="s">
        <v>249</v>
      </c>
      <c r="BM185" s="148" t="s">
        <v>1050</v>
      </c>
    </row>
    <row r="186" spans="2:65" s="1" customFormat="1" ht="19.2" x14ac:dyDescent="0.2">
      <c r="B186" s="32"/>
      <c r="D186" s="150" t="s">
        <v>348</v>
      </c>
      <c r="F186" s="151" t="s">
        <v>849</v>
      </c>
      <c r="I186" s="152"/>
      <c r="L186" s="32"/>
      <c r="M186" s="153"/>
      <c r="T186" s="56"/>
      <c r="AT186" s="17" t="s">
        <v>348</v>
      </c>
      <c r="AU186" s="17" t="s">
        <v>86</v>
      </c>
    </row>
    <row r="187" spans="2:65" s="12" customFormat="1" x14ac:dyDescent="0.2">
      <c r="B187" s="155"/>
      <c r="D187" s="150" t="s">
        <v>376</v>
      </c>
      <c r="E187" s="156" t="s">
        <v>1</v>
      </c>
      <c r="F187" s="157" t="s">
        <v>1051</v>
      </c>
      <c r="H187" s="158">
        <v>50</v>
      </c>
      <c r="I187" s="159"/>
      <c r="L187" s="155"/>
      <c r="M187" s="160"/>
      <c r="T187" s="161"/>
      <c r="AT187" s="156" t="s">
        <v>376</v>
      </c>
      <c r="AU187" s="156" t="s">
        <v>86</v>
      </c>
      <c r="AV187" s="12" t="s">
        <v>86</v>
      </c>
      <c r="AW187" s="12" t="s">
        <v>34</v>
      </c>
      <c r="AX187" s="12" t="s">
        <v>77</v>
      </c>
      <c r="AY187" s="156" t="s">
        <v>339</v>
      </c>
    </row>
    <row r="188" spans="2:65" s="12" customFormat="1" x14ac:dyDescent="0.2">
      <c r="B188" s="155"/>
      <c r="D188" s="150" t="s">
        <v>376</v>
      </c>
      <c r="E188" s="156" t="s">
        <v>1</v>
      </c>
      <c r="F188" s="157" t="s">
        <v>1051</v>
      </c>
      <c r="H188" s="158">
        <v>50</v>
      </c>
      <c r="I188" s="159"/>
      <c r="L188" s="155"/>
      <c r="M188" s="160"/>
      <c r="T188" s="161"/>
      <c r="AT188" s="156" t="s">
        <v>376</v>
      </c>
      <c r="AU188" s="156" t="s">
        <v>86</v>
      </c>
      <c r="AV188" s="12" t="s">
        <v>86</v>
      </c>
      <c r="AW188" s="12" t="s">
        <v>34</v>
      </c>
      <c r="AX188" s="12" t="s">
        <v>77</v>
      </c>
      <c r="AY188" s="156" t="s">
        <v>339</v>
      </c>
    </row>
    <row r="189" spans="2:65" s="13" customFormat="1" x14ac:dyDescent="0.2">
      <c r="B189" s="162"/>
      <c r="D189" s="150" t="s">
        <v>376</v>
      </c>
      <c r="E189" s="163" t="s">
        <v>1</v>
      </c>
      <c r="F189" s="164" t="s">
        <v>398</v>
      </c>
      <c r="H189" s="165">
        <v>100</v>
      </c>
      <c r="I189" s="166"/>
      <c r="L189" s="162"/>
      <c r="M189" s="167"/>
      <c r="T189" s="168"/>
      <c r="AT189" s="163" t="s">
        <v>376</v>
      </c>
      <c r="AU189" s="163" t="s">
        <v>86</v>
      </c>
      <c r="AV189" s="13" t="s">
        <v>249</v>
      </c>
      <c r="AW189" s="13" t="s">
        <v>34</v>
      </c>
      <c r="AX189" s="13" t="s">
        <v>84</v>
      </c>
      <c r="AY189" s="163" t="s">
        <v>339</v>
      </c>
    </row>
    <row r="190" spans="2:65" s="1" customFormat="1" ht="16.5" customHeight="1" x14ac:dyDescent="0.2">
      <c r="B190" s="136"/>
      <c r="C190" s="169" t="s">
        <v>451</v>
      </c>
      <c r="D190" s="169" t="s">
        <v>490</v>
      </c>
      <c r="E190" s="170" t="s">
        <v>1015</v>
      </c>
      <c r="F190" s="171" t="s">
        <v>1016</v>
      </c>
      <c r="G190" s="172" t="s">
        <v>493</v>
      </c>
      <c r="H190" s="173">
        <v>18</v>
      </c>
      <c r="I190" s="174"/>
      <c r="J190" s="175">
        <f>ROUND(I190*H190,2)</f>
        <v>0</v>
      </c>
      <c r="K190" s="171" t="s">
        <v>346</v>
      </c>
      <c r="L190" s="176"/>
      <c r="M190" s="177" t="s">
        <v>1</v>
      </c>
      <c r="N190" s="178" t="s">
        <v>42</v>
      </c>
      <c r="P190" s="146">
        <f>O190*H190</f>
        <v>0</v>
      </c>
      <c r="Q190" s="146">
        <v>1</v>
      </c>
      <c r="R190" s="146">
        <f>Q190*H190</f>
        <v>18</v>
      </c>
      <c r="S190" s="146">
        <v>0</v>
      </c>
      <c r="T190" s="147">
        <f>S190*H190</f>
        <v>0</v>
      </c>
      <c r="AR190" s="148" t="s">
        <v>494</v>
      </c>
      <c r="AT190" s="148" t="s">
        <v>490</v>
      </c>
      <c r="AU190" s="148" t="s">
        <v>86</v>
      </c>
      <c r="AY190" s="17" t="s">
        <v>339</v>
      </c>
      <c r="BE190" s="149">
        <f>IF(N190="základní",J190,0)</f>
        <v>0</v>
      </c>
      <c r="BF190" s="149">
        <f>IF(N190="snížená",J190,0)</f>
        <v>0</v>
      </c>
      <c r="BG190" s="149">
        <f>IF(N190="zákl. přenesená",J190,0)</f>
        <v>0</v>
      </c>
      <c r="BH190" s="149">
        <f>IF(N190="sníž. přenesená",J190,0)</f>
        <v>0</v>
      </c>
      <c r="BI190" s="149">
        <f>IF(N190="nulová",J190,0)</f>
        <v>0</v>
      </c>
      <c r="BJ190" s="17" t="s">
        <v>84</v>
      </c>
      <c r="BK190" s="149">
        <f>ROUND(I190*H190,2)</f>
        <v>0</v>
      </c>
      <c r="BL190" s="17" t="s">
        <v>494</v>
      </c>
      <c r="BM190" s="148" t="s">
        <v>1052</v>
      </c>
    </row>
    <row r="191" spans="2:65" s="1" customFormat="1" x14ac:dyDescent="0.2">
      <c r="B191" s="32"/>
      <c r="D191" s="150" t="s">
        <v>348</v>
      </c>
      <c r="F191" s="151" t="s">
        <v>1016</v>
      </c>
      <c r="I191" s="152"/>
      <c r="L191" s="32"/>
      <c r="M191" s="153"/>
      <c r="T191" s="56"/>
      <c r="AT191" s="17" t="s">
        <v>348</v>
      </c>
      <c r="AU191" s="17" t="s">
        <v>86</v>
      </c>
    </row>
    <row r="192" spans="2:65" s="12" customFormat="1" x14ac:dyDescent="0.2">
      <c r="B192" s="155"/>
      <c r="D192" s="150" t="s">
        <v>376</v>
      </c>
      <c r="E192" s="156" t="s">
        <v>1</v>
      </c>
      <c r="F192" s="157" t="s">
        <v>1053</v>
      </c>
      <c r="H192" s="158">
        <v>18</v>
      </c>
      <c r="I192" s="159"/>
      <c r="L192" s="155"/>
      <c r="M192" s="160"/>
      <c r="T192" s="161"/>
      <c r="AT192" s="156" t="s">
        <v>376</v>
      </c>
      <c r="AU192" s="156" t="s">
        <v>86</v>
      </c>
      <c r="AV192" s="12" t="s">
        <v>86</v>
      </c>
      <c r="AW192" s="12" t="s">
        <v>34</v>
      </c>
      <c r="AX192" s="12" t="s">
        <v>84</v>
      </c>
      <c r="AY192" s="156" t="s">
        <v>339</v>
      </c>
    </row>
    <row r="193" spans="2:65" s="1" customFormat="1" ht="16.5" customHeight="1" x14ac:dyDescent="0.2">
      <c r="B193" s="136"/>
      <c r="C193" s="169" t="s">
        <v>7</v>
      </c>
      <c r="D193" s="169" t="s">
        <v>490</v>
      </c>
      <c r="E193" s="170" t="s">
        <v>1019</v>
      </c>
      <c r="F193" s="171" t="s">
        <v>1020</v>
      </c>
      <c r="G193" s="172" t="s">
        <v>493</v>
      </c>
      <c r="H193" s="173">
        <v>4</v>
      </c>
      <c r="I193" s="174"/>
      <c r="J193" s="175">
        <f>ROUND(I193*H193,2)</f>
        <v>0</v>
      </c>
      <c r="K193" s="171" t="s">
        <v>346</v>
      </c>
      <c r="L193" s="176"/>
      <c r="M193" s="177" t="s">
        <v>1</v>
      </c>
      <c r="N193" s="178" t="s">
        <v>42</v>
      </c>
      <c r="P193" s="146">
        <f>O193*H193</f>
        <v>0</v>
      </c>
      <c r="Q193" s="146">
        <v>1</v>
      </c>
      <c r="R193" s="146">
        <f>Q193*H193</f>
        <v>4</v>
      </c>
      <c r="S193" s="146">
        <v>0</v>
      </c>
      <c r="T193" s="147">
        <f>S193*H193</f>
        <v>0</v>
      </c>
      <c r="AR193" s="148" t="s">
        <v>494</v>
      </c>
      <c r="AT193" s="148" t="s">
        <v>490</v>
      </c>
      <c r="AU193" s="148" t="s">
        <v>86</v>
      </c>
      <c r="AY193" s="17" t="s">
        <v>339</v>
      </c>
      <c r="BE193" s="149">
        <f>IF(N193="základní",J193,0)</f>
        <v>0</v>
      </c>
      <c r="BF193" s="149">
        <f>IF(N193="snížená",J193,0)</f>
        <v>0</v>
      </c>
      <c r="BG193" s="149">
        <f>IF(N193="zákl. přenesená",J193,0)</f>
        <v>0</v>
      </c>
      <c r="BH193" s="149">
        <f>IF(N193="sníž. přenesená",J193,0)</f>
        <v>0</v>
      </c>
      <c r="BI193" s="149">
        <f>IF(N193="nulová",J193,0)</f>
        <v>0</v>
      </c>
      <c r="BJ193" s="17" t="s">
        <v>84</v>
      </c>
      <c r="BK193" s="149">
        <f>ROUND(I193*H193,2)</f>
        <v>0</v>
      </c>
      <c r="BL193" s="17" t="s">
        <v>494</v>
      </c>
      <c r="BM193" s="148" t="s">
        <v>1054</v>
      </c>
    </row>
    <row r="194" spans="2:65" s="1" customFormat="1" x14ac:dyDescent="0.2">
      <c r="B194" s="32"/>
      <c r="D194" s="150" t="s">
        <v>348</v>
      </c>
      <c r="F194" s="151" t="s">
        <v>1020</v>
      </c>
      <c r="I194" s="152"/>
      <c r="L194" s="32"/>
      <c r="M194" s="153"/>
      <c r="T194" s="56"/>
      <c r="AT194" s="17" t="s">
        <v>348</v>
      </c>
      <c r="AU194" s="17" t="s">
        <v>86</v>
      </c>
    </row>
    <row r="195" spans="2:65" s="12" customFormat="1" x14ac:dyDescent="0.2">
      <c r="B195" s="155"/>
      <c r="D195" s="150" t="s">
        <v>376</v>
      </c>
      <c r="E195" s="156" t="s">
        <v>1</v>
      </c>
      <c r="F195" s="157" t="s">
        <v>1055</v>
      </c>
      <c r="H195" s="158">
        <v>4</v>
      </c>
      <c r="I195" s="159"/>
      <c r="L195" s="155"/>
      <c r="M195" s="160"/>
      <c r="T195" s="161"/>
      <c r="AT195" s="156" t="s">
        <v>376</v>
      </c>
      <c r="AU195" s="156" t="s">
        <v>86</v>
      </c>
      <c r="AV195" s="12" t="s">
        <v>86</v>
      </c>
      <c r="AW195" s="12" t="s">
        <v>34</v>
      </c>
      <c r="AX195" s="12" t="s">
        <v>84</v>
      </c>
      <c r="AY195" s="156" t="s">
        <v>339</v>
      </c>
    </row>
    <row r="196" spans="2:65" s="1" customFormat="1" ht="16.5" customHeight="1" x14ac:dyDescent="0.2">
      <c r="B196" s="136"/>
      <c r="C196" s="137" t="s">
        <v>460</v>
      </c>
      <c r="D196" s="137" t="s">
        <v>342</v>
      </c>
      <c r="E196" s="138" t="s">
        <v>1056</v>
      </c>
      <c r="F196" s="139" t="s">
        <v>1057</v>
      </c>
      <c r="G196" s="140" t="s">
        <v>381</v>
      </c>
      <c r="H196" s="141">
        <v>100</v>
      </c>
      <c r="I196" s="142"/>
      <c r="J196" s="143">
        <f>ROUND(I196*H196,2)</f>
        <v>0</v>
      </c>
      <c r="K196" s="139" t="s">
        <v>346</v>
      </c>
      <c r="L196" s="32"/>
      <c r="M196" s="144" t="s">
        <v>1</v>
      </c>
      <c r="N196" s="145" t="s">
        <v>42</v>
      </c>
      <c r="P196" s="146">
        <f>O196*H196</f>
        <v>0</v>
      </c>
      <c r="Q196" s="146">
        <v>0</v>
      </c>
      <c r="R196" s="146">
        <f>Q196*H196</f>
        <v>0</v>
      </c>
      <c r="S196" s="146">
        <v>0</v>
      </c>
      <c r="T196" s="147">
        <f>S196*H196</f>
        <v>0</v>
      </c>
      <c r="AR196" s="148" t="s">
        <v>249</v>
      </c>
      <c r="AT196" s="148" t="s">
        <v>342</v>
      </c>
      <c r="AU196" s="148" t="s">
        <v>86</v>
      </c>
      <c r="AY196" s="17" t="s">
        <v>339</v>
      </c>
      <c r="BE196" s="149">
        <f>IF(N196="základní",J196,0)</f>
        <v>0</v>
      </c>
      <c r="BF196" s="149">
        <f>IF(N196="snížená",J196,0)</f>
        <v>0</v>
      </c>
      <c r="BG196" s="149">
        <f>IF(N196="zákl. přenesená",J196,0)</f>
        <v>0</v>
      </c>
      <c r="BH196" s="149">
        <f>IF(N196="sníž. přenesená",J196,0)</f>
        <v>0</v>
      </c>
      <c r="BI196" s="149">
        <f>IF(N196="nulová",J196,0)</f>
        <v>0</v>
      </c>
      <c r="BJ196" s="17" t="s">
        <v>84</v>
      </c>
      <c r="BK196" s="149">
        <f>ROUND(I196*H196,2)</f>
        <v>0</v>
      </c>
      <c r="BL196" s="17" t="s">
        <v>249</v>
      </c>
      <c r="BM196" s="148" t="s">
        <v>1058</v>
      </c>
    </row>
    <row r="197" spans="2:65" s="1" customFormat="1" ht="19.2" x14ac:dyDescent="0.2">
      <c r="B197" s="32"/>
      <c r="D197" s="150" t="s">
        <v>348</v>
      </c>
      <c r="F197" s="151" t="s">
        <v>1059</v>
      </c>
      <c r="I197" s="152"/>
      <c r="L197" s="32"/>
      <c r="M197" s="153"/>
      <c r="T197" s="56"/>
      <c r="AT197" s="17" t="s">
        <v>348</v>
      </c>
      <c r="AU197" s="17" t="s">
        <v>86</v>
      </c>
    </row>
    <row r="198" spans="2:65" s="12" customFormat="1" x14ac:dyDescent="0.2">
      <c r="B198" s="155"/>
      <c r="D198" s="150" t="s">
        <v>376</v>
      </c>
      <c r="E198" s="156" t="s">
        <v>1</v>
      </c>
      <c r="F198" s="157" t="s">
        <v>1060</v>
      </c>
      <c r="H198" s="158">
        <v>100</v>
      </c>
      <c r="I198" s="159"/>
      <c r="L198" s="155"/>
      <c r="M198" s="160"/>
      <c r="T198" s="161"/>
      <c r="AT198" s="156" t="s">
        <v>376</v>
      </c>
      <c r="AU198" s="156" t="s">
        <v>86</v>
      </c>
      <c r="AV198" s="12" t="s">
        <v>86</v>
      </c>
      <c r="AW198" s="12" t="s">
        <v>34</v>
      </c>
      <c r="AX198" s="12" t="s">
        <v>84</v>
      </c>
      <c r="AY198" s="156" t="s">
        <v>339</v>
      </c>
    </row>
    <row r="199" spans="2:65" s="1" customFormat="1" ht="16.5" customHeight="1" x14ac:dyDescent="0.2">
      <c r="B199" s="136"/>
      <c r="C199" s="137" t="s">
        <v>467</v>
      </c>
      <c r="D199" s="137" t="s">
        <v>342</v>
      </c>
      <c r="E199" s="138" t="s">
        <v>691</v>
      </c>
      <c r="F199" s="139" t="s">
        <v>692</v>
      </c>
      <c r="G199" s="140" t="s">
        <v>373</v>
      </c>
      <c r="H199" s="141">
        <v>15</v>
      </c>
      <c r="I199" s="142"/>
      <c r="J199" s="143">
        <f>ROUND(I199*H199,2)</f>
        <v>0</v>
      </c>
      <c r="K199" s="139" t="s">
        <v>346</v>
      </c>
      <c r="L199" s="32"/>
      <c r="M199" s="144" t="s">
        <v>1</v>
      </c>
      <c r="N199" s="145" t="s">
        <v>42</v>
      </c>
      <c r="P199" s="146">
        <f>O199*H199</f>
        <v>0</v>
      </c>
      <c r="Q199" s="146">
        <v>0</v>
      </c>
      <c r="R199" s="146">
        <f>Q199*H199</f>
        <v>0</v>
      </c>
      <c r="S199" s="146">
        <v>0</v>
      </c>
      <c r="T199" s="147">
        <f>S199*H199</f>
        <v>0</v>
      </c>
      <c r="AR199" s="148" t="s">
        <v>249</v>
      </c>
      <c r="AT199" s="148" t="s">
        <v>342</v>
      </c>
      <c r="AU199" s="148" t="s">
        <v>86</v>
      </c>
      <c r="AY199" s="17" t="s">
        <v>339</v>
      </c>
      <c r="BE199" s="149">
        <f>IF(N199="základní",J199,0)</f>
        <v>0</v>
      </c>
      <c r="BF199" s="149">
        <f>IF(N199="snížená",J199,0)</f>
        <v>0</v>
      </c>
      <c r="BG199" s="149">
        <f>IF(N199="zákl. přenesená",J199,0)</f>
        <v>0</v>
      </c>
      <c r="BH199" s="149">
        <f>IF(N199="sníž. přenesená",J199,0)</f>
        <v>0</v>
      </c>
      <c r="BI199" s="149">
        <f>IF(N199="nulová",J199,0)</f>
        <v>0</v>
      </c>
      <c r="BJ199" s="17" t="s">
        <v>84</v>
      </c>
      <c r="BK199" s="149">
        <f>ROUND(I199*H199,2)</f>
        <v>0</v>
      </c>
      <c r="BL199" s="17" t="s">
        <v>249</v>
      </c>
      <c r="BM199" s="148" t="s">
        <v>1061</v>
      </c>
    </row>
    <row r="200" spans="2:65" s="1" customFormat="1" ht="19.2" x14ac:dyDescent="0.2">
      <c r="B200" s="32"/>
      <c r="D200" s="150" t="s">
        <v>348</v>
      </c>
      <c r="F200" s="151" t="s">
        <v>694</v>
      </c>
      <c r="I200" s="152"/>
      <c r="L200" s="32"/>
      <c r="M200" s="153"/>
      <c r="T200" s="56"/>
      <c r="AT200" s="17" t="s">
        <v>348</v>
      </c>
      <c r="AU200" s="17" t="s">
        <v>86</v>
      </c>
    </row>
    <row r="201" spans="2:65" s="12" customFormat="1" x14ac:dyDescent="0.2">
      <c r="B201" s="155"/>
      <c r="D201" s="150" t="s">
        <v>376</v>
      </c>
      <c r="E201" s="156" t="s">
        <v>1</v>
      </c>
      <c r="F201" s="157" t="s">
        <v>1062</v>
      </c>
      <c r="H201" s="158">
        <v>15</v>
      </c>
      <c r="I201" s="159"/>
      <c r="L201" s="155"/>
      <c r="M201" s="160"/>
      <c r="T201" s="161"/>
      <c r="AT201" s="156" t="s">
        <v>376</v>
      </c>
      <c r="AU201" s="156" t="s">
        <v>86</v>
      </c>
      <c r="AV201" s="12" t="s">
        <v>86</v>
      </c>
      <c r="AW201" s="12" t="s">
        <v>34</v>
      </c>
      <c r="AX201" s="12" t="s">
        <v>84</v>
      </c>
      <c r="AY201" s="156" t="s">
        <v>339</v>
      </c>
    </row>
    <row r="202" spans="2:65" s="1" customFormat="1" ht="16.5" customHeight="1" x14ac:dyDescent="0.2">
      <c r="B202" s="136"/>
      <c r="C202" s="137" t="s">
        <v>472</v>
      </c>
      <c r="D202" s="137" t="s">
        <v>342</v>
      </c>
      <c r="E202" s="138" t="s">
        <v>833</v>
      </c>
      <c r="F202" s="139" t="s">
        <v>834</v>
      </c>
      <c r="G202" s="140" t="s">
        <v>381</v>
      </c>
      <c r="H202" s="141">
        <v>125</v>
      </c>
      <c r="I202" s="142"/>
      <c r="J202" s="143">
        <f>ROUND(I202*H202,2)</f>
        <v>0</v>
      </c>
      <c r="K202" s="139" t="s">
        <v>346</v>
      </c>
      <c r="L202" s="32"/>
      <c r="M202" s="144" t="s">
        <v>1</v>
      </c>
      <c r="N202" s="145" t="s">
        <v>42</v>
      </c>
      <c r="P202" s="146">
        <f>O202*H202</f>
        <v>0</v>
      </c>
      <c r="Q202" s="146">
        <v>0</v>
      </c>
      <c r="R202" s="146">
        <f>Q202*H202</f>
        <v>0</v>
      </c>
      <c r="S202" s="146">
        <v>0</v>
      </c>
      <c r="T202" s="147">
        <f>S202*H202</f>
        <v>0</v>
      </c>
      <c r="AR202" s="148" t="s">
        <v>249</v>
      </c>
      <c r="AT202" s="148" t="s">
        <v>342</v>
      </c>
      <c r="AU202" s="148" t="s">
        <v>86</v>
      </c>
      <c r="AY202" s="17" t="s">
        <v>339</v>
      </c>
      <c r="BE202" s="149">
        <f>IF(N202="základní",J202,0)</f>
        <v>0</v>
      </c>
      <c r="BF202" s="149">
        <f>IF(N202="snížená",J202,0)</f>
        <v>0</v>
      </c>
      <c r="BG202" s="149">
        <f>IF(N202="zákl. přenesená",J202,0)</f>
        <v>0</v>
      </c>
      <c r="BH202" s="149">
        <f>IF(N202="sníž. přenesená",J202,0)</f>
        <v>0</v>
      </c>
      <c r="BI202" s="149">
        <f>IF(N202="nulová",J202,0)</f>
        <v>0</v>
      </c>
      <c r="BJ202" s="17" t="s">
        <v>84</v>
      </c>
      <c r="BK202" s="149">
        <f>ROUND(I202*H202,2)</f>
        <v>0</v>
      </c>
      <c r="BL202" s="17" t="s">
        <v>249</v>
      </c>
      <c r="BM202" s="148" t="s">
        <v>1063</v>
      </c>
    </row>
    <row r="203" spans="2:65" s="1" customFormat="1" ht="19.2" x14ac:dyDescent="0.2">
      <c r="B203" s="32"/>
      <c r="D203" s="150" t="s">
        <v>348</v>
      </c>
      <c r="F203" s="151" t="s">
        <v>836</v>
      </c>
      <c r="I203" s="152"/>
      <c r="L203" s="32"/>
      <c r="M203" s="153"/>
      <c r="T203" s="56"/>
      <c r="AT203" s="17" t="s">
        <v>348</v>
      </c>
      <c r="AU203" s="17" t="s">
        <v>86</v>
      </c>
    </row>
    <row r="204" spans="2:65" s="12" customFormat="1" x14ac:dyDescent="0.2">
      <c r="B204" s="155"/>
      <c r="D204" s="150" t="s">
        <v>376</v>
      </c>
      <c r="E204" s="156" t="s">
        <v>1</v>
      </c>
      <c r="F204" s="157" t="s">
        <v>1064</v>
      </c>
      <c r="H204" s="158">
        <v>125</v>
      </c>
      <c r="I204" s="159"/>
      <c r="L204" s="155"/>
      <c r="M204" s="160"/>
      <c r="T204" s="161"/>
      <c r="AT204" s="156" t="s">
        <v>376</v>
      </c>
      <c r="AU204" s="156" t="s">
        <v>86</v>
      </c>
      <c r="AV204" s="12" t="s">
        <v>86</v>
      </c>
      <c r="AW204" s="12" t="s">
        <v>34</v>
      </c>
      <c r="AX204" s="12" t="s">
        <v>84</v>
      </c>
      <c r="AY204" s="156" t="s">
        <v>339</v>
      </c>
    </row>
    <row r="205" spans="2:65" s="1" customFormat="1" ht="16.5" customHeight="1" x14ac:dyDescent="0.2">
      <c r="B205" s="136"/>
      <c r="C205" s="169" t="s">
        <v>478</v>
      </c>
      <c r="D205" s="169" t="s">
        <v>490</v>
      </c>
      <c r="E205" s="170" t="s">
        <v>1015</v>
      </c>
      <c r="F205" s="171" t="s">
        <v>1016</v>
      </c>
      <c r="G205" s="172" t="s">
        <v>493</v>
      </c>
      <c r="H205" s="173">
        <v>33.75</v>
      </c>
      <c r="I205" s="174"/>
      <c r="J205" s="175">
        <f>ROUND(I205*H205,2)</f>
        <v>0</v>
      </c>
      <c r="K205" s="171" t="s">
        <v>346</v>
      </c>
      <c r="L205" s="176"/>
      <c r="M205" s="177" t="s">
        <v>1</v>
      </c>
      <c r="N205" s="178" t="s">
        <v>42</v>
      </c>
      <c r="P205" s="146">
        <f>O205*H205</f>
        <v>0</v>
      </c>
      <c r="Q205" s="146">
        <v>1</v>
      </c>
      <c r="R205" s="146">
        <f>Q205*H205</f>
        <v>33.75</v>
      </c>
      <c r="S205" s="146">
        <v>0</v>
      </c>
      <c r="T205" s="147">
        <f>S205*H205</f>
        <v>0</v>
      </c>
      <c r="AR205" s="148" t="s">
        <v>494</v>
      </c>
      <c r="AT205" s="148" t="s">
        <v>490</v>
      </c>
      <c r="AU205" s="148" t="s">
        <v>86</v>
      </c>
      <c r="AY205" s="17" t="s">
        <v>339</v>
      </c>
      <c r="BE205" s="149">
        <f>IF(N205="základní",J205,0)</f>
        <v>0</v>
      </c>
      <c r="BF205" s="149">
        <f>IF(N205="snížená",J205,0)</f>
        <v>0</v>
      </c>
      <c r="BG205" s="149">
        <f>IF(N205="zákl. přenesená",J205,0)</f>
        <v>0</v>
      </c>
      <c r="BH205" s="149">
        <f>IF(N205="sníž. přenesená",J205,0)</f>
        <v>0</v>
      </c>
      <c r="BI205" s="149">
        <f>IF(N205="nulová",J205,0)</f>
        <v>0</v>
      </c>
      <c r="BJ205" s="17" t="s">
        <v>84</v>
      </c>
      <c r="BK205" s="149">
        <f>ROUND(I205*H205,2)</f>
        <v>0</v>
      </c>
      <c r="BL205" s="17" t="s">
        <v>494</v>
      </c>
      <c r="BM205" s="148" t="s">
        <v>1065</v>
      </c>
    </row>
    <row r="206" spans="2:65" s="1" customFormat="1" x14ac:dyDescent="0.2">
      <c r="B206" s="32"/>
      <c r="D206" s="150" t="s">
        <v>348</v>
      </c>
      <c r="F206" s="151" t="s">
        <v>1016</v>
      </c>
      <c r="I206" s="152"/>
      <c r="L206" s="32"/>
      <c r="M206" s="153"/>
      <c r="T206" s="56"/>
      <c r="AT206" s="17" t="s">
        <v>348</v>
      </c>
      <c r="AU206" s="17" t="s">
        <v>86</v>
      </c>
    </row>
    <row r="207" spans="2:65" s="12" customFormat="1" x14ac:dyDescent="0.2">
      <c r="B207" s="155"/>
      <c r="D207" s="150" t="s">
        <v>376</v>
      </c>
      <c r="E207" s="156" t="s">
        <v>1</v>
      </c>
      <c r="F207" s="157" t="s">
        <v>1066</v>
      </c>
      <c r="H207" s="158">
        <v>33.75</v>
      </c>
      <c r="I207" s="159"/>
      <c r="L207" s="155"/>
      <c r="M207" s="160"/>
      <c r="T207" s="161"/>
      <c r="AT207" s="156" t="s">
        <v>376</v>
      </c>
      <c r="AU207" s="156" t="s">
        <v>86</v>
      </c>
      <c r="AV207" s="12" t="s">
        <v>86</v>
      </c>
      <c r="AW207" s="12" t="s">
        <v>34</v>
      </c>
      <c r="AX207" s="12" t="s">
        <v>84</v>
      </c>
      <c r="AY207" s="156" t="s">
        <v>339</v>
      </c>
    </row>
    <row r="208" spans="2:65" s="1" customFormat="1" ht="16.5" customHeight="1" x14ac:dyDescent="0.2">
      <c r="B208" s="136"/>
      <c r="C208" s="137" t="s">
        <v>483</v>
      </c>
      <c r="D208" s="137" t="s">
        <v>342</v>
      </c>
      <c r="E208" s="138" t="s">
        <v>1067</v>
      </c>
      <c r="F208" s="139" t="s">
        <v>1068</v>
      </c>
      <c r="G208" s="140" t="s">
        <v>381</v>
      </c>
      <c r="H208" s="141">
        <v>125</v>
      </c>
      <c r="I208" s="142"/>
      <c r="J208" s="143">
        <f>ROUND(I208*H208,2)</f>
        <v>0</v>
      </c>
      <c r="K208" s="139" t="s">
        <v>346</v>
      </c>
      <c r="L208" s="32"/>
      <c r="M208" s="144" t="s">
        <v>1</v>
      </c>
      <c r="N208" s="145" t="s">
        <v>42</v>
      </c>
      <c r="P208" s="146">
        <f>O208*H208</f>
        <v>0</v>
      </c>
      <c r="Q208" s="146">
        <v>0</v>
      </c>
      <c r="R208" s="146">
        <f>Q208*H208</f>
        <v>0</v>
      </c>
      <c r="S208" s="146">
        <v>0</v>
      </c>
      <c r="T208" s="147">
        <f>S208*H208</f>
        <v>0</v>
      </c>
      <c r="AR208" s="148" t="s">
        <v>249</v>
      </c>
      <c r="AT208" s="148" t="s">
        <v>342</v>
      </c>
      <c r="AU208" s="148" t="s">
        <v>86</v>
      </c>
      <c r="AY208" s="17" t="s">
        <v>339</v>
      </c>
      <c r="BE208" s="149">
        <f>IF(N208="základní",J208,0)</f>
        <v>0</v>
      </c>
      <c r="BF208" s="149">
        <f>IF(N208="snížená",J208,0)</f>
        <v>0</v>
      </c>
      <c r="BG208" s="149">
        <f>IF(N208="zákl. přenesená",J208,0)</f>
        <v>0</v>
      </c>
      <c r="BH208" s="149">
        <f>IF(N208="sníž. přenesená",J208,0)</f>
        <v>0</v>
      </c>
      <c r="BI208" s="149">
        <f>IF(N208="nulová",J208,0)</f>
        <v>0</v>
      </c>
      <c r="BJ208" s="17" t="s">
        <v>84</v>
      </c>
      <c r="BK208" s="149">
        <f>ROUND(I208*H208,2)</f>
        <v>0</v>
      </c>
      <c r="BL208" s="17" t="s">
        <v>249</v>
      </c>
      <c r="BM208" s="148" t="s">
        <v>1069</v>
      </c>
    </row>
    <row r="209" spans="2:65" s="1" customFormat="1" ht="28.8" x14ac:dyDescent="0.2">
      <c r="B209" s="32"/>
      <c r="D209" s="150" t="s">
        <v>348</v>
      </c>
      <c r="F209" s="151" t="s">
        <v>1070</v>
      </c>
      <c r="I209" s="152"/>
      <c r="L209" s="32"/>
      <c r="M209" s="153"/>
      <c r="T209" s="56"/>
      <c r="AT209" s="17" t="s">
        <v>348</v>
      </c>
      <c r="AU209" s="17" t="s">
        <v>86</v>
      </c>
    </row>
    <row r="210" spans="2:65" s="12" customFormat="1" x14ac:dyDescent="0.2">
      <c r="B210" s="155"/>
      <c r="D210" s="150" t="s">
        <v>376</v>
      </c>
      <c r="E210" s="156" t="s">
        <v>1</v>
      </c>
      <c r="F210" s="157" t="s">
        <v>1064</v>
      </c>
      <c r="H210" s="158">
        <v>125</v>
      </c>
      <c r="I210" s="159"/>
      <c r="L210" s="155"/>
      <c r="M210" s="160"/>
      <c r="T210" s="161"/>
      <c r="AT210" s="156" t="s">
        <v>376</v>
      </c>
      <c r="AU210" s="156" t="s">
        <v>86</v>
      </c>
      <c r="AV210" s="12" t="s">
        <v>86</v>
      </c>
      <c r="AW210" s="12" t="s">
        <v>34</v>
      </c>
      <c r="AX210" s="12" t="s">
        <v>84</v>
      </c>
      <c r="AY210" s="156" t="s">
        <v>339</v>
      </c>
    </row>
    <row r="211" spans="2:65" s="1" customFormat="1" ht="16.5" customHeight="1" x14ac:dyDescent="0.2">
      <c r="B211" s="136"/>
      <c r="C211" s="169" t="s">
        <v>489</v>
      </c>
      <c r="D211" s="169" t="s">
        <v>490</v>
      </c>
      <c r="E211" s="170" t="s">
        <v>1071</v>
      </c>
      <c r="F211" s="171" t="s">
        <v>1072</v>
      </c>
      <c r="G211" s="172" t="s">
        <v>493</v>
      </c>
      <c r="H211" s="173">
        <v>15</v>
      </c>
      <c r="I211" s="174"/>
      <c r="J211" s="175">
        <f>ROUND(I211*H211,2)</f>
        <v>0</v>
      </c>
      <c r="K211" s="171" t="s">
        <v>346</v>
      </c>
      <c r="L211" s="176"/>
      <c r="M211" s="177" t="s">
        <v>1</v>
      </c>
      <c r="N211" s="178" t="s">
        <v>42</v>
      </c>
      <c r="P211" s="146">
        <f>O211*H211</f>
        <v>0</v>
      </c>
      <c r="Q211" s="146">
        <v>1</v>
      </c>
      <c r="R211" s="146">
        <f>Q211*H211</f>
        <v>15</v>
      </c>
      <c r="S211" s="146">
        <v>0</v>
      </c>
      <c r="T211" s="147">
        <f>S211*H211</f>
        <v>0</v>
      </c>
      <c r="AR211" s="148" t="s">
        <v>494</v>
      </c>
      <c r="AT211" s="148" t="s">
        <v>490</v>
      </c>
      <c r="AU211" s="148" t="s">
        <v>86</v>
      </c>
      <c r="AY211" s="17" t="s">
        <v>339</v>
      </c>
      <c r="BE211" s="149">
        <f>IF(N211="základní",J211,0)</f>
        <v>0</v>
      </c>
      <c r="BF211" s="149">
        <f>IF(N211="snížená",J211,0)</f>
        <v>0</v>
      </c>
      <c r="BG211" s="149">
        <f>IF(N211="zákl. přenesená",J211,0)</f>
        <v>0</v>
      </c>
      <c r="BH211" s="149">
        <f>IF(N211="sníž. přenesená",J211,0)</f>
        <v>0</v>
      </c>
      <c r="BI211" s="149">
        <f>IF(N211="nulová",J211,0)</f>
        <v>0</v>
      </c>
      <c r="BJ211" s="17" t="s">
        <v>84</v>
      </c>
      <c r="BK211" s="149">
        <f>ROUND(I211*H211,2)</f>
        <v>0</v>
      </c>
      <c r="BL211" s="17" t="s">
        <v>494</v>
      </c>
      <c r="BM211" s="148" t="s">
        <v>1073</v>
      </c>
    </row>
    <row r="212" spans="2:65" s="1" customFormat="1" x14ac:dyDescent="0.2">
      <c r="B212" s="32"/>
      <c r="D212" s="150" t="s">
        <v>348</v>
      </c>
      <c r="F212" s="151" t="s">
        <v>1072</v>
      </c>
      <c r="I212" s="152"/>
      <c r="L212" s="32"/>
      <c r="M212" s="153"/>
      <c r="T212" s="56"/>
      <c r="AT212" s="17" t="s">
        <v>348</v>
      </c>
      <c r="AU212" s="17" t="s">
        <v>86</v>
      </c>
    </row>
    <row r="213" spans="2:65" s="1" customFormat="1" ht="16.5" customHeight="1" x14ac:dyDescent="0.2">
      <c r="B213" s="136"/>
      <c r="C213" s="169" t="s">
        <v>497</v>
      </c>
      <c r="D213" s="169" t="s">
        <v>490</v>
      </c>
      <c r="E213" s="170" t="s">
        <v>1074</v>
      </c>
      <c r="F213" s="171" t="s">
        <v>1075</v>
      </c>
      <c r="G213" s="172" t="s">
        <v>493</v>
      </c>
      <c r="H213" s="173">
        <v>15</v>
      </c>
      <c r="I213" s="174"/>
      <c r="J213" s="175">
        <f>ROUND(I213*H213,2)</f>
        <v>0</v>
      </c>
      <c r="K213" s="171" t="s">
        <v>346</v>
      </c>
      <c r="L213" s="176"/>
      <c r="M213" s="177" t="s">
        <v>1</v>
      </c>
      <c r="N213" s="178" t="s">
        <v>42</v>
      </c>
      <c r="P213" s="146">
        <f>O213*H213</f>
        <v>0</v>
      </c>
      <c r="Q213" s="146">
        <v>1</v>
      </c>
      <c r="R213" s="146">
        <f>Q213*H213</f>
        <v>15</v>
      </c>
      <c r="S213" s="146">
        <v>0</v>
      </c>
      <c r="T213" s="147">
        <f>S213*H213</f>
        <v>0</v>
      </c>
      <c r="AR213" s="148" t="s">
        <v>494</v>
      </c>
      <c r="AT213" s="148" t="s">
        <v>490</v>
      </c>
      <c r="AU213" s="148" t="s">
        <v>86</v>
      </c>
      <c r="AY213" s="17" t="s">
        <v>339</v>
      </c>
      <c r="BE213" s="149">
        <f>IF(N213="základní",J213,0)</f>
        <v>0</v>
      </c>
      <c r="BF213" s="149">
        <f>IF(N213="snížená",J213,0)</f>
        <v>0</v>
      </c>
      <c r="BG213" s="149">
        <f>IF(N213="zákl. přenesená",J213,0)</f>
        <v>0</v>
      </c>
      <c r="BH213" s="149">
        <f>IF(N213="sníž. přenesená",J213,0)</f>
        <v>0</v>
      </c>
      <c r="BI213" s="149">
        <f>IF(N213="nulová",J213,0)</f>
        <v>0</v>
      </c>
      <c r="BJ213" s="17" t="s">
        <v>84</v>
      </c>
      <c r="BK213" s="149">
        <f>ROUND(I213*H213,2)</f>
        <v>0</v>
      </c>
      <c r="BL213" s="17" t="s">
        <v>494</v>
      </c>
      <c r="BM213" s="148" t="s">
        <v>1076</v>
      </c>
    </row>
    <row r="214" spans="2:65" s="1" customFormat="1" x14ac:dyDescent="0.2">
      <c r="B214" s="32"/>
      <c r="D214" s="150" t="s">
        <v>348</v>
      </c>
      <c r="F214" s="151" t="s">
        <v>1075</v>
      </c>
      <c r="I214" s="152"/>
      <c r="L214" s="32"/>
      <c r="M214" s="153"/>
      <c r="T214" s="56"/>
      <c r="AT214" s="17" t="s">
        <v>348</v>
      </c>
      <c r="AU214" s="17" t="s">
        <v>86</v>
      </c>
    </row>
    <row r="215" spans="2:65" s="1" customFormat="1" ht="16.5" customHeight="1" x14ac:dyDescent="0.2">
      <c r="B215" s="136"/>
      <c r="C215" s="169" t="s">
        <v>501</v>
      </c>
      <c r="D215" s="169" t="s">
        <v>490</v>
      </c>
      <c r="E215" s="170" t="s">
        <v>1077</v>
      </c>
      <c r="F215" s="171" t="s">
        <v>1078</v>
      </c>
      <c r="G215" s="172" t="s">
        <v>358</v>
      </c>
      <c r="H215" s="173">
        <v>5</v>
      </c>
      <c r="I215" s="174"/>
      <c r="J215" s="175">
        <f>ROUND(I215*H215,2)</f>
        <v>0</v>
      </c>
      <c r="K215" s="171" t="s">
        <v>346</v>
      </c>
      <c r="L215" s="176"/>
      <c r="M215" s="177" t="s">
        <v>1</v>
      </c>
      <c r="N215" s="178" t="s">
        <v>42</v>
      </c>
      <c r="P215" s="146">
        <f>O215*H215</f>
        <v>0</v>
      </c>
      <c r="Q215" s="146">
        <v>0</v>
      </c>
      <c r="R215" s="146">
        <f>Q215*H215</f>
        <v>0</v>
      </c>
      <c r="S215" s="146">
        <v>0</v>
      </c>
      <c r="T215" s="147">
        <f>S215*H215</f>
        <v>0</v>
      </c>
      <c r="AR215" s="148" t="s">
        <v>494</v>
      </c>
      <c r="AT215" s="148" t="s">
        <v>490</v>
      </c>
      <c r="AU215" s="148" t="s">
        <v>86</v>
      </c>
      <c r="AY215" s="17" t="s">
        <v>339</v>
      </c>
      <c r="BE215" s="149">
        <f>IF(N215="základní",J215,0)</f>
        <v>0</v>
      </c>
      <c r="BF215" s="149">
        <f>IF(N215="snížená",J215,0)</f>
        <v>0</v>
      </c>
      <c r="BG215" s="149">
        <f>IF(N215="zákl. přenesená",J215,0)</f>
        <v>0</v>
      </c>
      <c r="BH215" s="149">
        <f>IF(N215="sníž. přenesená",J215,0)</f>
        <v>0</v>
      </c>
      <c r="BI215" s="149">
        <f>IF(N215="nulová",J215,0)</f>
        <v>0</v>
      </c>
      <c r="BJ215" s="17" t="s">
        <v>84</v>
      </c>
      <c r="BK215" s="149">
        <f>ROUND(I215*H215,2)</f>
        <v>0</v>
      </c>
      <c r="BL215" s="17" t="s">
        <v>494</v>
      </c>
      <c r="BM215" s="148" t="s">
        <v>1079</v>
      </c>
    </row>
    <row r="216" spans="2:65" s="1" customFormat="1" x14ac:dyDescent="0.2">
      <c r="B216" s="32"/>
      <c r="D216" s="150" t="s">
        <v>348</v>
      </c>
      <c r="F216" s="151" t="s">
        <v>1078</v>
      </c>
      <c r="I216" s="152"/>
      <c r="L216" s="32"/>
      <c r="M216" s="153"/>
      <c r="T216" s="56"/>
      <c r="AT216" s="17" t="s">
        <v>348</v>
      </c>
      <c r="AU216" s="17" t="s">
        <v>86</v>
      </c>
    </row>
    <row r="217" spans="2:65" s="1" customFormat="1" ht="16.5" customHeight="1" x14ac:dyDescent="0.2">
      <c r="B217" s="136"/>
      <c r="C217" s="137" t="s">
        <v>505</v>
      </c>
      <c r="D217" s="137" t="s">
        <v>342</v>
      </c>
      <c r="E217" s="138" t="s">
        <v>1023</v>
      </c>
      <c r="F217" s="139" t="s">
        <v>1024</v>
      </c>
      <c r="G217" s="140" t="s">
        <v>373</v>
      </c>
      <c r="H217" s="141">
        <v>22.5</v>
      </c>
      <c r="I217" s="142"/>
      <c r="J217" s="143">
        <f>ROUND(I217*H217,2)</f>
        <v>0</v>
      </c>
      <c r="K217" s="139" t="s">
        <v>346</v>
      </c>
      <c r="L217" s="32"/>
      <c r="M217" s="144" t="s">
        <v>1</v>
      </c>
      <c r="N217" s="145" t="s">
        <v>42</v>
      </c>
      <c r="P217" s="146">
        <f>O217*H217</f>
        <v>0</v>
      </c>
      <c r="Q217" s="146">
        <v>0</v>
      </c>
      <c r="R217" s="146">
        <f>Q217*H217</f>
        <v>0</v>
      </c>
      <c r="S217" s="146">
        <v>0</v>
      </c>
      <c r="T217" s="147">
        <f>S217*H217</f>
        <v>0</v>
      </c>
      <c r="AR217" s="148" t="s">
        <v>249</v>
      </c>
      <c r="AT217" s="148" t="s">
        <v>342</v>
      </c>
      <c r="AU217" s="148" t="s">
        <v>86</v>
      </c>
      <c r="AY217" s="17" t="s">
        <v>339</v>
      </c>
      <c r="BE217" s="149">
        <f>IF(N217="základní",J217,0)</f>
        <v>0</v>
      </c>
      <c r="BF217" s="149">
        <f>IF(N217="snížená",J217,0)</f>
        <v>0</v>
      </c>
      <c r="BG217" s="149">
        <f>IF(N217="zákl. přenesená",J217,0)</f>
        <v>0</v>
      </c>
      <c r="BH217" s="149">
        <f>IF(N217="sníž. přenesená",J217,0)</f>
        <v>0</v>
      </c>
      <c r="BI217" s="149">
        <f>IF(N217="nulová",J217,0)</f>
        <v>0</v>
      </c>
      <c r="BJ217" s="17" t="s">
        <v>84</v>
      </c>
      <c r="BK217" s="149">
        <f>ROUND(I217*H217,2)</f>
        <v>0</v>
      </c>
      <c r="BL217" s="17" t="s">
        <v>249</v>
      </c>
      <c r="BM217" s="148" t="s">
        <v>1080</v>
      </c>
    </row>
    <row r="218" spans="2:65" s="1" customFormat="1" ht="19.2" x14ac:dyDescent="0.2">
      <c r="B218" s="32"/>
      <c r="D218" s="150" t="s">
        <v>348</v>
      </c>
      <c r="F218" s="151" t="s">
        <v>1026</v>
      </c>
      <c r="I218" s="152"/>
      <c r="L218" s="32"/>
      <c r="M218" s="153"/>
      <c r="T218" s="56"/>
      <c r="AT218" s="17" t="s">
        <v>348</v>
      </c>
      <c r="AU218" s="17" t="s">
        <v>86</v>
      </c>
    </row>
    <row r="219" spans="2:65" s="12" customFormat="1" x14ac:dyDescent="0.2">
      <c r="B219" s="155"/>
      <c r="D219" s="150" t="s">
        <v>376</v>
      </c>
      <c r="E219" s="156" t="s">
        <v>1</v>
      </c>
      <c r="F219" s="157" t="s">
        <v>1081</v>
      </c>
      <c r="H219" s="158">
        <v>22.5</v>
      </c>
      <c r="I219" s="159"/>
      <c r="L219" s="155"/>
      <c r="M219" s="160"/>
      <c r="T219" s="161"/>
      <c r="AT219" s="156" t="s">
        <v>376</v>
      </c>
      <c r="AU219" s="156" t="s">
        <v>86</v>
      </c>
      <c r="AV219" s="12" t="s">
        <v>86</v>
      </c>
      <c r="AW219" s="12" t="s">
        <v>34</v>
      </c>
      <c r="AX219" s="12" t="s">
        <v>84</v>
      </c>
      <c r="AY219" s="156" t="s">
        <v>339</v>
      </c>
    </row>
    <row r="220" spans="2:65" s="1" customFormat="1" ht="16.5" customHeight="1" x14ac:dyDescent="0.2">
      <c r="B220" s="136"/>
      <c r="C220" s="137" t="s">
        <v>509</v>
      </c>
      <c r="D220" s="137" t="s">
        <v>342</v>
      </c>
      <c r="E220" s="138" t="s">
        <v>1082</v>
      </c>
      <c r="F220" s="139" t="s">
        <v>1083</v>
      </c>
      <c r="G220" s="140" t="s">
        <v>381</v>
      </c>
      <c r="H220" s="141">
        <v>150</v>
      </c>
      <c r="I220" s="142"/>
      <c r="J220" s="143">
        <f>ROUND(I220*H220,2)</f>
        <v>0</v>
      </c>
      <c r="K220" s="139" t="s">
        <v>346</v>
      </c>
      <c r="L220" s="32"/>
      <c r="M220" s="144" t="s">
        <v>1</v>
      </c>
      <c r="N220" s="145" t="s">
        <v>42</v>
      </c>
      <c r="P220" s="146">
        <f>O220*H220</f>
        <v>0</v>
      </c>
      <c r="Q220" s="146">
        <v>0</v>
      </c>
      <c r="R220" s="146">
        <f>Q220*H220</f>
        <v>0</v>
      </c>
      <c r="S220" s="146">
        <v>0</v>
      </c>
      <c r="T220" s="147">
        <f>S220*H220</f>
        <v>0</v>
      </c>
      <c r="AR220" s="148" t="s">
        <v>249</v>
      </c>
      <c r="AT220" s="148" t="s">
        <v>342</v>
      </c>
      <c r="AU220" s="148" t="s">
        <v>86</v>
      </c>
      <c r="AY220" s="17" t="s">
        <v>339</v>
      </c>
      <c r="BE220" s="149">
        <f>IF(N220="základní",J220,0)</f>
        <v>0</v>
      </c>
      <c r="BF220" s="149">
        <f>IF(N220="snížená",J220,0)</f>
        <v>0</v>
      </c>
      <c r="BG220" s="149">
        <f>IF(N220="zákl. přenesená",J220,0)</f>
        <v>0</v>
      </c>
      <c r="BH220" s="149">
        <f>IF(N220="sníž. přenesená",J220,0)</f>
        <v>0</v>
      </c>
      <c r="BI220" s="149">
        <f>IF(N220="nulová",J220,0)</f>
        <v>0</v>
      </c>
      <c r="BJ220" s="17" t="s">
        <v>84</v>
      </c>
      <c r="BK220" s="149">
        <f>ROUND(I220*H220,2)</f>
        <v>0</v>
      </c>
      <c r="BL220" s="17" t="s">
        <v>249</v>
      </c>
      <c r="BM220" s="148" t="s">
        <v>1084</v>
      </c>
    </row>
    <row r="221" spans="2:65" s="1" customFormat="1" ht="19.2" x14ac:dyDescent="0.2">
      <c r="B221" s="32"/>
      <c r="D221" s="150" t="s">
        <v>348</v>
      </c>
      <c r="F221" s="151" t="s">
        <v>1085</v>
      </c>
      <c r="I221" s="152"/>
      <c r="L221" s="32"/>
      <c r="M221" s="153"/>
      <c r="T221" s="56"/>
      <c r="AT221" s="17" t="s">
        <v>348</v>
      </c>
      <c r="AU221" s="17" t="s">
        <v>86</v>
      </c>
    </row>
    <row r="222" spans="2:65" s="12" customFormat="1" x14ac:dyDescent="0.2">
      <c r="B222" s="155"/>
      <c r="D222" s="150" t="s">
        <v>376</v>
      </c>
      <c r="E222" s="156" t="s">
        <v>1</v>
      </c>
      <c r="F222" s="157" t="s">
        <v>1086</v>
      </c>
      <c r="H222" s="158">
        <v>150</v>
      </c>
      <c r="I222" s="159"/>
      <c r="L222" s="155"/>
      <c r="M222" s="160"/>
      <c r="T222" s="161"/>
      <c r="AT222" s="156" t="s">
        <v>376</v>
      </c>
      <c r="AU222" s="156" t="s">
        <v>86</v>
      </c>
      <c r="AV222" s="12" t="s">
        <v>86</v>
      </c>
      <c r="AW222" s="12" t="s">
        <v>34</v>
      </c>
      <c r="AX222" s="12" t="s">
        <v>84</v>
      </c>
      <c r="AY222" s="156" t="s">
        <v>339</v>
      </c>
    </row>
    <row r="223" spans="2:65" s="1" customFormat="1" ht="16.5" customHeight="1" x14ac:dyDescent="0.2">
      <c r="B223" s="136"/>
      <c r="C223" s="169" t="s">
        <v>513</v>
      </c>
      <c r="D223" s="169" t="s">
        <v>490</v>
      </c>
      <c r="E223" s="170" t="s">
        <v>632</v>
      </c>
      <c r="F223" s="171" t="s">
        <v>633</v>
      </c>
      <c r="G223" s="172" t="s">
        <v>381</v>
      </c>
      <c r="H223" s="173">
        <v>150</v>
      </c>
      <c r="I223" s="174"/>
      <c r="J223" s="175">
        <f>ROUND(I223*H223,2)</f>
        <v>0</v>
      </c>
      <c r="K223" s="171" t="s">
        <v>346</v>
      </c>
      <c r="L223" s="176"/>
      <c r="M223" s="177" t="s">
        <v>1</v>
      </c>
      <c r="N223" s="178" t="s">
        <v>42</v>
      </c>
      <c r="P223" s="146">
        <f>O223*H223</f>
        <v>0</v>
      </c>
      <c r="Q223" s="146">
        <v>4.0000000000000002E-4</v>
      </c>
      <c r="R223" s="146">
        <f>Q223*H223</f>
        <v>6.0000000000000005E-2</v>
      </c>
      <c r="S223" s="146">
        <v>0</v>
      </c>
      <c r="T223" s="147">
        <f>S223*H223</f>
        <v>0</v>
      </c>
      <c r="AR223" s="148" t="s">
        <v>494</v>
      </c>
      <c r="AT223" s="148" t="s">
        <v>490</v>
      </c>
      <c r="AU223" s="148" t="s">
        <v>86</v>
      </c>
      <c r="AY223" s="17" t="s">
        <v>339</v>
      </c>
      <c r="BE223" s="149">
        <f>IF(N223="základní",J223,0)</f>
        <v>0</v>
      </c>
      <c r="BF223" s="149">
        <f>IF(N223="snížená",J223,0)</f>
        <v>0</v>
      </c>
      <c r="BG223" s="149">
        <f>IF(N223="zákl. přenesená",J223,0)</f>
        <v>0</v>
      </c>
      <c r="BH223" s="149">
        <f>IF(N223="sníž. přenesená",J223,0)</f>
        <v>0</v>
      </c>
      <c r="BI223" s="149">
        <f>IF(N223="nulová",J223,0)</f>
        <v>0</v>
      </c>
      <c r="BJ223" s="17" t="s">
        <v>84</v>
      </c>
      <c r="BK223" s="149">
        <f>ROUND(I223*H223,2)</f>
        <v>0</v>
      </c>
      <c r="BL223" s="17" t="s">
        <v>494</v>
      </c>
      <c r="BM223" s="148" t="s">
        <v>1087</v>
      </c>
    </row>
    <row r="224" spans="2:65" s="1" customFormat="1" x14ac:dyDescent="0.2">
      <c r="B224" s="32"/>
      <c r="D224" s="150" t="s">
        <v>348</v>
      </c>
      <c r="F224" s="151" t="s">
        <v>633</v>
      </c>
      <c r="I224" s="152"/>
      <c r="L224" s="32"/>
      <c r="M224" s="153"/>
      <c r="T224" s="56"/>
      <c r="AT224" s="17" t="s">
        <v>348</v>
      </c>
      <c r="AU224" s="17" t="s">
        <v>86</v>
      </c>
    </row>
    <row r="225" spans="2:65" s="12" customFormat="1" x14ac:dyDescent="0.2">
      <c r="B225" s="155"/>
      <c r="D225" s="150" t="s">
        <v>376</v>
      </c>
      <c r="E225" s="156" t="s">
        <v>1</v>
      </c>
      <c r="F225" s="157" t="s">
        <v>1086</v>
      </c>
      <c r="H225" s="158">
        <v>150</v>
      </c>
      <c r="I225" s="159"/>
      <c r="L225" s="155"/>
      <c r="M225" s="160"/>
      <c r="T225" s="161"/>
      <c r="AT225" s="156" t="s">
        <v>376</v>
      </c>
      <c r="AU225" s="156" t="s">
        <v>86</v>
      </c>
      <c r="AV225" s="12" t="s">
        <v>86</v>
      </c>
      <c r="AW225" s="12" t="s">
        <v>34</v>
      </c>
      <c r="AX225" s="12" t="s">
        <v>84</v>
      </c>
      <c r="AY225" s="156" t="s">
        <v>339</v>
      </c>
    </row>
    <row r="226" spans="2:65" s="1" customFormat="1" ht="16.5" customHeight="1" x14ac:dyDescent="0.2">
      <c r="B226" s="136"/>
      <c r="C226" s="169" t="s">
        <v>517</v>
      </c>
      <c r="D226" s="169" t="s">
        <v>490</v>
      </c>
      <c r="E226" s="170" t="s">
        <v>1015</v>
      </c>
      <c r="F226" s="171" t="s">
        <v>1016</v>
      </c>
      <c r="G226" s="172" t="s">
        <v>493</v>
      </c>
      <c r="H226" s="173">
        <v>40.5</v>
      </c>
      <c r="I226" s="174"/>
      <c r="J226" s="175">
        <f>ROUND(I226*H226,2)</f>
        <v>0</v>
      </c>
      <c r="K226" s="171" t="s">
        <v>346</v>
      </c>
      <c r="L226" s="176"/>
      <c r="M226" s="177" t="s">
        <v>1</v>
      </c>
      <c r="N226" s="178" t="s">
        <v>42</v>
      </c>
      <c r="P226" s="146">
        <f>O226*H226</f>
        <v>0</v>
      </c>
      <c r="Q226" s="146">
        <v>1</v>
      </c>
      <c r="R226" s="146">
        <f>Q226*H226</f>
        <v>40.5</v>
      </c>
      <c r="S226" s="146">
        <v>0</v>
      </c>
      <c r="T226" s="147">
        <f>S226*H226</f>
        <v>0</v>
      </c>
      <c r="AR226" s="148" t="s">
        <v>494</v>
      </c>
      <c r="AT226" s="148" t="s">
        <v>490</v>
      </c>
      <c r="AU226" s="148" t="s">
        <v>86</v>
      </c>
      <c r="AY226" s="17" t="s">
        <v>339</v>
      </c>
      <c r="BE226" s="149">
        <f>IF(N226="základní",J226,0)</f>
        <v>0</v>
      </c>
      <c r="BF226" s="149">
        <f>IF(N226="snížená",J226,0)</f>
        <v>0</v>
      </c>
      <c r="BG226" s="149">
        <f>IF(N226="zákl. přenesená",J226,0)</f>
        <v>0</v>
      </c>
      <c r="BH226" s="149">
        <f>IF(N226="sníž. přenesená",J226,0)</f>
        <v>0</v>
      </c>
      <c r="BI226" s="149">
        <f>IF(N226="nulová",J226,0)</f>
        <v>0</v>
      </c>
      <c r="BJ226" s="17" t="s">
        <v>84</v>
      </c>
      <c r="BK226" s="149">
        <f>ROUND(I226*H226,2)</f>
        <v>0</v>
      </c>
      <c r="BL226" s="17" t="s">
        <v>494</v>
      </c>
      <c r="BM226" s="148" t="s">
        <v>1088</v>
      </c>
    </row>
    <row r="227" spans="2:65" s="1" customFormat="1" x14ac:dyDescent="0.2">
      <c r="B227" s="32"/>
      <c r="D227" s="150" t="s">
        <v>348</v>
      </c>
      <c r="F227" s="151" t="s">
        <v>1016</v>
      </c>
      <c r="I227" s="152"/>
      <c r="L227" s="32"/>
      <c r="M227" s="153"/>
      <c r="T227" s="56"/>
      <c r="AT227" s="17" t="s">
        <v>348</v>
      </c>
      <c r="AU227" s="17" t="s">
        <v>86</v>
      </c>
    </row>
    <row r="228" spans="2:65" s="12" customFormat="1" x14ac:dyDescent="0.2">
      <c r="B228" s="155"/>
      <c r="D228" s="150" t="s">
        <v>376</v>
      </c>
      <c r="E228" s="156" t="s">
        <v>1</v>
      </c>
      <c r="F228" s="157" t="s">
        <v>1089</v>
      </c>
      <c r="H228" s="158">
        <v>40.5</v>
      </c>
      <c r="I228" s="159"/>
      <c r="L228" s="155"/>
      <c r="M228" s="160"/>
      <c r="T228" s="161"/>
      <c r="AT228" s="156" t="s">
        <v>376</v>
      </c>
      <c r="AU228" s="156" t="s">
        <v>86</v>
      </c>
      <c r="AV228" s="12" t="s">
        <v>86</v>
      </c>
      <c r="AW228" s="12" t="s">
        <v>34</v>
      </c>
      <c r="AX228" s="12" t="s">
        <v>84</v>
      </c>
      <c r="AY228" s="156" t="s">
        <v>339</v>
      </c>
    </row>
    <row r="229" spans="2:65" s="11" customFormat="1" ht="25.95" customHeight="1" x14ac:dyDescent="0.25">
      <c r="B229" s="124"/>
      <c r="D229" s="125" t="s">
        <v>76</v>
      </c>
      <c r="E229" s="126" t="s">
        <v>525</v>
      </c>
      <c r="F229" s="126" t="s">
        <v>526</v>
      </c>
      <c r="I229" s="127"/>
      <c r="J229" s="128">
        <f>BK229</f>
        <v>0</v>
      </c>
      <c r="L229" s="124"/>
      <c r="M229" s="129"/>
      <c r="P229" s="130">
        <f>SUM(P230:P287)</f>
        <v>0</v>
      </c>
      <c r="R229" s="130">
        <f>SUM(R230:R287)</f>
        <v>0</v>
      </c>
      <c r="T229" s="131">
        <f>SUM(T230:T287)</f>
        <v>0</v>
      </c>
      <c r="AR229" s="125" t="s">
        <v>249</v>
      </c>
      <c r="AT229" s="132" t="s">
        <v>76</v>
      </c>
      <c r="AU229" s="132" t="s">
        <v>77</v>
      </c>
      <c r="AY229" s="125" t="s">
        <v>339</v>
      </c>
      <c r="BK229" s="133">
        <f>SUM(BK230:BK287)</f>
        <v>0</v>
      </c>
    </row>
    <row r="230" spans="2:65" s="1" customFormat="1" ht="16.5" customHeight="1" x14ac:dyDescent="0.2">
      <c r="B230" s="136"/>
      <c r="C230" s="137" t="s">
        <v>521</v>
      </c>
      <c r="D230" s="137" t="s">
        <v>342</v>
      </c>
      <c r="E230" s="138" t="s">
        <v>613</v>
      </c>
      <c r="F230" s="139" t="s">
        <v>614</v>
      </c>
      <c r="G230" s="140" t="s">
        <v>493</v>
      </c>
      <c r="H230" s="141">
        <v>17.141999999999999</v>
      </c>
      <c r="I230" s="142"/>
      <c r="J230" s="143">
        <f>ROUND(I230*H230,2)</f>
        <v>0</v>
      </c>
      <c r="K230" s="139" t="s">
        <v>346</v>
      </c>
      <c r="L230" s="32"/>
      <c r="M230" s="144" t="s">
        <v>1</v>
      </c>
      <c r="N230" s="145" t="s">
        <v>42</v>
      </c>
      <c r="P230" s="146">
        <f>O230*H230</f>
        <v>0</v>
      </c>
      <c r="Q230" s="146">
        <v>0</v>
      </c>
      <c r="R230" s="146">
        <f>Q230*H230</f>
        <v>0</v>
      </c>
      <c r="S230" s="146">
        <v>0</v>
      </c>
      <c r="T230" s="147">
        <f>S230*H230</f>
        <v>0</v>
      </c>
      <c r="AR230" s="148" t="s">
        <v>530</v>
      </c>
      <c r="AT230" s="148" t="s">
        <v>342</v>
      </c>
      <c r="AU230" s="148" t="s">
        <v>84</v>
      </c>
      <c r="AY230" s="17" t="s">
        <v>339</v>
      </c>
      <c r="BE230" s="149">
        <f>IF(N230="základní",J230,0)</f>
        <v>0</v>
      </c>
      <c r="BF230" s="149">
        <f>IF(N230="snížená",J230,0)</f>
        <v>0</v>
      </c>
      <c r="BG230" s="149">
        <f>IF(N230="zákl. přenesená",J230,0)</f>
        <v>0</v>
      </c>
      <c r="BH230" s="149">
        <f>IF(N230="sníž. přenesená",J230,0)</f>
        <v>0</v>
      </c>
      <c r="BI230" s="149">
        <f>IF(N230="nulová",J230,0)</f>
        <v>0</v>
      </c>
      <c r="BJ230" s="17" t="s">
        <v>84</v>
      </c>
      <c r="BK230" s="149">
        <f>ROUND(I230*H230,2)</f>
        <v>0</v>
      </c>
      <c r="BL230" s="17" t="s">
        <v>530</v>
      </c>
      <c r="BM230" s="148" t="s">
        <v>1090</v>
      </c>
    </row>
    <row r="231" spans="2:65" s="1" customFormat="1" ht="28.8" x14ac:dyDescent="0.2">
      <c r="B231" s="32"/>
      <c r="D231" s="150" t="s">
        <v>348</v>
      </c>
      <c r="F231" s="151" t="s">
        <v>616</v>
      </c>
      <c r="I231" s="152"/>
      <c r="L231" s="32"/>
      <c r="M231" s="153"/>
      <c r="T231" s="56"/>
      <c r="AT231" s="17" t="s">
        <v>348</v>
      </c>
      <c r="AU231" s="17" t="s">
        <v>84</v>
      </c>
    </row>
    <row r="232" spans="2:65" s="12" customFormat="1" x14ac:dyDescent="0.2">
      <c r="B232" s="155"/>
      <c r="D232" s="150" t="s">
        <v>376</v>
      </c>
      <c r="E232" s="156" t="s">
        <v>1</v>
      </c>
      <c r="F232" s="157" t="s">
        <v>1091</v>
      </c>
      <c r="H232" s="158">
        <v>2.98</v>
      </c>
      <c r="I232" s="159"/>
      <c r="L232" s="155"/>
      <c r="M232" s="160"/>
      <c r="T232" s="161"/>
      <c r="AT232" s="156" t="s">
        <v>376</v>
      </c>
      <c r="AU232" s="156" t="s">
        <v>84</v>
      </c>
      <c r="AV232" s="12" t="s">
        <v>86</v>
      </c>
      <c r="AW232" s="12" t="s">
        <v>34</v>
      </c>
      <c r="AX232" s="12" t="s">
        <v>77</v>
      </c>
      <c r="AY232" s="156" t="s">
        <v>339</v>
      </c>
    </row>
    <row r="233" spans="2:65" s="12" customFormat="1" x14ac:dyDescent="0.2">
      <c r="B233" s="155"/>
      <c r="D233" s="150" t="s">
        <v>376</v>
      </c>
      <c r="E233" s="156" t="s">
        <v>1</v>
      </c>
      <c r="F233" s="157" t="s">
        <v>1092</v>
      </c>
      <c r="H233" s="158">
        <v>6.11</v>
      </c>
      <c r="I233" s="159"/>
      <c r="L233" s="155"/>
      <c r="M233" s="160"/>
      <c r="T233" s="161"/>
      <c r="AT233" s="156" t="s">
        <v>376</v>
      </c>
      <c r="AU233" s="156" t="s">
        <v>84</v>
      </c>
      <c r="AV233" s="12" t="s">
        <v>86</v>
      </c>
      <c r="AW233" s="12" t="s">
        <v>34</v>
      </c>
      <c r="AX233" s="12" t="s">
        <v>77</v>
      </c>
      <c r="AY233" s="156" t="s">
        <v>339</v>
      </c>
    </row>
    <row r="234" spans="2:65" s="12" customFormat="1" x14ac:dyDescent="0.2">
      <c r="B234" s="155"/>
      <c r="D234" s="150" t="s">
        <v>376</v>
      </c>
      <c r="E234" s="156" t="s">
        <v>1</v>
      </c>
      <c r="F234" s="157" t="s">
        <v>1093</v>
      </c>
      <c r="H234" s="158">
        <v>8.0519999999999996</v>
      </c>
      <c r="I234" s="159"/>
      <c r="L234" s="155"/>
      <c r="M234" s="160"/>
      <c r="T234" s="161"/>
      <c r="AT234" s="156" t="s">
        <v>376</v>
      </c>
      <c r="AU234" s="156" t="s">
        <v>84</v>
      </c>
      <c r="AV234" s="12" t="s">
        <v>86</v>
      </c>
      <c r="AW234" s="12" t="s">
        <v>34</v>
      </c>
      <c r="AX234" s="12" t="s">
        <v>77</v>
      </c>
      <c r="AY234" s="156" t="s">
        <v>339</v>
      </c>
    </row>
    <row r="235" spans="2:65" s="13" customFormat="1" x14ac:dyDescent="0.2">
      <c r="B235" s="162"/>
      <c r="D235" s="150" t="s">
        <v>376</v>
      </c>
      <c r="E235" s="163" t="s">
        <v>1</v>
      </c>
      <c r="F235" s="164" t="s">
        <v>398</v>
      </c>
      <c r="H235" s="165">
        <v>17.141999999999999</v>
      </c>
      <c r="I235" s="166"/>
      <c r="L235" s="162"/>
      <c r="M235" s="167"/>
      <c r="T235" s="168"/>
      <c r="AT235" s="163" t="s">
        <v>376</v>
      </c>
      <c r="AU235" s="163" t="s">
        <v>84</v>
      </c>
      <c r="AV235" s="13" t="s">
        <v>249</v>
      </c>
      <c r="AW235" s="13" t="s">
        <v>34</v>
      </c>
      <c r="AX235" s="13" t="s">
        <v>84</v>
      </c>
      <c r="AY235" s="163" t="s">
        <v>339</v>
      </c>
    </row>
    <row r="236" spans="2:65" s="1" customFormat="1" ht="24.15" customHeight="1" x14ac:dyDescent="0.2">
      <c r="B236" s="136"/>
      <c r="C236" s="137" t="s">
        <v>527</v>
      </c>
      <c r="D236" s="137" t="s">
        <v>342</v>
      </c>
      <c r="E236" s="138" t="s">
        <v>568</v>
      </c>
      <c r="F236" s="139" t="s">
        <v>569</v>
      </c>
      <c r="G236" s="140" t="s">
        <v>493</v>
      </c>
      <c r="H236" s="141">
        <v>17.141999999999999</v>
      </c>
      <c r="I236" s="142"/>
      <c r="J236" s="143">
        <f>ROUND(I236*H236,2)</f>
        <v>0</v>
      </c>
      <c r="K236" s="139" t="s">
        <v>346</v>
      </c>
      <c r="L236" s="32"/>
      <c r="M236" s="144" t="s">
        <v>1</v>
      </c>
      <c r="N236" s="145" t="s">
        <v>42</v>
      </c>
      <c r="P236" s="146">
        <f>O236*H236</f>
        <v>0</v>
      </c>
      <c r="Q236" s="146">
        <v>0</v>
      </c>
      <c r="R236" s="146">
        <f>Q236*H236</f>
        <v>0</v>
      </c>
      <c r="S236" s="146">
        <v>0</v>
      </c>
      <c r="T236" s="147">
        <f>S236*H236</f>
        <v>0</v>
      </c>
      <c r="AR236" s="148" t="s">
        <v>530</v>
      </c>
      <c r="AT236" s="148" t="s">
        <v>342</v>
      </c>
      <c r="AU236" s="148" t="s">
        <v>84</v>
      </c>
      <c r="AY236" s="17" t="s">
        <v>339</v>
      </c>
      <c r="BE236" s="149">
        <f>IF(N236="základní",J236,0)</f>
        <v>0</v>
      </c>
      <c r="BF236" s="149">
        <f>IF(N236="snížená",J236,0)</f>
        <v>0</v>
      </c>
      <c r="BG236" s="149">
        <f>IF(N236="zákl. přenesená",J236,0)</f>
        <v>0</v>
      </c>
      <c r="BH236" s="149">
        <f>IF(N236="sníž. přenesená",J236,0)</f>
        <v>0</v>
      </c>
      <c r="BI236" s="149">
        <f>IF(N236="nulová",J236,0)</f>
        <v>0</v>
      </c>
      <c r="BJ236" s="17" t="s">
        <v>84</v>
      </c>
      <c r="BK236" s="149">
        <f>ROUND(I236*H236,2)</f>
        <v>0</v>
      </c>
      <c r="BL236" s="17" t="s">
        <v>530</v>
      </c>
      <c r="BM236" s="148" t="s">
        <v>1094</v>
      </c>
    </row>
    <row r="237" spans="2:65" s="1" customFormat="1" ht="38.4" x14ac:dyDescent="0.2">
      <c r="B237" s="32"/>
      <c r="D237" s="150" t="s">
        <v>348</v>
      </c>
      <c r="F237" s="151" t="s">
        <v>571</v>
      </c>
      <c r="I237" s="152"/>
      <c r="L237" s="32"/>
      <c r="M237" s="153"/>
      <c r="T237" s="56"/>
      <c r="AT237" s="17" t="s">
        <v>348</v>
      </c>
      <c r="AU237" s="17" t="s">
        <v>84</v>
      </c>
    </row>
    <row r="238" spans="2:65" s="12" customFormat="1" x14ac:dyDescent="0.2">
      <c r="B238" s="155"/>
      <c r="D238" s="150" t="s">
        <v>376</v>
      </c>
      <c r="E238" s="156" t="s">
        <v>1</v>
      </c>
      <c r="F238" s="157" t="s">
        <v>1091</v>
      </c>
      <c r="H238" s="158">
        <v>2.98</v>
      </c>
      <c r="I238" s="159"/>
      <c r="L238" s="155"/>
      <c r="M238" s="160"/>
      <c r="T238" s="161"/>
      <c r="AT238" s="156" t="s">
        <v>376</v>
      </c>
      <c r="AU238" s="156" t="s">
        <v>84</v>
      </c>
      <c r="AV238" s="12" t="s">
        <v>86</v>
      </c>
      <c r="AW238" s="12" t="s">
        <v>34</v>
      </c>
      <c r="AX238" s="12" t="s">
        <v>77</v>
      </c>
      <c r="AY238" s="156" t="s">
        <v>339</v>
      </c>
    </row>
    <row r="239" spans="2:65" s="12" customFormat="1" x14ac:dyDescent="0.2">
      <c r="B239" s="155"/>
      <c r="D239" s="150" t="s">
        <v>376</v>
      </c>
      <c r="E239" s="156" t="s">
        <v>1</v>
      </c>
      <c r="F239" s="157" t="s">
        <v>1092</v>
      </c>
      <c r="H239" s="158">
        <v>6.11</v>
      </c>
      <c r="I239" s="159"/>
      <c r="L239" s="155"/>
      <c r="M239" s="160"/>
      <c r="T239" s="161"/>
      <c r="AT239" s="156" t="s">
        <v>376</v>
      </c>
      <c r="AU239" s="156" t="s">
        <v>84</v>
      </c>
      <c r="AV239" s="12" t="s">
        <v>86</v>
      </c>
      <c r="AW239" s="12" t="s">
        <v>34</v>
      </c>
      <c r="AX239" s="12" t="s">
        <v>77</v>
      </c>
      <c r="AY239" s="156" t="s">
        <v>339</v>
      </c>
    </row>
    <row r="240" spans="2:65" s="12" customFormat="1" x14ac:dyDescent="0.2">
      <c r="B240" s="155"/>
      <c r="D240" s="150" t="s">
        <v>376</v>
      </c>
      <c r="E240" s="156" t="s">
        <v>1</v>
      </c>
      <c r="F240" s="157" t="s">
        <v>1093</v>
      </c>
      <c r="H240" s="158">
        <v>8.0519999999999996</v>
      </c>
      <c r="I240" s="159"/>
      <c r="L240" s="155"/>
      <c r="M240" s="160"/>
      <c r="T240" s="161"/>
      <c r="AT240" s="156" t="s">
        <v>376</v>
      </c>
      <c r="AU240" s="156" t="s">
        <v>84</v>
      </c>
      <c r="AV240" s="12" t="s">
        <v>86</v>
      </c>
      <c r="AW240" s="12" t="s">
        <v>34</v>
      </c>
      <c r="AX240" s="12" t="s">
        <v>77</v>
      </c>
      <c r="AY240" s="156" t="s">
        <v>339</v>
      </c>
    </row>
    <row r="241" spans="2:65" s="13" customFormat="1" x14ac:dyDescent="0.2">
      <c r="B241" s="162"/>
      <c r="D241" s="150" t="s">
        <v>376</v>
      </c>
      <c r="E241" s="163" t="s">
        <v>1</v>
      </c>
      <c r="F241" s="164" t="s">
        <v>398</v>
      </c>
      <c r="H241" s="165">
        <v>17.141999999999999</v>
      </c>
      <c r="I241" s="166"/>
      <c r="L241" s="162"/>
      <c r="M241" s="167"/>
      <c r="T241" s="168"/>
      <c r="AT241" s="163" t="s">
        <v>376</v>
      </c>
      <c r="AU241" s="163" t="s">
        <v>84</v>
      </c>
      <c r="AV241" s="13" t="s">
        <v>249</v>
      </c>
      <c r="AW241" s="13" t="s">
        <v>34</v>
      </c>
      <c r="AX241" s="13" t="s">
        <v>84</v>
      </c>
      <c r="AY241" s="163" t="s">
        <v>339</v>
      </c>
    </row>
    <row r="242" spans="2:65" s="1" customFormat="1" ht="24.15" customHeight="1" x14ac:dyDescent="0.2">
      <c r="B242" s="136"/>
      <c r="C242" s="137" t="s">
        <v>537</v>
      </c>
      <c r="D242" s="137" t="s">
        <v>342</v>
      </c>
      <c r="E242" s="138" t="s">
        <v>583</v>
      </c>
      <c r="F242" s="139" t="s">
        <v>584</v>
      </c>
      <c r="G242" s="140" t="s">
        <v>493</v>
      </c>
      <c r="H242" s="141">
        <v>48.311999999999998</v>
      </c>
      <c r="I242" s="142"/>
      <c r="J242" s="143">
        <f>ROUND(I242*H242,2)</f>
        <v>0</v>
      </c>
      <c r="K242" s="139" t="s">
        <v>346</v>
      </c>
      <c r="L242" s="32"/>
      <c r="M242" s="144" t="s">
        <v>1</v>
      </c>
      <c r="N242" s="145" t="s">
        <v>42</v>
      </c>
      <c r="P242" s="146">
        <f>O242*H242</f>
        <v>0</v>
      </c>
      <c r="Q242" s="146">
        <v>0</v>
      </c>
      <c r="R242" s="146">
        <f>Q242*H242</f>
        <v>0</v>
      </c>
      <c r="S242" s="146">
        <v>0</v>
      </c>
      <c r="T242" s="147">
        <f>S242*H242</f>
        <v>0</v>
      </c>
      <c r="AR242" s="148" t="s">
        <v>530</v>
      </c>
      <c r="AT242" s="148" t="s">
        <v>342</v>
      </c>
      <c r="AU242" s="148" t="s">
        <v>84</v>
      </c>
      <c r="AY242" s="17" t="s">
        <v>339</v>
      </c>
      <c r="BE242" s="149">
        <f>IF(N242="základní",J242,0)</f>
        <v>0</v>
      </c>
      <c r="BF242" s="149">
        <f>IF(N242="snížená",J242,0)</f>
        <v>0</v>
      </c>
      <c r="BG242" s="149">
        <f>IF(N242="zákl. přenesená",J242,0)</f>
        <v>0</v>
      </c>
      <c r="BH242" s="149">
        <f>IF(N242="sníž. přenesená",J242,0)</f>
        <v>0</v>
      </c>
      <c r="BI242" s="149">
        <f>IF(N242="nulová",J242,0)</f>
        <v>0</v>
      </c>
      <c r="BJ242" s="17" t="s">
        <v>84</v>
      </c>
      <c r="BK242" s="149">
        <f>ROUND(I242*H242,2)</f>
        <v>0</v>
      </c>
      <c r="BL242" s="17" t="s">
        <v>530</v>
      </c>
      <c r="BM242" s="148" t="s">
        <v>1095</v>
      </c>
    </row>
    <row r="243" spans="2:65" s="1" customFormat="1" ht="38.4" x14ac:dyDescent="0.2">
      <c r="B243" s="32"/>
      <c r="D243" s="150" t="s">
        <v>348</v>
      </c>
      <c r="F243" s="151" t="s">
        <v>586</v>
      </c>
      <c r="I243" s="152"/>
      <c r="L243" s="32"/>
      <c r="M243" s="153"/>
      <c r="T243" s="56"/>
      <c r="AT243" s="17" t="s">
        <v>348</v>
      </c>
      <c r="AU243" s="17" t="s">
        <v>84</v>
      </c>
    </row>
    <row r="244" spans="2:65" s="12" customFormat="1" x14ac:dyDescent="0.2">
      <c r="B244" s="155"/>
      <c r="D244" s="150" t="s">
        <v>376</v>
      </c>
      <c r="E244" s="156" t="s">
        <v>1</v>
      </c>
      <c r="F244" s="157" t="s">
        <v>1096</v>
      </c>
      <c r="H244" s="158">
        <v>48.311999999999998</v>
      </c>
      <c r="I244" s="159"/>
      <c r="L244" s="155"/>
      <c r="M244" s="160"/>
      <c r="T244" s="161"/>
      <c r="AT244" s="156" t="s">
        <v>376</v>
      </c>
      <c r="AU244" s="156" t="s">
        <v>84</v>
      </c>
      <c r="AV244" s="12" t="s">
        <v>86</v>
      </c>
      <c r="AW244" s="12" t="s">
        <v>34</v>
      </c>
      <c r="AX244" s="12" t="s">
        <v>84</v>
      </c>
      <c r="AY244" s="156" t="s">
        <v>339</v>
      </c>
    </row>
    <row r="245" spans="2:65" s="1" customFormat="1" ht="16.5" customHeight="1" x14ac:dyDescent="0.2">
      <c r="B245" s="136"/>
      <c r="C245" s="137" t="s">
        <v>542</v>
      </c>
      <c r="D245" s="137" t="s">
        <v>342</v>
      </c>
      <c r="E245" s="138" t="s">
        <v>1097</v>
      </c>
      <c r="F245" s="139" t="s">
        <v>1098</v>
      </c>
      <c r="G245" s="140" t="s">
        <v>493</v>
      </c>
      <c r="H245" s="141">
        <v>6.875</v>
      </c>
      <c r="I245" s="142"/>
      <c r="J245" s="143">
        <f>ROUND(I245*H245,2)</f>
        <v>0</v>
      </c>
      <c r="K245" s="139" t="s">
        <v>346</v>
      </c>
      <c r="L245" s="32"/>
      <c r="M245" s="144" t="s">
        <v>1</v>
      </c>
      <c r="N245" s="145" t="s">
        <v>42</v>
      </c>
      <c r="P245" s="146">
        <f>O245*H245</f>
        <v>0</v>
      </c>
      <c r="Q245" s="146">
        <v>0</v>
      </c>
      <c r="R245" s="146">
        <f>Q245*H245</f>
        <v>0</v>
      </c>
      <c r="S245" s="146">
        <v>0</v>
      </c>
      <c r="T245" s="147">
        <f>S245*H245</f>
        <v>0</v>
      </c>
      <c r="AR245" s="148" t="s">
        <v>530</v>
      </c>
      <c r="AT245" s="148" t="s">
        <v>342</v>
      </c>
      <c r="AU245" s="148" t="s">
        <v>84</v>
      </c>
      <c r="AY245" s="17" t="s">
        <v>339</v>
      </c>
      <c r="BE245" s="149">
        <f>IF(N245="základní",J245,0)</f>
        <v>0</v>
      </c>
      <c r="BF245" s="149">
        <f>IF(N245="snížená",J245,0)</f>
        <v>0</v>
      </c>
      <c r="BG245" s="149">
        <f>IF(N245="zákl. přenesená",J245,0)</f>
        <v>0</v>
      </c>
      <c r="BH245" s="149">
        <f>IF(N245="sníž. přenesená",J245,0)</f>
        <v>0</v>
      </c>
      <c r="BI245" s="149">
        <f>IF(N245="nulová",J245,0)</f>
        <v>0</v>
      </c>
      <c r="BJ245" s="17" t="s">
        <v>84</v>
      </c>
      <c r="BK245" s="149">
        <f>ROUND(I245*H245,2)</f>
        <v>0</v>
      </c>
      <c r="BL245" s="17" t="s">
        <v>530</v>
      </c>
      <c r="BM245" s="148" t="s">
        <v>1099</v>
      </c>
    </row>
    <row r="246" spans="2:65" s="1" customFormat="1" ht="57.6" x14ac:dyDescent="0.2">
      <c r="B246" s="32"/>
      <c r="D246" s="150" t="s">
        <v>348</v>
      </c>
      <c r="F246" s="151" t="s">
        <v>1100</v>
      </c>
      <c r="I246" s="152"/>
      <c r="L246" s="32"/>
      <c r="M246" s="153"/>
      <c r="T246" s="56"/>
      <c r="AT246" s="17" t="s">
        <v>348</v>
      </c>
      <c r="AU246" s="17" t="s">
        <v>84</v>
      </c>
    </row>
    <row r="247" spans="2:65" s="12" customFormat="1" x14ac:dyDescent="0.2">
      <c r="B247" s="155"/>
      <c r="D247" s="150" t="s">
        <v>376</v>
      </c>
      <c r="E247" s="156" t="s">
        <v>1</v>
      </c>
      <c r="F247" s="157" t="s">
        <v>1101</v>
      </c>
      <c r="H247" s="158">
        <v>1.341</v>
      </c>
      <c r="I247" s="159"/>
      <c r="L247" s="155"/>
      <c r="M247" s="160"/>
      <c r="T247" s="161"/>
      <c r="AT247" s="156" t="s">
        <v>376</v>
      </c>
      <c r="AU247" s="156" t="s">
        <v>84</v>
      </c>
      <c r="AV247" s="12" t="s">
        <v>86</v>
      </c>
      <c r="AW247" s="12" t="s">
        <v>34</v>
      </c>
      <c r="AX247" s="12" t="s">
        <v>77</v>
      </c>
      <c r="AY247" s="156" t="s">
        <v>339</v>
      </c>
    </row>
    <row r="248" spans="2:65" s="12" customFormat="1" x14ac:dyDescent="0.2">
      <c r="B248" s="155"/>
      <c r="D248" s="150" t="s">
        <v>376</v>
      </c>
      <c r="E248" s="156" t="s">
        <v>1</v>
      </c>
      <c r="F248" s="157" t="s">
        <v>1102</v>
      </c>
      <c r="H248" s="158">
        <v>3.528</v>
      </c>
      <c r="I248" s="159"/>
      <c r="L248" s="155"/>
      <c r="M248" s="160"/>
      <c r="T248" s="161"/>
      <c r="AT248" s="156" t="s">
        <v>376</v>
      </c>
      <c r="AU248" s="156" t="s">
        <v>84</v>
      </c>
      <c r="AV248" s="12" t="s">
        <v>86</v>
      </c>
      <c r="AW248" s="12" t="s">
        <v>34</v>
      </c>
      <c r="AX248" s="12" t="s">
        <v>77</v>
      </c>
      <c r="AY248" s="156" t="s">
        <v>339</v>
      </c>
    </row>
    <row r="249" spans="2:65" s="12" customFormat="1" x14ac:dyDescent="0.2">
      <c r="B249" s="155"/>
      <c r="D249" s="150" t="s">
        <v>376</v>
      </c>
      <c r="E249" s="156" t="s">
        <v>1</v>
      </c>
      <c r="F249" s="157" t="s">
        <v>1103</v>
      </c>
      <c r="H249" s="158">
        <v>2.0059999999999998</v>
      </c>
      <c r="I249" s="159"/>
      <c r="L249" s="155"/>
      <c r="M249" s="160"/>
      <c r="T249" s="161"/>
      <c r="AT249" s="156" t="s">
        <v>376</v>
      </c>
      <c r="AU249" s="156" t="s">
        <v>84</v>
      </c>
      <c r="AV249" s="12" t="s">
        <v>86</v>
      </c>
      <c r="AW249" s="12" t="s">
        <v>34</v>
      </c>
      <c r="AX249" s="12" t="s">
        <v>77</v>
      </c>
      <c r="AY249" s="156" t="s">
        <v>339</v>
      </c>
    </row>
    <row r="250" spans="2:65" s="13" customFormat="1" x14ac:dyDescent="0.2">
      <c r="B250" s="162"/>
      <c r="D250" s="150" t="s">
        <v>376</v>
      </c>
      <c r="E250" s="163" t="s">
        <v>1</v>
      </c>
      <c r="F250" s="164" t="s">
        <v>398</v>
      </c>
      <c r="H250" s="165">
        <v>6.875</v>
      </c>
      <c r="I250" s="166"/>
      <c r="L250" s="162"/>
      <c r="M250" s="167"/>
      <c r="T250" s="168"/>
      <c r="AT250" s="163" t="s">
        <v>376</v>
      </c>
      <c r="AU250" s="163" t="s">
        <v>84</v>
      </c>
      <c r="AV250" s="13" t="s">
        <v>249</v>
      </c>
      <c r="AW250" s="13" t="s">
        <v>34</v>
      </c>
      <c r="AX250" s="13" t="s">
        <v>84</v>
      </c>
      <c r="AY250" s="163" t="s">
        <v>339</v>
      </c>
    </row>
    <row r="251" spans="2:65" s="1" customFormat="1" ht="24.15" customHeight="1" x14ac:dyDescent="0.2">
      <c r="B251" s="136"/>
      <c r="C251" s="137" t="s">
        <v>549</v>
      </c>
      <c r="D251" s="137" t="s">
        <v>342</v>
      </c>
      <c r="E251" s="138" t="s">
        <v>538</v>
      </c>
      <c r="F251" s="139" t="s">
        <v>539</v>
      </c>
      <c r="G251" s="140" t="s">
        <v>493</v>
      </c>
      <c r="H251" s="141">
        <v>6.875</v>
      </c>
      <c r="I251" s="142"/>
      <c r="J251" s="143">
        <f>ROUND(I251*H251,2)</f>
        <v>0</v>
      </c>
      <c r="K251" s="139" t="s">
        <v>346</v>
      </c>
      <c r="L251" s="32"/>
      <c r="M251" s="144" t="s">
        <v>1</v>
      </c>
      <c r="N251" s="145" t="s">
        <v>42</v>
      </c>
      <c r="P251" s="146">
        <f>O251*H251</f>
        <v>0</v>
      </c>
      <c r="Q251" s="146">
        <v>0</v>
      </c>
      <c r="R251" s="146">
        <f>Q251*H251</f>
        <v>0</v>
      </c>
      <c r="S251" s="146">
        <v>0</v>
      </c>
      <c r="T251" s="147">
        <f>S251*H251</f>
        <v>0</v>
      </c>
      <c r="AR251" s="148" t="s">
        <v>530</v>
      </c>
      <c r="AT251" s="148" t="s">
        <v>342</v>
      </c>
      <c r="AU251" s="148" t="s">
        <v>84</v>
      </c>
      <c r="AY251" s="17" t="s">
        <v>339</v>
      </c>
      <c r="BE251" s="149">
        <f>IF(N251="základní",J251,0)</f>
        <v>0</v>
      </c>
      <c r="BF251" s="149">
        <f>IF(N251="snížená",J251,0)</f>
        <v>0</v>
      </c>
      <c r="BG251" s="149">
        <f>IF(N251="zákl. přenesená",J251,0)</f>
        <v>0</v>
      </c>
      <c r="BH251" s="149">
        <f>IF(N251="sníž. přenesená",J251,0)</f>
        <v>0</v>
      </c>
      <c r="BI251" s="149">
        <f>IF(N251="nulová",J251,0)</f>
        <v>0</v>
      </c>
      <c r="BJ251" s="17" t="s">
        <v>84</v>
      </c>
      <c r="BK251" s="149">
        <f>ROUND(I251*H251,2)</f>
        <v>0</v>
      </c>
      <c r="BL251" s="17" t="s">
        <v>530</v>
      </c>
      <c r="BM251" s="148" t="s">
        <v>1104</v>
      </c>
    </row>
    <row r="252" spans="2:65" s="1" customFormat="1" ht="38.4" x14ac:dyDescent="0.2">
      <c r="B252" s="32"/>
      <c r="D252" s="150" t="s">
        <v>348</v>
      </c>
      <c r="F252" s="151" t="s">
        <v>541</v>
      </c>
      <c r="I252" s="152"/>
      <c r="L252" s="32"/>
      <c r="M252" s="153"/>
      <c r="T252" s="56"/>
      <c r="AT252" s="17" t="s">
        <v>348</v>
      </c>
      <c r="AU252" s="17" t="s">
        <v>84</v>
      </c>
    </row>
    <row r="253" spans="2:65" s="12" customFormat="1" x14ac:dyDescent="0.2">
      <c r="B253" s="155"/>
      <c r="D253" s="150" t="s">
        <v>376</v>
      </c>
      <c r="E253" s="156" t="s">
        <v>1</v>
      </c>
      <c r="F253" s="157" t="s">
        <v>1105</v>
      </c>
      <c r="H253" s="158">
        <v>6.875</v>
      </c>
      <c r="I253" s="159"/>
      <c r="L253" s="155"/>
      <c r="M253" s="160"/>
      <c r="T253" s="161"/>
      <c r="AT253" s="156" t="s">
        <v>376</v>
      </c>
      <c r="AU253" s="156" t="s">
        <v>84</v>
      </c>
      <c r="AV253" s="12" t="s">
        <v>86</v>
      </c>
      <c r="AW253" s="12" t="s">
        <v>34</v>
      </c>
      <c r="AX253" s="12" t="s">
        <v>84</v>
      </c>
      <c r="AY253" s="156" t="s">
        <v>339</v>
      </c>
    </row>
    <row r="254" spans="2:65" s="1" customFormat="1" ht="33" customHeight="1" x14ac:dyDescent="0.2">
      <c r="B254" s="136"/>
      <c r="C254" s="137" t="s">
        <v>551</v>
      </c>
      <c r="D254" s="137" t="s">
        <v>342</v>
      </c>
      <c r="E254" s="138" t="s">
        <v>543</v>
      </c>
      <c r="F254" s="139" t="s">
        <v>544</v>
      </c>
      <c r="G254" s="140" t="s">
        <v>493</v>
      </c>
      <c r="H254" s="141">
        <v>6.7850000000000001</v>
      </c>
      <c r="I254" s="142"/>
      <c r="J254" s="143">
        <f>ROUND(I254*H254,2)</f>
        <v>0</v>
      </c>
      <c r="K254" s="139" t="s">
        <v>346</v>
      </c>
      <c r="L254" s="32"/>
      <c r="M254" s="144" t="s">
        <v>1</v>
      </c>
      <c r="N254" s="145" t="s">
        <v>42</v>
      </c>
      <c r="P254" s="146">
        <f>O254*H254</f>
        <v>0</v>
      </c>
      <c r="Q254" s="146">
        <v>0</v>
      </c>
      <c r="R254" s="146">
        <f>Q254*H254</f>
        <v>0</v>
      </c>
      <c r="S254" s="146">
        <v>0</v>
      </c>
      <c r="T254" s="147">
        <f>S254*H254</f>
        <v>0</v>
      </c>
      <c r="AR254" s="148" t="s">
        <v>530</v>
      </c>
      <c r="AT254" s="148" t="s">
        <v>342</v>
      </c>
      <c r="AU254" s="148" t="s">
        <v>84</v>
      </c>
      <c r="AY254" s="17" t="s">
        <v>339</v>
      </c>
      <c r="BE254" s="149">
        <f>IF(N254="základní",J254,0)</f>
        <v>0</v>
      </c>
      <c r="BF254" s="149">
        <f>IF(N254="snížená",J254,0)</f>
        <v>0</v>
      </c>
      <c r="BG254" s="149">
        <f>IF(N254="zákl. přenesená",J254,0)</f>
        <v>0</v>
      </c>
      <c r="BH254" s="149">
        <f>IF(N254="sníž. přenesená",J254,0)</f>
        <v>0</v>
      </c>
      <c r="BI254" s="149">
        <f>IF(N254="nulová",J254,0)</f>
        <v>0</v>
      </c>
      <c r="BJ254" s="17" t="s">
        <v>84</v>
      </c>
      <c r="BK254" s="149">
        <f>ROUND(I254*H254,2)</f>
        <v>0</v>
      </c>
      <c r="BL254" s="17" t="s">
        <v>530</v>
      </c>
      <c r="BM254" s="148" t="s">
        <v>1106</v>
      </c>
    </row>
    <row r="255" spans="2:65" s="1" customFormat="1" ht="38.4" x14ac:dyDescent="0.2">
      <c r="B255" s="32"/>
      <c r="D255" s="150" t="s">
        <v>348</v>
      </c>
      <c r="F255" s="151" t="s">
        <v>546</v>
      </c>
      <c r="I255" s="152"/>
      <c r="L255" s="32"/>
      <c r="M255" s="153"/>
      <c r="T255" s="56"/>
      <c r="AT255" s="17" t="s">
        <v>348</v>
      </c>
      <c r="AU255" s="17" t="s">
        <v>84</v>
      </c>
    </row>
    <row r="256" spans="2:65" s="12" customFormat="1" x14ac:dyDescent="0.2">
      <c r="B256" s="155"/>
      <c r="D256" s="150" t="s">
        <v>376</v>
      </c>
      <c r="E256" s="156" t="s">
        <v>1</v>
      </c>
      <c r="F256" s="157" t="s">
        <v>1107</v>
      </c>
      <c r="H256" s="158">
        <v>6.7850000000000001</v>
      </c>
      <c r="I256" s="159"/>
      <c r="L256" s="155"/>
      <c r="M256" s="160"/>
      <c r="T256" s="161"/>
      <c r="AT256" s="156" t="s">
        <v>376</v>
      </c>
      <c r="AU256" s="156" t="s">
        <v>84</v>
      </c>
      <c r="AV256" s="12" t="s">
        <v>86</v>
      </c>
      <c r="AW256" s="12" t="s">
        <v>34</v>
      </c>
      <c r="AX256" s="12" t="s">
        <v>84</v>
      </c>
      <c r="AY256" s="156" t="s">
        <v>339</v>
      </c>
    </row>
    <row r="257" spans="2:65" s="1" customFormat="1" ht="16.5" customHeight="1" x14ac:dyDescent="0.2">
      <c r="B257" s="136"/>
      <c r="C257" s="137" t="s">
        <v>555</v>
      </c>
      <c r="D257" s="137" t="s">
        <v>342</v>
      </c>
      <c r="E257" s="138" t="s">
        <v>865</v>
      </c>
      <c r="F257" s="139" t="s">
        <v>866</v>
      </c>
      <c r="G257" s="140" t="s">
        <v>493</v>
      </c>
      <c r="H257" s="141">
        <v>103.25</v>
      </c>
      <c r="I257" s="142"/>
      <c r="J257" s="143">
        <f>ROUND(I257*H257,2)</f>
        <v>0</v>
      </c>
      <c r="K257" s="139" t="s">
        <v>346</v>
      </c>
      <c r="L257" s="32"/>
      <c r="M257" s="144" t="s">
        <v>1</v>
      </c>
      <c r="N257" s="145" t="s">
        <v>42</v>
      </c>
      <c r="P257" s="146">
        <f>O257*H257</f>
        <v>0</v>
      </c>
      <c r="Q257" s="146">
        <v>0</v>
      </c>
      <c r="R257" s="146">
        <f>Q257*H257</f>
        <v>0</v>
      </c>
      <c r="S257" s="146">
        <v>0</v>
      </c>
      <c r="T257" s="147">
        <f>S257*H257</f>
        <v>0</v>
      </c>
      <c r="AR257" s="148" t="s">
        <v>530</v>
      </c>
      <c r="AT257" s="148" t="s">
        <v>342</v>
      </c>
      <c r="AU257" s="148" t="s">
        <v>84</v>
      </c>
      <c r="AY257" s="17" t="s">
        <v>339</v>
      </c>
      <c r="BE257" s="149">
        <f>IF(N257="základní",J257,0)</f>
        <v>0</v>
      </c>
      <c r="BF257" s="149">
        <f>IF(N257="snížená",J257,0)</f>
        <v>0</v>
      </c>
      <c r="BG257" s="149">
        <f>IF(N257="zákl. přenesená",J257,0)</f>
        <v>0</v>
      </c>
      <c r="BH257" s="149">
        <f>IF(N257="sníž. přenesená",J257,0)</f>
        <v>0</v>
      </c>
      <c r="BI257" s="149">
        <f>IF(N257="nulová",J257,0)</f>
        <v>0</v>
      </c>
      <c r="BJ257" s="17" t="s">
        <v>84</v>
      </c>
      <c r="BK257" s="149">
        <f>ROUND(I257*H257,2)</f>
        <v>0</v>
      </c>
      <c r="BL257" s="17" t="s">
        <v>530</v>
      </c>
      <c r="BM257" s="148" t="s">
        <v>1108</v>
      </c>
    </row>
    <row r="258" spans="2:65" s="1" customFormat="1" ht="67.2" x14ac:dyDescent="0.2">
      <c r="B258" s="32"/>
      <c r="D258" s="150" t="s">
        <v>348</v>
      </c>
      <c r="F258" s="151" t="s">
        <v>1109</v>
      </c>
      <c r="I258" s="152"/>
      <c r="L258" s="32"/>
      <c r="M258" s="153"/>
      <c r="T258" s="56"/>
      <c r="AT258" s="17" t="s">
        <v>348</v>
      </c>
      <c r="AU258" s="17" t="s">
        <v>84</v>
      </c>
    </row>
    <row r="259" spans="2:65" s="12" customFormat="1" x14ac:dyDescent="0.2">
      <c r="B259" s="155"/>
      <c r="D259" s="150" t="s">
        <v>376</v>
      </c>
      <c r="E259" s="156" t="s">
        <v>1</v>
      </c>
      <c r="F259" s="157" t="s">
        <v>1110</v>
      </c>
      <c r="H259" s="158">
        <v>103.25</v>
      </c>
      <c r="I259" s="159"/>
      <c r="L259" s="155"/>
      <c r="M259" s="160"/>
      <c r="T259" s="161"/>
      <c r="AT259" s="156" t="s">
        <v>376</v>
      </c>
      <c r="AU259" s="156" t="s">
        <v>84</v>
      </c>
      <c r="AV259" s="12" t="s">
        <v>86</v>
      </c>
      <c r="AW259" s="12" t="s">
        <v>34</v>
      </c>
      <c r="AX259" s="12" t="s">
        <v>84</v>
      </c>
      <c r="AY259" s="156" t="s">
        <v>339</v>
      </c>
    </row>
    <row r="260" spans="2:65" s="1" customFormat="1" ht="16.5" customHeight="1" x14ac:dyDescent="0.2">
      <c r="B260" s="136"/>
      <c r="C260" s="137" t="s">
        <v>561</v>
      </c>
      <c r="D260" s="137" t="s">
        <v>342</v>
      </c>
      <c r="E260" s="138" t="s">
        <v>1111</v>
      </c>
      <c r="F260" s="139" t="s">
        <v>1112</v>
      </c>
      <c r="G260" s="140" t="s">
        <v>493</v>
      </c>
      <c r="H260" s="141">
        <v>22</v>
      </c>
      <c r="I260" s="142"/>
      <c r="J260" s="143">
        <f>ROUND(I260*H260,2)</f>
        <v>0</v>
      </c>
      <c r="K260" s="139" t="s">
        <v>346</v>
      </c>
      <c r="L260" s="32"/>
      <c r="M260" s="144" t="s">
        <v>1</v>
      </c>
      <c r="N260" s="145" t="s">
        <v>42</v>
      </c>
      <c r="P260" s="146">
        <f>O260*H260</f>
        <v>0</v>
      </c>
      <c r="Q260" s="146">
        <v>0</v>
      </c>
      <c r="R260" s="146">
        <f>Q260*H260</f>
        <v>0</v>
      </c>
      <c r="S260" s="146">
        <v>0</v>
      </c>
      <c r="T260" s="147">
        <f>S260*H260</f>
        <v>0</v>
      </c>
      <c r="AR260" s="148" t="s">
        <v>530</v>
      </c>
      <c r="AT260" s="148" t="s">
        <v>342</v>
      </c>
      <c r="AU260" s="148" t="s">
        <v>84</v>
      </c>
      <c r="AY260" s="17" t="s">
        <v>339</v>
      </c>
      <c r="BE260" s="149">
        <f>IF(N260="základní",J260,0)</f>
        <v>0</v>
      </c>
      <c r="BF260" s="149">
        <f>IF(N260="snížená",J260,0)</f>
        <v>0</v>
      </c>
      <c r="BG260" s="149">
        <f>IF(N260="zákl. přenesená",J260,0)</f>
        <v>0</v>
      </c>
      <c r="BH260" s="149">
        <f>IF(N260="sníž. přenesená",J260,0)</f>
        <v>0</v>
      </c>
      <c r="BI260" s="149">
        <f>IF(N260="nulová",J260,0)</f>
        <v>0</v>
      </c>
      <c r="BJ260" s="17" t="s">
        <v>84</v>
      </c>
      <c r="BK260" s="149">
        <f>ROUND(I260*H260,2)</f>
        <v>0</v>
      </c>
      <c r="BL260" s="17" t="s">
        <v>530</v>
      </c>
      <c r="BM260" s="148" t="s">
        <v>1113</v>
      </c>
    </row>
    <row r="261" spans="2:65" s="1" customFormat="1" ht="38.4" x14ac:dyDescent="0.2">
      <c r="B261" s="32"/>
      <c r="D261" s="150" t="s">
        <v>348</v>
      </c>
      <c r="F261" s="151" t="s">
        <v>1114</v>
      </c>
      <c r="I261" s="152"/>
      <c r="L261" s="32"/>
      <c r="M261" s="153"/>
      <c r="T261" s="56"/>
      <c r="AT261" s="17" t="s">
        <v>348</v>
      </c>
      <c r="AU261" s="17" t="s">
        <v>84</v>
      </c>
    </row>
    <row r="262" spans="2:65" s="12" customFormat="1" x14ac:dyDescent="0.2">
      <c r="B262" s="155"/>
      <c r="D262" s="150" t="s">
        <v>376</v>
      </c>
      <c r="E262" s="156" t="s">
        <v>1</v>
      </c>
      <c r="F262" s="157" t="s">
        <v>1115</v>
      </c>
      <c r="H262" s="158">
        <v>22</v>
      </c>
      <c r="I262" s="159"/>
      <c r="L262" s="155"/>
      <c r="M262" s="160"/>
      <c r="T262" s="161"/>
      <c r="AT262" s="156" t="s">
        <v>376</v>
      </c>
      <c r="AU262" s="156" t="s">
        <v>84</v>
      </c>
      <c r="AV262" s="12" t="s">
        <v>86</v>
      </c>
      <c r="AW262" s="12" t="s">
        <v>34</v>
      </c>
      <c r="AX262" s="12" t="s">
        <v>84</v>
      </c>
      <c r="AY262" s="156" t="s">
        <v>339</v>
      </c>
    </row>
    <row r="263" spans="2:65" s="1" customFormat="1" ht="24.15" customHeight="1" x14ac:dyDescent="0.2">
      <c r="B263" s="136"/>
      <c r="C263" s="137" t="s">
        <v>567</v>
      </c>
      <c r="D263" s="137" t="s">
        <v>342</v>
      </c>
      <c r="E263" s="138" t="s">
        <v>568</v>
      </c>
      <c r="F263" s="139" t="s">
        <v>569</v>
      </c>
      <c r="G263" s="140" t="s">
        <v>493</v>
      </c>
      <c r="H263" s="141">
        <v>125.25</v>
      </c>
      <c r="I263" s="142"/>
      <c r="J263" s="143">
        <f>ROUND(I263*H263,2)</f>
        <v>0</v>
      </c>
      <c r="K263" s="139" t="s">
        <v>346</v>
      </c>
      <c r="L263" s="32"/>
      <c r="M263" s="144" t="s">
        <v>1</v>
      </c>
      <c r="N263" s="145" t="s">
        <v>42</v>
      </c>
      <c r="P263" s="146">
        <f>O263*H263</f>
        <v>0</v>
      </c>
      <c r="Q263" s="146">
        <v>0</v>
      </c>
      <c r="R263" s="146">
        <f>Q263*H263</f>
        <v>0</v>
      </c>
      <c r="S263" s="146">
        <v>0</v>
      </c>
      <c r="T263" s="147">
        <f>S263*H263</f>
        <v>0</v>
      </c>
      <c r="AR263" s="148" t="s">
        <v>530</v>
      </c>
      <c r="AT263" s="148" t="s">
        <v>342</v>
      </c>
      <c r="AU263" s="148" t="s">
        <v>84</v>
      </c>
      <c r="AY263" s="17" t="s">
        <v>339</v>
      </c>
      <c r="BE263" s="149">
        <f>IF(N263="základní",J263,0)</f>
        <v>0</v>
      </c>
      <c r="BF263" s="149">
        <f>IF(N263="snížená",J263,0)</f>
        <v>0</v>
      </c>
      <c r="BG263" s="149">
        <f>IF(N263="zákl. přenesená",J263,0)</f>
        <v>0</v>
      </c>
      <c r="BH263" s="149">
        <f>IF(N263="sníž. přenesená",J263,0)</f>
        <v>0</v>
      </c>
      <c r="BI263" s="149">
        <f>IF(N263="nulová",J263,0)</f>
        <v>0</v>
      </c>
      <c r="BJ263" s="17" t="s">
        <v>84</v>
      </c>
      <c r="BK263" s="149">
        <f>ROUND(I263*H263,2)</f>
        <v>0</v>
      </c>
      <c r="BL263" s="17" t="s">
        <v>530</v>
      </c>
      <c r="BM263" s="148" t="s">
        <v>1116</v>
      </c>
    </row>
    <row r="264" spans="2:65" s="1" customFormat="1" ht="38.4" x14ac:dyDescent="0.2">
      <c r="B264" s="32"/>
      <c r="D264" s="150" t="s">
        <v>348</v>
      </c>
      <c r="F264" s="151" t="s">
        <v>571</v>
      </c>
      <c r="I264" s="152"/>
      <c r="L264" s="32"/>
      <c r="M264" s="153"/>
      <c r="T264" s="56"/>
      <c r="AT264" s="17" t="s">
        <v>348</v>
      </c>
      <c r="AU264" s="17" t="s">
        <v>84</v>
      </c>
    </row>
    <row r="265" spans="2:65" s="12" customFormat="1" x14ac:dyDescent="0.2">
      <c r="B265" s="155"/>
      <c r="D265" s="150" t="s">
        <v>376</v>
      </c>
      <c r="E265" s="156" t="s">
        <v>1</v>
      </c>
      <c r="F265" s="157" t="s">
        <v>1117</v>
      </c>
      <c r="H265" s="158">
        <v>103.25</v>
      </c>
      <c r="I265" s="159"/>
      <c r="L265" s="155"/>
      <c r="M265" s="160"/>
      <c r="T265" s="161"/>
      <c r="AT265" s="156" t="s">
        <v>376</v>
      </c>
      <c r="AU265" s="156" t="s">
        <v>84</v>
      </c>
      <c r="AV265" s="12" t="s">
        <v>86</v>
      </c>
      <c r="AW265" s="12" t="s">
        <v>34</v>
      </c>
      <c r="AX265" s="12" t="s">
        <v>77</v>
      </c>
      <c r="AY265" s="156" t="s">
        <v>339</v>
      </c>
    </row>
    <row r="266" spans="2:65" s="12" customFormat="1" x14ac:dyDescent="0.2">
      <c r="B266" s="155"/>
      <c r="D266" s="150" t="s">
        <v>376</v>
      </c>
      <c r="E266" s="156" t="s">
        <v>1</v>
      </c>
      <c r="F266" s="157" t="s">
        <v>1118</v>
      </c>
      <c r="H266" s="158">
        <v>22</v>
      </c>
      <c r="I266" s="159"/>
      <c r="L266" s="155"/>
      <c r="M266" s="160"/>
      <c r="T266" s="161"/>
      <c r="AT266" s="156" t="s">
        <v>376</v>
      </c>
      <c r="AU266" s="156" t="s">
        <v>84</v>
      </c>
      <c r="AV266" s="12" t="s">
        <v>86</v>
      </c>
      <c r="AW266" s="12" t="s">
        <v>34</v>
      </c>
      <c r="AX266" s="12" t="s">
        <v>77</v>
      </c>
      <c r="AY266" s="156" t="s">
        <v>339</v>
      </c>
    </row>
    <row r="267" spans="2:65" s="13" customFormat="1" x14ac:dyDescent="0.2">
      <c r="B267" s="162"/>
      <c r="D267" s="150" t="s">
        <v>376</v>
      </c>
      <c r="E267" s="163" t="s">
        <v>1</v>
      </c>
      <c r="F267" s="164" t="s">
        <v>398</v>
      </c>
      <c r="H267" s="165">
        <v>125.25</v>
      </c>
      <c r="I267" s="166"/>
      <c r="L267" s="162"/>
      <c r="M267" s="167"/>
      <c r="T267" s="168"/>
      <c r="AT267" s="163" t="s">
        <v>376</v>
      </c>
      <c r="AU267" s="163" t="s">
        <v>84</v>
      </c>
      <c r="AV267" s="13" t="s">
        <v>249</v>
      </c>
      <c r="AW267" s="13" t="s">
        <v>34</v>
      </c>
      <c r="AX267" s="13" t="s">
        <v>84</v>
      </c>
      <c r="AY267" s="163" t="s">
        <v>339</v>
      </c>
    </row>
    <row r="268" spans="2:65" s="1" customFormat="1" ht="24.15" customHeight="1" x14ac:dyDescent="0.2">
      <c r="B268" s="136"/>
      <c r="C268" s="137" t="s">
        <v>573</v>
      </c>
      <c r="D268" s="137" t="s">
        <v>342</v>
      </c>
      <c r="E268" s="138" t="s">
        <v>583</v>
      </c>
      <c r="F268" s="139" t="s">
        <v>584</v>
      </c>
      <c r="G268" s="140" t="s">
        <v>493</v>
      </c>
      <c r="H268" s="141">
        <v>125.25</v>
      </c>
      <c r="I268" s="142"/>
      <c r="J268" s="143">
        <f>ROUND(I268*H268,2)</f>
        <v>0</v>
      </c>
      <c r="K268" s="139" t="s">
        <v>346</v>
      </c>
      <c r="L268" s="32"/>
      <c r="M268" s="144" t="s">
        <v>1</v>
      </c>
      <c r="N268" s="145" t="s">
        <v>42</v>
      </c>
      <c r="P268" s="146">
        <f>O268*H268</f>
        <v>0</v>
      </c>
      <c r="Q268" s="146">
        <v>0</v>
      </c>
      <c r="R268" s="146">
        <f>Q268*H268</f>
        <v>0</v>
      </c>
      <c r="S268" s="146">
        <v>0</v>
      </c>
      <c r="T268" s="147">
        <f>S268*H268</f>
        <v>0</v>
      </c>
      <c r="AR268" s="148" t="s">
        <v>530</v>
      </c>
      <c r="AT268" s="148" t="s">
        <v>342</v>
      </c>
      <c r="AU268" s="148" t="s">
        <v>84</v>
      </c>
      <c r="AY268" s="17" t="s">
        <v>339</v>
      </c>
      <c r="BE268" s="149">
        <f>IF(N268="základní",J268,0)</f>
        <v>0</v>
      </c>
      <c r="BF268" s="149">
        <f>IF(N268="snížená",J268,0)</f>
        <v>0</v>
      </c>
      <c r="BG268" s="149">
        <f>IF(N268="zákl. přenesená",J268,0)</f>
        <v>0</v>
      </c>
      <c r="BH268" s="149">
        <f>IF(N268="sníž. přenesená",J268,0)</f>
        <v>0</v>
      </c>
      <c r="BI268" s="149">
        <f>IF(N268="nulová",J268,0)</f>
        <v>0</v>
      </c>
      <c r="BJ268" s="17" t="s">
        <v>84</v>
      </c>
      <c r="BK268" s="149">
        <f>ROUND(I268*H268,2)</f>
        <v>0</v>
      </c>
      <c r="BL268" s="17" t="s">
        <v>530</v>
      </c>
      <c r="BM268" s="148" t="s">
        <v>1119</v>
      </c>
    </row>
    <row r="269" spans="2:65" s="1" customFormat="1" ht="38.4" x14ac:dyDescent="0.2">
      <c r="B269" s="32"/>
      <c r="D269" s="150" t="s">
        <v>348</v>
      </c>
      <c r="F269" s="151" t="s">
        <v>586</v>
      </c>
      <c r="I269" s="152"/>
      <c r="L269" s="32"/>
      <c r="M269" s="153"/>
      <c r="T269" s="56"/>
      <c r="AT269" s="17" t="s">
        <v>348</v>
      </c>
      <c r="AU269" s="17" t="s">
        <v>84</v>
      </c>
    </row>
    <row r="270" spans="2:65" s="12" customFormat="1" x14ac:dyDescent="0.2">
      <c r="B270" s="155"/>
      <c r="D270" s="150" t="s">
        <v>376</v>
      </c>
      <c r="E270" s="156" t="s">
        <v>1</v>
      </c>
      <c r="F270" s="157" t="s">
        <v>1120</v>
      </c>
      <c r="H270" s="158">
        <v>103.25</v>
      </c>
      <c r="I270" s="159"/>
      <c r="L270" s="155"/>
      <c r="M270" s="160"/>
      <c r="T270" s="161"/>
      <c r="AT270" s="156" t="s">
        <v>376</v>
      </c>
      <c r="AU270" s="156" t="s">
        <v>84</v>
      </c>
      <c r="AV270" s="12" t="s">
        <v>86</v>
      </c>
      <c r="AW270" s="12" t="s">
        <v>34</v>
      </c>
      <c r="AX270" s="12" t="s">
        <v>77</v>
      </c>
      <c r="AY270" s="156" t="s">
        <v>339</v>
      </c>
    </row>
    <row r="271" spans="2:65" s="12" customFormat="1" x14ac:dyDescent="0.2">
      <c r="B271" s="155"/>
      <c r="D271" s="150" t="s">
        <v>376</v>
      </c>
      <c r="E271" s="156" t="s">
        <v>1</v>
      </c>
      <c r="F271" s="157" t="s">
        <v>1121</v>
      </c>
      <c r="H271" s="158">
        <v>22</v>
      </c>
      <c r="I271" s="159"/>
      <c r="L271" s="155"/>
      <c r="M271" s="160"/>
      <c r="T271" s="161"/>
      <c r="AT271" s="156" t="s">
        <v>376</v>
      </c>
      <c r="AU271" s="156" t="s">
        <v>84</v>
      </c>
      <c r="AV271" s="12" t="s">
        <v>86</v>
      </c>
      <c r="AW271" s="12" t="s">
        <v>34</v>
      </c>
      <c r="AX271" s="12" t="s">
        <v>77</v>
      </c>
      <c r="AY271" s="156" t="s">
        <v>339</v>
      </c>
    </row>
    <row r="272" spans="2:65" s="13" customFormat="1" x14ac:dyDescent="0.2">
      <c r="B272" s="162"/>
      <c r="D272" s="150" t="s">
        <v>376</v>
      </c>
      <c r="E272" s="163" t="s">
        <v>1</v>
      </c>
      <c r="F272" s="164" t="s">
        <v>398</v>
      </c>
      <c r="H272" s="165">
        <v>125.25</v>
      </c>
      <c r="I272" s="166"/>
      <c r="L272" s="162"/>
      <c r="M272" s="167"/>
      <c r="T272" s="168"/>
      <c r="AT272" s="163" t="s">
        <v>376</v>
      </c>
      <c r="AU272" s="163" t="s">
        <v>84</v>
      </c>
      <c r="AV272" s="13" t="s">
        <v>249</v>
      </c>
      <c r="AW272" s="13" t="s">
        <v>34</v>
      </c>
      <c r="AX272" s="13" t="s">
        <v>84</v>
      </c>
      <c r="AY272" s="163" t="s">
        <v>339</v>
      </c>
    </row>
    <row r="273" spans="2:65" s="1" customFormat="1" ht="24.15" customHeight="1" x14ac:dyDescent="0.2">
      <c r="B273" s="136"/>
      <c r="C273" s="137" t="s">
        <v>579</v>
      </c>
      <c r="D273" s="137" t="s">
        <v>342</v>
      </c>
      <c r="E273" s="138" t="s">
        <v>568</v>
      </c>
      <c r="F273" s="139" t="s">
        <v>569</v>
      </c>
      <c r="G273" s="140" t="s">
        <v>493</v>
      </c>
      <c r="H273" s="141">
        <v>123.81</v>
      </c>
      <c r="I273" s="142"/>
      <c r="J273" s="143">
        <f>ROUND(I273*H273,2)</f>
        <v>0</v>
      </c>
      <c r="K273" s="139" t="s">
        <v>346</v>
      </c>
      <c r="L273" s="32"/>
      <c r="M273" s="144" t="s">
        <v>1</v>
      </c>
      <c r="N273" s="145" t="s">
        <v>42</v>
      </c>
      <c r="P273" s="146">
        <f>O273*H273</f>
        <v>0</v>
      </c>
      <c r="Q273" s="146">
        <v>0</v>
      </c>
      <c r="R273" s="146">
        <f>Q273*H273</f>
        <v>0</v>
      </c>
      <c r="S273" s="146">
        <v>0</v>
      </c>
      <c r="T273" s="147">
        <f>S273*H273</f>
        <v>0</v>
      </c>
      <c r="AR273" s="148" t="s">
        <v>530</v>
      </c>
      <c r="AT273" s="148" t="s">
        <v>342</v>
      </c>
      <c r="AU273" s="148" t="s">
        <v>84</v>
      </c>
      <c r="AY273" s="17" t="s">
        <v>339</v>
      </c>
      <c r="BE273" s="149">
        <f>IF(N273="základní",J273,0)</f>
        <v>0</v>
      </c>
      <c r="BF273" s="149">
        <f>IF(N273="snížená",J273,0)</f>
        <v>0</v>
      </c>
      <c r="BG273" s="149">
        <f>IF(N273="zákl. přenesená",J273,0)</f>
        <v>0</v>
      </c>
      <c r="BH273" s="149">
        <f>IF(N273="sníž. přenesená",J273,0)</f>
        <v>0</v>
      </c>
      <c r="BI273" s="149">
        <f>IF(N273="nulová",J273,0)</f>
        <v>0</v>
      </c>
      <c r="BJ273" s="17" t="s">
        <v>84</v>
      </c>
      <c r="BK273" s="149">
        <f>ROUND(I273*H273,2)</f>
        <v>0</v>
      </c>
      <c r="BL273" s="17" t="s">
        <v>530</v>
      </c>
      <c r="BM273" s="148" t="s">
        <v>1122</v>
      </c>
    </row>
    <row r="274" spans="2:65" s="1" customFormat="1" ht="38.4" x14ac:dyDescent="0.2">
      <c r="B274" s="32"/>
      <c r="D274" s="150" t="s">
        <v>348</v>
      </c>
      <c r="F274" s="151" t="s">
        <v>571</v>
      </c>
      <c r="I274" s="152"/>
      <c r="L274" s="32"/>
      <c r="M274" s="153"/>
      <c r="T274" s="56"/>
      <c r="AT274" s="17" t="s">
        <v>348</v>
      </c>
      <c r="AU274" s="17" t="s">
        <v>84</v>
      </c>
    </row>
    <row r="275" spans="2:65" s="12" customFormat="1" x14ac:dyDescent="0.2">
      <c r="B275" s="155"/>
      <c r="D275" s="150" t="s">
        <v>376</v>
      </c>
      <c r="E275" s="156" t="s">
        <v>1</v>
      </c>
      <c r="F275" s="157" t="s">
        <v>1123</v>
      </c>
      <c r="H275" s="158">
        <v>123.81</v>
      </c>
      <c r="I275" s="159"/>
      <c r="L275" s="155"/>
      <c r="M275" s="160"/>
      <c r="T275" s="161"/>
      <c r="AT275" s="156" t="s">
        <v>376</v>
      </c>
      <c r="AU275" s="156" t="s">
        <v>84</v>
      </c>
      <c r="AV275" s="12" t="s">
        <v>86</v>
      </c>
      <c r="AW275" s="12" t="s">
        <v>34</v>
      </c>
      <c r="AX275" s="12" t="s">
        <v>84</v>
      </c>
      <c r="AY275" s="156" t="s">
        <v>339</v>
      </c>
    </row>
    <row r="276" spans="2:65" s="1" customFormat="1" ht="24.15" customHeight="1" x14ac:dyDescent="0.2">
      <c r="B276" s="136"/>
      <c r="C276" s="137" t="s">
        <v>582</v>
      </c>
      <c r="D276" s="137" t="s">
        <v>342</v>
      </c>
      <c r="E276" s="138" t="s">
        <v>583</v>
      </c>
      <c r="F276" s="139" t="s">
        <v>584</v>
      </c>
      <c r="G276" s="140" t="s">
        <v>493</v>
      </c>
      <c r="H276" s="141">
        <v>247.62</v>
      </c>
      <c r="I276" s="142"/>
      <c r="J276" s="143">
        <f>ROUND(I276*H276,2)</f>
        <v>0</v>
      </c>
      <c r="K276" s="139" t="s">
        <v>346</v>
      </c>
      <c r="L276" s="32"/>
      <c r="M276" s="144" t="s">
        <v>1</v>
      </c>
      <c r="N276" s="145" t="s">
        <v>42</v>
      </c>
      <c r="P276" s="146">
        <f>O276*H276</f>
        <v>0</v>
      </c>
      <c r="Q276" s="146">
        <v>0</v>
      </c>
      <c r="R276" s="146">
        <f>Q276*H276</f>
        <v>0</v>
      </c>
      <c r="S276" s="146">
        <v>0</v>
      </c>
      <c r="T276" s="147">
        <f>S276*H276</f>
        <v>0</v>
      </c>
      <c r="AR276" s="148" t="s">
        <v>530</v>
      </c>
      <c r="AT276" s="148" t="s">
        <v>342</v>
      </c>
      <c r="AU276" s="148" t="s">
        <v>84</v>
      </c>
      <c r="AY276" s="17" t="s">
        <v>339</v>
      </c>
      <c r="BE276" s="149">
        <f>IF(N276="základní",J276,0)</f>
        <v>0</v>
      </c>
      <c r="BF276" s="149">
        <f>IF(N276="snížená",J276,0)</f>
        <v>0</v>
      </c>
      <c r="BG276" s="149">
        <f>IF(N276="zákl. přenesená",J276,0)</f>
        <v>0</v>
      </c>
      <c r="BH276" s="149">
        <f>IF(N276="sníž. přenesená",J276,0)</f>
        <v>0</v>
      </c>
      <c r="BI276" s="149">
        <f>IF(N276="nulová",J276,0)</f>
        <v>0</v>
      </c>
      <c r="BJ276" s="17" t="s">
        <v>84</v>
      </c>
      <c r="BK276" s="149">
        <f>ROUND(I276*H276,2)</f>
        <v>0</v>
      </c>
      <c r="BL276" s="17" t="s">
        <v>530</v>
      </c>
      <c r="BM276" s="148" t="s">
        <v>1124</v>
      </c>
    </row>
    <row r="277" spans="2:65" s="1" customFormat="1" ht="38.4" x14ac:dyDescent="0.2">
      <c r="B277" s="32"/>
      <c r="D277" s="150" t="s">
        <v>348</v>
      </c>
      <c r="F277" s="151" t="s">
        <v>586</v>
      </c>
      <c r="I277" s="152"/>
      <c r="L277" s="32"/>
      <c r="M277" s="153"/>
      <c r="T277" s="56"/>
      <c r="AT277" s="17" t="s">
        <v>348</v>
      </c>
      <c r="AU277" s="17" t="s">
        <v>84</v>
      </c>
    </row>
    <row r="278" spans="2:65" s="12" customFormat="1" x14ac:dyDescent="0.2">
      <c r="B278" s="155"/>
      <c r="D278" s="150" t="s">
        <v>376</v>
      </c>
      <c r="E278" s="156" t="s">
        <v>1</v>
      </c>
      <c r="F278" s="157" t="s">
        <v>1125</v>
      </c>
      <c r="H278" s="158">
        <v>247.62</v>
      </c>
      <c r="I278" s="159"/>
      <c r="L278" s="155"/>
      <c r="M278" s="160"/>
      <c r="T278" s="161"/>
      <c r="AT278" s="156" t="s">
        <v>376</v>
      </c>
      <c r="AU278" s="156" t="s">
        <v>84</v>
      </c>
      <c r="AV278" s="12" t="s">
        <v>86</v>
      </c>
      <c r="AW278" s="12" t="s">
        <v>34</v>
      </c>
      <c r="AX278" s="12" t="s">
        <v>84</v>
      </c>
      <c r="AY278" s="156" t="s">
        <v>339</v>
      </c>
    </row>
    <row r="279" spans="2:65" s="1" customFormat="1" ht="24.15" customHeight="1" x14ac:dyDescent="0.2">
      <c r="B279" s="136"/>
      <c r="C279" s="137" t="s">
        <v>587</v>
      </c>
      <c r="D279" s="137" t="s">
        <v>342</v>
      </c>
      <c r="E279" s="138" t="s">
        <v>568</v>
      </c>
      <c r="F279" s="139" t="s">
        <v>569</v>
      </c>
      <c r="G279" s="140" t="s">
        <v>493</v>
      </c>
      <c r="H279" s="141">
        <v>42.8</v>
      </c>
      <c r="I279" s="142"/>
      <c r="J279" s="143">
        <f>ROUND(I279*H279,2)</f>
        <v>0</v>
      </c>
      <c r="K279" s="139" t="s">
        <v>346</v>
      </c>
      <c r="L279" s="32"/>
      <c r="M279" s="144" t="s">
        <v>1</v>
      </c>
      <c r="N279" s="145" t="s">
        <v>42</v>
      </c>
      <c r="P279" s="146">
        <f>O279*H279</f>
        <v>0</v>
      </c>
      <c r="Q279" s="146">
        <v>0</v>
      </c>
      <c r="R279" s="146">
        <f>Q279*H279</f>
        <v>0</v>
      </c>
      <c r="S279" s="146">
        <v>0</v>
      </c>
      <c r="T279" s="147">
        <f>S279*H279</f>
        <v>0</v>
      </c>
      <c r="AR279" s="148" t="s">
        <v>530</v>
      </c>
      <c r="AT279" s="148" t="s">
        <v>342</v>
      </c>
      <c r="AU279" s="148" t="s">
        <v>84</v>
      </c>
      <c r="AY279" s="17" t="s">
        <v>339</v>
      </c>
      <c r="BE279" s="149">
        <f>IF(N279="základní",J279,0)</f>
        <v>0</v>
      </c>
      <c r="BF279" s="149">
        <f>IF(N279="snížená",J279,0)</f>
        <v>0</v>
      </c>
      <c r="BG279" s="149">
        <f>IF(N279="zákl. přenesená",J279,0)</f>
        <v>0</v>
      </c>
      <c r="BH279" s="149">
        <f>IF(N279="sníž. přenesená",J279,0)</f>
        <v>0</v>
      </c>
      <c r="BI279" s="149">
        <f>IF(N279="nulová",J279,0)</f>
        <v>0</v>
      </c>
      <c r="BJ279" s="17" t="s">
        <v>84</v>
      </c>
      <c r="BK279" s="149">
        <f>ROUND(I279*H279,2)</f>
        <v>0</v>
      </c>
      <c r="BL279" s="17" t="s">
        <v>530</v>
      </c>
      <c r="BM279" s="148" t="s">
        <v>1126</v>
      </c>
    </row>
    <row r="280" spans="2:65" s="1" customFormat="1" ht="38.4" x14ac:dyDescent="0.2">
      <c r="B280" s="32"/>
      <c r="D280" s="150" t="s">
        <v>348</v>
      </c>
      <c r="F280" s="151" t="s">
        <v>571</v>
      </c>
      <c r="I280" s="152"/>
      <c r="L280" s="32"/>
      <c r="M280" s="153"/>
      <c r="T280" s="56"/>
      <c r="AT280" s="17" t="s">
        <v>348</v>
      </c>
      <c r="AU280" s="17" t="s">
        <v>84</v>
      </c>
    </row>
    <row r="281" spans="2:65" s="12" customFormat="1" x14ac:dyDescent="0.2">
      <c r="B281" s="155"/>
      <c r="D281" s="150" t="s">
        <v>376</v>
      </c>
      <c r="E281" s="156" t="s">
        <v>1</v>
      </c>
      <c r="F281" s="157" t="s">
        <v>1127</v>
      </c>
      <c r="H281" s="158">
        <v>42.8</v>
      </c>
      <c r="I281" s="159"/>
      <c r="L281" s="155"/>
      <c r="M281" s="160"/>
      <c r="T281" s="161"/>
      <c r="AT281" s="156" t="s">
        <v>376</v>
      </c>
      <c r="AU281" s="156" t="s">
        <v>84</v>
      </c>
      <c r="AV281" s="12" t="s">
        <v>86</v>
      </c>
      <c r="AW281" s="12" t="s">
        <v>34</v>
      </c>
      <c r="AX281" s="12" t="s">
        <v>84</v>
      </c>
      <c r="AY281" s="156" t="s">
        <v>339</v>
      </c>
    </row>
    <row r="282" spans="2:65" s="1" customFormat="1" ht="24.15" customHeight="1" x14ac:dyDescent="0.2">
      <c r="B282" s="136"/>
      <c r="C282" s="137" t="s">
        <v>592</v>
      </c>
      <c r="D282" s="137" t="s">
        <v>342</v>
      </c>
      <c r="E282" s="138" t="s">
        <v>583</v>
      </c>
      <c r="F282" s="139" t="s">
        <v>584</v>
      </c>
      <c r="G282" s="140" t="s">
        <v>493</v>
      </c>
      <c r="H282" s="141">
        <v>42.8</v>
      </c>
      <c r="I282" s="142"/>
      <c r="J282" s="143">
        <f>ROUND(I282*H282,2)</f>
        <v>0</v>
      </c>
      <c r="K282" s="139" t="s">
        <v>346</v>
      </c>
      <c r="L282" s="32"/>
      <c r="M282" s="144" t="s">
        <v>1</v>
      </c>
      <c r="N282" s="145" t="s">
        <v>42</v>
      </c>
      <c r="P282" s="146">
        <f>O282*H282</f>
        <v>0</v>
      </c>
      <c r="Q282" s="146">
        <v>0</v>
      </c>
      <c r="R282" s="146">
        <f>Q282*H282</f>
        <v>0</v>
      </c>
      <c r="S282" s="146">
        <v>0</v>
      </c>
      <c r="T282" s="147">
        <f>S282*H282</f>
        <v>0</v>
      </c>
      <c r="AR282" s="148" t="s">
        <v>530</v>
      </c>
      <c r="AT282" s="148" t="s">
        <v>342</v>
      </c>
      <c r="AU282" s="148" t="s">
        <v>84</v>
      </c>
      <c r="AY282" s="17" t="s">
        <v>339</v>
      </c>
      <c r="BE282" s="149">
        <f>IF(N282="základní",J282,0)</f>
        <v>0</v>
      </c>
      <c r="BF282" s="149">
        <f>IF(N282="snížená",J282,0)</f>
        <v>0</v>
      </c>
      <c r="BG282" s="149">
        <f>IF(N282="zákl. přenesená",J282,0)</f>
        <v>0</v>
      </c>
      <c r="BH282" s="149">
        <f>IF(N282="sníž. přenesená",J282,0)</f>
        <v>0</v>
      </c>
      <c r="BI282" s="149">
        <f>IF(N282="nulová",J282,0)</f>
        <v>0</v>
      </c>
      <c r="BJ282" s="17" t="s">
        <v>84</v>
      </c>
      <c r="BK282" s="149">
        <f>ROUND(I282*H282,2)</f>
        <v>0</v>
      </c>
      <c r="BL282" s="17" t="s">
        <v>530</v>
      </c>
      <c r="BM282" s="148" t="s">
        <v>1128</v>
      </c>
    </row>
    <row r="283" spans="2:65" s="1" customFormat="1" ht="38.4" x14ac:dyDescent="0.2">
      <c r="B283" s="32"/>
      <c r="D283" s="150" t="s">
        <v>348</v>
      </c>
      <c r="F283" s="151" t="s">
        <v>586</v>
      </c>
      <c r="I283" s="152"/>
      <c r="L283" s="32"/>
      <c r="M283" s="153"/>
      <c r="T283" s="56"/>
      <c r="AT283" s="17" t="s">
        <v>348</v>
      </c>
      <c r="AU283" s="17" t="s">
        <v>84</v>
      </c>
    </row>
    <row r="284" spans="2:65" s="12" customFormat="1" x14ac:dyDescent="0.2">
      <c r="B284" s="155"/>
      <c r="D284" s="150" t="s">
        <v>376</v>
      </c>
      <c r="E284" s="156" t="s">
        <v>1</v>
      </c>
      <c r="F284" s="157" t="s">
        <v>1129</v>
      </c>
      <c r="H284" s="158">
        <v>42.8</v>
      </c>
      <c r="I284" s="159"/>
      <c r="L284" s="155"/>
      <c r="M284" s="160"/>
      <c r="T284" s="161"/>
      <c r="AT284" s="156" t="s">
        <v>376</v>
      </c>
      <c r="AU284" s="156" t="s">
        <v>84</v>
      </c>
      <c r="AV284" s="12" t="s">
        <v>86</v>
      </c>
      <c r="AW284" s="12" t="s">
        <v>34</v>
      </c>
      <c r="AX284" s="12" t="s">
        <v>84</v>
      </c>
      <c r="AY284" s="156" t="s">
        <v>339</v>
      </c>
    </row>
    <row r="285" spans="2:65" s="1" customFormat="1" ht="24.15" customHeight="1" x14ac:dyDescent="0.2">
      <c r="B285" s="136"/>
      <c r="C285" s="137" t="s">
        <v>595</v>
      </c>
      <c r="D285" s="137" t="s">
        <v>342</v>
      </c>
      <c r="E285" s="138" t="s">
        <v>568</v>
      </c>
      <c r="F285" s="139" t="s">
        <v>569</v>
      </c>
      <c r="G285" s="140" t="s">
        <v>493</v>
      </c>
      <c r="H285" s="141">
        <v>47.515000000000001</v>
      </c>
      <c r="I285" s="142"/>
      <c r="J285" s="143">
        <f>ROUND(I285*H285,2)</f>
        <v>0</v>
      </c>
      <c r="K285" s="139" t="s">
        <v>346</v>
      </c>
      <c r="L285" s="32"/>
      <c r="M285" s="144" t="s">
        <v>1</v>
      </c>
      <c r="N285" s="145" t="s">
        <v>42</v>
      </c>
      <c r="P285" s="146">
        <f>O285*H285</f>
        <v>0</v>
      </c>
      <c r="Q285" s="146">
        <v>0</v>
      </c>
      <c r="R285" s="146">
        <f>Q285*H285</f>
        <v>0</v>
      </c>
      <c r="S285" s="146">
        <v>0</v>
      </c>
      <c r="T285" s="147">
        <f>S285*H285</f>
        <v>0</v>
      </c>
      <c r="AR285" s="148" t="s">
        <v>530</v>
      </c>
      <c r="AT285" s="148" t="s">
        <v>342</v>
      </c>
      <c r="AU285" s="148" t="s">
        <v>84</v>
      </c>
      <c r="AY285" s="17" t="s">
        <v>339</v>
      </c>
      <c r="BE285" s="149">
        <f>IF(N285="základní",J285,0)</f>
        <v>0</v>
      </c>
      <c r="BF285" s="149">
        <f>IF(N285="snížená",J285,0)</f>
        <v>0</v>
      </c>
      <c r="BG285" s="149">
        <f>IF(N285="zákl. přenesená",J285,0)</f>
        <v>0</v>
      </c>
      <c r="BH285" s="149">
        <f>IF(N285="sníž. přenesená",J285,0)</f>
        <v>0</v>
      </c>
      <c r="BI285" s="149">
        <f>IF(N285="nulová",J285,0)</f>
        <v>0</v>
      </c>
      <c r="BJ285" s="17" t="s">
        <v>84</v>
      </c>
      <c r="BK285" s="149">
        <f>ROUND(I285*H285,2)</f>
        <v>0</v>
      </c>
      <c r="BL285" s="17" t="s">
        <v>530</v>
      </c>
      <c r="BM285" s="148" t="s">
        <v>1130</v>
      </c>
    </row>
    <row r="286" spans="2:65" s="1" customFormat="1" ht="38.4" x14ac:dyDescent="0.2">
      <c r="B286" s="32"/>
      <c r="D286" s="150" t="s">
        <v>348</v>
      </c>
      <c r="F286" s="151" t="s">
        <v>571</v>
      </c>
      <c r="I286" s="152"/>
      <c r="L286" s="32"/>
      <c r="M286" s="153"/>
      <c r="T286" s="56"/>
      <c r="AT286" s="17" t="s">
        <v>348</v>
      </c>
      <c r="AU286" s="17" t="s">
        <v>84</v>
      </c>
    </row>
    <row r="287" spans="2:65" s="12" customFormat="1" x14ac:dyDescent="0.2">
      <c r="B287" s="155"/>
      <c r="D287" s="150" t="s">
        <v>376</v>
      </c>
      <c r="E287" s="156" t="s">
        <v>1</v>
      </c>
      <c r="F287" s="157" t="s">
        <v>1131</v>
      </c>
      <c r="H287" s="158">
        <v>47.515000000000001</v>
      </c>
      <c r="I287" s="159"/>
      <c r="L287" s="155"/>
      <c r="M287" s="179"/>
      <c r="N287" s="180"/>
      <c r="O287" s="180"/>
      <c r="P287" s="180"/>
      <c r="Q287" s="180"/>
      <c r="R287" s="180"/>
      <c r="S287" s="180"/>
      <c r="T287" s="181"/>
      <c r="AT287" s="156" t="s">
        <v>376</v>
      </c>
      <c r="AU287" s="156" t="s">
        <v>84</v>
      </c>
      <c r="AV287" s="12" t="s">
        <v>86</v>
      </c>
      <c r="AW287" s="12" t="s">
        <v>34</v>
      </c>
      <c r="AX287" s="12" t="s">
        <v>84</v>
      </c>
      <c r="AY287" s="156" t="s">
        <v>339</v>
      </c>
    </row>
    <row r="288" spans="2:65" s="1" customFormat="1" ht="6.9" customHeight="1" x14ac:dyDescent="0.2">
      <c r="B288" s="44"/>
      <c r="C288" s="45"/>
      <c r="D288" s="45"/>
      <c r="E288" s="45"/>
      <c r="F288" s="45"/>
      <c r="G288" s="45"/>
      <c r="H288" s="45"/>
      <c r="I288" s="45"/>
      <c r="J288" s="45"/>
      <c r="K288" s="45"/>
      <c r="L288" s="32"/>
    </row>
  </sheetData>
  <autoFilter ref="C126:K287" xr:uid="{00000000-0009-0000-0000-000004000000}"/>
  <mergeCells count="15">
    <mergeCell ref="E113:H113"/>
    <mergeCell ref="E117:H117"/>
    <mergeCell ref="E115:H115"/>
    <mergeCell ref="E119:H119"/>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B1:H269"/>
  <sheetViews>
    <sheetView showGridLines="0" workbookViewId="0"/>
  </sheetViews>
  <sheetFormatPr defaultRowHeight="10.199999999999999" x14ac:dyDescent="0.2"/>
  <cols>
    <col min="1" max="1" width="8.28515625" customWidth="1"/>
    <col min="2" max="2" width="1.7109375" customWidth="1"/>
    <col min="3" max="3" width="25" customWidth="1"/>
    <col min="4" max="4" width="130.85546875" customWidth="1"/>
    <col min="5" max="5" width="13.28515625" customWidth="1"/>
    <col min="6" max="6" width="20" customWidth="1"/>
    <col min="7" max="7" width="1.7109375" customWidth="1"/>
    <col min="8" max="8" width="8.28515625" customWidth="1"/>
  </cols>
  <sheetData>
    <row r="1" spans="2:8" ht="11.25" customHeight="1" x14ac:dyDescent="0.2"/>
    <row r="2" spans="2:8" ht="36.9" customHeight="1" x14ac:dyDescent="0.2"/>
    <row r="3" spans="2:8" ht="6.9" customHeight="1" x14ac:dyDescent="0.2">
      <c r="B3" s="18"/>
      <c r="C3" s="19"/>
      <c r="D3" s="19"/>
      <c r="E3" s="19"/>
      <c r="F3" s="19"/>
      <c r="G3" s="19"/>
      <c r="H3" s="20"/>
    </row>
    <row r="4" spans="2:8" ht="24.9" customHeight="1" x14ac:dyDescent="0.2">
      <c r="B4" s="20"/>
      <c r="C4" s="21" t="s">
        <v>8369</v>
      </c>
      <c r="H4" s="20"/>
    </row>
    <row r="5" spans="2:8" ht="12" customHeight="1" x14ac:dyDescent="0.2">
      <c r="B5" s="20"/>
      <c r="C5" s="24" t="s">
        <v>13</v>
      </c>
      <c r="D5" s="270" t="s">
        <v>14</v>
      </c>
      <c r="E5" s="256"/>
      <c r="F5" s="256"/>
      <c r="H5" s="20"/>
    </row>
    <row r="6" spans="2:8" ht="36.9" customHeight="1" x14ac:dyDescent="0.2">
      <c r="B6" s="20"/>
      <c r="C6" s="26" t="s">
        <v>16</v>
      </c>
      <c r="D6" s="267" t="s">
        <v>17</v>
      </c>
      <c r="E6" s="256"/>
      <c r="F6" s="256"/>
      <c r="H6" s="20"/>
    </row>
    <row r="7" spans="2:8" ht="16.5" customHeight="1" x14ac:dyDescent="0.2">
      <c r="B7" s="20"/>
      <c r="C7" s="27" t="s">
        <v>22</v>
      </c>
      <c r="D7" s="52" t="str">
        <f>'Rekapitulace stavby'!AN8</f>
        <v>22. 5. 2025</v>
      </c>
      <c r="H7" s="20"/>
    </row>
    <row r="8" spans="2:8" s="1" customFormat="1" ht="10.8" customHeight="1" x14ac:dyDescent="0.2">
      <c r="B8" s="32"/>
      <c r="H8" s="32"/>
    </row>
    <row r="9" spans="2:8" s="10" customFormat="1" ht="29.25" customHeight="1" x14ac:dyDescent="0.2">
      <c r="B9" s="116"/>
      <c r="C9" s="117" t="s">
        <v>58</v>
      </c>
      <c r="D9" s="118" t="s">
        <v>59</v>
      </c>
      <c r="E9" s="118" t="s">
        <v>326</v>
      </c>
      <c r="F9" s="119" t="s">
        <v>8370</v>
      </c>
      <c r="H9" s="116"/>
    </row>
    <row r="10" spans="2:8" s="1" customFormat="1" ht="26.4" customHeight="1" x14ac:dyDescent="0.2">
      <c r="B10" s="32"/>
      <c r="C10" s="206" t="s">
        <v>8371</v>
      </c>
      <c r="D10" s="206" t="s">
        <v>130</v>
      </c>
      <c r="H10" s="32"/>
    </row>
    <row r="11" spans="2:8" s="1" customFormat="1" ht="16.8" customHeight="1" x14ac:dyDescent="0.2">
      <c r="B11" s="32"/>
      <c r="C11" s="207" t="s">
        <v>8372</v>
      </c>
      <c r="D11" s="208" t="s">
        <v>8373</v>
      </c>
      <c r="E11" s="209" t="s">
        <v>381</v>
      </c>
      <c r="F11" s="210">
        <v>45.651000000000003</v>
      </c>
      <c r="H11" s="32"/>
    </row>
    <row r="12" spans="2:8" s="1" customFormat="1" ht="16.8" customHeight="1" x14ac:dyDescent="0.2">
      <c r="B12" s="32"/>
      <c r="C12" s="207" t="s">
        <v>1998</v>
      </c>
      <c r="D12" s="208" t="s">
        <v>1999</v>
      </c>
      <c r="E12" s="209" t="s">
        <v>373</v>
      </c>
      <c r="F12" s="210">
        <v>1.71</v>
      </c>
      <c r="H12" s="32"/>
    </row>
    <row r="13" spans="2:8" s="1" customFormat="1" ht="16.8" customHeight="1" x14ac:dyDescent="0.2">
      <c r="B13" s="32"/>
      <c r="C13" s="211" t="s">
        <v>1</v>
      </c>
      <c r="D13" s="211" t="s">
        <v>2105</v>
      </c>
      <c r="E13" s="17" t="s">
        <v>1</v>
      </c>
      <c r="F13" s="212">
        <v>0</v>
      </c>
      <c r="H13" s="32"/>
    </row>
    <row r="14" spans="2:8" s="1" customFormat="1" ht="16.8" customHeight="1" x14ac:dyDescent="0.2">
      <c r="B14" s="32"/>
      <c r="C14" s="211" t="s">
        <v>1</v>
      </c>
      <c r="D14" s="211" t="s">
        <v>2106</v>
      </c>
      <c r="E14" s="17" t="s">
        <v>1</v>
      </c>
      <c r="F14" s="212">
        <v>0.85</v>
      </c>
      <c r="H14" s="32"/>
    </row>
    <row r="15" spans="2:8" s="1" customFormat="1" ht="16.8" customHeight="1" x14ac:dyDescent="0.2">
      <c r="B15" s="32"/>
      <c r="C15" s="211" t="s">
        <v>1</v>
      </c>
      <c r="D15" s="211" t="s">
        <v>2107</v>
      </c>
      <c r="E15" s="17" t="s">
        <v>1</v>
      </c>
      <c r="F15" s="212">
        <v>0.86</v>
      </c>
      <c r="H15" s="32"/>
    </row>
    <row r="16" spans="2:8" s="1" customFormat="1" ht="16.8" customHeight="1" x14ac:dyDescent="0.2">
      <c r="B16" s="32"/>
      <c r="C16" s="211" t="s">
        <v>1998</v>
      </c>
      <c r="D16" s="211" t="s">
        <v>398</v>
      </c>
      <c r="E16" s="17" t="s">
        <v>1</v>
      </c>
      <c r="F16" s="212">
        <v>1.71</v>
      </c>
      <c r="H16" s="32"/>
    </row>
    <row r="17" spans="2:8" s="1" customFormat="1" ht="16.8" customHeight="1" x14ac:dyDescent="0.2">
      <c r="B17" s="32"/>
      <c r="C17" s="213" t="s">
        <v>8374</v>
      </c>
      <c r="H17" s="32"/>
    </row>
    <row r="18" spans="2:8" s="1" customFormat="1" ht="16.8" customHeight="1" x14ac:dyDescent="0.2">
      <c r="B18" s="32"/>
      <c r="C18" s="211" t="s">
        <v>2101</v>
      </c>
      <c r="D18" s="211" t="s">
        <v>2102</v>
      </c>
      <c r="E18" s="17" t="s">
        <v>373</v>
      </c>
      <c r="F18" s="212">
        <v>1.71</v>
      </c>
      <c r="H18" s="32"/>
    </row>
    <row r="19" spans="2:8" s="1" customFormat="1" ht="16.8" customHeight="1" x14ac:dyDescent="0.2">
      <c r="B19" s="32"/>
      <c r="C19" s="211" t="s">
        <v>2108</v>
      </c>
      <c r="D19" s="211" t="s">
        <v>2109</v>
      </c>
      <c r="E19" s="17" t="s">
        <v>373</v>
      </c>
      <c r="F19" s="212">
        <v>1.71</v>
      </c>
      <c r="H19" s="32"/>
    </row>
    <row r="20" spans="2:8" s="1" customFormat="1" ht="16.8" customHeight="1" x14ac:dyDescent="0.2">
      <c r="B20" s="32"/>
      <c r="C20" s="207" t="s">
        <v>2193</v>
      </c>
      <c r="D20" s="208" t="s">
        <v>5057</v>
      </c>
      <c r="E20" s="209" t="s">
        <v>373</v>
      </c>
      <c r="F20" s="210">
        <v>24.1</v>
      </c>
      <c r="H20" s="32"/>
    </row>
    <row r="21" spans="2:8" s="1" customFormat="1" ht="16.8" customHeight="1" x14ac:dyDescent="0.2">
      <c r="B21" s="32"/>
      <c r="C21" s="211" t="s">
        <v>2193</v>
      </c>
      <c r="D21" s="211" t="s">
        <v>2194</v>
      </c>
      <c r="E21" s="17" t="s">
        <v>1</v>
      </c>
      <c r="F21" s="212">
        <v>24.1</v>
      </c>
      <c r="H21" s="32"/>
    </row>
    <row r="22" spans="2:8" s="1" customFormat="1" ht="16.8" customHeight="1" x14ac:dyDescent="0.2">
      <c r="B22" s="32"/>
      <c r="C22" s="207" t="s">
        <v>5190</v>
      </c>
      <c r="D22" s="208" t="s">
        <v>8375</v>
      </c>
      <c r="E22" s="209" t="s">
        <v>373</v>
      </c>
      <c r="F22" s="210">
        <v>0.74351999999999996</v>
      </c>
      <c r="H22" s="32"/>
    </row>
    <row r="23" spans="2:8" s="1" customFormat="1" ht="16.8" customHeight="1" x14ac:dyDescent="0.2">
      <c r="B23" s="32"/>
      <c r="C23" s="207" t="s">
        <v>2516</v>
      </c>
      <c r="D23" s="208" t="s">
        <v>8376</v>
      </c>
      <c r="E23" s="209" t="s">
        <v>373</v>
      </c>
      <c r="F23" s="210">
        <v>20.463999999999999</v>
      </c>
      <c r="H23" s="32"/>
    </row>
    <row r="24" spans="2:8" s="1" customFormat="1" ht="16.8" customHeight="1" x14ac:dyDescent="0.2">
      <c r="B24" s="32"/>
      <c r="C24" s="211" t="s">
        <v>1</v>
      </c>
      <c r="D24" s="211" t="s">
        <v>2512</v>
      </c>
      <c r="E24" s="17" t="s">
        <v>1</v>
      </c>
      <c r="F24" s="212">
        <v>0</v>
      </c>
      <c r="H24" s="32"/>
    </row>
    <row r="25" spans="2:8" s="1" customFormat="1" ht="16.8" customHeight="1" x14ac:dyDescent="0.2">
      <c r="B25" s="32"/>
      <c r="C25" s="211" t="s">
        <v>1</v>
      </c>
      <c r="D25" s="211" t="s">
        <v>2513</v>
      </c>
      <c r="E25" s="17" t="s">
        <v>1</v>
      </c>
      <c r="F25" s="212">
        <v>9.6959999999999997</v>
      </c>
      <c r="H25" s="32"/>
    </row>
    <row r="26" spans="2:8" s="1" customFormat="1" ht="16.8" customHeight="1" x14ac:dyDescent="0.2">
      <c r="B26" s="32"/>
      <c r="C26" s="211" t="s">
        <v>1</v>
      </c>
      <c r="D26" s="211" t="s">
        <v>2514</v>
      </c>
      <c r="E26" s="17" t="s">
        <v>1</v>
      </c>
      <c r="F26" s="212">
        <v>8.08</v>
      </c>
      <c r="H26" s="32"/>
    </row>
    <row r="27" spans="2:8" s="1" customFormat="1" ht="16.8" customHeight="1" x14ac:dyDescent="0.2">
      <c r="B27" s="32"/>
      <c r="C27" s="211" t="s">
        <v>1</v>
      </c>
      <c r="D27" s="211" t="s">
        <v>2515</v>
      </c>
      <c r="E27" s="17" t="s">
        <v>1</v>
      </c>
      <c r="F27" s="212">
        <v>0</v>
      </c>
      <c r="H27" s="32"/>
    </row>
    <row r="28" spans="2:8" s="1" customFormat="1" ht="16.8" customHeight="1" x14ac:dyDescent="0.2">
      <c r="B28" s="32"/>
      <c r="C28" s="211" t="s">
        <v>1</v>
      </c>
      <c r="D28" s="211" t="s">
        <v>2172</v>
      </c>
      <c r="E28" s="17" t="s">
        <v>1</v>
      </c>
      <c r="F28" s="212">
        <v>2.6880000000000002</v>
      </c>
      <c r="H28" s="32"/>
    </row>
    <row r="29" spans="2:8" s="1" customFormat="1" ht="16.8" customHeight="1" x14ac:dyDescent="0.2">
      <c r="B29" s="32"/>
      <c r="C29" s="211" t="s">
        <v>2516</v>
      </c>
      <c r="D29" s="211" t="s">
        <v>398</v>
      </c>
      <c r="E29" s="17" t="s">
        <v>1</v>
      </c>
      <c r="F29" s="212">
        <v>20.463999999999999</v>
      </c>
      <c r="H29" s="32"/>
    </row>
    <row r="30" spans="2:8" s="1" customFormat="1" ht="16.8" customHeight="1" x14ac:dyDescent="0.2">
      <c r="B30" s="32"/>
      <c r="C30" s="207" t="s">
        <v>2529</v>
      </c>
      <c r="D30" s="208" t="s">
        <v>8377</v>
      </c>
      <c r="E30" s="209" t="s">
        <v>373</v>
      </c>
      <c r="F30" s="210">
        <v>8.0030000000000001</v>
      </c>
      <c r="H30" s="32"/>
    </row>
    <row r="31" spans="2:8" s="1" customFormat="1" ht="16.8" customHeight="1" x14ac:dyDescent="0.2">
      <c r="B31" s="32"/>
      <c r="C31" s="211" t="s">
        <v>1</v>
      </c>
      <c r="D31" s="211" t="s">
        <v>2521</v>
      </c>
      <c r="E31" s="17" t="s">
        <v>1</v>
      </c>
      <c r="F31" s="212">
        <v>0</v>
      </c>
      <c r="H31" s="32"/>
    </row>
    <row r="32" spans="2:8" s="1" customFormat="1" ht="16.8" customHeight="1" x14ac:dyDescent="0.2">
      <c r="B32" s="32"/>
      <c r="C32" s="211" t="s">
        <v>1</v>
      </c>
      <c r="D32" s="211" t="s">
        <v>2522</v>
      </c>
      <c r="E32" s="17" t="s">
        <v>1</v>
      </c>
      <c r="F32" s="212">
        <v>3.391</v>
      </c>
      <c r="H32" s="32"/>
    </row>
    <row r="33" spans="2:8" s="1" customFormat="1" ht="16.8" customHeight="1" x14ac:dyDescent="0.2">
      <c r="B33" s="32"/>
      <c r="C33" s="211" t="s">
        <v>1</v>
      </c>
      <c r="D33" s="211" t="s">
        <v>2523</v>
      </c>
      <c r="E33" s="17" t="s">
        <v>1</v>
      </c>
      <c r="F33" s="212">
        <v>3.391</v>
      </c>
      <c r="H33" s="32"/>
    </row>
    <row r="34" spans="2:8" s="1" customFormat="1" ht="16.8" customHeight="1" x14ac:dyDescent="0.2">
      <c r="B34" s="32"/>
      <c r="C34" s="211" t="s">
        <v>1</v>
      </c>
      <c r="D34" s="211" t="s">
        <v>2524</v>
      </c>
      <c r="E34" s="17" t="s">
        <v>1</v>
      </c>
      <c r="F34" s="212">
        <v>0</v>
      </c>
      <c r="H34" s="32"/>
    </row>
    <row r="35" spans="2:8" s="1" customFormat="1" ht="16.8" customHeight="1" x14ac:dyDescent="0.2">
      <c r="B35" s="32"/>
      <c r="C35" s="211" t="s">
        <v>1</v>
      </c>
      <c r="D35" s="211" t="s">
        <v>2525</v>
      </c>
      <c r="E35" s="17" t="s">
        <v>1</v>
      </c>
      <c r="F35" s="212">
        <v>0.308</v>
      </c>
      <c r="H35" s="32"/>
    </row>
    <row r="36" spans="2:8" s="1" customFormat="1" ht="16.8" customHeight="1" x14ac:dyDescent="0.2">
      <c r="B36" s="32"/>
      <c r="C36" s="211" t="s">
        <v>1</v>
      </c>
      <c r="D36" s="211" t="s">
        <v>2526</v>
      </c>
      <c r="E36" s="17" t="s">
        <v>1</v>
      </c>
      <c r="F36" s="212">
        <v>0.29599999999999999</v>
      </c>
      <c r="H36" s="32"/>
    </row>
    <row r="37" spans="2:8" s="1" customFormat="1" ht="16.8" customHeight="1" x14ac:dyDescent="0.2">
      <c r="B37" s="32"/>
      <c r="C37" s="211" t="s">
        <v>1</v>
      </c>
      <c r="D37" s="211" t="s">
        <v>2527</v>
      </c>
      <c r="E37" s="17" t="s">
        <v>1</v>
      </c>
      <c r="F37" s="212">
        <v>0.31</v>
      </c>
      <c r="H37" s="32"/>
    </row>
    <row r="38" spans="2:8" s="1" customFormat="1" ht="16.8" customHeight="1" x14ac:dyDescent="0.2">
      <c r="B38" s="32"/>
      <c r="C38" s="211" t="s">
        <v>1</v>
      </c>
      <c r="D38" s="211" t="s">
        <v>2528</v>
      </c>
      <c r="E38" s="17" t="s">
        <v>1</v>
      </c>
      <c r="F38" s="212">
        <v>0.307</v>
      </c>
      <c r="H38" s="32"/>
    </row>
    <row r="39" spans="2:8" s="1" customFormat="1" ht="16.8" customHeight="1" x14ac:dyDescent="0.2">
      <c r="B39" s="32"/>
      <c r="C39" s="211" t="s">
        <v>2529</v>
      </c>
      <c r="D39" s="211" t="s">
        <v>398</v>
      </c>
      <c r="E39" s="17" t="s">
        <v>1</v>
      </c>
      <c r="F39" s="212">
        <v>8.0030000000000001</v>
      </c>
      <c r="H39" s="32"/>
    </row>
    <row r="40" spans="2:8" s="1" customFormat="1" ht="16.8" customHeight="1" x14ac:dyDescent="0.2">
      <c r="B40" s="32"/>
      <c r="C40" s="207" t="s">
        <v>8378</v>
      </c>
      <c r="D40" s="208" t="s">
        <v>8379</v>
      </c>
      <c r="E40" s="209" t="s">
        <v>970</v>
      </c>
      <c r="F40" s="210">
        <v>452.16</v>
      </c>
      <c r="H40" s="32"/>
    </row>
    <row r="41" spans="2:8" s="1" customFormat="1" ht="16.8" customHeight="1" x14ac:dyDescent="0.2">
      <c r="B41" s="32"/>
      <c r="C41" s="207" t="s">
        <v>8380</v>
      </c>
      <c r="D41" s="208" t="s">
        <v>8381</v>
      </c>
      <c r="E41" s="209" t="s">
        <v>970</v>
      </c>
      <c r="F41" s="210">
        <v>105.6</v>
      </c>
      <c r="H41" s="32"/>
    </row>
    <row r="42" spans="2:8" s="1" customFormat="1" ht="16.8" customHeight="1" x14ac:dyDescent="0.2">
      <c r="B42" s="32"/>
      <c r="C42" s="207" t="s">
        <v>8382</v>
      </c>
      <c r="D42" s="208" t="s">
        <v>8383</v>
      </c>
      <c r="E42" s="209" t="s">
        <v>381</v>
      </c>
      <c r="F42" s="210">
        <v>24.260999999999999</v>
      </c>
      <c r="H42" s="32"/>
    </row>
    <row r="43" spans="2:8" s="1" customFormat="1" ht="16.8" customHeight="1" x14ac:dyDescent="0.2">
      <c r="B43" s="32"/>
      <c r="C43" s="207" t="s">
        <v>8384</v>
      </c>
      <c r="D43" s="208" t="s">
        <v>8385</v>
      </c>
      <c r="E43" s="209" t="s">
        <v>381</v>
      </c>
      <c r="F43" s="210">
        <v>41.86</v>
      </c>
      <c r="H43" s="32"/>
    </row>
    <row r="44" spans="2:8" s="1" customFormat="1" ht="16.8" customHeight="1" x14ac:dyDescent="0.2">
      <c r="B44" s="32"/>
      <c r="C44" s="207" t="s">
        <v>8386</v>
      </c>
      <c r="D44" s="208" t="s">
        <v>8387</v>
      </c>
      <c r="E44" s="209" t="s">
        <v>381</v>
      </c>
      <c r="F44" s="210">
        <v>42.679000000000002</v>
      </c>
      <c r="H44" s="32"/>
    </row>
    <row r="45" spans="2:8" s="1" customFormat="1" ht="16.8" customHeight="1" x14ac:dyDescent="0.2">
      <c r="B45" s="32"/>
      <c r="C45" s="207" t="s">
        <v>2001</v>
      </c>
      <c r="D45" s="208" t="s">
        <v>2002</v>
      </c>
      <c r="E45" s="209" t="s">
        <v>381</v>
      </c>
      <c r="F45" s="210">
        <v>36</v>
      </c>
      <c r="H45" s="32"/>
    </row>
    <row r="46" spans="2:8" s="1" customFormat="1" ht="16.8" customHeight="1" x14ac:dyDescent="0.2">
      <c r="B46" s="32"/>
      <c r="C46" s="211" t="s">
        <v>2001</v>
      </c>
      <c r="D46" s="211" t="s">
        <v>2491</v>
      </c>
      <c r="E46" s="17" t="s">
        <v>1</v>
      </c>
      <c r="F46" s="212">
        <v>36</v>
      </c>
      <c r="H46" s="32"/>
    </row>
    <row r="47" spans="2:8" s="1" customFormat="1" ht="16.8" customHeight="1" x14ac:dyDescent="0.2">
      <c r="B47" s="32"/>
      <c r="C47" s="213" t="s">
        <v>8374</v>
      </c>
      <c r="H47" s="32"/>
    </row>
    <row r="48" spans="2:8" s="1" customFormat="1" ht="16.8" customHeight="1" x14ac:dyDescent="0.2">
      <c r="B48" s="32"/>
      <c r="C48" s="211" t="s">
        <v>2487</v>
      </c>
      <c r="D48" s="211" t="s">
        <v>2488</v>
      </c>
      <c r="E48" s="17" t="s">
        <v>381</v>
      </c>
      <c r="F48" s="212">
        <v>36</v>
      </c>
      <c r="H48" s="32"/>
    </row>
    <row r="49" spans="2:8" s="1" customFormat="1" ht="16.8" customHeight="1" x14ac:dyDescent="0.2">
      <c r="B49" s="32"/>
      <c r="C49" s="211" t="s">
        <v>2497</v>
      </c>
      <c r="D49" s="211" t="s">
        <v>2498</v>
      </c>
      <c r="E49" s="17" t="s">
        <v>381</v>
      </c>
      <c r="F49" s="212">
        <v>36</v>
      </c>
      <c r="H49" s="32"/>
    </row>
    <row r="50" spans="2:8" s="1" customFormat="1" ht="16.8" customHeight="1" x14ac:dyDescent="0.2">
      <c r="B50" s="32"/>
      <c r="C50" s="207" t="s">
        <v>8388</v>
      </c>
      <c r="D50" s="208" t="s">
        <v>8389</v>
      </c>
      <c r="E50" s="209" t="s">
        <v>381</v>
      </c>
      <c r="F50" s="210">
        <v>60.41</v>
      </c>
      <c r="H50" s="32"/>
    </row>
    <row r="51" spans="2:8" s="1" customFormat="1" ht="16.8" customHeight="1" x14ac:dyDescent="0.2">
      <c r="B51" s="32"/>
      <c r="C51" s="207" t="s">
        <v>8390</v>
      </c>
      <c r="D51" s="208" t="s">
        <v>8391</v>
      </c>
      <c r="E51" s="209" t="s">
        <v>381</v>
      </c>
      <c r="F51" s="210">
        <v>0.71799999999999997</v>
      </c>
      <c r="H51" s="32"/>
    </row>
    <row r="52" spans="2:8" s="1" customFormat="1" ht="16.8" customHeight="1" x14ac:dyDescent="0.2">
      <c r="B52" s="32"/>
      <c r="C52" s="207" t="s">
        <v>8392</v>
      </c>
      <c r="D52" s="208" t="s">
        <v>8393</v>
      </c>
      <c r="E52" s="209" t="s">
        <v>1</v>
      </c>
      <c r="F52" s="210">
        <v>0.64700000000000002</v>
      </c>
      <c r="H52" s="32"/>
    </row>
    <row r="53" spans="2:8" s="1" customFormat="1" ht="16.8" customHeight="1" x14ac:dyDescent="0.2">
      <c r="B53" s="32"/>
      <c r="C53" s="207" t="s">
        <v>8394</v>
      </c>
      <c r="D53" s="208" t="s">
        <v>8395</v>
      </c>
      <c r="E53" s="209" t="s">
        <v>358</v>
      </c>
      <c r="F53" s="210">
        <v>15.06</v>
      </c>
      <c r="H53" s="32"/>
    </row>
    <row r="54" spans="2:8" s="1" customFormat="1" ht="16.8" customHeight="1" x14ac:dyDescent="0.2">
      <c r="B54" s="32"/>
      <c r="C54" s="211" t="s">
        <v>1</v>
      </c>
      <c r="D54" s="211" t="s">
        <v>8396</v>
      </c>
      <c r="E54" s="17" t="s">
        <v>1</v>
      </c>
      <c r="F54" s="212">
        <v>15.06</v>
      </c>
      <c r="H54" s="32"/>
    </row>
    <row r="55" spans="2:8" s="1" customFormat="1" ht="16.8" customHeight="1" x14ac:dyDescent="0.2">
      <c r="B55" s="32"/>
      <c r="C55" s="207" t="s">
        <v>8397</v>
      </c>
      <c r="D55" s="208" t="s">
        <v>8398</v>
      </c>
      <c r="E55" s="209" t="s">
        <v>381</v>
      </c>
      <c r="F55" s="210">
        <v>93.847999999999999</v>
      </c>
      <c r="H55" s="32"/>
    </row>
    <row r="56" spans="2:8" s="1" customFormat="1" ht="16.8" customHeight="1" x14ac:dyDescent="0.2">
      <c r="B56" s="32"/>
      <c r="C56" s="207" t="s">
        <v>8399</v>
      </c>
      <c r="D56" s="208" t="s">
        <v>8400</v>
      </c>
      <c r="E56" s="209" t="s">
        <v>2549</v>
      </c>
      <c r="F56" s="210">
        <v>80</v>
      </c>
      <c r="H56" s="32"/>
    </row>
    <row r="57" spans="2:8" s="1" customFormat="1" ht="16.8" customHeight="1" x14ac:dyDescent="0.2">
      <c r="B57" s="32"/>
      <c r="C57" s="207" t="s">
        <v>2408</v>
      </c>
      <c r="D57" s="208" t="s">
        <v>5059</v>
      </c>
      <c r="E57" s="209" t="s">
        <v>970</v>
      </c>
      <c r="F57" s="210">
        <v>41.92</v>
      </c>
      <c r="H57" s="32"/>
    </row>
    <row r="58" spans="2:8" s="1" customFormat="1" ht="16.8" customHeight="1" x14ac:dyDescent="0.2">
      <c r="B58" s="32"/>
      <c r="C58" s="211" t="s">
        <v>1</v>
      </c>
      <c r="D58" s="211" t="s">
        <v>2407</v>
      </c>
      <c r="E58" s="17" t="s">
        <v>1</v>
      </c>
      <c r="F58" s="212">
        <v>41.92</v>
      </c>
      <c r="H58" s="32"/>
    </row>
    <row r="59" spans="2:8" s="1" customFormat="1" ht="16.8" customHeight="1" x14ac:dyDescent="0.2">
      <c r="B59" s="32"/>
      <c r="C59" s="211" t="s">
        <v>2408</v>
      </c>
      <c r="D59" s="211" t="s">
        <v>398</v>
      </c>
      <c r="E59" s="17" t="s">
        <v>1</v>
      </c>
      <c r="F59" s="212">
        <v>41.92</v>
      </c>
      <c r="H59" s="32"/>
    </row>
    <row r="60" spans="2:8" s="1" customFormat="1" ht="16.8" customHeight="1" x14ac:dyDescent="0.2">
      <c r="B60" s="32"/>
      <c r="C60" s="207" t="s">
        <v>8401</v>
      </c>
      <c r="D60" s="208" t="s">
        <v>8402</v>
      </c>
      <c r="E60" s="209" t="s">
        <v>373</v>
      </c>
      <c r="F60" s="210">
        <v>113.268</v>
      </c>
      <c r="H60" s="32"/>
    </row>
    <row r="61" spans="2:8" s="1" customFormat="1" ht="16.8" customHeight="1" x14ac:dyDescent="0.2">
      <c r="B61" s="32"/>
      <c r="C61" s="207" t="s">
        <v>8403</v>
      </c>
      <c r="D61" s="208" t="s">
        <v>8404</v>
      </c>
      <c r="E61" s="209" t="s">
        <v>373</v>
      </c>
      <c r="F61" s="210">
        <v>31</v>
      </c>
      <c r="H61" s="32"/>
    </row>
    <row r="62" spans="2:8" s="1" customFormat="1" ht="16.8" customHeight="1" x14ac:dyDescent="0.2">
      <c r="B62" s="32"/>
      <c r="C62" s="207" t="s">
        <v>8405</v>
      </c>
      <c r="D62" s="208" t="s">
        <v>8406</v>
      </c>
      <c r="E62" s="209" t="s">
        <v>373</v>
      </c>
      <c r="F62" s="210">
        <v>113.268</v>
      </c>
      <c r="H62" s="32"/>
    </row>
    <row r="63" spans="2:8" s="1" customFormat="1" ht="26.4" customHeight="1" x14ac:dyDescent="0.2">
      <c r="B63" s="32"/>
      <c r="C63" s="206" t="s">
        <v>8407</v>
      </c>
      <c r="D63" s="206" t="s">
        <v>130</v>
      </c>
      <c r="H63" s="32"/>
    </row>
    <row r="64" spans="2:8" s="1" customFormat="1" ht="16.8" customHeight="1" x14ac:dyDescent="0.2">
      <c r="B64" s="32"/>
      <c r="C64" s="207" t="s">
        <v>8408</v>
      </c>
      <c r="D64" s="208" t="s">
        <v>8409</v>
      </c>
      <c r="E64" s="209" t="s">
        <v>1</v>
      </c>
      <c r="F64" s="210">
        <v>41.52</v>
      </c>
      <c r="H64" s="32"/>
    </row>
    <row r="65" spans="2:8" s="1" customFormat="1" ht="16.8" customHeight="1" x14ac:dyDescent="0.2">
      <c r="B65" s="32"/>
      <c r="C65" s="207" t="s">
        <v>8410</v>
      </c>
      <c r="D65" s="208" t="s">
        <v>8411</v>
      </c>
      <c r="E65" s="209" t="s">
        <v>1</v>
      </c>
      <c r="F65" s="210">
        <v>20.64</v>
      </c>
      <c r="H65" s="32"/>
    </row>
    <row r="66" spans="2:8" s="1" customFormat="1" ht="16.8" customHeight="1" x14ac:dyDescent="0.2">
      <c r="B66" s="32"/>
      <c r="C66" s="207" t="s">
        <v>8412</v>
      </c>
      <c r="D66" s="208" t="s">
        <v>8413</v>
      </c>
      <c r="E66" s="209" t="s">
        <v>1</v>
      </c>
      <c r="F66" s="210">
        <v>19.8</v>
      </c>
      <c r="H66" s="32"/>
    </row>
    <row r="67" spans="2:8" s="1" customFormat="1" ht="16.8" customHeight="1" x14ac:dyDescent="0.2">
      <c r="B67" s="32"/>
      <c r="C67" s="207" t="s">
        <v>8414</v>
      </c>
      <c r="D67" s="208" t="s">
        <v>8415</v>
      </c>
      <c r="E67" s="209" t="s">
        <v>1</v>
      </c>
      <c r="F67" s="210">
        <v>16.2</v>
      </c>
      <c r="H67" s="32"/>
    </row>
    <row r="68" spans="2:8" s="1" customFormat="1" ht="16.8" customHeight="1" x14ac:dyDescent="0.2">
      <c r="B68" s="32"/>
      <c r="C68" s="207" t="s">
        <v>2994</v>
      </c>
      <c r="D68" s="208" t="s">
        <v>2995</v>
      </c>
      <c r="E68" s="209" t="s">
        <v>1</v>
      </c>
      <c r="F68" s="210">
        <v>112.32</v>
      </c>
      <c r="H68" s="32"/>
    </row>
    <row r="69" spans="2:8" s="1" customFormat="1" ht="16.8" customHeight="1" x14ac:dyDescent="0.2">
      <c r="B69" s="32"/>
      <c r="C69" s="211" t="s">
        <v>2994</v>
      </c>
      <c r="D69" s="211" t="s">
        <v>3113</v>
      </c>
      <c r="E69" s="17" t="s">
        <v>1</v>
      </c>
      <c r="F69" s="212">
        <v>112.32</v>
      </c>
      <c r="H69" s="32"/>
    </row>
    <row r="70" spans="2:8" s="1" customFormat="1" ht="16.8" customHeight="1" x14ac:dyDescent="0.2">
      <c r="B70" s="32"/>
      <c r="C70" s="213" t="s">
        <v>8374</v>
      </c>
      <c r="H70" s="32"/>
    </row>
    <row r="71" spans="2:8" s="1" customFormat="1" ht="16.8" customHeight="1" x14ac:dyDescent="0.2">
      <c r="B71" s="32"/>
      <c r="C71" s="211" t="s">
        <v>2380</v>
      </c>
      <c r="D71" s="211" t="s">
        <v>2381</v>
      </c>
      <c r="E71" s="17" t="s">
        <v>381</v>
      </c>
      <c r="F71" s="212">
        <v>554.58000000000004</v>
      </c>
      <c r="H71" s="32"/>
    </row>
    <row r="72" spans="2:8" s="1" customFormat="1" ht="16.8" customHeight="1" x14ac:dyDescent="0.2">
      <c r="B72" s="32"/>
      <c r="C72" s="211" t="s">
        <v>2475</v>
      </c>
      <c r="D72" s="211" t="s">
        <v>2476</v>
      </c>
      <c r="E72" s="17" t="s">
        <v>381</v>
      </c>
      <c r="F72" s="212">
        <v>292.67</v>
      </c>
      <c r="H72" s="32"/>
    </row>
    <row r="73" spans="2:8" s="1" customFormat="1" ht="16.8" customHeight="1" x14ac:dyDescent="0.2">
      <c r="B73" s="32"/>
      <c r="C73" s="211" t="s">
        <v>3325</v>
      </c>
      <c r="D73" s="211" t="s">
        <v>3326</v>
      </c>
      <c r="E73" s="17" t="s">
        <v>381</v>
      </c>
      <c r="F73" s="212">
        <v>554.58000000000004</v>
      </c>
      <c r="H73" s="32"/>
    </row>
    <row r="74" spans="2:8" s="1" customFormat="1" ht="16.8" customHeight="1" x14ac:dyDescent="0.2">
      <c r="B74" s="32"/>
      <c r="C74" s="211" t="s">
        <v>3331</v>
      </c>
      <c r="D74" s="211" t="s">
        <v>3332</v>
      </c>
      <c r="E74" s="17" t="s">
        <v>381</v>
      </c>
      <c r="F74" s="212">
        <v>33274.800000000003</v>
      </c>
      <c r="H74" s="32"/>
    </row>
    <row r="75" spans="2:8" s="1" customFormat="1" ht="16.8" customHeight="1" x14ac:dyDescent="0.2">
      <c r="B75" s="32"/>
      <c r="C75" s="211" t="s">
        <v>3337</v>
      </c>
      <c r="D75" s="211" t="s">
        <v>3338</v>
      </c>
      <c r="E75" s="17" t="s">
        <v>381</v>
      </c>
      <c r="F75" s="212">
        <v>554.58000000000004</v>
      </c>
      <c r="H75" s="32"/>
    </row>
    <row r="76" spans="2:8" s="1" customFormat="1" ht="16.8" customHeight="1" x14ac:dyDescent="0.2">
      <c r="B76" s="32"/>
      <c r="C76" s="211" t="s">
        <v>3342</v>
      </c>
      <c r="D76" s="211" t="s">
        <v>3343</v>
      </c>
      <c r="E76" s="17" t="s">
        <v>381</v>
      </c>
      <c r="F76" s="212">
        <v>554.58000000000004</v>
      </c>
      <c r="H76" s="32"/>
    </row>
    <row r="77" spans="2:8" s="1" customFormat="1" ht="16.8" customHeight="1" x14ac:dyDescent="0.2">
      <c r="B77" s="32"/>
      <c r="C77" s="211" t="s">
        <v>3348</v>
      </c>
      <c r="D77" s="211" t="s">
        <v>3349</v>
      </c>
      <c r="E77" s="17" t="s">
        <v>381</v>
      </c>
      <c r="F77" s="212">
        <v>33274.800000000003</v>
      </c>
      <c r="H77" s="32"/>
    </row>
    <row r="78" spans="2:8" s="1" customFormat="1" ht="16.8" customHeight="1" x14ac:dyDescent="0.2">
      <c r="B78" s="32"/>
      <c r="C78" s="211" t="s">
        <v>3356</v>
      </c>
      <c r="D78" s="211" t="s">
        <v>3357</v>
      </c>
      <c r="E78" s="17" t="s">
        <v>381</v>
      </c>
      <c r="F78" s="212">
        <v>554.58000000000004</v>
      </c>
      <c r="H78" s="32"/>
    </row>
    <row r="79" spans="2:8" s="1" customFormat="1" ht="16.8" customHeight="1" x14ac:dyDescent="0.2">
      <c r="B79" s="32"/>
      <c r="C79" s="211" t="s">
        <v>2560</v>
      </c>
      <c r="D79" s="211" t="s">
        <v>2561</v>
      </c>
      <c r="E79" s="17" t="s">
        <v>381</v>
      </c>
      <c r="F79" s="212">
        <v>609.81200000000001</v>
      </c>
      <c r="H79" s="32"/>
    </row>
    <row r="80" spans="2:8" s="1" customFormat="1" ht="16.8" customHeight="1" x14ac:dyDescent="0.2">
      <c r="B80" s="32"/>
      <c r="C80" s="207" t="s">
        <v>2997</v>
      </c>
      <c r="D80" s="208" t="s">
        <v>2998</v>
      </c>
      <c r="E80" s="209" t="s">
        <v>1</v>
      </c>
      <c r="F80" s="210">
        <v>115.92</v>
      </c>
      <c r="H80" s="32"/>
    </row>
    <row r="81" spans="2:8" s="1" customFormat="1" ht="16.8" customHeight="1" x14ac:dyDescent="0.2">
      <c r="B81" s="32"/>
      <c r="C81" s="211" t="s">
        <v>2997</v>
      </c>
      <c r="D81" s="211" t="s">
        <v>3246</v>
      </c>
      <c r="E81" s="17" t="s">
        <v>1</v>
      </c>
      <c r="F81" s="212">
        <v>115.92</v>
      </c>
      <c r="H81" s="32"/>
    </row>
    <row r="82" spans="2:8" s="1" customFormat="1" ht="16.8" customHeight="1" x14ac:dyDescent="0.2">
      <c r="B82" s="32"/>
      <c r="C82" s="213" t="s">
        <v>8374</v>
      </c>
      <c r="H82" s="32"/>
    </row>
    <row r="83" spans="2:8" s="1" customFormat="1" ht="16.8" customHeight="1" x14ac:dyDescent="0.2">
      <c r="B83" s="32"/>
      <c r="C83" s="211" t="s">
        <v>2380</v>
      </c>
      <c r="D83" s="211" t="s">
        <v>2381</v>
      </c>
      <c r="E83" s="17" t="s">
        <v>381</v>
      </c>
      <c r="F83" s="212">
        <v>554.58000000000004</v>
      </c>
      <c r="H83" s="32"/>
    </row>
    <row r="84" spans="2:8" s="1" customFormat="1" ht="16.8" customHeight="1" x14ac:dyDescent="0.2">
      <c r="B84" s="32"/>
      <c r="C84" s="211" t="s">
        <v>2475</v>
      </c>
      <c r="D84" s="211" t="s">
        <v>2476</v>
      </c>
      <c r="E84" s="17" t="s">
        <v>381</v>
      </c>
      <c r="F84" s="212">
        <v>292.67</v>
      </c>
      <c r="H84" s="32"/>
    </row>
    <row r="85" spans="2:8" s="1" customFormat="1" ht="16.8" customHeight="1" x14ac:dyDescent="0.2">
      <c r="B85" s="32"/>
      <c r="C85" s="211" t="s">
        <v>3325</v>
      </c>
      <c r="D85" s="211" t="s">
        <v>3326</v>
      </c>
      <c r="E85" s="17" t="s">
        <v>381</v>
      </c>
      <c r="F85" s="212">
        <v>554.58000000000004</v>
      </c>
      <c r="H85" s="32"/>
    </row>
    <row r="86" spans="2:8" s="1" customFormat="1" ht="16.8" customHeight="1" x14ac:dyDescent="0.2">
      <c r="B86" s="32"/>
      <c r="C86" s="211" t="s">
        <v>3331</v>
      </c>
      <c r="D86" s="211" t="s">
        <v>3332</v>
      </c>
      <c r="E86" s="17" t="s">
        <v>381</v>
      </c>
      <c r="F86" s="212">
        <v>33274.800000000003</v>
      </c>
      <c r="H86" s="32"/>
    </row>
    <row r="87" spans="2:8" s="1" customFormat="1" ht="16.8" customHeight="1" x14ac:dyDescent="0.2">
      <c r="B87" s="32"/>
      <c r="C87" s="211" t="s">
        <v>3337</v>
      </c>
      <c r="D87" s="211" t="s">
        <v>3338</v>
      </c>
      <c r="E87" s="17" t="s">
        <v>381</v>
      </c>
      <c r="F87" s="212">
        <v>554.58000000000004</v>
      </c>
      <c r="H87" s="32"/>
    </row>
    <row r="88" spans="2:8" s="1" customFormat="1" ht="16.8" customHeight="1" x14ac:dyDescent="0.2">
      <c r="B88" s="32"/>
      <c r="C88" s="211" t="s">
        <v>3342</v>
      </c>
      <c r="D88" s="211" t="s">
        <v>3343</v>
      </c>
      <c r="E88" s="17" t="s">
        <v>381</v>
      </c>
      <c r="F88" s="212">
        <v>554.58000000000004</v>
      </c>
      <c r="H88" s="32"/>
    </row>
    <row r="89" spans="2:8" s="1" customFormat="1" ht="16.8" customHeight="1" x14ac:dyDescent="0.2">
      <c r="B89" s="32"/>
      <c r="C89" s="211" t="s">
        <v>3348</v>
      </c>
      <c r="D89" s="211" t="s">
        <v>3349</v>
      </c>
      <c r="E89" s="17" t="s">
        <v>381</v>
      </c>
      <c r="F89" s="212">
        <v>33274.800000000003</v>
      </c>
      <c r="H89" s="32"/>
    </row>
    <row r="90" spans="2:8" s="1" customFormat="1" ht="16.8" customHeight="1" x14ac:dyDescent="0.2">
      <c r="B90" s="32"/>
      <c r="C90" s="211" t="s">
        <v>3356</v>
      </c>
      <c r="D90" s="211" t="s">
        <v>3357</v>
      </c>
      <c r="E90" s="17" t="s">
        <v>381</v>
      </c>
      <c r="F90" s="212">
        <v>554.58000000000004</v>
      </c>
      <c r="H90" s="32"/>
    </row>
    <row r="91" spans="2:8" s="1" customFormat="1" ht="16.8" customHeight="1" x14ac:dyDescent="0.2">
      <c r="B91" s="32"/>
      <c r="C91" s="211" t="s">
        <v>2560</v>
      </c>
      <c r="D91" s="211" t="s">
        <v>2561</v>
      </c>
      <c r="E91" s="17" t="s">
        <v>381</v>
      </c>
      <c r="F91" s="212">
        <v>609.81200000000001</v>
      </c>
      <c r="H91" s="32"/>
    </row>
    <row r="92" spans="2:8" s="1" customFormat="1" ht="16.8" customHeight="1" x14ac:dyDescent="0.2">
      <c r="B92" s="32"/>
      <c r="C92" s="207" t="s">
        <v>3000</v>
      </c>
      <c r="D92" s="208" t="s">
        <v>3001</v>
      </c>
      <c r="E92" s="209" t="s">
        <v>1</v>
      </c>
      <c r="F92" s="210">
        <v>124.56</v>
      </c>
      <c r="H92" s="32"/>
    </row>
    <row r="93" spans="2:8" s="1" customFormat="1" ht="16.8" customHeight="1" x14ac:dyDescent="0.2">
      <c r="B93" s="32"/>
      <c r="C93" s="211" t="s">
        <v>1</v>
      </c>
      <c r="D93" s="211" t="s">
        <v>3243</v>
      </c>
      <c r="E93" s="17" t="s">
        <v>1</v>
      </c>
      <c r="F93" s="212">
        <v>0</v>
      </c>
      <c r="H93" s="32"/>
    </row>
    <row r="94" spans="2:8" s="1" customFormat="1" ht="16.8" customHeight="1" x14ac:dyDescent="0.2">
      <c r="B94" s="32"/>
      <c r="C94" s="211" t="s">
        <v>3000</v>
      </c>
      <c r="D94" s="211" t="s">
        <v>3244</v>
      </c>
      <c r="E94" s="17" t="s">
        <v>1</v>
      </c>
      <c r="F94" s="212">
        <v>124.56</v>
      </c>
      <c r="H94" s="32"/>
    </row>
    <row r="95" spans="2:8" s="1" customFormat="1" ht="16.8" customHeight="1" x14ac:dyDescent="0.2">
      <c r="B95" s="32"/>
      <c r="C95" s="213" t="s">
        <v>8374</v>
      </c>
      <c r="H95" s="32"/>
    </row>
    <row r="96" spans="2:8" s="1" customFormat="1" ht="16.8" customHeight="1" x14ac:dyDescent="0.2">
      <c r="B96" s="32"/>
      <c r="C96" s="211" t="s">
        <v>2380</v>
      </c>
      <c r="D96" s="211" t="s">
        <v>2381</v>
      </c>
      <c r="E96" s="17" t="s">
        <v>381</v>
      </c>
      <c r="F96" s="212">
        <v>554.58000000000004</v>
      </c>
      <c r="H96" s="32"/>
    </row>
    <row r="97" spans="2:8" s="1" customFormat="1" ht="16.8" customHeight="1" x14ac:dyDescent="0.2">
      <c r="B97" s="32"/>
      <c r="C97" s="211" t="s">
        <v>2475</v>
      </c>
      <c r="D97" s="211" t="s">
        <v>2476</v>
      </c>
      <c r="E97" s="17" t="s">
        <v>381</v>
      </c>
      <c r="F97" s="212">
        <v>292.67</v>
      </c>
      <c r="H97" s="32"/>
    </row>
    <row r="98" spans="2:8" s="1" customFormat="1" ht="16.8" customHeight="1" x14ac:dyDescent="0.2">
      <c r="B98" s="32"/>
      <c r="C98" s="211" t="s">
        <v>3325</v>
      </c>
      <c r="D98" s="211" t="s">
        <v>3326</v>
      </c>
      <c r="E98" s="17" t="s">
        <v>381</v>
      </c>
      <c r="F98" s="212">
        <v>554.58000000000004</v>
      </c>
      <c r="H98" s="32"/>
    </row>
    <row r="99" spans="2:8" s="1" customFormat="1" ht="16.8" customHeight="1" x14ac:dyDescent="0.2">
      <c r="B99" s="32"/>
      <c r="C99" s="211" t="s">
        <v>3331</v>
      </c>
      <c r="D99" s="211" t="s">
        <v>3332</v>
      </c>
      <c r="E99" s="17" t="s">
        <v>381</v>
      </c>
      <c r="F99" s="212">
        <v>33274.800000000003</v>
      </c>
      <c r="H99" s="32"/>
    </row>
    <row r="100" spans="2:8" s="1" customFormat="1" ht="16.8" customHeight="1" x14ac:dyDescent="0.2">
      <c r="B100" s="32"/>
      <c r="C100" s="211" t="s">
        <v>3337</v>
      </c>
      <c r="D100" s="211" t="s">
        <v>3338</v>
      </c>
      <c r="E100" s="17" t="s">
        <v>381</v>
      </c>
      <c r="F100" s="212">
        <v>554.58000000000004</v>
      </c>
      <c r="H100" s="32"/>
    </row>
    <row r="101" spans="2:8" s="1" customFormat="1" ht="16.8" customHeight="1" x14ac:dyDescent="0.2">
      <c r="B101" s="32"/>
      <c r="C101" s="211" t="s">
        <v>3342</v>
      </c>
      <c r="D101" s="211" t="s">
        <v>3343</v>
      </c>
      <c r="E101" s="17" t="s">
        <v>381</v>
      </c>
      <c r="F101" s="212">
        <v>554.58000000000004</v>
      </c>
      <c r="H101" s="32"/>
    </row>
    <row r="102" spans="2:8" s="1" customFormat="1" ht="16.8" customHeight="1" x14ac:dyDescent="0.2">
      <c r="B102" s="32"/>
      <c r="C102" s="211" t="s">
        <v>3348</v>
      </c>
      <c r="D102" s="211" t="s">
        <v>3349</v>
      </c>
      <c r="E102" s="17" t="s">
        <v>381</v>
      </c>
      <c r="F102" s="212">
        <v>33274.800000000003</v>
      </c>
      <c r="H102" s="32"/>
    </row>
    <row r="103" spans="2:8" s="1" customFormat="1" ht="16.8" customHeight="1" x14ac:dyDescent="0.2">
      <c r="B103" s="32"/>
      <c r="C103" s="211" t="s">
        <v>3356</v>
      </c>
      <c r="D103" s="211" t="s">
        <v>3357</v>
      </c>
      <c r="E103" s="17" t="s">
        <v>381</v>
      </c>
      <c r="F103" s="212">
        <v>554.58000000000004</v>
      </c>
      <c r="H103" s="32"/>
    </row>
    <row r="104" spans="2:8" s="1" customFormat="1" ht="16.8" customHeight="1" x14ac:dyDescent="0.2">
      <c r="B104" s="32"/>
      <c r="C104" s="211" t="s">
        <v>2560</v>
      </c>
      <c r="D104" s="211" t="s">
        <v>2561</v>
      </c>
      <c r="E104" s="17" t="s">
        <v>381</v>
      </c>
      <c r="F104" s="212">
        <v>609.81200000000001</v>
      </c>
      <c r="H104" s="32"/>
    </row>
    <row r="105" spans="2:8" s="1" customFormat="1" ht="16.8" customHeight="1" x14ac:dyDescent="0.2">
      <c r="B105" s="32"/>
      <c r="C105" s="207" t="s">
        <v>3003</v>
      </c>
      <c r="D105" s="208" t="s">
        <v>3004</v>
      </c>
      <c r="E105" s="209" t="s">
        <v>1</v>
      </c>
      <c r="F105" s="210">
        <v>106.02</v>
      </c>
      <c r="H105" s="32"/>
    </row>
    <row r="106" spans="2:8" s="1" customFormat="1" ht="16.8" customHeight="1" x14ac:dyDescent="0.2">
      <c r="B106" s="32"/>
      <c r="C106" s="211" t="s">
        <v>3003</v>
      </c>
      <c r="D106" s="211" t="s">
        <v>3245</v>
      </c>
      <c r="E106" s="17" t="s">
        <v>1</v>
      </c>
      <c r="F106" s="212">
        <v>106.02</v>
      </c>
      <c r="H106" s="32"/>
    </row>
    <row r="107" spans="2:8" s="1" customFormat="1" ht="16.8" customHeight="1" x14ac:dyDescent="0.2">
      <c r="B107" s="32"/>
      <c r="C107" s="213" t="s">
        <v>8374</v>
      </c>
      <c r="H107" s="32"/>
    </row>
    <row r="108" spans="2:8" s="1" customFormat="1" ht="16.8" customHeight="1" x14ac:dyDescent="0.2">
      <c r="B108" s="32"/>
      <c r="C108" s="211" t="s">
        <v>2380</v>
      </c>
      <c r="D108" s="211" t="s">
        <v>2381</v>
      </c>
      <c r="E108" s="17" t="s">
        <v>381</v>
      </c>
      <c r="F108" s="212">
        <v>554.58000000000004</v>
      </c>
      <c r="H108" s="32"/>
    </row>
    <row r="109" spans="2:8" s="1" customFormat="1" ht="16.8" customHeight="1" x14ac:dyDescent="0.2">
      <c r="B109" s="32"/>
      <c r="C109" s="211" t="s">
        <v>2475</v>
      </c>
      <c r="D109" s="211" t="s">
        <v>2476</v>
      </c>
      <c r="E109" s="17" t="s">
        <v>381</v>
      </c>
      <c r="F109" s="212">
        <v>292.67</v>
      </c>
      <c r="H109" s="32"/>
    </row>
    <row r="110" spans="2:8" s="1" customFormat="1" ht="16.8" customHeight="1" x14ac:dyDescent="0.2">
      <c r="B110" s="32"/>
      <c r="C110" s="211" t="s">
        <v>3325</v>
      </c>
      <c r="D110" s="211" t="s">
        <v>3326</v>
      </c>
      <c r="E110" s="17" t="s">
        <v>381</v>
      </c>
      <c r="F110" s="212">
        <v>554.58000000000004</v>
      </c>
      <c r="H110" s="32"/>
    </row>
    <row r="111" spans="2:8" s="1" customFormat="1" ht="16.8" customHeight="1" x14ac:dyDescent="0.2">
      <c r="B111" s="32"/>
      <c r="C111" s="211" t="s">
        <v>3331</v>
      </c>
      <c r="D111" s="211" t="s">
        <v>3332</v>
      </c>
      <c r="E111" s="17" t="s">
        <v>381</v>
      </c>
      <c r="F111" s="212">
        <v>33274.800000000003</v>
      </c>
      <c r="H111" s="32"/>
    </row>
    <row r="112" spans="2:8" s="1" customFormat="1" ht="16.8" customHeight="1" x14ac:dyDescent="0.2">
      <c r="B112" s="32"/>
      <c r="C112" s="211" t="s">
        <v>3337</v>
      </c>
      <c r="D112" s="211" t="s">
        <v>3338</v>
      </c>
      <c r="E112" s="17" t="s">
        <v>381</v>
      </c>
      <c r="F112" s="212">
        <v>554.58000000000004</v>
      </c>
      <c r="H112" s="32"/>
    </row>
    <row r="113" spans="2:8" s="1" customFormat="1" ht="16.8" customHeight="1" x14ac:dyDescent="0.2">
      <c r="B113" s="32"/>
      <c r="C113" s="211" t="s">
        <v>3342</v>
      </c>
      <c r="D113" s="211" t="s">
        <v>3343</v>
      </c>
      <c r="E113" s="17" t="s">
        <v>381</v>
      </c>
      <c r="F113" s="212">
        <v>554.58000000000004</v>
      </c>
      <c r="H113" s="32"/>
    </row>
    <row r="114" spans="2:8" s="1" customFormat="1" ht="16.8" customHeight="1" x14ac:dyDescent="0.2">
      <c r="B114" s="32"/>
      <c r="C114" s="211" t="s">
        <v>3348</v>
      </c>
      <c r="D114" s="211" t="s">
        <v>3349</v>
      </c>
      <c r="E114" s="17" t="s">
        <v>381</v>
      </c>
      <c r="F114" s="212">
        <v>33274.800000000003</v>
      </c>
      <c r="H114" s="32"/>
    </row>
    <row r="115" spans="2:8" s="1" customFormat="1" ht="16.8" customHeight="1" x14ac:dyDescent="0.2">
      <c r="B115" s="32"/>
      <c r="C115" s="211" t="s">
        <v>3356</v>
      </c>
      <c r="D115" s="211" t="s">
        <v>3357</v>
      </c>
      <c r="E115" s="17" t="s">
        <v>381</v>
      </c>
      <c r="F115" s="212">
        <v>554.58000000000004</v>
      </c>
      <c r="H115" s="32"/>
    </row>
    <row r="116" spans="2:8" s="1" customFormat="1" ht="16.8" customHeight="1" x14ac:dyDescent="0.2">
      <c r="B116" s="32"/>
      <c r="C116" s="211" t="s">
        <v>2560</v>
      </c>
      <c r="D116" s="211" t="s">
        <v>2561</v>
      </c>
      <c r="E116" s="17" t="s">
        <v>381</v>
      </c>
      <c r="F116" s="212">
        <v>609.81200000000001</v>
      </c>
      <c r="H116" s="32"/>
    </row>
    <row r="117" spans="2:8" s="1" customFormat="1" ht="16.8" customHeight="1" x14ac:dyDescent="0.2">
      <c r="B117" s="32"/>
      <c r="C117" s="207" t="s">
        <v>3006</v>
      </c>
      <c r="D117" s="208" t="s">
        <v>3007</v>
      </c>
      <c r="E117" s="209" t="s">
        <v>1</v>
      </c>
      <c r="F117" s="210">
        <v>46.98</v>
      </c>
      <c r="H117" s="32"/>
    </row>
    <row r="118" spans="2:8" s="1" customFormat="1" ht="16.8" customHeight="1" x14ac:dyDescent="0.2">
      <c r="B118" s="32"/>
      <c r="C118" s="211" t="s">
        <v>3006</v>
      </c>
      <c r="D118" s="211" t="s">
        <v>3206</v>
      </c>
      <c r="E118" s="17" t="s">
        <v>1</v>
      </c>
      <c r="F118" s="212">
        <v>46.98</v>
      </c>
      <c r="H118" s="32"/>
    </row>
    <row r="119" spans="2:8" s="1" customFormat="1" ht="16.8" customHeight="1" x14ac:dyDescent="0.2">
      <c r="B119" s="32"/>
      <c r="C119" s="213" t="s">
        <v>8374</v>
      </c>
      <c r="H119" s="32"/>
    </row>
    <row r="120" spans="2:8" s="1" customFormat="1" ht="16.8" customHeight="1" x14ac:dyDescent="0.2">
      <c r="B120" s="32"/>
      <c r="C120" s="211" t="s">
        <v>2380</v>
      </c>
      <c r="D120" s="211" t="s">
        <v>2381</v>
      </c>
      <c r="E120" s="17" t="s">
        <v>381</v>
      </c>
      <c r="F120" s="212">
        <v>554.58000000000004</v>
      </c>
      <c r="H120" s="32"/>
    </row>
    <row r="121" spans="2:8" s="1" customFormat="1" ht="16.8" customHeight="1" x14ac:dyDescent="0.2">
      <c r="B121" s="32"/>
      <c r="C121" s="211" t="s">
        <v>2324</v>
      </c>
      <c r="D121" s="211" t="s">
        <v>2325</v>
      </c>
      <c r="E121" s="17" t="s">
        <v>373</v>
      </c>
      <c r="F121" s="212">
        <v>46.670999999999999</v>
      </c>
      <c r="H121" s="32"/>
    </row>
    <row r="122" spans="2:8" s="1" customFormat="1" ht="16.8" customHeight="1" x14ac:dyDescent="0.2">
      <c r="B122" s="32"/>
      <c r="C122" s="211" t="s">
        <v>3325</v>
      </c>
      <c r="D122" s="211" t="s">
        <v>3326</v>
      </c>
      <c r="E122" s="17" t="s">
        <v>381</v>
      </c>
      <c r="F122" s="212">
        <v>554.58000000000004</v>
      </c>
      <c r="H122" s="32"/>
    </row>
    <row r="123" spans="2:8" s="1" customFormat="1" ht="16.8" customHeight="1" x14ac:dyDescent="0.2">
      <c r="B123" s="32"/>
      <c r="C123" s="211" t="s">
        <v>3331</v>
      </c>
      <c r="D123" s="211" t="s">
        <v>3332</v>
      </c>
      <c r="E123" s="17" t="s">
        <v>381</v>
      </c>
      <c r="F123" s="212">
        <v>33274.800000000003</v>
      </c>
      <c r="H123" s="32"/>
    </row>
    <row r="124" spans="2:8" s="1" customFormat="1" ht="16.8" customHeight="1" x14ac:dyDescent="0.2">
      <c r="B124" s="32"/>
      <c r="C124" s="211" t="s">
        <v>3337</v>
      </c>
      <c r="D124" s="211" t="s">
        <v>3338</v>
      </c>
      <c r="E124" s="17" t="s">
        <v>381</v>
      </c>
      <c r="F124" s="212">
        <v>554.58000000000004</v>
      </c>
      <c r="H124" s="32"/>
    </row>
    <row r="125" spans="2:8" s="1" customFormat="1" ht="16.8" customHeight="1" x14ac:dyDescent="0.2">
      <c r="B125" s="32"/>
      <c r="C125" s="211" t="s">
        <v>3342</v>
      </c>
      <c r="D125" s="211" t="s">
        <v>3343</v>
      </c>
      <c r="E125" s="17" t="s">
        <v>381</v>
      </c>
      <c r="F125" s="212">
        <v>554.58000000000004</v>
      </c>
      <c r="H125" s="32"/>
    </row>
    <row r="126" spans="2:8" s="1" customFormat="1" ht="16.8" customHeight="1" x14ac:dyDescent="0.2">
      <c r="B126" s="32"/>
      <c r="C126" s="211" t="s">
        <v>3348</v>
      </c>
      <c r="D126" s="211" t="s">
        <v>3349</v>
      </c>
      <c r="E126" s="17" t="s">
        <v>381</v>
      </c>
      <c r="F126" s="212">
        <v>33274.800000000003</v>
      </c>
      <c r="H126" s="32"/>
    </row>
    <row r="127" spans="2:8" s="1" customFormat="1" ht="16.8" customHeight="1" x14ac:dyDescent="0.2">
      <c r="B127" s="32"/>
      <c r="C127" s="211" t="s">
        <v>3356</v>
      </c>
      <c r="D127" s="211" t="s">
        <v>3357</v>
      </c>
      <c r="E127" s="17" t="s">
        <v>381</v>
      </c>
      <c r="F127" s="212">
        <v>554.58000000000004</v>
      </c>
      <c r="H127" s="32"/>
    </row>
    <row r="128" spans="2:8" s="1" customFormat="1" ht="16.8" customHeight="1" x14ac:dyDescent="0.2">
      <c r="B128" s="32"/>
      <c r="C128" s="211" t="s">
        <v>2560</v>
      </c>
      <c r="D128" s="211" t="s">
        <v>2561</v>
      </c>
      <c r="E128" s="17" t="s">
        <v>381</v>
      </c>
      <c r="F128" s="212">
        <v>609.81200000000001</v>
      </c>
      <c r="H128" s="32"/>
    </row>
    <row r="129" spans="2:8" s="1" customFormat="1" ht="16.8" customHeight="1" x14ac:dyDescent="0.2">
      <c r="B129" s="32"/>
      <c r="C129" s="207" t="s">
        <v>3009</v>
      </c>
      <c r="D129" s="208" t="s">
        <v>3010</v>
      </c>
      <c r="E129" s="209" t="s">
        <v>1</v>
      </c>
      <c r="F129" s="210">
        <v>48.78</v>
      </c>
      <c r="H129" s="32"/>
    </row>
    <row r="130" spans="2:8" s="1" customFormat="1" ht="16.8" customHeight="1" x14ac:dyDescent="0.2">
      <c r="B130" s="32"/>
      <c r="C130" s="211" t="s">
        <v>3009</v>
      </c>
      <c r="D130" s="211" t="s">
        <v>3208</v>
      </c>
      <c r="E130" s="17" t="s">
        <v>1</v>
      </c>
      <c r="F130" s="212">
        <v>48.78</v>
      </c>
      <c r="H130" s="32"/>
    </row>
    <row r="131" spans="2:8" s="1" customFormat="1" ht="16.8" customHeight="1" x14ac:dyDescent="0.2">
      <c r="B131" s="32"/>
      <c r="C131" s="213" t="s">
        <v>8374</v>
      </c>
      <c r="H131" s="32"/>
    </row>
    <row r="132" spans="2:8" s="1" customFormat="1" ht="16.8" customHeight="1" x14ac:dyDescent="0.2">
      <c r="B132" s="32"/>
      <c r="C132" s="211" t="s">
        <v>2380</v>
      </c>
      <c r="D132" s="211" t="s">
        <v>2381</v>
      </c>
      <c r="E132" s="17" t="s">
        <v>381</v>
      </c>
      <c r="F132" s="212">
        <v>554.58000000000004</v>
      </c>
      <c r="H132" s="32"/>
    </row>
    <row r="133" spans="2:8" s="1" customFormat="1" ht="16.8" customHeight="1" x14ac:dyDescent="0.2">
      <c r="B133" s="32"/>
      <c r="C133" s="211" t="s">
        <v>2324</v>
      </c>
      <c r="D133" s="211" t="s">
        <v>2325</v>
      </c>
      <c r="E133" s="17" t="s">
        <v>373</v>
      </c>
      <c r="F133" s="212">
        <v>46.670999999999999</v>
      </c>
      <c r="H133" s="32"/>
    </row>
    <row r="134" spans="2:8" s="1" customFormat="1" ht="16.8" customHeight="1" x14ac:dyDescent="0.2">
      <c r="B134" s="32"/>
      <c r="C134" s="211" t="s">
        <v>3325</v>
      </c>
      <c r="D134" s="211" t="s">
        <v>3326</v>
      </c>
      <c r="E134" s="17" t="s">
        <v>381</v>
      </c>
      <c r="F134" s="212">
        <v>554.58000000000004</v>
      </c>
      <c r="H134" s="32"/>
    </row>
    <row r="135" spans="2:8" s="1" customFormat="1" ht="16.8" customHeight="1" x14ac:dyDescent="0.2">
      <c r="B135" s="32"/>
      <c r="C135" s="211" t="s">
        <v>3331</v>
      </c>
      <c r="D135" s="211" t="s">
        <v>3332</v>
      </c>
      <c r="E135" s="17" t="s">
        <v>381</v>
      </c>
      <c r="F135" s="212">
        <v>33274.800000000003</v>
      </c>
      <c r="H135" s="32"/>
    </row>
    <row r="136" spans="2:8" s="1" customFormat="1" ht="16.8" customHeight="1" x14ac:dyDescent="0.2">
      <c r="B136" s="32"/>
      <c r="C136" s="211" t="s">
        <v>3337</v>
      </c>
      <c r="D136" s="211" t="s">
        <v>3338</v>
      </c>
      <c r="E136" s="17" t="s">
        <v>381</v>
      </c>
      <c r="F136" s="212">
        <v>554.58000000000004</v>
      </c>
      <c r="H136" s="32"/>
    </row>
    <row r="137" spans="2:8" s="1" customFormat="1" ht="16.8" customHeight="1" x14ac:dyDescent="0.2">
      <c r="B137" s="32"/>
      <c r="C137" s="211" t="s">
        <v>3342</v>
      </c>
      <c r="D137" s="211" t="s">
        <v>3343</v>
      </c>
      <c r="E137" s="17" t="s">
        <v>381</v>
      </c>
      <c r="F137" s="212">
        <v>554.58000000000004</v>
      </c>
      <c r="H137" s="32"/>
    </row>
    <row r="138" spans="2:8" s="1" customFormat="1" ht="16.8" customHeight="1" x14ac:dyDescent="0.2">
      <c r="B138" s="32"/>
      <c r="C138" s="211" t="s">
        <v>3348</v>
      </c>
      <c r="D138" s="211" t="s">
        <v>3349</v>
      </c>
      <c r="E138" s="17" t="s">
        <v>381</v>
      </c>
      <c r="F138" s="212">
        <v>33274.800000000003</v>
      </c>
      <c r="H138" s="32"/>
    </row>
    <row r="139" spans="2:8" s="1" customFormat="1" ht="16.8" customHeight="1" x14ac:dyDescent="0.2">
      <c r="B139" s="32"/>
      <c r="C139" s="211" t="s">
        <v>3356</v>
      </c>
      <c r="D139" s="211" t="s">
        <v>3357</v>
      </c>
      <c r="E139" s="17" t="s">
        <v>381</v>
      </c>
      <c r="F139" s="212">
        <v>554.58000000000004</v>
      </c>
      <c r="H139" s="32"/>
    </row>
    <row r="140" spans="2:8" s="1" customFormat="1" ht="16.8" customHeight="1" x14ac:dyDescent="0.2">
      <c r="B140" s="32"/>
      <c r="C140" s="211" t="s">
        <v>2560</v>
      </c>
      <c r="D140" s="211" t="s">
        <v>2561</v>
      </c>
      <c r="E140" s="17" t="s">
        <v>381</v>
      </c>
      <c r="F140" s="212">
        <v>609.81200000000001</v>
      </c>
      <c r="H140" s="32"/>
    </row>
    <row r="141" spans="2:8" s="1" customFormat="1" ht="16.8" customHeight="1" x14ac:dyDescent="0.2">
      <c r="B141" s="32"/>
      <c r="C141" s="207" t="s">
        <v>3012</v>
      </c>
      <c r="D141" s="208" t="s">
        <v>3013</v>
      </c>
      <c r="E141" s="209" t="s">
        <v>1</v>
      </c>
      <c r="F141" s="210">
        <v>18.170000000000002</v>
      </c>
      <c r="H141" s="32"/>
    </row>
    <row r="142" spans="2:8" s="1" customFormat="1" ht="16.8" customHeight="1" x14ac:dyDescent="0.2">
      <c r="B142" s="32"/>
      <c r="C142" s="211" t="s">
        <v>3012</v>
      </c>
      <c r="D142" s="211" t="s">
        <v>3014</v>
      </c>
      <c r="E142" s="17" t="s">
        <v>1</v>
      </c>
      <c r="F142" s="212">
        <v>18.170000000000002</v>
      </c>
      <c r="H142" s="32"/>
    </row>
    <row r="143" spans="2:8" s="1" customFormat="1" ht="16.8" customHeight="1" x14ac:dyDescent="0.2">
      <c r="B143" s="32"/>
      <c r="C143" s="213" t="s">
        <v>8374</v>
      </c>
      <c r="H143" s="32"/>
    </row>
    <row r="144" spans="2:8" s="1" customFormat="1" ht="16.8" customHeight="1" x14ac:dyDescent="0.2">
      <c r="B144" s="32"/>
      <c r="C144" s="211" t="s">
        <v>3032</v>
      </c>
      <c r="D144" s="211" t="s">
        <v>3033</v>
      </c>
      <c r="E144" s="17" t="s">
        <v>381</v>
      </c>
      <c r="F144" s="212">
        <v>70.05</v>
      </c>
      <c r="H144" s="32"/>
    </row>
    <row r="145" spans="2:8" s="1" customFormat="1" ht="16.8" customHeight="1" x14ac:dyDescent="0.2">
      <c r="B145" s="32"/>
      <c r="C145" s="211" t="s">
        <v>3062</v>
      </c>
      <c r="D145" s="211" t="s">
        <v>3063</v>
      </c>
      <c r="E145" s="17" t="s">
        <v>381</v>
      </c>
      <c r="F145" s="212">
        <v>222.62</v>
      </c>
      <c r="H145" s="32"/>
    </row>
    <row r="146" spans="2:8" s="1" customFormat="1" ht="16.8" customHeight="1" x14ac:dyDescent="0.2">
      <c r="B146" s="32"/>
      <c r="C146" s="211" t="s">
        <v>3068</v>
      </c>
      <c r="D146" s="211" t="s">
        <v>3069</v>
      </c>
      <c r="E146" s="17" t="s">
        <v>381</v>
      </c>
      <c r="F146" s="212">
        <v>222.62</v>
      </c>
      <c r="H146" s="32"/>
    </row>
    <row r="147" spans="2:8" s="1" customFormat="1" ht="16.8" customHeight="1" x14ac:dyDescent="0.2">
      <c r="B147" s="32"/>
      <c r="C147" s="207" t="s">
        <v>3015</v>
      </c>
      <c r="D147" s="208" t="s">
        <v>3016</v>
      </c>
      <c r="E147" s="209" t="s">
        <v>1</v>
      </c>
      <c r="F147" s="210">
        <v>17.53</v>
      </c>
      <c r="H147" s="32"/>
    </row>
    <row r="148" spans="2:8" s="1" customFormat="1" ht="16.8" customHeight="1" x14ac:dyDescent="0.2">
      <c r="B148" s="32"/>
      <c r="C148" s="211" t="s">
        <v>1</v>
      </c>
      <c r="D148" s="211" t="s">
        <v>3036</v>
      </c>
      <c r="E148" s="17" t="s">
        <v>1</v>
      </c>
      <c r="F148" s="212">
        <v>0</v>
      </c>
      <c r="H148" s="32"/>
    </row>
    <row r="149" spans="2:8" s="1" customFormat="1" ht="16.8" customHeight="1" x14ac:dyDescent="0.2">
      <c r="B149" s="32"/>
      <c r="C149" s="211" t="s">
        <v>3015</v>
      </c>
      <c r="D149" s="211" t="s">
        <v>3017</v>
      </c>
      <c r="E149" s="17" t="s">
        <v>1</v>
      </c>
      <c r="F149" s="212">
        <v>17.53</v>
      </c>
      <c r="H149" s="32"/>
    </row>
    <row r="150" spans="2:8" s="1" customFormat="1" ht="16.8" customHeight="1" x14ac:dyDescent="0.2">
      <c r="B150" s="32"/>
      <c r="C150" s="213" t="s">
        <v>8374</v>
      </c>
      <c r="H150" s="32"/>
    </row>
    <row r="151" spans="2:8" s="1" customFormat="1" ht="16.8" customHeight="1" x14ac:dyDescent="0.2">
      <c r="B151" s="32"/>
      <c r="C151" s="211" t="s">
        <v>3032</v>
      </c>
      <c r="D151" s="211" t="s">
        <v>3033</v>
      </c>
      <c r="E151" s="17" t="s">
        <v>381</v>
      </c>
      <c r="F151" s="212">
        <v>70.05</v>
      </c>
      <c r="H151" s="32"/>
    </row>
    <row r="152" spans="2:8" s="1" customFormat="1" ht="16.8" customHeight="1" x14ac:dyDescent="0.2">
      <c r="B152" s="32"/>
      <c r="C152" s="211" t="s">
        <v>3062</v>
      </c>
      <c r="D152" s="211" t="s">
        <v>3063</v>
      </c>
      <c r="E152" s="17" t="s">
        <v>381</v>
      </c>
      <c r="F152" s="212">
        <v>222.62</v>
      </c>
      <c r="H152" s="32"/>
    </row>
    <row r="153" spans="2:8" s="1" customFormat="1" ht="16.8" customHeight="1" x14ac:dyDescent="0.2">
      <c r="B153" s="32"/>
      <c r="C153" s="211" t="s">
        <v>3068</v>
      </c>
      <c r="D153" s="211" t="s">
        <v>3069</v>
      </c>
      <c r="E153" s="17" t="s">
        <v>381</v>
      </c>
      <c r="F153" s="212">
        <v>222.62</v>
      </c>
      <c r="H153" s="32"/>
    </row>
    <row r="154" spans="2:8" s="1" customFormat="1" ht="16.8" customHeight="1" x14ac:dyDescent="0.2">
      <c r="B154" s="32"/>
      <c r="C154" s="207" t="s">
        <v>3018</v>
      </c>
      <c r="D154" s="208" t="s">
        <v>3019</v>
      </c>
      <c r="E154" s="209" t="s">
        <v>1</v>
      </c>
      <c r="F154" s="210">
        <v>20.47</v>
      </c>
      <c r="H154" s="32"/>
    </row>
    <row r="155" spans="2:8" s="1" customFormat="1" ht="16.8" customHeight="1" x14ac:dyDescent="0.2">
      <c r="B155" s="32"/>
      <c r="C155" s="211" t="s">
        <v>3018</v>
      </c>
      <c r="D155" s="211" t="s">
        <v>3020</v>
      </c>
      <c r="E155" s="17" t="s">
        <v>1</v>
      </c>
      <c r="F155" s="212">
        <v>20.47</v>
      </c>
      <c r="H155" s="32"/>
    </row>
    <row r="156" spans="2:8" s="1" customFormat="1" ht="16.8" customHeight="1" x14ac:dyDescent="0.2">
      <c r="B156" s="32"/>
      <c r="C156" s="213" t="s">
        <v>8374</v>
      </c>
      <c r="H156" s="32"/>
    </row>
    <row r="157" spans="2:8" s="1" customFormat="1" ht="16.8" customHeight="1" x14ac:dyDescent="0.2">
      <c r="B157" s="32"/>
      <c r="C157" s="211" t="s">
        <v>3032</v>
      </c>
      <c r="D157" s="211" t="s">
        <v>3033</v>
      </c>
      <c r="E157" s="17" t="s">
        <v>381</v>
      </c>
      <c r="F157" s="212">
        <v>70.05</v>
      </c>
      <c r="H157" s="32"/>
    </row>
    <row r="158" spans="2:8" s="1" customFormat="1" ht="16.8" customHeight="1" x14ac:dyDescent="0.2">
      <c r="B158" s="32"/>
      <c r="C158" s="211" t="s">
        <v>3062</v>
      </c>
      <c r="D158" s="211" t="s">
        <v>3063</v>
      </c>
      <c r="E158" s="17" t="s">
        <v>381</v>
      </c>
      <c r="F158" s="212">
        <v>222.62</v>
      </c>
      <c r="H158" s="32"/>
    </row>
    <row r="159" spans="2:8" s="1" customFormat="1" ht="16.8" customHeight="1" x14ac:dyDescent="0.2">
      <c r="B159" s="32"/>
      <c r="C159" s="211" t="s">
        <v>3068</v>
      </c>
      <c r="D159" s="211" t="s">
        <v>3069</v>
      </c>
      <c r="E159" s="17" t="s">
        <v>381</v>
      </c>
      <c r="F159" s="212">
        <v>222.62</v>
      </c>
      <c r="H159" s="32"/>
    </row>
    <row r="160" spans="2:8" s="1" customFormat="1" ht="16.8" customHeight="1" x14ac:dyDescent="0.2">
      <c r="B160" s="32"/>
      <c r="C160" s="207" t="s">
        <v>3021</v>
      </c>
      <c r="D160" s="208" t="s">
        <v>3022</v>
      </c>
      <c r="E160" s="209" t="s">
        <v>1</v>
      </c>
      <c r="F160" s="210">
        <v>13.88</v>
      </c>
      <c r="H160" s="32"/>
    </row>
    <row r="161" spans="2:8" s="1" customFormat="1" ht="16.8" customHeight="1" x14ac:dyDescent="0.2">
      <c r="B161" s="32"/>
      <c r="C161" s="211" t="s">
        <v>3021</v>
      </c>
      <c r="D161" s="211" t="s">
        <v>3023</v>
      </c>
      <c r="E161" s="17" t="s">
        <v>1</v>
      </c>
      <c r="F161" s="212">
        <v>13.88</v>
      </c>
      <c r="H161" s="32"/>
    </row>
    <row r="162" spans="2:8" s="1" customFormat="1" ht="16.8" customHeight="1" x14ac:dyDescent="0.2">
      <c r="B162" s="32"/>
      <c r="C162" s="213" t="s">
        <v>8374</v>
      </c>
      <c r="H162" s="32"/>
    </row>
    <row r="163" spans="2:8" s="1" customFormat="1" ht="16.8" customHeight="1" x14ac:dyDescent="0.2">
      <c r="B163" s="32"/>
      <c r="C163" s="211" t="s">
        <v>3032</v>
      </c>
      <c r="D163" s="211" t="s">
        <v>3033</v>
      </c>
      <c r="E163" s="17" t="s">
        <v>381</v>
      </c>
      <c r="F163" s="212">
        <v>70.05</v>
      </c>
      <c r="H163" s="32"/>
    </row>
    <row r="164" spans="2:8" s="1" customFormat="1" ht="16.8" customHeight="1" x14ac:dyDescent="0.2">
      <c r="B164" s="32"/>
      <c r="C164" s="211" t="s">
        <v>3062</v>
      </c>
      <c r="D164" s="211" t="s">
        <v>3063</v>
      </c>
      <c r="E164" s="17" t="s">
        <v>381</v>
      </c>
      <c r="F164" s="212">
        <v>222.62</v>
      </c>
      <c r="H164" s="32"/>
    </row>
    <row r="165" spans="2:8" s="1" customFormat="1" ht="16.8" customHeight="1" x14ac:dyDescent="0.2">
      <c r="B165" s="32"/>
      <c r="C165" s="211" t="s">
        <v>3068</v>
      </c>
      <c r="D165" s="211" t="s">
        <v>3069</v>
      </c>
      <c r="E165" s="17" t="s">
        <v>381</v>
      </c>
      <c r="F165" s="212">
        <v>222.62</v>
      </c>
      <c r="H165" s="32"/>
    </row>
    <row r="166" spans="2:8" s="1" customFormat="1" ht="16.8" customHeight="1" x14ac:dyDescent="0.2">
      <c r="B166" s="32"/>
      <c r="C166" s="207" t="s">
        <v>3296</v>
      </c>
      <c r="D166" s="208" t="s">
        <v>8416</v>
      </c>
      <c r="E166" s="209" t="s">
        <v>1</v>
      </c>
      <c r="F166" s="210">
        <v>85</v>
      </c>
      <c r="H166" s="32"/>
    </row>
    <row r="167" spans="2:8" s="1" customFormat="1" ht="16.8" customHeight="1" x14ac:dyDescent="0.2">
      <c r="B167" s="32"/>
      <c r="C167" s="211" t="s">
        <v>3296</v>
      </c>
      <c r="D167" s="211" t="s">
        <v>3297</v>
      </c>
      <c r="E167" s="17" t="s">
        <v>1</v>
      </c>
      <c r="F167" s="212">
        <v>85</v>
      </c>
      <c r="H167" s="32"/>
    </row>
    <row r="168" spans="2:8" s="1" customFormat="1" ht="16.8" customHeight="1" x14ac:dyDescent="0.2">
      <c r="B168" s="32"/>
      <c r="C168" s="207" t="s">
        <v>3105</v>
      </c>
      <c r="D168" s="208" t="s">
        <v>8417</v>
      </c>
      <c r="E168" s="209" t="s">
        <v>1</v>
      </c>
      <c r="F168" s="210">
        <v>12.34</v>
      </c>
      <c r="H168" s="32"/>
    </row>
    <row r="169" spans="2:8" s="1" customFormat="1" ht="16.8" customHeight="1" x14ac:dyDescent="0.2">
      <c r="B169" s="32"/>
      <c r="C169" s="211" t="s">
        <v>1</v>
      </c>
      <c r="D169" s="211" t="s">
        <v>3104</v>
      </c>
      <c r="E169" s="17" t="s">
        <v>1</v>
      </c>
      <c r="F169" s="212">
        <v>0</v>
      </c>
      <c r="H169" s="32"/>
    </row>
    <row r="170" spans="2:8" s="1" customFormat="1" ht="16.8" customHeight="1" x14ac:dyDescent="0.2">
      <c r="B170" s="32"/>
      <c r="C170" s="211" t="s">
        <v>3105</v>
      </c>
      <c r="D170" s="211" t="s">
        <v>3106</v>
      </c>
      <c r="E170" s="17" t="s">
        <v>1</v>
      </c>
      <c r="F170" s="212">
        <v>12.34</v>
      </c>
      <c r="H170" s="32"/>
    </row>
    <row r="171" spans="2:8" s="1" customFormat="1" ht="16.8" customHeight="1" x14ac:dyDescent="0.2">
      <c r="B171" s="32"/>
      <c r="C171" s="207" t="s">
        <v>3024</v>
      </c>
      <c r="D171" s="208" t="s">
        <v>3024</v>
      </c>
      <c r="E171" s="209" t="s">
        <v>1</v>
      </c>
      <c r="F171" s="210">
        <v>292.67</v>
      </c>
      <c r="H171" s="32"/>
    </row>
    <row r="172" spans="2:8" s="1" customFormat="1" ht="16.8" customHeight="1" x14ac:dyDescent="0.2">
      <c r="B172" s="32"/>
      <c r="C172" s="213" t="s">
        <v>8374</v>
      </c>
      <c r="H172" s="32"/>
    </row>
    <row r="173" spans="2:8" s="1" customFormat="1" ht="16.8" customHeight="1" x14ac:dyDescent="0.2">
      <c r="B173" s="32"/>
      <c r="C173" s="211" t="s">
        <v>3062</v>
      </c>
      <c r="D173" s="211" t="s">
        <v>3063</v>
      </c>
      <c r="E173" s="17" t="s">
        <v>381</v>
      </c>
      <c r="F173" s="212">
        <v>222.62</v>
      </c>
      <c r="H173" s="32"/>
    </row>
    <row r="174" spans="2:8" s="1" customFormat="1" ht="16.8" customHeight="1" x14ac:dyDescent="0.2">
      <c r="B174" s="32"/>
      <c r="C174" s="211" t="s">
        <v>3068</v>
      </c>
      <c r="D174" s="211" t="s">
        <v>3069</v>
      </c>
      <c r="E174" s="17" t="s">
        <v>381</v>
      </c>
      <c r="F174" s="212">
        <v>222.62</v>
      </c>
      <c r="H174" s="32"/>
    </row>
    <row r="175" spans="2:8" s="1" customFormat="1" ht="16.8" customHeight="1" x14ac:dyDescent="0.2">
      <c r="B175" s="32"/>
      <c r="C175" s="207" t="s">
        <v>2408</v>
      </c>
      <c r="D175" s="208" t="s">
        <v>2408</v>
      </c>
      <c r="E175" s="209" t="s">
        <v>1</v>
      </c>
      <c r="F175" s="210">
        <v>1939.13</v>
      </c>
      <c r="H175" s="32"/>
    </row>
    <row r="176" spans="2:8" s="1" customFormat="1" ht="16.8" customHeight="1" x14ac:dyDescent="0.2">
      <c r="B176" s="32"/>
      <c r="C176" s="207" t="s">
        <v>3027</v>
      </c>
      <c r="D176" s="208" t="s">
        <v>1</v>
      </c>
      <c r="E176" s="209" t="s">
        <v>1</v>
      </c>
      <c r="F176" s="210">
        <v>69.396000000000001</v>
      </c>
      <c r="H176" s="32"/>
    </row>
    <row r="177" spans="2:8" s="1" customFormat="1" ht="16.8" customHeight="1" x14ac:dyDescent="0.2">
      <c r="B177" s="32"/>
      <c r="C177" s="211" t="s">
        <v>3027</v>
      </c>
      <c r="D177" s="211" t="s">
        <v>3041</v>
      </c>
      <c r="E177" s="17" t="s">
        <v>1</v>
      </c>
      <c r="F177" s="212">
        <v>69.396000000000001</v>
      </c>
      <c r="H177" s="32"/>
    </row>
    <row r="178" spans="2:8" s="1" customFormat="1" ht="16.8" customHeight="1" x14ac:dyDescent="0.2">
      <c r="B178" s="32"/>
      <c r="C178" s="213" t="s">
        <v>8374</v>
      </c>
      <c r="H178" s="32"/>
    </row>
    <row r="179" spans="2:8" s="1" customFormat="1" ht="16.8" customHeight="1" x14ac:dyDescent="0.2">
      <c r="B179" s="32"/>
      <c r="C179" s="211" t="s">
        <v>3037</v>
      </c>
      <c r="D179" s="211" t="s">
        <v>3038</v>
      </c>
      <c r="E179" s="17" t="s">
        <v>373</v>
      </c>
      <c r="F179" s="212">
        <v>141.26599999999999</v>
      </c>
      <c r="H179" s="32"/>
    </row>
    <row r="180" spans="2:8" s="1" customFormat="1" ht="16.8" customHeight="1" x14ac:dyDescent="0.2">
      <c r="B180" s="32"/>
      <c r="C180" s="211" t="s">
        <v>2039</v>
      </c>
      <c r="D180" s="211" t="s">
        <v>2040</v>
      </c>
      <c r="E180" s="17" t="s">
        <v>373</v>
      </c>
      <c r="F180" s="212">
        <v>141.26599999999999</v>
      </c>
      <c r="H180" s="32"/>
    </row>
    <row r="181" spans="2:8" s="1" customFormat="1" ht="16.8" customHeight="1" x14ac:dyDescent="0.2">
      <c r="B181" s="32"/>
      <c r="C181" s="211" t="s">
        <v>2049</v>
      </c>
      <c r="D181" s="211" t="s">
        <v>2050</v>
      </c>
      <c r="E181" s="17" t="s">
        <v>373</v>
      </c>
      <c r="F181" s="212">
        <v>141.26599999999999</v>
      </c>
      <c r="H181" s="32"/>
    </row>
    <row r="182" spans="2:8" s="1" customFormat="1" ht="16.8" customHeight="1" x14ac:dyDescent="0.2">
      <c r="B182" s="32"/>
      <c r="C182" s="211" t="s">
        <v>2632</v>
      </c>
      <c r="D182" s="211" t="s">
        <v>2633</v>
      </c>
      <c r="E182" s="17" t="s">
        <v>493</v>
      </c>
      <c r="F182" s="212">
        <v>254.279</v>
      </c>
      <c r="H182" s="32"/>
    </row>
    <row r="183" spans="2:8" s="1" customFormat="1" ht="16.8" customHeight="1" x14ac:dyDescent="0.2">
      <c r="B183" s="32"/>
      <c r="C183" s="207" t="s">
        <v>3029</v>
      </c>
      <c r="D183" s="208" t="s">
        <v>1</v>
      </c>
      <c r="E183" s="209" t="s">
        <v>1</v>
      </c>
      <c r="F183" s="210">
        <v>71.87</v>
      </c>
      <c r="H183" s="32"/>
    </row>
    <row r="184" spans="2:8" s="1" customFormat="1" ht="16.8" customHeight="1" x14ac:dyDescent="0.2">
      <c r="B184" s="32"/>
      <c r="C184" s="211" t="s">
        <v>3029</v>
      </c>
      <c r="D184" s="211" t="s">
        <v>3042</v>
      </c>
      <c r="E184" s="17" t="s">
        <v>1</v>
      </c>
      <c r="F184" s="212">
        <v>71.87</v>
      </c>
      <c r="H184" s="32"/>
    </row>
    <row r="185" spans="2:8" s="1" customFormat="1" ht="16.8" customHeight="1" x14ac:dyDescent="0.2">
      <c r="B185" s="32"/>
      <c r="C185" s="213" t="s">
        <v>8374</v>
      </c>
      <c r="H185" s="32"/>
    </row>
    <row r="186" spans="2:8" s="1" customFormat="1" ht="16.8" customHeight="1" x14ac:dyDescent="0.2">
      <c r="B186" s="32"/>
      <c r="C186" s="211" t="s">
        <v>3037</v>
      </c>
      <c r="D186" s="211" t="s">
        <v>3038</v>
      </c>
      <c r="E186" s="17" t="s">
        <v>373</v>
      </c>
      <c r="F186" s="212">
        <v>141.26599999999999</v>
      </c>
      <c r="H186" s="32"/>
    </row>
    <row r="187" spans="2:8" s="1" customFormat="1" ht="16.8" customHeight="1" x14ac:dyDescent="0.2">
      <c r="B187" s="32"/>
      <c r="C187" s="211" t="s">
        <v>2039</v>
      </c>
      <c r="D187" s="211" t="s">
        <v>2040</v>
      </c>
      <c r="E187" s="17" t="s">
        <v>373</v>
      </c>
      <c r="F187" s="212">
        <v>141.26599999999999</v>
      </c>
      <c r="H187" s="32"/>
    </row>
    <row r="188" spans="2:8" s="1" customFormat="1" ht="16.8" customHeight="1" x14ac:dyDescent="0.2">
      <c r="B188" s="32"/>
      <c r="C188" s="211" t="s">
        <v>2049</v>
      </c>
      <c r="D188" s="211" t="s">
        <v>2050</v>
      </c>
      <c r="E188" s="17" t="s">
        <v>373</v>
      </c>
      <c r="F188" s="212">
        <v>141.26599999999999</v>
      </c>
      <c r="H188" s="32"/>
    </row>
    <row r="189" spans="2:8" s="1" customFormat="1" ht="16.8" customHeight="1" x14ac:dyDescent="0.2">
      <c r="B189" s="32"/>
      <c r="C189" s="211" t="s">
        <v>2632</v>
      </c>
      <c r="D189" s="211" t="s">
        <v>2633</v>
      </c>
      <c r="E189" s="17" t="s">
        <v>493</v>
      </c>
      <c r="F189" s="212">
        <v>254.279</v>
      </c>
      <c r="H189" s="32"/>
    </row>
    <row r="190" spans="2:8" s="1" customFormat="1" ht="26.4" customHeight="1" x14ac:dyDescent="0.2">
      <c r="B190" s="32"/>
      <c r="C190" s="206" t="s">
        <v>8418</v>
      </c>
      <c r="D190" s="206" t="s">
        <v>152</v>
      </c>
      <c r="H190" s="32"/>
    </row>
    <row r="191" spans="2:8" s="1" customFormat="1" ht="16.8" customHeight="1" x14ac:dyDescent="0.2">
      <c r="B191" s="32"/>
      <c r="C191" s="207" t="s">
        <v>4684</v>
      </c>
      <c r="D191" s="208" t="s">
        <v>8419</v>
      </c>
      <c r="E191" s="209" t="s">
        <v>1</v>
      </c>
      <c r="F191" s="210">
        <v>72.335999999999999</v>
      </c>
      <c r="H191" s="32"/>
    </row>
    <row r="192" spans="2:8" s="1" customFormat="1" ht="16.8" customHeight="1" x14ac:dyDescent="0.2">
      <c r="B192" s="32"/>
      <c r="C192" s="211" t="s">
        <v>1</v>
      </c>
      <c r="D192" s="211" t="s">
        <v>4680</v>
      </c>
      <c r="E192" s="17" t="s">
        <v>1</v>
      </c>
      <c r="F192" s="212">
        <v>63.936</v>
      </c>
      <c r="H192" s="32"/>
    </row>
    <row r="193" spans="2:8" s="1" customFormat="1" ht="16.8" customHeight="1" x14ac:dyDescent="0.2">
      <c r="B193" s="32"/>
      <c r="C193" s="211" t="s">
        <v>1</v>
      </c>
      <c r="D193" s="211" t="s">
        <v>4681</v>
      </c>
      <c r="E193" s="17" t="s">
        <v>1</v>
      </c>
      <c r="F193" s="212">
        <v>4.8600000000000003</v>
      </c>
      <c r="H193" s="32"/>
    </row>
    <row r="194" spans="2:8" s="1" customFormat="1" ht="16.8" customHeight="1" x14ac:dyDescent="0.2">
      <c r="B194" s="32"/>
      <c r="C194" s="211" t="s">
        <v>1</v>
      </c>
      <c r="D194" s="211" t="s">
        <v>4682</v>
      </c>
      <c r="E194" s="17" t="s">
        <v>1</v>
      </c>
      <c r="F194" s="212">
        <v>2.13</v>
      </c>
      <c r="H194" s="32"/>
    </row>
    <row r="195" spans="2:8" s="1" customFormat="1" ht="16.8" customHeight="1" x14ac:dyDescent="0.2">
      <c r="B195" s="32"/>
      <c r="C195" s="211" t="s">
        <v>1</v>
      </c>
      <c r="D195" s="211" t="s">
        <v>4683</v>
      </c>
      <c r="E195" s="17" t="s">
        <v>1</v>
      </c>
      <c r="F195" s="212">
        <v>1.41</v>
      </c>
      <c r="H195" s="32"/>
    </row>
    <row r="196" spans="2:8" s="1" customFormat="1" ht="16.8" customHeight="1" x14ac:dyDescent="0.2">
      <c r="B196" s="32"/>
      <c r="C196" s="211" t="s">
        <v>4684</v>
      </c>
      <c r="D196" s="211" t="s">
        <v>398</v>
      </c>
      <c r="E196" s="17" t="s">
        <v>1</v>
      </c>
      <c r="F196" s="212">
        <v>72.335999999999999</v>
      </c>
      <c r="H196" s="32"/>
    </row>
    <row r="197" spans="2:8" s="1" customFormat="1" ht="16.8" customHeight="1" x14ac:dyDescent="0.2">
      <c r="B197" s="32"/>
      <c r="C197" s="207" t="s">
        <v>8420</v>
      </c>
      <c r="D197" s="208" t="s">
        <v>8421</v>
      </c>
      <c r="E197" s="209" t="s">
        <v>1</v>
      </c>
      <c r="F197" s="210">
        <v>432.48399999999998</v>
      </c>
      <c r="H197" s="32"/>
    </row>
    <row r="198" spans="2:8" s="1" customFormat="1" ht="16.8" customHeight="1" x14ac:dyDescent="0.2">
      <c r="B198" s="32"/>
      <c r="C198" s="207" t="s">
        <v>4690</v>
      </c>
      <c r="D198" s="208" t="s">
        <v>8422</v>
      </c>
      <c r="E198" s="209" t="s">
        <v>1</v>
      </c>
      <c r="F198" s="210">
        <v>3.7629999999999999</v>
      </c>
      <c r="H198" s="32"/>
    </row>
    <row r="199" spans="2:8" s="1" customFormat="1" ht="16.8" customHeight="1" x14ac:dyDescent="0.2">
      <c r="B199" s="32"/>
      <c r="C199" s="211" t="s">
        <v>1</v>
      </c>
      <c r="D199" s="211" t="s">
        <v>4686</v>
      </c>
      <c r="E199" s="17" t="s">
        <v>1</v>
      </c>
      <c r="F199" s="212">
        <v>0</v>
      </c>
      <c r="H199" s="32"/>
    </row>
    <row r="200" spans="2:8" s="1" customFormat="1" ht="16.8" customHeight="1" x14ac:dyDescent="0.2">
      <c r="B200" s="32"/>
      <c r="C200" s="211" t="s">
        <v>1</v>
      </c>
      <c r="D200" s="211" t="s">
        <v>4687</v>
      </c>
      <c r="E200" s="17" t="s">
        <v>1</v>
      </c>
      <c r="F200" s="212">
        <v>1.179</v>
      </c>
      <c r="H200" s="32"/>
    </row>
    <row r="201" spans="2:8" s="1" customFormat="1" ht="16.8" customHeight="1" x14ac:dyDescent="0.2">
      <c r="B201" s="32"/>
      <c r="C201" s="211" t="s">
        <v>1</v>
      </c>
      <c r="D201" s="211" t="s">
        <v>4688</v>
      </c>
      <c r="E201" s="17" t="s">
        <v>1</v>
      </c>
      <c r="F201" s="212">
        <v>0</v>
      </c>
      <c r="H201" s="32"/>
    </row>
    <row r="202" spans="2:8" s="1" customFormat="1" ht="16.8" customHeight="1" x14ac:dyDescent="0.2">
      <c r="B202" s="32"/>
      <c r="C202" s="211" t="s">
        <v>1</v>
      </c>
      <c r="D202" s="211" t="s">
        <v>4689</v>
      </c>
      <c r="E202" s="17" t="s">
        <v>1</v>
      </c>
      <c r="F202" s="212">
        <v>2.5840000000000001</v>
      </c>
      <c r="H202" s="32"/>
    </row>
    <row r="203" spans="2:8" s="1" customFormat="1" ht="16.8" customHeight="1" x14ac:dyDescent="0.2">
      <c r="B203" s="32"/>
      <c r="C203" s="211" t="s">
        <v>4690</v>
      </c>
      <c r="D203" s="211" t="s">
        <v>398</v>
      </c>
      <c r="E203" s="17" t="s">
        <v>1</v>
      </c>
      <c r="F203" s="212">
        <v>3.7629999999999999</v>
      </c>
      <c r="H203" s="32"/>
    </row>
    <row r="204" spans="2:8" s="1" customFormat="1" ht="16.8" customHeight="1" x14ac:dyDescent="0.2">
      <c r="B204" s="32"/>
      <c r="C204" s="207" t="s">
        <v>8423</v>
      </c>
      <c r="D204" s="208" t="s">
        <v>8424</v>
      </c>
      <c r="E204" s="209" t="s">
        <v>1</v>
      </c>
      <c r="F204" s="210">
        <v>87.56</v>
      </c>
      <c r="H204" s="32"/>
    </row>
    <row r="205" spans="2:8" s="1" customFormat="1" ht="16.8" customHeight="1" x14ac:dyDescent="0.2">
      <c r="B205" s="32"/>
      <c r="C205" s="207" t="s">
        <v>8425</v>
      </c>
      <c r="D205" s="208" t="s">
        <v>8426</v>
      </c>
      <c r="E205" s="209" t="s">
        <v>1</v>
      </c>
      <c r="F205" s="210">
        <v>135.93299999999999</v>
      </c>
      <c r="H205" s="32"/>
    </row>
    <row r="206" spans="2:8" s="1" customFormat="1" ht="16.8" customHeight="1" x14ac:dyDescent="0.2">
      <c r="B206" s="32"/>
      <c r="C206" s="207" t="s">
        <v>8427</v>
      </c>
      <c r="D206" s="208" t="s">
        <v>8428</v>
      </c>
      <c r="E206" s="209" t="s">
        <v>1</v>
      </c>
      <c r="F206" s="210">
        <v>0</v>
      </c>
      <c r="H206" s="32"/>
    </row>
    <row r="207" spans="2:8" s="1" customFormat="1" ht="16.8" customHeight="1" x14ac:dyDescent="0.2">
      <c r="B207" s="32"/>
      <c r="C207" s="207" t="s">
        <v>8429</v>
      </c>
      <c r="D207" s="208" t="s">
        <v>8430</v>
      </c>
      <c r="E207" s="209" t="s">
        <v>1</v>
      </c>
      <c r="F207" s="210">
        <v>26.565000000000001</v>
      </c>
      <c r="H207" s="32"/>
    </row>
    <row r="208" spans="2:8" s="1" customFormat="1" ht="26.4" customHeight="1" x14ac:dyDescent="0.2">
      <c r="B208" s="32"/>
      <c r="C208" s="206" t="s">
        <v>8431</v>
      </c>
      <c r="D208" s="206" t="s">
        <v>130</v>
      </c>
      <c r="H208" s="32"/>
    </row>
    <row r="209" spans="2:8" s="1" customFormat="1" ht="16.8" customHeight="1" x14ac:dyDescent="0.2">
      <c r="B209" s="32"/>
      <c r="C209" s="207" t="s">
        <v>8372</v>
      </c>
      <c r="D209" s="208" t="s">
        <v>8373</v>
      </c>
      <c r="E209" s="209" t="s">
        <v>381</v>
      </c>
      <c r="F209" s="210">
        <v>78.930999999999997</v>
      </c>
      <c r="H209" s="32"/>
    </row>
    <row r="210" spans="2:8" s="1" customFormat="1" ht="16.8" customHeight="1" x14ac:dyDescent="0.2">
      <c r="B210" s="32"/>
      <c r="C210" s="207" t="s">
        <v>1998</v>
      </c>
      <c r="D210" s="208" t="s">
        <v>1999</v>
      </c>
      <c r="E210" s="209" t="s">
        <v>373</v>
      </c>
      <c r="F210" s="210">
        <v>3.73</v>
      </c>
      <c r="H210" s="32"/>
    </row>
    <row r="211" spans="2:8" s="1" customFormat="1" ht="16.8" customHeight="1" x14ac:dyDescent="0.2">
      <c r="B211" s="32"/>
      <c r="C211" s="211" t="s">
        <v>1</v>
      </c>
      <c r="D211" s="211" t="s">
        <v>5083</v>
      </c>
      <c r="E211" s="17" t="s">
        <v>1</v>
      </c>
      <c r="F211" s="212">
        <v>0</v>
      </c>
      <c r="H211" s="32"/>
    </row>
    <row r="212" spans="2:8" s="1" customFormat="1" ht="16.8" customHeight="1" x14ac:dyDescent="0.2">
      <c r="B212" s="32"/>
      <c r="C212" s="211" t="s">
        <v>1</v>
      </c>
      <c r="D212" s="211" t="s">
        <v>5084</v>
      </c>
      <c r="E212" s="17" t="s">
        <v>1</v>
      </c>
      <c r="F212" s="212">
        <v>1.87</v>
      </c>
      <c r="H212" s="32"/>
    </row>
    <row r="213" spans="2:8" s="1" customFormat="1" ht="16.8" customHeight="1" x14ac:dyDescent="0.2">
      <c r="B213" s="32"/>
      <c r="C213" s="211" t="s">
        <v>1</v>
      </c>
      <c r="D213" s="211" t="s">
        <v>5085</v>
      </c>
      <c r="E213" s="17" t="s">
        <v>1</v>
      </c>
      <c r="F213" s="212">
        <v>1.86</v>
      </c>
      <c r="H213" s="32"/>
    </row>
    <row r="214" spans="2:8" s="1" customFormat="1" ht="16.8" customHeight="1" x14ac:dyDescent="0.2">
      <c r="B214" s="32"/>
      <c r="C214" s="211" t="s">
        <v>1998</v>
      </c>
      <c r="D214" s="211" t="s">
        <v>398</v>
      </c>
      <c r="E214" s="17" t="s">
        <v>1</v>
      </c>
      <c r="F214" s="212">
        <v>3.73</v>
      </c>
      <c r="H214" s="32"/>
    </row>
    <row r="215" spans="2:8" s="1" customFormat="1" ht="16.8" customHeight="1" x14ac:dyDescent="0.2">
      <c r="B215" s="32"/>
      <c r="C215" s="213" t="s">
        <v>8374</v>
      </c>
      <c r="H215" s="32"/>
    </row>
    <row r="216" spans="2:8" s="1" customFormat="1" ht="16.8" customHeight="1" x14ac:dyDescent="0.2">
      <c r="B216" s="32"/>
      <c r="C216" s="211" t="s">
        <v>2101</v>
      </c>
      <c r="D216" s="211" t="s">
        <v>2102</v>
      </c>
      <c r="E216" s="17" t="s">
        <v>373</v>
      </c>
      <c r="F216" s="212">
        <v>3.73</v>
      </c>
      <c r="H216" s="32"/>
    </row>
    <row r="217" spans="2:8" s="1" customFormat="1" ht="16.8" customHeight="1" x14ac:dyDescent="0.2">
      <c r="B217" s="32"/>
      <c r="C217" s="211" t="s">
        <v>2108</v>
      </c>
      <c r="D217" s="211" t="s">
        <v>2109</v>
      </c>
      <c r="E217" s="17" t="s">
        <v>373</v>
      </c>
      <c r="F217" s="212">
        <v>3.73</v>
      </c>
      <c r="H217" s="32"/>
    </row>
    <row r="218" spans="2:8" s="1" customFormat="1" ht="16.8" customHeight="1" x14ac:dyDescent="0.2">
      <c r="B218" s="32"/>
      <c r="C218" s="207" t="s">
        <v>2193</v>
      </c>
      <c r="D218" s="208" t="s">
        <v>5057</v>
      </c>
      <c r="E218" s="209" t="s">
        <v>373</v>
      </c>
      <c r="F218" s="210">
        <v>16.66</v>
      </c>
      <c r="H218" s="32"/>
    </row>
    <row r="219" spans="2:8" s="1" customFormat="1" ht="16.8" customHeight="1" x14ac:dyDescent="0.2">
      <c r="B219" s="32"/>
      <c r="C219" s="211" t="s">
        <v>2193</v>
      </c>
      <c r="D219" s="211" t="s">
        <v>5107</v>
      </c>
      <c r="E219" s="17" t="s">
        <v>1</v>
      </c>
      <c r="F219" s="212">
        <v>16.66</v>
      </c>
      <c r="H219" s="32"/>
    </row>
    <row r="220" spans="2:8" s="1" customFormat="1" ht="16.8" customHeight="1" x14ac:dyDescent="0.2">
      <c r="B220" s="32"/>
      <c r="C220" s="213" t="s">
        <v>8374</v>
      </c>
      <c r="H220" s="32"/>
    </row>
    <row r="221" spans="2:8" s="1" customFormat="1" ht="16.8" customHeight="1" x14ac:dyDescent="0.2">
      <c r="B221" s="32"/>
      <c r="C221" s="211" t="s">
        <v>2189</v>
      </c>
      <c r="D221" s="211" t="s">
        <v>2190</v>
      </c>
      <c r="E221" s="17" t="s">
        <v>373</v>
      </c>
      <c r="F221" s="212">
        <v>16.66</v>
      </c>
      <c r="H221" s="32"/>
    </row>
    <row r="222" spans="2:8" s="1" customFormat="1" ht="16.8" customHeight="1" x14ac:dyDescent="0.2">
      <c r="B222" s="32"/>
      <c r="C222" s="211" t="s">
        <v>2195</v>
      </c>
      <c r="D222" s="211" t="s">
        <v>2196</v>
      </c>
      <c r="E222" s="17" t="s">
        <v>373</v>
      </c>
      <c r="F222" s="212">
        <v>16.66</v>
      </c>
      <c r="H222" s="32"/>
    </row>
    <row r="223" spans="2:8" s="1" customFormat="1" ht="16.8" customHeight="1" x14ac:dyDescent="0.2">
      <c r="B223" s="32"/>
      <c r="C223" s="207" t="s">
        <v>5190</v>
      </c>
      <c r="D223" s="208" t="s">
        <v>8375</v>
      </c>
      <c r="E223" s="209" t="s">
        <v>373</v>
      </c>
      <c r="F223" s="210">
        <v>0.81699999999999995</v>
      </c>
      <c r="H223" s="32"/>
    </row>
    <row r="224" spans="2:8" s="1" customFormat="1" ht="16.8" customHeight="1" x14ac:dyDescent="0.2">
      <c r="B224" s="32"/>
      <c r="C224" s="211" t="s">
        <v>1</v>
      </c>
      <c r="D224" s="211" t="s">
        <v>5187</v>
      </c>
      <c r="E224" s="17" t="s">
        <v>1</v>
      </c>
      <c r="F224" s="212">
        <v>0.66</v>
      </c>
      <c r="H224" s="32"/>
    </row>
    <row r="225" spans="2:8" s="1" customFormat="1" ht="16.8" customHeight="1" x14ac:dyDescent="0.2">
      <c r="B225" s="32"/>
      <c r="C225" s="211" t="s">
        <v>1</v>
      </c>
      <c r="D225" s="211" t="s">
        <v>5188</v>
      </c>
      <c r="E225" s="17" t="s">
        <v>1</v>
      </c>
      <c r="F225" s="212">
        <v>3.6999999999999998E-2</v>
      </c>
      <c r="H225" s="32"/>
    </row>
    <row r="226" spans="2:8" s="1" customFormat="1" ht="16.8" customHeight="1" x14ac:dyDescent="0.2">
      <c r="B226" s="32"/>
      <c r="C226" s="211" t="s">
        <v>1</v>
      </c>
      <c r="D226" s="211" t="s">
        <v>5189</v>
      </c>
      <c r="E226" s="17" t="s">
        <v>1</v>
      </c>
      <c r="F226" s="212">
        <v>0.12</v>
      </c>
      <c r="H226" s="32"/>
    </row>
    <row r="227" spans="2:8" s="1" customFormat="1" ht="16.8" customHeight="1" x14ac:dyDescent="0.2">
      <c r="B227" s="32"/>
      <c r="C227" s="211" t="s">
        <v>5190</v>
      </c>
      <c r="D227" s="211" t="s">
        <v>398</v>
      </c>
      <c r="E227" s="17" t="s">
        <v>1</v>
      </c>
      <c r="F227" s="212">
        <v>0.81699999999999995</v>
      </c>
      <c r="H227" s="32"/>
    </row>
    <row r="228" spans="2:8" s="1" customFormat="1" ht="16.8" customHeight="1" x14ac:dyDescent="0.2">
      <c r="B228" s="32"/>
      <c r="C228" s="207" t="s">
        <v>2516</v>
      </c>
      <c r="D228" s="208" t="s">
        <v>8376</v>
      </c>
      <c r="E228" s="209" t="s">
        <v>373</v>
      </c>
      <c r="F228" s="210">
        <v>1.64</v>
      </c>
      <c r="H228" s="32"/>
    </row>
    <row r="229" spans="2:8" s="1" customFormat="1" ht="16.8" customHeight="1" x14ac:dyDescent="0.2">
      <c r="B229" s="32"/>
      <c r="C229" s="207" t="s">
        <v>8432</v>
      </c>
      <c r="D229" s="208" t="s">
        <v>2516</v>
      </c>
      <c r="E229" s="209" t="s">
        <v>1</v>
      </c>
      <c r="F229" s="210">
        <v>0</v>
      </c>
      <c r="H229" s="32"/>
    </row>
    <row r="230" spans="2:8" s="1" customFormat="1" ht="16.8" customHeight="1" x14ac:dyDescent="0.2">
      <c r="B230" s="32"/>
      <c r="C230" s="207" t="s">
        <v>8433</v>
      </c>
      <c r="D230" s="208" t="s">
        <v>2516</v>
      </c>
      <c r="E230" s="209" t="s">
        <v>1</v>
      </c>
      <c r="F230" s="210">
        <v>13.614000000000001</v>
      </c>
      <c r="H230" s="32"/>
    </row>
    <row r="231" spans="2:8" s="1" customFormat="1" ht="16.8" customHeight="1" x14ac:dyDescent="0.2">
      <c r="B231" s="32"/>
      <c r="C231" s="207" t="s">
        <v>2529</v>
      </c>
      <c r="D231" s="208" t="s">
        <v>8377</v>
      </c>
      <c r="E231" s="209" t="s">
        <v>373</v>
      </c>
      <c r="F231" s="210">
        <v>23.16</v>
      </c>
      <c r="H231" s="32"/>
    </row>
    <row r="232" spans="2:8" s="1" customFormat="1" ht="16.8" customHeight="1" x14ac:dyDescent="0.2">
      <c r="B232" s="32"/>
      <c r="C232" s="207" t="s">
        <v>5185</v>
      </c>
      <c r="D232" s="208" t="s">
        <v>2529</v>
      </c>
      <c r="E232" s="209" t="s">
        <v>1</v>
      </c>
      <c r="F232" s="210">
        <v>9.6080000000000005</v>
      </c>
      <c r="H232" s="32"/>
    </row>
    <row r="233" spans="2:8" s="1" customFormat="1" ht="16.8" customHeight="1" x14ac:dyDescent="0.2">
      <c r="B233" s="32"/>
      <c r="C233" s="211" t="s">
        <v>1</v>
      </c>
      <c r="D233" s="211" t="s">
        <v>2521</v>
      </c>
      <c r="E233" s="17" t="s">
        <v>1</v>
      </c>
      <c r="F233" s="212">
        <v>0</v>
      </c>
      <c r="H233" s="32"/>
    </row>
    <row r="234" spans="2:8" s="1" customFormat="1" ht="16.8" customHeight="1" x14ac:dyDescent="0.2">
      <c r="B234" s="32"/>
      <c r="C234" s="211" t="s">
        <v>1</v>
      </c>
      <c r="D234" s="211" t="s">
        <v>5179</v>
      </c>
      <c r="E234" s="17" t="s">
        <v>1</v>
      </c>
      <c r="F234" s="212">
        <v>3.355</v>
      </c>
      <c r="H234" s="32"/>
    </row>
    <row r="235" spans="2:8" s="1" customFormat="1" ht="16.8" customHeight="1" x14ac:dyDescent="0.2">
      <c r="B235" s="32"/>
      <c r="C235" s="211" t="s">
        <v>1</v>
      </c>
      <c r="D235" s="211" t="s">
        <v>5180</v>
      </c>
      <c r="E235" s="17" t="s">
        <v>1</v>
      </c>
      <c r="F235" s="212">
        <v>3.355</v>
      </c>
      <c r="H235" s="32"/>
    </row>
    <row r="236" spans="2:8" s="1" customFormat="1" ht="16.8" customHeight="1" x14ac:dyDescent="0.2">
      <c r="B236" s="32"/>
      <c r="C236" s="211" t="s">
        <v>1</v>
      </c>
      <c r="D236" s="211" t="s">
        <v>2524</v>
      </c>
      <c r="E236" s="17" t="s">
        <v>1</v>
      </c>
      <c r="F236" s="212">
        <v>0</v>
      </c>
      <c r="H236" s="32"/>
    </row>
    <row r="237" spans="2:8" s="1" customFormat="1" ht="16.8" customHeight="1" x14ac:dyDescent="0.2">
      <c r="B237" s="32"/>
      <c r="C237" s="211" t="s">
        <v>1</v>
      </c>
      <c r="D237" s="211" t="s">
        <v>5181</v>
      </c>
      <c r="E237" s="17" t="s">
        <v>1</v>
      </c>
      <c r="F237" s="212">
        <v>0.622</v>
      </c>
      <c r="H237" s="32"/>
    </row>
    <row r="238" spans="2:8" s="1" customFormat="1" ht="16.8" customHeight="1" x14ac:dyDescent="0.2">
      <c r="B238" s="32"/>
      <c r="C238" s="211" t="s">
        <v>1</v>
      </c>
      <c r="D238" s="211" t="s">
        <v>5182</v>
      </c>
      <c r="E238" s="17" t="s">
        <v>1</v>
      </c>
      <c r="F238" s="212">
        <v>0.79900000000000004</v>
      </c>
      <c r="H238" s="32"/>
    </row>
    <row r="239" spans="2:8" s="1" customFormat="1" ht="16.8" customHeight="1" x14ac:dyDescent="0.2">
      <c r="B239" s="32"/>
      <c r="C239" s="211" t="s">
        <v>1</v>
      </c>
      <c r="D239" s="211" t="s">
        <v>5183</v>
      </c>
      <c r="E239" s="17" t="s">
        <v>1</v>
      </c>
      <c r="F239" s="212">
        <v>0.627</v>
      </c>
      <c r="H239" s="32"/>
    </row>
    <row r="240" spans="2:8" s="1" customFormat="1" ht="16.8" customHeight="1" x14ac:dyDescent="0.2">
      <c r="B240" s="32"/>
      <c r="C240" s="211" t="s">
        <v>1</v>
      </c>
      <c r="D240" s="211" t="s">
        <v>5184</v>
      </c>
      <c r="E240" s="17" t="s">
        <v>1</v>
      </c>
      <c r="F240" s="212">
        <v>0.85</v>
      </c>
      <c r="H240" s="32"/>
    </row>
    <row r="241" spans="2:8" s="1" customFormat="1" ht="16.8" customHeight="1" x14ac:dyDescent="0.2">
      <c r="B241" s="32"/>
      <c r="C241" s="211" t="s">
        <v>5185</v>
      </c>
      <c r="D241" s="211" t="s">
        <v>398</v>
      </c>
      <c r="E241" s="17" t="s">
        <v>1</v>
      </c>
      <c r="F241" s="212">
        <v>9.6080000000000005</v>
      </c>
      <c r="H241" s="32"/>
    </row>
    <row r="242" spans="2:8" s="1" customFormat="1" ht="16.8" customHeight="1" x14ac:dyDescent="0.2">
      <c r="B242" s="32"/>
      <c r="C242" s="207" t="s">
        <v>8378</v>
      </c>
      <c r="D242" s="208" t="s">
        <v>8379</v>
      </c>
      <c r="E242" s="209" t="s">
        <v>970</v>
      </c>
      <c r="F242" s="210">
        <v>452.16</v>
      </c>
      <c r="H242" s="32"/>
    </row>
    <row r="243" spans="2:8" s="1" customFormat="1" ht="16.8" customHeight="1" x14ac:dyDescent="0.2">
      <c r="B243" s="32"/>
      <c r="C243" s="207" t="s">
        <v>8380</v>
      </c>
      <c r="D243" s="208" t="s">
        <v>8381</v>
      </c>
      <c r="E243" s="209" t="s">
        <v>970</v>
      </c>
      <c r="F243" s="210">
        <v>105.6</v>
      </c>
      <c r="H243" s="32"/>
    </row>
    <row r="244" spans="2:8" s="1" customFormat="1" ht="16.8" customHeight="1" x14ac:dyDescent="0.2">
      <c r="B244" s="32"/>
      <c r="C244" s="207" t="s">
        <v>8382</v>
      </c>
      <c r="D244" s="208" t="s">
        <v>8383</v>
      </c>
      <c r="E244" s="209" t="s">
        <v>381</v>
      </c>
      <c r="F244" s="210">
        <v>40.545999999999999</v>
      </c>
      <c r="H244" s="32"/>
    </row>
    <row r="245" spans="2:8" s="1" customFormat="1" ht="16.8" customHeight="1" x14ac:dyDescent="0.2">
      <c r="B245" s="32"/>
      <c r="C245" s="207" t="s">
        <v>8384</v>
      </c>
      <c r="D245" s="208" t="s">
        <v>8385</v>
      </c>
      <c r="E245" s="209" t="s">
        <v>381</v>
      </c>
      <c r="F245" s="210">
        <v>52.991999999999997</v>
      </c>
      <c r="H245" s="32"/>
    </row>
    <row r="246" spans="2:8" s="1" customFormat="1" ht="16.8" customHeight="1" x14ac:dyDescent="0.2">
      <c r="B246" s="32"/>
      <c r="C246" s="207" t="s">
        <v>8386</v>
      </c>
      <c r="D246" s="208" t="s">
        <v>8387</v>
      </c>
      <c r="E246" s="209" t="s">
        <v>381</v>
      </c>
      <c r="F246" s="210">
        <v>44.198999999999998</v>
      </c>
      <c r="H246" s="32"/>
    </row>
    <row r="247" spans="2:8" s="1" customFormat="1" ht="16.8" customHeight="1" x14ac:dyDescent="0.2">
      <c r="B247" s="32"/>
      <c r="C247" s="207" t="s">
        <v>2001</v>
      </c>
      <c r="D247" s="208" t="s">
        <v>2002</v>
      </c>
      <c r="E247" s="209" t="s">
        <v>381</v>
      </c>
      <c r="F247" s="210">
        <v>44</v>
      </c>
      <c r="H247" s="32"/>
    </row>
    <row r="248" spans="2:8" s="1" customFormat="1" ht="16.8" customHeight="1" x14ac:dyDescent="0.2">
      <c r="B248" s="32"/>
      <c r="C248" s="211" t="s">
        <v>2001</v>
      </c>
      <c r="D248" s="211" t="s">
        <v>5175</v>
      </c>
      <c r="E248" s="17" t="s">
        <v>1</v>
      </c>
      <c r="F248" s="212">
        <v>44</v>
      </c>
      <c r="H248" s="32"/>
    </row>
    <row r="249" spans="2:8" s="1" customFormat="1" ht="16.8" customHeight="1" x14ac:dyDescent="0.2">
      <c r="B249" s="32"/>
      <c r="C249" s="213" t="s">
        <v>8374</v>
      </c>
      <c r="H249" s="32"/>
    </row>
    <row r="250" spans="2:8" s="1" customFormat="1" ht="16.8" customHeight="1" x14ac:dyDescent="0.2">
      <c r="B250" s="32"/>
      <c r="C250" s="211" t="s">
        <v>2487</v>
      </c>
      <c r="D250" s="211" t="s">
        <v>2488</v>
      </c>
      <c r="E250" s="17" t="s">
        <v>381</v>
      </c>
      <c r="F250" s="212">
        <v>44</v>
      </c>
      <c r="H250" s="32"/>
    </row>
    <row r="251" spans="2:8" s="1" customFormat="1" ht="16.8" customHeight="1" x14ac:dyDescent="0.2">
      <c r="B251" s="32"/>
      <c r="C251" s="211" t="s">
        <v>2497</v>
      </c>
      <c r="D251" s="211" t="s">
        <v>2498</v>
      </c>
      <c r="E251" s="17" t="s">
        <v>381</v>
      </c>
      <c r="F251" s="212">
        <v>44</v>
      </c>
      <c r="H251" s="32"/>
    </row>
    <row r="252" spans="2:8" s="1" customFormat="1" ht="16.8" customHeight="1" x14ac:dyDescent="0.2">
      <c r="B252" s="32"/>
      <c r="C252" s="207" t="s">
        <v>8388</v>
      </c>
      <c r="D252" s="208" t="s">
        <v>8389</v>
      </c>
      <c r="E252" s="209" t="s">
        <v>381</v>
      </c>
      <c r="F252" s="210">
        <v>60.41</v>
      </c>
      <c r="H252" s="32"/>
    </row>
    <row r="253" spans="2:8" s="1" customFormat="1" ht="16.8" customHeight="1" x14ac:dyDescent="0.2">
      <c r="B253" s="32"/>
      <c r="C253" s="207" t="s">
        <v>8390</v>
      </c>
      <c r="D253" s="208" t="s">
        <v>8391</v>
      </c>
      <c r="E253" s="209" t="s">
        <v>381</v>
      </c>
      <c r="F253" s="210">
        <v>0.71799999999999997</v>
      </c>
      <c r="H253" s="32"/>
    </row>
    <row r="254" spans="2:8" s="1" customFormat="1" ht="16.8" customHeight="1" x14ac:dyDescent="0.2">
      <c r="B254" s="32"/>
      <c r="C254" s="207" t="s">
        <v>8392</v>
      </c>
      <c r="D254" s="208" t="s">
        <v>8393</v>
      </c>
      <c r="E254" s="209" t="s">
        <v>1</v>
      </c>
      <c r="F254" s="210">
        <v>0.64700000000000002</v>
      </c>
      <c r="H254" s="32"/>
    </row>
    <row r="255" spans="2:8" s="1" customFormat="1" ht="16.8" customHeight="1" x14ac:dyDescent="0.2">
      <c r="B255" s="32"/>
      <c r="C255" s="207" t="s">
        <v>8394</v>
      </c>
      <c r="D255" s="208" t="s">
        <v>8395</v>
      </c>
      <c r="E255" s="209" t="s">
        <v>358</v>
      </c>
      <c r="F255" s="210">
        <v>23.855</v>
      </c>
      <c r="H255" s="32"/>
    </row>
    <row r="256" spans="2:8" s="1" customFormat="1" ht="16.8" customHeight="1" x14ac:dyDescent="0.2">
      <c r="B256" s="32"/>
      <c r="C256" s="211" t="s">
        <v>1</v>
      </c>
      <c r="D256" s="211" t="s">
        <v>8434</v>
      </c>
      <c r="E256" s="17" t="s">
        <v>1</v>
      </c>
      <c r="F256" s="212">
        <v>23.855</v>
      </c>
      <c r="H256" s="32"/>
    </row>
    <row r="257" spans="2:8" s="1" customFormat="1" ht="16.8" customHeight="1" x14ac:dyDescent="0.2">
      <c r="B257" s="32"/>
      <c r="C257" s="207" t="s">
        <v>8397</v>
      </c>
      <c r="D257" s="208" t="s">
        <v>8398</v>
      </c>
      <c r="E257" s="209" t="s">
        <v>381</v>
      </c>
      <c r="F257" s="210">
        <v>68.319999999999993</v>
      </c>
      <c r="H257" s="32"/>
    </row>
    <row r="258" spans="2:8" s="1" customFormat="1" ht="16.8" customHeight="1" x14ac:dyDescent="0.2">
      <c r="B258" s="32"/>
      <c r="C258" s="207" t="s">
        <v>8399</v>
      </c>
      <c r="D258" s="208" t="s">
        <v>8400</v>
      </c>
      <c r="E258" s="209" t="s">
        <v>2549</v>
      </c>
      <c r="F258" s="210">
        <v>72</v>
      </c>
      <c r="H258" s="32"/>
    </row>
    <row r="259" spans="2:8" s="1" customFormat="1" ht="16.8" customHeight="1" x14ac:dyDescent="0.2">
      <c r="B259" s="32"/>
      <c r="C259" s="207" t="s">
        <v>2408</v>
      </c>
      <c r="D259" s="208" t="s">
        <v>5059</v>
      </c>
      <c r="E259" s="209" t="s">
        <v>970</v>
      </c>
      <c r="F259" s="210">
        <v>41.92</v>
      </c>
      <c r="H259" s="32"/>
    </row>
    <row r="260" spans="2:8" s="1" customFormat="1" ht="16.8" customHeight="1" x14ac:dyDescent="0.2">
      <c r="B260" s="32"/>
      <c r="C260" s="211" t="s">
        <v>1</v>
      </c>
      <c r="D260" s="211" t="s">
        <v>5167</v>
      </c>
      <c r="E260" s="17" t="s">
        <v>1</v>
      </c>
      <c r="F260" s="212">
        <v>41.92</v>
      </c>
      <c r="H260" s="32"/>
    </row>
    <row r="261" spans="2:8" s="1" customFormat="1" ht="16.8" customHeight="1" x14ac:dyDescent="0.2">
      <c r="B261" s="32"/>
      <c r="C261" s="211" t="s">
        <v>2408</v>
      </c>
      <c r="D261" s="211" t="s">
        <v>398</v>
      </c>
      <c r="E261" s="17" t="s">
        <v>1</v>
      </c>
      <c r="F261" s="212">
        <v>41.92</v>
      </c>
      <c r="H261" s="32"/>
    </row>
    <row r="262" spans="2:8" s="1" customFormat="1" ht="16.8" customHeight="1" x14ac:dyDescent="0.2">
      <c r="B262" s="32"/>
      <c r="C262" s="213" t="s">
        <v>8374</v>
      </c>
      <c r="H262" s="32"/>
    </row>
    <row r="263" spans="2:8" s="1" customFormat="1" ht="16.8" customHeight="1" x14ac:dyDescent="0.2">
      <c r="B263" s="32"/>
      <c r="C263" s="211" t="s">
        <v>2403</v>
      </c>
      <c r="D263" s="211" t="s">
        <v>2404</v>
      </c>
      <c r="E263" s="17" t="s">
        <v>970</v>
      </c>
      <c r="F263" s="212">
        <v>41.92</v>
      </c>
      <c r="H263" s="32"/>
    </row>
    <row r="264" spans="2:8" s="1" customFormat="1" ht="16.8" customHeight="1" x14ac:dyDescent="0.2">
      <c r="B264" s="32"/>
      <c r="C264" s="211" t="s">
        <v>2409</v>
      </c>
      <c r="D264" s="211" t="s">
        <v>2410</v>
      </c>
      <c r="E264" s="17" t="s">
        <v>970</v>
      </c>
      <c r="F264" s="212">
        <v>41.92</v>
      </c>
      <c r="H264" s="32"/>
    </row>
    <row r="265" spans="2:8" s="1" customFormat="1" ht="16.8" customHeight="1" x14ac:dyDescent="0.2">
      <c r="B265" s="32"/>
      <c r="C265" s="207" t="s">
        <v>8401</v>
      </c>
      <c r="D265" s="208" t="s">
        <v>8402</v>
      </c>
      <c r="E265" s="209" t="s">
        <v>373</v>
      </c>
      <c r="F265" s="210">
        <v>106.205</v>
      </c>
      <c r="H265" s="32"/>
    </row>
    <row r="266" spans="2:8" s="1" customFormat="1" ht="16.8" customHeight="1" x14ac:dyDescent="0.2">
      <c r="B266" s="32"/>
      <c r="C266" s="207" t="s">
        <v>8403</v>
      </c>
      <c r="D266" s="208" t="s">
        <v>8404</v>
      </c>
      <c r="E266" s="209" t="s">
        <v>373</v>
      </c>
      <c r="F266" s="210">
        <v>52.8</v>
      </c>
      <c r="H266" s="32"/>
    </row>
    <row r="267" spans="2:8" s="1" customFormat="1" ht="16.8" customHeight="1" x14ac:dyDescent="0.2">
      <c r="B267" s="32"/>
      <c r="C267" s="207" t="s">
        <v>8405</v>
      </c>
      <c r="D267" s="208" t="s">
        <v>8406</v>
      </c>
      <c r="E267" s="209" t="s">
        <v>373</v>
      </c>
      <c r="F267" s="210">
        <v>106.205</v>
      </c>
      <c r="H267" s="32"/>
    </row>
    <row r="268" spans="2:8" s="1" customFormat="1" ht="7.35" customHeight="1" x14ac:dyDescent="0.2">
      <c r="B268" s="44"/>
      <c r="C268" s="45"/>
      <c r="D268" s="45"/>
      <c r="E268" s="45"/>
      <c r="F268" s="45"/>
      <c r="G268" s="45"/>
      <c r="H268" s="32"/>
    </row>
    <row r="269" spans="2:8" s="1" customFormat="1" x14ac:dyDescent="0.2"/>
  </sheetData>
  <mergeCells count="2">
    <mergeCell ref="D5:F5"/>
    <mergeCell ref="D6:F6"/>
  </mergeCells>
  <pageMargins left="0.7" right="0.7" top="0.78740157499999996" bottom="0.78740157499999996" header="0.3" footer="0.3"/>
  <pageSetup paperSize="9" fitToHeight="0" orientation="landscape" blackAndWhite="1"/>
  <headerFooter>
    <oddHeader>&amp;C&amp;"Verdana"&amp;7&amp;K000000 SŽ: Interní&amp;1#_x000D_</oddHeader>
    <oddFooter>&amp;CStrana &amp;P z &amp;N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BM643"/>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110</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2" customHeight="1" x14ac:dyDescent="0.2">
      <c r="B8" s="20"/>
      <c r="D8" s="27" t="s">
        <v>312</v>
      </c>
      <c r="L8" s="20"/>
    </row>
    <row r="9" spans="2:46" s="1" customFormat="1" ht="16.5" customHeight="1" x14ac:dyDescent="0.2">
      <c r="B9" s="32"/>
      <c r="E9" s="278" t="s">
        <v>313</v>
      </c>
      <c r="F9" s="277"/>
      <c r="G9" s="277"/>
      <c r="H9" s="277"/>
      <c r="L9" s="32"/>
    </row>
    <row r="10" spans="2:46" s="1" customFormat="1" ht="12" customHeight="1" x14ac:dyDescent="0.2">
      <c r="B10" s="32"/>
      <c r="D10" s="27" t="s">
        <v>314</v>
      </c>
      <c r="L10" s="32"/>
    </row>
    <row r="11" spans="2:46" s="1" customFormat="1" ht="16.5" customHeight="1" x14ac:dyDescent="0.2">
      <c r="B11" s="32"/>
      <c r="E11" s="248" t="s">
        <v>1132</v>
      </c>
      <c r="F11" s="277"/>
      <c r="G11" s="277"/>
      <c r="H11" s="277"/>
      <c r="L11" s="32"/>
    </row>
    <row r="12" spans="2:46" s="1" customFormat="1" x14ac:dyDescent="0.2">
      <c r="B12" s="32"/>
      <c r="L12" s="32"/>
    </row>
    <row r="13" spans="2:46" s="1" customFormat="1" ht="12" customHeight="1" x14ac:dyDescent="0.2">
      <c r="B13" s="32"/>
      <c r="D13" s="27" t="s">
        <v>18</v>
      </c>
      <c r="F13" s="25" t="s">
        <v>1</v>
      </c>
      <c r="I13" s="27" t="s">
        <v>19</v>
      </c>
      <c r="J13" s="25" t="s">
        <v>1</v>
      </c>
      <c r="L13" s="32"/>
    </row>
    <row r="14" spans="2:46" s="1" customFormat="1" ht="12" customHeight="1" x14ac:dyDescent="0.2">
      <c r="B14" s="32"/>
      <c r="D14" s="27" t="s">
        <v>20</v>
      </c>
      <c r="F14" s="25" t="s">
        <v>21</v>
      </c>
      <c r="I14" s="27" t="s">
        <v>22</v>
      </c>
      <c r="J14" s="52" t="str">
        <f>'Rekapitulace stavby'!AN8</f>
        <v>22. 5. 2025</v>
      </c>
      <c r="L14" s="32"/>
    </row>
    <row r="15" spans="2:46" s="1" customFormat="1" ht="10.8" customHeight="1" x14ac:dyDescent="0.2">
      <c r="B15" s="32"/>
      <c r="L15" s="32"/>
    </row>
    <row r="16" spans="2:46" s="1" customFormat="1" ht="12" customHeight="1" x14ac:dyDescent="0.2">
      <c r="B16" s="32"/>
      <c r="D16" s="27" t="s">
        <v>24</v>
      </c>
      <c r="I16" s="27" t="s">
        <v>25</v>
      </c>
      <c r="J16" s="25" t="s">
        <v>26</v>
      </c>
      <c r="L16" s="32"/>
    </row>
    <row r="17" spans="2:12" s="1" customFormat="1" ht="18" customHeight="1" x14ac:dyDescent="0.2">
      <c r="B17" s="32"/>
      <c r="E17" s="25" t="s">
        <v>27</v>
      </c>
      <c r="I17" s="27" t="s">
        <v>28</v>
      </c>
      <c r="J17" s="25" t="s">
        <v>29</v>
      </c>
      <c r="L17" s="32"/>
    </row>
    <row r="18" spans="2:12" s="1" customFormat="1" ht="6.9" customHeight="1" x14ac:dyDescent="0.2">
      <c r="B18" s="32"/>
      <c r="L18" s="32"/>
    </row>
    <row r="19" spans="2:12" s="1" customFormat="1" ht="12" customHeight="1" x14ac:dyDescent="0.2">
      <c r="B19" s="32"/>
      <c r="D19" s="27" t="s">
        <v>30</v>
      </c>
      <c r="I19" s="27" t="s">
        <v>25</v>
      </c>
      <c r="J19" s="28" t="str">
        <f>'Rekapitulace stavby'!AN13</f>
        <v>Vyplň údaj</v>
      </c>
      <c r="L19" s="32"/>
    </row>
    <row r="20" spans="2:12" s="1" customFormat="1" ht="18" customHeight="1" x14ac:dyDescent="0.2">
      <c r="B20" s="32"/>
      <c r="E20" s="280" t="str">
        <f>'Rekapitulace stavby'!E14</f>
        <v>Vyplň údaj</v>
      </c>
      <c r="F20" s="266"/>
      <c r="G20" s="266"/>
      <c r="H20" s="266"/>
      <c r="I20" s="27" t="s">
        <v>28</v>
      </c>
      <c r="J20" s="28" t="str">
        <f>'Rekapitulace stavby'!AN14</f>
        <v>Vyplň údaj</v>
      </c>
      <c r="L20" s="32"/>
    </row>
    <row r="21" spans="2:12" s="1" customFormat="1" ht="6.9" customHeight="1" x14ac:dyDescent="0.2">
      <c r="B21" s="32"/>
      <c r="L21" s="32"/>
    </row>
    <row r="22" spans="2:12" s="1" customFormat="1" ht="12" customHeight="1" x14ac:dyDescent="0.2">
      <c r="B22" s="32"/>
      <c r="D22" s="27" t="s">
        <v>32</v>
      </c>
      <c r="I22" s="27" t="s">
        <v>25</v>
      </c>
      <c r="J22" s="25" t="str">
        <f>IF('Rekapitulace stavby'!AN16="","",'Rekapitulace stavby'!AN16)</f>
        <v/>
      </c>
      <c r="L22" s="32"/>
    </row>
    <row r="23" spans="2:12" s="1" customFormat="1" ht="18" customHeight="1" x14ac:dyDescent="0.2">
      <c r="B23" s="32"/>
      <c r="E23" s="25" t="str">
        <f>IF('Rekapitulace stavby'!E17="","",'Rekapitulace stavby'!E17)</f>
        <v xml:space="preserve"> </v>
      </c>
      <c r="I23" s="27" t="s">
        <v>28</v>
      </c>
      <c r="J23" s="25" t="str">
        <f>IF('Rekapitulace stavby'!AN17="","",'Rekapitulace stavby'!AN17)</f>
        <v/>
      </c>
      <c r="L23" s="32"/>
    </row>
    <row r="24" spans="2:12" s="1" customFormat="1" ht="6.9" customHeight="1" x14ac:dyDescent="0.2">
      <c r="B24" s="32"/>
      <c r="L24" s="32"/>
    </row>
    <row r="25" spans="2:12" s="1" customFormat="1" ht="12" customHeight="1" x14ac:dyDescent="0.2">
      <c r="B25" s="32"/>
      <c r="D25" s="27" t="s">
        <v>35</v>
      </c>
      <c r="I25" s="27" t="s">
        <v>25</v>
      </c>
      <c r="J25" s="25" t="str">
        <f>IF('Rekapitulace stavby'!AN19="","",'Rekapitulace stavby'!AN19)</f>
        <v/>
      </c>
      <c r="L25" s="32"/>
    </row>
    <row r="26" spans="2:12" s="1" customFormat="1" ht="18" customHeight="1" x14ac:dyDescent="0.2">
      <c r="B26" s="32"/>
      <c r="E26" s="25" t="str">
        <f>IF('Rekapitulace stavby'!E20="","",'Rekapitulace stavby'!E20)</f>
        <v xml:space="preserve"> </v>
      </c>
      <c r="I26" s="27" t="s">
        <v>28</v>
      </c>
      <c r="J26" s="25" t="str">
        <f>IF('Rekapitulace stavby'!AN20="","",'Rekapitulace stavby'!AN20)</f>
        <v/>
      </c>
      <c r="L26" s="32"/>
    </row>
    <row r="27" spans="2:12" s="1" customFormat="1" ht="6.9" customHeight="1" x14ac:dyDescent="0.2">
      <c r="B27" s="32"/>
      <c r="L27" s="32"/>
    </row>
    <row r="28" spans="2:12" s="1" customFormat="1" ht="12" customHeight="1" x14ac:dyDescent="0.2">
      <c r="B28" s="32"/>
      <c r="D28" s="27" t="s">
        <v>36</v>
      </c>
      <c r="L28" s="32"/>
    </row>
    <row r="29" spans="2:12" s="7" customFormat="1" ht="16.5" customHeight="1" x14ac:dyDescent="0.2">
      <c r="B29" s="94"/>
      <c r="E29" s="270" t="s">
        <v>1</v>
      </c>
      <c r="F29" s="270"/>
      <c r="G29" s="270"/>
      <c r="H29" s="270"/>
      <c r="L29" s="94"/>
    </row>
    <row r="30" spans="2:12" s="1" customFormat="1" ht="6.9" customHeight="1" x14ac:dyDescent="0.2">
      <c r="B30" s="32"/>
      <c r="L30" s="32"/>
    </row>
    <row r="31" spans="2:12" s="1" customFormat="1" ht="6.9" customHeight="1" x14ac:dyDescent="0.2">
      <c r="B31" s="32"/>
      <c r="D31" s="53"/>
      <c r="E31" s="53"/>
      <c r="F31" s="53"/>
      <c r="G31" s="53"/>
      <c r="H31" s="53"/>
      <c r="I31" s="53"/>
      <c r="J31" s="53"/>
      <c r="K31" s="53"/>
      <c r="L31" s="32"/>
    </row>
    <row r="32" spans="2:12" s="1" customFormat="1" ht="25.35" customHeight="1" x14ac:dyDescent="0.2">
      <c r="B32" s="32"/>
      <c r="D32" s="95" t="s">
        <v>37</v>
      </c>
      <c r="J32" s="66">
        <f>ROUND(J123, 2)</f>
        <v>0</v>
      </c>
      <c r="L32" s="32"/>
    </row>
    <row r="33" spans="2:12" s="1" customFormat="1" ht="6.9" customHeight="1" x14ac:dyDescent="0.2">
      <c r="B33" s="32"/>
      <c r="D33" s="53"/>
      <c r="E33" s="53"/>
      <c r="F33" s="53"/>
      <c r="G33" s="53"/>
      <c r="H33" s="53"/>
      <c r="I33" s="53"/>
      <c r="J33" s="53"/>
      <c r="K33" s="53"/>
      <c r="L33" s="32"/>
    </row>
    <row r="34" spans="2:12" s="1" customFormat="1" ht="14.4" customHeight="1" x14ac:dyDescent="0.2">
      <c r="B34" s="32"/>
      <c r="F34" s="35" t="s">
        <v>39</v>
      </c>
      <c r="I34" s="35" t="s">
        <v>38</v>
      </c>
      <c r="J34" s="35" t="s">
        <v>40</v>
      </c>
      <c r="L34" s="32"/>
    </row>
    <row r="35" spans="2:12" s="1" customFormat="1" ht="14.4" customHeight="1" x14ac:dyDescent="0.2">
      <c r="B35" s="32"/>
      <c r="D35" s="55" t="s">
        <v>41</v>
      </c>
      <c r="E35" s="27" t="s">
        <v>42</v>
      </c>
      <c r="F35" s="86">
        <f>ROUND((SUM(BE123:BE642)),  2)</f>
        <v>0</v>
      </c>
      <c r="I35" s="96">
        <v>0.21</v>
      </c>
      <c r="J35" s="86">
        <f>ROUND(((SUM(BE123:BE642))*I35),  2)</f>
        <v>0</v>
      </c>
      <c r="L35" s="32"/>
    </row>
    <row r="36" spans="2:12" s="1" customFormat="1" ht="14.4" customHeight="1" x14ac:dyDescent="0.2">
      <c r="B36" s="32"/>
      <c r="E36" s="27" t="s">
        <v>43</v>
      </c>
      <c r="F36" s="86">
        <f>ROUND((SUM(BF123:BF642)),  2)</f>
        <v>0</v>
      </c>
      <c r="I36" s="96">
        <v>0.12</v>
      </c>
      <c r="J36" s="86">
        <f>ROUND(((SUM(BF123:BF642))*I36),  2)</f>
        <v>0</v>
      </c>
      <c r="L36" s="32"/>
    </row>
    <row r="37" spans="2:12" s="1" customFormat="1" ht="14.4" hidden="1" customHeight="1" x14ac:dyDescent="0.2">
      <c r="B37" s="32"/>
      <c r="E37" s="27" t="s">
        <v>44</v>
      </c>
      <c r="F37" s="86">
        <f>ROUND((SUM(BG123:BG642)),  2)</f>
        <v>0</v>
      </c>
      <c r="I37" s="96">
        <v>0.21</v>
      </c>
      <c r="J37" s="86">
        <f>0</f>
        <v>0</v>
      </c>
      <c r="L37" s="32"/>
    </row>
    <row r="38" spans="2:12" s="1" customFormat="1" ht="14.4" hidden="1" customHeight="1" x14ac:dyDescent="0.2">
      <c r="B38" s="32"/>
      <c r="E38" s="27" t="s">
        <v>45</v>
      </c>
      <c r="F38" s="86">
        <f>ROUND((SUM(BH123:BH642)),  2)</f>
        <v>0</v>
      </c>
      <c r="I38" s="96">
        <v>0.12</v>
      </c>
      <c r="J38" s="86">
        <f>0</f>
        <v>0</v>
      </c>
      <c r="L38" s="32"/>
    </row>
    <row r="39" spans="2:12" s="1" customFormat="1" ht="14.4" hidden="1" customHeight="1" x14ac:dyDescent="0.2">
      <c r="B39" s="32"/>
      <c r="E39" s="27" t="s">
        <v>46</v>
      </c>
      <c r="F39" s="86">
        <f>ROUND((SUM(BI123:BI642)),  2)</f>
        <v>0</v>
      </c>
      <c r="I39" s="96">
        <v>0</v>
      </c>
      <c r="J39" s="86">
        <f>0</f>
        <v>0</v>
      </c>
      <c r="L39" s="32"/>
    </row>
    <row r="40" spans="2:12" s="1" customFormat="1" ht="6.9" customHeight="1" x14ac:dyDescent="0.2">
      <c r="B40" s="32"/>
      <c r="L40" s="32"/>
    </row>
    <row r="41" spans="2:12" s="1" customFormat="1" ht="25.35" customHeight="1" x14ac:dyDescent="0.2">
      <c r="B41" s="32"/>
      <c r="C41" s="97"/>
      <c r="D41" s="98" t="s">
        <v>47</v>
      </c>
      <c r="E41" s="57"/>
      <c r="F41" s="57"/>
      <c r="G41" s="99" t="s">
        <v>48</v>
      </c>
      <c r="H41" s="100" t="s">
        <v>49</v>
      </c>
      <c r="I41" s="57"/>
      <c r="J41" s="101">
        <f>SUM(J32:J39)</f>
        <v>0</v>
      </c>
      <c r="K41" s="102"/>
      <c r="L41" s="32"/>
    </row>
    <row r="42" spans="2:12" s="1" customFormat="1" ht="14.4" customHeight="1" x14ac:dyDescent="0.2">
      <c r="B42" s="32"/>
      <c r="L42" s="32"/>
    </row>
    <row r="43" spans="2:12" ht="14.4" customHeight="1" x14ac:dyDescent="0.2">
      <c r="B43" s="20"/>
      <c r="L43" s="20"/>
    </row>
    <row r="44" spans="2:12" ht="14.4" customHeight="1" x14ac:dyDescent="0.2">
      <c r="B44" s="20"/>
      <c r="L44" s="20"/>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s="1" customFormat="1" ht="16.5" customHeight="1" x14ac:dyDescent="0.2">
      <c r="B87" s="32"/>
      <c r="E87" s="278" t="s">
        <v>313</v>
      </c>
      <c r="F87" s="277"/>
      <c r="G87" s="277"/>
      <c r="H87" s="277"/>
      <c r="L87" s="32"/>
    </row>
    <row r="88" spans="2:12" s="1" customFormat="1" ht="12" customHeight="1" x14ac:dyDescent="0.2">
      <c r="B88" s="32"/>
      <c r="C88" s="27" t="s">
        <v>314</v>
      </c>
      <c r="L88" s="32"/>
    </row>
    <row r="89" spans="2:12" s="1" customFormat="1" ht="16.5" customHeight="1" x14ac:dyDescent="0.2">
      <c r="B89" s="32"/>
      <c r="E89" s="248" t="str">
        <f>E11</f>
        <v>SO 01.4 - Železniční svršek v žst. Brantice</v>
      </c>
      <c r="F89" s="277"/>
      <c r="G89" s="277"/>
      <c r="H89" s="277"/>
      <c r="L89" s="32"/>
    </row>
    <row r="90" spans="2:12" s="1" customFormat="1" ht="6.9" customHeight="1" x14ac:dyDescent="0.2">
      <c r="B90" s="32"/>
      <c r="L90" s="32"/>
    </row>
    <row r="91" spans="2:12" s="1" customFormat="1" ht="12" customHeight="1" x14ac:dyDescent="0.2">
      <c r="B91" s="32"/>
      <c r="C91" s="27" t="s">
        <v>20</v>
      </c>
      <c r="F91" s="25" t="str">
        <f>F14</f>
        <v>PS Krnov</v>
      </c>
      <c r="I91" s="27" t="s">
        <v>22</v>
      </c>
      <c r="J91" s="52" t="str">
        <f>IF(J14="","",J14)</f>
        <v>22. 5. 2025</v>
      </c>
      <c r="L91" s="32"/>
    </row>
    <row r="92" spans="2:12" s="1" customFormat="1" ht="6.9" customHeight="1" x14ac:dyDescent="0.2">
      <c r="B92" s="32"/>
      <c r="L92" s="32"/>
    </row>
    <row r="93" spans="2:12" s="1" customFormat="1" ht="15.15" customHeight="1" x14ac:dyDescent="0.2">
      <c r="B93" s="32"/>
      <c r="C93" s="27" t="s">
        <v>24</v>
      </c>
      <c r="F93" s="25" t="str">
        <f>E17</f>
        <v>Správa železnic, státní organizace, OŘ Ostrava</v>
      </c>
      <c r="I93" s="27" t="s">
        <v>32</v>
      </c>
      <c r="J93" s="30" t="str">
        <f>E23</f>
        <v xml:space="preserve"> </v>
      </c>
      <c r="L93" s="32"/>
    </row>
    <row r="94" spans="2:12" s="1" customFormat="1" ht="15.15" customHeight="1" x14ac:dyDescent="0.2">
      <c r="B94" s="32"/>
      <c r="C94" s="27" t="s">
        <v>30</v>
      </c>
      <c r="F94" s="25" t="str">
        <f>IF(E20="","",E20)</f>
        <v>Vyplň údaj</v>
      </c>
      <c r="I94" s="27" t="s">
        <v>35</v>
      </c>
      <c r="J94" s="30" t="str">
        <f>E26</f>
        <v xml:space="preserve"> </v>
      </c>
      <c r="L94" s="32"/>
    </row>
    <row r="95" spans="2:12" s="1" customFormat="1" ht="10.35" customHeight="1" x14ac:dyDescent="0.2">
      <c r="B95" s="32"/>
      <c r="L95" s="32"/>
    </row>
    <row r="96" spans="2:12" s="1" customFormat="1" ht="29.25" customHeight="1" x14ac:dyDescent="0.2">
      <c r="B96" s="32"/>
      <c r="C96" s="105" t="s">
        <v>317</v>
      </c>
      <c r="D96" s="97"/>
      <c r="E96" s="97"/>
      <c r="F96" s="97"/>
      <c r="G96" s="97"/>
      <c r="H96" s="97"/>
      <c r="I96" s="97"/>
      <c r="J96" s="106" t="s">
        <v>318</v>
      </c>
      <c r="K96" s="97"/>
      <c r="L96" s="32"/>
    </row>
    <row r="97" spans="2:47" s="1" customFormat="1" ht="10.35" customHeight="1" x14ac:dyDescent="0.2">
      <c r="B97" s="32"/>
      <c r="L97" s="32"/>
    </row>
    <row r="98" spans="2:47" s="1" customFormat="1" ht="22.8" customHeight="1" x14ac:dyDescent="0.2">
      <c r="B98" s="32"/>
      <c r="C98" s="107" t="s">
        <v>319</v>
      </c>
      <c r="J98" s="66">
        <f>J123</f>
        <v>0</v>
      </c>
      <c r="L98" s="32"/>
      <c r="AU98" s="17" t="s">
        <v>320</v>
      </c>
    </row>
    <row r="99" spans="2:47" s="8" customFormat="1" ht="24.9" customHeight="1" x14ac:dyDescent="0.2">
      <c r="B99" s="108"/>
      <c r="D99" s="109" t="s">
        <v>321</v>
      </c>
      <c r="E99" s="110"/>
      <c r="F99" s="110"/>
      <c r="G99" s="110"/>
      <c r="H99" s="110"/>
      <c r="I99" s="110"/>
      <c r="J99" s="111">
        <f>J124</f>
        <v>0</v>
      </c>
      <c r="L99" s="108"/>
    </row>
    <row r="100" spans="2:47" s="9" customFormat="1" ht="19.95" customHeight="1" x14ac:dyDescent="0.2">
      <c r="B100" s="112"/>
      <c r="D100" s="113" t="s">
        <v>322</v>
      </c>
      <c r="E100" s="114"/>
      <c r="F100" s="114"/>
      <c r="G100" s="114"/>
      <c r="H100" s="114"/>
      <c r="I100" s="114"/>
      <c r="J100" s="115">
        <f>J125</f>
        <v>0</v>
      </c>
      <c r="L100" s="112"/>
    </row>
    <row r="101" spans="2:47" s="8" customFormat="1" ht="24.9" customHeight="1" x14ac:dyDescent="0.2">
      <c r="B101" s="108"/>
      <c r="D101" s="109" t="s">
        <v>323</v>
      </c>
      <c r="E101" s="110"/>
      <c r="F101" s="110"/>
      <c r="G101" s="110"/>
      <c r="H101" s="110"/>
      <c r="I101" s="110"/>
      <c r="J101" s="111">
        <f>J498</f>
        <v>0</v>
      </c>
      <c r="L101" s="108"/>
    </row>
    <row r="102" spans="2:47" s="1" customFormat="1" ht="21.75" customHeight="1" x14ac:dyDescent="0.2">
      <c r="B102" s="32"/>
      <c r="L102" s="32"/>
    </row>
    <row r="103" spans="2:47" s="1" customFormat="1" ht="6.9" customHeight="1" x14ac:dyDescent="0.2">
      <c r="B103" s="44"/>
      <c r="C103" s="45"/>
      <c r="D103" s="45"/>
      <c r="E103" s="45"/>
      <c r="F103" s="45"/>
      <c r="G103" s="45"/>
      <c r="H103" s="45"/>
      <c r="I103" s="45"/>
      <c r="J103" s="45"/>
      <c r="K103" s="45"/>
      <c r="L103" s="32"/>
    </row>
    <row r="107" spans="2:47" s="1" customFormat="1" ht="6.9" customHeight="1" x14ac:dyDescent="0.2">
      <c r="B107" s="46"/>
      <c r="C107" s="47"/>
      <c r="D107" s="47"/>
      <c r="E107" s="47"/>
      <c r="F107" s="47"/>
      <c r="G107" s="47"/>
      <c r="H107" s="47"/>
      <c r="I107" s="47"/>
      <c r="J107" s="47"/>
      <c r="K107" s="47"/>
      <c r="L107" s="32"/>
    </row>
    <row r="108" spans="2:47" s="1" customFormat="1" ht="24.9" customHeight="1" x14ac:dyDescent="0.2">
      <c r="B108" s="32"/>
      <c r="C108" s="21" t="s">
        <v>324</v>
      </c>
      <c r="L108" s="32"/>
    </row>
    <row r="109" spans="2:47" s="1" customFormat="1" ht="6.9" customHeight="1" x14ac:dyDescent="0.2">
      <c r="B109" s="32"/>
      <c r="L109" s="32"/>
    </row>
    <row r="110" spans="2:47" s="1" customFormat="1" ht="12" customHeight="1" x14ac:dyDescent="0.2">
      <c r="B110" s="32"/>
      <c r="C110" s="27" t="s">
        <v>16</v>
      </c>
      <c r="L110" s="32"/>
    </row>
    <row r="111" spans="2:47" s="1" customFormat="1" ht="16.5" customHeight="1" x14ac:dyDescent="0.2">
      <c r="B111" s="32"/>
      <c r="E111" s="278" t="str">
        <f>E7</f>
        <v>Prostá rekonstrukce trati v úseku Milotice nad Opavou – Brantice – 2.etapa</v>
      </c>
      <c r="F111" s="279"/>
      <c r="G111" s="279"/>
      <c r="H111" s="279"/>
      <c r="L111" s="32"/>
    </row>
    <row r="112" spans="2:47" ht="12" customHeight="1" x14ac:dyDescent="0.2">
      <c r="B112" s="20"/>
      <c r="C112" s="27" t="s">
        <v>312</v>
      </c>
      <c r="L112" s="20"/>
    </row>
    <row r="113" spans="2:65" s="1" customFormat="1" ht="16.5" customHeight="1" x14ac:dyDescent="0.2">
      <c r="B113" s="32"/>
      <c r="E113" s="278" t="s">
        <v>313</v>
      </c>
      <c r="F113" s="277"/>
      <c r="G113" s="277"/>
      <c r="H113" s="277"/>
      <c r="L113" s="32"/>
    </row>
    <row r="114" spans="2:65" s="1" customFormat="1" ht="12" customHeight="1" x14ac:dyDescent="0.2">
      <c r="B114" s="32"/>
      <c r="C114" s="27" t="s">
        <v>314</v>
      </c>
      <c r="L114" s="32"/>
    </row>
    <row r="115" spans="2:65" s="1" customFormat="1" ht="16.5" customHeight="1" x14ac:dyDescent="0.2">
      <c r="B115" s="32"/>
      <c r="E115" s="248" t="str">
        <f>E11</f>
        <v>SO 01.4 - Železniční svršek v žst. Brantice</v>
      </c>
      <c r="F115" s="277"/>
      <c r="G115" s="277"/>
      <c r="H115" s="277"/>
      <c r="L115" s="32"/>
    </row>
    <row r="116" spans="2:65" s="1" customFormat="1" ht="6.9" customHeight="1" x14ac:dyDescent="0.2">
      <c r="B116" s="32"/>
      <c r="L116" s="32"/>
    </row>
    <row r="117" spans="2:65" s="1" customFormat="1" ht="12" customHeight="1" x14ac:dyDescent="0.2">
      <c r="B117" s="32"/>
      <c r="C117" s="27" t="s">
        <v>20</v>
      </c>
      <c r="F117" s="25" t="str">
        <f>F14</f>
        <v>PS Krnov</v>
      </c>
      <c r="I117" s="27" t="s">
        <v>22</v>
      </c>
      <c r="J117" s="52" t="str">
        <f>IF(J14="","",J14)</f>
        <v>22. 5. 2025</v>
      </c>
      <c r="L117" s="32"/>
    </row>
    <row r="118" spans="2:65" s="1" customFormat="1" ht="6.9" customHeight="1" x14ac:dyDescent="0.2">
      <c r="B118" s="32"/>
      <c r="L118" s="32"/>
    </row>
    <row r="119" spans="2:65" s="1" customFormat="1" ht="15.15" customHeight="1" x14ac:dyDescent="0.2">
      <c r="B119" s="32"/>
      <c r="C119" s="27" t="s">
        <v>24</v>
      </c>
      <c r="F119" s="25" t="str">
        <f>E17</f>
        <v>Správa železnic, státní organizace, OŘ Ostrava</v>
      </c>
      <c r="I119" s="27" t="s">
        <v>32</v>
      </c>
      <c r="J119" s="30" t="str">
        <f>E23</f>
        <v xml:space="preserve"> </v>
      </c>
      <c r="L119" s="32"/>
    </row>
    <row r="120" spans="2:65" s="1" customFormat="1" ht="15.15" customHeight="1" x14ac:dyDescent="0.2">
      <c r="B120" s="32"/>
      <c r="C120" s="27" t="s">
        <v>30</v>
      </c>
      <c r="F120" s="25" t="str">
        <f>IF(E20="","",E20)</f>
        <v>Vyplň údaj</v>
      </c>
      <c r="I120" s="27" t="s">
        <v>35</v>
      </c>
      <c r="J120" s="30" t="str">
        <f>E26</f>
        <v xml:space="preserve"> </v>
      </c>
      <c r="L120" s="32"/>
    </row>
    <row r="121" spans="2:65" s="1" customFormat="1" ht="10.35" customHeight="1" x14ac:dyDescent="0.2">
      <c r="B121" s="32"/>
      <c r="L121" s="32"/>
    </row>
    <row r="122" spans="2:65" s="10" customFormat="1" ht="29.25" customHeight="1" x14ac:dyDescent="0.2">
      <c r="B122" s="116"/>
      <c r="C122" s="117" t="s">
        <v>325</v>
      </c>
      <c r="D122" s="118" t="s">
        <v>62</v>
      </c>
      <c r="E122" s="118" t="s">
        <v>58</v>
      </c>
      <c r="F122" s="118" t="s">
        <v>59</v>
      </c>
      <c r="G122" s="118" t="s">
        <v>326</v>
      </c>
      <c r="H122" s="118" t="s">
        <v>327</v>
      </c>
      <c r="I122" s="118" t="s">
        <v>328</v>
      </c>
      <c r="J122" s="118" t="s">
        <v>318</v>
      </c>
      <c r="K122" s="119" t="s">
        <v>329</v>
      </c>
      <c r="L122" s="116"/>
      <c r="M122" s="59" t="s">
        <v>1</v>
      </c>
      <c r="N122" s="60" t="s">
        <v>41</v>
      </c>
      <c r="O122" s="60" t="s">
        <v>330</v>
      </c>
      <c r="P122" s="60" t="s">
        <v>331</v>
      </c>
      <c r="Q122" s="60" t="s">
        <v>332</v>
      </c>
      <c r="R122" s="60" t="s">
        <v>333</v>
      </c>
      <c r="S122" s="60" t="s">
        <v>334</v>
      </c>
      <c r="T122" s="61" t="s">
        <v>335</v>
      </c>
    </row>
    <row r="123" spans="2:65" s="1" customFormat="1" ht="22.8" customHeight="1" x14ac:dyDescent="0.3">
      <c r="B123" s="32"/>
      <c r="C123" s="64" t="s">
        <v>336</v>
      </c>
      <c r="J123" s="120">
        <f>BK123</f>
        <v>0</v>
      </c>
      <c r="L123" s="32"/>
      <c r="M123" s="62"/>
      <c r="N123" s="53"/>
      <c r="O123" s="53"/>
      <c r="P123" s="121">
        <f>P124+P498</f>
        <v>0</v>
      </c>
      <c r="Q123" s="53"/>
      <c r="R123" s="121">
        <f>R124+R498</f>
        <v>5469.9183212000016</v>
      </c>
      <c r="S123" s="53"/>
      <c r="T123" s="122">
        <f>T124+T498</f>
        <v>87.5</v>
      </c>
      <c r="AT123" s="17" t="s">
        <v>76</v>
      </c>
      <c r="AU123" s="17" t="s">
        <v>320</v>
      </c>
      <c r="BK123" s="123">
        <f>BK124+BK498</f>
        <v>0</v>
      </c>
    </row>
    <row r="124" spans="2:65" s="11" customFormat="1" ht="25.95" customHeight="1" x14ac:dyDescent="0.25">
      <c r="B124" s="124"/>
      <c r="D124" s="125" t="s">
        <v>76</v>
      </c>
      <c r="E124" s="126" t="s">
        <v>337</v>
      </c>
      <c r="F124" s="126" t="s">
        <v>338</v>
      </c>
      <c r="I124" s="127"/>
      <c r="J124" s="128">
        <f>BK124</f>
        <v>0</v>
      </c>
      <c r="L124" s="124"/>
      <c r="M124" s="129"/>
      <c r="P124" s="130">
        <f>P125</f>
        <v>0</v>
      </c>
      <c r="R124" s="130">
        <f>R125</f>
        <v>5469.9183212000016</v>
      </c>
      <c r="T124" s="131">
        <f>T125</f>
        <v>87.5</v>
      </c>
      <c r="AR124" s="125" t="s">
        <v>84</v>
      </c>
      <c r="AT124" s="132" t="s">
        <v>76</v>
      </c>
      <c r="AU124" s="132" t="s">
        <v>77</v>
      </c>
      <c r="AY124" s="125" t="s">
        <v>339</v>
      </c>
      <c r="BK124" s="133">
        <f>BK125</f>
        <v>0</v>
      </c>
    </row>
    <row r="125" spans="2:65" s="11" customFormat="1" ht="22.8" customHeight="1" x14ac:dyDescent="0.25">
      <c r="B125" s="124"/>
      <c r="D125" s="125" t="s">
        <v>76</v>
      </c>
      <c r="E125" s="134" t="s">
        <v>340</v>
      </c>
      <c r="F125" s="134" t="s">
        <v>341</v>
      </c>
      <c r="I125" s="127"/>
      <c r="J125" s="135">
        <f>BK125</f>
        <v>0</v>
      </c>
      <c r="L125" s="124"/>
      <c r="M125" s="129"/>
      <c r="P125" s="130">
        <f>SUM(P126:P497)</f>
        <v>0</v>
      </c>
      <c r="R125" s="130">
        <f>SUM(R126:R497)</f>
        <v>5469.9183212000016</v>
      </c>
      <c r="T125" s="131">
        <f>SUM(T126:T497)</f>
        <v>87.5</v>
      </c>
      <c r="AR125" s="125" t="s">
        <v>84</v>
      </c>
      <c r="AT125" s="132" t="s">
        <v>76</v>
      </c>
      <c r="AU125" s="132" t="s">
        <v>84</v>
      </c>
      <c r="AY125" s="125" t="s">
        <v>339</v>
      </c>
      <c r="BK125" s="133">
        <f>SUM(BK126:BK497)</f>
        <v>0</v>
      </c>
    </row>
    <row r="126" spans="2:65" s="1" customFormat="1" ht="16.5" customHeight="1" x14ac:dyDescent="0.2">
      <c r="B126" s="136"/>
      <c r="C126" s="137" t="s">
        <v>84</v>
      </c>
      <c r="D126" s="137" t="s">
        <v>342</v>
      </c>
      <c r="E126" s="138" t="s">
        <v>1133</v>
      </c>
      <c r="F126" s="139" t="s">
        <v>1134</v>
      </c>
      <c r="G126" s="140" t="s">
        <v>345</v>
      </c>
      <c r="H126" s="141">
        <v>3</v>
      </c>
      <c r="I126" s="142"/>
      <c r="J126" s="143">
        <f>ROUND(I126*H126,2)</f>
        <v>0</v>
      </c>
      <c r="K126" s="139" t="s">
        <v>346</v>
      </c>
      <c r="L126" s="32"/>
      <c r="M126" s="144" t="s">
        <v>1</v>
      </c>
      <c r="N126" s="145" t="s">
        <v>42</v>
      </c>
      <c r="P126" s="146">
        <f>O126*H126</f>
        <v>0</v>
      </c>
      <c r="Q126" s="146">
        <v>0</v>
      </c>
      <c r="R126" s="146">
        <f>Q126*H126</f>
        <v>0</v>
      </c>
      <c r="S126" s="146">
        <v>0</v>
      </c>
      <c r="T126" s="147">
        <f>S126*H126</f>
        <v>0</v>
      </c>
      <c r="AR126" s="148" t="s">
        <v>249</v>
      </c>
      <c r="AT126" s="148" t="s">
        <v>342</v>
      </c>
      <c r="AU126" s="148" t="s">
        <v>86</v>
      </c>
      <c r="AY126" s="17" t="s">
        <v>339</v>
      </c>
      <c r="BE126" s="149">
        <f>IF(N126="základní",J126,0)</f>
        <v>0</v>
      </c>
      <c r="BF126" s="149">
        <f>IF(N126="snížená",J126,0)</f>
        <v>0</v>
      </c>
      <c r="BG126" s="149">
        <f>IF(N126="zákl. přenesená",J126,0)</f>
        <v>0</v>
      </c>
      <c r="BH126" s="149">
        <f>IF(N126="sníž. přenesená",J126,0)</f>
        <v>0</v>
      </c>
      <c r="BI126" s="149">
        <f>IF(N126="nulová",J126,0)</f>
        <v>0</v>
      </c>
      <c r="BJ126" s="17" t="s">
        <v>84</v>
      </c>
      <c r="BK126" s="149">
        <f>ROUND(I126*H126,2)</f>
        <v>0</v>
      </c>
      <c r="BL126" s="17" t="s">
        <v>249</v>
      </c>
      <c r="BM126" s="148" t="s">
        <v>1135</v>
      </c>
    </row>
    <row r="127" spans="2:65" s="1" customFormat="1" ht="19.2" x14ac:dyDescent="0.2">
      <c r="B127" s="32"/>
      <c r="D127" s="150" t="s">
        <v>348</v>
      </c>
      <c r="F127" s="151" t="s">
        <v>1136</v>
      </c>
      <c r="I127" s="152"/>
      <c r="L127" s="32"/>
      <c r="M127" s="153"/>
      <c r="T127" s="56"/>
      <c r="AT127" s="17" t="s">
        <v>348</v>
      </c>
      <c r="AU127" s="17" t="s">
        <v>86</v>
      </c>
    </row>
    <row r="128" spans="2:65" s="1" customFormat="1" ht="16.5" customHeight="1" x14ac:dyDescent="0.2">
      <c r="B128" s="136"/>
      <c r="C128" s="137" t="s">
        <v>86</v>
      </c>
      <c r="D128" s="137" t="s">
        <v>342</v>
      </c>
      <c r="E128" s="138" t="s">
        <v>343</v>
      </c>
      <c r="F128" s="139" t="s">
        <v>344</v>
      </c>
      <c r="G128" s="140" t="s">
        <v>345</v>
      </c>
      <c r="H128" s="141">
        <v>84</v>
      </c>
      <c r="I128" s="142"/>
      <c r="J128" s="143">
        <f>ROUND(I128*H128,2)</f>
        <v>0</v>
      </c>
      <c r="K128" s="139" t="s">
        <v>346</v>
      </c>
      <c r="L128" s="32"/>
      <c r="M128" s="144" t="s">
        <v>1</v>
      </c>
      <c r="N128" s="145" t="s">
        <v>42</v>
      </c>
      <c r="P128" s="146">
        <f>O128*H128</f>
        <v>0</v>
      </c>
      <c r="Q128" s="146">
        <v>0</v>
      </c>
      <c r="R128" s="146">
        <f>Q128*H128</f>
        <v>0</v>
      </c>
      <c r="S128" s="146">
        <v>0</v>
      </c>
      <c r="T128" s="147">
        <f>S128*H128</f>
        <v>0</v>
      </c>
      <c r="AR128" s="148" t="s">
        <v>249</v>
      </c>
      <c r="AT128" s="148" t="s">
        <v>342</v>
      </c>
      <c r="AU128" s="148" t="s">
        <v>86</v>
      </c>
      <c r="AY128" s="17" t="s">
        <v>339</v>
      </c>
      <c r="BE128" s="149">
        <f>IF(N128="základní",J128,0)</f>
        <v>0</v>
      </c>
      <c r="BF128" s="149">
        <f>IF(N128="snížená",J128,0)</f>
        <v>0</v>
      </c>
      <c r="BG128" s="149">
        <f>IF(N128="zákl. přenesená",J128,0)</f>
        <v>0</v>
      </c>
      <c r="BH128" s="149">
        <f>IF(N128="sníž. přenesená",J128,0)</f>
        <v>0</v>
      </c>
      <c r="BI128" s="149">
        <f>IF(N128="nulová",J128,0)</f>
        <v>0</v>
      </c>
      <c r="BJ128" s="17" t="s">
        <v>84</v>
      </c>
      <c r="BK128" s="149">
        <f>ROUND(I128*H128,2)</f>
        <v>0</v>
      </c>
      <c r="BL128" s="17" t="s">
        <v>249</v>
      </c>
      <c r="BM128" s="148" t="s">
        <v>1137</v>
      </c>
    </row>
    <row r="129" spans="2:65" s="1" customFormat="1" ht="19.2" x14ac:dyDescent="0.2">
      <c r="B129" s="32"/>
      <c r="D129" s="150" t="s">
        <v>348</v>
      </c>
      <c r="F129" s="151" t="s">
        <v>349</v>
      </c>
      <c r="I129" s="152"/>
      <c r="L129" s="32"/>
      <c r="M129" s="153"/>
      <c r="T129" s="56"/>
      <c r="AT129" s="17" t="s">
        <v>348</v>
      </c>
      <c r="AU129" s="17" t="s">
        <v>86</v>
      </c>
    </row>
    <row r="130" spans="2:65" s="1" customFormat="1" ht="16.5" customHeight="1" x14ac:dyDescent="0.2">
      <c r="B130" s="136"/>
      <c r="C130" s="137" t="s">
        <v>97</v>
      </c>
      <c r="D130" s="137" t="s">
        <v>342</v>
      </c>
      <c r="E130" s="138" t="s">
        <v>352</v>
      </c>
      <c r="F130" s="139" t="s">
        <v>353</v>
      </c>
      <c r="G130" s="140" t="s">
        <v>345</v>
      </c>
      <c r="H130" s="141">
        <v>56</v>
      </c>
      <c r="I130" s="142"/>
      <c r="J130" s="143">
        <f>ROUND(I130*H130,2)</f>
        <v>0</v>
      </c>
      <c r="K130" s="139" t="s">
        <v>346</v>
      </c>
      <c r="L130" s="32"/>
      <c r="M130" s="144" t="s">
        <v>1</v>
      </c>
      <c r="N130" s="145" t="s">
        <v>42</v>
      </c>
      <c r="P130" s="146">
        <f>O130*H130</f>
        <v>0</v>
      </c>
      <c r="Q130" s="146">
        <v>0</v>
      </c>
      <c r="R130" s="146">
        <f>Q130*H130</f>
        <v>0</v>
      </c>
      <c r="S130" s="146">
        <v>0</v>
      </c>
      <c r="T130" s="147">
        <f>S130*H130</f>
        <v>0</v>
      </c>
      <c r="AR130" s="148" t="s">
        <v>249</v>
      </c>
      <c r="AT130" s="148" t="s">
        <v>342</v>
      </c>
      <c r="AU130" s="148" t="s">
        <v>86</v>
      </c>
      <c r="AY130" s="17" t="s">
        <v>339</v>
      </c>
      <c r="BE130" s="149">
        <f>IF(N130="základní",J130,0)</f>
        <v>0</v>
      </c>
      <c r="BF130" s="149">
        <f>IF(N130="snížená",J130,0)</f>
        <v>0</v>
      </c>
      <c r="BG130" s="149">
        <f>IF(N130="zákl. přenesená",J130,0)</f>
        <v>0</v>
      </c>
      <c r="BH130" s="149">
        <f>IF(N130="sníž. přenesená",J130,0)</f>
        <v>0</v>
      </c>
      <c r="BI130" s="149">
        <f>IF(N130="nulová",J130,0)</f>
        <v>0</v>
      </c>
      <c r="BJ130" s="17" t="s">
        <v>84</v>
      </c>
      <c r="BK130" s="149">
        <f>ROUND(I130*H130,2)</f>
        <v>0</v>
      </c>
      <c r="BL130" s="17" t="s">
        <v>249</v>
      </c>
      <c r="BM130" s="148" t="s">
        <v>1138</v>
      </c>
    </row>
    <row r="131" spans="2:65" s="1" customFormat="1" ht="19.2" x14ac:dyDescent="0.2">
      <c r="B131" s="32"/>
      <c r="D131" s="150" t="s">
        <v>348</v>
      </c>
      <c r="F131" s="151" t="s">
        <v>355</v>
      </c>
      <c r="I131" s="152"/>
      <c r="L131" s="32"/>
      <c r="M131" s="153"/>
      <c r="T131" s="56"/>
      <c r="AT131" s="17" t="s">
        <v>348</v>
      </c>
      <c r="AU131" s="17" t="s">
        <v>86</v>
      </c>
    </row>
    <row r="132" spans="2:65" s="1" customFormat="1" ht="16.5" customHeight="1" x14ac:dyDescent="0.2">
      <c r="B132" s="136"/>
      <c r="C132" s="137" t="s">
        <v>249</v>
      </c>
      <c r="D132" s="137" t="s">
        <v>342</v>
      </c>
      <c r="E132" s="138" t="s">
        <v>361</v>
      </c>
      <c r="F132" s="139" t="s">
        <v>362</v>
      </c>
      <c r="G132" s="140" t="s">
        <v>363</v>
      </c>
      <c r="H132" s="141">
        <v>0.372</v>
      </c>
      <c r="I132" s="142"/>
      <c r="J132" s="143">
        <f>ROUND(I132*H132,2)</f>
        <v>0</v>
      </c>
      <c r="K132" s="139" t="s">
        <v>346</v>
      </c>
      <c r="L132" s="32"/>
      <c r="M132" s="144" t="s">
        <v>1</v>
      </c>
      <c r="N132" s="145" t="s">
        <v>42</v>
      </c>
      <c r="P132" s="146">
        <f>O132*H132</f>
        <v>0</v>
      </c>
      <c r="Q132" s="146">
        <v>0</v>
      </c>
      <c r="R132" s="146">
        <f>Q132*H132</f>
        <v>0</v>
      </c>
      <c r="S132" s="146">
        <v>0</v>
      </c>
      <c r="T132" s="147">
        <f>S132*H132</f>
        <v>0</v>
      </c>
      <c r="AR132" s="148" t="s">
        <v>249</v>
      </c>
      <c r="AT132" s="148" t="s">
        <v>342</v>
      </c>
      <c r="AU132" s="148" t="s">
        <v>86</v>
      </c>
      <c r="AY132" s="17" t="s">
        <v>339</v>
      </c>
      <c r="BE132" s="149">
        <f>IF(N132="základní",J132,0)</f>
        <v>0</v>
      </c>
      <c r="BF132" s="149">
        <f>IF(N132="snížená",J132,0)</f>
        <v>0</v>
      </c>
      <c r="BG132" s="149">
        <f>IF(N132="zákl. přenesená",J132,0)</f>
        <v>0</v>
      </c>
      <c r="BH132" s="149">
        <f>IF(N132="sníž. přenesená",J132,0)</f>
        <v>0</v>
      </c>
      <c r="BI132" s="149">
        <f>IF(N132="nulová",J132,0)</f>
        <v>0</v>
      </c>
      <c r="BJ132" s="17" t="s">
        <v>84</v>
      </c>
      <c r="BK132" s="149">
        <f>ROUND(I132*H132,2)</f>
        <v>0</v>
      </c>
      <c r="BL132" s="17" t="s">
        <v>249</v>
      </c>
      <c r="BM132" s="148" t="s">
        <v>1139</v>
      </c>
    </row>
    <row r="133" spans="2:65" s="1" customFormat="1" ht="28.8" x14ac:dyDescent="0.2">
      <c r="B133" s="32"/>
      <c r="D133" s="150" t="s">
        <v>348</v>
      </c>
      <c r="F133" s="151" t="s">
        <v>365</v>
      </c>
      <c r="I133" s="152"/>
      <c r="L133" s="32"/>
      <c r="M133" s="153"/>
      <c r="T133" s="56"/>
      <c r="AT133" s="17" t="s">
        <v>348</v>
      </c>
      <c r="AU133" s="17" t="s">
        <v>86</v>
      </c>
    </row>
    <row r="134" spans="2:65" s="12" customFormat="1" x14ac:dyDescent="0.2">
      <c r="B134" s="155"/>
      <c r="D134" s="150" t="s">
        <v>376</v>
      </c>
      <c r="E134" s="156" t="s">
        <v>1</v>
      </c>
      <c r="F134" s="157" t="s">
        <v>1140</v>
      </c>
      <c r="H134" s="158">
        <v>0.372</v>
      </c>
      <c r="I134" s="159"/>
      <c r="L134" s="155"/>
      <c r="M134" s="160"/>
      <c r="T134" s="161"/>
      <c r="AT134" s="156" t="s">
        <v>376</v>
      </c>
      <c r="AU134" s="156" t="s">
        <v>86</v>
      </c>
      <c r="AV134" s="12" t="s">
        <v>86</v>
      </c>
      <c r="AW134" s="12" t="s">
        <v>34</v>
      </c>
      <c r="AX134" s="12" t="s">
        <v>84</v>
      </c>
      <c r="AY134" s="156" t="s">
        <v>339</v>
      </c>
    </row>
    <row r="135" spans="2:65" s="1" customFormat="1" ht="16.5" customHeight="1" x14ac:dyDescent="0.2">
      <c r="B135" s="136"/>
      <c r="C135" s="137" t="s">
        <v>340</v>
      </c>
      <c r="D135" s="137" t="s">
        <v>342</v>
      </c>
      <c r="E135" s="138" t="s">
        <v>366</v>
      </c>
      <c r="F135" s="139" t="s">
        <v>367</v>
      </c>
      <c r="G135" s="140" t="s">
        <v>363</v>
      </c>
      <c r="H135" s="141">
        <v>0.66</v>
      </c>
      <c r="I135" s="142"/>
      <c r="J135" s="143">
        <f>ROUND(I135*H135,2)</f>
        <v>0</v>
      </c>
      <c r="K135" s="139" t="s">
        <v>346</v>
      </c>
      <c r="L135" s="32"/>
      <c r="M135" s="144" t="s">
        <v>1</v>
      </c>
      <c r="N135" s="145" t="s">
        <v>42</v>
      </c>
      <c r="P135" s="146">
        <f>O135*H135</f>
        <v>0</v>
      </c>
      <c r="Q135" s="146">
        <v>0</v>
      </c>
      <c r="R135" s="146">
        <f>Q135*H135</f>
        <v>0</v>
      </c>
      <c r="S135" s="146">
        <v>0</v>
      </c>
      <c r="T135" s="147">
        <f>S135*H135</f>
        <v>0</v>
      </c>
      <c r="AR135" s="148" t="s">
        <v>249</v>
      </c>
      <c r="AT135" s="148" t="s">
        <v>342</v>
      </c>
      <c r="AU135" s="148" t="s">
        <v>86</v>
      </c>
      <c r="AY135" s="17" t="s">
        <v>339</v>
      </c>
      <c r="BE135" s="149">
        <f>IF(N135="základní",J135,0)</f>
        <v>0</v>
      </c>
      <c r="BF135" s="149">
        <f>IF(N135="snížená",J135,0)</f>
        <v>0</v>
      </c>
      <c r="BG135" s="149">
        <f>IF(N135="zákl. přenesená",J135,0)</f>
        <v>0</v>
      </c>
      <c r="BH135" s="149">
        <f>IF(N135="sníž. přenesená",J135,0)</f>
        <v>0</v>
      </c>
      <c r="BI135" s="149">
        <f>IF(N135="nulová",J135,0)</f>
        <v>0</v>
      </c>
      <c r="BJ135" s="17" t="s">
        <v>84</v>
      </c>
      <c r="BK135" s="149">
        <f>ROUND(I135*H135,2)</f>
        <v>0</v>
      </c>
      <c r="BL135" s="17" t="s">
        <v>249</v>
      </c>
      <c r="BM135" s="148" t="s">
        <v>1141</v>
      </c>
    </row>
    <row r="136" spans="2:65" s="1" customFormat="1" ht="28.8" x14ac:dyDescent="0.2">
      <c r="B136" s="32"/>
      <c r="D136" s="150" t="s">
        <v>348</v>
      </c>
      <c r="F136" s="151" t="s">
        <v>369</v>
      </c>
      <c r="I136" s="152"/>
      <c r="L136" s="32"/>
      <c r="M136" s="153"/>
      <c r="T136" s="56"/>
      <c r="AT136" s="17" t="s">
        <v>348</v>
      </c>
      <c r="AU136" s="17" t="s">
        <v>86</v>
      </c>
    </row>
    <row r="137" spans="2:65" s="1" customFormat="1" ht="16.5" customHeight="1" x14ac:dyDescent="0.2">
      <c r="B137" s="136"/>
      <c r="C137" s="137" t="s">
        <v>370</v>
      </c>
      <c r="D137" s="137" t="s">
        <v>342</v>
      </c>
      <c r="E137" s="138" t="s">
        <v>1142</v>
      </c>
      <c r="F137" s="139" t="s">
        <v>1143</v>
      </c>
      <c r="G137" s="140" t="s">
        <v>363</v>
      </c>
      <c r="H137" s="141">
        <v>0.66900000000000004</v>
      </c>
      <c r="I137" s="142"/>
      <c r="J137" s="143">
        <f>ROUND(I137*H137,2)</f>
        <v>0</v>
      </c>
      <c r="K137" s="139" t="s">
        <v>346</v>
      </c>
      <c r="L137" s="32"/>
      <c r="M137" s="144" t="s">
        <v>1</v>
      </c>
      <c r="N137" s="145" t="s">
        <v>42</v>
      </c>
      <c r="P137" s="146">
        <f>O137*H137</f>
        <v>0</v>
      </c>
      <c r="Q137" s="146">
        <v>0</v>
      </c>
      <c r="R137" s="146">
        <f>Q137*H137</f>
        <v>0</v>
      </c>
      <c r="S137" s="146">
        <v>0</v>
      </c>
      <c r="T137" s="147">
        <f>S137*H137</f>
        <v>0</v>
      </c>
      <c r="AR137" s="148" t="s">
        <v>249</v>
      </c>
      <c r="AT137" s="148" t="s">
        <v>342</v>
      </c>
      <c r="AU137" s="148" t="s">
        <v>86</v>
      </c>
      <c r="AY137" s="17" t="s">
        <v>339</v>
      </c>
      <c r="BE137" s="149">
        <f>IF(N137="základní",J137,0)</f>
        <v>0</v>
      </c>
      <c r="BF137" s="149">
        <f>IF(N137="snížená",J137,0)</f>
        <v>0</v>
      </c>
      <c r="BG137" s="149">
        <f>IF(N137="zákl. přenesená",J137,0)</f>
        <v>0</v>
      </c>
      <c r="BH137" s="149">
        <f>IF(N137="sníž. přenesená",J137,0)</f>
        <v>0</v>
      </c>
      <c r="BI137" s="149">
        <f>IF(N137="nulová",J137,0)</f>
        <v>0</v>
      </c>
      <c r="BJ137" s="17" t="s">
        <v>84</v>
      </c>
      <c r="BK137" s="149">
        <f>ROUND(I137*H137,2)</f>
        <v>0</v>
      </c>
      <c r="BL137" s="17" t="s">
        <v>249</v>
      </c>
      <c r="BM137" s="148" t="s">
        <v>1144</v>
      </c>
    </row>
    <row r="138" spans="2:65" s="1" customFormat="1" ht="28.8" x14ac:dyDescent="0.2">
      <c r="B138" s="32"/>
      <c r="D138" s="150" t="s">
        <v>348</v>
      </c>
      <c r="F138" s="151" t="s">
        <v>1145</v>
      </c>
      <c r="I138" s="152"/>
      <c r="L138" s="32"/>
      <c r="M138" s="153"/>
      <c r="T138" s="56"/>
      <c r="AT138" s="17" t="s">
        <v>348</v>
      </c>
      <c r="AU138" s="17" t="s">
        <v>86</v>
      </c>
    </row>
    <row r="139" spans="2:65" s="1" customFormat="1" ht="16.5" customHeight="1" x14ac:dyDescent="0.2">
      <c r="B139" s="136"/>
      <c r="C139" s="137" t="s">
        <v>378</v>
      </c>
      <c r="D139" s="137" t="s">
        <v>342</v>
      </c>
      <c r="E139" s="138" t="s">
        <v>1146</v>
      </c>
      <c r="F139" s="139" t="s">
        <v>1147</v>
      </c>
      <c r="G139" s="140" t="s">
        <v>363</v>
      </c>
      <c r="H139" s="141">
        <v>0.1</v>
      </c>
      <c r="I139" s="142"/>
      <c r="J139" s="143">
        <f>ROUND(I139*H139,2)</f>
        <v>0</v>
      </c>
      <c r="K139" s="139" t="s">
        <v>346</v>
      </c>
      <c r="L139" s="32"/>
      <c r="M139" s="144" t="s">
        <v>1</v>
      </c>
      <c r="N139" s="145" t="s">
        <v>42</v>
      </c>
      <c r="P139" s="146">
        <f>O139*H139</f>
        <v>0</v>
      </c>
      <c r="Q139" s="146">
        <v>0</v>
      </c>
      <c r="R139" s="146">
        <f>Q139*H139</f>
        <v>0</v>
      </c>
      <c r="S139" s="146">
        <v>0</v>
      </c>
      <c r="T139" s="147">
        <f>S139*H139</f>
        <v>0</v>
      </c>
      <c r="AR139" s="148" t="s">
        <v>249</v>
      </c>
      <c r="AT139" s="148" t="s">
        <v>342</v>
      </c>
      <c r="AU139" s="148" t="s">
        <v>86</v>
      </c>
      <c r="AY139" s="17" t="s">
        <v>339</v>
      </c>
      <c r="BE139" s="149">
        <f>IF(N139="základní",J139,0)</f>
        <v>0</v>
      </c>
      <c r="BF139" s="149">
        <f>IF(N139="snížená",J139,0)</f>
        <v>0</v>
      </c>
      <c r="BG139" s="149">
        <f>IF(N139="zákl. přenesená",J139,0)</f>
        <v>0</v>
      </c>
      <c r="BH139" s="149">
        <f>IF(N139="sníž. přenesená",J139,0)</f>
        <v>0</v>
      </c>
      <c r="BI139" s="149">
        <f>IF(N139="nulová",J139,0)</f>
        <v>0</v>
      </c>
      <c r="BJ139" s="17" t="s">
        <v>84</v>
      </c>
      <c r="BK139" s="149">
        <f>ROUND(I139*H139,2)</f>
        <v>0</v>
      </c>
      <c r="BL139" s="17" t="s">
        <v>249</v>
      </c>
      <c r="BM139" s="148" t="s">
        <v>1148</v>
      </c>
    </row>
    <row r="140" spans="2:65" s="1" customFormat="1" ht="28.8" x14ac:dyDescent="0.2">
      <c r="B140" s="32"/>
      <c r="D140" s="150" t="s">
        <v>348</v>
      </c>
      <c r="F140" s="151" t="s">
        <v>1149</v>
      </c>
      <c r="I140" s="152"/>
      <c r="L140" s="32"/>
      <c r="M140" s="153"/>
      <c r="T140" s="56"/>
      <c r="AT140" s="17" t="s">
        <v>348</v>
      </c>
      <c r="AU140" s="17" t="s">
        <v>86</v>
      </c>
    </row>
    <row r="141" spans="2:65" s="1" customFormat="1" ht="16.5" customHeight="1" x14ac:dyDescent="0.2">
      <c r="B141" s="136"/>
      <c r="C141" s="137" t="s">
        <v>385</v>
      </c>
      <c r="D141" s="137" t="s">
        <v>342</v>
      </c>
      <c r="E141" s="138" t="s">
        <v>1150</v>
      </c>
      <c r="F141" s="139" t="s">
        <v>1151</v>
      </c>
      <c r="G141" s="140" t="s">
        <v>345</v>
      </c>
      <c r="H141" s="141">
        <v>1</v>
      </c>
      <c r="I141" s="142"/>
      <c r="J141" s="143">
        <f>ROUND(I141*H141,2)</f>
        <v>0</v>
      </c>
      <c r="K141" s="139" t="s">
        <v>346</v>
      </c>
      <c r="L141" s="32"/>
      <c r="M141" s="144" t="s">
        <v>1</v>
      </c>
      <c r="N141" s="145" t="s">
        <v>42</v>
      </c>
      <c r="P141" s="146">
        <f>O141*H141</f>
        <v>0</v>
      </c>
      <c r="Q141" s="146">
        <v>0</v>
      </c>
      <c r="R141" s="146">
        <f>Q141*H141</f>
        <v>0</v>
      </c>
      <c r="S141" s="146">
        <v>0</v>
      </c>
      <c r="T141" s="147">
        <f>S141*H141</f>
        <v>0</v>
      </c>
      <c r="AR141" s="148" t="s">
        <v>249</v>
      </c>
      <c r="AT141" s="148" t="s">
        <v>342</v>
      </c>
      <c r="AU141" s="148" t="s">
        <v>86</v>
      </c>
      <c r="AY141" s="17" t="s">
        <v>339</v>
      </c>
      <c r="BE141" s="149">
        <f>IF(N141="základní",J141,0)</f>
        <v>0</v>
      </c>
      <c r="BF141" s="149">
        <f>IF(N141="snížená",J141,0)</f>
        <v>0</v>
      </c>
      <c r="BG141" s="149">
        <f>IF(N141="zákl. přenesená",J141,0)</f>
        <v>0</v>
      </c>
      <c r="BH141" s="149">
        <f>IF(N141="sníž. přenesená",J141,0)</f>
        <v>0</v>
      </c>
      <c r="BI141" s="149">
        <f>IF(N141="nulová",J141,0)</f>
        <v>0</v>
      </c>
      <c r="BJ141" s="17" t="s">
        <v>84</v>
      </c>
      <c r="BK141" s="149">
        <f>ROUND(I141*H141,2)</f>
        <v>0</v>
      </c>
      <c r="BL141" s="17" t="s">
        <v>249</v>
      </c>
      <c r="BM141" s="148" t="s">
        <v>1152</v>
      </c>
    </row>
    <row r="142" spans="2:65" s="1" customFormat="1" ht="19.2" x14ac:dyDescent="0.2">
      <c r="B142" s="32"/>
      <c r="D142" s="150" t="s">
        <v>348</v>
      </c>
      <c r="F142" s="151" t="s">
        <v>1153</v>
      </c>
      <c r="I142" s="152"/>
      <c r="L142" s="32"/>
      <c r="M142" s="153"/>
      <c r="T142" s="56"/>
      <c r="AT142" s="17" t="s">
        <v>348</v>
      </c>
      <c r="AU142" s="17" t="s">
        <v>86</v>
      </c>
    </row>
    <row r="143" spans="2:65" s="1" customFormat="1" ht="16.5" customHeight="1" x14ac:dyDescent="0.2">
      <c r="B143" s="136"/>
      <c r="C143" s="137" t="s">
        <v>391</v>
      </c>
      <c r="D143" s="137" t="s">
        <v>342</v>
      </c>
      <c r="E143" s="138" t="s">
        <v>1154</v>
      </c>
      <c r="F143" s="139" t="s">
        <v>1155</v>
      </c>
      <c r="G143" s="140" t="s">
        <v>373</v>
      </c>
      <c r="H143" s="141">
        <v>193</v>
      </c>
      <c r="I143" s="142"/>
      <c r="J143" s="143">
        <f>ROUND(I143*H143,2)</f>
        <v>0</v>
      </c>
      <c r="K143" s="139" t="s">
        <v>346</v>
      </c>
      <c r="L143" s="32"/>
      <c r="M143" s="144" t="s">
        <v>1</v>
      </c>
      <c r="N143" s="145" t="s">
        <v>42</v>
      </c>
      <c r="P143" s="146">
        <f>O143*H143</f>
        <v>0</v>
      </c>
      <c r="Q143" s="146">
        <v>0</v>
      </c>
      <c r="R143" s="146">
        <f>Q143*H143</f>
        <v>0</v>
      </c>
      <c r="S143" s="146">
        <v>0</v>
      </c>
      <c r="T143" s="147">
        <f>S143*H143</f>
        <v>0</v>
      </c>
      <c r="AR143" s="148" t="s">
        <v>249</v>
      </c>
      <c r="AT143" s="148" t="s">
        <v>342</v>
      </c>
      <c r="AU143" s="148" t="s">
        <v>86</v>
      </c>
      <c r="AY143" s="17" t="s">
        <v>339</v>
      </c>
      <c r="BE143" s="149">
        <f>IF(N143="základní",J143,0)</f>
        <v>0</v>
      </c>
      <c r="BF143" s="149">
        <f>IF(N143="snížená",J143,0)</f>
        <v>0</v>
      </c>
      <c r="BG143" s="149">
        <f>IF(N143="zákl. přenesená",J143,0)</f>
        <v>0</v>
      </c>
      <c r="BH143" s="149">
        <f>IF(N143="sníž. přenesená",J143,0)</f>
        <v>0</v>
      </c>
      <c r="BI143" s="149">
        <f>IF(N143="nulová",J143,0)</f>
        <v>0</v>
      </c>
      <c r="BJ143" s="17" t="s">
        <v>84</v>
      </c>
      <c r="BK143" s="149">
        <f>ROUND(I143*H143,2)</f>
        <v>0</v>
      </c>
      <c r="BL143" s="17" t="s">
        <v>249</v>
      </c>
      <c r="BM143" s="148" t="s">
        <v>1156</v>
      </c>
    </row>
    <row r="144" spans="2:65" s="1" customFormat="1" ht="28.8" x14ac:dyDescent="0.2">
      <c r="B144" s="32"/>
      <c r="D144" s="150" t="s">
        <v>348</v>
      </c>
      <c r="F144" s="151" t="s">
        <v>1157</v>
      </c>
      <c r="I144" s="152"/>
      <c r="L144" s="32"/>
      <c r="M144" s="153"/>
      <c r="T144" s="56"/>
      <c r="AT144" s="17" t="s">
        <v>348</v>
      </c>
      <c r="AU144" s="17" t="s">
        <v>86</v>
      </c>
    </row>
    <row r="145" spans="2:65" s="12" customFormat="1" x14ac:dyDescent="0.2">
      <c r="B145" s="155"/>
      <c r="D145" s="150" t="s">
        <v>376</v>
      </c>
      <c r="E145" s="156" t="s">
        <v>1</v>
      </c>
      <c r="F145" s="157" t="s">
        <v>1158</v>
      </c>
      <c r="H145" s="158">
        <v>193</v>
      </c>
      <c r="I145" s="159"/>
      <c r="L145" s="155"/>
      <c r="M145" s="160"/>
      <c r="T145" s="161"/>
      <c r="AT145" s="156" t="s">
        <v>376</v>
      </c>
      <c r="AU145" s="156" t="s">
        <v>86</v>
      </c>
      <c r="AV145" s="12" t="s">
        <v>86</v>
      </c>
      <c r="AW145" s="12" t="s">
        <v>34</v>
      </c>
      <c r="AX145" s="12" t="s">
        <v>84</v>
      </c>
      <c r="AY145" s="156" t="s">
        <v>339</v>
      </c>
    </row>
    <row r="146" spans="2:65" s="1" customFormat="1" ht="16.5" customHeight="1" x14ac:dyDescent="0.2">
      <c r="B146" s="136"/>
      <c r="C146" s="137" t="s">
        <v>399</v>
      </c>
      <c r="D146" s="137" t="s">
        <v>342</v>
      </c>
      <c r="E146" s="138" t="s">
        <v>371</v>
      </c>
      <c r="F146" s="139" t="s">
        <v>372</v>
      </c>
      <c r="G146" s="140" t="s">
        <v>373</v>
      </c>
      <c r="H146" s="141">
        <v>3963.4720000000002</v>
      </c>
      <c r="I146" s="142"/>
      <c r="J146" s="143">
        <f>ROUND(I146*H146,2)</f>
        <v>0</v>
      </c>
      <c r="K146" s="139" t="s">
        <v>346</v>
      </c>
      <c r="L146" s="32"/>
      <c r="M146" s="144" t="s">
        <v>1</v>
      </c>
      <c r="N146" s="145" t="s">
        <v>42</v>
      </c>
      <c r="P146" s="146">
        <f>O146*H146</f>
        <v>0</v>
      </c>
      <c r="Q146" s="146">
        <v>0</v>
      </c>
      <c r="R146" s="146">
        <f>Q146*H146</f>
        <v>0</v>
      </c>
      <c r="S146" s="146">
        <v>0</v>
      </c>
      <c r="T146" s="147">
        <f>S146*H146</f>
        <v>0</v>
      </c>
      <c r="AR146" s="148" t="s">
        <v>249</v>
      </c>
      <c r="AT146" s="148" t="s">
        <v>342</v>
      </c>
      <c r="AU146" s="148" t="s">
        <v>86</v>
      </c>
      <c r="AY146" s="17" t="s">
        <v>339</v>
      </c>
      <c r="BE146" s="149">
        <f>IF(N146="základní",J146,0)</f>
        <v>0</v>
      </c>
      <c r="BF146" s="149">
        <f>IF(N146="snížená",J146,0)</f>
        <v>0</v>
      </c>
      <c r="BG146" s="149">
        <f>IF(N146="zákl. přenesená",J146,0)</f>
        <v>0</v>
      </c>
      <c r="BH146" s="149">
        <f>IF(N146="sníž. přenesená",J146,0)</f>
        <v>0</v>
      </c>
      <c r="BI146" s="149">
        <f>IF(N146="nulová",J146,0)</f>
        <v>0</v>
      </c>
      <c r="BJ146" s="17" t="s">
        <v>84</v>
      </c>
      <c r="BK146" s="149">
        <f>ROUND(I146*H146,2)</f>
        <v>0</v>
      </c>
      <c r="BL146" s="17" t="s">
        <v>249</v>
      </c>
      <c r="BM146" s="148" t="s">
        <v>1159</v>
      </c>
    </row>
    <row r="147" spans="2:65" s="1" customFormat="1" ht="28.8" x14ac:dyDescent="0.2">
      <c r="B147" s="32"/>
      <c r="D147" s="150" t="s">
        <v>348</v>
      </c>
      <c r="F147" s="151" t="s">
        <v>375</v>
      </c>
      <c r="I147" s="152"/>
      <c r="L147" s="32"/>
      <c r="M147" s="153"/>
      <c r="T147" s="56"/>
      <c r="AT147" s="17" t="s">
        <v>348</v>
      </c>
      <c r="AU147" s="17" t="s">
        <v>86</v>
      </c>
    </row>
    <row r="148" spans="2:65" s="12" customFormat="1" x14ac:dyDescent="0.2">
      <c r="B148" s="155"/>
      <c r="D148" s="150" t="s">
        <v>376</v>
      </c>
      <c r="E148" s="156" t="s">
        <v>1</v>
      </c>
      <c r="F148" s="157" t="s">
        <v>1160</v>
      </c>
      <c r="H148" s="158">
        <v>28.49</v>
      </c>
      <c r="I148" s="159"/>
      <c r="L148" s="155"/>
      <c r="M148" s="160"/>
      <c r="T148" s="161"/>
      <c r="AT148" s="156" t="s">
        <v>376</v>
      </c>
      <c r="AU148" s="156" t="s">
        <v>86</v>
      </c>
      <c r="AV148" s="12" t="s">
        <v>86</v>
      </c>
      <c r="AW148" s="12" t="s">
        <v>34</v>
      </c>
      <c r="AX148" s="12" t="s">
        <v>77</v>
      </c>
      <c r="AY148" s="156" t="s">
        <v>339</v>
      </c>
    </row>
    <row r="149" spans="2:65" s="12" customFormat="1" x14ac:dyDescent="0.2">
      <c r="B149" s="155"/>
      <c r="D149" s="150" t="s">
        <v>376</v>
      </c>
      <c r="E149" s="156" t="s">
        <v>1</v>
      </c>
      <c r="F149" s="157" t="s">
        <v>1161</v>
      </c>
      <c r="H149" s="158">
        <v>63.968000000000004</v>
      </c>
      <c r="I149" s="159"/>
      <c r="L149" s="155"/>
      <c r="M149" s="160"/>
      <c r="T149" s="161"/>
      <c r="AT149" s="156" t="s">
        <v>376</v>
      </c>
      <c r="AU149" s="156" t="s">
        <v>86</v>
      </c>
      <c r="AV149" s="12" t="s">
        <v>86</v>
      </c>
      <c r="AW149" s="12" t="s">
        <v>34</v>
      </c>
      <c r="AX149" s="12" t="s">
        <v>77</v>
      </c>
      <c r="AY149" s="156" t="s">
        <v>339</v>
      </c>
    </row>
    <row r="150" spans="2:65" s="12" customFormat="1" x14ac:dyDescent="0.2">
      <c r="B150" s="155"/>
      <c r="D150" s="150" t="s">
        <v>376</v>
      </c>
      <c r="E150" s="156" t="s">
        <v>1</v>
      </c>
      <c r="F150" s="157" t="s">
        <v>1162</v>
      </c>
      <c r="H150" s="158">
        <v>108.43</v>
      </c>
      <c r="I150" s="159"/>
      <c r="L150" s="155"/>
      <c r="M150" s="160"/>
      <c r="T150" s="161"/>
      <c r="AT150" s="156" t="s">
        <v>376</v>
      </c>
      <c r="AU150" s="156" t="s">
        <v>86</v>
      </c>
      <c r="AV150" s="12" t="s">
        <v>86</v>
      </c>
      <c r="AW150" s="12" t="s">
        <v>34</v>
      </c>
      <c r="AX150" s="12" t="s">
        <v>77</v>
      </c>
      <c r="AY150" s="156" t="s">
        <v>339</v>
      </c>
    </row>
    <row r="151" spans="2:65" s="12" customFormat="1" x14ac:dyDescent="0.2">
      <c r="B151" s="155"/>
      <c r="D151" s="150" t="s">
        <v>376</v>
      </c>
      <c r="E151" s="156" t="s">
        <v>1</v>
      </c>
      <c r="F151" s="157" t="s">
        <v>1163</v>
      </c>
      <c r="H151" s="158">
        <v>55.067999999999998</v>
      </c>
      <c r="I151" s="159"/>
      <c r="L151" s="155"/>
      <c r="M151" s="160"/>
      <c r="T151" s="161"/>
      <c r="AT151" s="156" t="s">
        <v>376</v>
      </c>
      <c r="AU151" s="156" t="s">
        <v>86</v>
      </c>
      <c r="AV151" s="12" t="s">
        <v>86</v>
      </c>
      <c r="AW151" s="12" t="s">
        <v>34</v>
      </c>
      <c r="AX151" s="12" t="s">
        <v>77</v>
      </c>
      <c r="AY151" s="156" t="s">
        <v>339</v>
      </c>
    </row>
    <row r="152" spans="2:65" s="12" customFormat="1" x14ac:dyDescent="0.2">
      <c r="B152" s="155"/>
      <c r="D152" s="150" t="s">
        <v>376</v>
      </c>
      <c r="E152" s="156" t="s">
        <v>1</v>
      </c>
      <c r="F152" s="157" t="s">
        <v>1164</v>
      </c>
      <c r="H152" s="158">
        <v>48.637</v>
      </c>
      <c r="I152" s="159"/>
      <c r="L152" s="155"/>
      <c r="M152" s="160"/>
      <c r="T152" s="161"/>
      <c r="AT152" s="156" t="s">
        <v>376</v>
      </c>
      <c r="AU152" s="156" t="s">
        <v>86</v>
      </c>
      <c r="AV152" s="12" t="s">
        <v>86</v>
      </c>
      <c r="AW152" s="12" t="s">
        <v>34</v>
      </c>
      <c r="AX152" s="12" t="s">
        <v>77</v>
      </c>
      <c r="AY152" s="156" t="s">
        <v>339</v>
      </c>
    </row>
    <row r="153" spans="2:65" s="12" customFormat="1" x14ac:dyDescent="0.2">
      <c r="B153" s="155"/>
      <c r="D153" s="150" t="s">
        <v>376</v>
      </c>
      <c r="E153" s="156" t="s">
        <v>1</v>
      </c>
      <c r="F153" s="157" t="s">
        <v>1165</v>
      </c>
      <c r="H153" s="158">
        <v>1104.192</v>
      </c>
      <c r="I153" s="159"/>
      <c r="L153" s="155"/>
      <c r="M153" s="160"/>
      <c r="T153" s="161"/>
      <c r="AT153" s="156" t="s">
        <v>376</v>
      </c>
      <c r="AU153" s="156" t="s">
        <v>86</v>
      </c>
      <c r="AV153" s="12" t="s">
        <v>86</v>
      </c>
      <c r="AW153" s="12" t="s">
        <v>34</v>
      </c>
      <c r="AX153" s="12" t="s">
        <v>77</v>
      </c>
      <c r="AY153" s="156" t="s">
        <v>339</v>
      </c>
    </row>
    <row r="154" spans="2:65" s="12" customFormat="1" x14ac:dyDescent="0.2">
      <c r="B154" s="155"/>
      <c r="D154" s="150" t="s">
        <v>376</v>
      </c>
      <c r="E154" s="156" t="s">
        <v>1</v>
      </c>
      <c r="F154" s="157" t="s">
        <v>1166</v>
      </c>
      <c r="H154" s="158">
        <v>279.75</v>
      </c>
      <c r="I154" s="159"/>
      <c r="L154" s="155"/>
      <c r="M154" s="160"/>
      <c r="T154" s="161"/>
      <c r="AT154" s="156" t="s">
        <v>376</v>
      </c>
      <c r="AU154" s="156" t="s">
        <v>86</v>
      </c>
      <c r="AV154" s="12" t="s">
        <v>86</v>
      </c>
      <c r="AW154" s="12" t="s">
        <v>34</v>
      </c>
      <c r="AX154" s="12" t="s">
        <v>77</v>
      </c>
      <c r="AY154" s="156" t="s">
        <v>339</v>
      </c>
    </row>
    <row r="155" spans="2:65" s="12" customFormat="1" x14ac:dyDescent="0.2">
      <c r="B155" s="155"/>
      <c r="D155" s="150" t="s">
        <v>376</v>
      </c>
      <c r="E155" s="156" t="s">
        <v>1</v>
      </c>
      <c r="F155" s="157" t="s">
        <v>1167</v>
      </c>
      <c r="H155" s="158">
        <v>181.44</v>
      </c>
      <c r="I155" s="159"/>
      <c r="L155" s="155"/>
      <c r="M155" s="160"/>
      <c r="T155" s="161"/>
      <c r="AT155" s="156" t="s">
        <v>376</v>
      </c>
      <c r="AU155" s="156" t="s">
        <v>86</v>
      </c>
      <c r="AV155" s="12" t="s">
        <v>86</v>
      </c>
      <c r="AW155" s="12" t="s">
        <v>34</v>
      </c>
      <c r="AX155" s="12" t="s">
        <v>77</v>
      </c>
      <c r="AY155" s="156" t="s">
        <v>339</v>
      </c>
    </row>
    <row r="156" spans="2:65" s="12" customFormat="1" x14ac:dyDescent="0.2">
      <c r="B156" s="155"/>
      <c r="D156" s="150" t="s">
        <v>376</v>
      </c>
      <c r="E156" s="156" t="s">
        <v>1</v>
      </c>
      <c r="F156" s="157" t="s">
        <v>1168</v>
      </c>
      <c r="H156" s="158">
        <v>127.45</v>
      </c>
      <c r="I156" s="159"/>
      <c r="L156" s="155"/>
      <c r="M156" s="160"/>
      <c r="T156" s="161"/>
      <c r="AT156" s="156" t="s">
        <v>376</v>
      </c>
      <c r="AU156" s="156" t="s">
        <v>86</v>
      </c>
      <c r="AV156" s="12" t="s">
        <v>86</v>
      </c>
      <c r="AW156" s="12" t="s">
        <v>34</v>
      </c>
      <c r="AX156" s="12" t="s">
        <v>77</v>
      </c>
      <c r="AY156" s="156" t="s">
        <v>339</v>
      </c>
    </row>
    <row r="157" spans="2:65" s="12" customFormat="1" x14ac:dyDescent="0.2">
      <c r="B157" s="155"/>
      <c r="D157" s="150" t="s">
        <v>376</v>
      </c>
      <c r="E157" s="156" t="s">
        <v>1</v>
      </c>
      <c r="F157" s="157" t="s">
        <v>1169</v>
      </c>
      <c r="H157" s="158">
        <v>169.274</v>
      </c>
      <c r="I157" s="159"/>
      <c r="L157" s="155"/>
      <c r="M157" s="160"/>
      <c r="T157" s="161"/>
      <c r="AT157" s="156" t="s">
        <v>376</v>
      </c>
      <c r="AU157" s="156" t="s">
        <v>86</v>
      </c>
      <c r="AV157" s="12" t="s">
        <v>86</v>
      </c>
      <c r="AW157" s="12" t="s">
        <v>34</v>
      </c>
      <c r="AX157" s="12" t="s">
        <v>77</v>
      </c>
      <c r="AY157" s="156" t="s">
        <v>339</v>
      </c>
    </row>
    <row r="158" spans="2:65" s="12" customFormat="1" x14ac:dyDescent="0.2">
      <c r="B158" s="155"/>
      <c r="D158" s="150" t="s">
        <v>376</v>
      </c>
      <c r="E158" s="156" t="s">
        <v>1</v>
      </c>
      <c r="F158" s="157" t="s">
        <v>1170</v>
      </c>
      <c r="H158" s="158">
        <v>968.62</v>
      </c>
      <c r="I158" s="159"/>
      <c r="L158" s="155"/>
      <c r="M158" s="160"/>
      <c r="T158" s="161"/>
      <c r="AT158" s="156" t="s">
        <v>376</v>
      </c>
      <c r="AU158" s="156" t="s">
        <v>86</v>
      </c>
      <c r="AV158" s="12" t="s">
        <v>86</v>
      </c>
      <c r="AW158" s="12" t="s">
        <v>34</v>
      </c>
      <c r="AX158" s="12" t="s">
        <v>77</v>
      </c>
      <c r="AY158" s="156" t="s">
        <v>339</v>
      </c>
    </row>
    <row r="159" spans="2:65" s="12" customFormat="1" x14ac:dyDescent="0.2">
      <c r="B159" s="155"/>
      <c r="D159" s="150" t="s">
        <v>376</v>
      </c>
      <c r="E159" s="156" t="s">
        <v>1</v>
      </c>
      <c r="F159" s="157" t="s">
        <v>1171</v>
      </c>
      <c r="H159" s="158">
        <v>136.72800000000001</v>
      </c>
      <c r="I159" s="159"/>
      <c r="L159" s="155"/>
      <c r="M159" s="160"/>
      <c r="T159" s="161"/>
      <c r="AT159" s="156" t="s">
        <v>376</v>
      </c>
      <c r="AU159" s="156" t="s">
        <v>86</v>
      </c>
      <c r="AV159" s="12" t="s">
        <v>86</v>
      </c>
      <c r="AW159" s="12" t="s">
        <v>34</v>
      </c>
      <c r="AX159" s="12" t="s">
        <v>77</v>
      </c>
      <c r="AY159" s="156" t="s">
        <v>339</v>
      </c>
    </row>
    <row r="160" spans="2:65" s="12" customFormat="1" x14ac:dyDescent="0.2">
      <c r="B160" s="155"/>
      <c r="D160" s="150" t="s">
        <v>376</v>
      </c>
      <c r="E160" s="156" t="s">
        <v>1</v>
      </c>
      <c r="F160" s="157" t="s">
        <v>1172</v>
      </c>
      <c r="H160" s="158">
        <v>237.375</v>
      </c>
      <c r="I160" s="159"/>
      <c r="L160" s="155"/>
      <c r="M160" s="160"/>
      <c r="T160" s="161"/>
      <c r="AT160" s="156" t="s">
        <v>376</v>
      </c>
      <c r="AU160" s="156" t="s">
        <v>86</v>
      </c>
      <c r="AV160" s="12" t="s">
        <v>86</v>
      </c>
      <c r="AW160" s="12" t="s">
        <v>34</v>
      </c>
      <c r="AX160" s="12" t="s">
        <v>77</v>
      </c>
      <c r="AY160" s="156" t="s">
        <v>339</v>
      </c>
    </row>
    <row r="161" spans="2:65" s="12" customFormat="1" x14ac:dyDescent="0.2">
      <c r="B161" s="155"/>
      <c r="D161" s="150" t="s">
        <v>376</v>
      </c>
      <c r="E161" s="156" t="s">
        <v>1</v>
      </c>
      <c r="F161" s="157" t="s">
        <v>1173</v>
      </c>
      <c r="H161" s="158">
        <v>131.03100000000001</v>
      </c>
      <c r="I161" s="159"/>
      <c r="L161" s="155"/>
      <c r="M161" s="160"/>
      <c r="T161" s="161"/>
      <c r="AT161" s="156" t="s">
        <v>376</v>
      </c>
      <c r="AU161" s="156" t="s">
        <v>86</v>
      </c>
      <c r="AV161" s="12" t="s">
        <v>86</v>
      </c>
      <c r="AW161" s="12" t="s">
        <v>34</v>
      </c>
      <c r="AX161" s="12" t="s">
        <v>77</v>
      </c>
      <c r="AY161" s="156" t="s">
        <v>339</v>
      </c>
    </row>
    <row r="162" spans="2:65" s="12" customFormat="1" x14ac:dyDescent="0.2">
      <c r="B162" s="155"/>
      <c r="D162" s="150" t="s">
        <v>376</v>
      </c>
      <c r="E162" s="156" t="s">
        <v>1</v>
      </c>
      <c r="F162" s="157" t="s">
        <v>1174</v>
      </c>
      <c r="H162" s="158">
        <v>323.01900000000001</v>
      </c>
      <c r="I162" s="159"/>
      <c r="L162" s="155"/>
      <c r="M162" s="160"/>
      <c r="T162" s="161"/>
      <c r="AT162" s="156" t="s">
        <v>376</v>
      </c>
      <c r="AU162" s="156" t="s">
        <v>86</v>
      </c>
      <c r="AV162" s="12" t="s">
        <v>86</v>
      </c>
      <c r="AW162" s="12" t="s">
        <v>34</v>
      </c>
      <c r="AX162" s="12" t="s">
        <v>77</v>
      </c>
      <c r="AY162" s="156" t="s">
        <v>339</v>
      </c>
    </row>
    <row r="163" spans="2:65" s="13" customFormat="1" x14ac:dyDescent="0.2">
      <c r="B163" s="162"/>
      <c r="D163" s="150" t="s">
        <v>376</v>
      </c>
      <c r="E163" s="163" t="s">
        <v>1</v>
      </c>
      <c r="F163" s="164" t="s">
        <v>398</v>
      </c>
      <c r="H163" s="165">
        <v>3963.4720000000002</v>
      </c>
      <c r="I163" s="166"/>
      <c r="L163" s="162"/>
      <c r="M163" s="167"/>
      <c r="T163" s="168"/>
      <c r="AT163" s="163" t="s">
        <v>376</v>
      </c>
      <c r="AU163" s="163" t="s">
        <v>86</v>
      </c>
      <c r="AV163" s="13" t="s">
        <v>249</v>
      </c>
      <c r="AW163" s="13" t="s">
        <v>34</v>
      </c>
      <c r="AX163" s="13" t="s">
        <v>84</v>
      </c>
      <c r="AY163" s="163" t="s">
        <v>339</v>
      </c>
    </row>
    <row r="164" spans="2:65" s="1" customFormat="1" ht="16.5" customHeight="1" x14ac:dyDescent="0.2">
      <c r="B164" s="136"/>
      <c r="C164" s="137" t="s">
        <v>405</v>
      </c>
      <c r="D164" s="137" t="s">
        <v>342</v>
      </c>
      <c r="E164" s="138" t="s">
        <v>691</v>
      </c>
      <c r="F164" s="139" t="s">
        <v>692</v>
      </c>
      <c r="G164" s="140" t="s">
        <v>373</v>
      </c>
      <c r="H164" s="141">
        <v>677.96900000000005</v>
      </c>
      <c r="I164" s="142"/>
      <c r="J164" s="143">
        <f>ROUND(I164*H164,2)</f>
        <v>0</v>
      </c>
      <c r="K164" s="139" t="s">
        <v>346</v>
      </c>
      <c r="L164" s="32"/>
      <c r="M164" s="144" t="s">
        <v>1</v>
      </c>
      <c r="N164" s="145" t="s">
        <v>42</v>
      </c>
      <c r="P164" s="146">
        <f>O164*H164</f>
        <v>0</v>
      </c>
      <c r="Q164" s="146">
        <v>0</v>
      </c>
      <c r="R164" s="146">
        <f>Q164*H164</f>
        <v>0</v>
      </c>
      <c r="S164" s="146">
        <v>0</v>
      </c>
      <c r="T164" s="147">
        <f>S164*H164</f>
        <v>0</v>
      </c>
      <c r="AR164" s="148" t="s">
        <v>249</v>
      </c>
      <c r="AT164" s="148" t="s">
        <v>342</v>
      </c>
      <c r="AU164" s="148" t="s">
        <v>86</v>
      </c>
      <c r="AY164" s="17" t="s">
        <v>339</v>
      </c>
      <c r="BE164" s="149">
        <f>IF(N164="základní",J164,0)</f>
        <v>0</v>
      </c>
      <c r="BF164" s="149">
        <f>IF(N164="snížená",J164,0)</f>
        <v>0</v>
      </c>
      <c r="BG164" s="149">
        <f>IF(N164="zákl. přenesená",J164,0)</f>
        <v>0</v>
      </c>
      <c r="BH164" s="149">
        <f>IF(N164="sníž. přenesená",J164,0)</f>
        <v>0</v>
      </c>
      <c r="BI164" s="149">
        <f>IF(N164="nulová",J164,0)</f>
        <v>0</v>
      </c>
      <c r="BJ164" s="17" t="s">
        <v>84</v>
      </c>
      <c r="BK164" s="149">
        <f>ROUND(I164*H164,2)</f>
        <v>0</v>
      </c>
      <c r="BL164" s="17" t="s">
        <v>249</v>
      </c>
      <c r="BM164" s="148" t="s">
        <v>1175</v>
      </c>
    </row>
    <row r="165" spans="2:65" s="1" customFormat="1" ht="19.2" x14ac:dyDescent="0.2">
      <c r="B165" s="32"/>
      <c r="D165" s="150" t="s">
        <v>348</v>
      </c>
      <c r="F165" s="151" t="s">
        <v>694</v>
      </c>
      <c r="I165" s="152"/>
      <c r="L165" s="32"/>
      <c r="M165" s="153"/>
      <c r="T165" s="56"/>
      <c r="AT165" s="17" t="s">
        <v>348</v>
      </c>
      <c r="AU165" s="17" t="s">
        <v>86</v>
      </c>
    </row>
    <row r="166" spans="2:65" s="12" customFormat="1" x14ac:dyDescent="0.2">
      <c r="B166" s="155"/>
      <c r="D166" s="150" t="s">
        <v>376</v>
      </c>
      <c r="E166" s="156" t="s">
        <v>1</v>
      </c>
      <c r="F166" s="157" t="s">
        <v>1176</v>
      </c>
      <c r="H166" s="158">
        <v>105.322</v>
      </c>
      <c r="I166" s="159"/>
      <c r="L166" s="155"/>
      <c r="M166" s="160"/>
      <c r="T166" s="161"/>
      <c r="AT166" s="156" t="s">
        <v>376</v>
      </c>
      <c r="AU166" s="156" t="s">
        <v>86</v>
      </c>
      <c r="AV166" s="12" t="s">
        <v>86</v>
      </c>
      <c r="AW166" s="12" t="s">
        <v>34</v>
      </c>
      <c r="AX166" s="12" t="s">
        <v>77</v>
      </c>
      <c r="AY166" s="156" t="s">
        <v>339</v>
      </c>
    </row>
    <row r="167" spans="2:65" s="12" customFormat="1" x14ac:dyDescent="0.2">
      <c r="B167" s="155"/>
      <c r="D167" s="150" t="s">
        <v>376</v>
      </c>
      <c r="E167" s="156" t="s">
        <v>1</v>
      </c>
      <c r="F167" s="157" t="s">
        <v>1177</v>
      </c>
      <c r="H167" s="158">
        <v>73.441000000000003</v>
      </c>
      <c r="I167" s="159"/>
      <c r="L167" s="155"/>
      <c r="M167" s="160"/>
      <c r="T167" s="161"/>
      <c r="AT167" s="156" t="s">
        <v>376</v>
      </c>
      <c r="AU167" s="156" t="s">
        <v>86</v>
      </c>
      <c r="AV167" s="12" t="s">
        <v>86</v>
      </c>
      <c r="AW167" s="12" t="s">
        <v>34</v>
      </c>
      <c r="AX167" s="12" t="s">
        <v>77</v>
      </c>
      <c r="AY167" s="156" t="s">
        <v>339</v>
      </c>
    </row>
    <row r="168" spans="2:65" s="12" customFormat="1" x14ac:dyDescent="0.2">
      <c r="B168" s="155"/>
      <c r="D168" s="150" t="s">
        <v>376</v>
      </c>
      <c r="E168" s="156" t="s">
        <v>1</v>
      </c>
      <c r="F168" s="157" t="s">
        <v>1178</v>
      </c>
      <c r="H168" s="158">
        <v>73.441000000000003</v>
      </c>
      <c r="I168" s="159"/>
      <c r="L168" s="155"/>
      <c r="M168" s="160"/>
      <c r="T168" s="161"/>
      <c r="AT168" s="156" t="s">
        <v>376</v>
      </c>
      <c r="AU168" s="156" t="s">
        <v>86</v>
      </c>
      <c r="AV168" s="12" t="s">
        <v>86</v>
      </c>
      <c r="AW168" s="12" t="s">
        <v>34</v>
      </c>
      <c r="AX168" s="12" t="s">
        <v>77</v>
      </c>
      <c r="AY168" s="156" t="s">
        <v>339</v>
      </c>
    </row>
    <row r="169" spans="2:65" s="12" customFormat="1" x14ac:dyDescent="0.2">
      <c r="B169" s="155"/>
      <c r="D169" s="150" t="s">
        <v>376</v>
      </c>
      <c r="E169" s="156" t="s">
        <v>1</v>
      </c>
      <c r="F169" s="157" t="s">
        <v>1179</v>
      </c>
      <c r="H169" s="158">
        <v>21</v>
      </c>
      <c r="I169" s="159"/>
      <c r="L169" s="155"/>
      <c r="M169" s="160"/>
      <c r="T169" s="161"/>
      <c r="AT169" s="156" t="s">
        <v>376</v>
      </c>
      <c r="AU169" s="156" t="s">
        <v>86</v>
      </c>
      <c r="AV169" s="12" t="s">
        <v>86</v>
      </c>
      <c r="AW169" s="12" t="s">
        <v>34</v>
      </c>
      <c r="AX169" s="12" t="s">
        <v>77</v>
      </c>
      <c r="AY169" s="156" t="s">
        <v>339</v>
      </c>
    </row>
    <row r="170" spans="2:65" s="12" customFormat="1" x14ac:dyDescent="0.2">
      <c r="B170" s="155"/>
      <c r="D170" s="150" t="s">
        <v>376</v>
      </c>
      <c r="E170" s="156" t="s">
        <v>1</v>
      </c>
      <c r="F170" s="157" t="s">
        <v>1180</v>
      </c>
      <c r="H170" s="158">
        <v>48.16</v>
      </c>
      <c r="I170" s="159"/>
      <c r="L170" s="155"/>
      <c r="M170" s="160"/>
      <c r="T170" s="161"/>
      <c r="AT170" s="156" t="s">
        <v>376</v>
      </c>
      <c r="AU170" s="156" t="s">
        <v>86</v>
      </c>
      <c r="AV170" s="12" t="s">
        <v>86</v>
      </c>
      <c r="AW170" s="12" t="s">
        <v>34</v>
      </c>
      <c r="AX170" s="12" t="s">
        <v>77</v>
      </c>
      <c r="AY170" s="156" t="s">
        <v>339</v>
      </c>
    </row>
    <row r="171" spans="2:65" s="12" customFormat="1" x14ac:dyDescent="0.2">
      <c r="B171" s="155"/>
      <c r="D171" s="150" t="s">
        <v>376</v>
      </c>
      <c r="E171" s="156" t="s">
        <v>1</v>
      </c>
      <c r="F171" s="157" t="s">
        <v>1181</v>
      </c>
      <c r="H171" s="158">
        <v>9.18</v>
      </c>
      <c r="I171" s="159"/>
      <c r="L171" s="155"/>
      <c r="M171" s="160"/>
      <c r="T171" s="161"/>
      <c r="AT171" s="156" t="s">
        <v>376</v>
      </c>
      <c r="AU171" s="156" t="s">
        <v>86</v>
      </c>
      <c r="AV171" s="12" t="s">
        <v>86</v>
      </c>
      <c r="AW171" s="12" t="s">
        <v>34</v>
      </c>
      <c r="AX171" s="12" t="s">
        <v>77</v>
      </c>
      <c r="AY171" s="156" t="s">
        <v>339</v>
      </c>
    </row>
    <row r="172" spans="2:65" s="12" customFormat="1" x14ac:dyDescent="0.2">
      <c r="B172" s="155"/>
      <c r="D172" s="150" t="s">
        <v>376</v>
      </c>
      <c r="E172" s="156" t="s">
        <v>1</v>
      </c>
      <c r="F172" s="157" t="s">
        <v>1182</v>
      </c>
      <c r="H172" s="158">
        <v>115.02</v>
      </c>
      <c r="I172" s="159"/>
      <c r="L172" s="155"/>
      <c r="M172" s="160"/>
      <c r="T172" s="161"/>
      <c r="AT172" s="156" t="s">
        <v>376</v>
      </c>
      <c r="AU172" s="156" t="s">
        <v>86</v>
      </c>
      <c r="AV172" s="12" t="s">
        <v>86</v>
      </c>
      <c r="AW172" s="12" t="s">
        <v>34</v>
      </c>
      <c r="AX172" s="12" t="s">
        <v>77</v>
      </c>
      <c r="AY172" s="156" t="s">
        <v>339</v>
      </c>
    </row>
    <row r="173" spans="2:65" s="12" customFormat="1" x14ac:dyDescent="0.2">
      <c r="B173" s="155"/>
      <c r="D173" s="150" t="s">
        <v>376</v>
      </c>
      <c r="E173" s="156" t="s">
        <v>1</v>
      </c>
      <c r="F173" s="157" t="s">
        <v>1183</v>
      </c>
      <c r="H173" s="158">
        <v>29.375</v>
      </c>
      <c r="I173" s="159"/>
      <c r="L173" s="155"/>
      <c r="M173" s="160"/>
      <c r="T173" s="161"/>
      <c r="AT173" s="156" t="s">
        <v>376</v>
      </c>
      <c r="AU173" s="156" t="s">
        <v>86</v>
      </c>
      <c r="AV173" s="12" t="s">
        <v>86</v>
      </c>
      <c r="AW173" s="12" t="s">
        <v>34</v>
      </c>
      <c r="AX173" s="12" t="s">
        <v>77</v>
      </c>
      <c r="AY173" s="156" t="s">
        <v>339</v>
      </c>
    </row>
    <row r="174" spans="2:65" s="12" customFormat="1" x14ac:dyDescent="0.2">
      <c r="B174" s="155"/>
      <c r="D174" s="150" t="s">
        <v>376</v>
      </c>
      <c r="E174" s="156" t="s">
        <v>1</v>
      </c>
      <c r="F174" s="157" t="s">
        <v>1184</v>
      </c>
      <c r="H174" s="158">
        <v>18.899999999999999</v>
      </c>
      <c r="I174" s="159"/>
      <c r="L174" s="155"/>
      <c r="M174" s="160"/>
      <c r="T174" s="161"/>
      <c r="AT174" s="156" t="s">
        <v>376</v>
      </c>
      <c r="AU174" s="156" t="s">
        <v>86</v>
      </c>
      <c r="AV174" s="12" t="s">
        <v>86</v>
      </c>
      <c r="AW174" s="12" t="s">
        <v>34</v>
      </c>
      <c r="AX174" s="12" t="s">
        <v>77</v>
      </c>
      <c r="AY174" s="156" t="s">
        <v>339</v>
      </c>
    </row>
    <row r="175" spans="2:65" s="12" customFormat="1" x14ac:dyDescent="0.2">
      <c r="B175" s="155"/>
      <c r="D175" s="150" t="s">
        <v>376</v>
      </c>
      <c r="E175" s="156" t="s">
        <v>1</v>
      </c>
      <c r="F175" s="157" t="s">
        <v>1185</v>
      </c>
      <c r="H175" s="158">
        <v>27</v>
      </c>
      <c r="I175" s="159"/>
      <c r="L175" s="155"/>
      <c r="M175" s="160"/>
      <c r="T175" s="161"/>
      <c r="AT175" s="156" t="s">
        <v>376</v>
      </c>
      <c r="AU175" s="156" t="s">
        <v>86</v>
      </c>
      <c r="AV175" s="12" t="s">
        <v>86</v>
      </c>
      <c r="AW175" s="12" t="s">
        <v>34</v>
      </c>
      <c r="AX175" s="12" t="s">
        <v>77</v>
      </c>
      <c r="AY175" s="156" t="s">
        <v>339</v>
      </c>
    </row>
    <row r="176" spans="2:65" s="12" customFormat="1" x14ac:dyDescent="0.2">
      <c r="B176" s="155"/>
      <c r="D176" s="150" t="s">
        <v>376</v>
      </c>
      <c r="E176" s="156" t="s">
        <v>1</v>
      </c>
      <c r="F176" s="157" t="s">
        <v>1186</v>
      </c>
      <c r="H176" s="158">
        <v>102.6</v>
      </c>
      <c r="I176" s="159"/>
      <c r="L176" s="155"/>
      <c r="M176" s="160"/>
      <c r="T176" s="161"/>
      <c r="AT176" s="156" t="s">
        <v>376</v>
      </c>
      <c r="AU176" s="156" t="s">
        <v>86</v>
      </c>
      <c r="AV176" s="12" t="s">
        <v>86</v>
      </c>
      <c r="AW176" s="12" t="s">
        <v>34</v>
      </c>
      <c r="AX176" s="12" t="s">
        <v>77</v>
      </c>
      <c r="AY176" s="156" t="s">
        <v>339</v>
      </c>
    </row>
    <row r="177" spans="2:65" s="12" customFormat="1" x14ac:dyDescent="0.2">
      <c r="B177" s="155"/>
      <c r="D177" s="150" t="s">
        <v>376</v>
      </c>
      <c r="E177" s="156" t="s">
        <v>1</v>
      </c>
      <c r="F177" s="157" t="s">
        <v>1187</v>
      </c>
      <c r="H177" s="158">
        <v>14.76</v>
      </c>
      <c r="I177" s="159"/>
      <c r="L177" s="155"/>
      <c r="M177" s="160"/>
      <c r="T177" s="161"/>
      <c r="AT177" s="156" t="s">
        <v>376</v>
      </c>
      <c r="AU177" s="156" t="s">
        <v>86</v>
      </c>
      <c r="AV177" s="12" t="s">
        <v>86</v>
      </c>
      <c r="AW177" s="12" t="s">
        <v>34</v>
      </c>
      <c r="AX177" s="12" t="s">
        <v>77</v>
      </c>
      <c r="AY177" s="156" t="s">
        <v>339</v>
      </c>
    </row>
    <row r="178" spans="2:65" s="12" customFormat="1" x14ac:dyDescent="0.2">
      <c r="B178" s="155"/>
      <c r="D178" s="150" t="s">
        <v>376</v>
      </c>
      <c r="E178" s="156" t="s">
        <v>1</v>
      </c>
      <c r="F178" s="157" t="s">
        <v>1188</v>
      </c>
      <c r="H178" s="158">
        <v>25.625</v>
      </c>
      <c r="I178" s="159"/>
      <c r="L178" s="155"/>
      <c r="M178" s="160"/>
      <c r="T178" s="161"/>
      <c r="AT178" s="156" t="s">
        <v>376</v>
      </c>
      <c r="AU178" s="156" t="s">
        <v>86</v>
      </c>
      <c r="AV178" s="12" t="s">
        <v>86</v>
      </c>
      <c r="AW178" s="12" t="s">
        <v>34</v>
      </c>
      <c r="AX178" s="12" t="s">
        <v>77</v>
      </c>
      <c r="AY178" s="156" t="s">
        <v>339</v>
      </c>
    </row>
    <row r="179" spans="2:65" s="12" customFormat="1" x14ac:dyDescent="0.2">
      <c r="B179" s="155"/>
      <c r="D179" s="150" t="s">
        <v>376</v>
      </c>
      <c r="E179" s="156" t="s">
        <v>1</v>
      </c>
      <c r="F179" s="157" t="s">
        <v>1189</v>
      </c>
      <c r="H179" s="158">
        <v>14.145</v>
      </c>
      <c r="I179" s="159"/>
      <c r="L179" s="155"/>
      <c r="M179" s="160"/>
      <c r="T179" s="161"/>
      <c r="AT179" s="156" t="s">
        <v>376</v>
      </c>
      <c r="AU179" s="156" t="s">
        <v>86</v>
      </c>
      <c r="AV179" s="12" t="s">
        <v>86</v>
      </c>
      <c r="AW179" s="12" t="s">
        <v>34</v>
      </c>
      <c r="AX179" s="12" t="s">
        <v>77</v>
      </c>
      <c r="AY179" s="156" t="s">
        <v>339</v>
      </c>
    </row>
    <row r="180" spans="2:65" s="13" customFormat="1" x14ac:dyDescent="0.2">
      <c r="B180" s="162"/>
      <c r="D180" s="150" t="s">
        <v>376</v>
      </c>
      <c r="E180" s="163" t="s">
        <v>1</v>
      </c>
      <c r="F180" s="164" t="s">
        <v>398</v>
      </c>
      <c r="H180" s="165">
        <v>677.96899999999994</v>
      </c>
      <c r="I180" s="166"/>
      <c r="L180" s="162"/>
      <c r="M180" s="167"/>
      <c r="T180" s="168"/>
      <c r="AT180" s="163" t="s">
        <v>376</v>
      </c>
      <c r="AU180" s="163" t="s">
        <v>86</v>
      </c>
      <c r="AV180" s="13" t="s">
        <v>249</v>
      </c>
      <c r="AW180" s="13" t="s">
        <v>34</v>
      </c>
      <c r="AX180" s="13" t="s">
        <v>84</v>
      </c>
      <c r="AY180" s="163" t="s">
        <v>339</v>
      </c>
    </row>
    <row r="181" spans="2:65" s="1" customFormat="1" ht="16.5" customHeight="1" x14ac:dyDescent="0.2">
      <c r="B181" s="136"/>
      <c r="C181" s="137" t="s">
        <v>8</v>
      </c>
      <c r="D181" s="137" t="s">
        <v>342</v>
      </c>
      <c r="E181" s="138" t="s">
        <v>1190</v>
      </c>
      <c r="F181" s="139" t="s">
        <v>1191</v>
      </c>
      <c r="G181" s="140" t="s">
        <v>373</v>
      </c>
      <c r="H181" s="141">
        <v>9</v>
      </c>
      <c r="I181" s="142"/>
      <c r="J181" s="143">
        <f>ROUND(I181*H181,2)</f>
        <v>0</v>
      </c>
      <c r="K181" s="139" t="s">
        <v>346</v>
      </c>
      <c r="L181" s="32"/>
      <c r="M181" s="144" t="s">
        <v>1</v>
      </c>
      <c r="N181" s="145" t="s">
        <v>42</v>
      </c>
      <c r="P181" s="146">
        <f>O181*H181</f>
        <v>0</v>
      </c>
      <c r="Q181" s="146">
        <v>0</v>
      </c>
      <c r="R181" s="146">
        <f>Q181*H181</f>
        <v>0</v>
      </c>
      <c r="S181" s="146">
        <v>0</v>
      </c>
      <c r="T181" s="147">
        <f>S181*H181</f>
        <v>0</v>
      </c>
      <c r="AR181" s="148" t="s">
        <v>249</v>
      </c>
      <c r="AT181" s="148" t="s">
        <v>342</v>
      </c>
      <c r="AU181" s="148" t="s">
        <v>86</v>
      </c>
      <c r="AY181" s="17" t="s">
        <v>339</v>
      </c>
      <c r="BE181" s="149">
        <f>IF(N181="základní",J181,0)</f>
        <v>0</v>
      </c>
      <c r="BF181" s="149">
        <f>IF(N181="snížená",J181,0)</f>
        <v>0</v>
      </c>
      <c r="BG181" s="149">
        <f>IF(N181="zákl. přenesená",J181,0)</f>
        <v>0</v>
      </c>
      <c r="BH181" s="149">
        <f>IF(N181="sníž. přenesená",J181,0)</f>
        <v>0</v>
      </c>
      <c r="BI181" s="149">
        <f>IF(N181="nulová",J181,0)</f>
        <v>0</v>
      </c>
      <c r="BJ181" s="17" t="s">
        <v>84</v>
      </c>
      <c r="BK181" s="149">
        <f>ROUND(I181*H181,2)</f>
        <v>0</v>
      </c>
      <c r="BL181" s="17" t="s">
        <v>249</v>
      </c>
      <c r="BM181" s="148" t="s">
        <v>1192</v>
      </c>
    </row>
    <row r="182" spans="2:65" s="1" customFormat="1" ht="19.2" x14ac:dyDescent="0.2">
      <c r="B182" s="32"/>
      <c r="D182" s="150" t="s">
        <v>348</v>
      </c>
      <c r="F182" s="151" t="s">
        <v>1193</v>
      </c>
      <c r="I182" s="152"/>
      <c r="L182" s="32"/>
      <c r="M182" s="153"/>
      <c r="T182" s="56"/>
      <c r="AT182" s="17" t="s">
        <v>348</v>
      </c>
      <c r="AU182" s="17" t="s">
        <v>86</v>
      </c>
    </row>
    <row r="183" spans="2:65" s="12" customFormat="1" x14ac:dyDescent="0.2">
      <c r="B183" s="155"/>
      <c r="D183" s="150" t="s">
        <v>376</v>
      </c>
      <c r="E183" s="156" t="s">
        <v>1</v>
      </c>
      <c r="F183" s="157" t="s">
        <v>1194</v>
      </c>
      <c r="H183" s="158">
        <v>9</v>
      </c>
      <c r="I183" s="159"/>
      <c r="L183" s="155"/>
      <c r="M183" s="160"/>
      <c r="T183" s="161"/>
      <c r="AT183" s="156" t="s">
        <v>376</v>
      </c>
      <c r="AU183" s="156" t="s">
        <v>86</v>
      </c>
      <c r="AV183" s="12" t="s">
        <v>86</v>
      </c>
      <c r="AW183" s="12" t="s">
        <v>34</v>
      </c>
      <c r="AX183" s="12" t="s">
        <v>84</v>
      </c>
      <c r="AY183" s="156" t="s">
        <v>339</v>
      </c>
    </row>
    <row r="184" spans="2:65" s="1" customFormat="1" ht="16.5" customHeight="1" x14ac:dyDescent="0.2">
      <c r="B184" s="136"/>
      <c r="C184" s="137" t="s">
        <v>415</v>
      </c>
      <c r="D184" s="137" t="s">
        <v>342</v>
      </c>
      <c r="E184" s="138" t="s">
        <v>720</v>
      </c>
      <c r="F184" s="139" t="s">
        <v>721</v>
      </c>
      <c r="G184" s="140" t="s">
        <v>373</v>
      </c>
      <c r="H184" s="141">
        <v>9</v>
      </c>
      <c r="I184" s="142"/>
      <c r="J184" s="143">
        <f>ROUND(I184*H184,2)</f>
        <v>0</v>
      </c>
      <c r="K184" s="139" t="s">
        <v>346</v>
      </c>
      <c r="L184" s="32"/>
      <c r="M184" s="144" t="s">
        <v>1</v>
      </c>
      <c r="N184" s="145" t="s">
        <v>42</v>
      </c>
      <c r="P184" s="146">
        <f>O184*H184</f>
        <v>0</v>
      </c>
      <c r="Q184" s="146">
        <v>0</v>
      </c>
      <c r="R184" s="146">
        <f>Q184*H184</f>
        <v>0</v>
      </c>
      <c r="S184" s="146">
        <v>0</v>
      </c>
      <c r="T184" s="147">
        <f>S184*H184</f>
        <v>0</v>
      </c>
      <c r="AR184" s="148" t="s">
        <v>249</v>
      </c>
      <c r="AT184" s="148" t="s">
        <v>342</v>
      </c>
      <c r="AU184" s="148" t="s">
        <v>86</v>
      </c>
      <c r="AY184" s="17" t="s">
        <v>339</v>
      </c>
      <c r="BE184" s="149">
        <f>IF(N184="základní",J184,0)</f>
        <v>0</v>
      </c>
      <c r="BF184" s="149">
        <f>IF(N184="snížená",J184,0)</f>
        <v>0</v>
      </c>
      <c r="BG184" s="149">
        <f>IF(N184="zákl. přenesená",J184,0)</f>
        <v>0</v>
      </c>
      <c r="BH184" s="149">
        <f>IF(N184="sníž. přenesená",J184,0)</f>
        <v>0</v>
      </c>
      <c r="BI184" s="149">
        <f>IF(N184="nulová",J184,0)</f>
        <v>0</v>
      </c>
      <c r="BJ184" s="17" t="s">
        <v>84</v>
      </c>
      <c r="BK184" s="149">
        <f>ROUND(I184*H184,2)</f>
        <v>0</v>
      </c>
      <c r="BL184" s="17" t="s">
        <v>249</v>
      </c>
      <c r="BM184" s="148" t="s">
        <v>1195</v>
      </c>
    </row>
    <row r="185" spans="2:65" s="1" customFormat="1" ht="19.2" x14ac:dyDescent="0.2">
      <c r="B185" s="32"/>
      <c r="D185" s="150" t="s">
        <v>348</v>
      </c>
      <c r="F185" s="151" t="s">
        <v>723</v>
      </c>
      <c r="I185" s="152"/>
      <c r="L185" s="32"/>
      <c r="M185" s="153"/>
      <c r="T185" s="56"/>
      <c r="AT185" s="17" t="s">
        <v>348</v>
      </c>
      <c r="AU185" s="17" t="s">
        <v>86</v>
      </c>
    </row>
    <row r="186" spans="2:65" s="12" customFormat="1" x14ac:dyDescent="0.2">
      <c r="B186" s="155"/>
      <c r="D186" s="150" t="s">
        <v>376</v>
      </c>
      <c r="E186" s="156" t="s">
        <v>1</v>
      </c>
      <c r="F186" s="157" t="s">
        <v>1194</v>
      </c>
      <c r="H186" s="158">
        <v>9</v>
      </c>
      <c r="I186" s="159"/>
      <c r="L186" s="155"/>
      <c r="M186" s="160"/>
      <c r="T186" s="161"/>
      <c r="AT186" s="156" t="s">
        <v>376</v>
      </c>
      <c r="AU186" s="156" t="s">
        <v>86</v>
      </c>
      <c r="AV186" s="12" t="s">
        <v>86</v>
      </c>
      <c r="AW186" s="12" t="s">
        <v>34</v>
      </c>
      <c r="AX186" s="12" t="s">
        <v>84</v>
      </c>
      <c r="AY186" s="156" t="s">
        <v>339</v>
      </c>
    </row>
    <row r="187" spans="2:65" s="1" customFormat="1" ht="16.5" customHeight="1" x14ac:dyDescent="0.2">
      <c r="B187" s="136"/>
      <c r="C187" s="169" t="s">
        <v>421</v>
      </c>
      <c r="D187" s="169" t="s">
        <v>490</v>
      </c>
      <c r="E187" s="170" t="s">
        <v>672</v>
      </c>
      <c r="F187" s="171" t="s">
        <v>673</v>
      </c>
      <c r="G187" s="172" t="s">
        <v>373</v>
      </c>
      <c r="H187" s="173">
        <v>6</v>
      </c>
      <c r="I187" s="174"/>
      <c r="J187" s="175">
        <f>ROUND(I187*H187,2)</f>
        <v>0</v>
      </c>
      <c r="K187" s="171" t="s">
        <v>346</v>
      </c>
      <c r="L187" s="176"/>
      <c r="M187" s="177" t="s">
        <v>1</v>
      </c>
      <c r="N187" s="178" t="s">
        <v>42</v>
      </c>
      <c r="P187" s="146">
        <f>O187*H187</f>
        <v>0</v>
      </c>
      <c r="Q187" s="146">
        <v>2.234</v>
      </c>
      <c r="R187" s="146">
        <f>Q187*H187</f>
        <v>13.404</v>
      </c>
      <c r="S187" s="146">
        <v>0</v>
      </c>
      <c r="T187" s="147">
        <f>S187*H187</f>
        <v>0</v>
      </c>
      <c r="AR187" s="148" t="s">
        <v>494</v>
      </c>
      <c r="AT187" s="148" t="s">
        <v>490</v>
      </c>
      <c r="AU187" s="148" t="s">
        <v>86</v>
      </c>
      <c r="AY187" s="17" t="s">
        <v>339</v>
      </c>
      <c r="BE187" s="149">
        <f>IF(N187="základní",J187,0)</f>
        <v>0</v>
      </c>
      <c r="BF187" s="149">
        <f>IF(N187="snížená",J187,0)</f>
        <v>0</v>
      </c>
      <c r="BG187" s="149">
        <f>IF(N187="zákl. přenesená",J187,0)</f>
        <v>0</v>
      </c>
      <c r="BH187" s="149">
        <f>IF(N187="sníž. přenesená",J187,0)</f>
        <v>0</v>
      </c>
      <c r="BI187" s="149">
        <f>IF(N187="nulová",J187,0)</f>
        <v>0</v>
      </c>
      <c r="BJ187" s="17" t="s">
        <v>84</v>
      </c>
      <c r="BK187" s="149">
        <f>ROUND(I187*H187,2)</f>
        <v>0</v>
      </c>
      <c r="BL187" s="17" t="s">
        <v>494</v>
      </c>
      <c r="BM187" s="148" t="s">
        <v>1196</v>
      </c>
    </row>
    <row r="188" spans="2:65" s="1" customFormat="1" x14ac:dyDescent="0.2">
      <c r="B188" s="32"/>
      <c r="D188" s="150" t="s">
        <v>348</v>
      </c>
      <c r="F188" s="151" t="s">
        <v>673</v>
      </c>
      <c r="I188" s="152"/>
      <c r="L188" s="32"/>
      <c r="M188" s="153"/>
      <c r="T188" s="56"/>
      <c r="AT188" s="17" t="s">
        <v>348</v>
      </c>
      <c r="AU188" s="17" t="s">
        <v>86</v>
      </c>
    </row>
    <row r="189" spans="2:65" s="1" customFormat="1" ht="16.5" customHeight="1" x14ac:dyDescent="0.2">
      <c r="B189" s="136"/>
      <c r="C189" s="137" t="s">
        <v>423</v>
      </c>
      <c r="D189" s="137" t="s">
        <v>342</v>
      </c>
      <c r="E189" s="138" t="s">
        <v>1023</v>
      </c>
      <c r="F189" s="139" t="s">
        <v>1024</v>
      </c>
      <c r="G189" s="140" t="s">
        <v>373</v>
      </c>
      <c r="H189" s="141">
        <v>200</v>
      </c>
      <c r="I189" s="142"/>
      <c r="J189" s="143">
        <f>ROUND(I189*H189,2)</f>
        <v>0</v>
      </c>
      <c r="K189" s="139" t="s">
        <v>346</v>
      </c>
      <c r="L189" s="32"/>
      <c r="M189" s="144" t="s">
        <v>1</v>
      </c>
      <c r="N189" s="145" t="s">
        <v>42</v>
      </c>
      <c r="P189" s="146">
        <f>O189*H189</f>
        <v>0</v>
      </c>
      <c r="Q189" s="146">
        <v>0</v>
      </c>
      <c r="R189" s="146">
        <f>Q189*H189</f>
        <v>0</v>
      </c>
      <c r="S189" s="146">
        <v>0</v>
      </c>
      <c r="T189" s="147">
        <f>S189*H189</f>
        <v>0</v>
      </c>
      <c r="AR189" s="148" t="s">
        <v>249</v>
      </c>
      <c r="AT189" s="148" t="s">
        <v>342</v>
      </c>
      <c r="AU189" s="148" t="s">
        <v>86</v>
      </c>
      <c r="AY189" s="17" t="s">
        <v>339</v>
      </c>
      <c r="BE189" s="149">
        <f>IF(N189="základní",J189,0)</f>
        <v>0</v>
      </c>
      <c r="BF189" s="149">
        <f>IF(N189="snížená",J189,0)</f>
        <v>0</v>
      </c>
      <c r="BG189" s="149">
        <f>IF(N189="zákl. přenesená",J189,0)</f>
        <v>0</v>
      </c>
      <c r="BH189" s="149">
        <f>IF(N189="sníž. přenesená",J189,0)</f>
        <v>0</v>
      </c>
      <c r="BI189" s="149">
        <f>IF(N189="nulová",J189,0)</f>
        <v>0</v>
      </c>
      <c r="BJ189" s="17" t="s">
        <v>84</v>
      </c>
      <c r="BK189" s="149">
        <f>ROUND(I189*H189,2)</f>
        <v>0</v>
      </c>
      <c r="BL189" s="17" t="s">
        <v>249</v>
      </c>
      <c r="BM189" s="148" t="s">
        <v>1197</v>
      </c>
    </row>
    <row r="190" spans="2:65" s="1" customFormat="1" ht="19.2" x14ac:dyDescent="0.2">
      <c r="B190" s="32"/>
      <c r="D190" s="150" t="s">
        <v>348</v>
      </c>
      <c r="F190" s="151" t="s">
        <v>1026</v>
      </c>
      <c r="I190" s="152"/>
      <c r="L190" s="32"/>
      <c r="M190" s="153"/>
      <c r="T190" s="56"/>
      <c r="AT190" s="17" t="s">
        <v>348</v>
      </c>
      <c r="AU190" s="17" t="s">
        <v>86</v>
      </c>
    </row>
    <row r="191" spans="2:65" s="12" customFormat="1" x14ac:dyDescent="0.2">
      <c r="B191" s="155"/>
      <c r="D191" s="150" t="s">
        <v>376</v>
      </c>
      <c r="E191" s="156" t="s">
        <v>1</v>
      </c>
      <c r="F191" s="157" t="s">
        <v>1198</v>
      </c>
      <c r="H191" s="158">
        <v>200</v>
      </c>
      <c r="I191" s="159"/>
      <c r="L191" s="155"/>
      <c r="M191" s="160"/>
      <c r="T191" s="161"/>
      <c r="AT191" s="156" t="s">
        <v>376</v>
      </c>
      <c r="AU191" s="156" t="s">
        <v>86</v>
      </c>
      <c r="AV191" s="12" t="s">
        <v>86</v>
      </c>
      <c r="AW191" s="12" t="s">
        <v>34</v>
      </c>
      <c r="AX191" s="12" t="s">
        <v>84</v>
      </c>
      <c r="AY191" s="156" t="s">
        <v>339</v>
      </c>
    </row>
    <row r="192" spans="2:65" s="1" customFormat="1" ht="16.5" customHeight="1" x14ac:dyDescent="0.2">
      <c r="B192" s="136"/>
      <c r="C192" s="137" t="s">
        <v>428</v>
      </c>
      <c r="D192" s="137" t="s">
        <v>342</v>
      </c>
      <c r="E192" s="138" t="s">
        <v>1199</v>
      </c>
      <c r="F192" s="139" t="s">
        <v>1200</v>
      </c>
      <c r="G192" s="140" t="s">
        <v>381</v>
      </c>
      <c r="H192" s="141">
        <v>400</v>
      </c>
      <c r="I192" s="142"/>
      <c r="J192" s="143">
        <f>ROUND(I192*H192,2)</f>
        <v>0</v>
      </c>
      <c r="K192" s="139" t="s">
        <v>1</v>
      </c>
      <c r="L192" s="32"/>
      <c r="M192" s="144" t="s">
        <v>1</v>
      </c>
      <c r="N192" s="145" t="s">
        <v>42</v>
      </c>
      <c r="P192" s="146">
        <f>O192*H192</f>
        <v>0</v>
      </c>
      <c r="Q192" s="146">
        <v>0</v>
      </c>
      <c r="R192" s="146">
        <f>Q192*H192</f>
        <v>0</v>
      </c>
      <c r="S192" s="146">
        <v>0</v>
      </c>
      <c r="T192" s="147">
        <f>S192*H192</f>
        <v>0</v>
      </c>
      <c r="AR192" s="148" t="s">
        <v>249</v>
      </c>
      <c r="AT192" s="148" t="s">
        <v>342</v>
      </c>
      <c r="AU192" s="148" t="s">
        <v>86</v>
      </c>
      <c r="AY192" s="17" t="s">
        <v>339</v>
      </c>
      <c r="BE192" s="149">
        <f>IF(N192="základní",J192,0)</f>
        <v>0</v>
      </c>
      <c r="BF192" s="149">
        <f>IF(N192="snížená",J192,0)</f>
        <v>0</v>
      </c>
      <c r="BG192" s="149">
        <f>IF(N192="zákl. přenesená",J192,0)</f>
        <v>0</v>
      </c>
      <c r="BH192" s="149">
        <f>IF(N192="sníž. přenesená",J192,0)</f>
        <v>0</v>
      </c>
      <c r="BI192" s="149">
        <f>IF(N192="nulová",J192,0)</f>
        <v>0</v>
      </c>
      <c r="BJ192" s="17" t="s">
        <v>84</v>
      </c>
      <c r="BK192" s="149">
        <f>ROUND(I192*H192,2)</f>
        <v>0</v>
      </c>
      <c r="BL192" s="17" t="s">
        <v>249</v>
      </c>
      <c r="BM192" s="148" t="s">
        <v>1201</v>
      </c>
    </row>
    <row r="193" spans="2:65" s="1" customFormat="1" x14ac:dyDescent="0.2">
      <c r="B193" s="32"/>
      <c r="D193" s="150" t="s">
        <v>348</v>
      </c>
      <c r="F193" s="151" t="s">
        <v>1202</v>
      </c>
      <c r="I193" s="152"/>
      <c r="L193" s="32"/>
      <c r="M193" s="153"/>
      <c r="T193" s="56"/>
      <c r="AT193" s="17" t="s">
        <v>348</v>
      </c>
      <c r="AU193" s="17" t="s">
        <v>86</v>
      </c>
    </row>
    <row r="194" spans="2:65" s="12" customFormat="1" x14ac:dyDescent="0.2">
      <c r="B194" s="155"/>
      <c r="D194" s="150" t="s">
        <v>376</v>
      </c>
      <c r="E194" s="156" t="s">
        <v>1</v>
      </c>
      <c r="F194" s="157" t="s">
        <v>1203</v>
      </c>
      <c r="H194" s="158">
        <v>400</v>
      </c>
      <c r="I194" s="159"/>
      <c r="L194" s="155"/>
      <c r="M194" s="160"/>
      <c r="T194" s="161"/>
      <c r="AT194" s="156" t="s">
        <v>376</v>
      </c>
      <c r="AU194" s="156" t="s">
        <v>86</v>
      </c>
      <c r="AV194" s="12" t="s">
        <v>86</v>
      </c>
      <c r="AW194" s="12" t="s">
        <v>34</v>
      </c>
      <c r="AX194" s="12" t="s">
        <v>84</v>
      </c>
      <c r="AY194" s="156" t="s">
        <v>339</v>
      </c>
    </row>
    <row r="195" spans="2:65" s="1" customFormat="1" ht="16.5" customHeight="1" x14ac:dyDescent="0.2">
      <c r="B195" s="136"/>
      <c r="C195" s="169" t="s">
        <v>433</v>
      </c>
      <c r="D195" s="169" t="s">
        <v>490</v>
      </c>
      <c r="E195" s="170" t="s">
        <v>1204</v>
      </c>
      <c r="F195" s="171" t="s">
        <v>1205</v>
      </c>
      <c r="G195" s="172" t="s">
        <v>381</v>
      </c>
      <c r="H195" s="173">
        <v>400</v>
      </c>
      <c r="I195" s="174"/>
      <c r="J195" s="175">
        <f>ROUND(I195*H195,2)</f>
        <v>0</v>
      </c>
      <c r="K195" s="171" t="s">
        <v>346</v>
      </c>
      <c r="L195" s="176"/>
      <c r="M195" s="177" t="s">
        <v>1</v>
      </c>
      <c r="N195" s="178" t="s">
        <v>42</v>
      </c>
      <c r="P195" s="146">
        <f>O195*H195</f>
        <v>0</v>
      </c>
      <c r="Q195" s="146">
        <v>6.0999999999999997E-4</v>
      </c>
      <c r="R195" s="146">
        <f>Q195*H195</f>
        <v>0.24399999999999999</v>
      </c>
      <c r="S195" s="146">
        <v>0</v>
      </c>
      <c r="T195" s="147">
        <f>S195*H195</f>
        <v>0</v>
      </c>
      <c r="AR195" s="148" t="s">
        <v>494</v>
      </c>
      <c r="AT195" s="148" t="s">
        <v>490</v>
      </c>
      <c r="AU195" s="148" t="s">
        <v>86</v>
      </c>
      <c r="AY195" s="17" t="s">
        <v>339</v>
      </c>
      <c r="BE195" s="149">
        <f>IF(N195="základní",J195,0)</f>
        <v>0</v>
      </c>
      <c r="BF195" s="149">
        <f>IF(N195="snížená",J195,0)</f>
        <v>0</v>
      </c>
      <c r="BG195" s="149">
        <f>IF(N195="zákl. přenesená",J195,0)</f>
        <v>0</v>
      </c>
      <c r="BH195" s="149">
        <f>IF(N195="sníž. přenesená",J195,0)</f>
        <v>0</v>
      </c>
      <c r="BI195" s="149">
        <f>IF(N195="nulová",J195,0)</f>
        <v>0</v>
      </c>
      <c r="BJ195" s="17" t="s">
        <v>84</v>
      </c>
      <c r="BK195" s="149">
        <f>ROUND(I195*H195,2)</f>
        <v>0</v>
      </c>
      <c r="BL195" s="17" t="s">
        <v>494</v>
      </c>
      <c r="BM195" s="148" t="s">
        <v>1206</v>
      </c>
    </row>
    <row r="196" spans="2:65" s="1" customFormat="1" x14ac:dyDescent="0.2">
      <c r="B196" s="32"/>
      <c r="D196" s="150" t="s">
        <v>348</v>
      </c>
      <c r="F196" s="151" t="s">
        <v>1205</v>
      </c>
      <c r="I196" s="152"/>
      <c r="L196" s="32"/>
      <c r="M196" s="153"/>
      <c r="T196" s="56"/>
      <c r="AT196" s="17" t="s">
        <v>348</v>
      </c>
      <c r="AU196" s="17" t="s">
        <v>86</v>
      </c>
    </row>
    <row r="197" spans="2:65" s="1" customFormat="1" ht="16.5" customHeight="1" x14ac:dyDescent="0.2">
      <c r="B197" s="136"/>
      <c r="C197" s="137" t="s">
        <v>439</v>
      </c>
      <c r="D197" s="137" t="s">
        <v>342</v>
      </c>
      <c r="E197" s="138" t="s">
        <v>1023</v>
      </c>
      <c r="F197" s="139" t="s">
        <v>1024</v>
      </c>
      <c r="G197" s="140" t="s">
        <v>373</v>
      </c>
      <c r="H197" s="141">
        <v>202.75</v>
      </c>
      <c r="I197" s="142"/>
      <c r="J197" s="143">
        <f>ROUND(I197*H197,2)</f>
        <v>0</v>
      </c>
      <c r="K197" s="139" t="s">
        <v>346</v>
      </c>
      <c r="L197" s="32"/>
      <c r="M197" s="144" t="s">
        <v>1</v>
      </c>
      <c r="N197" s="145" t="s">
        <v>42</v>
      </c>
      <c r="P197" s="146">
        <f>O197*H197</f>
        <v>0</v>
      </c>
      <c r="Q197" s="146">
        <v>0</v>
      </c>
      <c r="R197" s="146">
        <f>Q197*H197</f>
        <v>0</v>
      </c>
      <c r="S197" s="146">
        <v>0</v>
      </c>
      <c r="T197" s="147">
        <f>S197*H197</f>
        <v>0</v>
      </c>
      <c r="AR197" s="148" t="s">
        <v>249</v>
      </c>
      <c r="AT197" s="148" t="s">
        <v>342</v>
      </c>
      <c r="AU197" s="148" t="s">
        <v>86</v>
      </c>
      <c r="AY197" s="17" t="s">
        <v>339</v>
      </c>
      <c r="BE197" s="149">
        <f>IF(N197="základní",J197,0)</f>
        <v>0</v>
      </c>
      <c r="BF197" s="149">
        <f>IF(N197="snížená",J197,0)</f>
        <v>0</v>
      </c>
      <c r="BG197" s="149">
        <f>IF(N197="zákl. přenesená",J197,0)</f>
        <v>0</v>
      </c>
      <c r="BH197" s="149">
        <f>IF(N197="sníž. přenesená",J197,0)</f>
        <v>0</v>
      </c>
      <c r="BI197" s="149">
        <f>IF(N197="nulová",J197,0)</f>
        <v>0</v>
      </c>
      <c r="BJ197" s="17" t="s">
        <v>84</v>
      </c>
      <c r="BK197" s="149">
        <f>ROUND(I197*H197,2)</f>
        <v>0</v>
      </c>
      <c r="BL197" s="17" t="s">
        <v>249</v>
      </c>
      <c r="BM197" s="148" t="s">
        <v>1207</v>
      </c>
    </row>
    <row r="198" spans="2:65" s="1" customFormat="1" ht="19.2" x14ac:dyDescent="0.2">
      <c r="B198" s="32"/>
      <c r="D198" s="150" t="s">
        <v>348</v>
      </c>
      <c r="F198" s="151" t="s">
        <v>1026</v>
      </c>
      <c r="I198" s="152"/>
      <c r="L198" s="32"/>
      <c r="M198" s="153"/>
      <c r="T198" s="56"/>
      <c r="AT198" s="17" t="s">
        <v>348</v>
      </c>
      <c r="AU198" s="17" t="s">
        <v>86</v>
      </c>
    </row>
    <row r="199" spans="2:65" s="12" customFormat="1" x14ac:dyDescent="0.2">
      <c r="B199" s="155"/>
      <c r="D199" s="150" t="s">
        <v>376</v>
      </c>
      <c r="E199" s="156" t="s">
        <v>1</v>
      </c>
      <c r="F199" s="157" t="s">
        <v>1208</v>
      </c>
      <c r="H199" s="158">
        <v>140</v>
      </c>
      <c r="I199" s="159"/>
      <c r="L199" s="155"/>
      <c r="M199" s="160"/>
      <c r="T199" s="161"/>
      <c r="AT199" s="156" t="s">
        <v>376</v>
      </c>
      <c r="AU199" s="156" t="s">
        <v>86</v>
      </c>
      <c r="AV199" s="12" t="s">
        <v>86</v>
      </c>
      <c r="AW199" s="12" t="s">
        <v>34</v>
      </c>
      <c r="AX199" s="12" t="s">
        <v>77</v>
      </c>
      <c r="AY199" s="156" t="s">
        <v>339</v>
      </c>
    </row>
    <row r="200" spans="2:65" s="12" customFormat="1" x14ac:dyDescent="0.2">
      <c r="B200" s="155"/>
      <c r="D200" s="150" t="s">
        <v>376</v>
      </c>
      <c r="E200" s="156" t="s">
        <v>1</v>
      </c>
      <c r="F200" s="157" t="s">
        <v>1209</v>
      </c>
      <c r="H200" s="158">
        <v>31</v>
      </c>
      <c r="I200" s="159"/>
      <c r="L200" s="155"/>
      <c r="M200" s="160"/>
      <c r="T200" s="161"/>
      <c r="AT200" s="156" t="s">
        <v>376</v>
      </c>
      <c r="AU200" s="156" t="s">
        <v>86</v>
      </c>
      <c r="AV200" s="12" t="s">
        <v>86</v>
      </c>
      <c r="AW200" s="12" t="s">
        <v>34</v>
      </c>
      <c r="AX200" s="12" t="s">
        <v>77</v>
      </c>
      <c r="AY200" s="156" t="s">
        <v>339</v>
      </c>
    </row>
    <row r="201" spans="2:65" s="12" customFormat="1" x14ac:dyDescent="0.2">
      <c r="B201" s="155"/>
      <c r="D201" s="150" t="s">
        <v>376</v>
      </c>
      <c r="E201" s="156" t="s">
        <v>1</v>
      </c>
      <c r="F201" s="157" t="s">
        <v>1210</v>
      </c>
      <c r="H201" s="158">
        <v>31.75</v>
      </c>
      <c r="I201" s="159"/>
      <c r="L201" s="155"/>
      <c r="M201" s="160"/>
      <c r="T201" s="161"/>
      <c r="AT201" s="156" t="s">
        <v>376</v>
      </c>
      <c r="AU201" s="156" t="s">
        <v>86</v>
      </c>
      <c r="AV201" s="12" t="s">
        <v>86</v>
      </c>
      <c r="AW201" s="12" t="s">
        <v>34</v>
      </c>
      <c r="AX201" s="12" t="s">
        <v>77</v>
      </c>
      <c r="AY201" s="156" t="s">
        <v>339</v>
      </c>
    </row>
    <row r="202" spans="2:65" s="13" customFormat="1" x14ac:dyDescent="0.2">
      <c r="B202" s="162"/>
      <c r="D202" s="150" t="s">
        <v>376</v>
      </c>
      <c r="E202" s="163" t="s">
        <v>1</v>
      </c>
      <c r="F202" s="164" t="s">
        <v>398</v>
      </c>
      <c r="H202" s="165">
        <v>202.75</v>
      </c>
      <c r="I202" s="166"/>
      <c r="L202" s="162"/>
      <c r="M202" s="167"/>
      <c r="T202" s="168"/>
      <c r="AT202" s="163" t="s">
        <v>376</v>
      </c>
      <c r="AU202" s="163" t="s">
        <v>86</v>
      </c>
      <c r="AV202" s="13" t="s">
        <v>249</v>
      </c>
      <c r="AW202" s="13" t="s">
        <v>34</v>
      </c>
      <c r="AX202" s="13" t="s">
        <v>84</v>
      </c>
      <c r="AY202" s="163" t="s">
        <v>339</v>
      </c>
    </row>
    <row r="203" spans="2:65" s="1" customFormat="1" ht="16.5" customHeight="1" x14ac:dyDescent="0.2">
      <c r="B203" s="136"/>
      <c r="C203" s="137" t="s">
        <v>445</v>
      </c>
      <c r="D203" s="137" t="s">
        <v>342</v>
      </c>
      <c r="E203" s="138" t="s">
        <v>1211</v>
      </c>
      <c r="F203" s="139" t="s">
        <v>1212</v>
      </c>
      <c r="G203" s="140" t="s">
        <v>381</v>
      </c>
      <c r="H203" s="141">
        <v>1297.5999999999999</v>
      </c>
      <c r="I203" s="142"/>
      <c r="J203" s="143">
        <f>ROUND(I203*H203,2)</f>
        <v>0</v>
      </c>
      <c r="K203" s="139" t="s">
        <v>1</v>
      </c>
      <c r="L203" s="32"/>
      <c r="M203" s="144" t="s">
        <v>1</v>
      </c>
      <c r="N203" s="145" t="s">
        <v>42</v>
      </c>
      <c r="P203" s="146">
        <f>O203*H203</f>
        <v>0</v>
      </c>
      <c r="Q203" s="146">
        <v>0</v>
      </c>
      <c r="R203" s="146">
        <f>Q203*H203</f>
        <v>0</v>
      </c>
      <c r="S203" s="146">
        <v>0</v>
      </c>
      <c r="T203" s="147">
        <f>S203*H203</f>
        <v>0</v>
      </c>
      <c r="AR203" s="148" t="s">
        <v>249</v>
      </c>
      <c r="AT203" s="148" t="s">
        <v>342</v>
      </c>
      <c r="AU203" s="148" t="s">
        <v>86</v>
      </c>
      <c r="AY203" s="17" t="s">
        <v>339</v>
      </c>
      <c r="BE203" s="149">
        <f>IF(N203="základní",J203,0)</f>
        <v>0</v>
      </c>
      <c r="BF203" s="149">
        <f>IF(N203="snížená",J203,0)</f>
        <v>0</v>
      </c>
      <c r="BG203" s="149">
        <f>IF(N203="zákl. přenesená",J203,0)</f>
        <v>0</v>
      </c>
      <c r="BH203" s="149">
        <f>IF(N203="sníž. přenesená",J203,0)</f>
        <v>0</v>
      </c>
      <c r="BI203" s="149">
        <f>IF(N203="nulová",J203,0)</f>
        <v>0</v>
      </c>
      <c r="BJ203" s="17" t="s">
        <v>84</v>
      </c>
      <c r="BK203" s="149">
        <f>ROUND(I203*H203,2)</f>
        <v>0</v>
      </c>
      <c r="BL203" s="17" t="s">
        <v>249</v>
      </c>
      <c r="BM203" s="148" t="s">
        <v>1213</v>
      </c>
    </row>
    <row r="204" spans="2:65" s="1" customFormat="1" x14ac:dyDescent="0.2">
      <c r="B204" s="32"/>
      <c r="D204" s="150" t="s">
        <v>348</v>
      </c>
      <c r="F204" s="151" t="s">
        <v>1212</v>
      </c>
      <c r="I204" s="152"/>
      <c r="L204" s="32"/>
      <c r="M204" s="153"/>
      <c r="T204" s="56"/>
      <c r="AT204" s="17" t="s">
        <v>348</v>
      </c>
      <c r="AU204" s="17" t="s">
        <v>86</v>
      </c>
    </row>
    <row r="205" spans="2:65" s="12" customFormat="1" x14ac:dyDescent="0.2">
      <c r="B205" s="155"/>
      <c r="D205" s="150" t="s">
        <v>376</v>
      </c>
      <c r="E205" s="156" t="s">
        <v>1</v>
      </c>
      <c r="F205" s="157" t="s">
        <v>1214</v>
      </c>
      <c r="H205" s="158">
        <v>896</v>
      </c>
      <c r="I205" s="159"/>
      <c r="L205" s="155"/>
      <c r="M205" s="160"/>
      <c r="T205" s="161"/>
      <c r="AT205" s="156" t="s">
        <v>376</v>
      </c>
      <c r="AU205" s="156" t="s">
        <v>86</v>
      </c>
      <c r="AV205" s="12" t="s">
        <v>86</v>
      </c>
      <c r="AW205" s="12" t="s">
        <v>34</v>
      </c>
      <c r="AX205" s="12" t="s">
        <v>77</v>
      </c>
      <c r="AY205" s="156" t="s">
        <v>339</v>
      </c>
    </row>
    <row r="206" spans="2:65" s="12" customFormat="1" x14ac:dyDescent="0.2">
      <c r="B206" s="155"/>
      <c r="D206" s="150" t="s">
        <v>376</v>
      </c>
      <c r="E206" s="156" t="s">
        <v>1</v>
      </c>
      <c r="F206" s="157" t="s">
        <v>1215</v>
      </c>
      <c r="H206" s="158">
        <v>198.4</v>
      </c>
      <c r="I206" s="159"/>
      <c r="L206" s="155"/>
      <c r="M206" s="160"/>
      <c r="T206" s="161"/>
      <c r="AT206" s="156" t="s">
        <v>376</v>
      </c>
      <c r="AU206" s="156" t="s">
        <v>86</v>
      </c>
      <c r="AV206" s="12" t="s">
        <v>86</v>
      </c>
      <c r="AW206" s="12" t="s">
        <v>34</v>
      </c>
      <c r="AX206" s="12" t="s">
        <v>77</v>
      </c>
      <c r="AY206" s="156" t="s">
        <v>339</v>
      </c>
    </row>
    <row r="207" spans="2:65" s="12" customFormat="1" x14ac:dyDescent="0.2">
      <c r="B207" s="155"/>
      <c r="D207" s="150" t="s">
        <v>376</v>
      </c>
      <c r="E207" s="156" t="s">
        <v>1</v>
      </c>
      <c r="F207" s="157" t="s">
        <v>1216</v>
      </c>
      <c r="H207" s="158">
        <v>203.2</v>
      </c>
      <c r="I207" s="159"/>
      <c r="L207" s="155"/>
      <c r="M207" s="160"/>
      <c r="T207" s="161"/>
      <c r="AT207" s="156" t="s">
        <v>376</v>
      </c>
      <c r="AU207" s="156" t="s">
        <v>86</v>
      </c>
      <c r="AV207" s="12" t="s">
        <v>86</v>
      </c>
      <c r="AW207" s="12" t="s">
        <v>34</v>
      </c>
      <c r="AX207" s="12" t="s">
        <v>77</v>
      </c>
      <c r="AY207" s="156" t="s">
        <v>339</v>
      </c>
    </row>
    <row r="208" spans="2:65" s="13" customFormat="1" x14ac:dyDescent="0.2">
      <c r="B208" s="162"/>
      <c r="D208" s="150" t="s">
        <v>376</v>
      </c>
      <c r="E208" s="163" t="s">
        <v>1</v>
      </c>
      <c r="F208" s="164" t="s">
        <v>398</v>
      </c>
      <c r="H208" s="165">
        <v>1297.6000000000001</v>
      </c>
      <c r="I208" s="166"/>
      <c r="L208" s="162"/>
      <c r="M208" s="167"/>
      <c r="T208" s="168"/>
      <c r="AT208" s="163" t="s">
        <v>376</v>
      </c>
      <c r="AU208" s="163" t="s">
        <v>86</v>
      </c>
      <c r="AV208" s="13" t="s">
        <v>249</v>
      </c>
      <c r="AW208" s="13" t="s">
        <v>34</v>
      </c>
      <c r="AX208" s="13" t="s">
        <v>84</v>
      </c>
      <c r="AY208" s="163" t="s">
        <v>339</v>
      </c>
    </row>
    <row r="209" spans="2:65" s="1" customFormat="1" ht="16.5" customHeight="1" x14ac:dyDescent="0.2">
      <c r="B209" s="136"/>
      <c r="C209" s="137" t="s">
        <v>451</v>
      </c>
      <c r="D209" s="137" t="s">
        <v>342</v>
      </c>
      <c r="E209" s="138" t="s">
        <v>720</v>
      </c>
      <c r="F209" s="139" t="s">
        <v>721</v>
      </c>
      <c r="G209" s="140" t="s">
        <v>373</v>
      </c>
      <c r="H209" s="141">
        <v>202.75</v>
      </c>
      <c r="I209" s="142"/>
      <c r="J209" s="143">
        <f>ROUND(I209*H209,2)</f>
        <v>0</v>
      </c>
      <c r="K209" s="139" t="s">
        <v>346</v>
      </c>
      <c r="L209" s="32"/>
      <c r="M209" s="144" t="s">
        <v>1</v>
      </c>
      <c r="N209" s="145" t="s">
        <v>42</v>
      </c>
      <c r="P209" s="146">
        <f>O209*H209</f>
        <v>0</v>
      </c>
      <c r="Q209" s="146">
        <v>0</v>
      </c>
      <c r="R209" s="146">
        <f>Q209*H209</f>
        <v>0</v>
      </c>
      <c r="S209" s="146">
        <v>0</v>
      </c>
      <c r="T209" s="147">
        <f>S209*H209</f>
        <v>0</v>
      </c>
      <c r="AR209" s="148" t="s">
        <v>249</v>
      </c>
      <c r="AT209" s="148" t="s">
        <v>342</v>
      </c>
      <c r="AU209" s="148" t="s">
        <v>86</v>
      </c>
      <c r="AY209" s="17" t="s">
        <v>339</v>
      </c>
      <c r="BE209" s="149">
        <f>IF(N209="základní",J209,0)</f>
        <v>0</v>
      </c>
      <c r="BF209" s="149">
        <f>IF(N209="snížená",J209,0)</f>
        <v>0</v>
      </c>
      <c r="BG209" s="149">
        <f>IF(N209="zákl. přenesená",J209,0)</f>
        <v>0</v>
      </c>
      <c r="BH209" s="149">
        <f>IF(N209="sníž. přenesená",J209,0)</f>
        <v>0</v>
      </c>
      <c r="BI209" s="149">
        <f>IF(N209="nulová",J209,0)</f>
        <v>0</v>
      </c>
      <c r="BJ209" s="17" t="s">
        <v>84</v>
      </c>
      <c r="BK209" s="149">
        <f>ROUND(I209*H209,2)</f>
        <v>0</v>
      </c>
      <c r="BL209" s="17" t="s">
        <v>249</v>
      </c>
      <c r="BM209" s="148" t="s">
        <v>1217</v>
      </c>
    </row>
    <row r="210" spans="2:65" s="1" customFormat="1" ht="19.2" x14ac:dyDescent="0.2">
      <c r="B210" s="32"/>
      <c r="D210" s="150" t="s">
        <v>348</v>
      </c>
      <c r="F210" s="151" t="s">
        <v>723</v>
      </c>
      <c r="I210" s="152"/>
      <c r="L210" s="32"/>
      <c r="M210" s="153"/>
      <c r="T210" s="56"/>
      <c r="AT210" s="17" t="s">
        <v>348</v>
      </c>
      <c r="AU210" s="17" t="s">
        <v>86</v>
      </c>
    </row>
    <row r="211" spans="2:65" s="12" customFormat="1" x14ac:dyDescent="0.2">
      <c r="B211" s="155"/>
      <c r="D211" s="150" t="s">
        <v>376</v>
      </c>
      <c r="E211" s="156" t="s">
        <v>1</v>
      </c>
      <c r="F211" s="157" t="s">
        <v>1208</v>
      </c>
      <c r="H211" s="158">
        <v>140</v>
      </c>
      <c r="I211" s="159"/>
      <c r="L211" s="155"/>
      <c r="M211" s="160"/>
      <c r="T211" s="161"/>
      <c r="AT211" s="156" t="s">
        <v>376</v>
      </c>
      <c r="AU211" s="156" t="s">
        <v>86</v>
      </c>
      <c r="AV211" s="12" t="s">
        <v>86</v>
      </c>
      <c r="AW211" s="12" t="s">
        <v>34</v>
      </c>
      <c r="AX211" s="12" t="s">
        <v>77</v>
      </c>
      <c r="AY211" s="156" t="s">
        <v>339</v>
      </c>
    </row>
    <row r="212" spans="2:65" s="12" customFormat="1" x14ac:dyDescent="0.2">
      <c r="B212" s="155"/>
      <c r="D212" s="150" t="s">
        <v>376</v>
      </c>
      <c r="E212" s="156" t="s">
        <v>1</v>
      </c>
      <c r="F212" s="157" t="s">
        <v>1209</v>
      </c>
      <c r="H212" s="158">
        <v>31</v>
      </c>
      <c r="I212" s="159"/>
      <c r="L212" s="155"/>
      <c r="M212" s="160"/>
      <c r="T212" s="161"/>
      <c r="AT212" s="156" t="s">
        <v>376</v>
      </c>
      <c r="AU212" s="156" t="s">
        <v>86</v>
      </c>
      <c r="AV212" s="12" t="s">
        <v>86</v>
      </c>
      <c r="AW212" s="12" t="s">
        <v>34</v>
      </c>
      <c r="AX212" s="12" t="s">
        <v>77</v>
      </c>
      <c r="AY212" s="156" t="s">
        <v>339</v>
      </c>
    </row>
    <row r="213" spans="2:65" s="12" customFormat="1" x14ac:dyDescent="0.2">
      <c r="B213" s="155"/>
      <c r="D213" s="150" t="s">
        <v>376</v>
      </c>
      <c r="E213" s="156" t="s">
        <v>1</v>
      </c>
      <c r="F213" s="157" t="s">
        <v>1210</v>
      </c>
      <c r="H213" s="158">
        <v>31.75</v>
      </c>
      <c r="I213" s="159"/>
      <c r="L213" s="155"/>
      <c r="M213" s="160"/>
      <c r="T213" s="161"/>
      <c r="AT213" s="156" t="s">
        <v>376</v>
      </c>
      <c r="AU213" s="156" t="s">
        <v>86</v>
      </c>
      <c r="AV213" s="12" t="s">
        <v>86</v>
      </c>
      <c r="AW213" s="12" t="s">
        <v>34</v>
      </c>
      <c r="AX213" s="12" t="s">
        <v>77</v>
      </c>
      <c r="AY213" s="156" t="s">
        <v>339</v>
      </c>
    </row>
    <row r="214" spans="2:65" s="13" customFormat="1" x14ac:dyDescent="0.2">
      <c r="B214" s="162"/>
      <c r="D214" s="150" t="s">
        <v>376</v>
      </c>
      <c r="E214" s="163" t="s">
        <v>1</v>
      </c>
      <c r="F214" s="164" t="s">
        <v>398</v>
      </c>
      <c r="H214" s="165">
        <v>202.75</v>
      </c>
      <c r="I214" s="166"/>
      <c r="L214" s="162"/>
      <c r="M214" s="167"/>
      <c r="T214" s="168"/>
      <c r="AT214" s="163" t="s">
        <v>376</v>
      </c>
      <c r="AU214" s="163" t="s">
        <v>86</v>
      </c>
      <c r="AV214" s="13" t="s">
        <v>249</v>
      </c>
      <c r="AW214" s="13" t="s">
        <v>34</v>
      </c>
      <c r="AX214" s="13" t="s">
        <v>84</v>
      </c>
      <c r="AY214" s="163" t="s">
        <v>339</v>
      </c>
    </row>
    <row r="215" spans="2:65" s="1" customFormat="1" ht="16.5" customHeight="1" x14ac:dyDescent="0.2">
      <c r="B215" s="136"/>
      <c r="C215" s="169" t="s">
        <v>7</v>
      </c>
      <c r="D215" s="169" t="s">
        <v>490</v>
      </c>
      <c r="E215" s="170" t="s">
        <v>636</v>
      </c>
      <c r="F215" s="171" t="s">
        <v>637</v>
      </c>
      <c r="G215" s="172" t="s">
        <v>493</v>
      </c>
      <c r="H215" s="173">
        <v>324.39999999999998</v>
      </c>
      <c r="I215" s="174"/>
      <c r="J215" s="175">
        <f>ROUND(I215*H215,2)</f>
        <v>0</v>
      </c>
      <c r="K215" s="171" t="s">
        <v>346</v>
      </c>
      <c r="L215" s="176"/>
      <c r="M215" s="177" t="s">
        <v>1</v>
      </c>
      <c r="N215" s="178" t="s">
        <v>42</v>
      </c>
      <c r="P215" s="146">
        <f>O215*H215</f>
        <v>0</v>
      </c>
      <c r="Q215" s="146">
        <v>1</v>
      </c>
      <c r="R215" s="146">
        <f>Q215*H215</f>
        <v>324.39999999999998</v>
      </c>
      <c r="S215" s="146">
        <v>0</v>
      </c>
      <c r="T215" s="147">
        <f>S215*H215</f>
        <v>0</v>
      </c>
      <c r="AR215" s="148" t="s">
        <v>494</v>
      </c>
      <c r="AT215" s="148" t="s">
        <v>490</v>
      </c>
      <c r="AU215" s="148" t="s">
        <v>86</v>
      </c>
      <c r="AY215" s="17" t="s">
        <v>339</v>
      </c>
      <c r="BE215" s="149">
        <f>IF(N215="základní",J215,0)</f>
        <v>0</v>
      </c>
      <c r="BF215" s="149">
        <f>IF(N215="snížená",J215,0)</f>
        <v>0</v>
      </c>
      <c r="BG215" s="149">
        <f>IF(N215="zákl. přenesená",J215,0)</f>
        <v>0</v>
      </c>
      <c r="BH215" s="149">
        <f>IF(N215="sníž. přenesená",J215,0)</f>
        <v>0</v>
      </c>
      <c r="BI215" s="149">
        <f>IF(N215="nulová",J215,0)</f>
        <v>0</v>
      </c>
      <c r="BJ215" s="17" t="s">
        <v>84</v>
      </c>
      <c r="BK215" s="149">
        <f>ROUND(I215*H215,2)</f>
        <v>0</v>
      </c>
      <c r="BL215" s="17" t="s">
        <v>494</v>
      </c>
      <c r="BM215" s="148" t="s">
        <v>1218</v>
      </c>
    </row>
    <row r="216" spans="2:65" s="1" customFormat="1" x14ac:dyDescent="0.2">
      <c r="B216" s="32"/>
      <c r="D216" s="150" t="s">
        <v>348</v>
      </c>
      <c r="F216" s="151" t="s">
        <v>637</v>
      </c>
      <c r="I216" s="152"/>
      <c r="L216" s="32"/>
      <c r="M216" s="153"/>
      <c r="T216" s="56"/>
      <c r="AT216" s="17" t="s">
        <v>348</v>
      </c>
      <c r="AU216" s="17" t="s">
        <v>86</v>
      </c>
    </row>
    <row r="217" spans="2:65" s="12" customFormat="1" x14ac:dyDescent="0.2">
      <c r="B217" s="155"/>
      <c r="D217" s="150" t="s">
        <v>376</v>
      </c>
      <c r="E217" s="156" t="s">
        <v>1</v>
      </c>
      <c r="F217" s="157" t="s">
        <v>1219</v>
      </c>
      <c r="H217" s="158">
        <v>324.39999999999998</v>
      </c>
      <c r="I217" s="159"/>
      <c r="L217" s="155"/>
      <c r="M217" s="160"/>
      <c r="T217" s="161"/>
      <c r="AT217" s="156" t="s">
        <v>376</v>
      </c>
      <c r="AU217" s="156" t="s">
        <v>86</v>
      </c>
      <c r="AV217" s="12" t="s">
        <v>86</v>
      </c>
      <c r="AW217" s="12" t="s">
        <v>34</v>
      </c>
      <c r="AX217" s="12" t="s">
        <v>84</v>
      </c>
      <c r="AY217" s="156" t="s">
        <v>339</v>
      </c>
    </row>
    <row r="218" spans="2:65" s="1" customFormat="1" ht="16.5" customHeight="1" x14ac:dyDescent="0.2">
      <c r="B218" s="136"/>
      <c r="C218" s="169" t="s">
        <v>460</v>
      </c>
      <c r="D218" s="169" t="s">
        <v>490</v>
      </c>
      <c r="E218" s="170" t="s">
        <v>632</v>
      </c>
      <c r="F218" s="171" t="s">
        <v>633</v>
      </c>
      <c r="G218" s="172" t="s">
        <v>381</v>
      </c>
      <c r="H218" s="173">
        <v>1362.48</v>
      </c>
      <c r="I218" s="174"/>
      <c r="J218" s="175">
        <f>ROUND(I218*H218,2)</f>
        <v>0</v>
      </c>
      <c r="K218" s="171" t="s">
        <v>346</v>
      </c>
      <c r="L218" s="176"/>
      <c r="M218" s="177" t="s">
        <v>1</v>
      </c>
      <c r="N218" s="178" t="s">
        <v>42</v>
      </c>
      <c r="P218" s="146">
        <f>O218*H218</f>
        <v>0</v>
      </c>
      <c r="Q218" s="146">
        <v>4.0000000000000002E-4</v>
      </c>
      <c r="R218" s="146">
        <f>Q218*H218</f>
        <v>0.54499200000000003</v>
      </c>
      <c r="S218" s="146">
        <v>0</v>
      </c>
      <c r="T218" s="147">
        <f>S218*H218</f>
        <v>0</v>
      </c>
      <c r="AR218" s="148" t="s">
        <v>494</v>
      </c>
      <c r="AT218" s="148" t="s">
        <v>490</v>
      </c>
      <c r="AU218" s="148" t="s">
        <v>86</v>
      </c>
      <c r="AY218" s="17" t="s">
        <v>339</v>
      </c>
      <c r="BE218" s="149">
        <f>IF(N218="základní",J218,0)</f>
        <v>0</v>
      </c>
      <c r="BF218" s="149">
        <f>IF(N218="snížená",J218,0)</f>
        <v>0</v>
      </c>
      <c r="BG218" s="149">
        <f>IF(N218="zákl. přenesená",J218,0)</f>
        <v>0</v>
      </c>
      <c r="BH218" s="149">
        <f>IF(N218="sníž. přenesená",J218,0)</f>
        <v>0</v>
      </c>
      <c r="BI218" s="149">
        <f>IF(N218="nulová",J218,0)</f>
        <v>0</v>
      </c>
      <c r="BJ218" s="17" t="s">
        <v>84</v>
      </c>
      <c r="BK218" s="149">
        <f>ROUND(I218*H218,2)</f>
        <v>0</v>
      </c>
      <c r="BL218" s="17" t="s">
        <v>494</v>
      </c>
      <c r="BM218" s="148" t="s">
        <v>1220</v>
      </c>
    </row>
    <row r="219" spans="2:65" s="1" customFormat="1" x14ac:dyDescent="0.2">
      <c r="B219" s="32"/>
      <c r="D219" s="150" t="s">
        <v>348</v>
      </c>
      <c r="F219" s="151" t="s">
        <v>633</v>
      </c>
      <c r="I219" s="152"/>
      <c r="L219" s="32"/>
      <c r="M219" s="153"/>
      <c r="T219" s="56"/>
      <c r="AT219" s="17" t="s">
        <v>348</v>
      </c>
      <c r="AU219" s="17" t="s">
        <v>86</v>
      </c>
    </row>
    <row r="220" spans="2:65" s="12" customFormat="1" x14ac:dyDescent="0.2">
      <c r="B220" s="155"/>
      <c r="D220" s="150" t="s">
        <v>376</v>
      </c>
      <c r="E220" s="156" t="s">
        <v>1</v>
      </c>
      <c r="F220" s="157" t="s">
        <v>1221</v>
      </c>
      <c r="H220" s="158">
        <v>1362.48</v>
      </c>
      <c r="I220" s="159"/>
      <c r="L220" s="155"/>
      <c r="M220" s="160"/>
      <c r="T220" s="161"/>
      <c r="AT220" s="156" t="s">
        <v>376</v>
      </c>
      <c r="AU220" s="156" t="s">
        <v>86</v>
      </c>
      <c r="AV220" s="12" t="s">
        <v>86</v>
      </c>
      <c r="AW220" s="12" t="s">
        <v>34</v>
      </c>
      <c r="AX220" s="12" t="s">
        <v>84</v>
      </c>
      <c r="AY220" s="156" t="s">
        <v>339</v>
      </c>
    </row>
    <row r="221" spans="2:65" s="1" customFormat="1" ht="16.5" customHeight="1" x14ac:dyDescent="0.2">
      <c r="B221" s="136"/>
      <c r="C221" s="137" t="s">
        <v>467</v>
      </c>
      <c r="D221" s="137" t="s">
        <v>342</v>
      </c>
      <c r="E221" s="138" t="s">
        <v>846</v>
      </c>
      <c r="F221" s="139" t="s">
        <v>847</v>
      </c>
      <c r="G221" s="140" t="s">
        <v>381</v>
      </c>
      <c r="H221" s="141">
        <v>9131.4470000000001</v>
      </c>
      <c r="I221" s="142"/>
      <c r="J221" s="143">
        <f>ROUND(I221*H221,2)</f>
        <v>0</v>
      </c>
      <c r="K221" s="139" t="s">
        <v>346</v>
      </c>
      <c r="L221" s="32"/>
      <c r="M221" s="144" t="s">
        <v>1</v>
      </c>
      <c r="N221" s="145" t="s">
        <v>42</v>
      </c>
      <c r="P221" s="146">
        <f>O221*H221</f>
        <v>0</v>
      </c>
      <c r="Q221" s="146">
        <v>0</v>
      </c>
      <c r="R221" s="146">
        <f>Q221*H221</f>
        <v>0</v>
      </c>
      <c r="S221" s="146">
        <v>0</v>
      </c>
      <c r="T221" s="147">
        <f>S221*H221</f>
        <v>0</v>
      </c>
      <c r="AR221" s="148" t="s">
        <v>249</v>
      </c>
      <c r="AT221" s="148" t="s">
        <v>342</v>
      </c>
      <c r="AU221" s="148" t="s">
        <v>86</v>
      </c>
      <c r="AY221" s="17" t="s">
        <v>339</v>
      </c>
      <c r="BE221" s="149">
        <f>IF(N221="základní",J221,0)</f>
        <v>0</v>
      </c>
      <c r="BF221" s="149">
        <f>IF(N221="snížená",J221,0)</f>
        <v>0</v>
      </c>
      <c r="BG221" s="149">
        <f>IF(N221="zákl. přenesená",J221,0)</f>
        <v>0</v>
      </c>
      <c r="BH221" s="149">
        <f>IF(N221="sníž. přenesená",J221,0)</f>
        <v>0</v>
      </c>
      <c r="BI221" s="149">
        <f>IF(N221="nulová",J221,0)</f>
        <v>0</v>
      </c>
      <c r="BJ221" s="17" t="s">
        <v>84</v>
      </c>
      <c r="BK221" s="149">
        <f>ROUND(I221*H221,2)</f>
        <v>0</v>
      </c>
      <c r="BL221" s="17" t="s">
        <v>249</v>
      </c>
      <c r="BM221" s="148" t="s">
        <v>1222</v>
      </c>
    </row>
    <row r="222" spans="2:65" s="1" customFormat="1" ht="19.2" x14ac:dyDescent="0.2">
      <c r="B222" s="32"/>
      <c r="D222" s="150" t="s">
        <v>348</v>
      </c>
      <c r="F222" s="151" t="s">
        <v>849</v>
      </c>
      <c r="I222" s="152"/>
      <c r="L222" s="32"/>
      <c r="M222" s="153"/>
      <c r="T222" s="56"/>
      <c r="AT222" s="17" t="s">
        <v>348</v>
      </c>
      <c r="AU222" s="17" t="s">
        <v>86</v>
      </c>
    </row>
    <row r="223" spans="2:65" s="12" customFormat="1" x14ac:dyDescent="0.2">
      <c r="B223" s="155"/>
      <c r="D223" s="150" t="s">
        <v>376</v>
      </c>
      <c r="E223" s="156" t="s">
        <v>1</v>
      </c>
      <c r="F223" s="157" t="s">
        <v>1223</v>
      </c>
      <c r="H223" s="158">
        <v>485.15800000000002</v>
      </c>
      <c r="I223" s="159"/>
      <c r="L223" s="155"/>
      <c r="M223" s="160"/>
      <c r="T223" s="161"/>
      <c r="AT223" s="156" t="s">
        <v>376</v>
      </c>
      <c r="AU223" s="156" t="s">
        <v>86</v>
      </c>
      <c r="AV223" s="12" t="s">
        <v>86</v>
      </c>
      <c r="AW223" s="12" t="s">
        <v>34</v>
      </c>
      <c r="AX223" s="12" t="s">
        <v>77</v>
      </c>
      <c r="AY223" s="156" t="s">
        <v>339</v>
      </c>
    </row>
    <row r="224" spans="2:65" s="12" customFormat="1" x14ac:dyDescent="0.2">
      <c r="B224" s="155"/>
      <c r="D224" s="150" t="s">
        <v>376</v>
      </c>
      <c r="E224" s="156" t="s">
        <v>1</v>
      </c>
      <c r="F224" s="157" t="s">
        <v>1224</v>
      </c>
      <c r="H224" s="158">
        <v>142.88900000000001</v>
      </c>
      <c r="I224" s="159"/>
      <c r="L224" s="155"/>
      <c r="M224" s="160"/>
      <c r="T224" s="161"/>
      <c r="AT224" s="156" t="s">
        <v>376</v>
      </c>
      <c r="AU224" s="156" t="s">
        <v>86</v>
      </c>
      <c r="AV224" s="12" t="s">
        <v>86</v>
      </c>
      <c r="AW224" s="12" t="s">
        <v>34</v>
      </c>
      <c r="AX224" s="12" t="s">
        <v>77</v>
      </c>
      <c r="AY224" s="156" t="s">
        <v>339</v>
      </c>
    </row>
    <row r="225" spans="2:65" s="12" customFormat="1" x14ac:dyDescent="0.2">
      <c r="B225" s="155"/>
      <c r="D225" s="150" t="s">
        <v>376</v>
      </c>
      <c r="E225" s="156" t="s">
        <v>1</v>
      </c>
      <c r="F225" s="157" t="s">
        <v>1225</v>
      </c>
      <c r="H225" s="158">
        <v>197.6</v>
      </c>
      <c r="I225" s="159"/>
      <c r="L225" s="155"/>
      <c r="M225" s="160"/>
      <c r="T225" s="161"/>
      <c r="AT225" s="156" t="s">
        <v>376</v>
      </c>
      <c r="AU225" s="156" t="s">
        <v>86</v>
      </c>
      <c r="AV225" s="12" t="s">
        <v>86</v>
      </c>
      <c r="AW225" s="12" t="s">
        <v>34</v>
      </c>
      <c r="AX225" s="12" t="s">
        <v>77</v>
      </c>
      <c r="AY225" s="156" t="s">
        <v>339</v>
      </c>
    </row>
    <row r="226" spans="2:65" s="12" customFormat="1" x14ac:dyDescent="0.2">
      <c r="B226" s="155"/>
      <c r="D226" s="150" t="s">
        <v>376</v>
      </c>
      <c r="E226" s="156" t="s">
        <v>1</v>
      </c>
      <c r="F226" s="157" t="s">
        <v>1226</v>
      </c>
      <c r="H226" s="158">
        <v>785.4</v>
      </c>
      <c r="I226" s="159"/>
      <c r="L226" s="155"/>
      <c r="M226" s="160"/>
      <c r="T226" s="161"/>
      <c r="AT226" s="156" t="s">
        <v>376</v>
      </c>
      <c r="AU226" s="156" t="s">
        <v>86</v>
      </c>
      <c r="AV226" s="12" t="s">
        <v>86</v>
      </c>
      <c r="AW226" s="12" t="s">
        <v>34</v>
      </c>
      <c r="AX226" s="12" t="s">
        <v>77</v>
      </c>
      <c r="AY226" s="156" t="s">
        <v>339</v>
      </c>
    </row>
    <row r="227" spans="2:65" s="12" customFormat="1" x14ac:dyDescent="0.2">
      <c r="B227" s="155"/>
      <c r="D227" s="150" t="s">
        <v>376</v>
      </c>
      <c r="E227" s="156" t="s">
        <v>1</v>
      </c>
      <c r="F227" s="157" t="s">
        <v>1227</v>
      </c>
      <c r="H227" s="158">
        <v>5108.3999999999996</v>
      </c>
      <c r="I227" s="159"/>
      <c r="L227" s="155"/>
      <c r="M227" s="160"/>
      <c r="T227" s="161"/>
      <c r="AT227" s="156" t="s">
        <v>376</v>
      </c>
      <c r="AU227" s="156" t="s">
        <v>86</v>
      </c>
      <c r="AV227" s="12" t="s">
        <v>86</v>
      </c>
      <c r="AW227" s="12" t="s">
        <v>34</v>
      </c>
      <c r="AX227" s="12" t="s">
        <v>77</v>
      </c>
      <c r="AY227" s="156" t="s">
        <v>339</v>
      </c>
    </row>
    <row r="228" spans="2:65" s="12" customFormat="1" x14ac:dyDescent="0.2">
      <c r="B228" s="155"/>
      <c r="D228" s="150" t="s">
        <v>376</v>
      </c>
      <c r="E228" s="156" t="s">
        <v>1</v>
      </c>
      <c r="F228" s="157" t="s">
        <v>1228</v>
      </c>
      <c r="H228" s="158">
        <v>587.5</v>
      </c>
      <c r="I228" s="159"/>
      <c r="L228" s="155"/>
      <c r="M228" s="160"/>
      <c r="T228" s="161"/>
      <c r="AT228" s="156" t="s">
        <v>376</v>
      </c>
      <c r="AU228" s="156" t="s">
        <v>86</v>
      </c>
      <c r="AV228" s="12" t="s">
        <v>86</v>
      </c>
      <c r="AW228" s="12" t="s">
        <v>34</v>
      </c>
      <c r="AX228" s="12" t="s">
        <v>77</v>
      </c>
      <c r="AY228" s="156" t="s">
        <v>339</v>
      </c>
    </row>
    <row r="229" spans="2:65" s="12" customFormat="1" x14ac:dyDescent="0.2">
      <c r="B229" s="155"/>
      <c r="D229" s="150" t="s">
        <v>376</v>
      </c>
      <c r="E229" s="156" t="s">
        <v>1</v>
      </c>
      <c r="F229" s="157" t="s">
        <v>1229</v>
      </c>
      <c r="H229" s="158">
        <v>1824.5</v>
      </c>
      <c r="I229" s="159"/>
      <c r="L229" s="155"/>
      <c r="M229" s="160"/>
      <c r="T229" s="161"/>
      <c r="AT229" s="156" t="s">
        <v>376</v>
      </c>
      <c r="AU229" s="156" t="s">
        <v>86</v>
      </c>
      <c r="AV229" s="12" t="s">
        <v>86</v>
      </c>
      <c r="AW229" s="12" t="s">
        <v>34</v>
      </c>
      <c r="AX229" s="12" t="s">
        <v>77</v>
      </c>
      <c r="AY229" s="156" t="s">
        <v>339</v>
      </c>
    </row>
    <row r="230" spans="2:65" s="13" customFormat="1" x14ac:dyDescent="0.2">
      <c r="B230" s="162"/>
      <c r="D230" s="150" t="s">
        <v>376</v>
      </c>
      <c r="E230" s="163" t="s">
        <v>1</v>
      </c>
      <c r="F230" s="164" t="s">
        <v>398</v>
      </c>
      <c r="H230" s="165">
        <v>9131.4470000000001</v>
      </c>
      <c r="I230" s="166"/>
      <c r="L230" s="162"/>
      <c r="M230" s="167"/>
      <c r="T230" s="168"/>
      <c r="AT230" s="163" t="s">
        <v>376</v>
      </c>
      <c r="AU230" s="163" t="s">
        <v>86</v>
      </c>
      <c r="AV230" s="13" t="s">
        <v>249</v>
      </c>
      <c r="AW230" s="13" t="s">
        <v>34</v>
      </c>
      <c r="AX230" s="13" t="s">
        <v>84</v>
      </c>
      <c r="AY230" s="163" t="s">
        <v>339</v>
      </c>
    </row>
    <row r="231" spans="2:65" s="1" customFormat="1" ht="16.5" customHeight="1" x14ac:dyDescent="0.2">
      <c r="B231" s="136"/>
      <c r="C231" s="137" t="s">
        <v>472</v>
      </c>
      <c r="D231" s="137" t="s">
        <v>342</v>
      </c>
      <c r="E231" s="138" t="s">
        <v>1230</v>
      </c>
      <c r="F231" s="139" t="s">
        <v>1231</v>
      </c>
      <c r="G231" s="140" t="s">
        <v>381</v>
      </c>
      <c r="H231" s="141">
        <v>8392.1990000000005</v>
      </c>
      <c r="I231" s="142"/>
      <c r="J231" s="143">
        <f>ROUND(I231*H231,2)</f>
        <v>0</v>
      </c>
      <c r="K231" s="139" t="s">
        <v>1</v>
      </c>
      <c r="L231" s="32"/>
      <c r="M231" s="144" t="s">
        <v>1</v>
      </c>
      <c r="N231" s="145" t="s">
        <v>42</v>
      </c>
      <c r="P231" s="146">
        <f>O231*H231</f>
        <v>0</v>
      </c>
      <c r="Q231" s="146">
        <v>0</v>
      </c>
      <c r="R231" s="146">
        <f>Q231*H231</f>
        <v>0</v>
      </c>
      <c r="S231" s="146">
        <v>0</v>
      </c>
      <c r="T231" s="147">
        <f>S231*H231</f>
        <v>0</v>
      </c>
      <c r="AR231" s="148" t="s">
        <v>249</v>
      </c>
      <c r="AT231" s="148" t="s">
        <v>342</v>
      </c>
      <c r="AU231" s="148" t="s">
        <v>86</v>
      </c>
      <c r="AY231" s="17" t="s">
        <v>339</v>
      </c>
      <c r="BE231" s="149">
        <f>IF(N231="základní",J231,0)</f>
        <v>0</v>
      </c>
      <c r="BF231" s="149">
        <f>IF(N231="snížená",J231,0)</f>
        <v>0</v>
      </c>
      <c r="BG231" s="149">
        <f>IF(N231="zákl. přenesená",J231,0)</f>
        <v>0</v>
      </c>
      <c r="BH231" s="149">
        <f>IF(N231="sníž. přenesená",J231,0)</f>
        <v>0</v>
      </c>
      <c r="BI231" s="149">
        <f>IF(N231="nulová",J231,0)</f>
        <v>0</v>
      </c>
      <c r="BJ231" s="17" t="s">
        <v>84</v>
      </c>
      <c r="BK231" s="149">
        <f>ROUND(I231*H231,2)</f>
        <v>0</v>
      </c>
      <c r="BL231" s="17" t="s">
        <v>249</v>
      </c>
      <c r="BM231" s="148" t="s">
        <v>1232</v>
      </c>
    </row>
    <row r="232" spans="2:65" s="1" customFormat="1" ht="28.8" x14ac:dyDescent="0.2">
      <c r="B232" s="32"/>
      <c r="D232" s="150" t="s">
        <v>348</v>
      </c>
      <c r="F232" s="151" t="s">
        <v>1233</v>
      </c>
      <c r="I232" s="152"/>
      <c r="L232" s="32"/>
      <c r="M232" s="153"/>
      <c r="T232" s="56"/>
      <c r="AT232" s="17" t="s">
        <v>348</v>
      </c>
      <c r="AU232" s="17" t="s">
        <v>86</v>
      </c>
    </row>
    <row r="233" spans="2:65" s="12" customFormat="1" x14ac:dyDescent="0.2">
      <c r="B233" s="155"/>
      <c r="D233" s="150" t="s">
        <v>376</v>
      </c>
      <c r="E233" s="156" t="s">
        <v>1</v>
      </c>
      <c r="F233" s="157" t="s">
        <v>1234</v>
      </c>
      <c r="H233" s="158">
        <v>402.084</v>
      </c>
      <c r="I233" s="159"/>
      <c r="L233" s="155"/>
      <c r="M233" s="160"/>
      <c r="T233" s="161"/>
      <c r="AT233" s="156" t="s">
        <v>376</v>
      </c>
      <c r="AU233" s="156" t="s">
        <v>86</v>
      </c>
      <c r="AV233" s="12" t="s">
        <v>86</v>
      </c>
      <c r="AW233" s="12" t="s">
        <v>34</v>
      </c>
      <c r="AX233" s="12" t="s">
        <v>77</v>
      </c>
      <c r="AY233" s="156" t="s">
        <v>339</v>
      </c>
    </row>
    <row r="234" spans="2:65" s="12" customFormat="1" x14ac:dyDescent="0.2">
      <c r="B234" s="155"/>
      <c r="D234" s="150" t="s">
        <v>376</v>
      </c>
      <c r="E234" s="156" t="s">
        <v>1</v>
      </c>
      <c r="F234" s="157" t="s">
        <v>1224</v>
      </c>
      <c r="H234" s="158">
        <v>142.88900000000001</v>
      </c>
      <c r="I234" s="159"/>
      <c r="L234" s="155"/>
      <c r="M234" s="160"/>
      <c r="T234" s="161"/>
      <c r="AT234" s="156" t="s">
        <v>376</v>
      </c>
      <c r="AU234" s="156" t="s">
        <v>86</v>
      </c>
      <c r="AV234" s="12" t="s">
        <v>86</v>
      </c>
      <c r="AW234" s="12" t="s">
        <v>34</v>
      </c>
      <c r="AX234" s="12" t="s">
        <v>77</v>
      </c>
      <c r="AY234" s="156" t="s">
        <v>339</v>
      </c>
    </row>
    <row r="235" spans="2:65" s="12" customFormat="1" x14ac:dyDescent="0.2">
      <c r="B235" s="155"/>
      <c r="D235" s="150" t="s">
        <v>376</v>
      </c>
      <c r="E235" s="156" t="s">
        <v>1</v>
      </c>
      <c r="F235" s="157" t="s">
        <v>1235</v>
      </c>
      <c r="H235" s="158">
        <v>197.6</v>
      </c>
      <c r="I235" s="159"/>
      <c r="L235" s="155"/>
      <c r="M235" s="160"/>
      <c r="T235" s="161"/>
      <c r="AT235" s="156" t="s">
        <v>376</v>
      </c>
      <c r="AU235" s="156" t="s">
        <v>86</v>
      </c>
      <c r="AV235" s="12" t="s">
        <v>86</v>
      </c>
      <c r="AW235" s="12" t="s">
        <v>34</v>
      </c>
      <c r="AX235" s="12" t="s">
        <v>77</v>
      </c>
      <c r="AY235" s="156" t="s">
        <v>339</v>
      </c>
    </row>
    <row r="236" spans="2:65" s="12" customFormat="1" x14ac:dyDescent="0.2">
      <c r="B236" s="155"/>
      <c r="D236" s="150" t="s">
        <v>376</v>
      </c>
      <c r="E236" s="156" t="s">
        <v>1</v>
      </c>
      <c r="F236" s="157" t="s">
        <v>1236</v>
      </c>
      <c r="H236" s="158">
        <v>8305.7999999999993</v>
      </c>
      <c r="I236" s="159"/>
      <c r="L236" s="155"/>
      <c r="M236" s="160"/>
      <c r="T236" s="161"/>
      <c r="AT236" s="156" t="s">
        <v>376</v>
      </c>
      <c r="AU236" s="156" t="s">
        <v>86</v>
      </c>
      <c r="AV236" s="12" t="s">
        <v>86</v>
      </c>
      <c r="AW236" s="12" t="s">
        <v>34</v>
      </c>
      <c r="AX236" s="12" t="s">
        <v>77</v>
      </c>
      <c r="AY236" s="156" t="s">
        <v>339</v>
      </c>
    </row>
    <row r="237" spans="2:65" s="12" customFormat="1" x14ac:dyDescent="0.2">
      <c r="B237" s="155"/>
      <c r="D237" s="150" t="s">
        <v>376</v>
      </c>
      <c r="E237" s="156" t="s">
        <v>1</v>
      </c>
      <c r="F237" s="157" t="s">
        <v>1237</v>
      </c>
      <c r="H237" s="158">
        <v>-656.17399999999998</v>
      </c>
      <c r="I237" s="159"/>
      <c r="L237" s="155"/>
      <c r="M237" s="160"/>
      <c r="T237" s="161"/>
      <c r="AT237" s="156" t="s">
        <v>376</v>
      </c>
      <c r="AU237" s="156" t="s">
        <v>86</v>
      </c>
      <c r="AV237" s="12" t="s">
        <v>86</v>
      </c>
      <c r="AW237" s="12" t="s">
        <v>34</v>
      </c>
      <c r="AX237" s="12" t="s">
        <v>77</v>
      </c>
      <c r="AY237" s="156" t="s">
        <v>339</v>
      </c>
    </row>
    <row r="238" spans="2:65" s="13" customFormat="1" x14ac:dyDescent="0.2">
      <c r="B238" s="162"/>
      <c r="D238" s="150" t="s">
        <v>376</v>
      </c>
      <c r="E238" s="163" t="s">
        <v>1</v>
      </c>
      <c r="F238" s="164" t="s">
        <v>398</v>
      </c>
      <c r="H238" s="165">
        <v>8392.1990000000005</v>
      </c>
      <c r="I238" s="166"/>
      <c r="L238" s="162"/>
      <c r="M238" s="167"/>
      <c r="T238" s="168"/>
      <c r="AT238" s="163" t="s">
        <v>376</v>
      </c>
      <c r="AU238" s="163" t="s">
        <v>86</v>
      </c>
      <c r="AV238" s="13" t="s">
        <v>249</v>
      </c>
      <c r="AW238" s="13" t="s">
        <v>34</v>
      </c>
      <c r="AX238" s="13" t="s">
        <v>84</v>
      </c>
      <c r="AY238" s="163" t="s">
        <v>339</v>
      </c>
    </row>
    <row r="239" spans="2:65" s="1" customFormat="1" ht="16.5" customHeight="1" x14ac:dyDescent="0.2">
      <c r="B239" s="136"/>
      <c r="C239" s="137" t="s">
        <v>478</v>
      </c>
      <c r="D239" s="137" t="s">
        <v>342</v>
      </c>
      <c r="E239" s="138" t="s">
        <v>1082</v>
      </c>
      <c r="F239" s="139" t="s">
        <v>1083</v>
      </c>
      <c r="G239" s="140" t="s">
        <v>381</v>
      </c>
      <c r="H239" s="141">
        <v>656.17399999999998</v>
      </c>
      <c r="I239" s="142"/>
      <c r="J239" s="143">
        <f>ROUND(I239*H239,2)</f>
        <v>0</v>
      </c>
      <c r="K239" s="139" t="s">
        <v>346</v>
      </c>
      <c r="L239" s="32"/>
      <c r="M239" s="144" t="s">
        <v>1</v>
      </c>
      <c r="N239" s="145" t="s">
        <v>42</v>
      </c>
      <c r="P239" s="146">
        <f>O239*H239</f>
        <v>0</v>
      </c>
      <c r="Q239" s="146">
        <v>0</v>
      </c>
      <c r="R239" s="146">
        <f>Q239*H239</f>
        <v>0</v>
      </c>
      <c r="S239" s="146">
        <v>0</v>
      </c>
      <c r="T239" s="147">
        <f>S239*H239</f>
        <v>0</v>
      </c>
      <c r="AR239" s="148" t="s">
        <v>249</v>
      </c>
      <c r="AT239" s="148" t="s">
        <v>342</v>
      </c>
      <c r="AU239" s="148" t="s">
        <v>86</v>
      </c>
      <c r="AY239" s="17" t="s">
        <v>339</v>
      </c>
      <c r="BE239" s="149">
        <f>IF(N239="základní",J239,0)</f>
        <v>0</v>
      </c>
      <c r="BF239" s="149">
        <f>IF(N239="snížená",J239,0)</f>
        <v>0</v>
      </c>
      <c r="BG239" s="149">
        <f>IF(N239="zákl. přenesená",J239,0)</f>
        <v>0</v>
      </c>
      <c r="BH239" s="149">
        <f>IF(N239="sníž. přenesená",J239,0)</f>
        <v>0</v>
      </c>
      <c r="BI239" s="149">
        <f>IF(N239="nulová",J239,0)</f>
        <v>0</v>
      </c>
      <c r="BJ239" s="17" t="s">
        <v>84</v>
      </c>
      <c r="BK239" s="149">
        <f>ROUND(I239*H239,2)</f>
        <v>0</v>
      </c>
      <c r="BL239" s="17" t="s">
        <v>249</v>
      </c>
      <c r="BM239" s="148" t="s">
        <v>1238</v>
      </c>
    </row>
    <row r="240" spans="2:65" s="1" customFormat="1" ht="19.2" x14ac:dyDescent="0.2">
      <c r="B240" s="32"/>
      <c r="D240" s="150" t="s">
        <v>348</v>
      </c>
      <c r="F240" s="151" t="s">
        <v>1085</v>
      </c>
      <c r="I240" s="152"/>
      <c r="L240" s="32"/>
      <c r="M240" s="153"/>
      <c r="T240" s="56"/>
      <c r="AT240" s="17" t="s">
        <v>348</v>
      </c>
      <c r="AU240" s="17" t="s">
        <v>86</v>
      </c>
    </row>
    <row r="241" spans="2:65" s="12" customFormat="1" x14ac:dyDescent="0.2">
      <c r="B241" s="155"/>
      <c r="D241" s="150" t="s">
        <v>376</v>
      </c>
      <c r="E241" s="156" t="s">
        <v>1</v>
      </c>
      <c r="F241" s="157" t="s">
        <v>1239</v>
      </c>
      <c r="H241" s="158">
        <v>656.17399999999998</v>
      </c>
      <c r="I241" s="159"/>
      <c r="L241" s="155"/>
      <c r="M241" s="160"/>
      <c r="T241" s="161"/>
      <c r="AT241" s="156" t="s">
        <v>376</v>
      </c>
      <c r="AU241" s="156" t="s">
        <v>86</v>
      </c>
      <c r="AV241" s="12" t="s">
        <v>86</v>
      </c>
      <c r="AW241" s="12" t="s">
        <v>34</v>
      </c>
      <c r="AX241" s="12" t="s">
        <v>84</v>
      </c>
      <c r="AY241" s="156" t="s">
        <v>339</v>
      </c>
    </row>
    <row r="242" spans="2:65" s="1" customFormat="1" ht="16.5" customHeight="1" x14ac:dyDescent="0.2">
      <c r="B242" s="136"/>
      <c r="C242" s="169" t="s">
        <v>483</v>
      </c>
      <c r="D242" s="169" t="s">
        <v>490</v>
      </c>
      <c r="E242" s="170" t="s">
        <v>678</v>
      </c>
      <c r="F242" s="171" t="s">
        <v>679</v>
      </c>
      <c r="G242" s="172" t="s">
        <v>493</v>
      </c>
      <c r="H242" s="173">
        <v>386.46199999999999</v>
      </c>
      <c r="I242" s="174"/>
      <c r="J242" s="175">
        <f>ROUND(I242*H242,2)</f>
        <v>0</v>
      </c>
      <c r="K242" s="171" t="s">
        <v>346</v>
      </c>
      <c r="L242" s="176"/>
      <c r="M242" s="177" t="s">
        <v>1</v>
      </c>
      <c r="N242" s="178" t="s">
        <v>42</v>
      </c>
      <c r="P242" s="146">
        <f>O242*H242</f>
        <v>0</v>
      </c>
      <c r="Q242" s="146">
        <v>1</v>
      </c>
      <c r="R242" s="146">
        <f>Q242*H242</f>
        <v>386.46199999999999</v>
      </c>
      <c r="S242" s="146">
        <v>0</v>
      </c>
      <c r="T242" s="147">
        <f>S242*H242</f>
        <v>0</v>
      </c>
      <c r="AR242" s="148" t="s">
        <v>494</v>
      </c>
      <c r="AT242" s="148" t="s">
        <v>490</v>
      </c>
      <c r="AU242" s="148" t="s">
        <v>86</v>
      </c>
      <c r="AY242" s="17" t="s">
        <v>339</v>
      </c>
      <c r="BE242" s="149">
        <f>IF(N242="základní",J242,0)</f>
        <v>0</v>
      </c>
      <c r="BF242" s="149">
        <f>IF(N242="snížená",J242,0)</f>
        <v>0</v>
      </c>
      <c r="BG242" s="149">
        <f>IF(N242="zákl. přenesená",J242,0)</f>
        <v>0</v>
      </c>
      <c r="BH242" s="149">
        <f>IF(N242="sníž. přenesená",J242,0)</f>
        <v>0</v>
      </c>
      <c r="BI242" s="149">
        <f>IF(N242="nulová",J242,0)</f>
        <v>0</v>
      </c>
      <c r="BJ242" s="17" t="s">
        <v>84</v>
      </c>
      <c r="BK242" s="149">
        <f>ROUND(I242*H242,2)</f>
        <v>0</v>
      </c>
      <c r="BL242" s="17" t="s">
        <v>494</v>
      </c>
      <c r="BM242" s="148" t="s">
        <v>1240</v>
      </c>
    </row>
    <row r="243" spans="2:65" s="1" customFormat="1" x14ac:dyDescent="0.2">
      <c r="B243" s="32"/>
      <c r="D243" s="150" t="s">
        <v>348</v>
      </c>
      <c r="F243" s="151" t="s">
        <v>679</v>
      </c>
      <c r="I243" s="152"/>
      <c r="L243" s="32"/>
      <c r="M243" s="153"/>
      <c r="T243" s="56"/>
      <c r="AT243" s="17" t="s">
        <v>348</v>
      </c>
      <c r="AU243" s="17" t="s">
        <v>86</v>
      </c>
    </row>
    <row r="244" spans="2:65" s="12" customFormat="1" x14ac:dyDescent="0.2">
      <c r="B244" s="155"/>
      <c r="D244" s="150" t="s">
        <v>376</v>
      </c>
      <c r="E244" s="156" t="s">
        <v>1</v>
      </c>
      <c r="F244" s="157" t="s">
        <v>1241</v>
      </c>
      <c r="H244" s="158">
        <v>288.90199999999999</v>
      </c>
      <c r="I244" s="159"/>
      <c r="L244" s="155"/>
      <c r="M244" s="160"/>
      <c r="T244" s="161"/>
      <c r="AT244" s="156" t="s">
        <v>376</v>
      </c>
      <c r="AU244" s="156" t="s">
        <v>86</v>
      </c>
      <c r="AV244" s="12" t="s">
        <v>86</v>
      </c>
      <c r="AW244" s="12" t="s">
        <v>34</v>
      </c>
      <c r="AX244" s="12" t="s">
        <v>77</v>
      </c>
      <c r="AY244" s="156" t="s">
        <v>339</v>
      </c>
    </row>
    <row r="245" spans="2:65" s="12" customFormat="1" x14ac:dyDescent="0.2">
      <c r="B245" s="155"/>
      <c r="D245" s="150" t="s">
        <v>376</v>
      </c>
      <c r="E245" s="156" t="s">
        <v>1</v>
      </c>
      <c r="F245" s="157" t="s">
        <v>1242</v>
      </c>
      <c r="H245" s="158">
        <v>35.64</v>
      </c>
      <c r="I245" s="159"/>
      <c r="L245" s="155"/>
      <c r="M245" s="160"/>
      <c r="T245" s="161"/>
      <c r="AT245" s="156" t="s">
        <v>376</v>
      </c>
      <c r="AU245" s="156" t="s">
        <v>86</v>
      </c>
      <c r="AV245" s="12" t="s">
        <v>86</v>
      </c>
      <c r="AW245" s="12" t="s">
        <v>34</v>
      </c>
      <c r="AX245" s="12" t="s">
        <v>77</v>
      </c>
      <c r="AY245" s="156" t="s">
        <v>339</v>
      </c>
    </row>
    <row r="246" spans="2:65" s="12" customFormat="1" x14ac:dyDescent="0.2">
      <c r="B246" s="155"/>
      <c r="D246" s="150" t="s">
        <v>376</v>
      </c>
      <c r="E246" s="156" t="s">
        <v>1</v>
      </c>
      <c r="F246" s="157" t="s">
        <v>1243</v>
      </c>
      <c r="H246" s="158">
        <v>61.92</v>
      </c>
      <c r="I246" s="159"/>
      <c r="L246" s="155"/>
      <c r="M246" s="160"/>
      <c r="T246" s="161"/>
      <c r="AT246" s="156" t="s">
        <v>376</v>
      </c>
      <c r="AU246" s="156" t="s">
        <v>86</v>
      </c>
      <c r="AV246" s="12" t="s">
        <v>86</v>
      </c>
      <c r="AW246" s="12" t="s">
        <v>34</v>
      </c>
      <c r="AX246" s="12" t="s">
        <v>77</v>
      </c>
      <c r="AY246" s="156" t="s">
        <v>339</v>
      </c>
    </row>
    <row r="247" spans="2:65" s="13" customFormat="1" x14ac:dyDescent="0.2">
      <c r="B247" s="162"/>
      <c r="D247" s="150" t="s">
        <v>376</v>
      </c>
      <c r="E247" s="163" t="s">
        <v>1</v>
      </c>
      <c r="F247" s="164" t="s">
        <v>398</v>
      </c>
      <c r="H247" s="165">
        <v>386.46199999999999</v>
      </c>
      <c r="I247" s="166"/>
      <c r="L247" s="162"/>
      <c r="M247" s="167"/>
      <c r="T247" s="168"/>
      <c r="AT247" s="163" t="s">
        <v>376</v>
      </c>
      <c r="AU247" s="163" t="s">
        <v>86</v>
      </c>
      <c r="AV247" s="13" t="s">
        <v>249</v>
      </c>
      <c r="AW247" s="13" t="s">
        <v>34</v>
      </c>
      <c r="AX247" s="13" t="s">
        <v>84</v>
      </c>
      <c r="AY247" s="163" t="s">
        <v>339</v>
      </c>
    </row>
    <row r="248" spans="2:65" s="1" customFormat="1" ht="16.5" customHeight="1" x14ac:dyDescent="0.2">
      <c r="B248" s="136"/>
      <c r="C248" s="169" t="s">
        <v>489</v>
      </c>
      <c r="D248" s="169" t="s">
        <v>490</v>
      </c>
      <c r="E248" s="170" t="s">
        <v>716</v>
      </c>
      <c r="F248" s="171" t="s">
        <v>717</v>
      </c>
      <c r="G248" s="172" t="s">
        <v>381</v>
      </c>
      <c r="H248" s="173">
        <v>9500.7919999999995</v>
      </c>
      <c r="I248" s="174"/>
      <c r="J248" s="175">
        <f>ROUND(I248*H248,2)</f>
        <v>0</v>
      </c>
      <c r="K248" s="171" t="s">
        <v>346</v>
      </c>
      <c r="L248" s="176"/>
      <c r="M248" s="177" t="s">
        <v>1</v>
      </c>
      <c r="N248" s="178" t="s">
        <v>42</v>
      </c>
      <c r="P248" s="146">
        <f>O248*H248</f>
        <v>0</v>
      </c>
      <c r="Q248" s="146">
        <v>4.0000000000000002E-4</v>
      </c>
      <c r="R248" s="146">
        <f>Q248*H248</f>
        <v>3.8003168000000001</v>
      </c>
      <c r="S248" s="146">
        <v>0</v>
      </c>
      <c r="T248" s="147">
        <f>S248*H248</f>
        <v>0</v>
      </c>
      <c r="AR248" s="148" t="s">
        <v>494</v>
      </c>
      <c r="AT248" s="148" t="s">
        <v>490</v>
      </c>
      <c r="AU248" s="148" t="s">
        <v>86</v>
      </c>
      <c r="AY248" s="17" t="s">
        <v>339</v>
      </c>
      <c r="BE248" s="149">
        <f>IF(N248="základní",J248,0)</f>
        <v>0</v>
      </c>
      <c r="BF248" s="149">
        <f>IF(N248="snížená",J248,0)</f>
        <v>0</v>
      </c>
      <c r="BG248" s="149">
        <f>IF(N248="zákl. přenesená",J248,0)</f>
        <v>0</v>
      </c>
      <c r="BH248" s="149">
        <f>IF(N248="sníž. přenesená",J248,0)</f>
        <v>0</v>
      </c>
      <c r="BI248" s="149">
        <f>IF(N248="nulová",J248,0)</f>
        <v>0</v>
      </c>
      <c r="BJ248" s="17" t="s">
        <v>84</v>
      </c>
      <c r="BK248" s="149">
        <f>ROUND(I248*H248,2)</f>
        <v>0</v>
      </c>
      <c r="BL248" s="17" t="s">
        <v>494</v>
      </c>
      <c r="BM248" s="148" t="s">
        <v>1244</v>
      </c>
    </row>
    <row r="249" spans="2:65" s="1" customFormat="1" x14ac:dyDescent="0.2">
      <c r="B249" s="32"/>
      <c r="D249" s="150" t="s">
        <v>348</v>
      </c>
      <c r="F249" s="151" t="s">
        <v>717</v>
      </c>
      <c r="I249" s="152"/>
      <c r="L249" s="32"/>
      <c r="M249" s="153"/>
      <c r="T249" s="56"/>
      <c r="AT249" s="17" t="s">
        <v>348</v>
      </c>
      <c r="AU249" s="17" t="s">
        <v>86</v>
      </c>
    </row>
    <row r="250" spans="2:65" s="12" customFormat="1" x14ac:dyDescent="0.2">
      <c r="B250" s="155"/>
      <c r="D250" s="150" t="s">
        <v>376</v>
      </c>
      <c r="E250" s="156" t="s">
        <v>1</v>
      </c>
      <c r="F250" s="157" t="s">
        <v>1245</v>
      </c>
      <c r="H250" s="158">
        <v>9500.7919999999995</v>
      </c>
      <c r="I250" s="159"/>
      <c r="L250" s="155"/>
      <c r="M250" s="160"/>
      <c r="T250" s="161"/>
      <c r="AT250" s="156" t="s">
        <v>376</v>
      </c>
      <c r="AU250" s="156" t="s">
        <v>86</v>
      </c>
      <c r="AV250" s="12" t="s">
        <v>86</v>
      </c>
      <c r="AW250" s="12" t="s">
        <v>34</v>
      </c>
      <c r="AX250" s="12" t="s">
        <v>84</v>
      </c>
      <c r="AY250" s="156" t="s">
        <v>339</v>
      </c>
    </row>
    <row r="251" spans="2:65" s="1" customFormat="1" ht="16.5" customHeight="1" x14ac:dyDescent="0.2">
      <c r="B251" s="136"/>
      <c r="C251" s="137" t="s">
        <v>497</v>
      </c>
      <c r="D251" s="137" t="s">
        <v>342</v>
      </c>
      <c r="E251" s="138" t="s">
        <v>1199</v>
      </c>
      <c r="F251" s="139" t="s">
        <v>1200</v>
      </c>
      <c r="G251" s="140" t="s">
        <v>381</v>
      </c>
      <c r="H251" s="141">
        <v>433.84</v>
      </c>
      <c r="I251" s="142"/>
      <c r="J251" s="143">
        <f>ROUND(I251*H251,2)</f>
        <v>0</v>
      </c>
      <c r="K251" s="139" t="s">
        <v>1</v>
      </c>
      <c r="L251" s="32"/>
      <c r="M251" s="144" t="s">
        <v>1</v>
      </c>
      <c r="N251" s="145" t="s">
        <v>42</v>
      </c>
      <c r="P251" s="146">
        <f>O251*H251</f>
        <v>0</v>
      </c>
      <c r="Q251" s="146">
        <v>0</v>
      </c>
      <c r="R251" s="146">
        <f>Q251*H251</f>
        <v>0</v>
      </c>
      <c r="S251" s="146">
        <v>0</v>
      </c>
      <c r="T251" s="147">
        <f>S251*H251</f>
        <v>0</v>
      </c>
      <c r="AR251" s="148" t="s">
        <v>249</v>
      </c>
      <c r="AT251" s="148" t="s">
        <v>342</v>
      </c>
      <c r="AU251" s="148" t="s">
        <v>86</v>
      </c>
      <c r="AY251" s="17" t="s">
        <v>339</v>
      </c>
      <c r="BE251" s="149">
        <f>IF(N251="základní",J251,0)</f>
        <v>0</v>
      </c>
      <c r="BF251" s="149">
        <f>IF(N251="snížená",J251,0)</f>
        <v>0</v>
      </c>
      <c r="BG251" s="149">
        <f>IF(N251="zákl. přenesená",J251,0)</f>
        <v>0</v>
      </c>
      <c r="BH251" s="149">
        <f>IF(N251="sníž. přenesená",J251,0)</f>
        <v>0</v>
      </c>
      <c r="BI251" s="149">
        <f>IF(N251="nulová",J251,0)</f>
        <v>0</v>
      </c>
      <c r="BJ251" s="17" t="s">
        <v>84</v>
      </c>
      <c r="BK251" s="149">
        <f>ROUND(I251*H251,2)</f>
        <v>0</v>
      </c>
      <c r="BL251" s="17" t="s">
        <v>249</v>
      </c>
      <c r="BM251" s="148" t="s">
        <v>1246</v>
      </c>
    </row>
    <row r="252" spans="2:65" s="1" customFormat="1" x14ac:dyDescent="0.2">
      <c r="B252" s="32"/>
      <c r="D252" s="150" t="s">
        <v>348</v>
      </c>
      <c r="F252" s="151" t="s">
        <v>1202</v>
      </c>
      <c r="I252" s="152"/>
      <c r="L252" s="32"/>
      <c r="M252" s="153"/>
      <c r="T252" s="56"/>
      <c r="AT252" s="17" t="s">
        <v>348</v>
      </c>
      <c r="AU252" s="17" t="s">
        <v>86</v>
      </c>
    </row>
    <row r="253" spans="2:65" s="12" customFormat="1" x14ac:dyDescent="0.2">
      <c r="B253" s="155"/>
      <c r="D253" s="150" t="s">
        <v>376</v>
      </c>
      <c r="E253" s="156" t="s">
        <v>1</v>
      </c>
      <c r="F253" s="157" t="s">
        <v>1247</v>
      </c>
      <c r="H253" s="158">
        <v>265.83999999999997</v>
      </c>
      <c r="I253" s="159"/>
      <c r="L253" s="155"/>
      <c r="M253" s="160"/>
      <c r="T253" s="161"/>
      <c r="AT253" s="156" t="s">
        <v>376</v>
      </c>
      <c r="AU253" s="156" t="s">
        <v>86</v>
      </c>
      <c r="AV253" s="12" t="s">
        <v>86</v>
      </c>
      <c r="AW253" s="12" t="s">
        <v>34</v>
      </c>
      <c r="AX253" s="12" t="s">
        <v>77</v>
      </c>
      <c r="AY253" s="156" t="s">
        <v>339</v>
      </c>
    </row>
    <row r="254" spans="2:65" s="12" customFormat="1" x14ac:dyDescent="0.2">
      <c r="B254" s="155"/>
      <c r="D254" s="150" t="s">
        <v>376</v>
      </c>
      <c r="E254" s="156" t="s">
        <v>1</v>
      </c>
      <c r="F254" s="157" t="s">
        <v>1248</v>
      </c>
      <c r="H254" s="158">
        <v>168</v>
      </c>
      <c r="I254" s="159"/>
      <c r="L254" s="155"/>
      <c r="M254" s="160"/>
      <c r="T254" s="161"/>
      <c r="AT254" s="156" t="s">
        <v>376</v>
      </c>
      <c r="AU254" s="156" t="s">
        <v>86</v>
      </c>
      <c r="AV254" s="12" t="s">
        <v>86</v>
      </c>
      <c r="AW254" s="12" t="s">
        <v>34</v>
      </c>
      <c r="AX254" s="12" t="s">
        <v>77</v>
      </c>
      <c r="AY254" s="156" t="s">
        <v>339</v>
      </c>
    </row>
    <row r="255" spans="2:65" s="13" customFormat="1" x14ac:dyDescent="0.2">
      <c r="B255" s="162"/>
      <c r="D255" s="150" t="s">
        <v>376</v>
      </c>
      <c r="E255" s="163" t="s">
        <v>1</v>
      </c>
      <c r="F255" s="164" t="s">
        <v>398</v>
      </c>
      <c r="H255" s="165">
        <v>433.84</v>
      </c>
      <c r="I255" s="166"/>
      <c r="L255" s="162"/>
      <c r="M255" s="167"/>
      <c r="T255" s="168"/>
      <c r="AT255" s="163" t="s">
        <v>376</v>
      </c>
      <c r="AU255" s="163" t="s">
        <v>86</v>
      </c>
      <c r="AV255" s="13" t="s">
        <v>249</v>
      </c>
      <c r="AW255" s="13" t="s">
        <v>34</v>
      </c>
      <c r="AX255" s="13" t="s">
        <v>84</v>
      </c>
      <c r="AY255" s="163" t="s">
        <v>339</v>
      </c>
    </row>
    <row r="256" spans="2:65" s="1" customFormat="1" ht="16.5" customHeight="1" x14ac:dyDescent="0.2">
      <c r="B256" s="136"/>
      <c r="C256" s="169" t="s">
        <v>501</v>
      </c>
      <c r="D256" s="169" t="s">
        <v>490</v>
      </c>
      <c r="E256" s="170" t="s">
        <v>1204</v>
      </c>
      <c r="F256" s="171" t="s">
        <v>1205</v>
      </c>
      <c r="G256" s="172" t="s">
        <v>381</v>
      </c>
      <c r="H256" s="173">
        <v>433.84</v>
      </c>
      <c r="I256" s="174"/>
      <c r="J256" s="175">
        <f>ROUND(I256*H256,2)</f>
        <v>0</v>
      </c>
      <c r="K256" s="171" t="s">
        <v>346</v>
      </c>
      <c r="L256" s="176"/>
      <c r="M256" s="177" t="s">
        <v>1</v>
      </c>
      <c r="N256" s="178" t="s">
        <v>42</v>
      </c>
      <c r="P256" s="146">
        <f>O256*H256</f>
        <v>0</v>
      </c>
      <c r="Q256" s="146">
        <v>6.0999999999999997E-4</v>
      </c>
      <c r="R256" s="146">
        <f>Q256*H256</f>
        <v>0.2646424</v>
      </c>
      <c r="S256" s="146">
        <v>0</v>
      </c>
      <c r="T256" s="147">
        <f>S256*H256</f>
        <v>0</v>
      </c>
      <c r="AR256" s="148" t="s">
        <v>494</v>
      </c>
      <c r="AT256" s="148" t="s">
        <v>490</v>
      </c>
      <c r="AU256" s="148" t="s">
        <v>86</v>
      </c>
      <c r="AY256" s="17" t="s">
        <v>339</v>
      </c>
      <c r="BE256" s="149">
        <f>IF(N256="základní",J256,0)</f>
        <v>0</v>
      </c>
      <c r="BF256" s="149">
        <f>IF(N256="snížená",J256,0)</f>
        <v>0</v>
      </c>
      <c r="BG256" s="149">
        <f>IF(N256="zákl. přenesená",J256,0)</f>
        <v>0</v>
      </c>
      <c r="BH256" s="149">
        <f>IF(N256="sníž. přenesená",J256,0)</f>
        <v>0</v>
      </c>
      <c r="BI256" s="149">
        <f>IF(N256="nulová",J256,0)</f>
        <v>0</v>
      </c>
      <c r="BJ256" s="17" t="s">
        <v>84</v>
      </c>
      <c r="BK256" s="149">
        <f>ROUND(I256*H256,2)</f>
        <v>0</v>
      </c>
      <c r="BL256" s="17" t="s">
        <v>494</v>
      </c>
      <c r="BM256" s="148" t="s">
        <v>1249</v>
      </c>
    </row>
    <row r="257" spans="2:65" s="1" customFormat="1" x14ac:dyDescent="0.2">
      <c r="B257" s="32"/>
      <c r="D257" s="150" t="s">
        <v>348</v>
      </c>
      <c r="F257" s="151" t="s">
        <v>1205</v>
      </c>
      <c r="I257" s="152"/>
      <c r="L257" s="32"/>
      <c r="M257" s="153"/>
      <c r="T257" s="56"/>
      <c r="AT257" s="17" t="s">
        <v>348</v>
      </c>
      <c r="AU257" s="17" t="s">
        <v>86</v>
      </c>
    </row>
    <row r="258" spans="2:65" s="1" customFormat="1" ht="16.5" customHeight="1" x14ac:dyDescent="0.2">
      <c r="B258" s="136"/>
      <c r="C258" s="137" t="s">
        <v>505</v>
      </c>
      <c r="D258" s="137" t="s">
        <v>342</v>
      </c>
      <c r="E258" s="138" t="s">
        <v>1250</v>
      </c>
      <c r="F258" s="139" t="s">
        <v>1251</v>
      </c>
      <c r="G258" s="140" t="s">
        <v>373</v>
      </c>
      <c r="H258" s="141">
        <v>210</v>
      </c>
      <c r="I258" s="142"/>
      <c r="J258" s="143">
        <f>ROUND(I258*H258,2)</f>
        <v>0</v>
      </c>
      <c r="K258" s="139" t="s">
        <v>346</v>
      </c>
      <c r="L258" s="32"/>
      <c r="M258" s="144" t="s">
        <v>1</v>
      </c>
      <c r="N258" s="145" t="s">
        <v>42</v>
      </c>
      <c r="P258" s="146">
        <f>O258*H258</f>
        <v>0</v>
      </c>
      <c r="Q258" s="146">
        <v>0</v>
      </c>
      <c r="R258" s="146">
        <f>Q258*H258</f>
        <v>0</v>
      </c>
      <c r="S258" s="146">
        <v>0</v>
      </c>
      <c r="T258" s="147">
        <f>S258*H258</f>
        <v>0</v>
      </c>
      <c r="AR258" s="148" t="s">
        <v>249</v>
      </c>
      <c r="AT258" s="148" t="s">
        <v>342</v>
      </c>
      <c r="AU258" s="148" t="s">
        <v>86</v>
      </c>
      <c r="AY258" s="17" t="s">
        <v>339</v>
      </c>
      <c r="BE258" s="149">
        <f>IF(N258="základní",J258,0)</f>
        <v>0</v>
      </c>
      <c r="BF258" s="149">
        <f>IF(N258="snížená",J258,0)</f>
        <v>0</v>
      </c>
      <c r="BG258" s="149">
        <f>IF(N258="zákl. přenesená",J258,0)</f>
        <v>0</v>
      </c>
      <c r="BH258" s="149">
        <f>IF(N258="sníž. přenesená",J258,0)</f>
        <v>0</v>
      </c>
      <c r="BI258" s="149">
        <f>IF(N258="nulová",J258,0)</f>
        <v>0</v>
      </c>
      <c r="BJ258" s="17" t="s">
        <v>84</v>
      </c>
      <c r="BK258" s="149">
        <f>ROUND(I258*H258,2)</f>
        <v>0</v>
      </c>
      <c r="BL258" s="17" t="s">
        <v>249</v>
      </c>
      <c r="BM258" s="148" t="s">
        <v>1252</v>
      </c>
    </row>
    <row r="259" spans="2:65" s="1" customFormat="1" ht="28.8" x14ac:dyDescent="0.2">
      <c r="B259" s="32"/>
      <c r="D259" s="150" t="s">
        <v>348</v>
      </c>
      <c r="F259" s="151" t="s">
        <v>1253</v>
      </c>
      <c r="I259" s="152"/>
      <c r="L259" s="32"/>
      <c r="M259" s="153"/>
      <c r="T259" s="56"/>
      <c r="AT259" s="17" t="s">
        <v>348</v>
      </c>
      <c r="AU259" s="17" t="s">
        <v>86</v>
      </c>
    </row>
    <row r="260" spans="2:65" s="12" customFormat="1" x14ac:dyDescent="0.2">
      <c r="B260" s="155"/>
      <c r="D260" s="150" t="s">
        <v>376</v>
      </c>
      <c r="E260" s="156" t="s">
        <v>1</v>
      </c>
      <c r="F260" s="157" t="s">
        <v>1254</v>
      </c>
      <c r="H260" s="158">
        <v>210</v>
      </c>
      <c r="I260" s="159"/>
      <c r="L260" s="155"/>
      <c r="M260" s="160"/>
      <c r="T260" s="161"/>
      <c r="AT260" s="156" t="s">
        <v>376</v>
      </c>
      <c r="AU260" s="156" t="s">
        <v>86</v>
      </c>
      <c r="AV260" s="12" t="s">
        <v>86</v>
      </c>
      <c r="AW260" s="12" t="s">
        <v>34</v>
      </c>
      <c r="AX260" s="12" t="s">
        <v>84</v>
      </c>
      <c r="AY260" s="156" t="s">
        <v>339</v>
      </c>
    </row>
    <row r="261" spans="2:65" s="1" customFormat="1" ht="16.5" customHeight="1" x14ac:dyDescent="0.2">
      <c r="B261" s="136"/>
      <c r="C261" s="137" t="s">
        <v>509</v>
      </c>
      <c r="D261" s="137" t="s">
        <v>342</v>
      </c>
      <c r="E261" s="138" t="s">
        <v>386</v>
      </c>
      <c r="F261" s="139" t="s">
        <v>387</v>
      </c>
      <c r="G261" s="140" t="s">
        <v>373</v>
      </c>
      <c r="H261" s="141">
        <v>4416.2489999999998</v>
      </c>
      <c r="I261" s="142"/>
      <c r="J261" s="143">
        <f>ROUND(I261*H261,2)</f>
        <v>0</v>
      </c>
      <c r="K261" s="139" t="s">
        <v>346</v>
      </c>
      <c r="L261" s="32"/>
      <c r="M261" s="144" t="s">
        <v>1</v>
      </c>
      <c r="N261" s="145" t="s">
        <v>42</v>
      </c>
      <c r="P261" s="146">
        <f>O261*H261</f>
        <v>0</v>
      </c>
      <c r="Q261" s="146">
        <v>0</v>
      </c>
      <c r="R261" s="146">
        <f>Q261*H261</f>
        <v>0</v>
      </c>
      <c r="S261" s="146">
        <v>0</v>
      </c>
      <c r="T261" s="147">
        <f>S261*H261</f>
        <v>0</v>
      </c>
      <c r="AR261" s="148" t="s">
        <v>249</v>
      </c>
      <c r="AT261" s="148" t="s">
        <v>342</v>
      </c>
      <c r="AU261" s="148" t="s">
        <v>86</v>
      </c>
      <c r="AY261" s="17" t="s">
        <v>339</v>
      </c>
      <c r="BE261" s="149">
        <f>IF(N261="základní",J261,0)</f>
        <v>0</v>
      </c>
      <c r="BF261" s="149">
        <f>IF(N261="snížená",J261,0)</f>
        <v>0</v>
      </c>
      <c r="BG261" s="149">
        <f>IF(N261="zákl. přenesená",J261,0)</f>
        <v>0</v>
      </c>
      <c r="BH261" s="149">
        <f>IF(N261="sníž. přenesená",J261,0)</f>
        <v>0</v>
      </c>
      <c r="BI261" s="149">
        <f>IF(N261="nulová",J261,0)</f>
        <v>0</v>
      </c>
      <c r="BJ261" s="17" t="s">
        <v>84</v>
      </c>
      <c r="BK261" s="149">
        <f>ROUND(I261*H261,2)</f>
        <v>0</v>
      </c>
      <c r="BL261" s="17" t="s">
        <v>249</v>
      </c>
      <c r="BM261" s="148" t="s">
        <v>1255</v>
      </c>
    </row>
    <row r="262" spans="2:65" s="1" customFormat="1" ht="28.8" x14ac:dyDescent="0.2">
      <c r="B262" s="32"/>
      <c r="D262" s="150" t="s">
        <v>348</v>
      </c>
      <c r="F262" s="151" t="s">
        <v>389</v>
      </c>
      <c r="I262" s="152"/>
      <c r="L262" s="32"/>
      <c r="M262" s="153"/>
      <c r="T262" s="56"/>
      <c r="AT262" s="17" t="s">
        <v>348</v>
      </c>
      <c r="AU262" s="17" t="s">
        <v>86</v>
      </c>
    </row>
    <row r="263" spans="2:65" s="12" customFormat="1" x14ac:dyDescent="0.2">
      <c r="B263" s="155"/>
      <c r="D263" s="150" t="s">
        <v>376</v>
      </c>
      <c r="E263" s="156" t="s">
        <v>1</v>
      </c>
      <c r="F263" s="157" t="s">
        <v>1256</v>
      </c>
      <c r="H263" s="158">
        <v>386.28</v>
      </c>
      <c r="I263" s="159"/>
      <c r="L263" s="155"/>
      <c r="M263" s="160"/>
      <c r="T263" s="161"/>
      <c r="AT263" s="156" t="s">
        <v>376</v>
      </c>
      <c r="AU263" s="156" t="s">
        <v>86</v>
      </c>
      <c r="AV263" s="12" t="s">
        <v>86</v>
      </c>
      <c r="AW263" s="12" t="s">
        <v>34</v>
      </c>
      <c r="AX263" s="12" t="s">
        <v>77</v>
      </c>
      <c r="AY263" s="156" t="s">
        <v>339</v>
      </c>
    </row>
    <row r="264" spans="2:65" s="12" customFormat="1" x14ac:dyDescent="0.2">
      <c r="B264" s="155"/>
      <c r="D264" s="150" t="s">
        <v>376</v>
      </c>
      <c r="E264" s="156" t="s">
        <v>1</v>
      </c>
      <c r="F264" s="157" t="s">
        <v>1257</v>
      </c>
      <c r="H264" s="158">
        <v>32.22</v>
      </c>
      <c r="I264" s="159"/>
      <c r="L264" s="155"/>
      <c r="M264" s="160"/>
      <c r="T264" s="161"/>
      <c r="AT264" s="156" t="s">
        <v>376</v>
      </c>
      <c r="AU264" s="156" t="s">
        <v>86</v>
      </c>
      <c r="AV264" s="12" t="s">
        <v>86</v>
      </c>
      <c r="AW264" s="12" t="s">
        <v>34</v>
      </c>
      <c r="AX264" s="12" t="s">
        <v>77</v>
      </c>
      <c r="AY264" s="156" t="s">
        <v>339</v>
      </c>
    </row>
    <row r="265" spans="2:65" s="12" customFormat="1" x14ac:dyDescent="0.2">
      <c r="B265" s="155"/>
      <c r="D265" s="150" t="s">
        <v>376</v>
      </c>
      <c r="E265" s="156" t="s">
        <v>1</v>
      </c>
      <c r="F265" s="157" t="s">
        <v>1258</v>
      </c>
      <c r="H265" s="158">
        <v>36.048000000000002</v>
      </c>
      <c r="I265" s="159"/>
      <c r="L265" s="155"/>
      <c r="M265" s="160"/>
      <c r="T265" s="161"/>
      <c r="AT265" s="156" t="s">
        <v>376</v>
      </c>
      <c r="AU265" s="156" t="s">
        <v>86</v>
      </c>
      <c r="AV265" s="12" t="s">
        <v>86</v>
      </c>
      <c r="AW265" s="12" t="s">
        <v>34</v>
      </c>
      <c r="AX265" s="12" t="s">
        <v>77</v>
      </c>
      <c r="AY265" s="156" t="s">
        <v>339</v>
      </c>
    </row>
    <row r="266" spans="2:65" s="12" customFormat="1" x14ac:dyDescent="0.2">
      <c r="B266" s="155"/>
      <c r="D266" s="150" t="s">
        <v>376</v>
      </c>
      <c r="E266" s="156" t="s">
        <v>1</v>
      </c>
      <c r="F266" s="157" t="s">
        <v>1259</v>
      </c>
      <c r="H266" s="158">
        <v>1621.44</v>
      </c>
      <c r="I266" s="159"/>
      <c r="L266" s="155"/>
      <c r="M266" s="160"/>
      <c r="T266" s="161"/>
      <c r="AT266" s="156" t="s">
        <v>376</v>
      </c>
      <c r="AU266" s="156" t="s">
        <v>86</v>
      </c>
      <c r="AV266" s="12" t="s">
        <v>86</v>
      </c>
      <c r="AW266" s="12" t="s">
        <v>34</v>
      </c>
      <c r="AX266" s="12" t="s">
        <v>77</v>
      </c>
      <c r="AY266" s="156" t="s">
        <v>339</v>
      </c>
    </row>
    <row r="267" spans="2:65" s="12" customFormat="1" x14ac:dyDescent="0.2">
      <c r="B267" s="155"/>
      <c r="D267" s="150" t="s">
        <v>376</v>
      </c>
      <c r="E267" s="156" t="s">
        <v>1</v>
      </c>
      <c r="F267" s="157" t="s">
        <v>1260</v>
      </c>
      <c r="H267" s="158">
        <v>310.125</v>
      </c>
      <c r="I267" s="159"/>
      <c r="L267" s="155"/>
      <c r="M267" s="160"/>
      <c r="T267" s="161"/>
      <c r="AT267" s="156" t="s">
        <v>376</v>
      </c>
      <c r="AU267" s="156" t="s">
        <v>86</v>
      </c>
      <c r="AV267" s="12" t="s">
        <v>86</v>
      </c>
      <c r="AW267" s="12" t="s">
        <v>34</v>
      </c>
      <c r="AX267" s="12" t="s">
        <v>77</v>
      </c>
      <c r="AY267" s="156" t="s">
        <v>339</v>
      </c>
    </row>
    <row r="268" spans="2:65" s="12" customFormat="1" x14ac:dyDescent="0.2">
      <c r="B268" s="155"/>
      <c r="D268" s="150" t="s">
        <v>376</v>
      </c>
      <c r="E268" s="156" t="s">
        <v>1</v>
      </c>
      <c r="F268" s="157" t="s">
        <v>1258</v>
      </c>
      <c r="H268" s="158">
        <v>36.048000000000002</v>
      </c>
      <c r="I268" s="159"/>
      <c r="L268" s="155"/>
      <c r="M268" s="160"/>
      <c r="T268" s="161"/>
      <c r="AT268" s="156" t="s">
        <v>376</v>
      </c>
      <c r="AU268" s="156" t="s">
        <v>86</v>
      </c>
      <c r="AV268" s="12" t="s">
        <v>86</v>
      </c>
      <c r="AW268" s="12" t="s">
        <v>34</v>
      </c>
      <c r="AX268" s="12" t="s">
        <v>77</v>
      </c>
      <c r="AY268" s="156" t="s">
        <v>339</v>
      </c>
    </row>
    <row r="269" spans="2:65" s="12" customFormat="1" x14ac:dyDescent="0.2">
      <c r="B269" s="155"/>
      <c r="D269" s="150" t="s">
        <v>376</v>
      </c>
      <c r="E269" s="156" t="s">
        <v>1</v>
      </c>
      <c r="F269" s="157" t="s">
        <v>1261</v>
      </c>
      <c r="H269" s="158">
        <v>1094.4000000000001</v>
      </c>
      <c r="I269" s="159"/>
      <c r="L269" s="155"/>
      <c r="M269" s="160"/>
      <c r="T269" s="161"/>
      <c r="AT269" s="156" t="s">
        <v>376</v>
      </c>
      <c r="AU269" s="156" t="s">
        <v>86</v>
      </c>
      <c r="AV269" s="12" t="s">
        <v>86</v>
      </c>
      <c r="AW269" s="12" t="s">
        <v>34</v>
      </c>
      <c r="AX269" s="12" t="s">
        <v>77</v>
      </c>
      <c r="AY269" s="156" t="s">
        <v>339</v>
      </c>
    </row>
    <row r="270" spans="2:65" s="12" customFormat="1" x14ac:dyDescent="0.2">
      <c r="B270" s="155"/>
      <c r="D270" s="150" t="s">
        <v>376</v>
      </c>
      <c r="E270" s="156" t="s">
        <v>1</v>
      </c>
      <c r="F270" s="157" t="s">
        <v>1262</v>
      </c>
      <c r="H270" s="158">
        <v>568.97400000000005</v>
      </c>
      <c r="I270" s="159"/>
      <c r="L270" s="155"/>
      <c r="M270" s="160"/>
      <c r="T270" s="161"/>
      <c r="AT270" s="156" t="s">
        <v>376</v>
      </c>
      <c r="AU270" s="156" t="s">
        <v>86</v>
      </c>
      <c r="AV270" s="12" t="s">
        <v>86</v>
      </c>
      <c r="AW270" s="12" t="s">
        <v>34</v>
      </c>
      <c r="AX270" s="12" t="s">
        <v>77</v>
      </c>
      <c r="AY270" s="156" t="s">
        <v>339</v>
      </c>
    </row>
    <row r="271" spans="2:65" s="12" customFormat="1" x14ac:dyDescent="0.2">
      <c r="B271" s="155"/>
      <c r="D271" s="150" t="s">
        <v>376</v>
      </c>
      <c r="E271" s="156" t="s">
        <v>1</v>
      </c>
      <c r="F271" s="157" t="s">
        <v>1263</v>
      </c>
      <c r="H271" s="158">
        <v>330.714</v>
      </c>
      <c r="I271" s="159"/>
      <c r="L271" s="155"/>
      <c r="M271" s="160"/>
      <c r="T271" s="161"/>
      <c r="AT271" s="156" t="s">
        <v>376</v>
      </c>
      <c r="AU271" s="156" t="s">
        <v>86</v>
      </c>
      <c r="AV271" s="12" t="s">
        <v>86</v>
      </c>
      <c r="AW271" s="12" t="s">
        <v>34</v>
      </c>
      <c r="AX271" s="12" t="s">
        <v>77</v>
      </c>
      <c r="AY271" s="156" t="s">
        <v>339</v>
      </c>
    </row>
    <row r="272" spans="2:65" s="13" customFormat="1" x14ac:dyDescent="0.2">
      <c r="B272" s="162"/>
      <c r="D272" s="150" t="s">
        <v>376</v>
      </c>
      <c r="E272" s="163" t="s">
        <v>1</v>
      </c>
      <c r="F272" s="164" t="s">
        <v>398</v>
      </c>
      <c r="H272" s="165">
        <v>4416.2490000000007</v>
      </c>
      <c r="I272" s="166"/>
      <c r="L272" s="162"/>
      <c r="M272" s="167"/>
      <c r="T272" s="168"/>
      <c r="AT272" s="163" t="s">
        <v>376</v>
      </c>
      <c r="AU272" s="163" t="s">
        <v>86</v>
      </c>
      <c r="AV272" s="13" t="s">
        <v>249</v>
      </c>
      <c r="AW272" s="13" t="s">
        <v>34</v>
      </c>
      <c r="AX272" s="13" t="s">
        <v>84</v>
      </c>
      <c r="AY272" s="163" t="s">
        <v>339</v>
      </c>
    </row>
    <row r="273" spans="2:65" s="1" customFormat="1" ht="16.5" customHeight="1" x14ac:dyDescent="0.2">
      <c r="B273" s="136"/>
      <c r="C273" s="169" t="s">
        <v>513</v>
      </c>
      <c r="D273" s="169" t="s">
        <v>490</v>
      </c>
      <c r="E273" s="170" t="s">
        <v>491</v>
      </c>
      <c r="F273" s="171" t="s">
        <v>492</v>
      </c>
      <c r="G273" s="172" t="s">
        <v>493</v>
      </c>
      <c r="H273" s="173">
        <v>4403.0200000000004</v>
      </c>
      <c r="I273" s="174"/>
      <c r="J273" s="175">
        <f>ROUND(I273*H273,2)</f>
        <v>0</v>
      </c>
      <c r="K273" s="171" t="s">
        <v>346</v>
      </c>
      <c r="L273" s="176"/>
      <c r="M273" s="177" t="s">
        <v>1</v>
      </c>
      <c r="N273" s="178" t="s">
        <v>42</v>
      </c>
      <c r="P273" s="146">
        <f>O273*H273</f>
        <v>0</v>
      </c>
      <c r="Q273" s="146">
        <v>1</v>
      </c>
      <c r="R273" s="146">
        <f>Q273*H273</f>
        <v>4403.0200000000004</v>
      </c>
      <c r="S273" s="146">
        <v>0</v>
      </c>
      <c r="T273" s="147">
        <f>S273*H273</f>
        <v>0</v>
      </c>
      <c r="AR273" s="148" t="s">
        <v>494</v>
      </c>
      <c r="AT273" s="148" t="s">
        <v>490</v>
      </c>
      <c r="AU273" s="148" t="s">
        <v>86</v>
      </c>
      <c r="AY273" s="17" t="s">
        <v>339</v>
      </c>
      <c r="BE273" s="149">
        <f>IF(N273="základní",J273,0)</f>
        <v>0</v>
      </c>
      <c r="BF273" s="149">
        <f>IF(N273="snížená",J273,0)</f>
        <v>0</v>
      </c>
      <c r="BG273" s="149">
        <f>IF(N273="zákl. přenesená",J273,0)</f>
        <v>0</v>
      </c>
      <c r="BH273" s="149">
        <f>IF(N273="sníž. přenesená",J273,0)</f>
        <v>0</v>
      </c>
      <c r="BI273" s="149">
        <f>IF(N273="nulová",J273,0)</f>
        <v>0</v>
      </c>
      <c r="BJ273" s="17" t="s">
        <v>84</v>
      </c>
      <c r="BK273" s="149">
        <f>ROUND(I273*H273,2)</f>
        <v>0</v>
      </c>
      <c r="BL273" s="17" t="s">
        <v>494</v>
      </c>
      <c r="BM273" s="148" t="s">
        <v>1264</v>
      </c>
    </row>
    <row r="274" spans="2:65" s="1" customFormat="1" x14ac:dyDescent="0.2">
      <c r="B274" s="32"/>
      <c r="D274" s="150" t="s">
        <v>348</v>
      </c>
      <c r="F274" s="151" t="s">
        <v>492</v>
      </c>
      <c r="I274" s="152"/>
      <c r="L274" s="32"/>
      <c r="M274" s="153"/>
      <c r="T274" s="56"/>
      <c r="AT274" s="17" t="s">
        <v>348</v>
      </c>
      <c r="AU274" s="17" t="s">
        <v>86</v>
      </c>
    </row>
    <row r="275" spans="2:65" s="12" customFormat="1" x14ac:dyDescent="0.2">
      <c r="B275" s="155"/>
      <c r="D275" s="150" t="s">
        <v>376</v>
      </c>
      <c r="E275" s="156" t="s">
        <v>1</v>
      </c>
      <c r="F275" s="157" t="s">
        <v>1265</v>
      </c>
      <c r="H275" s="158">
        <v>357</v>
      </c>
      <c r="I275" s="159"/>
      <c r="L275" s="155"/>
      <c r="M275" s="160"/>
      <c r="T275" s="161"/>
      <c r="AT275" s="156" t="s">
        <v>376</v>
      </c>
      <c r="AU275" s="156" t="s">
        <v>86</v>
      </c>
      <c r="AV275" s="12" t="s">
        <v>86</v>
      </c>
      <c r="AW275" s="12" t="s">
        <v>34</v>
      </c>
      <c r="AX275" s="12" t="s">
        <v>77</v>
      </c>
      <c r="AY275" s="156" t="s">
        <v>339</v>
      </c>
    </row>
    <row r="276" spans="2:65" s="12" customFormat="1" x14ac:dyDescent="0.2">
      <c r="B276" s="155"/>
      <c r="D276" s="150" t="s">
        <v>376</v>
      </c>
      <c r="E276" s="156" t="s">
        <v>1</v>
      </c>
      <c r="F276" s="157" t="s">
        <v>1266</v>
      </c>
      <c r="H276" s="158">
        <v>7507.6229999999996</v>
      </c>
      <c r="I276" s="159"/>
      <c r="L276" s="155"/>
      <c r="M276" s="160"/>
      <c r="T276" s="161"/>
      <c r="AT276" s="156" t="s">
        <v>376</v>
      </c>
      <c r="AU276" s="156" t="s">
        <v>86</v>
      </c>
      <c r="AV276" s="12" t="s">
        <v>86</v>
      </c>
      <c r="AW276" s="12" t="s">
        <v>34</v>
      </c>
      <c r="AX276" s="12" t="s">
        <v>77</v>
      </c>
      <c r="AY276" s="156" t="s">
        <v>339</v>
      </c>
    </row>
    <row r="277" spans="2:65" s="12" customFormat="1" x14ac:dyDescent="0.2">
      <c r="B277" s="155"/>
      <c r="D277" s="150" t="s">
        <v>376</v>
      </c>
      <c r="E277" s="156" t="s">
        <v>1</v>
      </c>
      <c r="F277" s="157" t="s">
        <v>1267</v>
      </c>
      <c r="H277" s="158">
        <v>-3461.6030000000001</v>
      </c>
      <c r="I277" s="159"/>
      <c r="L277" s="155"/>
      <c r="M277" s="160"/>
      <c r="T277" s="161"/>
      <c r="AT277" s="156" t="s">
        <v>376</v>
      </c>
      <c r="AU277" s="156" t="s">
        <v>86</v>
      </c>
      <c r="AV277" s="12" t="s">
        <v>86</v>
      </c>
      <c r="AW277" s="12" t="s">
        <v>34</v>
      </c>
      <c r="AX277" s="12" t="s">
        <v>77</v>
      </c>
      <c r="AY277" s="156" t="s">
        <v>339</v>
      </c>
    </row>
    <row r="278" spans="2:65" s="13" customFormat="1" x14ac:dyDescent="0.2">
      <c r="B278" s="162"/>
      <c r="D278" s="150" t="s">
        <v>376</v>
      </c>
      <c r="E278" s="163" t="s">
        <v>1</v>
      </c>
      <c r="F278" s="164" t="s">
        <v>398</v>
      </c>
      <c r="H278" s="165">
        <v>4403.0199999999995</v>
      </c>
      <c r="I278" s="166"/>
      <c r="L278" s="162"/>
      <c r="M278" s="167"/>
      <c r="T278" s="168"/>
      <c r="AT278" s="163" t="s">
        <v>376</v>
      </c>
      <c r="AU278" s="163" t="s">
        <v>86</v>
      </c>
      <c r="AV278" s="13" t="s">
        <v>249</v>
      </c>
      <c r="AW278" s="13" t="s">
        <v>34</v>
      </c>
      <c r="AX278" s="13" t="s">
        <v>84</v>
      </c>
      <c r="AY278" s="163" t="s">
        <v>339</v>
      </c>
    </row>
    <row r="279" spans="2:65" s="1" customFormat="1" ht="16.5" customHeight="1" x14ac:dyDescent="0.2">
      <c r="B279" s="136"/>
      <c r="C279" s="137" t="s">
        <v>517</v>
      </c>
      <c r="D279" s="137" t="s">
        <v>342</v>
      </c>
      <c r="E279" s="138" t="s">
        <v>1268</v>
      </c>
      <c r="F279" s="139" t="s">
        <v>1269</v>
      </c>
      <c r="G279" s="140" t="s">
        <v>493</v>
      </c>
      <c r="H279" s="141">
        <v>115.872</v>
      </c>
      <c r="I279" s="142"/>
      <c r="J279" s="143">
        <f>ROUND(I279*H279,2)</f>
        <v>0</v>
      </c>
      <c r="K279" s="139" t="s">
        <v>346</v>
      </c>
      <c r="L279" s="32"/>
      <c r="M279" s="144" t="s">
        <v>1</v>
      </c>
      <c r="N279" s="145" t="s">
        <v>42</v>
      </c>
      <c r="P279" s="146">
        <f>O279*H279</f>
        <v>0</v>
      </c>
      <c r="Q279" s="146">
        <v>0</v>
      </c>
      <c r="R279" s="146">
        <f>Q279*H279</f>
        <v>0</v>
      </c>
      <c r="S279" s="146">
        <v>0</v>
      </c>
      <c r="T279" s="147">
        <f>S279*H279</f>
        <v>0</v>
      </c>
      <c r="AR279" s="148" t="s">
        <v>249</v>
      </c>
      <c r="AT279" s="148" t="s">
        <v>342</v>
      </c>
      <c r="AU279" s="148" t="s">
        <v>86</v>
      </c>
      <c r="AY279" s="17" t="s">
        <v>339</v>
      </c>
      <c r="BE279" s="149">
        <f>IF(N279="základní",J279,0)</f>
        <v>0</v>
      </c>
      <c r="BF279" s="149">
        <f>IF(N279="snížená",J279,0)</f>
        <v>0</v>
      </c>
      <c r="BG279" s="149">
        <f>IF(N279="zákl. přenesená",J279,0)</f>
        <v>0</v>
      </c>
      <c r="BH279" s="149">
        <f>IF(N279="sníž. přenesená",J279,0)</f>
        <v>0</v>
      </c>
      <c r="BI279" s="149">
        <f>IF(N279="nulová",J279,0)</f>
        <v>0</v>
      </c>
      <c r="BJ279" s="17" t="s">
        <v>84</v>
      </c>
      <c r="BK279" s="149">
        <f>ROUND(I279*H279,2)</f>
        <v>0</v>
      </c>
      <c r="BL279" s="17" t="s">
        <v>249</v>
      </c>
      <c r="BM279" s="148" t="s">
        <v>1270</v>
      </c>
    </row>
    <row r="280" spans="2:65" s="1" customFormat="1" ht="28.8" x14ac:dyDescent="0.2">
      <c r="B280" s="32"/>
      <c r="D280" s="150" t="s">
        <v>348</v>
      </c>
      <c r="F280" s="151" t="s">
        <v>1271</v>
      </c>
      <c r="I280" s="152"/>
      <c r="L280" s="32"/>
      <c r="M280" s="153"/>
      <c r="T280" s="56"/>
      <c r="AT280" s="17" t="s">
        <v>348</v>
      </c>
      <c r="AU280" s="17" t="s">
        <v>86</v>
      </c>
    </row>
    <row r="281" spans="2:65" s="12" customFormat="1" x14ac:dyDescent="0.2">
      <c r="B281" s="155"/>
      <c r="D281" s="150" t="s">
        <v>376</v>
      </c>
      <c r="E281" s="156" t="s">
        <v>1</v>
      </c>
      <c r="F281" s="157" t="s">
        <v>1272</v>
      </c>
      <c r="H281" s="158">
        <v>115.872</v>
      </c>
      <c r="I281" s="159"/>
      <c r="L281" s="155"/>
      <c r="M281" s="160"/>
      <c r="T281" s="161"/>
      <c r="AT281" s="156" t="s">
        <v>376</v>
      </c>
      <c r="AU281" s="156" t="s">
        <v>86</v>
      </c>
      <c r="AV281" s="12" t="s">
        <v>86</v>
      </c>
      <c r="AW281" s="12" t="s">
        <v>34</v>
      </c>
      <c r="AX281" s="12" t="s">
        <v>84</v>
      </c>
      <c r="AY281" s="156" t="s">
        <v>339</v>
      </c>
    </row>
    <row r="282" spans="2:65" s="1" customFormat="1" ht="16.5" customHeight="1" x14ac:dyDescent="0.2">
      <c r="B282" s="136"/>
      <c r="C282" s="169" t="s">
        <v>521</v>
      </c>
      <c r="D282" s="169" t="s">
        <v>490</v>
      </c>
      <c r="E282" s="170" t="s">
        <v>1273</v>
      </c>
      <c r="F282" s="171" t="s">
        <v>1274</v>
      </c>
      <c r="G282" s="172" t="s">
        <v>345</v>
      </c>
      <c r="H282" s="173">
        <v>1</v>
      </c>
      <c r="I282" s="174"/>
      <c r="J282" s="175">
        <f>ROUND(I282*H282,2)</f>
        <v>0</v>
      </c>
      <c r="K282" s="171" t="s">
        <v>1</v>
      </c>
      <c r="L282" s="176"/>
      <c r="M282" s="177" t="s">
        <v>1</v>
      </c>
      <c r="N282" s="178" t="s">
        <v>42</v>
      </c>
      <c r="P282" s="146">
        <f>O282*H282</f>
        <v>0</v>
      </c>
      <c r="Q282" s="146">
        <v>39.200000000000003</v>
      </c>
      <c r="R282" s="146">
        <f>Q282*H282</f>
        <v>39.200000000000003</v>
      </c>
      <c r="S282" s="146">
        <v>0</v>
      </c>
      <c r="T282" s="147">
        <f>S282*H282</f>
        <v>0</v>
      </c>
      <c r="AR282" s="148" t="s">
        <v>494</v>
      </c>
      <c r="AT282" s="148" t="s">
        <v>490</v>
      </c>
      <c r="AU282" s="148" t="s">
        <v>86</v>
      </c>
      <c r="AY282" s="17" t="s">
        <v>339</v>
      </c>
      <c r="BE282" s="149">
        <f>IF(N282="základní",J282,0)</f>
        <v>0</v>
      </c>
      <c r="BF282" s="149">
        <f>IF(N282="snížená",J282,0)</f>
        <v>0</v>
      </c>
      <c r="BG282" s="149">
        <f>IF(N282="zákl. přenesená",J282,0)</f>
        <v>0</v>
      </c>
      <c r="BH282" s="149">
        <f>IF(N282="sníž. přenesená",J282,0)</f>
        <v>0</v>
      </c>
      <c r="BI282" s="149">
        <f>IF(N282="nulová",J282,0)</f>
        <v>0</v>
      </c>
      <c r="BJ282" s="17" t="s">
        <v>84</v>
      </c>
      <c r="BK282" s="149">
        <f>ROUND(I282*H282,2)</f>
        <v>0</v>
      </c>
      <c r="BL282" s="17" t="s">
        <v>494</v>
      </c>
      <c r="BM282" s="148" t="s">
        <v>1275</v>
      </c>
    </row>
    <row r="283" spans="2:65" s="1" customFormat="1" x14ac:dyDescent="0.2">
      <c r="B283" s="32"/>
      <c r="D283" s="150" t="s">
        <v>348</v>
      </c>
      <c r="F283" s="151" t="s">
        <v>1274</v>
      </c>
      <c r="I283" s="152"/>
      <c r="L283" s="32"/>
      <c r="M283" s="153"/>
      <c r="T283" s="56"/>
      <c r="AT283" s="17" t="s">
        <v>348</v>
      </c>
      <c r="AU283" s="17" t="s">
        <v>86</v>
      </c>
    </row>
    <row r="284" spans="2:65" s="1" customFormat="1" ht="19.2" x14ac:dyDescent="0.2">
      <c r="B284" s="32"/>
      <c r="D284" s="150" t="s">
        <v>350</v>
      </c>
      <c r="F284" s="154" t="s">
        <v>1276</v>
      </c>
      <c r="I284" s="152"/>
      <c r="L284" s="32"/>
      <c r="M284" s="153"/>
      <c r="T284" s="56"/>
      <c r="AT284" s="17" t="s">
        <v>350</v>
      </c>
      <c r="AU284" s="17" t="s">
        <v>86</v>
      </c>
    </row>
    <row r="285" spans="2:65" s="1" customFormat="1" ht="16.5" customHeight="1" x14ac:dyDescent="0.2">
      <c r="B285" s="136"/>
      <c r="C285" s="169" t="s">
        <v>527</v>
      </c>
      <c r="D285" s="169" t="s">
        <v>490</v>
      </c>
      <c r="E285" s="170" t="s">
        <v>1277</v>
      </c>
      <c r="F285" s="171" t="s">
        <v>1278</v>
      </c>
      <c r="G285" s="172" t="s">
        <v>345</v>
      </c>
      <c r="H285" s="173">
        <v>1</v>
      </c>
      <c r="I285" s="174"/>
      <c r="J285" s="175">
        <f>ROUND(I285*H285,2)</f>
        <v>0</v>
      </c>
      <c r="K285" s="171" t="s">
        <v>1</v>
      </c>
      <c r="L285" s="176"/>
      <c r="M285" s="177" t="s">
        <v>1</v>
      </c>
      <c r="N285" s="178" t="s">
        <v>42</v>
      </c>
      <c r="P285" s="146">
        <f>O285*H285</f>
        <v>0</v>
      </c>
      <c r="Q285" s="146">
        <v>39.200000000000003</v>
      </c>
      <c r="R285" s="146">
        <f>Q285*H285</f>
        <v>39.200000000000003</v>
      </c>
      <c r="S285" s="146">
        <v>0</v>
      </c>
      <c r="T285" s="147">
        <f>S285*H285</f>
        <v>0</v>
      </c>
      <c r="AR285" s="148" t="s">
        <v>494</v>
      </c>
      <c r="AT285" s="148" t="s">
        <v>490</v>
      </c>
      <c r="AU285" s="148" t="s">
        <v>86</v>
      </c>
      <c r="AY285" s="17" t="s">
        <v>339</v>
      </c>
      <c r="BE285" s="149">
        <f>IF(N285="základní",J285,0)</f>
        <v>0</v>
      </c>
      <c r="BF285" s="149">
        <f>IF(N285="snížená",J285,0)</f>
        <v>0</v>
      </c>
      <c r="BG285" s="149">
        <f>IF(N285="zákl. přenesená",J285,0)</f>
        <v>0</v>
      </c>
      <c r="BH285" s="149">
        <f>IF(N285="sníž. přenesená",J285,0)</f>
        <v>0</v>
      </c>
      <c r="BI285" s="149">
        <f>IF(N285="nulová",J285,0)</f>
        <v>0</v>
      </c>
      <c r="BJ285" s="17" t="s">
        <v>84</v>
      </c>
      <c r="BK285" s="149">
        <f>ROUND(I285*H285,2)</f>
        <v>0</v>
      </c>
      <c r="BL285" s="17" t="s">
        <v>494</v>
      </c>
      <c r="BM285" s="148" t="s">
        <v>1279</v>
      </c>
    </row>
    <row r="286" spans="2:65" s="1" customFormat="1" x14ac:dyDescent="0.2">
      <c r="B286" s="32"/>
      <c r="D286" s="150" t="s">
        <v>348</v>
      </c>
      <c r="F286" s="151" t="s">
        <v>1278</v>
      </c>
      <c r="I286" s="152"/>
      <c r="L286" s="32"/>
      <c r="M286" s="153"/>
      <c r="T286" s="56"/>
      <c r="AT286" s="17" t="s">
        <v>348</v>
      </c>
      <c r="AU286" s="17" t="s">
        <v>86</v>
      </c>
    </row>
    <row r="287" spans="2:65" s="1" customFormat="1" ht="19.2" x14ac:dyDescent="0.2">
      <c r="B287" s="32"/>
      <c r="D287" s="150" t="s">
        <v>350</v>
      </c>
      <c r="F287" s="154" t="s">
        <v>1280</v>
      </c>
      <c r="I287" s="152"/>
      <c r="L287" s="32"/>
      <c r="M287" s="153"/>
      <c r="T287" s="56"/>
      <c r="AT287" s="17" t="s">
        <v>350</v>
      </c>
      <c r="AU287" s="17" t="s">
        <v>86</v>
      </c>
    </row>
    <row r="288" spans="2:65" s="1" customFormat="1" ht="24.15" customHeight="1" x14ac:dyDescent="0.2">
      <c r="B288" s="136"/>
      <c r="C288" s="169" t="s">
        <v>537</v>
      </c>
      <c r="D288" s="169" t="s">
        <v>490</v>
      </c>
      <c r="E288" s="170" t="s">
        <v>1281</v>
      </c>
      <c r="F288" s="171" t="s">
        <v>1282</v>
      </c>
      <c r="G288" s="172" t="s">
        <v>1283</v>
      </c>
      <c r="H288" s="173">
        <v>1</v>
      </c>
      <c r="I288" s="174"/>
      <c r="J288" s="175">
        <f>ROUND(I288*H288,2)</f>
        <v>0</v>
      </c>
      <c r="K288" s="171" t="s">
        <v>1</v>
      </c>
      <c r="L288" s="176"/>
      <c r="M288" s="177" t="s">
        <v>1</v>
      </c>
      <c r="N288" s="178" t="s">
        <v>42</v>
      </c>
      <c r="P288" s="146">
        <f>O288*H288</f>
        <v>0</v>
      </c>
      <c r="Q288" s="146">
        <v>0</v>
      </c>
      <c r="R288" s="146">
        <f>Q288*H288</f>
        <v>0</v>
      </c>
      <c r="S288" s="146">
        <v>0</v>
      </c>
      <c r="T288" s="147">
        <f>S288*H288</f>
        <v>0</v>
      </c>
      <c r="AR288" s="148" t="s">
        <v>494</v>
      </c>
      <c r="AT288" s="148" t="s">
        <v>490</v>
      </c>
      <c r="AU288" s="148" t="s">
        <v>86</v>
      </c>
      <c r="AY288" s="17" t="s">
        <v>339</v>
      </c>
      <c r="BE288" s="149">
        <f>IF(N288="základní",J288,0)</f>
        <v>0</v>
      </c>
      <c r="BF288" s="149">
        <f>IF(N288="snížená",J288,0)</f>
        <v>0</v>
      </c>
      <c r="BG288" s="149">
        <f>IF(N288="zákl. přenesená",J288,0)</f>
        <v>0</v>
      </c>
      <c r="BH288" s="149">
        <f>IF(N288="sníž. přenesená",J288,0)</f>
        <v>0</v>
      </c>
      <c r="BI288" s="149">
        <f>IF(N288="nulová",J288,0)</f>
        <v>0</v>
      </c>
      <c r="BJ288" s="17" t="s">
        <v>84</v>
      </c>
      <c r="BK288" s="149">
        <f>ROUND(I288*H288,2)</f>
        <v>0</v>
      </c>
      <c r="BL288" s="17" t="s">
        <v>494</v>
      </c>
      <c r="BM288" s="148" t="s">
        <v>1284</v>
      </c>
    </row>
    <row r="289" spans="2:65" s="1" customFormat="1" x14ac:dyDescent="0.2">
      <c r="B289" s="32"/>
      <c r="D289" s="150" t="s">
        <v>348</v>
      </c>
      <c r="F289" s="151" t="s">
        <v>1282</v>
      </c>
      <c r="I289" s="152"/>
      <c r="L289" s="32"/>
      <c r="M289" s="153"/>
      <c r="T289" s="56"/>
      <c r="AT289" s="17" t="s">
        <v>348</v>
      </c>
      <c r="AU289" s="17" t="s">
        <v>86</v>
      </c>
    </row>
    <row r="290" spans="2:65" s="1" customFormat="1" ht="105.6" x14ac:dyDescent="0.2">
      <c r="B290" s="32"/>
      <c r="D290" s="150" t="s">
        <v>350</v>
      </c>
      <c r="F290" s="154" t="s">
        <v>1285</v>
      </c>
      <c r="I290" s="152"/>
      <c r="L290" s="32"/>
      <c r="M290" s="153"/>
      <c r="T290" s="56"/>
      <c r="AT290" s="17" t="s">
        <v>350</v>
      </c>
      <c r="AU290" s="17" t="s">
        <v>86</v>
      </c>
    </row>
    <row r="291" spans="2:65" s="1" customFormat="1" ht="16.5" customHeight="1" x14ac:dyDescent="0.2">
      <c r="B291" s="136"/>
      <c r="C291" s="137" t="s">
        <v>542</v>
      </c>
      <c r="D291" s="137" t="s">
        <v>342</v>
      </c>
      <c r="E291" s="138" t="s">
        <v>1286</v>
      </c>
      <c r="F291" s="139" t="s">
        <v>1287</v>
      </c>
      <c r="G291" s="140" t="s">
        <v>358</v>
      </c>
      <c r="H291" s="141">
        <v>48</v>
      </c>
      <c r="I291" s="142"/>
      <c r="J291" s="143">
        <f>ROUND(I291*H291,2)</f>
        <v>0</v>
      </c>
      <c r="K291" s="139" t="s">
        <v>346</v>
      </c>
      <c r="L291" s="32"/>
      <c r="M291" s="144" t="s">
        <v>1</v>
      </c>
      <c r="N291" s="145" t="s">
        <v>42</v>
      </c>
      <c r="P291" s="146">
        <f>O291*H291</f>
        <v>0</v>
      </c>
      <c r="Q291" s="146">
        <v>0</v>
      </c>
      <c r="R291" s="146">
        <f>Q291*H291</f>
        <v>0</v>
      </c>
      <c r="S291" s="146">
        <v>0</v>
      </c>
      <c r="T291" s="147">
        <f>S291*H291</f>
        <v>0</v>
      </c>
      <c r="AR291" s="148" t="s">
        <v>249</v>
      </c>
      <c r="AT291" s="148" t="s">
        <v>342</v>
      </c>
      <c r="AU291" s="148" t="s">
        <v>86</v>
      </c>
      <c r="AY291" s="17" t="s">
        <v>339</v>
      </c>
      <c r="BE291" s="149">
        <f>IF(N291="základní",J291,0)</f>
        <v>0</v>
      </c>
      <c r="BF291" s="149">
        <f>IF(N291="snížená",J291,0)</f>
        <v>0</v>
      </c>
      <c r="BG291" s="149">
        <f>IF(N291="zákl. přenesená",J291,0)</f>
        <v>0</v>
      </c>
      <c r="BH291" s="149">
        <f>IF(N291="sníž. přenesená",J291,0)</f>
        <v>0</v>
      </c>
      <c r="BI291" s="149">
        <f>IF(N291="nulová",J291,0)</f>
        <v>0</v>
      </c>
      <c r="BJ291" s="17" t="s">
        <v>84</v>
      </c>
      <c r="BK291" s="149">
        <f>ROUND(I291*H291,2)</f>
        <v>0</v>
      </c>
      <c r="BL291" s="17" t="s">
        <v>249</v>
      </c>
      <c r="BM291" s="148" t="s">
        <v>1288</v>
      </c>
    </row>
    <row r="292" spans="2:65" s="1" customFormat="1" ht="38.4" x14ac:dyDescent="0.2">
      <c r="B292" s="32"/>
      <c r="D292" s="150" t="s">
        <v>348</v>
      </c>
      <c r="F292" s="151" t="s">
        <v>1289</v>
      </c>
      <c r="I292" s="152"/>
      <c r="L292" s="32"/>
      <c r="M292" s="153"/>
      <c r="T292" s="56"/>
      <c r="AT292" s="17" t="s">
        <v>348</v>
      </c>
      <c r="AU292" s="17" t="s">
        <v>86</v>
      </c>
    </row>
    <row r="293" spans="2:65" s="12" customFormat="1" x14ac:dyDescent="0.2">
      <c r="B293" s="155"/>
      <c r="D293" s="150" t="s">
        <v>376</v>
      </c>
      <c r="E293" s="156" t="s">
        <v>1</v>
      </c>
      <c r="F293" s="157" t="s">
        <v>1290</v>
      </c>
      <c r="H293" s="158">
        <v>48</v>
      </c>
      <c r="I293" s="159"/>
      <c r="L293" s="155"/>
      <c r="M293" s="160"/>
      <c r="T293" s="161"/>
      <c r="AT293" s="156" t="s">
        <v>376</v>
      </c>
      <c r="AU293" s="156" t="s">
        <v>86</v>
      </c>
      <c r="AV293" s="12" t="s">
        <v>86</v>
      </c>
      <c r="AW293" s="12" t="s">
        <v>34</v>
      </c>
      <c r="AX293" s="12" t="s">
        <v>84</v>
      </c>
      <c r="AY293" s="156" t="s">
        <v>339</v>
      </c>
    </row>
    <row r="294" spans="2:65" s="1" customFormat="1" ht="16.5" customHeight="1" x14ac:dyDescent="0.2">
      <c r="B294" s="136"/>
      <c r="C294" s="137" t="s">
        <v>549</v>
      </c>
      <c r="D294" s="137" t="s">
        <v>342</v>
      </c>
      <c r="E294" s="138" t="s">
        <v>1291</v>
      </c>
      <c r="F294" s="139" t="s">
        <v>1292</v>
      </c>
      <c r="G294" s="140" t="s">
        <v>345</v>
      </c>
      <c r="H294" s="141">
        <v>4</v>
      </c>
      <c r="I294" s="142"/>
      <c r="J294" s="143">
        <f>ROUND(I294*H294,2)</f>
        <v>0</v>
      </c>
      <c r="K294" s="139" t="s">
        <v>346</v>
      </c>
      <c r="L294" s="32"/>
      <c r="M294" s="144" t="s">
        <v>1</v>
      </c>
      <c r="N294" s="145" t="s">
        <v>42</v>
      </c>
      <c r="P294" s="146">
        <f>O294*H294</f>
        <v>0</v>
      </c>
      <c r="Q294" s="146">
        <v>0</v>
      </c>
      <c r="R294" s="146">
        <f>Q294*H294</f>
        <v>0</v>
      </c>
      <c r="S294" s="146">
        <v>0</v>
      </c>
      <c r="T294" s="147">
        <f>S294*H294</f>
        <v>0</v>
      </c>
      <c r="AR294" s="148" t="s">
        <v>249</v>
      </c>
      <c r="AT294" s="148" t="s">
        <v>342</v>
      </c>
      <c r="AU294" s="148" t="s">
        <v>86</v>
      </c>
      <c r="AY294" s="17" t="s">
        <v>339</v>
      </c>
      <c r="BE294" s="149">
        <f>IF(N294="základní",J294,0)</f>
        <v>0</v>
      </c>
      <c r="BF294" s="149">
        <f>IF(N294="snížená",J294,0)</f>
        <v>0</v>
      </c>
      <c r="BG294" s="149">
        <f>IF(N294="zákl. přenesená",J294,0)</f>
        <v>0</v>
      </c>
      <c r="BH294" s="149">
        <f>IF(N294="sníž. přenesená",J294,0)</f>
        <v>0</v>
      </c>
      <c r="BI294" s="149">
        <f>IF(N294="nulová",J294,0)</f>
        <v>0</v>
      </c>
      <c r="BJ294" s="17" t="s">
        <v>84</v>
      </c>
      <c r="BK294" s="149">
        <f>ROUND(I294*H294,2)</f>
        <v>0</v>
      </c>
      <c r="BL294" s="17" t="s">
        <v>249</v>
      </c>
      <c r="BM294" s="148" t="s">
        <v>1293</v>
      </c>
    </row>
    <row r="295" spans="2:65" s="1" customFormat="1" ht="28.8" x14ac:dyDescent="0.2">
      <c r="B295" s="32"/>
      <c r="D295" s="150" t="s">
        <v>348</v>
      </c>
      <c r="F295" s="151" t="s">
        <v>1294</v>
      </c>
      <c r="I295" s="152"/>
      <c r="L295" s="32"/>
      <c r="M295" s="153"/>
      <c r="T295" s="56"/>
      <c r="AT295" s="17" t="s">
        <v>348</v>
      </c>
      <c r="AU295" s="17" t="s">
        <v>86</v>
      </c>
    </row>
    <row r="296" spans="2:65" s="1" customFormat="1" ht="16.5" customHeight="1" x14ac:dyDescent="0.2">
      <c r="B296" s="136"/>
      <c r="C296" s="137" t="s">
        <v>551</v>
      </c>
      <c r="D296" s="137" t="s">
        <v>342</v>
      </c>
      <c r="E296" s="138" t="s">
        <v>1295</v>
      </c>
      <c r="F296" s="139" t="s">
        <v>1296</v>
      </c>
      <c r="G296" s="140" t="s">
        <v>358</v>
      </c>
      <c r="H296" s="141">
        <v>6</v>
      </c>
      <c r="I296" s="142"/>
      <c r="J296" s="143">
        <f>ROUND(I296*H296,2)</f>
        <v>0</v>
      </c>
      <c r="K296" s="139" t="s">
        <v>346</v>
      </c>
      <c r="L296" s="32"/>
      <c r="M296" s="144" t="s">
        <v>1</v>
      </c>
      <c r="N296" s="145" t="s">
        <v>42</v>
      </c>
      <c r="P296" s="146">
        <f>O296*H296</f>
        <v>0</v>
      </c>
      <c r="Q296" s="146">
        <v>0</v>
      </c>
      <c r="R296" s="146">
        <f>Q296*H296</f>
        <v>0</v>
      </c>
      <c r="S296" s="146">
        <v>0</v>
      </c>
      <c r="T296" s="147">
        <f>S296*H296</f>
        <v>0</v>
      </c>
      <c r="AR296" s="148" t="s">
        <v>249</v>
      </c>
      <c r="AT296" s="148" t="s">
        <v>342</v>
      </c>
      <c r="AU296" s="148" t="s">
        <v>86</v>
      </c>
      <c r="AY296" s="17" t="s">
        <v>339</v>
      </c>
      <c r="BE296" s="149">
        <f>IF(N296="základní",J296,0)</f>
        <v>0</v>
      </c>
      <c r="BF296" s="149">
        <f>IF(N296="snížená",J296,0)</f>
        <v>0</v>
      </c>
      <c r="BG296" s="149">
        <f>IF(N296="zákl. přenesená",J296,0)</f>
        <v>0</v>
      </c>
      <c r="BH296" s="149">
        <f>IF(N296="sníž. přenesená",J296,0)</f>
        <v>0</v>
      </c>
      <c r="BI296" s="149">
        <f>IF(N296="nulová",J296,0)</f>
        <v>0</v>
      </c>
      <c r="BJ296" s="17" t="s">
        <v>84</v>
      </c>
      <c r="BK296" s="149">
        <f>ROUND(I296*H296,2)</f>
        <v>0</v>
      </c>
      <c r="BL296" s="17" t="s">
        <v>249</v>
      </c>
      <c r="BM296" s="148" t="s">
        <v>1297</v>
      </c>
    </row>
    <row r="297" spans="2:65" s="1" customFormat="1" ht="19.2" x14ac:dyDescent="0.2">
      <c r="B297" s="32"/>
      <c r="D297" s="150" t="s">
        <v>348</v>
      </c>
      <c r="F297" s="151" t="s">
        <v>1298</v>
      </c>
      <c r="I297" s="152"/>
      <c r="L297" s="32"/>
      <c r="M297" s="153"/>
      <c r="T297" s="56"/>
      <c r="AT297" s="17" t="s">
        <v>348</v>
      </c>
      <c r="AU297" s="17" t="s">
        <v>86</v>
      </c>
    </row>
    <row r="298" spans="2:65" s="1" customFormat="1" ht="16.5" customHeight="1" x14ac:dyDescent="0.2">
      <c r="B298" s="136"/>
      <c r="C298" s="137" t="s">
        <v>555</v>
      </c>
      <c r="D298" s="137" t="s">
        <v>342</v>
      </c>
      <c r="E298" s="138" t="s">
        <v>1299</v>
      </c>
      <c r="F298" s="139" t="s">
        <v>1300</v>
      </c>
      <c r="G298" s="140" t="s">
        <v>358</v>
      </c>
      <c r="H298" s="141">
        <v>6</v>
      </c>
      <c r="I298" s="142"/>
      <c r="J298" s="143">
        <f>ROUND(I298*H298,2)</f>
        <v>0</v>
      </c>
      <c r="K298" s="139" t="s">
        <v>346</v>
      </c>
      <c r="L298" s="32"/>
      <c r="M298" s="144" t="s">
        <v>1</v>
      </c>
      <c r="N298" s="145" t="s">
        <v>42</v>
      </c>
      <c r="P298" s="146">
        <f>O298*H298</f>
        <v>0</v>
      </c>
      <c r="Q298" s="146">
        <v>0</v>
      </c>
      <c r="R298" s="146">
        <f>Q298*H298</f>
        <v>0</v>
      </c>
      <c r="S298" s="146">
        <v>0</v>
      </c>
      <c r="T298" s="147">
        <f>S298*H298</f>
        <v>0</v>
      </c>
      <c r="AR298" s="148" t="s">
        <v>249</v>
      </c>
      <c r="AT298" s="148" t="s">
        <v>342</v>
      </c>
      <c r="AU298" s="148" t="s">
        <v>86</v>
      </c>
      <c r="AY298" s="17" t="s">
        <v>339</v>
      </c>
      <c r="BE298" s="149">
        <f>IF(N298="základní",J298,0)</f>
        <v>0</v>
      </c>
      <c r="BF298" s="149">
        <f>IF(N298="snížená",J298,0)</f>
        <v>0</v>
      </c>
      <c r="BG298" s="149">
        <f>IF(N298="zákl. přenesená",J298,0)</f>
        <v>0</v>
      </c>
      <c r="BH298" s="149">
        <f>IF(N298="sníž. přenesená",J298,0)</f>
        <v>0</v>
      </c>
      <c r="BI298" s="149">
        <f>IF(N298="nulová",J298,0)</f>
        <v>0</v>
      </c>
      <c r="BJ298" s="17" t="s">
        <v>84</v>
      </c>
      <c r="BK298" s="149">
        <f>ROUND(I298*H298,2)</f>
        <v>0</v>
      </c>
      <c r="BL298" s="17" t="s">
        <v>249</v>
      </c>
      <c r="BM298" s="148" t="s">
        <v>1301</v>
      </c>
    </row>
    <row r="299" spans="2:65" s="1" customFormat="1" ht="38.4" x14ac:dyDescent="0.2">
      <c r="B299" s="32"/>
      <c r="D299" s="150" t="s">
        <v>348</v>
      </c>
      <c r="F299" s="151" t="s">
        <v>1302</v>
      </c>
      <c r="I299" s="152"/>
      <c r="L299" s="32"/>
      <c r="M299" s="153"/>
      <c r="T299" s="56"/>
      <c r="AT299" s="17" t="s">
        <v>348</v>
      </c>
      <c r="AU299" s="17" t="s">
        <v>86</v>
      </c>
    </row>
    <row r="300" spans="2:65" s="1" customFormat="1" ht="16.5" customHeight="1" x14ac:dyDescent="0.2">
      <c r="B300" s="136"/>
      <c r="C300" s="137" t="s">
        <v>561</v>
      </c>
      <c r="D300" s="137" t="s">
        <v>342</v>
      </c>
      <c r="E300" s="138" t="s">
        <v>1303</v>
      </c>
      <c r="F300" s="139" t="s">
        <v>1304</v>
      </c>
      <c r="G300" s="140" t="s">
        <v>345</v>
      </c>
      <c r="H300" s="141">
        <v>2</v>
      </c>
      <c r="I300" s="142"/>
      <c r="J300" s="143">
        <f>ROUND(I300*H300,2)</f>
        <v>0</v>
      </c>
      <c r="K300" s="139" t="s">
        <v>346</v>
      </c>
      <c r="L300" s="32"/>
      <c r="M300" s="144" t="s">
        <v>1</v>
      </c>
      <c r="N300" s="145" t="s">
        <v>42</v>
      </c>
      <c r="P300" s="146">
        <f>O300*H300</f>
        <v>0</v>
      </c>
      <c r="Q300" s="146">
        <v>0</v>
      </c>
      <c r="R300" s="146">
        <f>Q300*H300</f>
        <v>0</v>
      </c>
      <c r="S300" s="146">
        <v>0</v>
      </c>
      <c r="T300" s="147">
        <f>S300*H300</f>
        <v>0</v>
      </c>
      <c r="AR300" s="148" t="s">
        <v>249</v>
      </c>
      <c r="AT300" s="148" t="s">
        <v>342</v>
      </c>
      <c r="AU300" s="148" t="s">
        <v>86</v>
      </c>
      <c r="AY300" s="17" t="s">
        <v>339</v>
      </c>
      <c r="BE300" s="149">
        <f>IF(N300="základní",J300,0)</f>
        <v>0</v>
      </c>
      <c r="BF300" s="149">
        <f>IF(N300="snížená",J300,0)</f>
        <v>0</v>
      </c>
      <c r="BG300" s="149">
        <f>IF(N300="zákl. přenesená",J300,0)</f>
        <v>0</v>
      </c>
      <c r="BH300" s="149">
        <f>IF(N300="sníž. přenesená",J300,0)</f>
        <v>0</v>
      </c>
      <c r="BI300" s="149">
        <f>IF(N300="nulová",J300,0)</f>
        <v>0</v>
      </c>
      <c r="BJ300" s="17" t="s">
        <v>84</v>
      </c>
      <c r="BK300" s="149">
        <f>ROUND(I300*H300,2)</f>
        <v>0</v>
      </c>
      <c r="BL300" s="17" t="s">
        <v>249</v>
      </c>
      <c r="BM300" s="148" t="s">
        <v>1305</v>
      </c>
    </row>
    <row r="301" spans="2:65" s="1" customFormat="1" ht="28.8" x14ac:dyDescent="0.2">
      <c r="B301" s="32"/>
      <c r="D301" s="150" t="s">
        <v>348</v>
      </c>
      <c r="F301" s="151" t="s">
        <v>1306</v>
      </c>
      <c r="I301" s="152"/>
      <c r="L301" s="32"/>
      <c r="M301" s="153"/>
      <c r="T301" s="56"/>
      <c r="AT301" s="17" t="s">
        <v>348</v>
      </c>
      <c r="AU301" s="17" t="s">
        <v>86</v>
      </c>
    </row>
    <row r="302" spans="2:65" s="1" customFormat="1" ht="16.5" customHeight="1" x14ac:dyDescent="0.2">
      <c r="B302" s="136"/>
      <c r="C302" s="137" t="s">
        <v>567</v>
      </c>
      <c r="D302" s="137" t="s">
        <v>342</v>
      </c>
      <c r="E302" s="138" t="s">
        <v>1307</v>
      </c>
      <c r="F302" s="139" t="s">
        <v>1308</v>
      </c>
      <c r="G302" s="140" t="s">
        <v>358</v>
      </c>
      <c r="H302" s="141">
        <v>53.828000000000003</v>
      </c>
      <c r="I302" s="142"/>
      <c r="J302" s="143">
        <f>ROUND(I302*H302,2)</f>
        <v>0</v>
      </c>
      <c r="K302" s="139" t="s">
        <v>346</v>
      </c>
      <c r="L302" s="32"/>
      <c r="M302" s="144" t="s">
        <v>1</v>
      </c>
      <c r="N302" s="145" t="s">
        <v>42</v>
      </c>
      <c r="P302" s="146">
        <f>O302*H302</f>
        <v>0</v>
      </c>
      <c r="Q302" s="146">
        <v>0</v>
      </c>
      <c r="R302" s="146">
        <f>Q302*H302</f>
        <v>0</v>
      </c>
      <c r="S302" s="146">
        <v>0</v>
      </c>
      <c r="T302" s="147">
        <f>S302*H302</f>
        <v>0</v>
      </c>
      <c r="AR302" s="148" t="s">
        <v>249</v>
      </c>
      <c r="AT302" s="148" t="s">
        <v>342</v>
      </c>
      <c r="AU302" s="148" t="s">
        <v>86</v>
      </c>
      <c r="AY302" s="17" t="s">
        <v>339</v>
      </c>
      <c r="BE302" s="149">
        <f>IF(N302="základní",J302,0)</f>
        <v>0</v>
      </c>
      <c r="BF302" s="149">
        <f>IF(N302="snížená",J302,0)</f>
        <v>0</v>
      </c>
      <c r="BG302" s="149">
        <f>IF(N302="zákl. přenesená",J302,0)</f>
        <v>0</v>
      </c>
      <c r="BH302" s="149">
        <f>IF(N302="sníž. přenesená",J302,0)</f>
        <v>0</v>
      </c>
      <c r="BI302" s="149">
        <f>IF(N302="nulová",J302,0)</f>
        <v>0</v>
      </c>
      <c r="BJ302" s="17" t="s">
        <v>84</v>
      </c>
      <c r="BK302" s="149">
        <f>ROUND(I302*H302,2)</f>
        <v>0</v>
      </c>
      <c r="BL302" s="17" t="s">
        <v>249</v>
      </c>
      <c r="BM302" s="148" t="s">
        <v>1309</v>
      </c>
    </row>
    <row r="303" spans="2:65" s="1" customFormat="1" ht="48" x14ac:dyDescent="0.2">
      <c r="B303" s="32"/>
      <c r="D303" s="150" t="s">
        <v>348</v>
      </c>
      <c r="F303" s="151" t="s">
        <v>1310</v>
      </c>
      <c r="I303" s="152"/>
      <c r="L303" s="32"/>
      <c r="M303" s="153"/>
      <c r="T303" s="56"/>
      <c r="AT303" s="17" t="s">
        <v>348</v>
      </c>
      <c r="AU303" s="17" t="s">
        <v>86</v>
      </c>
    </row>
    <row r="304" spans="2:65" s="12" customFormat="1" x14ac:dyDescent="0.2">
      <c r="B304" s="155"/>
      <c r="D304" s="150" t="s">
        <v>376</v>
      </c>
      <c r="E304" s="156" t="s">
        <v>1</v>
      </c>
      <c r="F304" s="157" t="s">
        <v>1311</v>
      </c>
      <c r="H304" s="158">
        <v>53.828000000000003</v>
      </c>
      <c r="I304" s="159"/>
      <c r="L304" s="155"/>
      <c r="M304" s="160"/>
      <c r="T304" s="161"/>
      <c r="AT304" s="156" t="s">
        <v>376</v>
      </c>
      <c r="AU304" s="156" t="s">
        <v>86</v>
      </c>
      <c r="AV304" s="12" t="s">
        <v>86</v>
      </c>
      <c r="AW304" s="12" t="s">
        <v>34</v>
      </c>
      <c r="AX304" s="12" t="s">
        <v>84</v>
      </c>
      <c r="AY304" s="156" t="s">
        <v>339</v>
      </c>
    </row>
    <row r="305" spans="2:65" s="1" customFormat="1" ht="16.5" customHeight="1" x14ac:dyDescent="0.2">
      <c r="B305" s="136"/>
      <c r="C305" s="169" t="s">
        <v>573</v>
      </c>
      <c r="D305" s="169" t="s">
        <v>490</v>
      </c>
      <c r="E305" s="170" t="s">
        <v>1312</v>
      </c>
      <c r="F305" s="171" t="s">
        <v>1313</v>
      </c>
      <c r="G305" s="172" t="s">
        <v>345</v>
      </c>
      <c r="H305" s="173">
        <v>1</v>
      </c>
      <c r="I305" s="174"/>
      <c r="J305" s="175">
        <f>ROUND(I305*H305,2)</f>
        <v>0</v>
      </c>
      <c r="K305" s="171" t="s">
        <v>1</v>
      </c>
      <c r="L305" s="176"/>
      <c r="M305" s="177" t="s">
        <v>1</v>
      </c>
      <c r="N305" s="178" t="s">
        <v>42</v>
      </c>
      <c r="P305" s="146">
        <f>O305*H305</f>
        <v>0</v>
      </c>
      <c r="Q305" s="146">
        <v>0.82699999999999996</v>
      </c>
      <c r="R305" s="146">
        <f>Q305*H305</f>
        <v>0.82699999999999996</v>
      </c>
      <c r="S305" s="146">
        <v>0</v>
      </c>
      <c r="T305" s="147">
        <f>S305*H305</f>
        <v>0</v>
      </c>
      <c r="AR305" s="148" t="s">
        <v>385</v>
      </c>
      <c r="AT305" s="148" t="s">
        <v>490</v>
      </c>
      <c r="AU305" s="148" t="s">
        <v>86</v>
      </c>
      <c r="AY305" s="17" t="s">
        <v>339</v>
      </c>
      <c r="BE305" s="149">
        <f>IF(N305="základní",J305,0)</f>
        <v>0</v>
      </c>
      <c r="BF305" s="149">
        <f>IF(N305="snížená",J305,0)</f>
        <v>0</v>
      </c>
      <c r="BG305" s="149">
        <f>IF(N305="zákl. přenesená",J305,0)</f>
        <v>0</v>
      </c>
      <c r="BH305" s="149">
        <f>IF(N305="sníž. přenesená",J305,0)</f>
        <v>0</v>
      </c>
      <c r="BI305" s="149">
        <f>IF(N305="nulová",J305,0)</f>
        <v>0</v>
      </c>
      <c r="BJ305" s="17" t="s">
        <v>84</v>
      </c>
      <c r="BK305" s="149">
        <f>ROUND(I305*H305,2)</f>
        <v>0</v>
      </c>
      <c r="BL305" s="17" t="s">
        <v>249</v>
      </c>
      <c r="BM305" s="148" t="s">
        <v>1314</v>
      </c>
    </row>
    <row r="306" spans="2:65" s="1" customFormat="1" x14ac:dyDescent="0.2">
      <c r="B306" s="32"/>
      <c r="D306" s="150" t="s">
        <v>348</v>
      </c>
      <c r="F306" s="151" t="s">
        <v>1315</v>
      </c>
      <c r="I306" s="152"/>
      <c r="L306" s="32"/>
      <c r="M306" s="153"/>
      <c r="T306" s="56"/>
      <c r="AT306" s="17" t="s">
        <v>348</v>
      </c>
      <c r="AU306" s="17" t="s">
        <v>86</v>
      </c>
    </row>
    <row r="307" spans="2:65" s="1" customFormat="1" ht="16.5" customHeight="1" x14ac:dyDescent="0.2">
      <c r="B307" s="136"/>
      <c r="C307" s="169" t="s">
        <v>579</v>
      </c>
      <c r="D307" s="169" t="s">
        <v>490</v>
      </c>
      <c r="E307" s="170" t="s">
        <v>1316</v>
      </c>
      <c r="F307" s="171" t="s">
        <v>1317</v>
      </c>
      <c r="G307" s="172" t="s">
        <v>345</v>
      </c>
      <c r="H307" s="173">
        <v>1</v>
      </c>
      <c r="I307" s="174"/>
      <c r="J307" s="175">
        <f>ROUND(I307*H307,2)</f>
        <v>0</v>
      </c>
      <c r="K307" s="171" t="s">
        <v>1</v>
      </c>
      <c r="L307" s="176"/>
      <c r="M307" s="177" t="s">
        <v>1</v>
      </c>
      <c r="N307" s="178" t="s">
        <v>42</v>
      </c>
      <c r="P307" s="146">
        <f>O307*H307</f>
        <v>0</v>
      </c>
      <c r="Q307" s="146">
        <v>0.82699999999999996</v>
      </c>
      <c r="R307" s="146">
        <f>Q307*H307</f>
        <v>0.82699999999999996</v>
      </c>
      <c r="S307" s="146">
        <v>0</v>
      </c>
      <c r="T307" s="147">
        <f>S307*H307</f>
        <v>0</v>
      </c>
      <c r="AR307" s="148" t="s">
        <v>385</v>
      </c>
      <c r="AT307" s="148" t="s">
        <v>490</v>
      </c>
      <c r="AU307" s="148" t="s">
        <v>86</v>
      </c>
      <c r="AY307" s="17" t="s">
        <v>339</v>
      </c>
      <c r="BE307" s="149">
        <f>IF(N307="základní",J307,0)</f>
        <v>0</v>
      </c>
      <c r="BF307" s="149">
        <f>IF(N307="snížená",J307,0)</f>
        <v>0</v>
      </c>
      <c r="BG307" s="149">
        <f>IF(N307="zákl. přenesená",J307,0)</f>
        <v>0</v>
      </c>
      <c r="BH307" s="149">
        <f>IF(N307="sníž. přenesená",J307,0)</f>
        <v>0</v>
      </c>
      <c r="BI307" s="149">
        <f>IF(N307="nulová",J307,0)</f>
        <v>0</v>
      </c>
      <c r="BJ307" s="17" t="s">
        <v>84</v>
      </c>
      <c r="BK307" s="149">
        <f>ROUND(I307*H307,2)</f>
        <v>0</v>
      </c>
      <c r="BL307" s="17" t="s">
        <v>249</v>
      </c>
      <c r="BM307" s="148" t="s">
        <v>1318</v>
      </c>
    </row>
    <row r="308" spans="2:65" s="1" customFormat="1" x14ac:dyDescent="0.2">
      <c r="B308" s="32"/>
      <c r="D308" s="150" t="s">
        <v>348</v>
      </c>
      <c r="F308" s="151" t="s">
        <v>1315</v>
      </c>
      <c r="I308" s="152"/>
      <c r="L308" s="32"/>
      <c r="M308" s="153"/>
      <c r="T308" s="56"/>
      <c r="AT308" s="17" t="s">
        <v>348</v>
      </c>
      <c r="AU308" s="17" t="s">
        <v>86</v>
      </c>
    </row>
    <row r="309" spans="2:65" s="1" customFormat="1" ht="16.5" customHeight="1" x14ac:dyDescent="0.2">
      <c r="B309" s="136"/>
      <c r="C309" s="169" t="s">
        <v>582</v>
      </c>
      <c r="D309" s="169" t="s">
        <v>490</v>
      </c>
      <c r="E309" s="170" t="s">
        <v>1319</v>
      </c>
      <c r="F309" s="171" t="s">
        <v>1320</v>
      </c>
      <c r="G309" s="172" t="s">
        <v>345</v>
      </c>
      <c r="H309" s="173">
        <v>1</v>
      </c>
      <c r="I309" s="174"/>
      <c r="J309" s="175">
        <f>ROUND(I309*H309,2)</f>
        <v>0</v>
      </c>
      <c r="K309" s="171" t="s">
        <v>1</v>
      </c>
      <c r="L309" s="176"/>
      <c r="M309" s="177" t="s">
        <v>1</v>
      </c>
      <c r="N309" s="178" t="s">
        <v>42</v>
      </c>
      <c r="P309" s="146">
        <f>O309*H309</f>
        <v>0</v>
      </c>
      <c r="Q309" s="146">
        <v>0.83199999999999996</v>
      </c>
      <c r="R309" s="146">
        <f>Q309*H309</f>
        <v>0.83199999999999996</v>
      </c>
      <c r="S309" s="146">
        <v>0</v>
      </c>
      <c r="T309" s="147">
        <f>S309*H309</f>
        <v>0</v>
      </c>
      <c r="AR309" s="148" t="s">
        <v>385</v>
      </c>
      <c r="AT309" s="148" t="s">
        <v>490</v>
      </c>
      <c r="AU309" s="148" t="s">
        <v>86</v>
      </c>
      <c r="AY309" s="17" t="s">
        <v>339</v>
      </c>
      <c r="BE309" s="149">
        <f>IF(N309="základní",J309,0)</f>
        <v>0</v>
      </c>
      <c r="BF309" s="149">
        <f>IF(N309="snížená",J309,0)</f>
        <v>0</v>
      </c>
      <c r="BG309" s="149">
        <f>IF(N309="zákl. přenesená",J309,0)</f>
        <v>0</v>
      </c>
      <c r="BH309" s="149">
        <f>IF(N309="sníž. přenesená",J309,0)</f>
        <v>0</v>
      </c>
      <c r="BI309" s="149">
        <f>IF(N309="nulová",J309,0)</f>
        <v>0</v>
      </c>
      <c r="BJ309" s="17" t="s">
        <v>84</v>
      </c>
      <c r="BK309" s="149">
        <f>ROUND(I309*H309,2)</f>
        <v>0</v>
      </c>
      <c r="BL309" s="17" t="s">
        <v>249</v>
      </c>
      <c r="BM309" s="148" t="s">
        <v>1321</v>
      </c>
    </row>
    <row r="310" spans="2:65" s="1" customFormat="1" x14ac:dyDescent="0.2">
      <c r="B310" s="32"/>
      <c r="D310" s="150" t="s">
        <v>348</v>
      </c>
      <c r="F310" s="151" t="s">
        <v>1322</v>
      </c>
      <c r="I310" s="152"/>
      <c r="L310" s="32"/>
      <c r="M310" s="153"/>
      <c r="T310" s="56"/>
      <c r="AT310" s="17" t="s">
        <v>348</v>
      </c>
      <c r="AU310" s="17" t="s">
        <v>86</v>
      </c>
    </row>
    <row r="311" spans="2:65" s="1" customFormat="1" ht="16.5" customHeight="1" x14ac:dyDescent="0.2">
      <c r="B311" s="136"/>
      <c r="C311" s="169" t="s">
        <v>587</v>
      </c>
      <c r="D311" s="169" t="s">
        <v>490</v>
      </c>
      <c r="E311" s="170" t="s">
        <v>1323</v>
      </c>
      <c r="F311" s="171" t="s">
        <v>1324</v>
      </c>
      <c r="G311" s="172" t="s">
        <v>345</v>
      </c>
      <c r="H311" s="173">
        <v>1</v>
      </c>
      <c r="I311" s="174"/>
      <c r="J311" s="175">
        <f>ROUND(I311*H311,2)</f>
        <v>0</v>
      </c>
      <c r="K311" s="171" t="s">
        <v>1</v>
      </c>
      <c r="L311" s="176"/>
      <c r="M311" s="177" t="s">
        <v>1</v>
      </c>
      <c r="N311" s="178" t="s">
        <v>42</v>
      </c>
      <c r="P311" s="146">
        <f>O311*H311</f>
        <v>0</v>
      </c>
      <c r="Q311" s="146">
        <v>0.83199999999999996</v>
      </c>
      <c r="R311" s="146">
        <f>Q311*H311</f>
        <v>0.83199999999999996</v>
      </c>
      <c r="S311" s="146">
        <v>0</v>
      </c>
      <c r="T311" s="147">
        <f>S311*H311</f>
        <v>0</v>
      </c>
      <c r="AR311" s="148" t="s">
        <v>385</v>
      </c>
      <c r="AT311" s="148" t="s">
        <v>490</v>
      </c>
      <c r="AU311" s="148" t="s">
        <v>86</v>
      </c>
      <c r="AY311" s="17" t="s">
        <v>339</v>
      </c>
      <c r="BE311" s="149">
        <f>IF(N311="základní",J311,0)</f>
        <v>0</v>
      </c>
      <c r="BF311" s="149">
        <f>IF(N311="snížená",J311,0)</f>
        <v>0</v>
      </c>
      <c r="BG311" s="149">
        <f>IF(N311="zákl. přenesená",J311,0)</f>
        <v>0</v>
      </c>
      <c r="BH311" s="149">
        <f>IF(N311="sníž. přenesená",J311,0)</f>
        <v>0</v>
      </c>
      <c r="BI311" s="149">
        <f>IF(N311="nulová",J311,0)</f>
        <v>0</v>
      </c>
      <c r="BJ311" s="17" t="s">
        <v>84</v>
      </c>
      <c r="BK311" s="149">
        <f>ROUND(I311*H311,2)</f>
        <v>0</v>
      </c>
      <c r="BL311" s="17" t="s">
        <v>249</v>
      </c>
      <c r="BM311" s="148" t="s">
        <v>1325</v>
      </c>
    </row>
    <row r="312" spans="2:65" s="1" customFormat="1" x14ac:dyDescent="0.2">
      <c r="B312" s="32"/>
      <c r="D312" s="150" t="s">
        <v>348</v>
      </c>
      <c r="F312" s="151" t="s">
        <v>1322</v>
      </c>
      <c r="I312" s="152"/>
      <c r="L312" s="32"/>
      <c r="M312" s="153"/>
      <c r="T312" s="56"/>
      <c r="AT312" s="17" t="s">
        <v>348</v>
      </c>
      <c r="AU312" s="17" t="s">
        <v>86</v>
      </c>
    </row>
    <row r="313" spans="2:65" s="1" customFormat="1" ht="16.5" customHeight="1" x14ac:dyDescent="0.2">
      <c r="B313" s="136"/>
      <c r="C313" s="137" t="s">
        <v>592</v>
      </c>
      <c r="D313" s="137" t="s">
        <v>342</v>
      </c>
      <c r="E313" s="138" t="s">
        <v>1326</v>
      </c>
      <c r="F313" s="139" t="s">
        <v>1327</v>
      </c>
      <c r="G313" s="140" t="s">
        <v>358</v>
      </c>
      <c r="H313" s="141">
        <v>25.6</v>
      </c>
      <c r="I313" s="142"/>
      <c r="J313" s="143">
        <f>ROUND(I313*H313,2)</f>
        <v>0</v>
      </c>
      <c r="K313" s="139" t="s">
        <v>346</v>
      </c>
      <c r="L313" s="32"/>
      <c r="M313" s="144" t="s">
        <v>1</v>
      </c>
      <c r="N313" s="145" t="s">
        <v>42</v>
      </c>
      <c r="P313" s="146">
        <f>O313*H313</f>
        <v>0</v>
      </c>
      <c r="Q313" s="146">
        <v>0</v>
      </c>
      <c r="R313" s="146">
        <f>Q313*H313</f>
        <v>0</v>
      </c>
      <c r="S313" s="146">
        <v>0</v>
      </c>
      <c r="T313" s="147">
        <f>S313*H313</f>
        <v>0</v>
      </c>
      <c r="AR313" s="148" t="s">
        <v>249</v>
      </c>
      <c r="AT313" s="148" t="s">
        <v>342</v>
      </c>
      <c r="AU313" s="148" t="s">
        <v>86</v>
      </c>
      <c r="AY313" s="17" t="s">
        <v>339</v>
      </c>
      <c r="BE313" s="149">
        <f>IF(N313="základní",J313,0)</f>
        <v>0</v>
      </c>
      <c r="BF313" s="149">
        <f>IF(N313="snížená",J313,0)</f>
        <v>0</v>
      </c>
      <c r="BG313" s="149">
        <f>IF(N313="zákl. přenesená",J313,0)</f>
        <v>0</v>
      </c>
      <c r="BH313" s="149">
        <f>IF(N313="sníž. přenesená",J313,0)</f>
        <v>0</v>
      </c>
      <c r="BI313" s="149">
        <f>IF(N313="nulová",J313,0)</f>
        <v>0</v>
      </c>
      <c r="BJ313" s="17" t="s">
        <v>84</v>
      </c>
      <c r="BK313" s="149">
        <f>ROUND(I313*H313,2)</f>
        <v>0</v>
      </c>
      <c r="BL313" s="17" t="s">
        <v>249</v>
      </c>
      <c r="BM313" s="148" t="s">
        <v>1328</v>
      </c>
    </row>
    <row r="314" spans="2:65" s="1" customFormat="1" ht="38.4" x14ac:dyDescent="0.2">
      <c r="B314" s="32"/>
      <c r="D314" s="150" t="s">
        <v>348</v>
      </c>
      <c r="F314" s="151" t="s">
        <v>1329</v>
      </c>
      <c r="I314" s="152"/>
      <c r="L314" s="32"/>
      <c r="M314" s="153"/>
      <c r="T314" s="56"/>
      <c r="AT314" s="17" t="s">
        <v>348</v>
      </c>
      <c r="AU314" s="17" t="s">
        <v>86</v>
      </c>
    </row>
    <row r="315" spans="2:65" s="12" customFormat="1" x14ac:dyDescent="0.2">
      <c r="B315" s="155"/>
      <c r="D315" s="150" t="s">
        <v>376</v>
      </c>
      <c r="E315" s="156" t="s">
        <v>1</v>
      </c>
      <c r="F315" s="157" t="s">
        <v>1330</v>
      </c>
      <c r="H315" s="158">
        <v>25.6</v>
      </c>
      <c r="I315" s="159"/>
      <c r="L315" s="155"/>
      <c r="M315" s="160"/>
      <c r="T315" s="161"/>
      <c r="AT315" s="156" t="s">
        <v>376</v>
      </c>
      <c r="AU315" s="156" t="s">
        <v>86</v>
      </c>
      <c r="AV315" s="12" t="s">
        <v>86</v>
      </c>
      <c r="AW315" s="12" t="s">
        <v>34</v>
      </c>
      <c r="AX315" s="12" t="s">
        <v>84</v>
      </c>
      <c r="AY315" s="156" t="s">
        <v>339</v>
      </c>
    </row>
    <row r="316" spans="2:65" s="1" customFormat="1" ht="16.5" customHeight="1" x14ac:dyDescent="0.2">
      <c r="B316" s="136"/>
      <c r="C316" s="137" t="s">
        <v>595</v>
      </c>
      <c r="D316" s="137" t="s">
        <v>342</v>
      </c>
      <c r="E316" s="138" t="s">
        <v>1331</v>
      </c>
      <c r="F316" s="139" t="s">
        <v>1332</v>
      </c>
      <c r="G316" s="140" t="s">
        <v>358</v>
      </c>
      <c r="H316" s="141">
        <v>25.6</v>
      </c>
      <c r="I316" s="142"/>
      <c r="J316" s="143">
        <f>ROUND(I316*H316,2)</f>
        <v>0</v>
      </c>
      <c r="K316" s="139" t="s">
        <v>346</v>
      </c>
      <c r="L316" s="32"/>
      <c r="M316" s="144" t="s">
        <v>1</v>
      </c>
      <c r="N316" s="145" t="s">
        <v>42</v>
      </c>
      <c r="P316" s="146">
        <f>O316*H316</f>
        <v>0</v>
      </c>
      <c r="Q316" s="146">
        <v>0</v>
      </c>
      <c r="R316" s="146">
        <f>Q316*H316</f>
        <v>0</v>
      </c>
      <c r="S316" s="146">
        <v>0</v>
      </c>
      <c r="T316" s="147">
        <f>S316*H316</f>
        <v>0</v>
      </c>
      <c r="AR316" s="148" t="s">
        <v>249</v>
      </c>
      <c r="AT316" s="148" t="s">
        <v>342</v>
      </c>
      <c r="AU316" s="148" t="s">
        <v>86</v>
      </c>
      <c r="AY316" s="17" t="s">
        <v>339</v>
      </c>
      <c r="BE316" s="149">
        <f>IF(N316="základní",J316,0)</f>
        <v>0</v>
      </c>
      <c r="BF316" s="149">
        <f>IF(N316="snížená",J316,0)</f>
        <v>0</v>
      </c>
      <c r="BG316" s="149">
        <f>IF(N316="zákl. přenesená",J316,0)</f>
        <v>0</v>
      </c>
      <c r="BH316" s="149">
        <f>IF(N316="sníž. přenesená",J316,0)</f>
        <v>0</v>
      </c>
      <c r="BI316" s="149">
        <f>IF(N316="nulová",J316,0)</f>
        <v>0</v>
      </c>
      <c r="BJ316" s="17" t="s">
        <v>84</v>
      </c>
      <c r="BK316" s="149">
        <f>ROUND(I316*H316,2)</f>
        <v>0</v>
      </c>
      <c r="BL316" s="17" t="s">
        <v>249</v>
      </c>
      <c r="BM316" s="148" t="s">
        <v>1333</v>
      </c>
    </row>
    <row r="317" spans="2:65" s="1" customFormat="1" ht="38.4" x14ac:dyDescent="0.2">
      <c r="B317" s="32"/>
      <c r="D317" s="150" t="s">
        <v>348</v>
      </c>
      <c r="F317" s="151" t="s">
        <v>1334</v>
      </c>
      <c r="I317" s="152"/>
      <c r="L317" s="32"/>
      <c r="M317" s="153"/>
      <c r="T317" s="56"/>
      <c r="AT317" s="17" t="s">
        <v>348</v>
      </c>
      <c r="AU317" s="17" t="s">
        <v>86</v>
      </c>
    </row>
    <row r="318" spans="2:65" s="12" customFormat="1" x14ac:dyDescent="0.2">
      <c r="B318" s="155"/>
      <c r="D318" s="150" t="s">
        <v>376</v>
      </c>
      <c r="E318" s="156" t="s">
        <v>1</v>
      </c>
      <c r="F318" s="157" t="s">
        <v>1330</v>
      </c>
      <c r="H318" s="158">
        <v>25.6</v>
      </c>
      <c r="I318" s="159"/>
      <c r="L318" s="155"/>
      <c r="M318" s="160"/>
      <c r="T318" s="161"/>
      <c r="AT318" s="156" t="s">
        <v>376</v>
      </c>
      <c r="AU318" s="156" t="s">
        <v>86</v>
      </c>
      <c r="AV318" s="12" t="s">
        <v>86</v>
      </c>
      <c r="AW318" s="12" t="s">
        <v>34</v>
      </c>
      <c r="AX318" s="12" t="s">
        <v>84</v>
      </c>
      <c r="AY318" s="156" t="s">
        <v>339</v>
      </c>
    </row>
    <row r="319" spans="2:65" s="1" customFormat="1" ht="16.5" customHeight="1" x14ac:dyDescent="0.2">
      <c r="B319" s="136"/>
      <c r="C319" s="137" t="s">
        <v>600</v>
      </c>
      <c r="D319" s="137" t="s">
        <v>342</v>
      </c>
      <c r="E319" s="138" t="s">
        <v>1335</v>
      </c>
      <c r="F319" s="139" t="s">
        <v>1336</v>
      </c>
      <c r="G319" s="140" t="s">
        <v>358</v>
      </c>
      <c r="H319" s="141">
        <v>5.4</v>
      </c>
      <c r="I319" s="142"/>
      <c r="J319" s="143">
        <f>ROUND(I319*H319,2)</f>
        <v>0</v>
      </c>
      <c r="K319" s="139" t="s">
        <v>346</v>
      </c>
      <c r="L319" s="32"/>
      <c r="M319" s="144" t="s">
        <v>1</v>
      </c>
      <c r="N319" s="145" t="s">
        <v>42</v>
      </c>
      <c r="P319" s="146">
        <f>O319*H319</f>
        <v>0</v>
      </c>
      <c r="Q319" s="146">
        <v>0</v>
      </c>
      <c r="R319" s="146">
        <f>Q319*H319</f>
        <v>0</v>
      </c>
      <c r="S319" s="146">
        <v>0</v>
      </c>
      <c r="T319" s="147">
        <f>S319*H319</f>
        <v>0</v>
      </c>
      <c r="AR319" s="148" t="s">
        <v>249</v>
      </c>
      <c r="AT319" s="148" t="s">
        <v>342</v>
      </c>
      <c r="AU319" s="148" t="s">
        <v>86</v>
      </c>
      <c r="AY319" s="17" t="s">
        <v>339</v>
      </c>
      <c r="BE319" s="149">
        <f>IF(N319="základní",J319,0)</f>
        <v>0</v>
      </c>
      <c r="BF319" s="149">
        <f>IF(N319="snížená",J319,0)</f>
        <v>0</v>
      </c>
      <c r="BG319" s="149">
        <f>IF(N319="zákl. přenesená",J319,0)</f>
        <v>0</v>
      </c>
      <c r="BH319" s="149">
        <f>IF(N319="sníž. přenesená",J319,0)</f>
        <v>0</v>
      </c>
      <c r="BI319" s="149">
        <f>IF(N319="nulová",J319,0)</f>
        <v>0</v>
      </c>
      <c r="BJ319" s="17" t="s">
        <v>84</v>
      </c>
      <c r="BK319" s="149">
        <f>ROUND(I319*H319,2)</f>
        <v>0</v>
      </c>
      <c r="BL319" s="17" t="s">
        <v>249</v>
      </c>
      <c r="BM319" s="148" t="s">
        <v>1337</v>
      </c>
    </row>
    <row r="320" spans="2:65" s="1" customFormat="1" ht="28.8" x14ac:dyDescent="0.2">
      <c r="B320" s="32"/>
      <c r="D320" s="150" t="s">
        <v>348</v>
      </c>
      <c r="F320" s="151" t="s">
        <v>1338</v>
      </c>
      <c r="I320" s="152"/>
      <c r="L320" s="32"/>
      <c r="M320" s="153"/>
      <c r="T320" s="56"/>
      <c r="AT320" s="17" t="s">
        <v>348</v>
      </c>
      <c r="AU320" s="17" t="s">
        <v>86</v>
      </c>
    </row>
    <row r="321" spans="2:65" s="1" customFormat="1" ht="16.5" customHeight="1" x14ac:dyDescent="0.2">
      <c r="B321" s="136"/>
      <c r="C321" s="169" t="s">
        <v>603</v>
      </c>
      <c r="D321" s="169" t="s">
        <v>490</v>
      </c>
      <c r="E321" s="170" t="s">
        <v>1339</v>
      </c>
      <c r="F321" s="171" t="s">
        <v>1340</v>
      </c>
      <c r="G321" s="172" t="s">
        <v>345</v>
      </c>
      <c r="H321" s="173">
        <v>1</v>
      </c>
      <c r="I321" s="174"/>
      <c r="J321" s="175">
        <f>ROUND(I321*H321,2)</f>
        <v>0</v>
      </c>
      <c r="K321" s="171" t="s">
        <v>346</v>
      </c>
      <c r="L321" s="176"/>
      <c r="M321" s="177" t="s">
        <v>1</v>
      </c>
      <c r="N321" s="178" t="s">
        <v>42</v>
      </c>
      <c r="P321" s="146">
        <f>O321*H321</f>
        <v>0</v>
      </c>
      <c r="Q321" s="146">
        <v>0.18</v>
      </c>
      <c r="R321" s="146">
        <f>Q321*H321</f>
        <v>0.18</v>
      </c>
      <c r="S321" s="146">
        <v>0</v>
      </c>
      <c r="T321" s="147">
        <f>S321*H321</f>
        <v>0</v>
      </c>
      <c r="AR321" s="148" t="s">
        <v>494</v>
      </c>
      <c r="AT321" s="148" t="s">
        <v>490</v>
      </c>
      <c r="AU321" s="148" t="s">
        <v>86</v>
      </c>
      <c r="AY321" s="17" t="s">
        <v>339</v>
      </c>
      <c r="BE321" s="149">
        <f>IF(N321="základní",J321,0)</f>
        <v>0</v>
      </c>
      <c r="BF321" s="149">
        <f>IF(N321="snížená",J321,0)</f>
        <v>0</v>
      </c>
      <c r="BG321" s="149">
        <f>IF(N321="zákl. přenesená",J321,0)</f>
        <v>0</v>
      </c>
      <c r="BH321" s="149">
        <f>IF(N321="sníž. přenesená",J321,0)</f>
        <v>0</v>
      </c>
      <c r="BI321" s="149">
        <f>IF(N321="nulová",J321,0)</f>
        <v>0</v>
      </c>
      <c r="BJ321" s="17" t="s">
        <v>84</v>
      </c>
      <c r="BK321" s="149">
        <f>ROUND(I321*H321,2)</f>
        <v>0</v>
      </c>
      <c r="BL321" s="17" t="s">
        <v>494</v>
      </c>
      <c r="BM321" s="148" t="s">
        <v>1341</v>
      </c>
    </row>
    <row r="322" spans="2:65" s="1" customFormat="1" x14ac:dyDescent="0.2">
      <c r="B322" s="32"/>
      <c r="D322" s="150" t="s">
        <v>348</v>
      </c>
      <c r="F322" s="151" t="s">
        <v>1340</v>
      </c>
      <c r="I322" s="152"/>
      <c r="L322" s="32"/>
      <c r="M322" s="153"/>
      <c r="T322" s="56"/>
      <c r="AT322" s="17" t="s">
        <v>348</v>
      </c>
      <c r="AU322" s="17" t="s">
        <v>86</v>
      </c>
    </row>
    <row r="323" spans="2:65" s="1" customFormat="1" ht="16.5" customHeight="1" x14ac:dyDescent="0.2">
      <c r="B323" s="136"/>
      <c r="C323" s="137" t="s">
        <v>606</v>
      </c>
      <c r="D323" s="137" t="s">
        <v>342</v>
      </c>
      <c r="E323" s="138" t="s">
        <v>1342</v>
      </c>
      <c r="F323" s="139" t="s">
        <v>1343</v>
      </c>
      <c r="G323" s="140" t="s">
        <v>358</v>
      </c>
      <c r="H323" s="141">
        <v>5.4</v>
      </c>
      <c r="I323" s="142"/>
      <c r="J323" s="143">
        <f>ROUND(I323*H323,2)</f>
        <v>0</v>
      </c>
      <c r="K323" s="139" t="s">
        <v>346</v>
      </c>
      <c r="L323" s="32"/>
      <c r="M323" s="144" t="s">
        <v>1</v>
      </c>
      <c r="N323" s="145" t="s">
        <v>42</v>
      </c>
      <c r="P323" s="146">
        <f>O323*H323</f>
        <v>0</v>
      </c>
      <c r="Q323" s="146">
        <v>0</v>
      </c>
      <c r="R323" s="146">
        <f>Q323*H323</f>
        <v>0</v>
      </c>
      <c r="S323" s="146">
        <v>0</v>
      </c>
      <c r="T323" s="147">
        <f>S323*H323</f>
        <v>0</v>
      </c>
      <c r="AR323" s="148" t="s">
        <v>249</v>
      </c>
      <c r="AT323" s="148" t="s">
        <v>342</v>
      </c>
      <c r="AU323" s="148" t="s">
        <v>86</v>
      </c>
      <c r="AY323" s="17" t="s">
        <v>339</v>
      </c>
      <c r="BE323" s="149">
        <f>IF(N323="základní",J323,0)</f>
        <v>0</v>
      </c>
      <c r="BF323" s="149">
        <f>IF(N323="snížená",J323,0)</f>
        <v>0</v>
      </c>
      <c r="BG323" s="149">
        <f>IF(N323="zákl. přenesená",J323,0)</f>
        <v>0</v>
      </c>
      <c r="BH323" s="149">
        <f>IF(N323="sníž. přenesená",J323,0)</f>
        <v>0</v>
      </c>
      <c r="BI323" s="149">
        <f>IF(N323="nulová",J323,0)</f>
        <v>0</v>
      </c>
      <c r="BJ323" s="17" t="s">
        <v>84</v>
      </c>
      <c r="BK323" s="149">
        <f>ROUND(I323*H323,2)</f>
        <v>0</v>
      </c>
      <c r="BL323" s="17" t="s">
        <v>249</v>
      </c>
      <c r="BM323" s="148" t="s">
        <v>1344</v>
      </c>
    </row>
    <row r="324" spans="2:65" s="1" customFormat="1" ht="28.8" x14ac:dyDescent="0.2">
      <c r="B324" s="32"/>
      <c r="D324" s="150" t="s">
        <v>348</v>
      </c>
      <c r="F324" s="151" t="s">
        <v>1345</v>
      </c>
      <c r="I324" s="152"/>
      <c r="L324" s="32"/>
      <c r="M324" s="153"/>
      <c r="T324" s="56"/>
      <c r="AT324" s="17" t="s">
        <v>348</v>
      </c>
      <c r="AU324" s="17" t="s">
        <v>86</v>
      </c>
    </row>
    <row r="325" spans="2:65" s="1" customFormat="1" ht="16.5" customHeight="1" x14ac:dyDescent="0.2">
      <c r="B325" s="136"/>
      <c r="C325" s="169" t="s">
        <v>609</v>
      </c>
      <c r="D325" s="169" t="s">
        <v>490</v>
      </c>
      <c r="E325" s="170" t="s">
        <v>1346</v>
      </c>
      <c r="F325" s="171" t="s">
        <v>1347</v>
      </c>
      <c r="G325" s="172" t="s">
        <v>345</v>
      </c>
      <c r="H325" s="173">
        <v>1</v>
      </c>
      <c r="I325" s="174"/>
      <c r="J325" s="175">
        <f>ROUND(I325*H325,2)</f>
        <v>0</v>
      </c>
      <c r="K325" s="171" t="s">
        <v>346</v>
      </c>
      <c r="L325" s="176"/>
      <c r="M325" s="177" t="s">
        <v>1</v>
      </c>
      <c r="N325" s="178" t="s">
        <v>42</v>
      </c>
      <c r="P325" s="146">
        <f>O325*H325</f>
        <v>0</v>
      </c>
      <c r="Q325" s="146">
        <v>0.18</v>
      </c>
      <c r="R325" s="146">
        <f>Q325*H325</f>
        <v>0.18</v>
      </c>
      <c r="S325" s="146">
        <v>0</v>
      </c>
      <c r="T325" s="147">
        <f>S325*H325</f>
        <v>0</v>
      </c>
      <c r="AR325" s="148" t="s">
        <v>494</v>
      </c>
      <c r="AT325" s="148" t="s">
        <v>490</v>
      </c>
      <c r="AU325" s="148" t="s">
        <v>86</v>
      </c>
      <c r="AY325" s="17" t="s">
        <v>339</v>
      </c>
      <c r="BE325" s="149">
        <f>IF(N325="základní",J325,0)</f>
        <v>0</v>
      </c>
      <c r="BF325" s="149">
        <f>IF(N325="snížená",J325,0)</f>
        <v>0</v>
      </c>
      <c r="BG325" s="149">
        <f>IF(N325="zákl. přenesená",J325,0)</f>
        <v>0</v>
      </c>
      <c r="BH325" s="149">
        <f>IF(N325="sníž. přenesená",J325,0)</f>
        <v>0</v>
      </c>
      <c r="BI325" s="149">
        <f>IF(N325="nulová",J325,0)</f>
        <v>0</v>
      </c>
      <c r="BJ325" s="17" t="s">
        <v>84</v>
      </c>
      <c r="BK325" s="149">
        <f>ROUND(I325*H325,2)</f>
        <v>0</v>
      </c>
      <c r="BL325" s="17" t="s">
        <v>494</v>
      </c>
      <c r="BM325" s="148" t="s">
        <v>1348</v>
      </c>
    </row>
    <row r="326" spans="2:65" s="1" customFormat="1" x14ac:dyDescent="0.2">
      <c r="B326" s="32"/>
      <c r="D326" s="150" t="s">
        <v>348</v>
      </c>
      <c r="F326" s="151" t="s">
        <v>1347</v>
      </c>
      <c r="I326" s="152"/>
      <c r="L326" s="32"/>
      <c r="M326" s="153"/>
      <c r="T326" s="56"/>
      <c r="AT326" s="17" t="s">
        <v>348</v>
      </c>
      <c r="AU326" s="17" t="s">
        <v>86</v>
      </c>
    </row>
    <row r="327" spans="2:65" s="1" customFormat="1" ht="16.5" customHeight="1" x14ac:dyDescent="0.2">
      <c r="B327" s="136"/>
      <c r="C327" s="137" t="s">
        <v>612</v>
      </c>
      <c r="D327" s="137" t="s">
        <v>342</v>
      </c>
      <c r="E327" s="138" t="s">
        <v>410</v>
      </c>
      <c r="F327" s="139" t="s">
        <v>411</v>
      </c>
      <c r="G327" s="140" t="s">
        <v>358</v>
      </c>
      <c r="H327" s="141">
        <v>10</v>
      </c>
      <c r="I327" s="142"/>
      <c r="J327" s="143">
        <f>ROUND(I327*H327,2)</f>
        <v>0</v>
      </c>
      <c r="K327" s="139" t="s">
        <v>346</v>
      </c>
      <c r="L327" s="32"/>
      <c r="M327" s="144" t="s">
        <v>1</v>
      </c>
      <c r="N327" s="145" t="s">
        <v>42</v>
      </c>
      <c r="P327" s="146">
        <f>O327*H327</f>
        <v>0</v>
      </c>
      <c r="Q327" s="146">
        <v>0</v>
      </c>
      <c r="R327" s="146">
        <f>Q327*H327</f>
        <v>0</v>
      </c>
      <c r="S327" s="146">
        <v>0</v>
      </c>
      <c r="T327" s="147">
        <f>S327*H327</f>
        <v>0</v>
      </c>
      <c r="AR327" s="148" t="s">
        <v>249</v>
      </c>
      <c r="AT327" s="148" t="s">
        <v>342</v>
      </c>
      <c r="AU327" s="148" t="s">
        <v>86</v>
      </c>
      <c r="AY327" s="17" t="s">
        <v>339</v>
      </c>
      <c r="BE327" s="149">
        <f>IF(N327="základní",J327,0)</f>
        <v>0</v>
      </c>
      <c r="BF327" s="149">
        <f>IF(N327="snížená",J327,0)</f>
        <v>0</v>
      </c>
      <c r="BG327" s="149">
        <f>IF(N327="zákl. přenesená",J327,0)</f>
        <v>0</v>
      </c>
      <c r="BH327" s="149">
        <f>IF(N327="sníž. přenesená",J327,0)</f>
        <v>0</v>
      </c>
      <c r="BI327" s="149">
        <f>IF(N327="nulová",J327,0)</f>
        <v>0</v>
      </c>
      <c r="BJ327" s="17" t="s">
        <v>84</v>
      </c>
      <c r="BK327" s="149">
        <f>ROUND(I327*H327,2)</f>
        <v>0</v>
      </c>
      <c r="BL327" s="17" t="s">
        <v>249</v>
      </c>
      <c r="BM327" s="148" t="s">
        <v>1349</v>
      </c>
    </row>
    <row r="328" spans="2:65" s="1" customFormat="1" ht="38.4" x14ac:dyDescent="0.2">
      <c r="B328" s="32"/>
      <c r="D328" s="150" t="s">
        <v>348</v>
      </c>
      <c r="F328" s="151" t="s">
        <v>413</v>
      </c>
      <c r="I328" s="152"/>
      <c r="L328" s="32"/>
      <c r="M328" s="153"/>
      <c r="T328" s="56"/>
      <c r="AT328" s="17" t="s">
        <v>348</v>
      </c>
      <c r="AU328" s="17" t="s">
        <v>86</v>
      </c>
    </row>
    <row r="329" spans="2:65" s="12" customFormat="1" x14ac:dyDescent="0.2">
      <c r="B329" s="155"/>
      <c r="D329" s="150" t="s">
        <v>376</v>
      </c>
      <c r="E329" s="156" t="s">
        <v>1</v>
      </c>
      <c r="F329" s="157" t="s">
        <v>1350</v>
      </c>
      <c r="H329" s="158">
        <v>10</v>
      </c>
      <c r="I329" s="159"/>
      <c r="L329" s="155"/>
      <c r="M329" s="160"/>
      <c r="T329" s="161"/>
      <c r="AT329" s="156" t="s">
        <v>376</v>
      </c>
      <c r="AU329" s="156" t="s">
        <v>86</v>
      </c>
      <c r="AV329" s="12" t="s">
        <v>86</v>
      </c>
      <c r="AW329" s="12" t="s">
        <v>34</v>
      </c>
      <c r="AX329" s="12" t="s">
        <v>84</v>
      </c>
      <c r="AY329" s="156" t="s">
        <v>339</v>
      </c>
    </row>
    <row r="330" spans="2:65" s="1" customFormat="1" ht="16.5" customHeight="1" x14ac:dyDescent="0.2">
      <c r="B330" s="136"/>
      <c r="C330" s="137" t="s">
        <v>618</v>
      </c>
      <c r="D330" s="137" t="s">
        <v>342</v>
      </c>
      <c r="E330" s="138" t="s">
        <v>406</v>
      </c>
      <c r="F330" s="139" t="s">
        <v>407</v>
      </c>
      <c r="G330" s="140" t="s">
        <v>363</v>
      </c>
      <c r="H330" s="141">
        <v>1.774</v>
      </c>
      <c r="I330" s="142"/>
      <c r="J330" s="143">
        <f>ROUND(I330*H330,2)</f>
        <v>0</v>
      </c>
      <c r="K330" s="139" t="s">
        <v>346</v>
      </c>
      <c r="L330" s="32"/>
      <c r="M330" s="144" t="s">
        <v>1</v>
      </c>
      <c r="N330" s="145" t="s">
        <v>42</v>
      </c>
      <c r="P330" s="146">
        <f>O330*H330</f>
        <v>0</v>
      </c>
      <c r="Q330" s="146">
        <v>0</v>
      </c>
      <c r="R330" s="146">
        <f>Q330*H330</f>
        <v>0</v>
      </c>
      <c r="S330" s="146">
        <v>0</v>
      </c>
      <c r="T330" s="147">
        <f>S330*H330</f>
        <v>0</v>
      </c>
      <c r="AR330" s="148" t="s">
        <v>249</v>
      </c>
      <c r="AT330" s="148" t="s">
        <v>342</v>
      </c>
      <c r="AU330" s="148" t="s">
        <v>86</v>
      </c>
      <c r="AY330" s="17" t="s">
        <v>339</v>
      </c>
      <c r="BE330" s="149">
        <f>IF(N330="základní",J330,0)</f>
        <v>0</v>
      </c>
      <c r="BF330" s="149">
        <f>IF(N330="snížená",J330,0)</f>
        <v>0</v>
      </c>
      <c r="BG330" s="149">
        <f>IF(N330="zákl. přenesená",J330,0)</f>
        <v>0</v>
      </c>
      <c r="BH330" s="149">
        <f>IF(N330="sníž. přenesená",J330,0)</f>
        <v>0</v>
      </c>
      <c r="BI330" s="149">
        <f>IF(N330="nulová",J330,0)</f>
        <v>0</v>
      </c>
      <c r="BJ330" s="17" t="s">
        <v>84</v>
      </c>
      <c r="BK330" s="149">
        <f>ROUND(I330*H330,2)</f>
        <v>0</v>
      </c>
      <c r="BL330" s="17" t="s">
        <v>249</v>
      </c>
      <c r="BM330" s="148" t="s">
        <v>1351</v>
      </c>
    </row>
    <row r="331" spans="2:65" s="1" customFormat="1" ht="28.8" x14ac:dyDescent="0.2">
      <c r="B331" s="32"/>
      <c r="D331" s="150" t="s">
        <v>348</v>
      </c>
      <c r="F331" s="151" t="s">
        <v>409</v>
      </c>
      <c r="I331" s="152"/>
      <c r="L331" s="32"/>
      <c r="M331" s="153"/>
      <c r="T331" s="56"/>
      <c r="AT331" s="17" t="s">
        <v>348</v>
      </c>
      <c r="AU331" s="17" t="s">
        <v>86</v>
      </c>
    </row>
    <row r="332" spans="2:65" s="12" customFormat="1" x14ac:dyDescent="0.2">
      <c r="B332" s="155"/>
      <c r="D332" s="150" t="s">
        <v>376</v>
      </c>
      <c r="E332" s="156" t="s">
        <v>1</v>
      </c>
      <c r="F332" s="157" t="s">
        <v>1352</v>
      </c>
      <c r="H332" s="158">
        <v>1.774</v>
      </c>
      <c r="I332" s="159"/>
      <c r="L332" s="155"/>
      <c r="M332" s="160"/>
      <c r="T332" s="161"/>
      <c r="AT332" s="156" t="s">
        <v>376</v>
      </c>
      <c r="AU332" s="156" t="s">
        <v>86</v>
      </c>
      <c r="AV332" s="12" t="s">
        <v>86</v>
      </c>
      <c r="AW332" s="12" t="s">
        <v>34</v>
      </c>
      <c r="AX332" s="12" t="s">
        <v>84</v>
      </c>
      <c r="AY332" s="156" t="s">
        <v>339</v>
      </c>
    </row>
    <row r="333" spans="2:65" s="1" customFormat="1" ht="16.5" customHeight="1" x14ac:dyDescent="0.2">
      <c r="B333" s="136"/>
      <c r="C333" s="137" t="s">
        <v>788</v>
      </c>
      <c r="D333" s="137" t="s">
        <v>342</v>
      </c>
      <c r="E333" s="138" t="s">
        <v>400</v>
      </c>
      <c r="F333" s="139" t="s">
        <v>401</v>
      </c>
      <c r="G333" s="140" t="s">
        <v>358</v>
      </c>
      <c r="H333" s="141">
        <v>12</v>
      </c>
      <c r="I333" s="142"/>
      <c r="J333" s="143">
        <f>ROUND(I333*H333,2)</f>
        <v>0</v>
      </c>
      <c r="K333" s="139" t="s">
        <v>346</v>
      </c>
      <c r="L333" s="32"/>
      <c r="M333" s="144" t="s">
        <v>1</v>
      </c>
      <c r="N333" s="145" t="s">
        <v>42</v>
      </c>
      <c r="P333" s="146">
        <f>O333*H333</f>
        <v>0</v>
      </c>
      <c r="Q333" s="146">
        <v>0</v>
      </c>
      <c r="R333" s="146">
        <f>Q333*H333</f>
        <v>0</v>
      </c>
      <c r="S333" s="146">
        <v>0</v>
      </c>
      <c r="T333" s="147">
        <f>S333*H333</f>
        <v>0</v>
      </c>
      <c r="AR333" s="148" t="s">
        <v>249</v>
      </c>
      <c r="AT333" s="148" t="s">
        <v>342</v>
      </c>
      <c r="AU333" s="148" t="s">
        <v>86</v>
      </c>
      <c r="AY333" s="17" t="s">
        <v>339</v>
      </c>
      <c r="BE333" s="149">
        <f>IF(N333="základní",J333,0)</f>
        <v>0</v>
      </c>
      <c r="BF333" s="149">
        <f>IF(N333="snížená",J333,0)</f>
        <v>0</v>
      </c>
      <c r="BG333" s="149">
        <f>IF(N333="zákl. přenesená",J333,0)</f>
        <v>0</v>
      </c>
      <c r="BH333" s="149">
        <f>IF(N333="sníž. přenesená",J333,0)</f>
        <v>0</v>
      </c>
      <c r="BI333" s="149">
        <f>IF(N333="nulová",J333,0)</f>
        <v>0</v>
      </c>
      <c r="BJ333" s="17" t="s">
        <v>84</v>
      </c>
      <c r="BK333" s="149">
        <f>ROUND(I333*H333,2)</f>
        <v>0</v>
      </c>
      <c r="BL333" s="17" t="s">
        <v>249</v>
      </c>
      <c r="BM333" s="148" t="s">
        <v>1353</v>
      </c>
    </row>
    <row r="334" spans="2:65" s="1" customFormat="1" ht="38.4" x14ac:dyDescent="0.2">
      <c r="B334" s="32"/>
      <c r="D334" s="150" t="s">
        <v>348</v>
      </c>
      <c r="F334" s="151" t="s">
        <v>403</v>
      </c>
      <c r="I334" s="152"/>
      <c r="L334" s="32"/>
      <c r="M334" s="153"/>
      <c r="T334" s="56"/>
      <c r="AT334" s="17" t="s">
        <v>348</v>
      </c>
      <c r="AU334" s="17" t="s">
        <v>86</v>
      </c>
    </row>
    <row r="335" spans="2:65" s="12" customFormat="1" x14ac:dyDescent="0.2">
      <c r="B335" s="155"/>
      <c r="D335" s="150" t="s">
        <v>376</v>
      </c>
      <c r="E335" s="156" t="s">
        <v>1</v>
      </c>
      <c r="F335" s="157" t="s">
        <v>1354</v>
      </c>
      <c r="H335" s="158">
        <v>12</v>
      </c>
      <c r="I335" s="159"/>
      <c r="L335" s="155"/>
      <c r="M335" s="160"/>
      <c r="T335" s="161"/>
      <c r="AT335" s="156" t="s">
        <v>376</v>
      </c>
      <c r="AU335" s="156" t="s">
        <v>86</v>
      </c>
      <c r="AV335" s="12" t="s">
        <v>86</v>
      </c>
      <c r="AW335" s="12" t="s">
        <v>34</v>
      </c>
      <c r="AX335" s="12" t="s">
        <v>84</v>
      </c>
      <c r="AY335" s="156" t="s">
        <v>339</v>
      </c>
    </row>
    <row r="336" spans="2:65" s="1" customFormat="1" ht="16.5" customHeight="1" x14ac:dyDescent="0.2">
      <c r="B336" s="136"/>
      <c r="C336" s="137" t="s">
        <v>792</v>
      </c>
      <c r="D336" s="137" t="s">
        <v>342</v>
      </c>
      <c r="E336" s="138" t="s">
        <v>410</v>
      </c>
      <c r="F336" s="139" t="s">
        <v>411</v>
      </c>
      <c r="G336" s="140" t="s">
        <v>358</v>
      </c>
      <c r="H336" s="141">
        <v>22</v>
      </c>
      <c r="I336" s="142"/>
      <c r="J336" s="143">
        <f>ROUND(I336*H336,2)</f>
        <v>0</v>
      </c>
      <c r="K336" s="139" t="s">
        <v>346</v>
      </c>
      <c r="L336" s="32"/>
      <c r="M336" s="144" t="s">
        <v>1</v>
      </c>
      <c r="N336" s="145" t="s">
        <v>42</v>
      </c>
      <c r="P336" s="146">
        <f>O336*H336</f>
        <v>0</v>
      </c>
      <c r="Q336" s="146">
        <v>0</v>
      </c>
      <c r="R336" s="146">
        <f>Q336*H336</f>
        <v>0</v>
      </c>
      <c r="S336" s="146">
        <v>0</v>
      </c>
      <c r="T336" s="147">
        <f>S336*H336</f>
        <v>0</v>
      </c>
      <c r="AR336" s="148" t="s">
        <v>249</v>
      </c>
      <c r="AT336" s="148" t="s">
        <v>342</v>
      </c>
      <c r="AU336" s="148" t="s">
        <v>86</v>
      </c>
      <c r="AY336" s="17" t="s">
        <v>339</v>
      </c>
      <c r="BE336" s="149">
        <f>IF(N336="základní",J336,0)</f>
        <v>0</v>
      </c>
      <c r="BF336" s="149">
        <f>IF(N336="snížená",J336,0)</f>
        <v>0</v>
      </c>
      <c r="BG336" s="149">
        <f>IF(N336="zákl. přenesená",J336,0)</f>
        <v>0</v>
      </c>
      <c r="BH336" s="149">
        <f>IF(N336="sníž. přenesená",J336,0)</f>
        <v>0</v>
      </c>
      <c r="BI336" s="149">
        <f>IF(N336="nulová",J336,0)</f>
        <v>0</v>
      </c>
      <c r="BJ336" s="17" t="s">
        <v>84</v>
      </c>
      <c r="BK336" s="149">
        <f>ROUND(I336*H336,2)</f>
        <v>0</v>
      </c>
      <c r="BL336" s="17" t="s">
        <v>249</v>
      </c>
      <c r="BM336" s="148" t="s">
        <v>1355</v>
      </c>
    </row>
    <row r="337" spans="2:65" s="1" customFormat="1" ht="38.4" x14ac:dyDescent="0.2">
      <c r="B337" s="32"/>
      <c r="D337" s="150" t="s">
        <v>348</v>
      </c>
      <c r="F337" s="151" t="s">
        <v>413</v>
      </c>
      <c r="I337" s="152"/>
      <c r="L337" s="32"/>
      <c r="M337" s="153"/>
      <c r="T337" s="56"/>
      <c r="AT337" s="17" t="s">
        <v>348</v>
      </c>
      <c r="AU337" s="17" t="s">
        <v>86</v>
      </c>
    </row>
    <row r="338" spans="2:65" s="12" customFormat="1" x14ac:dyDescent="0.2">
      <c r="B338" s="155"/>
      <c r="D338" s="150" t="s">
        <v>376</v>
      </c>
      <c r="E338" s="156" t="s">
        <v>1</v>
      </c>
      <c r="F338" s="157" t="s">
        <v>1356</v>
      </c>
      <c r="H338" s="158">
        <v>22</v>
      </c>
      <c r="I338" s="159"/>
      <c r="L338" s="155"/>
      <c r="M338" s="160"/>
      <c r="T338" s="161"/>
      <c r="AT338" s="156" t="s">
        <v>376</v>
      </c>
      <c r="AU338" s="156" t="s">
        <v>86</v>
      </c>
      <c r="AV338" s="12" t="s">
        <v>86</v>
      </c>
      <c r="AW338" s="12" t="s">
        <v>34</v>
      </c>
      <c r="AX338" s="12" t="s">
        <v>84</v>
      </c>
      <c r="AY338" s="156" t="s">
        <v>339</v>
      </c>
    </row>
    <row r="339" spans="2:65" s="1" customFormat="1" ht="16.5" customHeight="1" x14ac:dyDescent="0.2">
      <c r="B339" s="136"/>
      <c r="C339" s="137" t="s">
        <v>796</v>
      </c>
      <c r="D339" s="137" t="s">
        <v>342</v>
      </c>
      <c r="E339" s="138" t="s">
        <v>416</v>
      </c>
      <c r="F339" s="139" t="s">
        <v>417</v>
      </c>
      <c r="G339" s="140" t="s">
        <v>358</v>
      </c>
      <c r="H339" s="141">
        <v>234.7</v>
      </c>
      <c r="I339" s="142"/>
      <c r="J339" s="143">
        <f>ROUND(I339*H339,2)</f>
        <v>0</v>
      </c>
      <c r="K339" s="139" t="s">
        <v>346</v>
      </c>
      <c r="L339" s="32"/>
      <c r="M339" s="144" t="s">
        <v>1</v>
      </c>
      <c r="N339" s="145" t="s">
        <v>42</v>
      </c>
      <c r="P339" s="146">
        <f>O339*H339</f>
        <v>0</v>
      </c>
      <c r="Q339" s="146">
        <v>0</v>
      </c>
      <c r="R339" s="146">
        <f>Q339*H339</f>
        <v>0</v>
      </c>
      <c r="S339" s="146">
        <v>0</v>
      </c>
      <c r="T339" s="147">
        <f>S339*H339</f>
        <v>0</v>
      </c>
      <c r="AR339" s="148" t="s">
        <v>249</v>
      </c>
      <c r="AT339" s="148" t="s">
        <v>342</v>
      </c>
      <c r="AU339" s="148" t="s">
        <v>86</v>
      </c>
      <c r="AY339" s="17" t="s">
        <v>339</v>
      </c>
      <c r="BE339" s="149">
        <f>IF(N339="základní",J339,0)</f>
        <v>0</v>
      </c>
      <c r="BF339" s="149">
        <f>IF(N339="snížená",J339,0)</f>
        <v>0</v>
      </c>
      <c r="BG339" s="149">
        <f>IF(N339="zákl. přenesená",J339,0)</f>
        <v>0</v>
      </c>
      <c r="BH339" s="149">
        <f>IF(N339="sníž. přenesená",J339,0)</f>
        <v>0</v>
      </c>
      <c r="BI339" s="149">
        <f>IF(N339="nulová",J339,0)</f>
        <v>0</v>
      </c>
      <c r="BJ339" s="17" t="s">
        <v>84</v>
      </c>
      <c r="BK339" s="149">
        <f>ROUND(I339*H339,2)</f>
        <v>0</v>
      </c>
      <c r="BL339" s="17" t="s">
        <v>249</v>
      </c>
      <c r="BM339" s="148" t="s">
        <v>1357</v>
      </c>
    </row>
    <row r="340" spans="2:65" s="1" customFormat="1" ht="38.4" x14ac:dyDescent="0.2">
      <c r="B340" s="32"/>
      <c r="D340" s="150" t="s">
        <v>348</v>
      </c>
      <c r="F340" s="151" t="s">
        <v>419</v>
      </c>
      <c r="I340" s="152"/>
      <c r="L340" s="32"/>
      <c r="M340" s="153"/>
      <c r="T340" s="56"/>
      <c r="AT340" s="17" t="s">
        <v>348</v>
      </c>
      <c r="AU340" s="17" t="s">
        <v>86</v>
      </c>
    </row>
    <row r="341" spans="2:65" s="12" customFormat="1" x14ac:dyDescent="0.2">
      <c r="B341" s="155"/>
      <c r="D341" s="150" t="s">
        <v>376</v>
      </c>
      <c r="E341" s="156" t="s">
        <v>1</v>
      </c>
      <c r="F341" s="157" t="s">
        <v>1358</v>
      </c>
      <c r="H341" s="158">
        <v>234.7</v>
      </c>
      <c r="I341" s="159"/>
      <c r="L341" s="155"/>
      <c r="M341" s="160"/>
      <c r="T341" s="161"/>
      <c r="AT341" s="156" t="s">
        <v>376</v>
      </c>
      <c r="AU341" s="156" t="s">
        <v>86</v>
      </c>
      <c r="AV341" s="12" t="s">
        <v>86</v>
      </c>
      <c r="AW341" s="12" t="s">
        <v>34</v>
      </c>
      <c r="AX341" s="12" t="s">
        <v>84</v>
      </c>
      <c r="AY341" s="156" t="s">
        <v>339</v>
      </c>
    </row>
    <row r="342" spans="2:65" s="1" customFormat="1" ht="16.5" customHeight="1" x14ac:dyDescent="0.2">
      <c r="B342" s="136"/>
      <c r="C342" s="137" t="s">
        <v>802</v>
      </c>
      <c r="D342" s="137" t="s">
        <v>342</v>
      </c>
      <c r="E342" s="138" t="s">
        <v>352</v>
      </c>
      <c r="F342" s="139" t="s">
        <v>353</v>
      </c>
      <c r="G342" s="140" t="s">
        <v>345</v>
      </c>
      <c r="H342" s="141">
        <v>46</v>
      </c>
      <c r="I342" s="142"/>
      <c r="J342" s="143">
        <f>ROUND(I342*H342,2)</f>
        <v>0</v>
      </c>
      <c r="K342" s="139" t="s">
        <v>346</v>
      </c>
      <c r="L342" s="32"/>
      <c r="M342" s="144" t="s">
        <v>1</v>
      </c>
      <c r="N342" s="145" t="s">
        <v>42</v>
      </c>
      <c r="P342" s="146">
        <f>O342*H342</f>
        <v>0</v>
      </c>
      <c r="Q342" s="146">
        <v>0</v>
      </c>
      <c r="R342" s="146">
        <f>Q342*H342</f>
        <v>0</v>
      </c>
      <c r="S342" s="146">
        <v>0</v>
      </c>
      <c r="T342" s="147">
        <f>S342*H342</f>
        <v>0</v>
      </c>
      <c r="AR342" s="148" t="s">
        <v>249</v>
      </c>
      <c r="AT342" s="148" t="s">
        <v>342</v>
      </c>
      <c r="AU342" s="148" t="s">
        <v>86</v>
      </c>
      <c r="AY342" s="17" t="s">
        <v>339</v>
      </c>
      <c r="BE342" s="149">
        <f>IF(N342="základní",J342,0)</f>
        <v>0</v>
      </c>
      <c r="BF342" s="149">
        <f>IF(N342="snížená",J342,0)</f>
        <v>0</v>
      </c>
      <c r="BG342" s="149">
        <f>IF(N342="zákl. přenesená",J342,0)</f>
        <v>0</v>
      </c>
      <c r="BH342" s="149">
        <f>IF(N342="sníž. přenesená",J342,0)</f>
        <v>0</v>
      </c>
      <c r="BI342" s="149">
        <f>IF(N342="nulová",J342,0)</f>
        <v>0</v>
      </c>
      <c r="BJ342" s="17" t="s">
        <v>84</v>
      </c>
      <c r="BK342" s="149">
        <f>ROUND(I342*H342,2)</f>
        <v>0</v>
      </c>
      <c r="BL342" s="17" t="s">
        <v>249</v>
      </c>
      <c r="BM342" s="148" t="s">
        <v>1359</v>
      </c>
    </row>
    <row r="343" spans="2:65" s="1" customFormat="1" ht="19.2" x14ac:dyDescent="0.2">
      <c r="B343" s="32"/>
      <c r="D343" s="150" t="s">
        <v>348</v>
      </c>
      <c r="F343" s="151" t="s">
        <v>355</v>
      </c>
      <c r="I343" s="152"/>
      <c r="L343" s="32"/>
      <c r="M343" s="153"/>
      <c r="T343" s="56"/>
      <c r="AT343" s="17" t="s">
        <v>348</v>
      </c>
      <c r="AU343" s="17" t="s">
        <v>86</v>
      </c>
    </row>
    <row r="344" spans="2:65" s="1" customFormat="1" ht="16.5" customHeight="1" x14ac:dyDescent="0.2">
      <c r="B344" s="136"/>
      <c r="C344" s="137" t="s">
        <v>805</v>
      </c>
      <c r="D344" s="137" t="s">
        <v>342</v>
      </c>
      <c r="E344" s="138" t="s">
        <v>424</v>
      </c>
      <c r="F344" s="139" t="s">
        <v>425</v>
      </c>
      <c r="G344" s="140" t="s">
        <v>345</v>
      </c>
      <c r="H344" s="141">
        <v>124</v>
      </c>
      <c r="I344" s="142"/>
      <c r="J344" s="143">
        <f>ROUND(I344*H344,2)</f>
        <v>0</v>
      </c>
      <c r="K344" s="139" t="s">
        <v>346</v>
      </c>
      <c r="L344" s="32"/>
      <c r="M344" s="144" t="s">
        <v>1</v>
      </c>
      <c r="N344" s="145" t="s">
        <v>42</v>
      </c>
      <c r="P344" s="146">
        <f>O344*H344</f>
        <v>0</v>
      </c>
      <c r="Q344" s="146">
        <v>0</v>
      </c>
      <c r="R344" s="146">
        <f>Q344*H344</f>
        <v>0</v>
      </c>
      <c r="S344" s="146">
        <v>0</v>
      </c>
      <c r="T344" s="147">
        <f>S344*H344</f>
        <v>0</v>
      </c>
      <c r="AR344" s="148" t="s">
        <v>249</v>
      </c>
      <c r="AT344" s="148" t="s">
        <v>342</v>
      </c>
      <c r="AU344" s="148" t="s">
        <v>86</v>
      </c>
      <c r="AY344" s="17" t="s">
        <v>339</v>
      </c>
      <c r="BE344" s="149">
        <f>IF(N344="základní",J344,0)</f>
        <v>0</v>
      </c>
      <c r="BF344" s="149">
        <f>IF(N344="snížená",J344,0)</f>
        <v>0</v>
      </c>
      <c r="BG344" s="149">
        <f>IF(N344="zákl. přenesená",J344,0)</f>
        <v>0</v>
      </c>
      <c r="BH344" s="149">
        <f>IF(N344="sníž. přenesená",J344,0)</f>
        <v>0</v>
      </c>
      <c r="BI344" s="149">
        <f>IF(N344="nulová",J344,0)</f>
        <v>0</v>
      </c>
      <c r="BJ344" s="17" t="s">
        <v>84</v>
      </c>
      <c r="BK344" s="149">
        <f>ROUND(I344*H344,2)</f>
        <v>0</v>
      </c>
      <c r="BL344" s="17" t="s">
        <v>249</v>
      </c>
      <c r="BM344" s="148" t="s">
        <v>1360</v>
      </c>
    </row>
    <row r="345" spans="2:65" s="1" customFormat="1" ht="19.2" x14ac:dyDescent="0.2">
      <c r="B345" s="32"/>
      <c r="D345" s="150" t="s">
        <v>348</v>
      </c>
      <c r="F345" s="151" t="s">
        <v>427</v>
      </c>
      <c r="I345" s="152"/>
      <c r="L345" s="32"/>
      <c r="M345" s="153"/>
      <c r="T345" s="56"/>
      <c r="AT345" s="17" t="s">
        <v>348</v>
      </c>
      <c r="AU345" s="17" t="s">
        <v>86</v>
      </c>
    </row>
    <row r="346" spans="2:65" s="1" customFormat="1" ht="16.5" customHeight="1" x14ac:dyDescent="0.2">
      <c r="B346" s="136"/>
      <c r="C346" s="137" t="s">
        <v>809</v>
      </c>
      <c r="D346" s="137" t="s">
        <v>342</v>
      </c>
      <c r="E346" s="138" t="s">
        <v>429</v>
      </c>
      <c r="F346" s="139" t="s">
        <v>430</v>
      </c>
      <c r="G346" s="140" t="s">
        <v>345</v>
      </c>
      <c r="H346" s="141">
        <v>1000</v>
      </c>
      <c r="I346" s="142"/>
      <c r="J346" s="143">
        <f>ROUND(I346*H346,2)</f>
        <v>0</v>
      </c>
      <c r="K346" s="139" t="s">
        <v>346</v>
      </c>
      <c r="L346" s="32"/>
      <c r="M346" s="144" t="s">
        <v>1</v>
      </c>
      <c r="N346" s="145" t="s">
        <v>42</v>
      </c>
      <c r="P346" s="146">
        <f>O346*H346</f>
        <v>0</v>
      </c>
      <c r="Q346" s="146">
        <v>0</v>
      </c>
      <c r="R346" s="146">
        <f>Q346*H346</f>
        <v>0</v>
      </c>
      <c r="S346" s="146">
        <v>0</v>
      </c>
      <c r="T346" s="147">
        <f>S346*H346</f>
        <v>0</v>
      </c>
      <c r="AR346" s="148" t="s">
        <v>249</v>
      </c>
      <c r="AT346" s="148" t="s">
        <v>342</v>
      </c>
      <c r="AU346" s="148" t="s">
        <v>86</v>
      </c>
      <c r="AY346" s="17" t="s">
        <v>339</v>
      </c>
      <c r="BE346" s="149">
        <f>IF(N346="základní",J346,0)</f>
        <v>0</v>
      </c>
      <c r="BF346" s="149">
        <f>IF(N346="snížená",J346,0)</f>
        <v>0</v>
      </c>
      <c r="BG346" s="149">
        <f>IF(N346="zákl. přenesená",J346,0)</f>
        <v>0</v>
      </c>
      <c r="BH346" s="149">
        <f>IF(N346="sníž. přenesená",J346,0)</f>
        <v>0</v>
      </c>
      <c r="BI346" s="149">
        <f>IF(N346="nulová",J346,0)</f>
        <v>0</v>
      </c>
      <c r="BJ346" s="17" t="s">
        <v>84</v>
      </c>
      <c r="BK346" s="149">
        <f>ROUND(I346*H346,2)</f>
        <v>0</v>
      </c>
      <c r="BL346" s="17" t="s">
        <v>249</v>
      </c>
      <c r="BM346" s="148" t="s">
        <v>1361</v>
      </c>
    </row>
    <row r="347" spans="2:65" s="1" customFormat="1" ht="28.8" x14ac:dyDescent="0.2">
      <c r="B347" s="32"/>
      <c r="D347" s="150" t="s">
        <v>348</v>
      </c>
      <c r="F347" s="151" t="s">
        <v>432</v>
      </c>
      <c r="I347" s="152"/>
      <c r="L347" s="32"/>
      <c r="M347" s="153"/>
      <c r="T347" s="56"/>
      <c r="AT347" s="17" t="s">
        <v>348</v>
      </c>
      <c r="AU347" s="17" t="s">
        <v>86</v>
      </c>
    </row>
    <row r="348" spans="2:65" s="1" customFormat="1" ht="16.5" customHeight="1" x14ac:dyDescent="0.2">
      <c r="B348" s="136"/>
      <c r="C348" s="169" t="s">
        <v>812</v>
      </c>
      <c r="D348" s="169" t="s">
        <v>490</v>
      </c>
      <c r="E348" s="170" t="s">
        <v>498</v>
      </c>
      <c r="F348" s="171" t="s">
        <v>499</v>
      </c>
      <c r="G348" s="172" t="s">
        <v>345</v>
      </c>
      <c r="H348" s="173">
        <v>4950</v>
      </c>
      <c r="I348" s="174"/>
      <c r="J348" s="175">
        <f>ROUND(I348*H348,2)</f>
        <v>0</v>
      </c>
      <c r="K348" s="171" t="s">
        <v>346</v>
      </c>
      <c r="L348" s="176"/>
      <c r="M348" s="177" t="s">
        <v>1</v>
      </c>
      <c r="N348" s="178" t="s">
        <v>42</v>
      </c>
      <c r="P348" s="146">
        <f>O348*H348</f>
        <v>0</v>
      </c>
      <c r="Q348" s="146">
        <v>1.8000000000000001E-4</v>
      </c>
      <c r="R348" s="146">
        <f>Q348*H348</f>
        <v>0.89100000000000001</v>
      </c>
      <c r="S348" s="146">
        <v>0</v>
      </c>
      <c r="T348" s="147">
        <f>S348*H348</f>
        <v>0</v>
      </c>
      <c r="AR348" s="148" t="s">
        <v>494</v>
      </c>
      <c r="AT348" s="148" t="s">
        <v>490</v>
      </c>
      <c r="AU348" s="148" t="s">
        <v>86</v>
      </c>
      <c r="AY348" s="17" t="s">
        <v>339</v>
      </c>
      <c r="BE348" s="149">
        <f>IF(N348="základní",J348,0)</f>
        <v>0</v>
      </c>
      <c r="BF348" s="149">
        <f>IF(N348="snížená",J348,0)</f>
        <v>0</v>
      </c>
      <c r="BG348" s="149">
        <f>IF(N348="zákl. přenesená",J348,0)</f>
        <v>0</v>
      </c>
      <c r="BH348" s="149">
        <f>IF(N348="sníž. přenesená",J348,0)</f>
        <v>0</v>
      </c>
      <c r="BI348" s="149">
        <f>IF(N348="nulová",J348,0)</f>
        <v>0</v>
      </c>
      <c r="BJ348" s="17" t="s">
        <v>84</v>
      </c>
      <c r="BK348" s="149">
        <f>ROUND(I348*H348,2)</f>
        <v>0</v>
      </c>
      <c r="BL348" s="17" t="s">
        <v>494</v>
      </c>
      <c r="BM348" s="148" t="s">
        <v>1362</v>
      </c>
    </row>
    <row r="349" spans="2:65" s="1" customFormat="1" x14ac:dyDescent="0.2">
      <c r="B349" s="32"/>
      <c r="D349" s="150" t="s">
        <v>348</v>
      </c>
      <c r="F349" s="151" t="s">
        <v>499</v>
      </c>
      <c r="I349" s="152"/>
      <c r="L349" s="32"/>
      <c r="M349" s="153"/>
      <c r="T349" s="56"/>
      <c r="AT349" s="17" t="s">
        <v>348</v>
      </c>
      <c r="AU349" s="17" t="s">
        <v>86</v>
      </c>
    </row>
    <row r="350" spans="2:65" s="12" customFormat="1" x14ac:dyDescent="0.2">
      <c r="B350" s="155"/>
      <c r="D350" s="150" t="s">
        <v>376</v>
      </c>
      <c r="E350" s="156" t="s">
        <v>1</v>
      </c>
      <c r="F350" s="157" t="s">
        <v>1363</v>
      </c>
      <c r="H350" s="158">
        <v>4950</v>
      </c>
      <c r="I350" s="159"/>
      <c r="L350" s="155"/>
      <c r="M350" s="160"/>
      <c r="T350" s="161"/>
      <c r="AT350" s="156" t="s">
        <v>376</v>
      </c>
      <c r="AU350" s="156" t="s">
        <v>86</v>
      </c>
      <c r="AV350" s="12" t="s">
        <v>86</v>
      </c>
      <c r="AW350" s="12" t="s">
        <v>34</v>
      </c>
      <c r="AX350" s="12" t="s">
        <v>84</v>
      </c>
      <c r="AY350" s="156" t="s">
        <v>339</v>
      </c>
    </row>
    <row r="351" spans="2:65" s="1" customFormat="1" ht="16.5" customHeight="1" x14ac:dyDescent="0.2">
      <c r="B351" s="136"/>
      <c r="C351" s="169" t="s">
        <v>815</v>
      </c>
      <c r="D351" s="169" t="s">
        <v>490</v>
      </c>
      <c r="E351" s="170" t="s">
        <v>510</v>
      </c>
      <c r="F351" s="171" t="s">
        <v>511</v>
      </c>
      <c r="G351" s="172" t="s">
        <v>345</v>
      </c>
      <c r="H351" s="173">
        <v>394</v>
      </c>
      <c r="I351" s="174"/>
      <c r="J351" s="175">
        <f>ROUND(I351*H351,2)</f>
        <v>0</v>
      </c>
      <c r="K351" s="171" t="s">
        <v>346</v>
      </c>
      <c r="L351" s="176"/>
      <c r="M351" s="177" t="s">
        <v>1</v>
      </c>
      <c r="N351" s="178" t="s">
        <v>42</v>
      </c>
      <c r="P351" s="146">
        <f>O351*H351</f>
        <v>0</v>
      </c>
      <c r="Q351" s="146">
        <v>2.1000000000000001E-4</v>
      </c>
      <c r="R351" s="146">
        <f>Q351*H351</f>
        <v>8.2740000000000008E-2</v>
      </c>
      <c r="S351" s="146">
        <v>0</v>
      </c>
      <c r="T351" s="147">
        <f>S351*H351</f>
        <v>0</v>
      </c>
      <c r="AR351" s="148" t="s">
        <v>494</v>
      </c>
      <c r="AT351" s="148" t="s">
        <v>490</v>
      </c>
      <c r="AU351" s="148" t="s">
        <v>86</v>
      </c>
      <c r="AY351" s="17" t="s">
        <v>339</v>
      </c>
      <c r="BE351" s="149">
        <f>IF(N351="základní",J351,0)</f>
        <v>0</v>
      </c>
      <c r="BF351" s="149">
        <f>IF(N351="snížená",J351,0)</f>
        <v>0</v>
      </c>
      <c r="BG351" s="149">
        <f>IF(N351="zákl. přenesená",J351,0)</f>
        <v>0</v>
      </c>
      <c r="BH351" s="149">
        <f>IF(N351="sníž. přenesená",J351,0)</f>
        <v>0</v>
      </c>
      <c r="BI351" s="149">
        <f>IF(N351="nulová",J351,0)</f>
        <v>0</v>
      </c>
      <c r="BJ351" s="17" t="s">
        <v>84</v>
      </c>
      <c r="BK351" s="149">
        <f>ROUND(I351*H351,2)</f>
        <v>0</v>
      </c>
      <c r="BL351" s="17" t="s">
        <v>494</v>
      </c>
      <c r="BM351" s="148" t="s">
        <v>1364</v>
      </c>
    </row>
    <row r="352" spans="2:65" s="1" customFormat="1" x14ac:dyDescent="0.2">
      <c r="B352" s="32"/>
      <c r="D352" s="150" t="s">
        <v>348</v>
      </c>
      <c r="F352" s="151" t="s">
        <v>511</v>
      </c>
      <c r="I352" s="152"/>
      <c r="L352" s="32"/>
      <c r="M352" s="153"/>
      <c r="T352" s="56"/>
      <c r="AT352" s="17" t="s">
        <v>348</v>
      </c>
      <c r="AU352" s="17" t="s">
        <v>86</v>
      </c>
    </row>
    <row r="353" spans="2:65" s="12" customFormat="1" x14ac:dyDescent="0.2">
      <c r="B353" s="155"/>
      <c r="D353" s="150" t="s">
        <v>376</v>
      </c>
      <c r="E353" s="156" t="s">
        <v>1</v>
      </c>
      <c r="F353" s="157" t="s">
        <v>1365</v>
      </c>
      <c r="H353" s="158">
        <v>394</v>
      </c>
      <c r="I353" s="159"/>
      <c r="L353" s="155"/>
      <c r="M353" s="160"/>
      <c r="T353" s="161"/>
      <c r="AT353" s="156" t="s">
        <v>376</v>
      </c>
      <c r="AU353" s="156" t="s">
        <v>86</v>
      </c>
      <c r="AV353" s="12" t="s">
        <v>86</v>
      </c>
      <c r="AW353" s="12" t="s">
        <v>34</v>
      </c>
      <c r="AX353" s="12" t="s">
        <v>84</v>
      </c>
      <c r="AY353" s="156" t="s">
        <v>339</v>
      </c>
    </row>
    <row r="354" spans="2:65" s="1" customFormat="1" ht="16.5" customHeight="1" x14ac:dyDescent="0.2">
      <c r="B354" s="136"/>
      <c r="C354" s="169" t="s">
        <v>821</v>
      </c>
      <c r="D354" s="169" t="s">
        <v>490</v>
      </c>
      <c r="E354" s="170" t="s">
        <v>1366</v>
      </c>
      <c r="F354" s="171" t="s">
        <v>1367</v>
      </c>
      <c r="G354" s="172" t="s">
        <v>345</v>
      </c>
      <c r="H354" s="173">
        <v>428</v>
      </c>
      <c r="I354" s="174"/>
      <c r="J354" s="175">
        <f>ROUND(I354*H354,2)</f>
        <v>0</v>
      </c>
      <c r="K354" s="171" t="s">
        <v>346</v>
      </c>
      <c r="L354" s="176"/>
      <c r="M354" s="177" t="s">
        <v>1</v>
      </c>
      <c r="N354" s="178" t="s">
        <v>42</v>
      </c>
      <c r="P354" s="146">
        <f>O354*H354</f>
        <v>0</v>
      </c>
      <c r="Q354" s="146">
        <v>1.8000000000000001E-4</v>
      </c>
      <c r="R354" s="146">
        <f>Q354*H354</f>
        <v>7.7040000000000011E-2</v>
      </c>
      <c r="S354" s="146">
        <v>0</v>
      </c>
      <c r="T354" s="147">
        <f>S354*H354</f>
        <v>0</v>
      </c>
      <c r="AR354" s="148" t="s">
        <v>494</v>
      </c>
      <c r="AT354" s="148" t="s">
        <v>490</v>
      </c>
      <c r="AU354" s="148" t="s">
        <v>86</v>
      </c>
      <c r="AY354" s="17" t="s">
        <v>339</v>
      </c>
      <c r="BE354" s="149">
        <f>IF(N354="základní",J354,0)</f>
        <v>0</v>
      </c>
      <c r="BF354" s="149">
        <f>IF(N354="snížená",J354,0)</f>
        <v>0</v>
      </c>
      <c r="BG354" s="149">
        <f>IF(N354="zákl. přenesená",J354,0)</f>
        <v>0</v>
      </c>
      <c r="BH354" s="149">
        <f>IF(N354="sníž. přenesená",J354,0)</f>
        <v>0</v>
      </c>
      <c r="BI354" s="149">
        <f>IF(N354="nulová",J354,0)</f>
        <v>0</v>
      </c>
      <c r="BJ354" s="17" t="s">
        <v>84</v>
      </c>
      <c r="BK354" s="149">
        <f>ROUND(I354*H354,2)</f>
        <v>0</v>
      </c>
      <c r="BL354" s="17" t="s">
        <v>494</v>
      </c>
      <c r="BM354" s="148" t="s">
        <v>1368</v>
      </c>
    </row>
    <row r="355" spans="2:65" s="1" customFormat="1" x14ac:dyDescent="0.2">
      <c r="B355" s="32"/>
      <c r="D355" s="150" t="s">
        <v>348</v>
      </c>
      <c r="F355" s="151" t="s">
        <v>1367</v>
      </c>
      <c r="I355" s="152"/>
      <c r="L355" s="32"/>
      <c r="M355" s="153"/>
      <c r="T355" s="56"/>
      <c r="AT355" s="17" t="s">
        <v>348</v>
      </c>
      <c r="AU355" s="17" t="s">
        <v>86</v>
      </c>
    </row>
    <row r="356" spans="2:65" s="1" customFormat="1" ht="16.5" customHeight="1" x14ac:dyDescent="0.2">
      <c r="B356" s="136"/>
      <c r="C356" s="169" t="s">
        <v>826</v>
      </c>
      <c r="D356" s="169" t="s">
        <v>490</v>
      </c>
      <c r="E356" s="170" t="s">
        <v>502</v>
      </c>
      <c r="F356" s="171" t="s">
        <v>1369</v>
      </c>
      <c r="G356" s="172" t="s">
        <v>345</v>
      </c>
      <c r="H356" s="173">
        <v>40</v>
      </c>
      <c r="I356" s="174"/>
      <c r="J356" s="175">
        <f>ROUND(I356*H356,2)</f>
        <v>0</v>
      </c>
      <c r="K356" s="171" t="s">
        <v>346</v>
      </c>
      <c r="L356" s="176"/>
      <c r="M356" s="177" t="s">
        <v>1</v>
      </c>
      <c r="N356" s="178" t="s">
        <v>42</v>
      </c>
      <c r="P356" s="146">
        <f>O356*H356</f>
        <v>0</v>
      </c>
      <c r="Q356" s="146">
        <v>1.1100000000000001E-3</v>
      </c>
      <c r="R356" s="146">
        <f>Q356*H356</f>
        <v>4.4400000000000002E-2</v>
      </c>
      <c r="S356" s="146">
        <v>0</v>
      </c>
      <c r="T356" s="147">
        <f>S356*H356</f>
        <v>0</v>
      </c>
      <c r="AR356" s="148" t="s">
        <v>494</v>
      </c>
      <c r="AT356" s="148" t="s">
        <v>490</v>
      </c>
      <c r="AU356" s="148" t="s">
        <v>86</v>
      </c>
      <c r="AY356" s="17" t="s">
        <v>339</v>
      </c>
      <c r="BE356" s="149">
        <f>IF(N356="základní",J356,0)</f>
        <v>0</v>
      </c>
      <c r="BF356" s="149">
        <f>IF(N356="snížená",J356,0)</f>
        <v>0</v>
      </c>
      <c r="BG356" s="149">
        <f>IF(N356="zákl. přenesená",J356,0)</f>
        <v>0</v>
      </c>
      <c r="BH356" s="149">
        <f>IF(N356="sníž. přenesená",J356,0)</f>
        <v>0</v>
      </c>
      <c r="BI356" s="149">
        <f>IF(N356="nulová",J356,0)</f>
        <v>0</v>
      </c>
      <c r="BJ356" s="17" t="s">
        <v>84</v>
      </c>
      <c r="BK356" s="149">
        <f>ROUND(I356*H356,2)</f>
        <v>0</v>
      </c>
      <c r="BL356" s="17" t="s">
        <v>494</v>
      </c>
      <c r="BM356" s="148" t="s">
        <v>1370</v>
      </c>
    </row>
    <row r="357" spans="2:65" s="1" customFormat="1" x14ac:dyDescent="0.2">
      <c r="B357" s="32"/>
      <c r="D357" s="150" t="s">
        <v>348</v>
      </c>
      <c r="F357" s="151" t="s">
        <v>1369</v>
      </c>
      <c r="I357" s="152"/>
      <c r="L357" s="32"/>
      <c r="M357" s="153"/>
      <c r="T357" s="56"/>
      <c r="AT357" s="17" t="s">
        <v>348</v>
      </c>
      <c r="AU357" s="17" t="s">
        <v>86</v>
      </c>
    </row>
    <row r="358" spans="2:65" s="1" customFormat="1" ht="16.5" customHeight="1" x14ac:dyDescent="0.2">
      <c r="B358" s="136"/>
      <c r="C358" s="137" t="s">
        <v>829</v>
      </c>
      <c r="D358" s="137" t="s">
        <v>342</v>
      </c>
      <c r="E358" s="138" t="s">
        <v>1371</v>
      </c>
      <c r="F358" s="139" t="s">
        <v>1372</v>
      </c>
      <c r="G358" s="140" t="s">
        <v>345</v>
      </c>
      <c r="H358" s="141">
        <v>1</v>
      </c>
      <c r="I358" s="142"/>
      <c r="J358" s="143">
        <f>ROUND(I358*H358,2)</f>
        <v>0</v>
      </c>
      <c r="K358" s="139" t="s">
        <v>346</v>
      </c>
      <c r="L358" s="32"/>
      <c r="M358" s="144" t="s">
        <v>1</v>
      </c>
      <c r="N358" s="145" t="s">
        <v>42</v>
      </c>
      <c r="P358" s="146">
        <f>O358*H358</f>
        <v>0</v>
      </c>
      <c r="Q358" s="146">
        <v>0</v>
      </c>
      <c r="R358" s="146">
        <f>Q358*H358</f>
        <v>0</v>
      </c>
      <c r="S358" s="146">
        <v>0</v>
      </c>
      <c r="T358" s="147">
        <f>S358*H358</f>
        <v>0</v>
      </c>
      <c r="AR358" s="148" t="s">
        <v>249</v>
      </c>
      <c r="AT358" s="148" t="s">
        <v>342</v>
      </c>
      <c r="AU358" s="148" t="s">
        <v>86</v>
      </c>
      <c r="AY358" s="17" t="s">
        <v>339</v>
      </c>
      <c r="BE358" s="149">
        <f>IF(N358="základní",J358,0)</f>
        <v>0</v>
      </c>
      <c r="BF358" s="149">
        <f>IF(N358="snížená",J358,0)</f>
        <v>0</v>
      </c>
      <c r="BG358" s="149">
        <f>IF(N358="zákl. přenesená",J358,0)</f>
        <v>0</v>
      </c>
      <c r="BH358" s="149">
        <f>IF(N358="sníž. přenesená",J358,0)</f>
        <v>0</v>
      </c>
      <c r="BI358" s="149">
        <f>IF(N358="nulová",J358,0)</f>
        <v>0</v>
      </c>
      <c r="BJ358" s="17" t="s">
        <v>84</v>
      </c>
      <c r="BK358" s="149">
        <f>ROUND(I358*H358,2)</f>
        <v>0</v>
      </c>
      <c r="BL358" s="17" t="s">
        <v>249</v>
      </c>
      <c r="BM358" s="148" t="s">
        <v>1373</v>
      </c>
    </row>
    <row r="359" spans="2:65" s="1" customFormat="1" ht="19.2" x14ac:dyDescent="0.2">
      <c r="B359" s="32"/>
      <c r="D359" s="150" t="s">
        <v>348</v>
      </c>
      <c r="F359" s="151" t="s">
        <v>1374</v>
      </c>
      <c r="I359" s="152"/>
      <c r="L359" s="32"/>
      <c r="M359" s="153"/>
      <c r="T359" s="56"/>
      <c r="AT359" s="17" t="s">
        <v>348</v>
      </c>
      <c r="AU359" s="17" t="s">
        <v>86</v>
      </c>
    </row>
    <row r="360" spans="2:65" s="1" customFormat="1" ht="16.5" customHeight="1" x14ac:dyDescent="0.2">
      <c r="B360" s="136"/>
      <c r="C360" s="169" t="s">
        <v>832</v>
      </c>
      <c r="D360" s="169" t="s">
        <v>490</v>
      </c>
      <c r="E360" s="170" t="s">
        <v>1375</v>
      </c>
      <c r="F360" s="171" t="s">
        <v>1376</v>
      </c>
      <c r="G360" s="172" t="s">
        <v>345</v>
      </c>
      <c r="H360" s="173">
        <v>1</v>
      </c>
      <c r="I360" s="174"/>
      <c r="J360" s="175">
        <f>ROUND(I360*H360,2)</f>
        <v>0</v>
      </c>
      <c r="K360" s="171" t="s">
        <v>346</v>
      </c>
      <c r="L360" s="176"/>
      <c r="M360" s="177" t="s">
        <v>1</v>
      </c>
      <c r="N360" s="178" t="s">
        <v>42</v>
      </c>
      <c r="P360" s="146">
        <f>O360*H360</f>
        <v>0</v>
      </c>
      <c r="Q360" s="146">
        <v>3.5</v>
      </c>
      <c r="R360" s="146">
        <f>Q360*H360</f>
        <v>3.5</v>
      </c>
      <c r="S360" s="146">
        <v>0</v>
      </c>
      <c r="T360" s="147">
        <f>S360*H360</f>
        <v>0</v>
      </c>
      <c r="AR360" s="148" t="s">
        <v>494</v>
      </c>
      <c r="AT360" s="148" t="s">
        <v>490</v>
      </c>
      <c r="AU360" s="148" t="s">
        <v>86</v>
      </c>
      <c r="AY360" s="17" t="s">
        <v>339</v>
      </c>
      <c r="BE360" s="149">
        <f>IF(N360="základní",J360,0)</f>
        <v>0</v>
      </c>
      <c r="BF360" s="149">
        <f>IF(N360="snížená",J360,0)</f>
        <v>0</v>
      </c>
      <c r="BG360" s="149">
        <f>IF(N360="zákl. přenesená",J360,0)</f>
        <v>0</v>
      </c>
      <c r="BH360" s="149">
        <f>IF(N360="sníž. přenesená",J360,0)</f>
        <v>0</v>
      </c>
      <c r="BI360" s="149">
        <f>IF(N360="nulová",J360,0)</f>
        <v>0</v>
      </c>
      <c r="BJ360" s="17" t="s">
        <v>84</v>
      </c>
      <c r="BK360" s="149">
        <f>ROUND(I360*H360,2)</f>
        <v>0</v>
      </c>
      <c r="BL360" s="17" t="s">
        <v>494</v>
      </c>
      <c r="BM360" s="148" t="s">
        <v>1377</v>
      </c>
    </row>
    <row r="361" spans="2:65" s="1" customFormat="1" x14ac:dyDescent="0.2">
      <c r="B361" s="32"/>
      <c r="D361" s="150" t="s">
        <v>348</v>
      </c>
      <c r="F361" s="151" t="s">
        <v>1376</v>
      </c>
      <c r="I361" s="152"/>
      <c r="L361" s="32"/>
      <c r="M361" s="153"/>
      <c r="T361" s="56"/>
      <c r="AT361" s="17" t="s">
        <v>348</v>
      </c>
      <c r="AU361" s="17" t="s">
        <v>86</v>
      </c>
    </row>
    <row r="362" spans="2:65" s="1" customFormat="1" ht="16.5" customHeight="1" x14ac:dyDescent="0.2">
      <c r="B362" s="136"/>
      <c r="C362" s="137" t="s">
        <v>837</v>
      </c>
      <c r="D362" s="137" t="s">
        <v>342</v>
      </c>
      <c r="E362" s="138" t="s">
        <v>1378</v>
      </c>
      <c r="F362" s="139" t="s">
        <v>1379</v>
      </c>
      <c r="G362" s="140" t="s">
        <v>1380</v>
      </c>
      <c r="H362" s="141">
        <v>2</v>
      </c>
      <c r="I362" s="142"/>
      <c r="J362" s="143">
        <f>ROUND(I362*H362,2)</f>
        <v>0</v>
      </c>
      <c r="K362" s="139" t="s">
        <v>346</v>
      </c>
      <c r="L362" s="32"/>
      <c r="M362" s="144" t="s">
        <v>1</v>
      </c>
      <c r="N362" s="145" t="s">
        <v>42</v>
      </c>
      <c r="P362" s="146">
        <f>O362*H362</f>
        <v>0</v>
      </c>
      <c r="Q362" s="146">
        <v>0</v>
      </c>
      <c r="R362" s="146">
        <f>Q362*H362</f>
        <v>0</v>
      </c>
      <c r="S362" s="146">
        <v>0</v>
      </c>
      <c r="T362" s="147">
        <f>S362*H362</f>
        <v>0</v>
      </c>
      <c r="AR362" s="148" t="s">
        <v>249</v>
      </c>
      <c r="AT362" s="148" t="s">
        <v>342</v>
      </c>
      <c r="AU362" s="148" t="s">
        <v>86</v>
      </c>
      <c r="AY362" s="17" t="s">
        <v>339</v>
      </c>
      <c r="BE362" s="149">
        <f>IF(N362="základní",J362,0)</f>
        <v>0</v>
      </c>
      <c r="BF362" s="149">
        <f>IF(N362="snížená",J362,0)</f>
        <v>0</v>
      </c>
      <c r="BG362" s="149">
        <f>IF(N362="zákl. přenesená",J362,0)</f>
        <v>0</v>
      </c>
      <c r="BH362" s="149">
        <f>IF(N362="sníž. přenesená",J362,0)</f>
        <v>0</v>
      </c>
      <c r="BI362" s="149">
        <f>IF(N362="nulová",J362,0)</f>
        <v>0</v>
      </c>
      <c r="BJ362" s="17" t="s">
        <v>84</v>
      </c>
      <c r="BK362" s="149">
        <f>ROUND(I362*H362,2)</f>
        <v>0</v>
      </c>
      <c r="BL362" s="17" t="s">
        <v>249</v>
      </c>
      <c r="BM362" s="148" t="s">
        <v>1381</v>
      </c>
    </row>
    <row r="363" spans="2:65" s="1" customFormat="1" ht="28.8" x14ac:dyDescent="0.2">
      <c r="B363" s="32"/>
      <c r="D363" s="150" t="s">
        <v>348</v>
      </c>
      <c r="F363" s="151" t="s">
        <v>1382</v>
      </c>
      <c r="I363" s="152"/>
      <c r="L363" s="32"/>
      <c r="M363" s="153"/>
      <c r="T363" s="56"/>
      <c r="AT363" s="17" t="s">
        <v>348</v>
      </c>
      <c r="AU363" s="17" t="s">
        <v>86</v>
      </c>
    </row>
    <row r="364" spans="2:65" s="1" customFormat="1" ht="16.5" customHeight="1" x14ac:dyDescent="0.2">
      <c r="B364" s="136"/>
      <c r="C364" s="169" t="s">
        <v>842</v>
      </c>
      <c r="D364" s="169" t="s">
        <v>490</v>
      </c>
      <c r="E364" s="170" t="s">
        <v>1383</v>
      </c>
      <c r="F364" s="171" t="s">
        <v>1384</v>
      </c>
      <c r="G364" s="172" t="s">
        <v>345</v>
      </c>
      <c r="H364" s="173">
        <v>4</v>
      </c>
      <c r="I364" s="174"/>
      <c r="J364" s="175">
        <f>ROUND(I364*H364,2)</f>
        <v>0</v>
      </c>
      <c r="K364" s="171" t="s">
        <v>346</v>
      </c>
      <c r="L364" s="176"/>
      <c r="M364" s="177" t="s">
        <v>1</v>
      </c>
      <c r="N364" s="178" t="s">
        <v>42</v>
      </c>
      <c r="P364" s="146">
        <f>O364*H364</f>
        <v>0</v>
      </c>
      <c r="Q364" s="146">
        <v>1.796E-2</v>
      </c>
      <c r="R364" s="146">
        <f>Q364*H364</f>
        <v>7.1840000000000001E-2</v>
      </c>
      <c r="S364" s="146">
        <v>0</v>
      </c>
      <c r="T364" s="147">
        <f>S364*H364</f>
        <v>0</v>
      </c>
      <c r="AR364" s="148" t="s">
        <v>385</v>
      </c>
      <c r="AT364" s="148" t="s">
        <v>490</v>
      </c>
      <c r="AU364" s="148" t="s">
        <v>86</v>
      </c>
      <c r="AY364" s="17" t="s">
        <v>339</v>
      </c>
      <c r="BE364" s="149">
        <f>IF(N364="základní",J364,0)</f>
        <v>0</v>
      </c>
      <c r="BF364" s="149">
        <f>IF(N364="snížená",J364,0)</f>
        <v>0</v>
      </c>
      <c r="BG364" s="149">
        <f>IF(N364="zákl. přenesená",J364,0)</f>
        <v>0</v>
      </c>
      <c r="BH364" s="149">
        <f>IF(N364="sníž. přenesená",J364,0)</f>
        <v>0</v>
      </c>
      <c r="BI364" s="149">
        <f>IF(N364="nulová",J364,0)</f>
        <v>0</v>
      </c>
      <c r="BJ364" s="17" t="s">
        <v>84</v>
      </c>
      <c r="BK364" s="149">
        <f>ROUND(I364*H364,2)</f>
        <v>0</v>
      </c>
      <c r="BL364" s="17" t="s">
        <v>249</v>
      </c>
      <c r="BM364" s="148" t="s">
        <v>1385</v>
      </c>
    </row>
    <row r="365" spans="2:65" s="1" customFormat="1" x14ac:dyDescent="0.2">
      <c r="B365" s="32"/>
      <c r="D365" s="150" t="s">
        <v>348</v>
      </c>
      <c r="F365" s="151" t="s">
        <v>1384</v>
      </c>
      <c r="I365" s="152"/>
      <c r="L365" s="32"/>
      <c r="M365" s="153"/>
      <c r="T365" s="56"/>
      <c r="AT365" s="17" t="s">
        <v>348</v>
      </c>
      <c r="AU365" s="17" t="s">
        <v>86</v>
      </c>
    </row>
    <row r="366" spans="2:65" s="1" customFormat="1" ht="16.5" customHeight="1" x14ac:dyDescent="0.2">
      <c r="B366" s="136"/>
      <c r="C366" s="169" t="s">
        <v>845</v>
      </c>
      <c r="D366" s="169" t="s">
        <v>490</v>
      </c>
      <c r="E366" s="170" t="s">
        <v>1386</v>
      </c>
      <c r="F366" s="171" t="s">
        <v>1387</v>
      </c>
      <c r="G366" s="172" t="s">
        <v>345</v>
      </c>
      <c r="H366" s="173">
        <v>8</v>
      </c>
      <c r="I366" s="174"/>
      <c r="J366" s="175">
        <f>ROUND(I366*H366,2)</f>
        <v>0</v>
      </c>
      <c r="K366" s="171" t="s">
        <v>346</v>
      </c>
      <c r="L366" s="176"/>
      <c r="M366" s="177" t="s">
        <v>1</v>
      </c>
      <c r="N366" s="178" t="s">
        <v>42</v>
      </c>
      <c r="P366" s="146">
        <f>O366*H366</f>
        <v>0</v>
      </c>
      <c r="Q366" s="146">
        <v>5.9999999999999995E-4</v>
      </c>
      <c r="R366" s="146">
        <f>Q366*H366</f>
        <v>4.7999999999999996E-3</v>
      </c>
      <c r="S366" s="146">
        <v>0</v>
      </c>
      <c r="T366" s="147">
        <f>S366*H366</f>
        <v>0</v>
      </c>
      <c r="AR366" s="148" t="s">
        <v>385</v>
      </c>
      <c r="AT366" s="148" t="s">
        <v>490</v>
      </c>
      <c r="AU366" s="148" t="s">
        <v>86</v>
      </c>
      <c r="AY366" s="17" t="s">
        <v>339</v>
      </c>
      <c r="BE366" s="149">
        <f>IF(N366="základní",J366,0)</f>
        <v>0</v>
      </c>
      <c r="BF366" s="149">
        <f>IF(N366="snížená",J366,0)</f>
        <v>0</v>
      </c>
      <c r="BG366" s="149">
        <f>IF(N366="zákl. přenesená",J366,0)</f>
        <v>0</v>
      </c>
      <c r="BH366" s="149">
        <f>IF(N366="sníž. přenesená",J366,0)</f>
        <v>0</v>
      </c>
      <c r="BI366" s="149">
        <f>IF(N366="nulová",J366,0)</f>
        <v>0</v>
      </c>
      <c r="BJ366" s="17" t="s">
        <v>84</v>
      </c>
      <c r="BK366" s="149">
        <f>ROUND(I366*H366,2)</f>
        <v>0</v>
      </c>
      <c r="BL366" s="17" t="s">
        <v>249</v>
      </c>
      <c r="BM366" s="148" t="s">
        <v>1388</v>
      </c>
    </row>
    <row r="367" spans="2:65" s="1" customFormat="1" x14ac:dyDescent="0.2">
      <c r="B367" s="32"/>
      <c r="D367" s="150" t="s">
        <v>348</v>
      </c>
      <c r="F367" s="151" t="s">
        <v>1387</v>
      </c>
      <c r="I367" s="152"/>
      <c r="L367" s="32"/>
      <c r="M367" s="153"/>
      <c r="T367" s="56"/>
      <c r="AT367" s="17" t="s">
        <v>348</v>
      </c>
      <c r="AU367" s="17" t="s">
        <v>86</v>
      </c>
    </row>
    <row r="368" spans="2:65" s="1" customFormat="1" ht="16.5" customHeight="1" x14ac:dyDescent="0.2">
      <c r="B368" s="136"/>
      <c r="C368" s="169" t="s">
        <v>851</v>
      </c>
      <c r="D368" s="169" t="s">
        <v>490</v>
      </c>
      <c r="E368" s="170" t="s">
        <v>1389</v>
      </c>
      <c r="F368" s="171" t="s">
        <v>1390</v>
      </c>
      <c r="G368" s="172" t="s">
        <v>345</v>
      </c>
      <c r="H368" s="173">
        <v>8</v>
      </c>
      <c r="I368" s="174"/>
      <c r="J368" s="175">
        <f>ROUND(I368*H368,2)</f>
        <v>0</v>
      </c>
      <c r="K368" s="171" t="s">
        <v>346</v>
      </c>
      <c r="L368" s="176"/>
      <c r="M368" s="177" t="s">
        <v>1</v>
      </c>
      <c r="N368" s="178" t="s">
        <v>42</v>
      </c>
      <c r="P368" s="146">
        <f>O368*H368</f>
        <v>0</v>
      </c>
      <c r="Q368" s="146">
        <v>1.2E-4</v>
      </c>
      <c r="R368" s="146">
        <f>Q368*H368</f>
        <v>9.6000000000000002E-4</v>
      </c>
      <c r="S368" s="146">
        <v>0</v>
      </c>
      <c r="T368" s="147">
        <f>S368*H368</f>
        <v>0</v>
      </c>
      <c r="AR368" s="148" t="s">
        <v>385</v>
      </c>
      <c r="AT368" s="148" t="s">
        <v>490</v>
      </c>
      <c r="AU368" s="148" t="s">
        <v>86</v>
      </c>
      <c r="AY368" s="17" t="s">
        <v>339</v>
      </c>
      <c r="BE368" s="149">
        <f>IF(N368="základní",J368,0)</f>
        <v>0</v>
      </c>
      <c r="BF368" s="149">
        <f>IF(N368="snížená",J368,0)</f>
        <v>0</v>
      </c>
      <c r="BG368" s="149">
        <f>IF(N368="zákl. přenesená",J368,0)</f>
        <v>0</v>
      </c>
      <c r="BH368" s="149">
        <f>IF(N368="sníž. přenesená",J368,0)</f>
        <v>0</v>
      </c>
      <c r="BI368" s="149">
        <f>IF(N368="nulová",J368,0)</f>
        <v>0</v>
      </c>
      <c r="BJ368" s="17" t="s">
        <v>84</v>
      </c>
      <c r="BK368" s="149">
        <f>ROUND(I368*H368,2)</f>
        <v>0</v>
      </c>
      <c r="BL368" s="17" t="s">
        <v>249</v>
      </c>
      <c r="BM368" s="148" t="s">
        <v>1391</v>
      </c>
    </row>
    <row r="369" spans="2:65" s="1" customFormat="1" x14ac:dyDescent="0.2">
      <c r="B369" s="32"/>
      <c r="D369" s="150" t="s">
        <v>348</v>
      </c>
      <c r="F369" s="151" t="s">
        <v>1390</v>
      </c>
      <c r="I369" s="152"/>
      <c r="L369" s="32"/>
      <c r="M369" s="153"/>
      <c r="T369" s="56"/>
      <c r="AT369" s="17" t="s">
        <v>348</v>
      </c>
      <c r="AU369" s="17" t="s">
        <v>86</v>
      </c>
    </row>
    <row r="370" spans="2:65" s="1" customFormat="1" ht="16.5" customHeight="1" x14ac:dyDescent="0.2">
      <c r="B370" s="136"/>
      <c r="C370" s="169" t="s">
        <v>854</v>
      </c>
      <c r="D370" s="169" t="s">
        <v>490</v>
      </c>
      <c r="E370" s="170" t="s">
        <v>1392</v>
      </c>
      <c r="F370" s="171" t="s">
        <v>1393</v>
      </c>
      <c r="G370" s="172" t="s">
        <v>345</v>
      </c>
      <c r="H370" s="173">
        <v>8</v>
      </c>
      <c r="I370" s="174"/>
      <c r="J370" s="175">
        <f>ROUND(I370*H370,2)</f>
        <v>0</v>
      </c>
      <c r="K370" s="171" t="s">
        <v>346</v>
      </c>
      <c r="L370" s="176"/>
      <c r="M370" s="177" t="s">
        <v>1</v>
      </c>
      <c r="N370" s="178" t="s">
        <v>42</v>
      </c>
      <c r="P370" s="146">
        <f>O370*H370</f>
        <v>0</v>
      </c>
      <c r="Q370" s="146">
        <v>9.0000000000000006E-5</v>
      </c>
      <c r="R370" s="146">
        <f>Q370*H370</f>
        <v>7.2000000000000005E-4</v>
      </c>
      <c r="S370" s="146">
        <v>0</v>
      </c>
      <c r="T370" s="147">
        <f>S370*H370</f>
        <v>0</v>
      </c>
      <c r="AR370" s="148" t="s">
        <v>385</v>
      </c>
      <c r="AT370" s="148" t="s">
        <v>490</v>
      </c>
      <c r="AU370" s="148" t="s">
        <v>86</v>
      </c>
      <c r="AY370" s="17" t="s">
        <v>339</v>
      </c>
      <c r="BE370" s="149">
        <f>IF(N370="základní",J370,0)</f>
        <v>0</v>
      </c>
      <c r="BF370" s="149">
        <f>IF(N370="snížená",J370,0)</f>
        <v>0</v>
      </c>
      <c r="BG370" s="149">
        <f>IF(N370="zákl. přenesená",J370,0)</f>
        <v>0</v>
      </c>
      <c r="BH370" s="149">
        <f>IF(N370="sníž. přenesená",J370,0)</f>
        <v>0</v>
      </c>
      <c r="BI370" s="149">
        <f>IF(N370="nulová",J370,0)</f>
        <v>0</v>
      </c>
      <c r="BJ370" s="17" t="s">
        <v>84</v>
      </c>
      <c r="BK370" s="149">
        <f>ROUND(I370*H370,2)</f>
        <v>0</v>
      </c>
      <c r="BL370" s="17" t="s">
        <v>249</v>
      </c>
      <c r="BM370" s="148" t="s">
        <v>1394</v>
      </c>
    </row>
    <row r="371" spans="2:65" s="1" customFormat="1" x14ac:dyDescent="0.2">
      <c r="B371" s="32"/>
      <c r="D371" s="150" t="s">
        <v>348</v>
      </c>
      <c r="F371" s="151" t="s">
        <v>1393</v>
      </c>
      <c r="I371" s="152"/>
      <c r="L371" s="32"/>
      <c r="M371" s="153"/>
      <c r="T371" s="56"/>
      <c r="AT371" s="17" t="s">
        <v>348</v>
      </c>
      <c r="AU371" s="17" t="s">
        <v>86</v>
      </c>
    </row>
    <row r="372" spans="2:65" s="1" customFormat="1" ht="16.5" customHeight="1" x14ac:dyDescent="0.2">
      <c r="B372" s="136"/>
      <c r="C372" s="137" t="s">
        <v>856</v>
      </c>
      <c r="D372" s="137" t="s">
        <v>342</v>
      </c>
      <c r="E372" s="138" t="s">
        <v>1395</v>
      </c>
      <c r="F372" s="139" t="s">
        <v>1396</v>
      </c>
      <c r="G372" s="140" t="s">
        <v>358</v>
      </c>
      <c r="H372" s="141">
        <v>149.55000000000001</v>
      </c>
      <c r="I372" s="142"/>
      <c r="J372" s="143">
        <f>ROUND(I372*H372,2)</f>
        <v>0</v>
      </c>
      <c r="K372" s="139" t="s">
        <v>346</v>
      </c>
      <c r="L372" s="32"/>
      <c r="M372" s="144" t="s">
        <v>1</v>
      </c>
      <c r="N372" s="145" t="s">
        <v>42</v>
      </c>
      <c r="P372" s="146">
        <f>O372*H372</f>
        <v>0</v>
      </c>
      <c r="Q372" s="146">
        <v>0</v>
      </c>
      <c r="R372" s="146">
        <f>Q372*H372</f>
        <v>0</v>
      </c>
      <c r="S372" s="146">
        <v>0</v>
      </c>
      <c r="T372" s="147">
        <f>S372*H372</f>
        <v>0</v>
      </c>
      <c r="AR372" s="148" t="s">
        <v>249</v>
      </c>
      <c r="AT372" s="148" t="s">
        <v>342</v>
      </c>
      <c r="AU372" s="148" t="s">
        <v>86</v>
      </c>
      <c r="AY372" s="17" t="s">
        <v>339</v>
      </c>
      <c r="BE372" s="149">
        <f>IF(N372="základní",J372,0)</f>
        <v>0</v>
      </c>
      <c r="BF372" s="149">
        <f>IF(N372="snížená",J372,0)</f>
        <v>0</v>
      </c>
      <c r="BG372" s="149">
        <f>IF(N372="zákl. přenesená",J372,0)</f>
        <v>0</v>
      </c>
      <c r="BH372" s="149">
        <f>IF(N372="sníž. přenesená",J372,0)</f>
        <v>0</v>
      </c>
      <c r="BI372" s="149">
        <f>IF(N372="nulová",J372,0)</f>
        <v>0</v>
      </c>
      <c r="BJ372" s="17" t="s">
        <v>84</v>
      </c>
      <c r="BK372" s="149">
        <f>ROUND(I372*H372,2)</f>
        <v>0</v>
      </c>
      <c r="BL372" s="17" t="s">
        <v>249</v>
      </c>
      <c r="BM372" s="148" t="s">
        <v>1397</v>
      </c>
    </row>
    <row r="373" spans="2:65" s="1" customFormat="1" ht="57.6" x14ac:dyDescent="0.2">
      <c r="B373" s="32"/>
      <c r="D373" s="150" t="s">
        <v>348</v>
      </c>
      <c r="F373" s="151" t="s">
        <v>1398</v>
      </c>
      <c r="I373" s="152"/>
      <c r="L373" s="32"/>
      <c r="M373" s="153"/>
      <c r="T373" s="56"/>
      <c r="AT373" s="17" t="s">
        <v>348</v>
      </c>
      <c r="AU373" s="17" t="s">
        <v>86</v>
      </c>
    </row>
    <row r="374" spans="2:65" s="12" customFormat="1" x14ac:dyDescent="0.2">
      <c r="B374" s="155"/>
      <c r="D374" s="150" t="s">
        <v>376</v>
      </c>
      <c r="E374" s="156" t="s">
        <v>1</v>
      </c>
      <c r="F374" s="157" t="s">
        <v>1399</v>
      </c>
      <c r="H374" s="158">
        <v>149.55000000000001</v>
      </c>
      <c r="I374" s="159"/>
      <c r="L374" s="155"/>
      <c r="M374" s="160"/>
      <c r="T374" s="161"/>
      <c r="AT374" s="156" t="s">
        <v>376</v>
      </c>
      <c r="AU374" s="156" t="s">
        <v>86</v>
      </c>
      <c r="AV374" s="12" t="s">
        <v>86</v>
      </c>
      <c r="AW374" s="12" t="s">
        <v>34</v>
      </c>
      <c r="AX374" s="12" t="s">
        <v>84</v>
      </c>
      <c r="AY374" s="156" t="s">
        <v>339</v>
      </c>
    </row>
    <row r="375" spans="2:65" s="1" customFormat="1" ht="16.5" customHeight="1" x14ac:dyDescent="0.2">
      <c r="B375" s="136"/>
      <c r="C375" s="137" t="s">
        <v>861</v>
      </c>
      <c r="D375" s="137" t="s">
        <v>342</v>
      </c>
      <c r="E375" s="138" t="s">
        <v>434</v>
      </c>
      <c r="F375" s="139" t="s">
        <v>435</v>
      </c>
      <c r="G375" s="140" t="s">
        <v>363</v>
      </c>
      <c r="H375" s="141">
        <v>2.73</v>
      </c>
      <c r="I375" s="142"/>
      <c r="J375" s="143">
        <f>ROUND(I375*H375,2)</f>
        <v>0</v>
      </c>
      <c r="K375" s="139" t="s">
        <v>346</v>
      </c>
      <c r="L375" s="32"/>
      <c r="M375" s="144" t="s">
        <v>1</v>
      </c>
      <c r="N375" s="145" t="s">
        <v>42</v>
      </c>
      <c r="P375" s="146">
        <f>O375*H375</f>
        <v>0</v>
      </c>
      <c r="Q375" s="146">
        <v>0</v>
      </c>
      <c r="R375" s="146">
        <f>Q375*H375</f>
        <v>0</v>
      </c>
      <c r="S375" s="146">
        <v>0</v>
      </c>
      <c r="T375" s="147">
        <f>S375*H375</f>
        <v>0</v>
      </c>
      <c r="AR375" s="148" t="s">
        <v>249</v>
      </c>
      <c r="AT375" s="148" t="s">
        <v>342</v>
      </c>
      <c r="AU375" s="148" t="s">
        <v>86</v>
      </c>
      <c r="AY375" s="17" t="s">
        <v>339</v>
      </c>
      <c r="BE375" s="149">
        <f>IF(N375="základní",J375,0)</f>
        <v>0</v>
      </c>
      <c r="BF375" s="149">
        <f>IF(N375="snížená",J375,0)</f>
        <v>0</v>
      </c>
      <c r="BG375" s="149">
        <f>IF(N375="zákl. přenesená",J375,0)</f>
        <v>0</v>
      </c>
      <c r="BH375" s="149">
        <f>IF(N375="sníž. přenesená",J375,0)</f>
        <v>0</v>
      </c>
      <c r="BI375" s="149">
        <f>IF(N375="nulová",J375,0)</f>
        <v>0</v>
      </c>
      <c r="BJ375" s="17" t="s">
        <v>84</v>
      </c>
      <c r="BK375" s="149">
        <f>ROUND(I375*H375,2)</f>
        <v>0</v>
      </c>
      <c r="BL375" s="17" t="s">
        <v>249</v>
      </c>
      <c r="BM375" s="148" t="s">
        <v>1400</v>
      </c>
    </row>
    <row r="376" spans="2:65" s="1" customFormat="1" ht="57.6" x14ac:dyDescent="0.2">
      <c r="B376" s="32"/>
      <c r="D376" s="150" t="s">
        <v>348</v>
      </c>
      <c r="F376" s="151" t="s">
        <v>437</v>
      </c>
      <c r="I376" s="152"/>
      <c r="L376" s="32"/>
      <c r="M376" s="153"/>
      <c r="T376" s="56"/>
      <c r="AT376" s="17" t="s">
        <v>348</v>
      </c>
      <c r="AU376" s="17" t="s">
        <v>86</v>
      </c>
    </row>
    <row r="377" spans="2:65" s="1" customFormat="1" ht="19.2" x14ac:dyDescent="0.2">
      <c r="B377" s="32"/>
      <c r="D377" s="150" t="s">
        <v>350</v>
      </c>
      <c r="F377" s="154" t="s">
        <v>438</v>
      </c>
      <c r="I377" s="152"/>
      <c r="L377" s="32"/>
      <c r="M377" s="153"/>
      <c r="T377" s="56"/>
      <c r="AT377" s="17" t="s">
        <v>350</v>
      </c>
      <c r="AU377" s="17" t="s">
        <v>86</v>
      </c>
    </row>
    <row r="378" spans="2:65" s="12" customFormat="1" x14ac:dyDescent="0.2">
      <c r="B378" s="155"/>
      <c r="D378" s="150" t="s">
        <v>376</v>
      </c>
      <c r="E378" s="156" t="s">
        <v>1</v>
      </c>
      <c r="F378" s="157" t="s">
        <v>1401</v>
      </c>
      <c r="H378" s="158">
        <v>2.73</v>
      </c>
      <c r="I378" s="159"/>
      <c r="L378" s="155"/>
      <c r="M378" s="160"/>
      <c r="T378" s="161"/>
      <c r="AT378" s="156" t="s">
        <v>376</v>
      </c>
      <c r="AU378" s="156" t="s">
        <v>86</v>
      </c>
      <c r="AV378" s="12" t="s">
        <v>86</v>
      </c>
      <c r="AW378" s="12" t="s">
        <v>34</v>
      </c>
      <c r="AX378" s="12" t="s">
        <v>84</v>
      </c>
      <c r="AY378" s="156" t="s">
        <v>339</v>
      </c>
    </row>
    <row r="379" spans="2:65" s="1" customFormat="1" ht="16.5" customHeight="1" x14ac:dyDescent="0.2">
      <c r="B379" s="136"/>
      <c r="C379" s="137" t="s">
        <v>864</v>
      </c>
      <c r="D379" s="137" t="s">
        <v>342</v>
      </c>
      <c r="E379" s="138" t="s">
        <v>440</v>
      </c>
      <c r="F379" s="139" t="s">
        <v>441</v>
      </c>
      <c r="G379" s="140" t="s">
        <v>363</v>
      </c>
      <c r="H379" s="141">
        <v>1.6679999999999999</v>
      </c>
      <c r="I379" s="142"/>
      <c r="J379" s="143">
        <f>ROUND(I379*H379,2)</f>
        <v>0</v>
      </c>
      <c r="K379" s="139" t="s">
        <v>346</v>
      </c>
      <c r="L379" s="32"/>
      <c r="M379" s="144" t="s">
        <v>1</v>
      </c>
      <c r="N379" s="145" t="s">
        <v>42</v>
      </c>
      <c r="P379" s="146">
        <f>O379*H379</f>
        <v>0</v>
      </c>
      <c r="Q379" s="146">
        <v>0</v>
      </c>
      <c r="R379" s="146">
        <f>Q379*H379</f>
        <v>0</v>
      </c>
      <c r="S379" s="146">
        <v>0</v>
      </c>
      <c r="T379" s="147">
        <f>S379*H379</f>
        <v>0</v>
      </c>
      <c r="AR379" s="148" t="s">
        <v>249</v>
      </c>
      <c r="AT379" s="148" t="s">
        <v>342</v>
      </c>
      <c r="AU379" s="148" t="s">
        <v>86</v>
      </c>
      <c r="AY379" s="17" t="s">
        <v>339</v>
      </c>
      <c r="BE379" s="149">
        <f>IF(N379="základní",J379,0)</f>
        <v>0</v>
      </c>
      <c r="BF379" s="149">
        <f>IF(N379="snížená",J379,0)</f>
        <v>0</v>
      </c>
      <c r="BG379" s="149">
        <f>IF(N379="zákl. přenesená",J379,0)</f>
        <v>0</v>
      </c>
      <c r="BH379" s="149">
        <f>IF(N379="sníž. přenesená",J379,0)</f>
        <v>0</v>
      </c>
      <c r="BI379" s="149">
        <f>IF(N379="nulová",J379,0)</f>
        <v>0</v>
      </c>
      <c r="BJ379" s="17" t="s">
        <v>84</v>
      </c>
      <c r="BK379" s="149">
        <f>ROUND(I379*H379,2)</f>
        <v>0</v>
      </c>
      <c r="BL379" s="17" t="s">
        <v>249</v>
      </c>
      <c r="BM379" s="148" t="s">
        <v>1402</v>
      </c>
    </row>
    <row r="380" spans="2:65" s="1" customFormat="1" ht="19.2" x14ac:dyDescent="0.2">
      <c r="B380" s="32"/>
      <c r="D380" s="150" t="s">
        <v>348</v>
      </c>
      <c r="F380" s="151" t="s">
        <v>443</v>
      </c>
      <c r="I380" s="152"/>
      <c r="L380" s="32"/>
      <c r="M380" s="153"/>
      <c r="T380" s="56"/>
      <c r="AT380" s="17" t="s">
        <v>348</v>
      </c>
      <c r="AU380" s="17" t="s">
        <v>86</v>
      </c>
    </row>
    <row r="381" spans="2:65" s="1" customFormat="1" ht="19.2" x14ac:dyDescent="0.2">
      <c r="B381" s="32"/>
      <c r="D381" s="150" t="s">
        <v>350</v>
      </c>
      <c r="F381" s="154" t="s">
        <v>444</v>
      </c>
      <c r="I381" s="152"/>
      <c r="L381" s="32"/>
      <c r="M381" s="153"/>
      <c r="T381" s="56"/>
      <c r="AT381" s="17" t="s">
        <v>350</v>
      </c>
      <c r="AU381" s="17" t="s">
        <v>86</v>
      </c>
    </row>
    <row r="382" spans="2:65" s="12" customFormat="1" x14ac:dyDescent="0.2">
      <c r="B382" s="155"/>
      <c r="D382" s="150" t="s">
        <v>376</v>
      </c>
      <c r="E382" s="156" t="s">
        <v>1</v>
      </c>
      <c r="F382" s="157" t="s">
        <v>1403</v>
      </c>
      <c r="H382" s="158">
        <v>1.6679999999999999</v>
      </c>
      <c r="I382" s="159"/>
      <c r="L382" s="155"/>
      <c r="M382" s="160"/>
      <c r="T382" s="161"/>
      <c r="AT382" s="156" t="s">
        <v>376</v>
      </c>
      <c r="AU382" s="156" t="s">
        <v>86</v>
      </c>
      <c r="AV382" s="12" t="s">
        <v>86</v>
      </c>
      <c r="AW382" s="12" t="s">
        <v>34</v>
      </c>
      <c r="AX382" s="12" t="s">
        <v>84</v>
      </c>
      <c r="AY382" s="156" t="s">
        <v>339</v>
      </c>
    </row>
    <row r="383" spans="2:65" s="1" customFormat="1" ht="16.5" customHeight="1" x14ac:dyDescent="0.2">
      <c r="B383" s="136"/>
      <c r="C383" s="137" t="s">
        <v>870</v>
      </c>
      <c r="D383" s="137" t="s">
        <v>342</v>
      </c>
      <c r="E383" s="138" t="s">
        <v>1404</v>
      </c>
      <c r="F383" s="139" t="s">
        <v>1405</v>
      </c>
      <c r="G383" s="140" t="s">
        <v>448</v>
      </c>
      <c r="H383" s="141">
        <v>58</v>
      </c>
      <c r="I383" s="142"/>
      <c r="J383" s="143">
        <f>ROUND(I383*H383,2)</f>
        <v>0</v>
      </c>
      <c r="K383" s="139" t="s">
        <v>346</v>
      </c>
      <c r="L383" s="32"/>
      <c r="M383" s="144" t="s">
        <v>1</v>
      </c>
      <c r="N383" s="145" t="s">
        <v>42</v>
      </c>
      <c r="P383" s="146">
        <f>O383*H383</f>
        <v>0</v>
      </c>
      <c r="Q383" s="146">
        <v>0</v>
      </c>
      <c r="R383" s="146">
        <f>Q383*H383</f>
        <v>0</v>
      </c>
      <c r="S383" s="146">
        <v>0</v>
      </c>
      <c r="T383" s="147">
        <f>S383*H383</f>
        <v>0</v>
      </c>
      <c r="AR383" s="148" t="s">
        <v>249</v>
      </c>
      <c r="AT383" s="148" t="s">
        <v>342</v>
      </c>
      <c r="AU383" s="148" t="s">
        <v>86</v>
      </c>
      <c r="AY383" s="17" t="s">
        <v>339</v>
      </c>
      <c r="BE383" s="149">
        <f>IF(N383="základní",J383,0)</f>
        <v>0</v>
      </c>
      <c r="BF383" s="149">
        <f>IF(N383="snížená",J383,0)</f>
        <v>0</v>
      </c>
      <c r="BG383" s="149">
        <f>IF(N383="zákl. přenesená",J383,0)</f>
        <v>0</v>
      </c>
      <c r="BH383" s="149">
        <f>IF(N383="sníž. přenesená",J383,0)</f>
        <v>0</v>
      </c>
      <c r="BI383" s="149">
        <f>IF(N383="nulová",J383,0)</f>
        <v>0</v>
      </c>
      <c r="BJ383" s="17" t="s">
        <v>84</v>
      </c>
      <c r="BK383" s="149">
        <f>ROUND(I383*H383,2)</f>
        <v>0</v>
      </c>
      <c r="BL383" s="17" t="s">
        <v>249</v>
      </c>
      <c r="BM383" s="148" t="s">
        <v>1406</v>
      </c>
    </row>
    <row r="384" spans="2:65" s="1" customFormat="1" ht="38.4" x14ac:dyDescent="0.2">
      <c r="B384" s="32"/>
      <c r="D384" s="150" t="s">
        <v>348</v>
      </c>
      <c r="F384" s="151" t="s">
        <v>1407</v>
      </c>
      <c r="I384" s="152"/>
      <c r="L384" s="32"/>
      <c r="M384" s="153"/>
      <c r="T384" s="56"/>
      <c r="AT384" s="17" t="s">
        <v>348</v>
      </c>
      <c r="AU384" s="17" t="s">
        <v>86</v>
      </c>
    </row>
    <row r="385" spans="2:65" s="12" customFormat="1" x14ac:dyDescent="0.2">
      <c r="B385" s="155"/>
      <c r="D385" s="150" t="s">
        <v>376</v>
      </c>
      <c r="E385" s="156" t="s">
        <v>1</v>
      </c>
      <c r="F385" s="157" t="s">
        <v>1408</v>
      </c>
      <c r="H385" s="158">
        <v>58</v>
      </c>
      <c r="I385" s="159"/>
      <c r="L385" s="155"/>
      <c r="M385" s="160"/>
      <c r="T385" s="161"/>
      <c r="AT385" s="156" t="s">
        <v>376</v>
      </c>
      <c r="AU385" s="156" t="s">
        <v>86</v>
      </c>
      <c r="AV385" s="12" t="s">
        <v>86</v>
      </c>
      <c r="AW385" s="12" t="s">
        <v>34</v>
      </c>
      <c r="AX385" s="12" t="s">
        <v>84</v>
      </c>
      <c r="AY385" s="156" t="s">
        <v>339</v>
      </c>
    </row>
    <row r="386" spans="2:65" s="1" customFormat="1" ht="16.5" customHeight="1" x14ac:dyDescent="0.2">
      <c r="B386" s="136"/>
      <c r="C386" s="137" t="s">
        <v>873</v>
      </c>
      <c r="D386" s="137" t="s">
        <v>342</v>
      </c>
      <c r="E386" s="138" t="s">
        <v>1409</v>
      </c>
      <c r="F386" s="139" t="s">
        <v>1410</v>
      </c>
      <c r="G386" s="140" t="s">
        <v>448</v>
      </c>
      <c r="H386" s="141">
        <v>12</v>
      </c>
      <c r="I386" s="142"/>
      <c r="J386" s="143">
        <f>ROUND(I386*H386,2)</f>
        <v>0</v>
      </c>
      <c r="K386" s="139" t="s">
        <v>346</v>
      </c>
      <c r="L386" s="32"/>
      <c r="M386" s="144" t="s">
        <v>1</v>
      </c>
      <c r="N386" s="145" t="s">
        <v>42</v>
      </c>
      <c r="P386" s="146">
        <f>O386*H386</f>
        <v>0</v>
      </c>
      <c r="Q386" s="146">
        <v>0</v>
      </c>
      <c r="R386" s="146">
        <f>Q386*H386</f>
        <v>0</v>
      </c>
      <c r="S386" s="146">
        <v>0</v>
      </c>
      <c r="T386" s="147">
        <f>S386*H386</f>
        <v>0</v>
      </c>
      <c r="AR386" s="148" t="s">
        <v>249</v>
      </c>
      <c r="AT386" s="148" t="s">
        <v>342</v>
      </c>
      <c r="AU386" s="148" t="s">
        <v>86</v>
      </c>
      <c r="AY386" s="17" t="s">
        <v>339</v>
      </c>
      <c r="BE386" s="149">
        <f>IF(N386="základní",J386,0)</f>
        <v>0</v>
      </c>
      <c r="BF386" s="149">
        <f>IF(N386="snížená",J386,0)</f>
        <v>0</v>
      </c>
      <c r="BG386" s="149">
        <f>IF(N386="zákl. přenesená",J386,0)</f>
        <v>0</v>
      </c>
      <c r="BH386" s="149">
        <f>IF(N386="sníž. přenesená",J386,0)</f>
        <v>0</v>
      </c>
      <c r="BI386" s="149">
        <f>IF(N386="nulová",J386,0)</f>
        <v>0</v>
      </c>
      <c r="BJ386" s="17" t="s">
        <v>84</v>
      </c>
      <c r="BK386" s="149">
        <f>ROUND(I386*H386,2)</f>
        <v>0</v>
      </c>
      <c r="BL386" s="17" t="s">
        <v>249</v>
      </c>
      <c r="BM386" s="148" t="s">
        <v>1411</v>
      </c>
    </row>
    <row r="387" spans="2:65" s="1" customFormat="1" ht="38.4" x14ac:dyDescent="0.2">
      <c r="B387" s="32"/>
      <c r="D387" s="150" t="s">
        <v>348</v>
      </c>
      <c r="F387" s="151" t="s">
        <v>1412</v>
      </c>
      <c r="I387" s="152"/>
      <c r="L387" s="32"/>
      <c r="M387" s="153"/>
      <c r="T387" s="56"/>
      <c r="AT387" s="17" t="s">
        <v>348</v>
      </c>
      <c r="AU387" s="17" t="s">
        <v>86</v>
      </c>
    </row>
    <row r="388" spans="2:65" s="1" customFormat="1" ht="16.5" customHeight="1" x14ac:dyDescent="0.2">
      <c r="B388" s="136"/>
      <c r="C388" s="137" t="s">
        <v>875</v>
      </c>
      <c r="D388" s="137" t="s">
        <v>342</v>
      </c>
      <c r="E388" s="138" t="s">
        <v>446</v>
      </c>
      <c r="F388" s="139" t="s">
        <v>447</v>
      </c>
      <c r="G388" s="140" t="s">
        <v>448</v>
      </c>
      <c r="H388" s="141">
        <v>56</v>
      </c>
      <c r="I388" s="142"/>
      <c r="J388" s="143">
        <f>ROUND(I388*H388,2)</f>
        <v>0</v>
      </c>
      <c r="K388" s="139" t="s">
        <v>346</v>
      </c>
      <c r="L388" s="32"/>
      <c r="M388" s="144" t="s">
        <v>1</v>
      </c>
      <c r="N388" s="145" t="s">
        <v>42</v>
      </c>
      <c r="P388" s="146">
        <f>O388*H388</f>
        <v>0</v>
      </c>
      <c r="Q388" s="146">
        <v>0</v>
      </c>
      <c r="R388" s="146">
        <f>Q388*H388</f>
        <v>0</v>
      </c>
      <c r="S388" s="146">
        <v>0</v>
      </c>
      <c r="T388" s="147">
        <f>S388*H388</f>
        <v>0</v>
      </c>
      <c r="AR388" s="148" t="s">
        <v>249</v>
      </c>
      <c r="AT388" s="148" t="s">
        <v>342</v>
      </c>
      <c r="AU388" s="148" t="s">
        <v>86</v>
      </c>
      <c r="AY388" s="17" t="s">
        <v>339</v>
      </c>
      <c r="BE388" s="149">
        <f>IF(N388="základní",J388,0)</f>
        <v>0</v>
      </c>
      <c r="BF388" s="149">
        <f>IF(N388="snížená",J388,0)</f>
        <v>0</v>
      </c>
      <c r="BG388" s="149">
        <f>IF(N388="zákl. přenesená",J388,0)</f>
        <v>0</v>
      </c>
      <c r="BH388" s="149">
        <f>IF(N388="sníž. přenesená",J388,0)</f>
        <v>0</v>
      </c>
      <c r="BI388" s="149">
        <f>IF(N388="nulová",J388,0)</f>
        <v>0</v>
      </c>
      <c r="BJ388" s="17" t="s">
        <v>84</v>
      </c>
      <c r="BK388" s="149">
        <f>ROUND(I388*H388,2)</f>
        <v>0</v>
      </c>
      <c r="BL388" s="17" t="s">
        <v>249</v>
      </c>
      <c r="BM388" s="148" t="s">
        <v>1413</v>
      </c>
    </row>
    <row r="389" spans="2:65" s="1" customFormat="1" ht="48" x14ac:dyDescent="0.2">
      <c r="B389" s="32"/>
      <c r="D389" s="150" t="s">
        <v>348</v>
      </c>
      <c r="F389" s="151" t="s">
        <v>450</v>
      </c>
      <c r="I389" s="152"/>
      <c r="L389" s="32"/>
      <c r="M389" s="153"/>
      <c r="T389" s="56"/>
      <c r="AT389" s="17" t="s">
        <v>348</v>
      </c>
      <c r="AU389" s="17" t="s">
        <v>86</v>
      </c>
    </row>
    <row r="390" spans="2:65" s="1" customFormat="1" ht="16.5" customHeight="1" x14ac:dyDescent="0.2">
      <c r="B390" s="136"/>
      <c r="C390" s="137" t="s">
        <v>878</v>
      </c>
      <c r="D390" s="137" t="s">
        <v>342</v>
      </c>
      <c r="E390" s="138" t="s">
        <v>452</v>
      </c>
      <c r="F390" s="139" t="s">
        <v>453</v>
      </c>
      <c r="G390" s="140" t="s">
        <v>448</v>
      </c>
      <c r="H390" s="141">
        <v>68</v>
      </c>
      <c r="I390" s="142"/>
      <c r="J390" s="143">
        <f>ROUND(I390*H390,2)</f>
        <v>0</v>
      </c>
      <c r="K390" s="139" t="s">
        <v>346</v>
      </c>
      <c r="L390" s="32"/>
      <c r="M390" s="144" t="s">
        <v>1</v>
      </c>
      <c r="N390" s="145" t="s">
        <v>42</v>
      </c>
      <c r="P390" s="146">
        <f>O390*H390</f>
        <v>0</v>
      </c>
      <c r="Q390" s="146">
        <v>0</v>
      </c>
      <c r="R390" s="146">
        <f>Q390*H390</f>
        <v>0</v>
      </c>
      <c r="S390" s="146">
        <v>0</v>
      </c>
      <c r="T390" s="147">
        <f>S390*H390</f>
        <v>0</v>
      </c>
      <c r="AR390" s="148" t="s">
        <v>249</v>
      </c>
      <c r="AT390" s="148" t="s">
        <v>342</v>
      </c>
      <c r="AU390" s="148" t="s">
        <v>86</v>
      </c>
      <c r="AY390" s="17" t="s">
        <v>339</v>
      </c>
      <c r="BE390" s="149">
        <f>IF(N390="základní",J390,0)</f>
        <v>0</v>
      </c>
      <c r="BF390" s="149">
        <f>IF(N390="snížená",J390,0)</f>
        <v>0</v>
      </c>
      <c r="BG390" s="149">
        <f>IF(N390="zákl. přenesená",J390,0)</f>
        <v>0</v>
      </c>
      <c r="BH390" s="149">
        <f>IF(N390="sníž. přenesená",J390,0)</f>
        <v>0</v>
      </c>
      <c r="BI390" s="149">
        <f>IF(N390="nulová",J390,0)</f>
        <v>0</v>
      </c>
      <c r="BJ390" s="17" t="s">
        <v>84</v>
      </c>
      <c r="BK390" s="149">
        <f>ROUND(I390*H390,2)</f>
        <v>0</v>
      </c>
      <c r="BL390" s="17" t="s">
        <v>249</v>
      </c>
      <c r="BM390" s="148" t="s">
        <v>1414</v>
      </c>
    </row>
    <row r="391" spans="2:65" s="1" customFormat="1" ht="48" x14ac:dyDescent="0.2">
      <c r="B391" s="32"/>
      <c r="D391" s="150" t="s">
        <v>348</v>
      </c>
      <c r="F391" s="151" t="s">
        <v>455</v>
      </c>
      <c r="I391" s="152"/>
      <c r="L391" s="32"/>
      <c r="M391" s="153"/>
      <c r="T391" s="56"/>
      <c r="AT391" s="17" t="s">
        <v>348</v>
      </c>
      <c r="AU391" s="17" t="s">
        <v>86</v>
      </c>
    </row>
    <row r="392" spans="2:65" s="1" customFormat="1" ht="16.5" customHeight="1" x14ac:dyDescent="0.2">
      <c r="B392" s="136"/>
      <c r="C392" s="137" t="s">
        <v>881</v>
      </c>
      <c r="D392" s="137" t="s">
        <v>342</v>
      </c>
      <c r="E392" s="138" t="s">
        <v>1415</v>
      </c>
      <c r="F392" s="139" t="s">
        <v>1416</v>
      </c>
      <c r="G392" s="140" t="s">
        <v>358</v>
      </c>
      <c r="H392" s="141">
        <v>149.55000000000001</v>
      </c>
      <c r="I392" s="142"/>
      <c r="J392" s="143">
        <f>ROUND(I392*H392,2)</f>
        <v>0</v>
      </c>
      <c r="K392" s="139" t="s">
        <v>346</v>
      </c>
      <c r="L392" s="32"/>
      <c r="M392" s="144" t="s">
        <v>1</v>
      </c>
      <c r="N392" s="145" t="s">
        <v>42</v>
      </c>
      <c r="P392" s="146">
        <f>O392*H392</f>
        <v>0</v>
      </c>
      <c r="Q392" s="146">
        <v>0</v>
      </c>
      <c r="R392" s="146">
        <f>Q392*H392</f>
        <v>0</v>
      </c>
      <c r="S392" s="146">
        <v>0</v>
      </c>
      <c r="T392" s="147">
        <f>S392*H392</f>
        <v>0</v>
      </c>
      <c r="AR392" s="148" t="s">
        <v>249</v>
      </c>
      <c r="AT392" s="148" t="s">
        <v>342</v>
      </c>
      <c r="AU392" s="148" t="s">
        <v>86</v>
      </c>
      <c r="AY392" s="17" t="s">
        <v>339</v>
      </c>
      <c r="BE392" s="149">
        <f>IF(N392="základní",J392,0)</f>
        <v>0</v>
      </c>
      <c r="BF392" s="149">
        <f>IF(N392="snížená",J392,0)</f>
        <v>0</v>
      </c>
      <c r="BG392" s="149">
        <f>IF(N392="zákl. přenesená",J392,0)</f>
        <v>0</v>
      </c>
      <c r="BH392" s="149">
        <f>IF(N392="sníž. přenesená",J392,0)</f>
        <v>0</v>
      </c>
      <c r="BI392" s="149">
        <f>IF(N392="nulová",J392,0)</f>
        <v>0</v>
      </c>
      <c r="BJ392" s="17" t="s">
        <v>84</v>
      </c>
      <c r="BK392" s="149">
        <f>ROUND(I392*H392,2)</f>
        <v>0</v>
      </c>
      <c r="BL392" s="17" t="s">
        <v>249</v>
      </c>
      <c r="BM392" s="148" t="s">
        <v>1417</v>
      </c>
    </row>
    <row r="393" spans="2:65" s="1" customFormat="1" ht="28.8" x14ac:dyDescent="0.2">
      <c r="B393" s="32"/>
      <c r="D393" s="150" t="s">
        <v>348</v>
      </c>
      <c r="F393" s="151" t="s">
        <v>1418</v>
      </c>
      <c r="I393" s="152"/>
      <c r="L393" s="32"/>
      <c r="M393" s="153"/>
      <c r="T393" s="56"/>
      <c r="AT393" s="17" t="s">
        <v>348</v>
      </c>
      <c r="AU393" s="17" t="s">
        <v>86</v>
      </c>
    </row>
    <row r="394" spans="2:65" s="12" customFormat="1" x14ac:dyDescent="0.2">
      <c r="B394" s="155"/>
      <c r="D394" s="150" t="s">
        <v>376</v>
      </c>
      <c r="E394" s="156" t="s">
        <v>1</v>
      </c>
      <c r="F394" s="157" t="s">
        <v>1399</v>
      </c>
      <c r="H394" s="158">
        <v>149.55000000000001</v>
      </c>
      <c r="I394" s="159"/>
      <c r="L394" s="155"/>
      <c r="M394" s="160"/>
      <c r="T394" s="161"/>
      <c r="AT394" s="156" t="s">
        <v>376</v>
      </c>
      <c r="AU394" s="156" t="s">
        <v>86</v>
      </c>
      <c r="AV394" s="12" t="s">
        <v>86</v>
      </c>
      <c r="AW394" s="12" t="s">
        <v>34</v>
      </c>
      <c r="AX394" s="12" t="s">
        <v>84</v>
      </c>
      <c r="AY394" s="156" t="s">
        <v>339</v>
      </c>
    </row>
    <row r="395" spans="2:65" s="1" customFormat="1" ht="16.5" customHeight="1" x14ac:dyDescent="0.2">
      <c r="B395" s="136"/>
      <c r="C395" s="137" t="s">
        <v>884</v>
      </c>
      <c r="D395" s="137" t="s">
        <v>342</v>
      </c>
      <c r="E395" s="138" t="s">
        <v>1419</v>
      </c>
      <c r="F395" s="139" t="s">
        <v>1420</v>
      </c>
      <c r="G395" s="140" t="s">
        <v>358</v>
      </c>
      <c r="H395" s="141">
        <v>149.55000000000001</v>
      </c>
      <c r="I395" s="142"/>
      <c r="J395" s="143">
        <f>ROUND(I395*H395,2)</f>
        <v>0</v>
      </c>
      <c r="K395" s="139" t="s">
        <v>346</v>
      </c>
      <c r="L395" s="32"/>
      <c r="M395" s="144" t="s">
        <v>1</v>
      </c>
      <c r="N395" s="145" t="s">
        <v>42</v>
      </c>
      <c r="P395" s="146">
        <f>O395*H395</f>
        <v>0</v>
      </c>
      <c r="Q395" s="146">
        <v>0</v>
      </c>
      <c r="R395" s="146">
        <f>Q395*H395</f>
        <v>0</v>
      </c>
      <c r="S395" s="146">
        <v>0</v>
      </c>
      <c r="T395" s="147">
        <f>S395*H395</f>
        <v>0</v>
      </c>
      <c r="AR395" s="148" t="s">
        <v>249</v>
      </c>
      <c r="AT395" s="148" t="s">
        <v>342</v>
      </c>
      <c r="AU395" s="148" t="s">
        <v>86</v>
      </c>
      <c r="AY395" s="17" t="s">
        <v>339</v>
      </c>
      <c r="BE395" s="149">
        <f>IF(N395="základní",J395,0)</f>
        <v>0</v>
      </c>
      <c r="BF395" s="149">
        <f>IF(N395="snížená",J395,0)</f>
        <v>0</v>
      </c>
      <c r="BG395" s="149">
        <f>IF(N395="zákl. přenesená",J395,0)</f>
        <v>0</v>
      </c>
      <c r="BH395" s="149">
        <f>IF(N395="sníž. přenesená",J395,0)</f>
        <v>0</v>
      </c>
      <c r="BI395" s="149">
        <f>IF(N395="nulová",J395,0)</f>
        <v>0</v>
      </c>
      <c r="BJ395" s="17" t="s">
        <v>84</v>
      </c>
      <c r="BK395" s="149">
        <f>ROUND(I395*H395,2)</f>
        <v>0</v>
      </c>
      <c r="BL395" s="17" t="s">
        <v>249</v>
      </c>
      <c r="BM395" s="148" t="s">
        <v>1421</v>
      </c>
    </row>
    <row r="396" spans="2:65" s="1" customFormat="1" ht="28.8" x14ac:dyDescent="0.2">
      <c r="B396" s="32"/>
      <c r="D396" s="150" t="s">
        <v>348</v>
      </c>
      <c r="F396" s="151" t="s">
        <v>1422</v>
      </c>
      <c r="I396" s="152"/>
      <c r="L396" s="32"/>
      <c r="M396" s="153"/>
      <c r="T396" s="56"/>
      <c r="AT396" s="17" t="s">
        <v>348</v>
      </c>
      <c r="AU396" s="17" t="s">
        <v>86</v>
      </c>
    </row>
    <row r="397" spans="2:65" s="12" customFormat="1" x14ac:dyDescent="0.2">
      <c r="B397" s="155"/>
      <c r="D397" s="150" t="s">
        <v>376</v>
      </c>
      <c r="E397" s="156" t="s">
        <v>1</v>
      </c>
      <c r="F397" s="157" t="s">
        <v>1399</v>
      </c>
      <c r="H397" s="158">
        <v>149.55000000000001</v>
      </c>
      <c r="I397" s="159"/>
      <c r="L397" s="155"/>
      <c r="M397" s="160"/>
      <c r="T397" s="161"/>
      <c r="AT397" s="156" t="s">
        <v>376</v>
      </c>
      <c r="AU397" s="156" t="s">
        <v>86</v>
      </c>
      <c r="AV397" s="12" t="s">
        <v>86</v>
      </c>
      <c r="AW397" s="12" t="s">
        <v>34</v>
      </c>
      <c r="AX397" s="12" t="s">
        <v>84</v>
      </c>
      <c r="AY397" s="156" t="s">
        <v>339</v>
      </c>
    </row>
    <row r="398" spans="2:65" s="1" customFormat="1" ht="16.5" customHeight="1" x14ac:dyDescent="0.2">
      <c r="B398" s="136"/>
      <c r="C398" s="137" t="s">
        <v>887</v>
      </c>
      <c r="D398" s="137" t="s">
        <v>342</v>
      </c>
      <c r="E398" s="138" t="s">
        <v>461</v>
      </c>
      <c r="F398" s="139" t="s">
        <v>462</v>
      </c>
      <c r="G398" s="140" t="s">
        <v>358</v>
      </c>
      <c r="H398" s="141">
        <v>3838</v>
      </c>
      <c r="I398" s="142"/>
      <c r="J398" s="143">
        <f>ROUND(I398*H398,2)</f>
        <v>0</v>
      </c>
      <c r="K398" s="139" t="s">
        <v>346</v>
      </c>
      <c r="L398" s="32"/>
      <c r="M398" s="144" t="s">
        <v>1</v>
      </c>
      <c r="N398" s="145" t="s">
        <v>42</v>
      </c>
      <c r="P398" s="146">
        <f>O398*H398</f>
        <v>0</v>
      </c>
      <c r="Q398" s="146">
        <v>0</v>
      </c>
      <c r="R398" s="146">
        <f>Q398*H398</f>
        <v>0</v>
      </c>
      <c r="S398" s="146">
        <v>0</v>
      </c>
      <c r="T398" s="147">
        <f>S398*H398</f>
        <v>0</v>
      </c>
      <c r="AR398" s="148" t="s">
        <v>249</v>
      </c>
      <c r="AT398" s="148" t="s">
        <v>342</v>
      </c>
      <c r="AU398" s="148" t="s">
        <v>86</v>
      </c>
      <c r="AY398" s="17" t="s">
        <v>339</v>
      </c>
      <c r="BE398" s="149">
        <f>IF(N398="základní",J398,0)</f>
        <v>0</v>
      </c>
      <c r="BF398" s="149">
        <f>IF(N398="snížená",J398,0)</f>
        <v>0</v>
      </c>
      <c r="BG398" s="149">
        <f>IF(N398="zákl. přenesená",J398,0)</f>
        <v>0</v>
      </c>
      <c r="BH398" s="149">
        <f>IF(N398="sníž. přenesená",J398,0)</f>
        <v>0</v>
      </c>
      <c r="BI398" s="149">
        <f>IF(N398="nulová",J398,0)</f>
        <v>0</v>
      </c>
      <c r="BJ398" s="17" t="s">
        <v>84</v>
      </c>
      <c r="BK398" s="149">
        <f>ROUND(I398*H398,2)</f>
        <v>0</v>
      </c>
      <c r="BL398" s="17" t="s">
        <v>249</v>
      </c>
      <c r="BM398" s="148" t="s">
        <v>1423</v>
      </c>
    </row>
    <row r="399" spans="2:65" s="1" customFormat="1" ht="28.8" x14ac:dyDescent="0.2">
      <c r="B399" s="32"/>
      <c r="D399" s="150" t="s">
        <v>348</v>
      </c>
      <c r="F399" s="151" t="s">
        <v>464</v>
      </c>
      <c r="I399" s="152"/>
      <c r="L399" s="32"/>
      <c r="M399" s="153"/>
      <c r="T399" s="56"/>
      <c r="AT399" s="17" t="s">
        <v>348</v>
      </c>
      <c r="AU399" s="17" t="s">
        <v>86</v>
      </c>
    </row>
    <row r="400" spans="2:65" s="1" customFormat="1" ht="19.2" x14ac:dyDescent="0.2">
      <c r="B400" s="32"/>
      <c r="D400" s="150" t="s">
        <v>350</v>
      </c>
      <c r="F400" s="154" t="s">
        <v>465</v>
      </c>
      <c r="I400" s="152"/>
      <c r="L400" s="32"/>
      <c r="M400" s="153"/>
      <c r="T400" s="56"/>
      <c r="AT400" s="17" t="s">
        <v>350</v>
      </c>
      <c r="AU400" s="17" t="s">
        <v>86</v>
      </c>
    </row>
    <row r="401" spans="2:65" s="12" customFormat="1" x14ac:dyDescent="0.2">
      <c r="B401" s="155"/>
      <c r="D401" s="150" t="s">
        <v>376</v>
      </c>
      <c r="E401" s="156" t="s">
        <v>1</v>
      </c>
      <c r="F401" s="157" t="s">
        <v>1424</v>
      </c>
      <c r="H401" s="158">
        <v>3838</v>
      </c>
      <c r="I401" s="159"/>
      <c r="L401" s="155"/>
      <c r="M401" s="160"/>
      <c r="T401" s="161"/>
      <c r="AT401" s="156" t="s">
        <v>376</v>
      </c>
      <c r="AU401" s="156" t="s">
        <v>86</v>
      </c>
      <c r="AV401" s="12" t="s">
        <v>86</v>
      </c>
      <c r="AW401" s="12" t="s">
        <v>34</v>
      </c>
      <c r="AX401" s="12" t="s">
        <v>84</v>
      </c>
      <c r="AY401" s="156" t="s">
        <v>339</v>
      </c>
    </row>
    <row r="402" spans="2:65" s="1" customFormat="1" ht="16.5" customHeight="1" x14ac:dyDescent="0.2">
      <c r="B402" s="136"/>
      <c r="C402" s="137" t="s">
        <v>890</v>
      </c>
      <c r="D402" s="137" t="s">
        <v>342</v>
      </c>
      <c r="E402" s="138" t="s">
        <v>468</v>
      </c>
      <c r="F402" s="139" t="s">
        <v>469</v>
      </c>
      <c r="G402" s="140" t="s">
        <v>358</v>
      </c>
      <c r="H402" s="141">
        <v>3838</v>
      </c>
      <c r="I402" s="142"/>
      <c r="J402" s="143">
        <f>ROUND(I402*H402,2)</f>
        <v>0</v>
      </c>
      <c r="K402" s="139" t="s">
        <v>346</v>
      </c>
      <c r="L402" s="32"/>
      <c r="M402" s="144" t="s">
        <v>1</v>
      </c>
      <c r="N402" s="145" t="s">
        <v>42</v>
      </c>
      <c r="P402" s="146">
        <f>O402*H402</f>
        <v>0</v>
      </c>
      <c r="Q402" s="146">
        <v>0</v>
      </c>
      <c r="R402" s="146">
        <f>Q402*H402</f>
        <v>0</v>
      </c>
      <c r="S402" s="146">
        <v>0</v>
      </c>
      <c r="T402" s="147">
        <f>S402*H402</f>
        <v>0</v>
      </c>
      <c r="AR402" s="148" t="s">
        <v>249</v>
      </c>
      <c r="AT402" s="148" t="s">
        <v>342</v>
      </c>
      <c r="AU402" s="148" t="s">
        <v>86</v>
      </c>
      <c r="AY402" s="17" t="s">
        <v>339</v>
      </c>
      <c r="BE402" s="149">
        <f>IF(N402="základní",J402,0)</f>
        <v>0</v>
      </c>
      <c r="BF402" s="149">
        <f>IF(N402="snížená",J402,0)</f>
        <v>0</v>
      </c>
      <c r="BG402" s="149">
        <f>IF(N402="zákl. přenesená",J402,0)</f>
        <v>0</v>
      </c>
      <c r="BH402" s="149">
        <f>IF(N402="sníž. přenesená",J402,0)</f>
        <v>0</v>
      </c>
      <c r="BI402" s="149">
        <f>IF(N402="nulová",J402,0)</f>
        <v>0</v>
      </c>
      <c r="BJ402" s="17" t="s">
        <v>84</v>
      </c>
      <c r="BK402" s="149">
        <f>ROUND(I402*H402,2)</f>
        <v>0</v>
      </c>
      <c r="BL402" s="17" t="s">
        <v>249</v>
      </c>
      <c r="BM402" s="148" t="s">
        <v>1425</v>
      </c>
    </row>
    <row r="403" spans="2:65" s="1" customFormat="1" ht="28.8" x14ac:dyDescent="0.2">
      <c r="B403" s="32"/>
      <c r="D403" s="150" t="s">
        <v>348</v>
      </c>
      <c r="F403" s="151" t="s">
        <v>471</v>
      </c>
      <c r="I403" s="152"/>
      <c r="L403" s="32"/>
      <c r="M403" s="153"/>
      <c r="T403" s="56"/>
      <c r="AT403" s="17" t="s">
        <v>348</v>
      </c>
      <c r="AU403" s="17" t="s">
        <v>86</v>
      </c>
    </row>
    <row r="404" spans="2:65" s="1" customFormat="1" ht="19.2" x14ac:dyDescent="0.2">
      <c r="B404" s="32"/>
      <c r="D404" s="150" t="s">
        <v>350</v>
      </c>
      <c r="F404" s="154" t="s">
        <v>465</v>
      </c>
      <c r="I404" s="152"/>
      <c r="L404" s="32"/>
      <c r="M404" s="153"/>
      <c r="T404" s="56"/>
      <c r="AT404" s="17" t="s">
        <v>350</v>
      </c>
      <c r="AU404" s="17" t="s">
        <v>86</v>
      </c>
    </row>
    <row r="405" spans="2:65" s="12" customFormat="1" x14ac:dyDescent="0.2">
      <c r="B405" s="155"/>
      <c r="D405" s="150" t="s">
        <v>376</v>
      </c>
      <c r="E405" s="156" t="s">
        <v>1</v>
      </c>
      <c r="F405" s="157" t="s">
        <v>1424</v>
      </c>
      <c r="H405" s="158">
        <v>3838</v>
      </c>
      <c r="I405" s="159"/>
      <c r="L405" s="155"/>
      <c r="M405" s="160"/>
      <c r="T405" s="161"/>
      <c r="AT405" s="156" t="s">
        <v>376</v>
      </c>
      <c r="AU405" s="156" t="s">
        <v>86</v>
      </c>
      <c r="AV405" s="12" t="s">
        <v>86</v>
      </c>
      <c r="AW405" s="12" t="s">
        <v>34</v>
      </c>
      <c r="AX405" s="12" t="s">
        <v>84</v>
      </c>
      <c r="AY405" s="156" t="s">
        <v>339</v>
      </c>
    </row>
    <row r="406" spans="2:65" s="1" customFormat="1" ht="16.5" customHeight="1" x14ac:dyDescent="0.2">
      <c r="B406" s="136"/>
      <c r="C406" s="137" t="s">
        <v>893</v>
      </c>
      <c r="D406" s="137" t="s">
        <v>342</v>
      </c>
      <c r="E406" s="138" t="s">
        <v>479</v>
      </c>
      <c r="F406" s="139" t="s">
        <v>480</v>
      </c>
      <c r="G406" s="140" t="s">
        <v>448</v>
      </c>
      <c r="H406" s="141">
        <v>14</v>
      </c>
      <c r="I406" s="142"/>
      <c r="J406" s="143">
        <f>ROUND(I406*H406,2)</f>
        <v>0</v>
      </c>
      <c r="K406" s="139" t="s">
        <v>346</v>
      </c>
      <c r="L406" s="32"/>
      <c r="M406" s="144" t="s">
        <v>1</v>
      </c>
      <c r="N406" s="145" t="s">
        <v>42</v>
      </c>
      <c r="P406" s="146">
        <f>O406*H406</f>
        <v>0</v>
      </c>
      <c r="Q406" s="146">
        <v>0</v>
      </c>
      <c r="R406" s="146">
        <f>Q406*H406</f>
        <v>0</v>
      </c>
      <c r="S406" s="146">
        <v>0</v>
      </c>
      <c r="T406" s="147">
        <f>S406*H406</f>
        <v>0</v>
      </c>
      <c r="AR406" s="148" t="s">
        <v>249</v>
      </c>
      <c r="AT406" s="148" t="s">
        <v>342</v>
      </c>
      <c r="AU406" s="148" t="s">
        <v>86</v>
      </c>
      <c r="AY406" s="17" t="s">
        <v>339</v>
      </c>
      <c r="BE406" s="149">
        <f>IF(N406="základní",J406,0)</f>
        <v>0</v>
      </c>
      <c r="BF406" s="149">
        <f>IF(N406="snížená",J406,0)</f>
        <v>0</v>
      </c>
      <c r="BG406" s="149">
        <f>IF(N406="zákl. přenesená",J406,0)</f>
        <v>0</v>
      </c>
      <c r="BH406" s="149">
        <f>IF(N406="sníž. přenesená",J406,0)</f>
        <v>0</v>
      </c>
      <c r="BI406" s="149">
        <f>IF(N406="nulová",J406,0)</f>
        <v>0</v>
      </c>
      <c r="BJ406" s="17" t="s">
        <v>84</v>
      </c>
      <c r="BK406" s="149">
        <f>ROUND(I406*H406,2)</f>
        <v>0</v>
      </c>
      <c r="BL406" s="17" t="s">
        <v>249</v>
      </c>
      <c r="BM406" s="148" t="s">
        <v>1426</v>
      </c>
    </row>
    <row r="407" spans="2:65" s="1" customFormat="1" ht="28.8" x14ac:dyDescent="0.2">
      <c r="B407" s="32"/>
      <c r="D407" s="150" t="s">
        <v>348</v>
      </c>
      <c r="F407" s="151" t="s">
        <v>482</v>
      </c>
      <c r="I407" s="152"/>
      <c r="L407" s="32"/>
      <c r="M407" s="153"/>
      <c r="T407" s="56"/>
      <c r="AT407" s="17" t="s">
        <v>348</v>
      </c>
      <c r="AU407" s="17" t="s">
        <v>86</v>
      </c>
    </row>
    <row r="408" spans="2:65" s="1" customFormat="1" ht="16.5" customHeight="1" x14ac:dyDescent="0.2">
      <c r="B408" s="136"/>
      <c r="C408" s="137" t="s">
        <v>896</v>
      </c>
      <c r="D408" s="137" t="s">
        <v>342</v>
      </c>
      <c r="E408" s="138" t="s">
        <v>1427</v>
      </c>
      <c r="F408" s="139" t="s">
        <v>1428</v>
      </c>
      <c r="G408" s="140" t="s">
        <v>373</v>
      </c>
      <c r="H408" s="141">
        <v>85</v>
      </c>
      <c r="I408" s="142"/>
      <c r="J408" s="143">
        <f>ROUND(I408*H408,2)</f>
        <v>0</v>
      </c>
      <c r="K408" s="139" t="s">
        <v>346</v>
      </c>
      <c r="L408" s="32"/>
      <c r="M408" s="144" t="s">
        <v>1</v>
      </c>
      <c r="N408" s="145" t="s">
        <v>42</v>
      </c>
      <c r="P408" s="146">
        <f>O408*H408</f>
        <v>0</v>
      </c>
      <c r="Q408" s="146">
        <v>0</v>
      </c>
      <c r="R408" s="146">
        <f>Q408*H408</f>
        <v>0</v>
      </c>
      <c r="S408" s="146">
        <v>0</v>
      </c>
      <c r="T408" s="147">
        <f>S408*H408</f>
        <v>0</v>
      </c>
      <c r="AR408" s="148" t="s">
        <v>249</v>
      </c>
      <c r="AT408" s="148" t="s">
        <v>342</v>
      </c>
      <c r="AU408" s="148" t="s">
        <v>86</v>
      </c>
      <c r="AY408" s="17" t="s">
        <v>339</v>
      </c>
      <c r="BE408" s="149">
        <f>IF(N408="základní",J408,0)</f>
        <v>0</v>
      </c>
      <c r="BF408" s="149">
        <f>IF(N408="snížená",J408,0)</f>
        <v>0</v>
      </c>
      <c r="BG408" s="149">
        <f>IF(N408="zákl. přenesená",J408,0)</f>
        <v>0</v>
      </c>
      <c r="BH408" s="149">
        <f>IF(N408="sníž. přenesená",J408,0)</f>
        <v>0</v>
      </c>
      <c r="BI408" s="149">
        <f>IF(N408="nulová",J408,0)</f>
        <v>0</v>
      </c>
      <c r="BJ408" s="17" t="s">
        <v>84</v>
      </c>
      <c r="BK408" s="149">
        <f>ROUND(I408*H408,2)</f>
        <v>0</v>
      </c>
      <c r="BL408" s="17" t="s">
        <v>249</v>
      </c>
      <c r="BM408" s="148" t="s">
        <v>1429</v>
      </c>
    </row>
    <row r="409" spans="2:65" s="1" customFormat="1" ht="28.8" x14ac:dyDescent="0.2">
      <c r="B409" s="32"/>
      <c r="D409" s="150" t="s">
        <v>348</v>
      </c>
      <c r="F409" s="151" t="s">
        <v>1430</v>
      </c>
      <c r="I409" s="152"/>
      <c r="L409" s="32"/>
      <c r="M409" s="153"/>
      <c r="T409" s="56"/>
      <c r="AT409" s="17" t="s">
        <v>348</v>
      </c>
      <c r="AU409" s="17" t="s">
        <v>86</v>
      </c>
    </row>
    <row r="410" spans="2:65" s="12" customFormat="1" x14ac:dyDescent="0.2">
      <c r="B410" s="155"/>
      <c r="D410" s="150" t="s">
        <v>376</v>
      </c>
      <c r="E410" s="156" t="s">
        <v>1</v>
      </c>
      <c r="F410" s="157" t="s">
        <v>1431</v>
      </c>
      <c r="H410" s="158">
        <v>5</v>
      </c>
      <c r="I410" s="159"/>
      <c r="L410" s="155"/>
      <c r="M410" s="160"/>
      <c r="T410" s="161"/>
      <c r="AT410" s="156" t="s">
        <v>376</v>
      </c>
      <c r="AU410" s="156" t="s">
        <v>86</v>
      </c>
      <c r="AV410" s="12" t="s">
        <v>86</v>
      </c>
      <c r="AW410" s="12" t="s">
        <v>34</v>
      </c>
      <c r="AX410" s="12" t="s">
        <v>77</v>
      </c>
      <c r="AY410" s="156" t="s">
        <v>339</v>
      </c>
    </row>
    <row r="411" spans="2:65" s="12" customFormat="1" x14ac:dyDescent="0.2">
      <c r="B411" s="155"/>
      <c r="D411" s="150" t="s">
        <v>376</v>
      </c>
      <c r="E411" s="156" t="s">
        <v>1</v>
      </c>
      <c r="F411" s="157" t="s">
        <v>1432</v>
      </c>
      <c r="H411" s="158">
        <v>32.5</v>
      </c>
      <c r="I411" s="159"/>
      <c r="L411" s="155"/>
      <c r="M411" s="160"/>
      <c r="T411" s="161"/>
      <c r="AT411" s="156" t="s">
        <v>376</v>
      </c>
      <c r="AU411" s="156" t="s">
        <v>86</v>
      </c>
      <c r="AV411" s="12" t="s">
        <v>86</v>
      </c>
      <c r="AW411" s="12" t="s">
        <v>34</v>
      </c>
      <c r="AX411" s="12" t="s">
        <v>77</v>
      </c>
      <c r="AY411" s="156" t="s">
        <v>339</v>
      </c>
    </row>
    <row r="412" spans="2:65" s="12" customFormat="1" x14ac:dyDescent="0.2">
      <c r="B412" s="155"/>
      <c r="D412" s="150" t="s">
        <v>376</v>
      </c>
      <c r="E412" s="156" t="s">
        <v>1</v>
      </c>
      <c r="F412" s="157" t="s">
        <v>1433</v>
      </c>
      <c r="H412" s="158">
        <v>24.5</v>
      </c>
      <c r="I412" s="159"/>
      <c r="L412" s="155"/>
      <c r="M412" s="160"/>
      <c r="T412" s="161"/>
      <c r="AT412" s="156" t="s">
        <v>376</v>
      </c>
      <c r="AU412" s="156" t="s">
        <v>86</v>
      </c>
      <c r="AV412" s="12" t="s">
        <v>86</v>
      </c>
      <c r="AW412" s="12" t="s">
        <v>34</v>
      </c>
      <c r="AX412" s="12" t="s">
        <v>77</v>
      </c>
      <c r="AY412" s="156" t="s">
        <v>339</v>
      </c>
    </row>
    <row r="413" spans="2:65" s="12" customFormat="1" x14ac:dyDescent="0.2">
      <c r="B413" s="155"/>
      <c r="D413" s="150" t="s">
        <v>376</v>
      </c>
      <c r="E413" s="156" t="s">
        <v>1</v>
      </c>
      <c r="F413" s="157" t="s">
        <v>1434</v>
      </c>
      <c r="H413" s="158">
        <v>23</v>
      </c>
      <c r="I413" s="159"/>
      <c r="L413" s="155"/>
      <c r="M413" s="160"/>
      <c r="T413" s="161"/>
      <c r="AT413" s="156" t="s">
        <v>376</v>
      </c>
      <c r="AU413" s="156" t="s">
        <v>86</v>
      </c>
      <c r="AV413" s="12" t="s">
        <v>86</v>
      </c>
      <c r="AW413" s="12" t="s">
        <v>34</v>
      </c>
      <c r="AX413" s="12" t="s">
        <v>77</v>
      </c>
      <c r="AY413" s="156" t="s">
        <v>339</v>
      </c>
    </row>
    <row r="414" spans="2:65" s="13" customFormat="1" x14ac:dyDescent="0.2">
      <c r="B414" s="162"/>
      <c r="D414" s="150" t="s">
        <v>376</v>
      </c>
      <c r="E414" s="163" t="s">
        <v>1</v>
      </c>
      <c r="F414" s="164" t="s">
        <v>398</v>
      </c>
      <c r="H414" s="165">
        <v>85</v>
      </c>
      <c r="I414" s="166"/>
      <c r="L414" s="162"/>
      <c r="M414" s="167"/>
      <c r="T414" s="168"/>
      <c r="AT414" s="163" t="s">
        <v>376</v>
      </c>
      <c r="AU414" s="163" t="s">
        <v>86</v>
      </c>
      <c r="AV414" s="13" t="s">
        <v>249</v>
      </c>
      <c r="AW414" s="13" t="s">
        <v>34</v>
      </c>
      <c r="AX414" s="13" t="s">
        <v>84</v>
      </c>
      <c r="AY414" s="163" t="s">
        <v>339</v>
      </c>
    </row>
    <row r="415" spans="2:65" s="1" customFormat="1" ht="16.5" customHeight="1" x14ac:dyDescent="0.2">
      <c r="B415" s="136"/>
      <c r="C415" s="169" t="s">
        <v>1435</v>
      </c>
      <c r="D415" s="169" t="s">
        <v>490</v>
      </c>
      <c r="E415" s="170" t="s">
        <v>1436</v>
      </c>
      <c r="F415" s="171" t="s">
        <v>1437</v>
      </c>
      <c r="G415" s="172" t="s">
        <v>493</v>
      </c>
      <c r="H415" s="173">
        <v>136</v>
      </c>
      <c r="I415" s="174"/>
      <c r="J415" s="175">
        <f>ROUND(I415*H415,2)</f>
        <v>0</v>
      </c>
      <c r="K415" s="171" t="s">
        <v>346</v>
      </c>
      <c r="L415" s="176"/>
      <c r="M415" s="177" t="s">
        <v>1</v>
      </c>
      <c r="N415" s="178" t="s">
        <v>42</v>
      </c>
      <c r="P415" s="146">
        <f>O415*H415</f>
        <v>0</v>
      </c>
      <c r="Q415" s="146">
        <v>1</v>
      </c>
      <c r="R415" s="146">
        <f>Q415*H415</f>
        <v>136</v>
      </c>
      <c r="S415" s="146">
        <v>0</v>
      </c>
      <c r="T415" s="147">
        <f>S415*H415</f>
        <v>0</v>
      </c>
      <c r="AR415" s="148" t="s">
        <v>494</v>
      </c>
      <c r="AT415" s="148" t="s">
        <v>490</v>
      </c>
      <c r="AU415" s="148" t="s">
        <v>86</v>
      </c>
      <c r="AY415" s="17" t="s">
        <v>339</v>
      </c>
      <c r="BE415" s="149">
        <f>IF(N415="základní",J415,0)</f>
        <v>0</v>
      </c>
      <c r="BF415" s="149">
        <f>IF(N415="snížená",J415,0)</f>
        <v>0</v>
      </c>
      <c r="BG415" s="149">
        <f>IF(N415="zákl. přenesená",J415,0)</f>
        <v>0</v>
      </c>
      <c r="BH415" s="149">
        <f>IF(N415="sníž. přenesená",J415,0)</f>
        <v>0</v>
      </c>
      <c r="BI415" s="149">
        <f>IF(N415="nulová",J415,0)</f>
        <v>0</v>
      </c>
      <c r="BJ415" s="17" t="s">
        <v>84</v>
      </c>
      <c r="BK415" s="149">
        <f>ROUND(I415*H415,2)</f>
        <v>0</v>
      </c>
      <c r="BL415" s="17" t="s">
        <v>494</v>
      </c>
      <c r="BM415" s="148" t="s">
        <v>1438</v>
      </c>
    </row>
    <row r="416" spans="2:65" s="1" customFormat="1" x14ac:dyDescent="0.2">
      <c r="B416" s="32"/>
      <c r="D416" s="150" t="s">
        <v>348</v>
      </c>
      <c r="F416" s="151" t="s">
        <v>1437</v>
      </c>
      <c r="I416" s="152"/>
      <c r="L416" s="32"/>
      <c r="M416" s="153"/>
      <c r="T416" s="56"/>
      <c r="AT416" s="17" t="s">
        <v>348</v>
      </c>
      <c r="AU416" s="17" t="s">
        <v>86</v>
      </c>
    </row>
    <row r="417" spans="2:65" s="12" customFormat="1" x14ac:dyDescent="0.2">
      <c r="B417" s="155"/>
      <c r="D417" s="150" t="s">
        <v>376</v>
      </c>
      <c r="E417" s="156" t="s">
        <v>1</v>
      </c>
      <c r="F417" s="157" t="s">
        <v>1439</v>
      </c>
      <c r="H417" s="158">
        <v>136</v>
      </c>
      <c r="I417" s="159"/>
      <c r="L417" s="155"/>
      <c r="M417" s="160"/>
      <c r="T417" s="161"/>
      <c r="AT417" s="156" t="s">
        <v>376</v>
      </c>
      <c r="AU417" s="156" t="s">
        <v>86</v>
      </c>
      <c r="AV417" s="12" t="s">
        <v>86</v>
      </c>
      <c r="AW417" s="12" t="s">
        <v>34</v>
      </c>
      <c r="AX417" s="12" t="s">
        <v>84</v>
      </c>
      <c r="AY417" s="156" t="s">
        <v>339</v>
      </c>
    </row>
    <row r="418" spans="2:65" s="1" customFormat="1" ht="16.5" customHeight="1" x14ac:dyDescent="0.2">
      <c r="B418" s="136"/>
      <c r="C418" s="137" t="s">
        <v>1440</v>
      </c>
      <c r="D418" s="137" t="s">
        <v>342</v>
      </c>
      <c r="E418" s="138" t="s">
        <v>1441</v>
      </c>
      <c r="F418" s="139" t="s">
        <v>1442</v>
      </c>
      <c r="G418" s="140" t="s">
        <v>345</v>
      </c>
      <c r="H418" s="141">
        <v>3</v>
      </c>
      <c r="I418" s="142"/>
      <c r="J418" s="143">
        <f>ROUND(I418*H418,2)</f>
        <v>0</v>
      </c>
      <c r="K418" s="139" t="s">
        <v>346</v>
      </c>
      <c r="L418" s="32"/>
      <c r="M418" s="144" t="s">
        <v>1</v>
      </c>
      <c r="N418" s="145" t="s">
        <v>42</v>
      </c>
      <c r="P418" s="146">
        <f>O418*H418</f>
        <v>0</v>
      </c>
      <c r="Q418" s="146">
        <v>0</v>
      </c>
      <c r="R418" s="146">
        <f>Q418*H418</f>
        <v>0</v>
      </c>
      <c r="S418" s="146">
        <v>0</v>
      </c>
      <c r="T418" s="147">
        <f>S418*H418</f>
        <v>0</v>
      </c>
      <c r="AR418" s="148" t="s">
        <v>249</v>
      </c>
      <c r="AT418" s="148" t="s">
        <v>342</v>
      </c>
      <c r="AU418" s="148" t="s">
        <v>86</v>
      </c>
      <c r="AY418" s="17" t="s">
        <v>339</v>
      </c>
      <c r="BE418" s="149">
        <f>IF(N418="základní",J418,0)</f>
        <v>0</v>
      </c>
      <c r="BF418" s="149">
        <f>IF(N418="snížená",J418,0)</f>
        <v>0</v>
      </c>
      <c r="BG418" s="149">
        <f>IF(N418="zákl. přenesená",J418,0)</f>
        <v>0</v>
      </c>
      <c r="BH418" s="149">
        <f>IF(N418="sníž. přenesená",J418,0)</f>
        <v>0</v>
      </c>
      <c r="BI418" s="149">
        <f>IF(N418="nulová",J418,0)</f>
        <v>0</v>
      </c>
      <c r="BJ418" s="17" t="s">
        <v>84</v>
      </c>
      <c r="BK418" s="149">
        <f>ROUND(I418*H418,2)</f>
        <v>0</v>
      </c>
      <c r="BL418" s="17" t="s">
        <v>249</v>
      </c>
      <c r="BM418" s="148" t="s">
        <v>1443</v>
      </c>
    </row>
    <row r="419" spans="2:65" s="1" customFormat="1" ht="28.8" x14ac:dyDescent="0.2">
      <c r="B419" s="32"/>
      <c r="D419" s="150" t="s">
        <v>348</v>
      </c>
      <c r="F419" s="151" t="s">
        <v>1444</v>
      </c>
      <c r="I419" s="152"/>
      <c r="L419" s="32"/>
      <c r="M419" s="153"/>
      <c r="T419" s="56"/>
      <c r="AT419" s="17" t="s">
        <v>348</v>
      </c>
      <c r="AU419" s="17" t="s">
        <v>86</v>
      </c>
    </row>
    <row r="420" spans="2:65" s="1" customFormat="1" ht="16.5" customHeight="1" x14ac:dyDescent="0.2">
      <c r="B420" s="136"/>
      <c r="C420" s="169" t="s">
        <v>1445</v>
      </c>
      <c r="D420" s="169" t="s">
        <v>490</v>
      </c>
      <c r="E420" s="170" t="s">
        <v>1446</v>
      </c>
      <c r="F420" s="171" t="s">
        <v>1447</v>
      </c>
      <c r="G420" s="172" t="s">
        <v>345</v>
      </c>
      <c r="H420" s="173">
        <v>3</v>
      </c>
      <c r="I420" s="174"/>
      <c r="J420" s="175">
        <f>ROUND(I420*H420,2)</f>
        <v>0</v>
      </c>
      <c r="K420" s="171" t="s">
        <v>346</v>
      </c>
      <c r="L420" s="176"/>
      <c r="M420" s="177" t="s">
        <v>1</v>
      </c>
      <c r="N420" s="178" t="s">
        <v>42</v>
      </c>
      <c r="P420" s="146">
        <f>O420*H420</f>
        <v>0</v>
      </c>
      <c r="Q420" s="146">
        <v>0.06</v>
      </c>
      <c r="R420" s="146">
        <f>Q420*H420</f>
        <v>0.18</v>
      </c>
      <c r="S420" s="146">
        <v>0</v>
      </c>
      <c r="T420" s="147">
        <f>S420*H420</f>
        <v>0</v>
      </c>
      <c r="AR420" s="148" t="s">
        <v>494</v>
      </c>
      <c r="AT420" s="148" t="s">
        <v>490</v>
      </c>
      <c r="AU420" s="148" t="s">
        <v>86</v>
      </c>
      <c r="AY420" s="17" t="s">
        <v>339</v>
      </c>
      <c r="BE420" s="149">
        <f>IF(N420="základní",J420,0)</f>
        <v>0</v>
      </c>
      <c r="BF420" s="149">
        <f>IF(N420="snížená",J420,0)</f>
        <v>0</v>
      </c>
      <c r="BG420" s="149">
        <f>IF(N420="zákl. přenesená",J420,0)</f>
        <v>0</v>
      </c>
      <c r="BH420" s="149">
        <f>IF(N420="sníž. přenesená",J420,0)</f>
        <v>0</v>
      </c>
      <c r="BI420" s="149">
        <f>IF(N420="nulová",J420,0)</f>
        <v>0</v>
      </c>
      <c r="BJ420" s="17" t="s">
        <v>84</v>
      </c>
      <c r="BK420" s="149">
        <f>ROUND(I420*H420,2)</f>
        <v>0</v>
      </c>
      <c r="BL420" s="17" t="s">
        <v>494</v>
      </c>
      <c r="BM420" s="148" t="s">
        <v>1448</v>
      </c>
    </row>
    <row r="421" spans="2:65" s="1" customFormat="1" x14ac:dyDescent="0.2">
      <c r="B421" s="32"/>
      <c r="D421" s="150" t="s">
        <v>348</v>
      </c>
      <c r="F421" s="151" t="s">
        <v>1447</v>
      </c>
      <c r="I421" s="152"/>
      <c r="L421" s="32"/>
      <c r="M421" s="153"/>
      <c r="T421" s="56"/>
      <c r="AT421" s="17" t="s">
        <v>348</v>
      </c>
      <c r="AU421" s="17" t="s">
        <v>86</v>
      </c>
    </row>
    <row r="422" spans="2:65" s="1" customFormat="1" ht="16.5" customHeight="1" x14ac:dyDescent="0.2">
      <c r="B422" s="136"/>
      <c r="C422" s="137" t="s">
        <v>1449</v>
      </c>
      <c r="D422" s="137" t="s">
        <v>342</v>
      </c>
      <c r="E422" s="138" t="s">
        <v>1450</v>
      </c>
      <c r="F422" s="139" t="s">
        <v>1451</v>
      </c>
      <c r="G422" s="140" t="s">
        <v>345</v>
      </c>
      <c r="H422" s="141">
        <v>53</v>
      </c>
      <c r="I422" s="142"/>
      <c r="J422" s="143">
        <f>ROUND(I422*H422,2)</f>
        <v>0</v>
      </c>
      <c r="K422" s="139" t="s">
        <v>346</v>
      </c>
      <c r="L422" s="32"/>
      <c r="M422" s="144" t="s">
        <v>1</v>
      </c>
      <c r="N422" s="145" t="s">
        <v>42</v>
      </c>
      <c r="P422" s="146">
        <f>O422*H422</f>
        <v>0</v>
      </c>
      <c r="Q422" s="146">
        <v>0</v>
      </c>
      <c r="R422" s="146">
        <f>Q422*H422</f>
        <v>0</v>
      </c>
      <c r="S422" s="146">
        <v>0</v>
      </c>
      <c r="T422" s="147">
        <f>S422*H422</f>
        <v>0</v>
      </c>
      <c r="AR422" s="148" t="s">
        <v>249</v>
      </c>
      <c r="AT422" s="148" t="s">
        <v>342</v>
      </c>
      <c r="AU422" s="148" t="s">
        <v>86</v>
      </c>
      <c r="AY422" s="17" t="s">
        <v>339</v>
      </c>
      <c r="BE422" s="149">
        <f>IF(N422="základní",J422,0)</f>
        <v>0</v>
      </c>
      <c r="BF422" s="149">
        <f>IF(N422="snížená",J422,0)</f>
        <v>0</v>
      </c>
      <c r="BG422" s="149">
        <f>IF(N422="zákl. přenesená",J422,0)</f>
        <v>0</v>
      </c>
      <c r="BH422" s="149">
        <f>IF(N422="sníž. přenesená",J422,0)</f>
        <v>0</v>
      </c>
      <c r="BI422" s="149">
        <f>IF(N422="nulová",J422,0)</f>
        <v>0</v>
      </c>
      <c r="BJ422" s="17" t="s">
        <v>84</v>
      </c>
      <c r="BK422" s="149">
        <f>ROUND(I422*H422,2)</f>
        <v>0</v>
      </c>
      <c r="BL422" s="17" t="s">
        <v>249</v>
      </c>
      <c r="BM422" s="148" t="s">
        <v>1452</v>
      </c>
    </row>
    <row r="423" spans="2:65" s="1" customFormat="1" ht="19.2" x14ac:dyDescent="0.2">
      <c r="B423" s="32"/>
      <c r="D423" s="150" t="s">
        <v>348</v>
      </c>
      <c r="F423" s="151" t="s">
        <v>1453</v>
      </c>
      <c r="I423" s="152"/>
      <c r="L423" s="32"/>
      <c r="M423" s="153"/>
      <c r="T423" s="56"/>
      <c r="AT423" s="17" t="s">
        <v>348</v>
      </c>
      <c r="AU423" s="17" t="s">
        <v>86</v>
      </c>
    </row>
    <row r="424" spans="2:65" s="1" customFormat="1" ht="16.5" customHeight="1" x14ac:dyDescent="0.2">
      <c r="B424" s="136"/>
      <c r="C424" s="137" t="s">
        <v>1454</v>
      </c>
      <c r="D424" s="137" t="s">
        <v>342</v>
      </c>
      <c r="E424" s="138" t="s">
        <v>484</v>
      </c>
      <c r="F424" s="139" t="s">
        <v>485</v>
      </c>
      <c r="G424" s="140" t="s">
        <v>345</v>
      </c>
      <c r="H424" s="141">
        <v>53</v>
      </c>
      <c r="I424" s="142"/>
      <c r="J424" s="143">
        <f>ROUND(I424*H424,2)</f>
        <v>0</v>
      </c>
      <c r="K424" s="139" t="s">
        <v>346</v>
      </c>
      <c r="L424" s="32"/>
      <c r="M424" s="144" t="s">
        <v>1</v>
      </c>
      <c r="N424" s="145" t="s">
        <v>42</v>
      </c>
      <c r="P424" s="146">
        <f>O424*H424</f>
        <v>0</v>
      </c>
      <c r="Q424" s="146">
        <v>0</v>
      </c>
      <c r="R424" s="146">
        <f>Q424*H424</f>
        <v>0</v>
      </c>
      <c r="S424" s="146">
        <v>0</v>
      </c>
      <c r="T424" s="147">
        <f>S424*H424</f>
        <v>0</v>
      </c>
      <c r="AR424" s="148" t="s">
        <v>249</v>
      </c>
      <c r="AT424" s="148" t="s">
        <v>342</v>
      </c>
      <c r="AU424" s="148" t="s">
        <v>86</v>
      </c>
      <c r="AY424" s="17" t="s">
        <v>339</v>
      </c>
      <c r="BE424" s="149">
        <f>IF(N424="základní",J424,0)</f>
        <v>0</v>
      </c>
      <c r="BF424" s="149">
        <f>IF(N424="snížená",J424,0)</f>
        <v>0</v>
      </c>
      <c r="BG424" s="149">
        <f>IF(N424="zákl. přenesená",J424,0)</f>
        <v>0</v>
      </c>
      <c r="BH424" s="149">
        <f>IF(N424="sníž. přenesená",J424,0)</f>
        <v>0</v>
      </c>
      <c r="BI424" s="149">
        <f>IF(N424="nulová",J424,0)</f>
        <v>0</v>
      </c>
      <c r="BJ424" s="17" t="s">
        <v>84</v>
      </c>
      <c r="BK424" s="149">
        <f>ROUND(I424*H424,2)</f>
        <v>0</v>
      </c>
      <c r="BL424" s="17" t="s">
        <v>249</v>
      </c>
      <c r="BM424" s="148" t="s">
        <v>1455</v>
      </c>
    </row>
    <row r="425" spans="2:65" s="1" customFormat="1" ht="19.2" x14ac:dyDescent="0.2">
      <c r="B425" s="32"/>
      <c r="D425" s="150" t="s">
        <v>348</v>
      </c>
      <c r="F425" s="151" t="s">
        <v>487</v>
      </c>
      <c r="I425" s="152"/>
      <c r="L425" s="32"/>
      <c r="M425" s="153"/>
      <c r="T425" s="56"/>
      <c r="AT425" s="17" t="s">
        <v>348</v>
      </c>
      <c r="AU425" s="17" t="s">
        <v>86</v>
      </c>
    </row>
    <row r="426" spans="2:65" s="1" customFormat="1" ht="16.5" customHeight="1" x14ac:dyDescent="0.2">
      <c r="B426" s="136"/>
      <c r="C426" s="169" t="s">
        <v>1456</v>
      </c>
      <c r="D426" s="169" t="s">
        <v>490</v>
      </c>
      <c r="E426" s="170" t="s">
        <v>1457</v>
      </c>
      <c r="F426" s="171" t="s">
        <v>1458</v>
      </c>
      <c r="G426" s="172" t="s">
        <v>345</v>
      </c>
      <c r="H426" s="173">
        <v>53</v>
      </c>
      <c r="I426" s="174"/>
      <c r="J426" s="175">
        <f>ROUND(I426*H426,2)</f>
        <v>0</v>
      </c>
      <c r="K426" s="171" t="s">
        <v>346</v>
      </c>
      <c r="L426" s="176"/>
      <c r="M426" s="177" t="s">
        <v>1</v>
      </c>
      <c r="N426" s="178" t="s">
        <v>42</v>
      </c>
      <c r="P426" s="146">
        <f>O426*H426</f>
        <v>0</v>
      </c>
      <c r="Q426" s="146">
        <v>9.9799999999999993E-3</v>
      </c>
      <c r="R426" s="146">
        <f>Q426*H426</f>
        <v>0.52893999999999997</v>
      </c>
      <c r="S426" s="146">
        <v>0</v>
      </c>
      <c r="T426" s="147">
        <f>S426*H426</f>
        <v>0</v>
      </c>
      <c r="AR426" s="148" t="s">
        <v>494</v>
      </c>
      <c r="AT426" s="148" t="s">
        <v>490</v>
      </c>
      <c r="AU426" s="148" t="s">
        <v>86</v>
      </c>
      <c r="AY426" s="17" t="s">
        <v>339</v>
      </c>
      <c r="BE426" s="149">
        <f>IF(N426="základní",J426,0)</f>
        <v>0</v>
      </c>
      <c r="BF426" s="149">
        <f>IF(N426="snížená",J426,0)</f>
        <v>0</v>
      </c>
      <c r="BG426" s="149">
        <f>IF(N426="zákl. přenesená",J426,0)</f>
        <v>0</v>
      </c>
      <c r="BH426" s="149">
        <f>IF(N426="sníž. přenesená",J426,0)</f>
        <v>0</v>
      </c>
      <c r="BI426" s="149">
        <f>IF(N426="nulová",J426,0)</f>
        <v>0</v>
      </c>
      <c r="BJ426" s="17" t="s">
        <v>84</v>
      </c>
      <c r="BK426" s="149">
        <f>ROUND(I426*H426,2)</f>
        <v>0</v>
      </c>
      <c r="BL426" s="17" t="s">
        <v>494</v>
      </c>
      <c r="BM426" s="148" t="s">
        <v>1459</v>
      </c>
    </row>
    <row r="427" spans="2:65" s="1" customFormat="1" x14ac:dyDescent="0.2">
      <c r="B427" s="32"/>
      <c r="D427" s="150" t="s">
        <v>348</v>
      </c>
      <c r="F427" s="151" t="s">
        <v>1458</v>
      </c>
      <c r="I427" s="152"/>
      <c r="L427" s="32"/>
      <c r="M427" s="153"/>
      <c r="T427" s="56"/>
      <c r="AT427" s="17" t="s">
        <v>348</v>
      </c>
      <c r="AU427" s="17" t="s">
        <v>86</v>
      </c>
    </row>
    <row r="428" spans="2:65" s="1" customFormat="1" ht="16.5" customHeight="1" x14ac:dyDescent="0.2">
      <c r="B428" s="136"/>
      <c r="C428" s="137" t="s">
        <v>1460</v>
      </c>
      <c r="D428" s="137" t="s">
        <v>342</v>
      </c>
      <c r="E428" s="138" t="s">
        <v>1023</v>
      </c>
      <c r="F428" s="139" t="s">
        <v>1024</v>
      </c>
      <c r="G428" s="140" t="s">
        <v>373</v>
      </c>
      <c r="H428" s="141">
        <v>830</v>
      </c>
      <c r="I428" s="142"/>
      <c r="J428" s="143">
        <f>ROUND(I428*H428,2)</f>
        <v>0</v>
      </c>
      <c r="K428" s="139" t="s">
        <v>346</v>
      </c>
      <c r="L428" s="32"/>
      <c r="M428" s="144" t="s">
        <v>1</v>
      </c>
      <c r="N428" s="145" t="s">
        <v>42</v>
      </c>
      <c r="P428" s="146">
        <f>O428*H428</f>
        <v>0</v>
      </c>
      <c r="Q428" s="146">
        <v>0</v>
      </c>
      <c r="R428" s="146">
        <f>Q428*H428</f>
        <v>0</v>
      </c>
      <c r="S428" s="146">
        <v>0</v>
      </c>
      <c r="T428" s="147">
        <f>S428*H428</f>
        <v>0</v>
      </c>
      <c r="AR428" s="148" t="s">
        <v>249</v>
      </c>
      <c r="AT428" s="148" t="s">
        <v>342</v>
      </c>
      <c r="AU428" s="148" t="s">
        <v>86</v>
      </c>
      <c r="AY428" s="17" t="s">
        <v>339</v>
      </c>
      <c r="BE428" s="149">
        <f>IF(N428="základní",J428,0)</f>
        <v>0</v>
      </c>
      <c r="BF428" s="149">
        <f>IF(N428="snížená",J428,0)</f>
        <v>0</v>
      </c>
      <c r="BG428" s="149">
        <f>IF(N428="zákl. přenesená",J428,0)</f>
        <v>0</v>
      </c>
      <c r="BH428" s="149">
        <f>IF(N428="sníž. přenesená",J428,0)</f>
        <v>0</v>
      </c>
      <c r="BI428" s="149">
        <f>IF(N428="nulová",J428,0)</f>
        <v>0</v>
      </c>
      <c r="BJ428" s="17" t="s">
        <v>84</v>
      </c>
      <c r="BK428" s="149">
        <f>ROUND(I428*H428,2)</f>
        <v>0</v>
      </c>
      <c r="BL428" s="17" t="s">
        <v>249</v>
      </c>
      <c r="BM428" s="148" t="s">
        <v>1461</v>
      </c>
    </row>
    <row r="429" spans="2:65" s="1" customFormat="1" ht="19.2" x14ac:dyDescent="0.2">
      <c r="B429" s="32"/>
      <c r="D429" s="150" t="s">
        <v>348</v>
      </c>
      <c r="F429" s="151" t="s">
        <v>1026</v>
      </c>
      <c r="I429" s="152"/>
      <c r="L429" s="32"/>
      <c r="M429" s="153"/>
      <c r="T429" s="56"/>
      <c r="AT429" s="17" t="s">
        <v>348</v>
      </c>
      <c r="AU429" s="17" t="s">
        <v>86</v>
      </c>
    </row>
    <row r="430" spans="2:65" s="12" customFormat="1" x14ac:dyDescent="0.2">
      <c r="B430" s="155"/>
      <c r="D430" s="150" t="s">
        <v>376</v>
      </c>
      <c r="E430" s="156" t="s">
        <v>1</v>
      </c>
      <c r="F430" s="157" t="s">
        <v>1462</v>
      </c>
      <c r="H430" s="158">
        <v>710</v>
      </c>
      <c r="I430" s="159"/>
      <c r="L430" s="155"/>
      <c r="M430" s="160"/>
      <c r="T430" s="161"/>
      <c r="AT430" s="156" t="s">
        <v>376</v>
      </c>
      <c r="AU430" s="156" t="s">
        <v>86</v>
      </c>
      <c r="AV430" s="12" t="s">
        <v>86</v>
      </c>
      <c r="AW430" s="12" t="s">
        <v>34</v>
      </c>
      <c r="AX430" s="12" t="s">
        <v>77</v>
      </c>
      <c r="AY430" s="156" t="s">
        <v>339</v>
      </c>
    </row>
    <row r="431" spans="2:65" s="12" customFormat="1" x14ac:dyDescent="0.2">
      <c r="B431" s="155"/>
      <c r="D431" s="150" t="s">
        <v>376</v>
      </c>
      <c r="E431" s="156" t="s">
        <v>1</v>
      </c>
      <c r="F431" s="157" t="s">
        <v>1463</v>
      </c>
      <c r="H431" s="158">
        <v>120</v>
      </c>
      <c r="I431" s="159"/>
      <c r="L431" s="155"/>
      <c r="M431" s="160"/>
      <c r="T431" s="161"/>
      <c r="AT431" s="156" t="s">
        <v>376</v>
      </c>
      <c r="AU431" s="156" t="s">
        <v>86</v>
      </c>
      <c r="AV431" s="12" t="s">
        <v>86</v>
      </c>
      <c r="AW431" s="12" t="s">
        <v>34</v>
      </c>
      <c r="AX431" s="12" t="s">
        <v>77</v>
      </c>
      <c r="AY431" s="156" t="s">
        <v>339</v>
      </c>
    </row>
    <row r="432" spans="2:65" s="13" customFormat="1" x14ac:dyDescent="0.2">
      <c r="B432" s="162"/>
      <c r="D432" s="150" t="s">
        <v>376</v>
      </c>
      <c r="E432" s="163" t="s">
        <v>1</v>
      </c>
      <c r="F432" s="164" t="s">
        <v>398</v>
      </c>
      <c r="H432" s="165">
        <v>830</v>
      </c>
      <c r="I432" s="166"/>
      <c r="L432" s="162"/>
      <c r="M432" s="167"/>
      <c r="T432" s="168"/>
      <c r="AT432" s="163" t="s">
        <v>376</v>
      </c>
      <c r="AU432" s="163" t="s">
        <v>86</v>
      </c>
      <c r="AV432" s="13" t="s">
        <v>249</v>
      </c>
      <c r="AW432" s="13" t="s">
        <v>34</v>
      </c>
      <c r="AX432" s="13" t="s">
        <v>84</v>
      </c>
      <c r="AY432" s="163" t="s">
        <v>339</v>
      </c>
    </row>
    <row r="433" spans="2:65" s="1" customFormat="1" ht="16.5" customHeight="1" x14ac:dyDescent="0.2">
      <c r="B433" s="136"/>
      <c r="C433" s="137" t="s">
        <v>1464</v>
      </c>
      <c r="D433" s="137" t="s">
        <v>342</v>
      </c>
      <c r="E433" s="138" t="s">
        <v>838</v>
      </c>
      <c r="F433" s="139" t="s">
        <v>839</v>
      </c>
      <c r="G433" s="140" t="s">
        <v>345</v>
      </c>
      <c r="H433" s="141">
        <v>4</v>
      </c>
      <c r="I433" s="142"/>
      <c r="J433" s="143">
        <f>ROUND(I433*H433,2)</f>
        <v>0</v>
      </c>
      <c r="K433" s="139" t="s">
        <v>1</v>
      </c>
      <c r="L433" s="32"/>
      <c r="M433" s="144" t="s">
        <v>1</v>
      </c>
      <c r="N433" s="145" t="s">
        <v>42</v>
      </c>
      <c r="P433" s="146">
        <f>O433*H433</f>
        <v>0</v>
      </c>
      <c r="Q433" s="146">
        <v>0</v>
      </c>
      <c r="R433" s="146">
        <f>Q433*H433</f>
        <v>0</v>
      </c>
      <c r="S433" s="146">
        <v>0</v>
      </c>
      <c r="T433" s="147">
        <f>S433*H433</f>
        <v>0</v>
      </c>
      <c r="AR433" s="148" t="s">
        <v>249</v>
      </c>
      <c r="AT433" s="148" t="s">
        <v>342</v>
      </c>
      <c r="AU433" s="148" t="s">
        <v>86</v>
      </c>
      <c r="AY433" s="17" t="s">
        <v>339</v>
      </c>
      <c r="BE433" s="149">
        <f>IF(N433="základní",J433,0)</f>
        <v>0</v>
      </c>
      <c r="BF433" s="149">
        <f>IF(N433="snížená",J433,0)</f>
        <v>0</v>
      </c>
      <c r="BG433" s="149">
        <f>IF(N433="zákl. přenesená",J433,0)</f>
        <v>0</v>
      </c>
      <c r="BH433" s="149">
        <f>IF(N433="sníž. přenesená",J433,0)</f>
        <v>0</v>
      </c>
      <c r="BI433" s="149">
        <f>IF(N433="nulová",J433,0)</f>
        <v>0</v>
      </c>
      <c r="BJ433" s="17" t="s">
        <v>84</v>
      </c>
      <c r="BK433" s="149">
        <f>ROUND(I433*H433,2)</f>
        <v>0</v>
      </c>
      <c r="BL433" s="17" t="s">
        <v>249</v>
      </c>
      <c r="BM433" s="148" t="s">
        <v>1465</v>
      </c>
    </row>
    <row r="434" spans="2:65" s="1" customFormat="1" ht="19.2" x14ac:dyDescent="0.2">
      <c r="B434" s="32"/>
      <c r="D434" s="150" t="s">
        <v>348</v>
      </c>
      <c r="F434" s="151" t="s">
        <v>841</v>
      </c>
      <c r="I434" s="152"/>
      <c r="L434" s="32"/>
      <c r="M434" s="153"/>
      <c r="T434" s="56"/>
      <c r="AT434" s="17" t="s">
        <v>348</v>
      </c>
      <c r="AU434" s="17" t="s">
        <v>86</v>
      </c>
    </row>
    <row r="435" spans="2:65" s="1" customFormat="1" ht="16.5" customHeight="1" x14ac:dyDescent="0.2">
      <c r="B435" s="136"/>
      <c r="C435" s="137" t="s">
        <v>1466</v>
      </c>
      <c r="D435" s="137" t="s">
        <v>342</v>
      </c>
      <c r="E435" s="138" t="s">
        <v>691</v>
      </c>
      <c r="F435" s="139" t="s">
        <v>692</v>
      </c>
      <c r="G435" s="140" t="s">
        <v>373</v>
      </c>
      <c r="H435" s="141">
        <v>60.5</v>
      </c>
      <c r="I435" s="142"/>
      <c r="J435" s="143">
        <f>ROUND(I435*H435,2)</f>
        <v>0</v>
      </c>
      <c r="K435" s="139" t="s">
        <v>346</v>
      </c>
      <c r="L435" s="32"/>
      <c r="M435" s="144" t="s">
        <v>1</v>
      </c>
      <c r="N435" s="145" t="s">
        <v>42</v>
      </c>
      <c r="P435" s="146">
        <f>O435*H435</f>
        <v>0</v>
      </c>
      <c r="Q435" s="146">
        <v>0</v>
      </c>
      <c r="R435" s="146">
        <f>Q435*H435</f>
        <v>0</v>
      </c>
      <c r="S435" s="146">
        <v>0</v>
      </c>
      <c r="T435" s="147">
        <f>S435*H435</f>
        <v>0</v>
      </c>
      <c r="AR435" s="148" t="s">
        <v>249</v>
      </c>
      <c r="AT435" s="148" t="s">
        <v>342</v>
      </c>
      <c r="AU435" s="148" t="s">
        <v>86</v>
      </c>
      <c r="AY435" s="17" t="s">
        <v>339</v>
      </c>
      <c r="BE435" s="149">
        <f>IF(N435="základní",J435,0)</f>
        <v>0</v>
      </c>
      <c r="BF435" s="149">
        <f>IF(N435="snížená",J435,0)</f>
        <v>0</v>
      </c>
      <c r="BG435" s="149">
        <f>IF(N435="zákl. přenesená",J435,0)</f>
        <v>0</v>
      </c>
      <c r="BH435" s="149">
        <f>IF(N435="sníž. přenesená",J435,0)</f>
        <v>0</v>
      </c>
      <c r="BI435" s="149">
        <f>IF(N435="nulová",J435,0)</f>
        <v>0</v>
      </c>
      <c r="BJ435" s="17" t="s">
        <v>84</v>
      </c>
      <c r="BK435" s="149">
        <f>ROUND(I435*H435,2)</f>
        <v>0</v>
      </c>
      <c r="BL435" s="17" t="s">
        <v>249</v>
      </c>
      <c r="BM435" s="148" t="s">
        <v>1467</v>
      </c>
    </row>
    <row r="436" spans="2:65" s="1" customFormat="1" ht="19.2" x14ac:dyDescent="0.2">
      <c r="B436" s="32"/>
      <c r="D436" s="150" t="s">
        <v>348</v>
      </c>
      <c r="F436" s="151" t="s">
        <v>694</v>
      </c>
      <c r="I436" s="152"/>
      <c r="L436" s="32"/>
      <c r="M436" s="153"/>
      <c r="T436" s="56"/>
      <c r="AT436" s="17" t="s">
        <v>348</v>
      </c>
      <c r="AU436" s="17" t="s">
        <v>86</v>
      </c>
    </row>
    <row r="437" spans="2:65" s="12" customFormat="1" x14ac:dyDescent="0.2">
      <c r="B437" s="155"/>
      <c r="D437" s="150" t="s">
        <v>376</v>
      </c>
      <c r="E437" s="156" t="s">
        <v>1</v>
      </c>
      <c r="F437" s="157" t="s">
        <v>1468</v>
      </c>
      <c r="H437" s="158">
        <v>60.5</v>
      </c>
      <c r="I437" s="159"/>
      <c r="L437" s="155"/>
      <c r="M437" s="160"/>
      <c r="T437" s="161"/>
      <c r="AT437" s="156" t="s">
        <v>376</v>
      </c>
      <c r="AU437" s="156" t="s">
        <v>86</v>
      </c>
      <c r="AV437" s="12" t="s">
        <v>86</v>
      </c>
      <c r="AW437" s="12" t="s">
        <v>34</v>
      </c>
      <c r="AX437" s="12" t="s">
        <v>84</v>
      </c>
      <c r="AY437" s="156" t="s">
        <v>339</v>
      </c>
    </row>
    <row r="438" spans="2:65" s="1" customFormat="1" ht="16.5" customHeight="1" x14ac:dyDescent="0.2">
      <c r="B438" s="136"/>
      <c r="C438" s="137" t="s">
        <v>1469</v>
      </c>
      <c r="D438" s="137" t="s">
        <v>342</v>
      </c>
      <c r="E438" s="138" t="s">
        <v>700</v>
      </c>
      <c r="F438" s="139" t="s">
        <v>701</v>
      </c>
      <c r="G438" s="140" t="s">
        <v>381</v>
      </c>
      <c r="H438" s="141">
        <v>66</v>
      </c>
      <c r="I438" s="142"/>
      <c r="J438" s="143">
        <f>ROUND(I438*H438,2)</f>
        <v>0</v>
      </c>
      <c r="K438" s="139" t="s">
        <v>1</v>
      </c>
      <c r="L438" s="32"/>
      <c r="M438" s="144" t="s">
        <v>1</v>
      </c>
      <c r="N438" s="145" t="s">
        <v>42</v>
      </c>
      <c r="P438" s="146">
        <f>O438*H438</f>
        <v>0</v>
      </c>
      <c r="Q438" s="146">
        <v>0</v>
      </c>
      <c r="R438" s="146">
        <f>Q438*H438</f>
        <v>0</v>
      </c>
      <c r="S438" s="146">
        <v>0</v>
      </c>
      <c r="T438" s="147">
        <f>S438*H438</f>
        <v>0</v>
      </c>
      <c r="AR438" s="148" t="s">
        <v>249</v>
      </c>
      <c r="AT438" s="148" t="s">
        <v>342</v>
      </c>
      <c r="AU438" s="148" t="s">
        <v>86</v>
      </c>
      <c r="AY438" s="17" t="s">
        <v>339</v>
      </c>
      <c r="BE438" s="149">
        <f>IF(N438="základní",J438,0)</f>
        <v>0</v>
      </c>
      <c r="BF438" s="149">
        <f>IF(N438="snížená",J438,0)</f>
        <v>0</v>
      </c>
      <c r="BG438" s="149">
        <f>IF(N438="zákl. přenesená",J438,0)</f>
        <v>0</v>
      </c>
      <c r="BH438" s="149">
        <f>IF(N438="sníž. přenesená",J438,0)</f>
        <v>0</v>
      </c>
      <c r="BI438" s="149">
        <f>IF(N438="nulová",J438,0)</f>
        <v>0</v>
      </c>
      <c r="BJ438" s="17" t="s">
        <v>84</v>
      </c>
      <c r="BK438" s="149">
        <f>ROUND(I438*H438,2)</f>
        <v>0</v>
      </c>
      <c r="BL438" s="17" t="s">
        <v>249</v>
      </c>
      <c r="BM438" s="148" t="s">
        <v>1470</v>
      </c>
    </row>
    <row r="439" spans="2:65" s="1" customFormat="1" x14ac:dyDescent="0.2">
      <c r="B439" s="32"/>
      <c r="D439" s="150" t="s">
        <v>348</v>
      </c>
      <c r="F439" s="151" t="s">
        <v>701</v>
      </c>
      <c r="I439" s="152"/>
      <c r="L439" s="32"/>
      <c r="M439" s="153"/>
      <c r="T439" s="56"/>
      <c r="AT439" s="17" t="s">
        <v>348</v>
      </c>
      <c r="AU439" s="17" t="s">
        <v>86</v>
      </c>
    </row>
    <row r="440" spans="2:65" s="12" customFormat="1" x14ac:dyDescent="0.2">
      <c r="B440" s="155"/>
      <c r="D440" s="150" t="s">
        <v>376</v>
      </c>
      <c r="E440" s="156" t="s">
        <v>1</v>
      </c>
      <c r="F440" s="157" t="s">
        <v>1471</v>
      </c>
      <c r="H440" s="158">
        <v>66</v>
      </c>
      <c r="I440" s="159"/>
      <c r="L440" s="155"/>
      <c r="M440" s="160"/>
      <c r="T440" s="161"/>
      <c r="AT440" s="156" t="s">
        <v>376</v>
      </c>
      <c r="AU440" s="156" t="s">
        <v>86</v>
      </c>
      <c r="AV440" s="12" t="s">
        <v>86</v>
      </c>
      <c r="AW440" s="12" t="s">
        <v>34</v>
      </c>
      <c r="AX440" s="12" t="s">
        <v>84</v>
      </c>
      <c r="AY440" s="156" t="s">
        <v>339</v>
      </c>
    </row>
    <row r="441" spans="2:65" s="1" customFormat="1" ht="16.5" customHeight="1" x14ac:dyDescent="0.2">
      <c r="B441" s="136"/>
      <c r="C441" s="169" t="s">
        <v>1472</v>
      </c>
      <c r="D441" s="169" t="s">
        <v>490</v>
      </c>
      <c r="E441" s="170" t="s">
        <v>672</v>
      </c>
      <c r="F441" s="171" t="s">
        <v>673</v>
      </c>
      <c r="G441" s="172" t="s">
        <v>373</v>
      </c>
      <c r="H441" s="173">
        <v>6.6</v>
      </c>
      <c r="I441" s="174"/>
      <c r="J441" s="175">
        <f>ROUND(I441*H441,2)</f>
        <v>0</v>
      </c>
      <c r="K441" s="171" t="s">
        <v>346</v>
      </c>
      <c r="L441" s="176"/>
      <c r="M441" s="177" t="s">
        <v>1</v>
      </c>
      <c r="N441" s="178" t="s">
        <v>42</v>
      </c>
      <c r="P441" s="146">
        <f>O441*H441</f>
        <v>0</v>
      </c>
      <c r="Q441" s="146">
        <v>2.234</v>
      </c>
      <c r="R441" s="146">
        <f>Q441*H441</f>
        <v>14.744399999999999</v>
      </c>
      <c r="S441" s="146">
        <v>0</v>
      </c>
      <c r="T441" s="147">
        <f>S441*H441</f>
        <v>0</v>
      </c>
      <c r="AR441" s="148" t="s">
        <v>494</v>
      </c>
      <c r="AT441" s="148" t="s">
        <v>490</v>
      </c>
      <c r="AU441" s="148" t="s">
        <v>86</v>
      </c>
      <c r="AY441" s="17" t="s">
        <v>339</v>
      </c>
      <c r="BE441" s="149">
        <f>IF(N441="základní",J441,0)</f>
        <v>0</v>
      </c>
      <c r="BF441" s="149">
        <f>IF(N441="snížená",J441,0)</f>
        <v>0</v>
      </c>
      <c r="BG441" s="149">
        <f>IF(N441="zákl. přenesená",J441,0)</f>
        <v>0</v>
      </c>
      <c r="BH441" s="149">
        <f>IF(N441="sníž. přenesená",J441,0)</f>
        <v>0</v>
      </c>
      <c r="BI441" s="149">
        <f>IF(N441="nulová",J441,0)</f>
        <v>0</v>
      </c>
      <c r="BJ441" s="17" t="s">
        <v>84</v>
      </c>
      <c r="BK441" s="149">
        <f>ROUND(I441*H441,2)</f>
        <v>0</v>
      </c>
      <c r="BL441" s="17" t="s">
        <v>494</v>
      </c>
      <c r="BM441" s="148" t="s">
        <v>1473</v>
      </c>
    </row>
    <row r="442" spans="2:65" s="1" customFormat="1" x14ac:dyDescent="0.2">
      <c r="B442" s="32"/>
      <c r="D442" s="150" t="s">
        <v>348</v>
      </c>
      <c r="F442" s="151" t="s">
        <v>673</v>
      </c>
      <c r="I442" s="152"/>
      <c r="L442" s="32"/>
      <c r="M442" s="153"/>
      <c r="T442" s="56"/>
      <c r="AT442" s="17" t="s">
        <v>348</v>
      </c>
      <c r="AU442" s="17" t="s">
        <v>86</v>
      </c>
    </row>
    <row r="443" spans="2:65" s="12" customFormat="1" x14ac:dyDescent="0.2">
      <c r="B443" s="155"/>
      <c r="D443" s="150" t="s">
        <v>376</v>
      </c>
      <c r="E443" s="156" t="s">
        <v>1</v>
      </c>
      <c r="F443" s="157" t="s">
        <v>1474</v>
      </c>
      <c r="H443" s="158">
        <v>6.6</v>
      </c>
      <c r="I443" s="159"/>
      <c r="L443" s="155"/>
      <c r="M443" s="160"/>
      <c r="T443" s="161"/>
      <c r="AT443" s="156" t="s">
        <v>376</v>
      </c>
      <c r="AU443" s="156" t="s">
        <v>86</v>
      </c>
      <c r="AV443" s="12" t="s">
        <v>86</v>
      </c>
      <c r="AW443" s="12" t="s">
        <v>34</v>
      </c>
      <c r="AX443" s="12" t="s">
        <v>84</v>
      </c>
      <c r="AY443" s="156" t="s">
        <v>339</v>
      </c>
    </row>
    <row r="444" spans="2:65" s="1" customFormat="1" ht="16.5" customHeight="1" x14ac:dyDescent="0.2">
      <c r="B444" s="136"/>
      <c r="C444" s="137" t="s">
        <v>1475</v>
      </c>
      <c r="D444" s="137" t="s">
        <v>342</v>
      </c>
      <c r="E444" s="138" t="s">
        <v>777</v>
      </c>
      <c r="F444" s="139" t="s">
        <v>778</v>
      </c>
      <c r="G444" s="140" t="s">
        <v>345</v>
      </c>
      <c r="H444" s="141">
        <v>55</v>
      </c>
      <c r="I444" s="142"/>
      <c r="J444" s="143">
        <f>ROUND(I444*H444,2)</f>
        <v>0</v>
      </c>
      <c r="K444" s="139" t="s">
        <v>346</v>
      </c>
      <c r="L444" s="32"/>
      <c r="M444" s="144" t="s">
        <v>1</v>
      </c>
      <c r="N444" s="145" t="s">
        <v>42</v>
      </c>
      <c r="P444" s="146">
        <f>O444*H444</f>
        <v>0</v>
      </c>
      <c r="Q444" s="146">
        <v>0</v>
      </c>
      <c r="R444" s="146">
        <f>Q444*H444</f>
        <v>0</v>
      </c>
      <c r="S444" s="146">
        <v>0</v>
      </c>
      <c r="T444" s="147">
        <f>S444*H444</f>
        <v>0</v>
      </c>
      <c r="AR444" s="148" t="s">
        <v>249</v>
      </c>
      <c r="AT444" s="148" t="s">
        <v>342</v>
      </c>
      <c r="AU444" s="148" t="s">
        <v>86</v>
      </c>
      <c r="AY444" s="17" t="s">
        <v>339</v>
      </c>
      <c r="BE444" s="149">
        <f>IF(N444="základní",J444,0)</f>
        <v>0</v>
      </c>
      <c r="BF444" s="149">
        <f>IF(N444="snížená",J444,0)</f>
        <v>0</v>
      </c>
      <c r="BG444" s="149">
        <f>IF(N444="zákl. přenesená",J444,0)</f>
        <v>0</v>
      </c>
      <c r="BH444" s="149">
        <f>IF(N444="sníž. přenesená",J444,0)</f>
        <v>0</v>
      </c>
      <c r="BI444" s="149">
        <f>IF(N444="nulová",J444,0)</f>
        <v>0</v>
      </c>
      <c r="BJ444" s="17" t="s">
        <v>84</v>
      </c>
      <c r="BK444" s="149">
        <f>ROUND(I444*H444,2)</f>
        <v>0</v>
      </c>
      <c r="BL444" s="17" t="s">
        <v>249</v>
      </c>
      <c r="BM444" s="148" t="s">
        <v>1476</v>
      </c>
    </row>
    <row r="445" spans="2:65" s="1" customFormat="1" ht="28.8" x14ac:dyDescent="0.2">
      <c r="B445" s="32"/>
      <c r="D445" s="150" t="s">
        <v>348</v>
      </c>
      <c r="F445" s="151" t="s">
        <v>780</v>
      </c>
      <c r="I445" s="152"/>
      <c r="L445" s="32"/>
      <c r="M445" s="153"/>
      <c r="T445" s="56"/>
      <c r="AT445" s="17" t="s">
        <v>348</v>
      </c>
      <c r="AU445" s="17" t="s">
        <v>86</v>
      </c>
    </row>
    <row r="446" spans="2:65" s="1" customFormat="1" ht="16.5" customHeight="1" x14ac:dyDescent="0.2">
      <c r="B446" s="136"/>
      <c r="C446" s="169" t="s">
        <v>1477</v>
      </c>
      <c r="D446" s="169" t="s">
        <v>490</v>
      </c>
      <c r="E446" s="170" t="s">
        <v>781</v>
      </c>
      <c r="F446" s="171" t="s">
        <v>782</v>
      </c>
      <c r="G446" s="172" t="s">
        <v>345</v>
      </c>
      <c r="H446" s="173">
        <v>55</v>
      </c>
      <c r="I446" s="174"/>
      <c r="J446" s="175">
        <f>ROUND(I446*H446,2)</f>
        <v>0</v>
      </c>
      <c r="K446" s="171" t="s">
        <v>346</v>
      </c>
      <c r="L446" s="176"/>
      <c r="M446" s="177" t="s">
        <v>1</v>
      </c>
      <c r="N446" s="178" t="s">
        <v>42</v>
      </c>
      <c r="P446" s="146">
        <f>O446*H446</f>
        <v>0</v>
      </c>
      <c r="Q446" s="146">
        <v>5.4999999999999997E-3</v>
      </c>
      <c r="R446" s="146">
        <f>Q446*H446</f>
        <v>0.30249999999999999</v>
      </c>
      <c r="S446" s="146">
        <v>0</v>
      </c>
      <c r="T446" s="147">
        <f>S446*H446</f>
        <v>0</v>
      </c>
      <c r="AR446" s="148" t="s">
        <v>494</v>
      </c>
      <c r="AT446" s="148" t="s">
        <v>490</v>
      </c>
      <c r="AU446" s="148" t="s">
        <v>86</v>
      </c>
      <c r="AY446" s="17" t="s">
        <v>339</v>
      </c>
      <c r="BE446" s="149">
        <f>IF(N446="základní",J446,0)</f>
        <v>0</v>
      </c>
      <c r="BF446" s="149">
        <f>IF(N446="snížená",J446,0)</f>
        <v>0</v>
      </c>
      <c r="BG446" s="149">
        <f>IF(N446="zákl. přenesená",J446,0)</f>
        <v>0</v>
      </c>
      <c r="BH446" s="149">
        <f>IF(N446="sníž. přenesená",J446,0)</f>
        <v>0</v>
      </c>
      <c r="BI446" s="149">
        <f>IF(N446="nulová",J446,0)</f>
        <v>0</v>
      </c>
      <c r="BJ446" s="17" t="s">
        <v>84</v>
      </c>
      <c r="BK446" s="149">
        <f>ROUND(I446*H446,2)</f>
        <v>0</v>
      </c>
      <c r="BL446" s="17" t="s">
        <v>494</v>
      </c>
      <c r="BM446" s="148" t="s">
        <v>1478</v>
      </c>
    </row>
    <row r="447" spans="2:65" s="1" customFormat="1" x14ac:dyDescent="0.2">
      <c r="B447" s="32"/>
      <c r="D447" s="150" t="s">
        <v>348</v>
      </c>
      <c r="F447" s="151" t="s">
        <v>782</v>
      </c>
      <c r="I447" s="152"/>
      <c r="L447" s="32"/>
      <c r="M447" s="153"/>
      <c r="T447" s="56"/>
      <c r="AT447" s="17" t="s">
        <v>348</v>
      </c>
      <c r="AU447" s="17" t="s">
        <v>86</v>
      </c>
    </row>
    <row r="448" spans="2:65" s="1" customFormat="1" ht="16.5" customHeight="1" x14ac:dyDescent="0.2">
      <c r="B448" s="136"/>
      <c r="C448" s="169" t="s">
        <v>1479</v>
      </c>
      <c r="D448" s="169" t="s">
        <v>490</v>
      </c>
      <c r="E448" s="170" t="s">
        <v>669</v>
      </c>
      <c r="F448" s="171" t="s">
        <v>670</v>
      </c>
      <c r="G448" s="172" t="s">
        <v>493</v>
      </c>
      <c r="H448" s="173">
        <v>30.6</v>
      </c>
      <c r="I448" s="174"/>
      <c r="J448" s="175">
        <f>ROUND(I448*H448,2)</f>
        <v>0</v>
      </c>
      <c r="K448" s="171" t="s">
        <v>346</v>
      </c>
      <c r="L448" s="176"/>
      <c r="M448" s="177" t="s">
        <v>1</v>
      </c>
      <c r="N448" s="178" t="s">
        <v>42</v>
      </c>
      <c r="P448" s="146">
        <f>O448*H448</f>
        <v>0</v>
      </c>
      <c r="Q448" s="146">
        <v>1</v>
      </c>
      <c r="R448" s="146">
        <f>Q448*H448</f>
        <v>30.6</v>
      </c>
      <c r="S448" s="146">
        <v>0</v>
      </c>
      <c r="T448" s="147">
        <f>S448*H448</f>
        <v>0</v>
      </c>
      <c r="AR448" s="148" t="s">
        <v>494</v>
      </c>
      <c r="AT448" s="148" t="s">
        <v>490</v>
      </c>
      <c r="AU448" s="148" t="s">
        <v>86</v>
      </c>
      <c r="AY448" s="17" t="s">
        <v>339</v>
      </c>
      <c r="BE448" s="149">
        <f>IF(N448="základní",J448,0)</f>
        <v>0</v>
      </c>
      <c r="BF448" s="149">
        <f>IF(N448="snížená",J448,0)</f>
        <v>0</v>
      </c>
      <c r="BG448" s="149">
        <f>IF(N448="zákl. přenesená",J448,0)</f>
        <v>0</v>
      </c>
      <c r="BH448" s="149">
        <f>IF(N448="sníž. přenesená",J448,0)</f>
        <v>0</v>
      </c>
      <c r="BI448" s="149">
        <f>IF(N448="nulová",J448,0)</f>
        <v>0</v>
      </c>
      <c r="BJ448" s="17" t="s">
        <v>84</v>
      </c>
      <c r="BK448" s="149">
        <f>ROUND(I448*H448,2)</f>
        <v>0</v>
      </c>
      <c r="BL448" s="17" t="s">
        <v>494</v>
      </c>
      <c r="BM448" s="148" t="s">
        <v>1480</v>
      </c>
    </row>
    <row r="449" spans="2:65" s="1" customFormat="1" x14ac:dyDescent="0.2">
      <c r="B449" s="32"/>
      <c r="D449" s="150" t="s">
        <v>348</v>
      </c>
      <c r="F449" s="151" t="s">
        <v>670</v>
      </c>
      <c r="I449" s="152"/>
      <c r="L449" s="32"/>
      <c r="M449" s="153"/>
      <c r="T449" s="56"/>
      <c r="AT449" s="17" t="s">
        <v>348</v>
      </c>
      <c r="AU449" s="17" t="s">
        <v>86</v>
      </c>
    </row>
    <row r="450" spans="2:65" s="12" customFormat="1" x14ac:dyDescent="0.2">
      <c r="B450" s="155"/>
      <c r="D450" s="150" t="s">
        <v>376</v>
      </c>
      <c r="E450" s="156" t="s">
        <v>1</v>
      </c>
      <c r="F450" s="157" t="s">
        <v>1481</v>
      </c>
      <c r="H450" s="158">
        <v>30.6</v>
      </c>
      <c r="I450" s="159"/>
      <c r="L450" s="155"/>
      <c r="M450" s="160"/>
      <c r="T450" s="161"/>
      <c r="AT450" s="156" t="s">
        <v>376</v>
      </c>
      <c r="AU450" s="156" t="s">
        <v>86</v>
      </c>
      <c r="AV450" s="12" t="s">
        <v>86</v>
      </c>
      <c r="AW450" s="12" t="s">
        <v>34</v>
      </c>
      <c r="AX450" s="12" t="s">
        <v>84</v>
      </c>
      <c r="AY450" s="156" t="s">
        <v>339</v>
      </c>
    </row>
    <row r="451" spans="2:65" s="1" customFormat="1" ht="16.5" customHeight="1" x14ac:dyDescent="0.2">
      <c r="B451" s="136"/>
      <c r="C451" s="169" t="s">
        <v>1482</v>
      </c>
      <c r="D451" s="169" t="s">
        <v>490</v>
      </c>
      <c r="E451" s="170" t="s">
        <v>797</v>
      </c>
      <c r="F451" s="171" t="s">
        <v>798</v>
      </c>
      <c r="G451" s="172" t="s">
        <v>493</v>
      </c>
      <c r="H451" s="173">
        <v>66.599999999999994</v>
      </c>
      <c r="I451" s="174"/>
      <c r="J451" s="175">
        <f>ROUND(I451*H451,2)</f>
        <v>0</v>
      </c>
      <c r="K451" s="171" t="s">
        <v>346</v>
      </c>
      <c r="L451" s="176"/>
      <c r="M451" s="177" t="s">
        <v>1</v>
      </c>
      <c r="N451" s="178" t="s">
        <v>42</v>
      </c>
      <c r="P451" s="146">
        <f>O451*H451</f>
        <v>0</v>
      </c>
      <c r="Q451" s="146">
        <v>1</v>
      </c>
      <c r="R451" s="146">
        <f>Q451*H451</f>
        <v>66.599999999999994</v>
      </c>
      <c r="S451" s="146">
        <v>0</v>
      </c>
      <c r="T451" s="147">
        <f>S451*H451</f>
        <v>0</v>
      </c>
      <c r="AR451" s="148" t="s">
        <v>494</v>
      </c>
      <c r="AT451" s="148" t="s">
        <v>490</v>
      </c>
      <c r="AU451" s="148" t="s">
        <v>86</v>
      </c>
      <c r="AY451" s="17" t="s">
        <v>339</v>
      </c>
      <c r="BE451" s="149">
        <f>IF(N451="základní",J451,0)</f>
        <v>0</v>
      </c>
      <c r="BF451" s="149">
        <f>IF(N451="snížená",J451,0)</f>
        <v>0</v>
      </c>
      <c r="BG451" s="149">
        <f>IF(N451="zákl. přenesená",J451,0)</f>
        <v>0</v>
      </c>
      <c r="BH451" s="149">
        <f>IF(N451="sníž. přenesená",J451,0)</f>
        <v>0</v>
      </c>
      <c r="BI451" s="149">
        <f>IF(N451="nulová",J451,0)</f>
        <v>0</v>
      </c>
      <c r="BJ451" s="17" t="s">
        <v>84</v>
      </c>
      <c r="BK451" s="149">
        <f>ROUND(I451*H451,2)</f>
        <v>0</v>
      </c>
      <c r="BL451" s="17" t="s">
        <v>494</v>
      </c>
      <c r="BM451" s="148" t="s">
        <v>1483</v>
      </c>
    </row>
    <row r="452" spans="2:65" s="1" customFormat="1" x14ac:dyDescent="0.2">
      <c r="B452" s="32"/>
      <c r="D452" s="150" t="s">
        <v>348</v>
      </c>
      <c r="F452" s="151" t="s">
        <v>798</v>
      </c>
      <c r="I452" s="152"/>
      <c r="L452" s="32"/>
      <c r="M452" s="153"/>
      <c r="T452" s="56"/>
      <c r="AT452" s="17" t="s">
        <v>348</v>
      </c>
      <c r="AU452" s="17" t="s">
        <v>86</v>
      </c>
    </row>
    <row r="453" spans="2:65" s="12" customFormat="1" x14ac:dyDescent="0.2">
      <c r="B453" s="155"/>
      <c r="D453" s="150" t="s">
        <v>376</v>
      </c>
      <c r="E453" s="156" t="s">
        <v>1</v>
      </c>
      <c r="F453" s="157" t="s">
        <v>1484</v>
      </c>
      <c r="H453" s="158">
        <v>66.599999999999994</v>
      </c>
      <c r="I453" s="159"/>
      <c r="L453" s="155"/>
      <c r="M453" s="160"/>
      <c r="T453" s="161"/>
      <c r="AT453" s="156" t="s">
        <v>376</v>
      </c>
      <c r="AU453" s="156" t="s">
        <v>86</v>
      </c>
      <c r="AV453" s="12" t="s">
        <v>86</v>
      </c>
      <c r="AW453" s="12" t="s">
        <v>34</v>
      </c>
      <c r="AX453" s="12" t="s">
        <v>84</v>
      </c>
      <c r="AY453" s="156" t="s">
        <v>339</v>
      </c>
    </row>
    <row r="454" spans="2:65" s="1" customFormat="1" ht="16.5" customHeight="1" x14ac:dyDescent="0.2">
      <c r="B454" s="136"/>
      <c r="C454" s="137" t="s">
        <v>1485</v>
      </c>
      <c r="D454" s="137" t="s">
        <v>342</v>
      </c>
      <c r="E454" s="138" t="s">
        <v>1230</v>
      </c>
      <c r="F454" s="139" t="s">
        <v>1231</v>
      </c>
      <c r="G454" s="140" t="s">
        <v>381</v>
      </c>
      <c r="H454" s="141">
        <v>71.5</v>
      </c>
      <c r="I454" s="142"/>
      <c r="J454" s="143">
        <f>ROUND(I454*H454,2)</f>
        <v>0</v>
      </c>
      <c r="K454" s="139" t="s">
        <v>1</v>
      </c>
      <c r="L454" s="32"/>
      <c r="M454" s="144" t="s">
        <v>1</v>
      </c>
      <c r="N454" s="145" t="s">
        <v>42</v>
      </c>
      <c r="P454" s="146">
        <f>O454*H454</f>
        <v>0</v>
      </c>
      <c r="Q454" s="146">
        <v>0</v>
      </c>
      <c r="R454" s="146">
        <f>Q454*H454</f>
        <v>0</v>
      </c>
      <c r="S454" s="146">
        <v>0</v>
      </c>
      <c r="T454" s="147">
        <f>S454*H454</f>
        <v>0</v>
      </c>
      <c r="AR454" s="148" t="s">
        <v>249</v>
      </c>
      <c r="AT454" s="148" t="s">
        <v>342</v>
      </c>
      <c r="AU454" s="148" t="s">
        <v>86</v>
      </c>
      <c r="AY454" s="17" t="s">
        <v>339</v>
      </c>
      <c r="BE454" s="149">
        <f>IF(N454="základní",J454,0)</f>
        <v>0</v>
      </c>
      <c r="BF454" s="149">
        <f>IF(N454="snížená",J454,0)</f>
        <v>0</v>
      </c>
      <c r="BG454" s="149">
        <f>IF(N454="zákl. přenesená",J454,0)</f>
        <v>0</v>
      </c>
      <c r="BH454" s="149">
        <f>IF(N454="sníž. přenesená",J454,0)</f>
        <v>0</v>
      </c>
      <c r="BI454" s="149">
        <f>IF(N454="nulová",J454,0)</f>
        <v>0</v>
      </c>
      <c r="BJ454" s="17" t="s">
        <v>84</v>
      </c>
      <c r="BK454" s="149">
        <f>ROUND(I454*H454,2)</f>
        <v>0</v>
      </c>
      <c r="BL454" s="17" t="s">
        <v>249</v>
      </c>
      <c r="BM454" s="148" t="s">
        <v>1486</v>
      </c>
    </row>
    <row r="455" spans="2:65" s="1" customFormat="1" ht="28.8" x14ac:dyDescent="0.2">
      <c r="B455" s="32"/>
      <c r="D455" s="150" t="s">
        <v>348</v>
      </c>
      <c r="F455" s="151" t="s">
        <v>1233</v>
      </c>
      <c r="I455" s="152"/>
      <c r="L455" s="32"/>
      <c r="M455" s="153"/>
      <c r="T455" s="56"/>
      <c r="AT455" s="17" t="s">
        <v>348</v>
      </c>
      <c r="AU455" s="17" t="s">
        <v>86</v>
      </c>
    </row>
    <row r="456" spans="2:65" s="12" customFormat="1" x14ac:dyDescent="0.2">
      <c r="B456" s="155"/>
      <c r="D456" s="150" t="s">
        <v>376</v>
      </c>
      <c r="E456" s="156" t="s">
        <v>1</v>
      </c>
      <c r="F456" s="157" t="s">
        <v>1487</v>
      </c>
      <c r="H456" s="158">
        <v>71.5</v>
      </c>
      <c r="I456" s="159"/>
      <c r="L456" s="155"/>
      <c r="M456" s="160"/>
      <c r="T456" s="161"/>
      <c r="AT456" s="156" t="s">
        <v>376</v>
      </c>
      <c r="AU456" s="156" t="s">
        <v>86</v>
      </c>
      <c r="AV456" s="12" t="s">
        <v>86</v>
      </c>
      <c r="AW456" s="12" t="s">
        <v>34</v>
      </c>
      <c r="AX456" s="12" t="s">
        <v>84</v>
      </c>
      <c r="AY456" s="156" t="s">
        <v>339</v>
      </c>
    </row>
    <row r="457" spans="2:65" s="1" customFormat="1" ht="16.5" customHeight="1" x14ac:dyDescent="0.2">
      <c r="B457" s="136"/>
      <c r="C457" s="169" t="s">
        <v>1488</v>
      </c>
      <c r="D457" s="169" t="s">
        <v>490</v>
      </c>
      <c r="E457" s="170" t="s">
        <v>632</v>
      </c>
      <c r="F457" s="171" t="s">
        <v>633</v>
      </c>
      <c r="G457" s="172" t="s">
        <v>381</v>
      </c>
      <c r="H457" s="173">
        <v>75.075000000000003</v>
      </c>
      <c r="I457" s="174"/>
      <c r="J457" s="175">
        <f>ROUND(I457*H457,2)</f>
        <v>0</v>
      </c>
      <c r="K457" s="171" t="s">
        <v>346</v>
      </c>
      <c r="L457" s="176"/>
      <c r="M457" s="177" t="s">
        <v>1</v>
      </c>
      <c r="N457" s="178" t="s">
        <v>42</v>
      </c>
      <c r="P457" s="146">
        <f>O457*H457</f>
        <v>0</v>
      </c>
      <c r="Q457" s="146">
        <v>4.0000000000000002E-4</v>
      </c>
      <c r="R457" s="146">
        <f>Q457*H457</f>
        <v>3.0030000000000001E-2</v>
      </c>
      <c r="S457" s="146">
        <v>0</v>
      </c>
      <c r="T457" s="147">
        <f>S457*H457</f>
        <v>0</v>
      </c>
      <c r="AR457" s="148" t="s">
        <v>494</v>
      </c>
      <c r="AT457" s="148" t="s">
        <v>490</v>
      </c>
      <c r="AU457" s="148" t="s">
        <v>86</v>
      </c>
      <c r="AY457" s="17" t="s">
        <v>339</v>
      </c>
      <c r="BE457" s="149">
        <f>IF(N457="základní",J457,0)</f>
        <v>0</v>
      </c>
      <c r="BF457" s="149">
        <f>IF(N457="snížená",J457,0)</f>
        <v>0</v>
      </c>
      <c r="BG457" s="149">
        <f>IF(N457="zákl. přenesená",J457,0)</f>
        <v>0</v>
      </c>
      <c r="BH457" s="149">
        <f>IF(N457="sníž. přenesená",J457,0)</f>
        <v>0</v>
      </c>
      <c r="BI457" s="149">
        <f>IF(N457="nulová",J457,0)</f>
        <v>0</v>
      </c>
      <c r="BJ457" s="17" t="s">
        <v>84</v>
      </c>
      <c r="BK457" s="149">
        <f>ROUND(I457*H457,2)</f>
        <v>0</v>
      </c>
      <c r="BL457" s="17" t="s">
        <v>494</v>
      </c>
      <c r="BM457" s="148" t="s">
        <v>1489</v>
      </c>
    </row>
    <row r="458" spans="2:65" s="1" customFormat="1" x14ac:dyDescent="0.2">
      <c r="B458" s="32"/>
      <c r="D458" s="150" t="s">
        <v>348</v>
      </c>
      <c r="F458" s="151" t="s">
        <v>633</v>
      </c>
      <c r="I458" s="152"/>
      <c r="L458" s="32"/>
      <c r="M458" s="153"/>
      <c r="T458" s="56"/>
      <c r="AT458" s="17" t="s">
        <v>348</v>
      </c>
      <c r="AU458" s="17" t="s">
        <v>86</v>
      </c>
    </row>
    <row r="459" spans="2:65" s="12" customFormat="1" x14ac:dyDescent="0.2">
      <c r="B459" s="155"/>
      <c r="D459" s="150" t="s">
        <v>376</v>
      </c>
      <c r="E459" s="156" t="s">
        <v>1</v>
      </c>
      <c r="F459" s="157" t="s">
        <v>1490</v>
      </c>
      <c r="H459" s="158">
        <v>75.075000000000003</v>
      </c>
      <c r="I459" s="159"/>
      <c r="L459" s="155"/>
      <c r="M459" s="160"/>
      <c r="T459" s="161"/>
      <c r="AT459" s="156" t="s">
        <v>376</v>
      </c>
      <c r="AU459" s="156" t="s">
        <v>86</v>
      </c>
      <c r="AV459" s="12" t="s">
        <v>86</v>
      </c>
      <c r="AW459" s="12" t="s">
        <v>34</v>
      </c>
      <c r="AX459" s="12" t="s">
        <v>84</v>
      </c>
      <c r="AY459" s="156" t="s">
        <v>339</v>
      </c>
    </row>
    <row r="460" spans="2:65" s="1" customFormat="1" ht="16.5" customHeight="1" x14ac:dyDescent="0.2">
      <c r="B460" s="136"/>
      <c r="C460" s="137" t="s">
        <v>1491</v>
      </c>
      <c r="D460" s="137" t="s">
        <v>342</v>
      </c>
      <c r="E460" s="138" t="s">
        <v>720</v>
      </c>
      <c r="F460" s="139" t="s">
        <v>721</v>
      </c>
      <c r="G460" s="140" t="s">
        <v>373</v>
      </c>
      <c r="H460" s="141">
        <v>16.5</v>
      </c>
      <c r="I460" s="142"/>
      <c r="J460" s="143">
        <f>ROUND(I460*H460,2)</f>
        <v>0</v>
      </c>
      <c r="K460" s="139" t="s">
        <v>346</v>
      </c>
      <c r="L460" s="32"/>
      <c r="M460" s="144" t="s">
        <v>1</v>
      </c>
      <c r="N460" s="145" t="s">
        <v>42</v>
      </c>
      <c r="P460" s="146">
        <f>O460*H460</f>
        <v>0</v>
      </c>
      <c r="Q460" s="146">
        <v>0</v>
      </c>
      <c r="R460" s="146">
        <f>Q460*H460</f>
        <v>0</v>
      </c>
      <c r="S460" s="146">
        <v>0</v>
      </c>
      <c r="T460" s="147">
        <f>S460*H460</f>
        <v>0</v>
      </c>
      <c r="AR460" s="148" t="s">
        <v>249</v>
      </c>
      <c r="AT460" s="148" t="s">
        <v>342</v>
      </c>
      <c r="AU460" s="148" t="s">
        <v>86</v>
      </c>
      <c r="AY460" s="17" t="s">
        <v>339</v>
      </c>
      <c r="BE460" s="149">
        <f>IF(N460="základní",J460,0)</f>
        <v>0</v>
      </c>
      <c r="BF460" s="149">
        <f>IF(N460="snížená",J460,0)</f>
        <v>0</v>
      </c>
      <c r="BG460" s="149">
        <f>IF(N460="zákl. přenesená",J460,0)</f>
        <v>0</v>
      </c>
      <c r="BH460" s="149">
        <f>IF(N460="sníž. přenesená",J460,0)</f>
        <v>0</v>
      </c>
      <c r="BI460" s="149">
        <f>IF(N460="nulová",J460,0)</f>
        <v>0</v>
      </c>
      <c r="BJ460" s="17" t="s">
        <v>84</v>
      </c>
      <c r="BK460" s="149">
        <f>ROUND(I460*H460,2)</f>
        <v>0</v>
      </c>
      <c r="BL460" s="17" t="s">
        <v>249</v>
      </c>
      <c r="BM460" s="148" t="s">
        <v>1492</v>
      </c>
    </row>
    <row r="461" spans="2:65" s="1" customFormat="1" ht="19.2" x14ac:dyDescent="0.2">
      <c r="B461" s="32"/>
      <c r="D461" s="150" t="s">
        <v>348</v>
      </c>
      <c r="F461" s="151" t="s">
        <v>723</v>
      </c>
      <c r="I461" s="152"/>
      <c r="L461" s="32"/>
      <c r="M461" s="153"/>
      <c r="T461" s="56"/>
      <c r="AT461" s="17" t="s">
        <v>348</v>
      </c>
      <c r="AU461" s="17" t="s">
        <v>86</v>
      </c>
    </row>
    <row r="462" spans="2:65" s="12" customFormat="1" x14ac:dyDescent="0.2">
      <c r="B462" s="155"/>
      <c r="D462" s="150" t="s">
        <v>376</v>
      </c>
      <c r="E462" s="156" t="s">
        <v>1</v>
      </c>
      <c r="F462" s="157" t="s">
        <v>1493</v>
      </c>
      <c r="H462" s="158">
        <v>16.5</v>
      </c>
      <c r="I462" s="159"/>
      <c r="L462" s="155"/>
      <c r="M462" s="160"/>
      <c r="T462" s="161"/>
      <c r="AT462" s="156" t="s">
        <v>376</v>
      </c>
      <c r="AU462" s="156" t="s">
        <v>86</v>
      </c>
      <c r="AV462" s="12" t="s">
        <v>86</v>
      </c>
      <c r="AW462" s="12" t="s">
        <v>34</v>
      </c>
      <c r="AX462" s="12" t="s">
        <v>84</v>
      </c>
      <c r="AY462" s="156" t="s">
        <v>339</v>
      </c>
    </row>
    <row r="463" spans="2:65" s="1" customFormat="1" ht="16.5" customHeight="1" x14ac:dyDescent="0.2">
      <c r="B463" s="136"/>
      <c r="C463" s="137" t="s">
        <v>1494</v>
      </c>
      <c r="D463" s="137" t="s">
        <v>342</v>
      </c>
      <c r="E463" s="138" t="s">
        <v>1495</v>
      </c>
      <c r="F463" s="139" t="s">
        <v>1496</v>
      </c>
      <c r="G463" s="140" t="s">
        <v>373</v>
      </c>
      <c r="H463" s="141">
        <v>35</v>
      </c>
      <c r="I463" s="142"/>
      <c r="J463" s="143">
        <f>ROUND(I463*H463,2)</f>
        <v>0</v>
      </c>
      <c r="K463" s="139" t="s">
        <v>1</v>
      </c>
      <c r="L463" s="32"/>
      <c r="M463" s="144" t="s">
        <v>1</v>
      </c>
      <c r="N463" s="145" t="s">
        <v>42</v>
      </c>
      <c r="P463" s="146">
        <f>O463*H463</f>
        <v>0</v>
      </c>
      <c r="Q463" s="146">
        <v>0</v>
      </c>
      <c r="R463" s="146">
        <f>Q463*H463</f>
        <v>0</v>
      </c>
      <c r="S463" s="146">
        <v>2.5</v>
      </c>
      <c r="T463" s="147">
        <f>S463*H463</f>
        <v>87.5</v>
      </c>
      <c r="AR463" s="148" t="s">
        <v>249</v>
      </c>
      <c r="AT463" s="148" t="s">
        <v>342</v>
      </c>
      <c r="AU463" s="148" t="s">
        <v>86</v>
      </c>
      <c r="AY463" s="17" t="s">
        <v>339</v>
      </c>
      <c r="BE463" s="149">
        <f>IF(N463="základní",J463,0)</f>
        <v>0</v>
      </c>
      <c r="BF463" s="149">
        <f>IF(N463="snížená",J463,0)</f>
        <v>0</v>
      </c>
      <c r="BG463" s="149">
        <f>IF(N463="zákl. přenesená",J463,0)</f>
        <v>0</v>
      </c>
      <c r="BH463" s="149">
        <f>IF(N463="sníž. přenesená",J463,0)</f>
        <v>0</v>
      </c>
      <c r="BI463" s="149">
        <f>IF(N463="nulová",J463,0)</f>
        <v>0</v>
      </c>
      <c r="BJ463" s="17" t="s">
        <v>84</v>
      </c>
      <c r="BK463" s="149">
        <f>ROUND(I463*H463,2)</f>
        <v>0</v>
      </c>
      <c r="BL463" s="17" t="s">
        <v>249</v>
      </c>
      <c r="BM463" s="148" t="s">
        <v>1497</v>
      </c>
    </row>
    <row r="464" spans="2:65" s="1" customFormat="1" x14ac:dyDescent="0.2">
      <c r="B464" s="32"/>
      <c r="D464" s="150" t="s">
        <v>348</v>
      </c>
      <c r="F464" s="151" t="s">
        <v>1498</v>
      </c>
      <c r="I464" s="152"/>
      <c r="L464" s="32"/>
      <c r="M464" s="153"/>
      <c r="T464" s="56"/>
      <c r="AT464" s="17" t="s">
        <v>348</v>
      </c>
      <c r="AU464" s="17" t="s">
        <v>86</v>
      </c>
    </row>
    <row r="465" spans="2:65" s="12" customFormat="1" x14ac:dyDescent="0.2">
      <c r="B465" s="155"/>
      <c r="D465" s="150" t="s">
        <v>376</v>
      </c>
      <c r="E465" s="156" t="s">
        <v>1</v>
      </c>
      <c r="F465" s="157" t="s">
        <v>1499</v>
      </c>
      <c r="H465" s="158">
        <v>35</v>
      </c>
      <c r="I465" s="159"/>
      <c r="L465" s="155"/>
      <c r="M465" s="160"/>
      <c r="T465" s="161"/>
      <c r="AT465" s="156" t="s">
        <v>376</v>
      </c>
      <c r="AU465" s="156" t="s">
        <v>86</v>
      </c>
      <c r="AV465" s="12" t="s">
        <v>86</v>
      </c>
      <c r="AW465" s="12" t="s">
        <v>34</v>
      </c>
      <c r="AX465" s="12" t="s">
        <v>84</v>
      </c>
      <c r="AY465" s="156" t="s">
        <v>339</v>
      </c>
    </row>
    <row r="466" spans="2:65" s="1" customFormat="1" ht="16.5" customHeight="1" x14ac:dyDescent="0.2">
      <c r="B466" s="136"/>
      <c r="C466" s="137" t="s">
        <v>1500</v>
      </c>
      <c r="D466" s="137" t="s">
        <v>342</v>
      </c>
      <c r="E466" s="138" t="s">
        <v>696</v>
      </c>
      <c r="F466" s="139" t="s">
        <v>697</v>
      </c>
      <c r="G466" s="140" t="s">
        <v>373</v>
      </c>
      <c r="H466" s="141">
        <v>175</v>
      </c>
      <c r="I466" s="142"/>
      <c r="J466" s="143">
        <f>ROUND(I466*H466,2)</f>
        <v>0</v>
      </c>
      <c r="K466" s="139" t="s">
        <v>346</v>
      </c>
      <c r="L466" s="32"/>
      <c r="M466" s="144" t="s">
        <v>1</v>
      </c>
      <c r="N466" s="145" t="s">
        <v>42</v>
      </c>
      <c r="P466" s="146">
        <f>O466*H466</f>
        <v>0</v>
      </c>
      <c r="Q466" s="146">
        <v>0</v>
      </c>
      <c r="R466" s="146">
        <f>Q466*H466</f>
        <v>0</v>
      </c>
      <c r="S466" s="146">
        <v>0</v>
      </c>
      <c r="T466" s="147">
        <f>S466*H466</f>
        <v>0</v>
      </c>
      <c r="AR466" s="148" t="s">
        <v>249</v>
      </c>
      <c r="AT466" s="148" t="s">
        <v>342</v>
      </c>
      <c r="AU466" s="148" t="s">
        <v>86</v>
      </c>
      <c r="AY466" s="17" t="s">
        <v>339</v>
      </c>
      <c r="BE466" s="149">
        <f>IF(N466="základní",J466,0)</f>
        <v>0</v>
      </c>
      <c r="BF466" s="149">
        <f>IF(N466="snížená",J466,0)</f>
        <v>0</v>
      </c>
      <c r="BG466" s="149">
        <f>IF(N466="zákl. přenesená",J466,0)</f>
        <v>0</v>
      </c>
      <c r="BH466" s="149">
        <f>IF(N466="sníž. přenesená",J466,0)</f>
        <v>0</v>
      </c>
      <c r="BI466" s="149">
        <f>IF(N466="nulová",J466,0)</f>
        <v>0</v>
      </c>
      <c r="BJ466" s="17" t="s">
        <v>84</v>
      </c>
      <c r="BK466" s="149">
        <f>ROUND(I466*H466,2)</f>
        <v>0</v>
      </c>
      <c r="BL466" s="17" t="s">
        <v>249</v>
      </c>
      <c r="BM466" s="148" t="s">
        <v>1501</v>
      </c>
    </row>
    <row r="467" spans="2:65" s="1" customFormat="1" ht="19.2" x14ac:dyDescent="0.2">
      <c r="B467" s="32"/>
      <c r="D467" s="150" t="s">
        <v>348</v>
      </c>
      <c r="F467" s="151" t="s">
        <v>699</v>
      </c>
      <c r="I467" s="152"/>
      <c r="L467" s="32"/>
      <c r="M467" s="153"/>
      <c r="T467" s="56"/>
      <c r="AT467" s="17" t="s">
        <v>348</v>
      </c>
      <c r="AU467" s="17" t="s">
        <v>86</v>
      </c>
    </row>
    <row r="468" spans="2:65" s="12" customFormat="1" x14ac:dyDescent="0.2">
      <c r="B468" s="155"/>
      <c r="D468" s="150" t="s">
        <v>376</v>
      </c>
      <c r="E468" s="156" t="s">
        <v>1</v>
      </c>
      <c r="F468" s="157" t="s">
        <v>1502</v>
      </c>
      <c r="H468" s="158">
        <v>175</v>
      </c>
      <c r="I468" s="159"/>
      <c r="L468" s="155"/>
      <c r="M468" s="160"/>
      <c r="T468" s="161"/>
      <c r="AT468" s="156" t="s">
        <v>376</v>
      </c>
      <c r="AU468" s="156" t="s">
        <v>86</v>
      </c>
      <c r="AV468" s="12" t="s">
        <v>86</v>
      </c>
      <c r="AW468" s="12" t="s">
        <v>34</v>
      </c>
      <c r="AX468" s="12" t="s">
        <v>84</v>
      </c>
      <c r="AY468" s="156" t="s">
        <v>339</v>
      </c>
    </row>
    <row r="469" spans="2:65" s="1" customFormat="1" ht="16.5" customHeight="1" x14ac:dyDescent="0.2">
      <c r="B469" s="136"/>
      <c r="C469" s="137" t="s">
        <v>1503</v>
      </c>
      <c r="D469" s="137" t="s">
        <v>342</v>
      </c>
      <c r="E469" s="138" t="s">
        <v>1504</v>
      </c>
      <c r="F469" s="139" t="s">
        <v>1505</v>
      </c>
      <c r="G469" s="140" t="s">
        <v>373</v>
      </c>
      <c r="H469" s="141">
        <v>39</v>
      </c>
      <c r="I469" s="142"/>
      <c r="J469" s="143">
        <f>ROUND(I469*H469,2)</f>
        <v>0</v>
      </c>
      <c r="K469" s="139" t="s">
        <v>346</v>
      </c>
      <c r="L469" s="32"/>
      <c r="M469" s="144" t="s">
        <v>1</v>
      </c>
      <c r="N469" s="145" t="s">
        <v>42</v>
      </c>
      <c r="P469" s="146">
        <f>O469*H469</f>
        <v>0</v>
      </c>
      <c r="Q469" s="146">
        <v>0</v>
      </c>
      <c r="R469" s="146">
        <f>Q469*H469</f>
        <v>0</v>
      </c>
      <c r="S469" s="146">
        <v>0</v>
      </c>
      <c r="T469" s="147">
        <f>S469*H469</f>
        <v>0</v>
      </c>
      <c r="AR469" s="148" t="s">
        <v>249</v>
      </c>
      <c r="AT469" s="148" t="s">
        <v>342</v>
      </c>
      <c r="AU469" s="148" t="s">
        <v>86</v>
      </c>
      <c r="AY469" s="17" t="s">
        <v>339</v>
      </c>
      <c r="BE469" s="149">
        <f>IF(N469="základní",J469,0)</f>
        <v>0</v>
      </c>
      <c r="BF469" s="149">
        <f>IF(N469="snížená",J469,0)</f>
        <v>0</v>
      </c>
      <c r="BG469" s="149">
        <f>IF(N469="zákl. přenesená",J469,0)</f>
        <v>0</v>
      </c>
      <c r="BH469" s="149">
        <f>IF(N469="sníž. přenesená",J469,0)</f>
        <v>0</v>
      </c>
      <c r="BI469" s="149">
        <f>IF(N469="nulová",J469,0)</f>
        <v>0</v>
      </c>
      <c r="BJ469" s="17" t="s">
        <v>84</v>
      </c>
      <c r="BK469" s="149">
        <f>ROUND(I469*H469,2)</f>
        <v>0</v>
      </c>
      <c r="BL469" s="17" t="s">
        <v>249</v>
      </c>
      <c r="BM469" s="148" t="s">
        <v>1506</v>
      </c>
    </row>
    <row r="470" spans="2:65" s="1" customFormat="1" ht="19.2" x14ac:dyDescent="0.2">
      <c r="B470" s="32"/>
      <c r="D470" s="150" t="s">
        <v>348</v>
      </c>
      <c r="F470" s="151" t="s">
        <v>1507</v>
      </c>
      <c r="I470" s="152"/>
      <c r="L470" s="32"/>
      <c r="M470" s="153"/>
      <c r="T470" s="56"/>
      <c r="AT470" s="17" t="s">
        <v>348</v>
      </c>
      <c r="AU470" s="17" t="s">
        <v>86</v>
      </c>
    </row>
    <row r="471" spans="2:65" s="12" customFormat="1" x14ac:dyDescent="0.2">
      <c r="B471" s="155"/>
      <c r="D471" s="150" t="s">
        <v>376</v>
      </c>
      <c r="E471" s="156" t="s">
        <v>1</v>
      </c>
      <c r="F471" s="157" t="s">
        <v>1508</v>
      </c>
      <c r="H471" s="158">
        <v>39</v>
      </c>
      <c r="I471" s="159"/>
      <c r="L471" s="155"/>
      <c r="M471" s="160"/>
      <c r="T471" s="161"/>
      <c r="AT471" s="156" t="s">
        <v>376</v>
      </c>
      <c r="AU471" s="156" t="s">
        <v>86</v>
      </c>
      <c r="AV471" s="12" t="s">
        <v>86</v>
      </c>
      <c r="AW471" s="12" t="s">
        <v>34</v>
      </c>
      <c r="AX471" s="12" t="s">
        <v>84</v>
      </c>
      <c r="AY471" s="156" t="s">
        <v>339</v>
      </c>
    </row>
    <row r="472" spans="2:65" s="1" customFormat="1" ht="16.5" customHeight="1" x14ac:dyDescent="0.2">
      <c r="B472" s="136"/>
      <c r="C472" s="137" t="s">
        <v>1509</v>
      </c>
      <c r="D472" s="137" t="s">
        <v>342</v>
      </c>
      <c r="E472" s="138" t="s">
        <v>691</v>
      </c>
      <c r="F472" s="139" t="s">
        <v>692</v>
      </c>
      <c r="G472" s="140" t="s">
        <v>373</v>
      </c>
      <c r="H472" s="141">
        <v>240</v>
      </c>
      <c r="I472" s="142"/>
      <c r="J472" s="143">
        <f>ROUND(I472*H472,2)</f>
        <v>0</v>
      </c>
      <c r="K472" s="139" t="s">
        <v>346</v>
      </c>
      <c r="L472" s="32"/>
      <c r="M472" s="144" t="s">
        <v>1</v>
      </c>
      <c r="N472" s="145" t="s">
        <v>42</v>
      </c>
      <c r="P472" s="146">
        <f>O472*H472</f>
        <v>0</v>
      </c>
      <c r="Q472" s="146">
        <v>0</v>
      </c>
      <c r="R472" s="146">
        <f>Q472*H472</f>
        <v>0</v>
      </c>
      <c r="S472" s="146">
        <v>0</v>
      </c>
      <c r="T472" s="147">
        <f>S472*H472</f>
        <v>0</v>
      </c>
      <c r="AR472" s="148" t="s">
        <v>249</v>
      </c>
      <c r="AT472" s="148" t="s">
        <v>342</v>
      </c>
      <c r="AU472" s="148" t="s">
        <v>86</v>
      </c>
      <c r="AY472" s="17" t="s">
        <v>339</v>
      </c>
      <c r="BE472" s="149">
        <f>IF(N472="základní",J472,0)</f>
        <v>0</v>
      </c>
      <c r="BF472" s="149">
        <f>IF(N472="snížená",J472,0)</f>
        <v>0</v>
      </c>
      <c r="BG472" s="149">
        <f>IF(N472="zákl. přenesená",J472,0)</f>
        <v>0</v>
      </c>
      <c r="BH472" s="149">
        <f>IF(N472="sníž. přenesená",J472,0)</f>
        <v>0</v>
      </c>
      <c r="BI472" s="149">
        <f>IF(N472="nulová",J472,0)</f>
        <v>0</v>
      </c>
      <c r="BJ472" s="17" t="s">
        <v>84</v>
      </c>
      <c r="BK472" s="149">
        <f>ROUND(I472*H472,2)</f>
        <v>0</v>
      </c>
      <c r="BL472" s="17" t="s">
        <v>249</v>
      </c>
      <c r="BM472" s="148" t="s">
        <v>1510</v>
      </c>
    </row>
    <row r="473" spans="2:65" s="1" customFormat="1" ht="19.2" x14ac:dyDescent="0.2">
      <c r="B473" s="32"/>
      <c r="D473" s="150" t="s">
        <v>348</v>
      </c>
      <c r="F473" s="151" t="s">
        <v>694</v>
      </c>
      <c r="I473" s="152"/>
      <c r="L473" s="32"/>
      <c r="M473" s="153"/>
      <c r="T473" s="56"/>
      <c r="AT473" s="17" t="s">
        <v>348</v>
      </c>
      <c r="AU473" s="17" t="s">
        <v>86</v>
      </c>
    </row>
    <row r="474" spans="2:65" s="12" customFormat="1" x14ac:dyDescent="0.2">
      <c r="B474" s="155"/>
      <c r="D474" s="150" t="s">
        <v>376</v>
      </c>
      <c r="E474" s="156" t="s">
        <v>1</v>
      </c>
      <c r="F474" s="157" t="s">
        <v>1511</v>
      </c>
      <c r="H474" s="158">
        <v>240</v>
      </c>
      <c r="I474" s="159"/>
      <c r="L474" s="155"/>
      <c r="M474" s="160"/>
      <c r="T474" s="161"/>
      <c r="AT474" s="156" t="s">
        <v>376</v>
      </c>
      <c r="AU474" s="156" t="s">
        <v>86</v>
      </c>
      <c r="AV474" s="12" t="s">
        <v>86</v>
      </c>
      <c r="AW474" s="12" t="s">
        <v>34</v>
      </c>
      <c r="AX474" s="12" t="s">
        <v>84</v>
      </c>
      <c r="AY474" s="156" t="s">
        <v>339</v>
      </c>
    </row>
    <row r="475" spans="2:65" s="1" customFormat="1" ht="16.5" customHeight="1" x14ac:dyDescent="0.2">
      <c r="B475" s="136"/>
      <c r="C475" s="137" t="s">
        <v>1512</v>
      </c>
      <c r="D475" s="137" t="s">
        <v>342</v>
      </c>
      <c r="E475" s="138" t="s">
        <v>1513</v>
      </c>
      <c r="F475" s="139" t="s">
        <v>1514</v>
      </c>
      <c r="G475" s="140" t="s">
        <v>373</v>
      </c>
      <c r="H475" s="141">
        <v>97.5</v>
      </c>
      <c r="I475" s="142"/>
      <c r="J475" s="143">
        <f>ROUND(I475*H475,2)</f>
        <v>0</v>
      </c>
      <c r="K475" s="139" t="s">
        <v>346</v>
      </c>
      <c r="L475" s="32"/>
      <c r="M475" s="144" t="s">
        <v>1</v>
      </c>
      <c r="N475" s="145" t="s">
        <v>42</v>
      </c>
      <c r="P475" s="146">
        <f>O475*H475</f>
        <v>0</v>
      </c>
      <c r="Q475" s="146">
        <v>0</v>
      </c>
      <c r="R475" s="146">
        <f>Q475*H475</f>
        <v>0</v>
      </c>
      <c r="S475" s="146">
        <v>0</v>
      </c>
      <c r="T475" s="147">
        <f>S475*H475</f>
        <v>0</v>
      </c>
      <c r="AR475" s="148" t="s">
        <v>249</v>
      </c>
      <c r="AT475" s="148" t="s">
        <v>342</v>
      </c>
      <c r="AU475" s="148" t="s">
        <v>86</v>
      </c>
      <c r="AY475" s="17" t="s">
        <v>339</v>
      </c>
      <c r="BE475" s="149">
        <f>IF(N475="základní",J475,0)</f>
        <v>0</v>
      </c>
      <c r="BF475" s="149">
        <f>IF(N475="snížená",J475,0)</f>
        <v>0</v>
      </c>
      <c r="BG475" s="149">
        <f>IF(N475="zákl. přenesená",J475,0)</f>
        <v>0</v>
      </c>
      <c r="BH475" s="149">
        <f>IF(N475="sníž. přenesená",J475,0)</f>
        <v>0</v>
      </c>
      <c r="BI475" s="149">
        <f>IF(N475="nulová",J475,0)</f>
        <v>0</v>
      </c>
      <c r="BJ475" s="17" t="s">
        <v>84</v>
      </c>
      <c r="BK475" s="149">
        <f>ROUND(I475*H475,2)</f>
        <v>0</v>
      </c>
      <c r="BL475" s="17" t="s">
        <v>249</v>
      </c>
      <c r="BM475" s="148" t="s">
        <v>1515</v>
      </c>
    </row>
    <row r="476" spans="2:65" s="1" customFormat="1" ht="28.8" x14ac:dyDescent="0.2">
      <c r="B476" s="32"/>
      <c r="D476" s="150" t="s">
        <v>348</v>
      </c>
      <c r="F476" s="151" t="s">
        <v>1516</v>
      </c>
      <c r="I476" s="152"/>
      <c r="L476" s="32"/>
      <c r="M476" s="153"/>
      <c r="T476" s="56"/>
      <c r="AT476" s="17" t="s">
        <v>348</v>
      </c>
      <c r="AU476" s="17" t="s">
        <v>86</v>
      </c>
    </row>
    <row r="477" spans="2:65" s="12" customFormat="1" x14ac:dyDescent="0.2">
      <c r="B477" s="155"/>
      <c r="D477" s="150" t="s">
        <v>376</v>
      </c>
      <c r="E477" s="156" t="s">
        <v>1</v>
      </c>
      <c r="F477" s="157" t="s">
        <v>1517</v>
      </c>
      <c r="H477" s="158">
        <v>97.5</v>
      </c>
      <c r="I477" s="159"/>
      <c r="L477" s="155"/>
      <c r="M477" s="160"/>
      <c r="T477" s="161"/>
      <c r="AT477" s="156" t="s">
        <v>376</v>
      </c>
      <c r="AU477" s="156" t="s">
        <v>86</v>
      </c>
      <c r="AV477" s="12" t="s">
        <v>86</v>
      </c>
      <c r="AW477" s="12" t="s">
        <v>34</v>
      </c>
      <c r="AX477" s="12" t="s">
        <v>84</v>
      </c>
      <c r="AY477" s="156" t="s">
        <v>339</v>
      </c>
    </row>
    <row r="478" spans="2:65" s="1" customFormat="1" ht="16.5" customHeight="1" x14ac:dyDescent="0.2">
      <c r="B478" s="136"/>
      <c r="C478" s="137" t="s">
        <v>1518</v>
      </c>
      <c r="D478" s="137" t="s">
        <v>342</v>
      </c>
      <c r="E478" s="138" t="s">
        <v>1519</v>
      </c>
      <c r="F478" s="139" t="s">
        <v>1520</v>
      </c>
      <c r="G478" s="140" t="s">
        <v>493</v>
      </c>
      <c r="H478" s="141">
        <v>15.75</v>
      </c>
      <c r="I478" s="142"/>
      <c r="J478" s="143">
        <f>ROUND(I478*H478,2)</f>
        <v>0</v>
      </c>
      <c r="K478" s="139" t="s">
        <v>346</v>
      </c>
      <c r="L478" s="32"/>
      <c r="M478" s="144" t="s">
        <v>1</v>
      </c>
      <c r="N478" s="145" t="s">
        <v>42</v>
      </c>
      <c r="P478" s="146">
        <f>O478*H478</f>
        <v>0</v>
      </c>
      <c r="Q478" s="146">
        <v>0</v>
      </c>
      <c r="R478" s="146">
        <f>Q478*H478</f>
        <v>0</v>
      </c>
      <c r="S478" s="146">
        <v>0</v>
      </c>
      <c r="T478" s="147">
        <f>S478*H478</f>
        <v>0</v>
      </c>
      <c r="AR478" s="148" t="s">
        <v>249</v>
      </c>
      <c r="AT478" s="148" t="s">
        <v>342</v>
      </c>
      <c r="AU478" s="148" t="s">
        <v>86</v>
      </c>
      <c r="AY478" s="17" t="s">
        <v>339</v>
      </c>
      <c r="BE478" s="149">
        <f>IF(N478="základní",J478,0)</f>
        <v>0</v>
      </c>
      <c r="BF478" s="149">
        <f>IF(N478="snížená",J478,0)</f>
        <v>0</v>
      </c>
      <c r="BG478" s="149">
        <f>IF(N478="zákl. přenesená",J478,0)</f>
        <v>0</v>
      </c>
      <c r="BH478" s="149">
        <f>IF(N478="sníž. přenesená",J478,0)</f>
        <v>0</v>
      </c>
      <c r="BI478" s="149">
        <f>IF(N478="nulová",J478,0)</f>
        <v>0</v>
      </c>
      <c r="BJ478" s="17" t="s">
        <v>84</v>
      </c>
      <c r="BK478" s="149">
        <f>ROUND(I478*H478,2)</f>
        <v>0</v>
      </c>
      <c r="BL478" s="17" t="s">
        <v>249</v>
      </c>
      <c r="BM478" s="148" t="s">
        <v>1521</v>
      </c>
    </row>
    <row r="479" spans="2:65" s="1" customFormat="1" ht="19.2" x14ac:dyDescent="0.2">
      <c r="B479" s="32"/>
      <c r="D479" s="150" t="s">
        <v>348</v>
      </c>
      <c r="F479" s="151" t="s">
        <v>1522</v>
      </c>
      <c r="I479" s="152"/>
      <c r="L479" s="32"/>
      <c r="M479" s="153"/>
      <c r="T479" s="56"/>
      <c r="AT479" s="17" t="s">
        <v>348</v>
      </c>
      <c r="AU479" s="17" t="s">
        <v>86</v>
      </c>
    </row>
    <row r="480" spans="2:65" s="1" customFormat="1" ht="16.5" customHeight="1" x14ac:dyDescent="0.2">
      <c r="B480" s="136"/>
      <c r="C480" s="137" t="s">
        <v>1523</v>
      </c>
      <c r="D480" s="137" t="s">
        <v>342</v>
      </c>
      <c r="E480" s="138" t="s">
        <v>1190</v>
      </c>
      <c r="F480" s="139" t="s">
        <v>1191</v>
      </c>
      <c r="G480" s="140" t="s">
        <v>373</v>
      </c>
      <c r="H480" s="141">
        <v>75</v>
      </c>
      <c r="I480" s="142"/>
      <c r="J480" s="143">
        <f>ROUND(I480*H480,2)</f>
        <v>0</v>
      </c>
      <c r="K480" s="139" t="s">
        <v>346</v>
      </c>
      <c r="L480" s="32"/>
      <c r="M480" s="144" t="s">
        <v>1</v>
      </c>
      <c r="N480" s="145" t="s">
        <v>42</v>
      </c>
      <c r="P480" s="146">
        <f>O480*H480</f>
        <v>0</v>
      </c>
      <c r="Q480" s="146">
        <v>0</v>
      </c>
      <c r="R480" s="146">
        <f>Q480*H480</f>
        <v>0</v>
      </c>
      <c r="S480" s="146">
        <v>0</v>
      </c>
      <c r="T480" s="147">
        <f>S480*H480</f>
        <v>0</v>
      </c>
      <c r="AR480" s="148" t="s">
        <v>249</v>
      </c>
      <c r="AT480" s="148" t="s">
        <v>342</v>
      </c>
      <c r="AU480" s="148" t="s">
        <v>86</v>
      </c>
      <c r="AY480" s="17" t="s">
        <v>339</v>
      </c>
      <c r="BE480" s="149">
        <f>IF(N480="základní",J480,0)</f>
        <v>0</v>
      </c>
      <c r="BF480" s="149">
        <f>IF(N480="snížená",J480,0)</f>
        <v>0</v>
      </c>
      <c r="BG480" s="149">
        <f>IF(N480="zákl. přenesená",J480,0)</f>
        <v>0</v>
      </c>
      <c r="BH480" s="149">
        <f>IF(N480="sníž. přenesená",J480,0)</f>
        <v>0</v>
      </c>
      <c r="BI480" s="149">
        <f>IF(N480="nulová",J480,0)</f>
        <v>0</v>
      </c>
      <c r="BJ480" s="17" t="s">
        <v>84</v>
      </c>
      <c r="BK480" s="149">
        <f>ROUND(I480*H480,2)</f>
        <v>0</v>
      </c>
      <c r="BL480" s="17" t="s">
        <v>249</v>
      </c>
      <c r="BM480" s="148" t="s">
        <v>1524</v>
      </c>
    </row>
    <row r="481" spans="2:65" s="1" customFormat="1" ht="19.2" x14ac:dyDescent="0.2">
      <c r="B481" s="32"/>
      <c r="D481" s="150" t="s">
        <v>348</v>
      </c>
      <c r="F481" s="151" t="s">
        <v>1193</v>
      </c>
      <c r="I481" s="152"/>
      <c r="L481" s="32"/>
      <c r="M481" s="153"/>
      <c r="T481" s="56"/>
      <c r="AT481" s="17" t="s">
        <v>348</v>
      </c>
      <c r="AU481" s="17" t="s">
        <v>86</v>
      </c>
    </row>
    <row r="482" spans="2:65" s="12" customFormat="1" x14ac:dyDescent="0.2">
      <c r="B482" s="155"/>
      <c r="D482" s="150" t="s">
        <v>376</v>
      </c>
      <c r="E482" s="156" t="s">
        <v>1</v>
      </c>
      <c r="F482" s="157" t="s">
        <v>1525</v>
      </c>
      <c r="H482" s="158">
        <v>75</v>
      </c>
      <c r="I482" s="159"/>
      <c r="L482" s="155"/>
      <c r="M482" s="160"/>
      <c r="T482" s="161"/>
      <c r="AT482" s="156" t="s">
        <v>376</v>
      </c>
      <c r="AU482" s="156" t="s">
        <v>86</v>
      </c>
      <c r="AV482" s="12" t="s">
        <v>86</v>
      </c>
      <c r="AW482" s="12" t="s">
        <v>34</v>
      </c>
      <c r="AX482" s="12" t="s">
        <v>84</v>
      </c>
      <c r="AY482" s="156" t="s">
        <v>339</v>
      </c>
    </row>
    <row r="483" spans="2:65" s="1" customFormat="1" ht="16.5" customHeight="1" x14ac:dyDescent="0.2">
      <c r="B483" s="136"/>
      <c r="C483" s="137" t="s">
        <v>1526</v>
      </c>
      <c r="D483" s="137" t="s">
        <v>342</v>
      </c>
      <c r="E483" s="138" t="s">
        <v>720</v>
      </c>
      <c r="F483" s="139" t="s">
        <v>721</v>
      </c>
      <c r="G483" s="140" t="s">
        <v>373</v>
      </c>
      <c r="H483" s="141">
        <v>75</v>
      </c>
      <c r="I483" s="142"/>
      <c r="J483" s="143">
        <f>ROUND(I483*H483,2)</f>
        <v>0</v>
      </c>
      <c r="K483" s="139" t="s">
        <v>346</v>
      </c>
      <c r="L483" s="32"/>
      <c r="M483" s="144" t="s">
        <v>1</v>
      </c>
      <c r="N483" s="145" t="s">
        <v>42</v>
      </c>
      <c r="P483" s="146">
        <f>O483*H483</f>
        <v>0</v>
      </c>
      <c r="Q483" s="146">
        <v>0</v>
      </c>
      <c r="R483" s="146">
        <f>Q483*H483</f>
        <v>0</v>
      </c>
      <c r="S483" s="146">
        <v>0</v>
      </c>
      <c r="T483" s="147">
        <f>S483*H483</f>
        <v>0</v>
      </c>
      <c r="AR483" s="148" t="s">
        <v>249</v>
      </c>
      <c r="AT483" s="148" t="s">
        <v>342</v>
      </c>
      <c r="AU483" s="148" t="s">
        <v>86</v>
      </c>
      <c r="AY483" s="17" t="s">
        <v>339</v>
      </c>
      <c r="BE483" s="149">
        <f>IF(N483="základní",J483,0)</f>
        <v>0</v>
      </c>
      <c r="BF483" s="149">
        <f>IF(N483="snížená",J483,0)</f>
        <v>0</v>
      </c>
      <c r="BG483" s="149">
        <f>IF(N483="zákl. přenesená",J483,0)</f>
        <v>0</v>
      </c>
      <c r="BH483" s="149">
        <f>IF(N483="sníž. přenesená",J483,0)</f>
        <v>0</v>
      </c>
      <c r="BI483" s="149">
        <f>IF(N483="nulová",J483,0)</f>
        <v>0</v>
      </c>
      <c r="BJ483" s="17" t="s">
        <v>84</v>
      </c>
      <c r="BK483" s="149">
        <f>ROUND(I483*H483,2)</f>
        <v>0</v>
      </c>
      <c r="BL483" s="17" t="s">
        <v>249</v>
      </c>
      <c r="BM483" s="148" t="s">
        <v>1527</v>
      </c>
    </row>
    <row r="484" spans="2:65" s="1" customFormat="1" ht="19.2" x14ac:dyDescent="0.2">
      <c r="B484" s="32"/>
      <c r="D484" s="150" t="s">
        <v>348</v>
      </c>
      <c r="F484" s="151" t="s">
        <v>723</v>
      </c>
      <c r="I484" s="152"/>
      <c r="L484" s="32"/>
      <c r="M484" s="153"/>
      <c r="T484" s="56"/>
      <c r="AT484" s="17" t="s">
        <v>348</v>
      </c>
      <c r="AU484" s="17" t="s">
        <v>86</v>
      </c>
    </row>
    <row r="485" spans="2:65" s="12" customFormat="1" x14ac:dyDescent="0.2">
      <c r="B485" s="155"/>
      <c r="D485" s="150" t="s">
        <v>376</v>
      </c>
      <c r="E485" s="156" t="s">
        <v>1</v>
      </c>
      <c r="F485" s="157" t="s">
        <v>1525</v>
      </c>
      <c r="H485" s="158">
        <v>75</v>
      </c>
      <c r="I485" s="159"/>
      <c r="L485" s="155"/>
      <c r="M485" s="160"/>
      <c r="T485" s="161"/>
      <c r="AT485" s="156" t="s">
        <v>376</v>
      </c>
      <c r="AU485" s="156" t="s">
        <v>86</v>
      </c>
      <c r="AV485" s="12" t="s">
        <v>86</v>
      </c>
      <c r="AW485" s="12" t="s">
        <v>34</v>
      </c>
      <c r="AX485" s="12" t="s">
        <v>84</v>
      </c>
      <c r="AY485" s="156" t="s">
        <v>339</v>
      </c>
    </row>
    <row r="486" spans="2:65" s="1" customFormat="1" ht="16.5" customHeight="1" x14ac:dyDescent="0.2">
      <c r="B486" s="136"/>
      <c r="C486" s="137" t="s">
        <v>1528</v>
      </c>
      <c r="D486" s="137" t="s">
        <v>342</v>
      </c>
      <c r="E486" s="138" t="s">
        <v>1529</v>
      </c>
      <c r="F486" s="139" t="s">
        <v>1530</v>
      </c>
      <c r="G486" s="140" t="s">
        <v>345</v>
      </c>
      <c r="H486" s="141">
        <v>13</v>
      </c>
      <c r="I486" s="142"/>
      <c r="J486" s="143">
        <f>ROUND(I486*H486,2)</f>
        <v>0</v>
      </c>
      <c r="K486" s="139" t="s">
        <v>346</v>
      </c>
      <c r="L486" s="32"/>
      <c r="M486" s="144" t="s">
        <v>1</v>
      </c>
      <c r="N486" s="145" t="s">
        <v>42</v>
      </c>
      <c r="P486" s="146">
        <f>O486*H486</f>
        <v>0</v>
      </c>
      <c r="Q486" s="146">
        <v>0</v>
      </c>
      <c r="R486" s="146">
        <f>Q486*H486</f>
        <v>0</v>
      </c>
      <c r="S486" s="146">
        <v>0</v>
      </c>
      <c r="T486" s="147">
        <f>S486*H486</f>
        <v>0</v>
      </c>
      <c r="AR486" s="148" t="s">
        <v>249</v>
      </c>
      <c r="AT486" s="148" t="s">
        <v>342</v>
      </c>
      <c r="AU486" s="148" t="s">
        <v>86</v>
      </c>
      <c r="AY486" s="17" t="s">
        <v>339</v>
      </c>
      <c r="BE486" s="149">
        <f>IF(N486="základní",J486,0)</f>
        <v>0</v>
      </c>
      <c r="BF486" s="149">
        <f>IF(N486="snížená",J486,0)</f>
        <v>0</v>
      </c>
      <c r="BG486" s="149">
        <f>IF(N486="zákl. přenesená",J486,0)</f>
        <v>0</v>
      </c>
      <c r="BH486" s="149">
        <f>IF(N486="sníž. přenesená",J486,0)</f>
        <v>0</v>
      </c>
      <c r="BI486" s="149">
        <f>IF(N486="nulová",J486,0)</f>
        <v>0</v>
      </c>
      <c r="BJ486" s="17" t="s">
        <v>84</v>
      </c>
      <c r="BK486" s="149">
        <f>ROUND(I486*H486,2)</f>
        <v>0</v>
      </c>
      <c r="BL486" s="17" t="s">
        <v>249</v>
      </c>
      <c r="BM486" s="148" t="s">
        <v>1531</v>
      </c>
    </row>
    <row r="487" spans="2:65" s="1" customFormat="1" ht="19.2" x14ac:dyDescent="0.2">
      <c r="B487" s="32"/>
      <c r="D487" s="150" t="s">
        <v>348</v>
      </c>
      <c r="F487" s="151" t="s">
        <v>1532</v>
      </c>
      <c r="I487" s="152"/>
      <c r="L487" s="32"/>
      <c r="M487" s="153"/>
      <c r="T487" s="56"/>
      <c r="AT487" s="17" t="s">
        <v>348</v>
      </c>
      <c r="AU487" s="17" t="s">
        <v>86</v>
      </c>
    </row>
    <row r="488" spans="2:65" s="1" customFormat="1" ht="16.5" customHeight="1" x14ac:dyDescent="0.2">
      <c r="B488" s="136"/>
      <c r="C488" s="137" t="s">
        <v>1533</v>
      </c>
      <c r="D488" s="137" t="s">
        <v>342</v>
      </c>
      <c r="E488" s="138" t="s">
        <v>1534</v>
      </c>
      <c r="F488" s="139" t="s">
        <v>1535</v>
      </c>
      <c r="G488" s="140" t="s">
        <v>345</v>
      </c>
      <c r="H488" s="141">
        <v>13</v>
      </c>
      <c r="I488" s="142"/>
      <c r="J488" s="143">
        <f>ROUND(I488*H488,2)</f>
        <v>0</v>
      </c>
      <c r="K488" s="139" t="s">
        <v>346</v>
      </c>
      <c r="L488" s="32"/>
      <c r="M488" s="144" t="s">
        <v>1</v>
      </c>
      <c r="N488" s="145" t="s">
        <v>42</v>
      </c>
      <c r="P488" s="146">
        <f>O488*H488</f>
        <v>0</v>
      </c>
      <c r="Q488" s="146">
        <v>0</v>
      </c>
      <c r="R488" s="146">
        <f>Q488*H488</f>
        <v>0</v>
      </c>
      <c r="S488" s="146">
        <v>0</v>
      </c>
      <c r="T488" s="147">
        <f>S488*H488</f>
        <v>0</v>
      </c>
      <c r="AR488" s="148" t="s">
        <v>249</v>
      </c>
      <c r="AT488" s="148" t="s">
        <v>342</v>
      </c>
      <c r="AU488" s="148" t="s">
        <v>86</v>
      </c>
      <c r="AY488" s="17" t="s">
        <v>339</v>
      </c>
      <c r="BE488" s="149">
        <f>IF(N488="základní",J488,0)</f>
        <v>0</v>
      </c>
      <c r="BF488" s="149">
        <f>IF(N488="snížená",J488,0)</f>
        <v>0</v>
      </c>
      <c r="BG488" s="149">
        <f>IF(N488="zákl. přenesená",J488,0)</f>
        <v>0</v>
      </c>
      <c r="BH488" s="149">
        <f>IF(N488="sníž. přenesená",J488,0)</f>
        <v>0</v>
      </c>
      <c r="BI488" s="149">
        <f>IF(N488="nulová",J488,0)</f>
        <v>0</v>
      </c>
      <c r="BJ488" s="17" t="s">
        <v>84</v>
      </c>
      <c r="BK488" s="149">
        <f>ROUND(I488*H488,2)</f>
        <v>0</v>
      </c>
      <c r="BL488" s="17" t="s">
        <v>249</v>
      </c>
      <c r="BM488" s="148" t="s">
        <v>1536</v>
      </c>
    </row>
    <row r="489" spans="2:65" s="1" customFormat="1" ht="19.2" x14ac:dyDescent="0.2">
      <c r="B489" s="32"/>
      <c r="D489" s="150" t="s">
        <v>348</v>
      </c>
      <c r="F489" s="151" t="s">
        <v>1537</v>
      </c>
      <c r="I489" s="152"/>
      <c r="L489" s="32"/>
      <c r="M489" s="153"/>
      <c r="T489" s="56"/>
      <c r="AT489" s="17" t="s">
        <v>348</v>
      </c>
      <c r="AU489" s="17" t="s">
        <v>86</v>
      </c>
    </row>
    <row r="490" spans="2:65" s="1" customFormat="1" ht="16.5" customHeight="1" x14ac:dyDescent="0.2">
      <c r="B490" s="136"/>
      <c r="C490" s="169" t="s">
        <v>1538</v>
      </c>
      <c r="D490" s="169" t="s">
        <v>490</v>
      </c>
      <c r="E490" s="170" t="s">
        <v>1539</v>
      </c>
      <c r="F490" s="171" t="s">
        <v>1540</v>
      </c>
      <c r="G490" s="172" t="s">
        <v>345</v>
      </c>
      <c r="H490" s="173">
        <v>13</v>
      </c>
      <c r="I490" s="174"/>
      <c r="J490" s="175">
        <f>ROUND(I490*H490,2)</f>
        <v>0</v>
      </c>
      <c r="K490" s="171" t="s">
        <v>346</v>
      </c>
      <c r="L490" s="176"/>
      <c r="M490" s="177" t="s">
        <v>1</v>
      </c>
      <c r="N490" s="178" t="s">
        <v>42</v>
      </c>
      <c r="P490" s="146">
        <f>O490*H490</f>
        <v>0</v>
      </c>
      <c r="Q490" s="146">
        <v>0.157</v>
      </c>
      <c r="R490" s="146">
        <f>Q490*H490</f>
        <v>2.0409999999999999</v>
      </c>
      <c r="S490" s="146">
        <v>0</v>
      </c>
      <c r="T490" s="147">
        <f>S490*H490</f>
        <v>0</v>
      </c>
      <c r="AR490" s="148" t="s">
        <v>494</v>
      </c>
      <c r="AT490" s="148" t="s">
        <v>490</v>
      </c>
      <c r="AU490" s="148" t="s">
        <v>86</v>
      </c>
      <c r="AY490" s="17" t="s">
        <v>339</v>
      </c>
      <c r="BE490" s="149">
        <f>IF(N490="základní",J490,0)</f>
        <v>0</v>
      </c>
      <c r="BF490" s="149">
        <f>IF(N490="snížená",J490,0)</f>
        <v>0</v>
      </c>
      <c r="BG490" s="149">
        <f>IF(N490="zákl. přenesená",J490,0)</f>
        <v>0</v>
      </c>
      <c r="BH490" s="149">
        <f>IF(N490="sníž. přenesená",J490,0)</f>
        <v>0</v>
      </c>
      <c r="BI490" s="149">
        <f>IF(N490="nulová",J490,0)</f>
        <v>0</v>
      </c>
      <c r="BJ490" s="17" t="s">
        <v>84</v>
      </c>
      <c r="BK490" s="149">
        <f>ROUND(I490*H490,2)</f>
        <v>0</v>
      </c>
      <c r="BL490" s="17" t="s">
        <v>494</v>
      </c>
      <c r="BM490" s="148" t="s">
        <v>1541</v>
      </c>
    </row>
    <row r="491" spans="2:65" s="1" customFormat="1" x14ac:dyDescent="0.2">
      <c r="B491" s="32"/>
      <c r="D491" s="150" t="s">
        <v>348</v>
      </c>
      <c r="F491" s="151" t="s">
        <v>1540</v>
      </c>
      <c r="I491" s="152"/>
      <c r="L491" s="32"/>
      <c r="M491" s="153"/>
      <c r="T491" s="56"/>
      <c r="AT491" s="17" t="s">
        <v>348</v>
      </c>
      <c r="AU491" s="17" t="s">
        <v>86</v>
      </c>
    </row>
    <row r="492" spans="2:65" s="1" customFormat="1" ht="16.5" customHeight="1" x14ac:dyDescent="0.2">
      <c r="B492" s="136"/>
      <c r="C492" s="137" t="s">
        <v>1542</v>
      </c>
      <c r="D492" s="137" t="s">
        <v>342</v>
      </c>
      <c r="E492" s="138" t="s">
        <v>1543</v>
      </c>
      <c r="F492" s="139" t="s">
        <v>1544</v>
      </c>
      <c r="G492" s="140" t="s">
        <v>358</v>
      </c>
      <c r="H492" s="141">
        <v>37.83</v>
      </c>
      <c r="I492" s="142"/>
      <c r="J492" s="143">
        <f>ROUND(I492*H492,2)</f>
        <v>0</v>
      </c>
      <c r="K492" s="139" t="s">
        <v>346</v>
      </c>
      <c r="L492" s="32"/>
      <c r="M492" s="144" t="s">
        <v>1</v>
      </c>
      <c r="N492" s="145" t="s">
        <v>42</v>
      </c>
      <c r="P492" s="146">
        <f>O492*H492</f>
        <v>0</v>
      </c>
      <c r="Q492" s="146">
        <v>0</v>
      </c>
      <c r="R492" s="146">
        <f>Q492*H492</f>
        <v>0</v>
      </c>
      <c r="S492" s="146">
        <v>0</v>
      </c>
      <c r="T492" s="147">
        <f>S492*H492</f>
        <v>0</v>
      </c>
      <c r="AR492" s="148" t="s">
        <v>249</v>
      </c>
      <c r="AT492" s="148" t="s">
        <v>342</v>
      </c>
      <c r="AU492" s="148" t="s">
        <v>86</v>
      </c>
      <c r="AY492" s="17" t="s">
        <v>339</v>
      </c>
      <c r="BE492" s="149">
        <f>IF(N492="základní",J492,0)</f>
        <v>0</v>
      </c>
      <c r="BF492" s="149">
        <f>IF(N492="snížená",J492,0)</f>
        <v>0</v>
      </c>
      <c r="BG492" s="149">
        <f>IF(N492="zákl. přenesená",J492,0)</f>
        <v>0</v>
      </c>
      <c r="BH492" s="149">
        <f>IF(N492="sníž. přenesená",J492,0)</f>
        <v>0</v>
      </c>
      <c r="BI492" s="149">
        <f>IF(N492="nulová",J492,0)</f>
        <v>0</v>
      </c>
      <c r="BJ492" s="17" t="s">
        <v>84</v>
      </c>
      <c r="BK492" s="149">
        <f>ROUND(I492*H492,2)</f>
        <v>0</v>
      </c>
      <c r="BL492" s="17" t="s">
        <v>249</v>
      </c>
      <c r="BM492" s="148" t="s">
        <v>1545</v>
      </c>
    </row>
    <row r="493" spans="2:65" s="1" customFormat="1" ht="19.2" x14ac:dyDescent="0.2">
      <c r="B493" s="32"/>
      <c r="D493" s="150" t="s">
        <v>348</v>
      </c>
      <c r="F493" s="151" t="s">
        <v>1546</v>
      </c>
      <c r="I493" s="152"/>
      <c r="L493" s="32"/>
      <c r="M493" s="153"/>
      <c r="T493" s="56"/>
      <c r="AT493" s="17" t="s">
        <v>348</v>
      </c>
      <c r="AU493" s="17" t="s">
        <v>86</v>
      </c>
    </row>
    <row r="494" spans="2:65" s="12" customFormat="1" x14ac:dyDescent="0.2">
      <c r="B494" s="155"/>
      <c r="D494" s="150" t="s">
        <v>376</v>
      </c>
      <c r="E494" s="156" t="s">
        <v>1</v>
      </c>
      <c r="F494" s="157" t="s">
        <v>1547</v>
      </c>
      <c r="H494" s="158">
        <v>37.83</v>
      </c>
      <c r="I494" s="159"/>
      <c r="L494" s="155"/>
      <c r="M494" s="160"/>
      <c r="T494" s="161"/>
      <c r="AT494" s="156" t="s">
        <v>376</v>
      </c>
      <c r="AU494" s="156" t="s">
        <v>86</v>
      </c>
      <c r="AV494" s="12" t="s">
        <v>86</v>
      </c>
      <c r="AW494" s="12" t="s">
        <v>34</v>
      </c>
      <c r="AX494" s="12" t="s">
        <v>84</v>
      </c>
      <c r="AY494" s="156" t="s">
        <v>339</v>
      </c>
    </row>
    <row r="495" spans="2:65" s="1" customFormat="1" ht="16.5" customHeight="1" x14ac:dyDescent="0.2">
      <c r="B495" s="136"/>
      <c r="C495" s="137" t="s">
        <v>1548</v>
      </c>
      <c r="D495" s="137" t="s">
        <v>342</v>
      </c>
      <c r="E495" s="138" t="s">
        <v>1295</v>
      </c>
      <c r="F495" s="139" t="s">
        <v>1296</v>
      </c>
      <c r="G495" s="140" t="s">
        <v>358</v>
      </c>
      <c r="H495" s="141">
        <v>16</v>
      </c>
      <c r="I495" s="142"/>
      <c r="J495" s="143">
        <f>ROUND(I495*H495,2)</f>
        <v>0</v>
      </c>
      <c r="K495" s="139" t="s">
        <v>346</v>
      </c>
      <c r="L495" s="32"/>
      <c r="M495" s="144" t="s">
        <v>1</v>
      </c>
      <c r="N495" s="145" t="s">
        <v>42</v>
      </c>
      <c r="P495" s="146">
        <f>O495*H495</f>
        <v>0</v>
      </c>
      <c r="Q495" s="146">
        <v>0</v>
      </c>
      <c r="R495" s="146">
        <f>Q495*H495</f>
        <v>0</v>
      </c>
      <c r="S495" s="146">
        <v>0</v>
      </c>
      <c r="T495" s="147">
        <f>S495*H495</f>
        <v>0</v>
      </c>
      <c r="AR495" s="148" t="s">
        <v>249</v>
      </c>
      <c r="AT495" s="148" t="s">
        <v>342</v>
      </c>
      <c r="AU495" s="148" t="s">
        <v>86</v>
      </c>
      <c r="AY495" s="17" t="s">
        <v>339</v>
      </c>
      <c r="BE495" s="149">
        <f>IF(N495="základní",J495,0)</f>
        <v>0</v>
      </c>
      <c r="BF495" s="149">
        <f>IF(N495="snížená",J495,0)</f>
        <v>0</v>
      </c>
      <c r="BG495" s="149">
        <f>IF(N495="zákl. přenesená",J495,0)</f>
        <v>0</v>
      </c>
      <c r="BH495" s="149">
        <f>IF(N495="sníž. přenesená",J495,0)</f>
        <v>0</v>
      </c>
      <c r="BI495" s="149">
        <f>IF(N495="nulová",J495,0)</f>
        <v>0</v>
      </c>
      <c r="BJ495" s="17" t="s">
        <v>84</v>
      </c>
      <c r="BK495" s="149">
        <f>ROUND(I495*H495,2)</f>
        <v>0</v>
      </c>
      <c r="BL495" s="17" t="s">
        <v>249</v>
      </c>
      <c r="BM495" s="148" t="s">
        <v>1549</v>
      </c>
    </row>
    <row r="496" spans="2:65" s="1" customFormat="1" ht="19.2" x14ac:dyDescent="0.2">
      <c r="B496" s="32"/>
      <c r="D496" s="150" t="s">
        <v>348</v>
      </c>
      <c r="F496" s="151" t="s">
        <v>1298</v>
      </c>
      <c r="I496" s="152"/>
      <c r="L496" s="32"/>
      <c r="M496" s="153"/>
      <c r="T496" s="56"/>
      <c r="AT496" s="17" t="s">
        <v>348</v>
      </c>
      <c r="AU496" s="17" t="s">
        <v>86</v>
      </c>
    </row>
    <row r="497" spans="2:65" s="12" customFormat="1" x14ac:dyDescent="0.2">
      <c r="B497" s="155"/>
      <c r="D497" s="150" t="s">
        <v>376</v>
      </c>
      <c r="E497" s="156" t="s">
        <v>1</v>
      </c>
      <c r="F497" s="157" t="s">
        <v>1550</v>
      </c>
      <c r="H497" s="158">
        <v>16</v>
      </c>
      <c r="I497" s="159"/>
      <c r="L497" s="155"/>
      <c r="M497" s="160"/>
      <c r="T497" s="161"/>
      <c r="AT497" s="156" t="s">
        <v>376</v>
      </c>
      <c r="AU497" s="156" t="s">
        <v>86</v>
      </c>
      <c r="AV497" s="12" t="s">
        <v>86</v>
      </c>
      <c r="AW497" s="12" t="s">
        <v>34</v>
      </c>
      <c r="AX497" s="12" t="s">
        <v>84</v>
      </c>
      <c r="AY497" s="156" t="s">
        <v>339</v>
      </c>
    </row>
    <row r="498" spans="2:65" s="11" customFormat="1" ht="25.95" customHeight="1" x14ac:dyDescent="0.25">
      <c r="B498" s="124"/>
      <c r="D498" s="125" t="s">
        <v>76</v>
      </c>
      <c r="E498" s="126" t="s">
        <v>525</v>
      </c>
      <c r="F498" s="126" t="s">
        <v>526</v>
      </c>
      <c r="I498" s="127"/>
      <c r="J498" s="128">
        <f>BK498</f>
        <v>0</v>
      </c>
      <c r="L498" s="124"/>
      <c r="M498" s="129"/>
      <c r="P498" s="130">
        <f>SUM(P499:P642)</f>
        <v>0</v>
      </c>
      <c r="R498" s="130">
        <f>SUM(R499:R642)</f>
        <v>0</v>
      </c>
      <c r="T498" s="131">
        <f>SUM(T499:T642)</f>
        <v>0</v>
      </c>
      <c r="AR498" s="125" t="s">
        <v>249</v>
      </c>
      <c r="AT498" s="132" t="s">
        <v>76</v>
      </c>
      <c r="AU498" s="132" t="s">
        <v>77</v>
      </c>
      <c r="AY498" s="125" t="s">
        <v>339</v>
      </c>
      <c r="BK498" s="133">
        <f>SUM(BK499:BK642)</f>
        <v>0</v>
      </c>
    </row>
    <row r="499" spans="2:65" s="1" customFormat="1" ht="16.5" customHeight="1" x14ac:dyDescent="0.2">
      <c r="B499" s="136"/>
      <c r="C499" s="137" t="s">
        <v>1551</v>
      </c>
      <c r="D499" s="137" t="s">
        <v>342</v>
      </c>
      <c r="E499" s="138" t="s">
        <v>528</v>
      </c>
      <c r="F499" s="139" t="s">
        <v>529</v>
      </c>
      <c r="G499" s="140" t="s">
        <v>493</v>
      </c>
      <c r="H499" s="141">
        <v>39.200000000000003</v>
      </c>
      <c r="I499" s="142"/>
      <c r="J499" s="143">
        <f>ROUND(I499*H499,2)</f>
        <v>0</v>
      </c>
      <c r="K499" s="139" t="s">
        <v>346</v>
      </c>
      <c r="L499" s="32"/>
      <c r="M499" s="144" t="s">
        <v>1</v>
      </c>
      <c r="N499" s="145" t="s">
        <v>42</v>
      </c>
      <c r="P499" s="146">
        <f>O499*H499</f>
        <v>0</v>
      </c>
      <c r="Q499" s="146">
        <v>0</v>
      </c>
      <c r="R499" s="146">
        <f>Q499*H499</f>
        <v>0</v>
      </c>
      <c r="S499" s="146">
        <v>0</v>
      </c>
      <c r="T499" s="147">
        <f>S499*H499</f>
        <v>0</v>
      </c>
      <c r="AR499" s="148" t="s">
        <v>530</v>
      </c>
      <c r="AT499" s="148" t="s">
        <v>342</v>
      </c>
      <c r="AU499" s="148" t="s">
        <v>84</v>
      </c>
      <c r="AY499" s="17" t="s">
        <v>339</v>
      </c>
      <c r="BE499" s="149">
        <f>IF(N499="základní",J499,0)</f>
        <v>0</v>
      </c>
      <c r="BF499" s="149">
        <f>IF(N499="snížená",J499,0)</f>
        <v>0</v>
      </c>
      <c r="BG499" s="149">
        <f>IF(N499="zákl. přenesená",J499,0)</f>
        <v>0</v>
      </c>
      <c r="BH499" s="149">
        <f>IF(N499="sníž. přenesená",J499,0)</f>
        <v>0</v>
      </c>
      <c r="BI499" s="149">
        <f>IF(N499="nulová",J499,0)</f>
        <v>0</v>
      </c>
      <c r="BJ499" s="17" t="s">
        <v>84</v>
      </c>
      <c r="BK499" s="149">
        <f>ROUND(I499*H499,2)</f>
        <v>0</v>
      </c>
      <c r="BL499" s="17" t="s">
        <v>530</v>
      </c>
      <c r="BM499" s="148" t="s">
        <v>1552</v>
      </c>
    </row>
    <row r="500" spans="2:65" s="1" customFormat="1" ht="28.8" x14ac:dyDescent="0.2">
      <c r="B500" s="32"/>
      <c r="D500" s="150" t="s">
        <v>348</v>
      </c>
      <c r="F500" s="151" t="s">
        <v>532</v>
      </c>
      <c r="I500" s="152"/>
      <c r="L500" s="32"/>
      <c r="M500" s="153"/>
      <c r="T500" s="56"/>
      <c r="AT500" s="17" t="s">
        <v>348</v>
      </c>
      <c r="AU500" s="17" t="s">
        <v>84</v>
      </c>
    </row>
    <row r="501" spans="2:65" s="12" customFormat="1" x14ac:dyDescent="0.2">
      <c r="B501" s="155"/>
      <c r="D501" s="150" t="s">
        <v>376</v>
      </c>
      <c r="E501" s="156" t="s">
        <v>1</v>
      </c>
      <c r="F501" s="157" t="s">
        <v>1553</v>
      </c>
      <c r="H501" s="158">
        <v>39.200000000000003</v>
      </c>
      <c r="I501" s="159"/>
      <c r="L501" s="155"/>
      <c r="M501" s="160"/>
      <c r="T501" s="161"/>
      <c r="AT501" s="156" t="s">
        <v>376</v>
      </c>
      <c r="AU501" s="156" t="s">
        <v>84</v>
      </c>
      <c r="AV501" s="12" t="s">
        <v>86</v>
      </c>
      <c r="AW501" s="12" t="s">
        <v>34</v>
      </c>
      <c r="AX501" s="12" t="s">
        <v>84</v>
      </c>
      <c r="AY501" s="156" t="s">
        <v>339</v>
      </c>
    </row>
    <row r="502" spans="2:65" s="1" customFormat="1" ht="24.15" customHeight="1" x14ac:dyDescent="0.2">
      <c r="B502" s="136"/>
      <c r="C502" s="137" t="s">
        <v>1554</v>
      </c>
      <c r="D502" s="137" t="s">
        <v>342</v>
      </c>
      <c r="E502" s="138" t="s">
        <v>538</v>
      </c>
      <c r="F502" s="139" t="s">
        <v>539</v>
      </c>
      <c r="G502" s="140" t="s">
        <v>493</v>
      </c>
      <c r="H502" s="141">
        <v>39.200000000000003</v>
      </c>
      <c r="I502" s="142"/>
      <c r="J502" s="143">
        <f>ROUND(I502*H502,2)</f>
        <v>0</v>
      </c>
      <c r="K502" s="139" t="s">
        <v>346</v>
      </c>
      <c r="L502" s="32"/>
      <c r="M502" s="144" t="s">
        <v>1</v>
      </c>
      <c r="N502" s="145" t="s">
        <v>42</v>
      </c>
      <c r="P502" s="146">
        <f>O502*H502</f>
        <v>0</v>
      </c>
      <c r="Q502" s="146">
        <v>0</v>
      </c>
      <c r="R502" s="146">
        <f>Q502*H502</f>
        <v>0</v>
      </c>
      <c r="S502" s="146">
        <v>0</v>
      </c>
      <c r="T502" s="147">
        <f>S502*H502</f>
        <v>0</v>
      </c>
      <c r="AR502" s="148" t="s">
        <v>530</v>
      </c>
      <c r="AT502" s="148" t="s">
        <v>342</v>
      </c>
      <c r="AU502" s="148" t="s">
        <v>84</v>
      </c>
      <c r="AY502" s="17" t="s">
        <v>339</v>
      </c>
      <c r="BE502" s="149">
        <f>IF(N502="základní",J502,0)</f>
        <v>0</v>
      </c>
      <c r="BF502" s="149">
        <f>IF(N502="snížená",J502,0)</f>
        <v>0</v>
      </c>
      <c r="BG502" s="149">
        <f>IF(N502="zákl. přenesená",J502,0)</f>
        <v>0</v>
      </c>
      <c r="BH502" s="149">
        <f>IF(N502="sníž. přenesená",J502,0)</f>
        <v>0</v>
      </c>
      <c r="BI502" s="149">
        <f>IF(N502="nulová",J502,0)</f>
        <v>0</v>
      </c>
      <c r="BJ502" s="17" t="s">
        <v>84</v>
      </c>
      <c r="BK502" s="149">
        <f>ROUND(I502*H502,2)</f>
        <v>0</v>
      </c>
      <c r="BL502" s="17" t="s">
        <v>530</v>
      </c>
      <c r="BM502" s="148" t="s">
        <v>1555</v>
      </c>
    </row>
    <row r="503" spans="2:65" s="1" customFormat="1" ht="38.4" x14ac:dyDescent="0.2">
      <c r="B503" s="32"/>
      <c r="D503" s="150" t="s">
        <v>348</v>
      </c>
      <c r="F503" s="151" t="s">
        <v>541</v>
      </c>
      <c r="I503" s="152"/>
      <c r="L503" s="32"/>
      <c r="M503" s="153"/>
      <c r="T503" s="56"/>
      <c r="AT503" s="17" t="s">
        <v>348</v>
      </c>
      <c r="AU503" s="17" t="s">
        <v>84</v>
      </c>
    </row>
    <row r="504" spans="2:65" s="12" customFormat="1" x14ac:dyDescent="0.2">
      <c r="B504" s="155"/>
      <c r="D504" s="150" t="s">
        <v>376</v>
      </c>
      <c r="E504" s="156" t="s">
        <v>1</v>
      </c>
      <c r="F504" s="157" t="s">
        <v>1553</v>
      </c>
      <c r="H504" s="158">
        <v>39.200000000000003</v>
      </c>
      <c r="I504" s="159"/>
      <c r="L504" s="155"/>
      <c r="M504" s="160"/>
      <c r="T504" s="161"/>
      <c r="AT504" s="156" t="s">
        <v>376</v>
      </c>
      <c r="AU504" s="156" t="s">
        <v>84</v>
      </c>
      <c r="AV504" s="12" t="s">
        <v>86</v>
      </c>
      <c r="AW504" s="12" t="s">
        <v>34</v>
      </c>
      <c r="AX504" s="12" t="s">
        <v>84</v>
      </c>
      <c r="AY504" s="156" t="s">
        <v>339</v>
      </c>
    </row>
    <row r="505" spans="2:65" s="1" customFormat="1" ht="33" customHeight="1" x14ac:dyDescent="0.2">
      <c r="B505" s="136"/>
      <c r="C505" s="137" t="s">
        <v>1556</v>
      </c>
      <c r="D505" s="137" t="s">
        <v>342</v>
      </c>
      <c r="E505" s="138" t="s">
        <v>543</v>
      </c>
      <c r="F505" s="139" t="s">
        <v>544</v>
      </c>
      <c r="G505" s="140" t="s">
        <v>493</v>
      </c>
      <c r="H505" s="141">
        <v>313.60000000000002</v>
      </c>
      <c r="I505" s="142"/>
      <c r="J505" s="143">
        <f>ROUND(I505*H505,2)</f>
        <v>0</v>
      </c>
      <c r="K505" s="139" t="s">
        <v>346</v>
      </c>
      <c r="L505" s="32"/>
      <c r="M505" s="144" t="s">
        <v>1</v>
      </c>
      <c r="N505" s="145" t="s">
        <v>42</v>
      </c>
      <c r="P505" s="146">
        <f>O505*H505</f>
        <v>0</v>
      </c>
      <c r="Q505" s="146">
        <v>0</v>
      </c>
      <c r="R505" s="146">
        <f>Q505*H505</f>
        <v>0</v>
      </c>
      <c r="S505" s="146">
        <v>0</v>
      </c>
      <c r="T505" s="147">
        <f>S505*H505</f>
        <v>0</v>
      </c>
      <c r="AR505" s="148" t="s">
        <v>530</v>
      </c>
      <c r="AT505" s="148" t="s">
        <v>342</v>
      </c>
      <c r="AU505" s="148" t="s">
        <v>84</v>
      </c>
      <c r="AY505" s="17" t="s">
        <v>339</v>
      </c>
      <c r="BE505" s="149">
        <f>IF(N505="základní",J505,0)</f>
        <v>0</v>
      </c>
      <c r="BF505" s="149">
        <f>IF(N505="snížená",J505,0)</f>
        <v>0</v>
      </c>
      <c r="BG505" s="149">
        <f>IF(N505="zákl. přenesená",J505,0)</f>
        <v>0</v>
      </c>
      <c r="BH505" s="149">
        <f>IF(N505="sníž. přenesená",J505,0)</f>
        <v>0</v>
      </c>
      <c r="BI505" s="149">
        <f>IF(N505="nulová",J505,0)</f>
        <v>0</v>
      </c>
      <c r="BJ505" s="17" t="s">
        <v>84</v>
      </c>
      <c r="BK505" s="149">
        <f>ROUND(I505*H505,2)</f>
        <v>0</v>
      </c>
      <c r="BL505" s="17" t="s">
        <v>530</v>
      </c>
      <c r="BM505" s="148" t="s">
        <v>1557</v>
      </c>
    </row>
    <row r="506" spans="2:65" s="1" customFormat="1" ht="38.4" x14ac:dyDescent="0.2">
      <c r="B506" s="32"/>
      <c r="D506" s="150" t="s">
        <v>348</v>
      </c>
      <c r="F506" s="151" t="s">
        <v>546</v>
      </c>
      <c r="I506" s="152"/>
      <c r="L506" s="32"/>
      <c r="M506" s="153"/>
      <c r="T506" s="56"/>
      <c r="AT506" s="17" t="s">
        <v>348</v>
      </c>
      <c r="AU506" s="17" t="s">
        <v>84</v>
      </c>
    </row>
    <row r="507" spans="2:65" s="12" customFormat="1" x14ac:dyDescent="0.2">
      <c r="B507" s="155"/>
      <c r="D507" s="150" t="s">
        <v>376</v>
      </c>
      <c r="E507" s="156" t="s">
        <v>1</v>
      </c>
      <c r="F507" s="157" t="s">
        <v>1558</v>
      </c>
      <c r="H507" s="158">
        <v>313.60000000000002</v>
      </c>
      <c r="I507" s="159"/>
      <c r="L507" s="155"/>
      <c r="M507" s="160"/>
      <c r="T507" s="161"/>
      <c r="AT507" s="156" t="s">
        <v>376</v>
      </c>
      <c r="AU507" s="156" t="s">
        <v>84</v>
      </c>
      <c r="AV507" s="12" t="s">
        <v>86</v>
      </c>
      <c r="AW507" s="12" t="s">
        <v>34</v>
      </c>
      <c r="AX507" s="12" t="s">
        <v>84</v>
      </c>
      <c r="AY507" s="156" t="s">
        <v>339</v>
      </c>
    </row>
    <row r="508" spans="2:65" s="1" customFormat="1" ht="16.5" customHeight="1" x14ac:dyDescent="0.2">
      <c r="B508" s="136"/>
      <c r="C508" s="137" t="s">
        <v>1559</v>
      </c>
      <c r="D508" s="137" t="s">
        <v>342</v>
      </c>
      <c r="E508" s="138" t="s">
        <v>528</v>
      </c>
      <c r="F508" s="139" t="s">
        <v>529</v>
      </c>
      <c r="G508" s="140" t="s">
        <v>493</v>
      </c>
      <c r="H508" s="141">
        <v>450.85</v>
      </c>
      <c r="I508" s="142"/>
      <c r="J508" s="143">
        <f>ROUND(I508*H508,2)</f>
        <v>0</v>
      </c>
      <c r="K508" s="139" t="s">
        <v>346</v>
      </c>
      <c r="L508" s="32"/>
      <c r="M508" s="144" t="s">
        <v>1</v>
      </c>
      <c r="N508" s="145" t="s">
        <v>42</v>
      </c>
      <c r="P508" s="146">
        <f>O508*H508</f>
        <v>0</v>
      </c>
      <c r="Q508" s="146">
        <v>0</v>
      </c>
      <c r="R508" s="146">
        <f>Q508*H508</f>
        <v>0</v>
      </c>
      <c r="S508" s="146">
        <v>0</v>
      </c>
      <c r="T508" s="147">
        <f>S508*H508</f>
        <v>0</v>
      </c>
      <c r="AR508" s="148" t="s">
        <v>530</v>
      </c>
      <c r="AT508" s="148" t="s">
        <v>342</v>
      </c>
      <c r="AU508" s="148" t="s">
        <v>84</v>
      </c>
      <c r="AY508" s="17" t="s">
        <v>339</v>
      </c>
      <c r="BE508" s="149">
        <f>IF(N508="základní",J508,0)</f>
        <v>0</v>
      </c>
      <c r="BF508" s="149">
        <f>IF(N508="snížená",J508,0)</f>
        <v>0</v>
      </c>
      <c r="BG508" s="149">
        <f>IF(N508="zákl. přenesená",J508,0)</f>
        <v>0</v>
      </c>
      <c r="BH508" s="149">
        <f>IF(N508="sníž. přenesená",J508,0)</f>
        <v>0</v>
      </c>
      <c r="BI508" s="149">
        <f>IF(N508="nulová",J508,0)</f>
        <v>0</v>
      </c>
      <c r="BJ508" s="17" t="s">
        <v>84</v>
      </c>
      <c r="BK508" s="149">
        <f>ROUND(I508*H508,2)</f>
        <v>0</v>
      </c>
      <c r="BL508" s="17" t="s">
        <v>530</v>
      </c>
      <c r="BM508" s="148" t="s">
        <v>1560</v>
      </c>
    </row>
    <row r="509" spans="2:65" s="1" customFormat="1" ht="28.8" x14ac:dyDescent="0.2">
      <c r="B509" s="32"/>
      <c r="D509" s="150" t="s">
        <v>348</v>
      </c>
      <c r="F509" s="151" t="s">
        <v>532</v>
      </c>
      <c r="I509" s="152"/>
      <c r="L509" s="32"/>
      <c r="M509" s="153"/>
      <c r="T509" s="56"/>
      <c r="AT509" s="17" t="s">
        <v>348</v>
      </c>
      <c r="AU509" s="17" t="s">
        <v>84</v>
      </c>
    </row>
    <row r="510" spans="2:65" s="12" customFormat="1" x14ac:dyDescent="0.2">
      <c r="B510" s="155"/>
      <c r="D510" s="150" t="s">
        <v>376</v>
      </c>
      <c r="E510" s="156" t="s">
        <v>1</v>
      </c>
      <c r="F510" s="157" t="s">
        <v>1561</v>
      </c>
      <c r="H510" s="158">
        <v>72.849999999999994</v>
      </c>
      <c r="I510" s="159"/>
      <c r="L510" s="155"/>
      <c r="M510" s="160"/>
      <c r="T510" s="161"/>
      <c r="AT510" s="156" t="s">
        <v>376</v>
      </c>
      <c r="AU510" s="156" t="s">
        <v>84</v>
      </c>
      <c r="AV510" s="12" t="s">
        <v>86</v>
      </c>
      <c r="AW510" s="12" t="s">
        <v>34</v>
      </c>
      <c r="AX510" s="12" t="s">
        <v>77</v>
      </c>
      <c r="AY510" s="156" t="s">
        <v>339</v>
      </c>
    </row>
    <row r="511" spans="2:65" s="12" customFormat="1" x14ac:dyDescent="0.2">
      <c r="B511" s="155"/>
      <c r="D511" s="150" t="s">
        <v>376</v>
      </c>
      <c r="E511" s="156" t="s">
        <v>1</v>
      </c>
      <c r="F511" s="157" t="s">
        <v>1562</v>
      </c>
      <c r="H511" s="158">
        <v>378</v>
      </c>
      <c r="I511" s="159"/>
      <c r="L511" s="155"/>
      <c r="M511" s="160"/>
      <c r="T511" s="161"/>
      <c r="AT511" s="156" t="s">
        <v>376</v>
      </c>
      <c r="AU511" s="156" t="s">
        <v>84</v>
      </c>
      <c r="AV511" s="12" t="s">
        <v>86</v>
      </c>
      <c r="AW511" s="12" t="s">
        <v>34</v>
      </c>
      <c r="AX511" s="12" t="s">
        <v>77</v>
      </c>
      <c r="AY511" s="156" t="s">
        <v>339</v>
      </c>
    </row>
    <row r="512" spans="2:65" s="13" customFormat="1" x14ac:dyDescent="0.2">
      <c r="B512" s="162"/>
      <c r="D512" s="150" t="s">
        <v>376</v>
      </c>
      <c r="E512" s="163" t="s">
        <v>1</v>
      </c>
      <c r="F512" s="164" t="s">
        <v>398</v>
      </c>
      <c r="H512" s="165">
        <v>450.85</v>
      </c>
      <c r="I512" s="166"/>
      <c r="L512" s="162"/>
      <c r="M512" s="167"/>
      <c r="T512" s="168"/>
      <c r="AT512" s="163" t="s">
        <v>376</v>
      </c>
      <c r="AU512" s="163" t="s">
        <v>84</v>
      </c>
      <c r="AV512" s="13" t="s">
        <v>249</v>
      </c>
      <c r="AW512" s="13" t="s">
        <v>34</v>
      </c>
      <c r="AX512" s="13" t="s">
        <v>84</v>
      </c>
      <c r="AY512" s="163" t="s">
        <v>339</v>
      </c>
    </row>
    <row r="513" spans="2:65" s="1" customFormat="1" ht="24.15" customHeight="1" x14ac:dyDescent="0.2">
      <c r="B513" s="136"/>
      <c r="C513" s="137" t="s">
        <v>1563</v>
      </c>
      <c r="D513" s="137" t="s">
        <v>342</v>
      </c>
      <c r="E513" s="138" t="s">
        <v>538</v>
      </c>
      <c r="F513" s="139" t="s">
        <v>539</v>
      </c>
      <c r="G513" s="140" t="s">
        <v>493</v>
      </c>
      <c r="H513" s="141">
        <v>450.85</v>
      </c>
      <c r="I513" s="142"/>
      <c r="J513" s="143">
        <f>ROUND(I513*H513,2)</f>
        <v>0</v>
      </c>
      <c r="K513" s="139" t="s">
        <v>346</v>
      </c>
      <c r="L513" s="32"/>
      <c r="M513" s="144" t="s">
        <v>1</v>
      </c>
      <c r="N513" s="145" t="s">
        <v>42</v>
      </c>
      <c r="P513" s="146">
        <f>O513*H513</f>
        <v>0</v>
      </c>
      <c r="Q513" s="146">
        <v>0</v>
      </c>
      <c r="R513" s="146">
        <f>Q513*H513</f>
        <v>0</v>
      </c>
      <c r="S513" s="146">
        <v>0</v>
      </c>
      <c r="T513" s="147">
        <f>S513*H513</f>
        <v>0</v>
      </c>
      <c r="AR513" s="148" t="s">
        <v>530</v>
      </c>
      <c r="AT513" s="148" t="s">
        <v>342</v>
      </c>
      <c r="AU513" s="148" t="s">
        <v>84</v>
      </c>
      <c r="AY513" s="17" t="s">
        <v>339</v>
      </c>
      <c r="BE513" s="149">
        <f>IF(N513="základní",J513,0)</f>
        <v>0</v>
      </c>
      <c r="BF513" s="149">
        <f>IF(N513="snížená",J513,0)</f>
        <v>0</v>
      </c>
      <c r="BG513" s="149">
        <f>IF(N513="zákl. přenesená",J513,0)</f>
        <v>0</v>
      </c>
      <c r="BH513" s="149">
        <f>IF(N513="sníž. přenesená",J513,0)</f>
        <v>0</v>
      </c>
      <c r="BI513" s="149">
        <f>IF(N513="nulová",J513,0)</f>
        <v>0</v>
      </c>
      <c r="BJ513" s="17" t="s">
        <v>84</v>
      </c>
      <c r="BK513" s="149">
        <f>ROUND(I513*H513,2)</f>
        <v>0</v>
      </c>
      <c r="BL513" s="17" t="s">
        <v>530</v>
      </c>
      <c r="BM513" s="148" t="s">
        <v>1564</v>
      </c>
    </row>
    <row r="514" spans="2:65" s="1" customFormat="1" ht="38.4" x14ac:dyDescent="0.2">
      <c r="B514" s="32"/>
      <c r="D514" s="150" t="s">
        <v>348</v>
      </c>
      <c r="F514" s="151" t="s">
        <v>541</v>
      </c>
      <c r="I514" s="152"/>
      <c r="L514" s="32"/>
      <c r="M514" s="153"/>
      <c r="T514" s="56"/>
      <c r="AT514" s="17" t="s">
        <v>348</v>
      </c>
      <c r="AU514" s="17" t="s">
        <v>84</v>
      </c>
    </row>
    <row r="515" spans="2:65" s="12" customFormat="1" x14ac:dyDescent="0.2">
      <c r="B515" s="155"/>
      <c r="D515" s="150" t="s">
        <v>376</v>
      </c>
      <c r="E515" s="156" t="s">
        <v>1</v>
      </c>
      <c r="F515" s="157" t="s">
        <v>1561</v>
      </c>
      <c r="H515" s="158">
        <v>72.849999999999994</v>
      </c>
      <c r="I515" s="159"/>
      <c r="L515" s="155"/>
      <c r="M515" s="160"/>
      <c r="T515" s="161"/>
      <c r="AT515" s="156" t="s">
        <v>376</v>
      </c>
      <c r="AU515" s="156" t="s">
        <v>84</v>
      </c>
      <c r="AV515" s="12" t="s">
        <v>86</v>
      </c>
      <c r="AW515" s="12" t="s">
        <v>34</v>
      </c>
      <c r="AX515" s="12" t="s">
        <v>77</v>
      </c>
      <c r="AY515" s="156" t="s">
        <v>339</v>
      </c>
    </row>
    <row r="516" spans="2:65" s="12" customFormat="1" x14ac:dyDescent="0.2">
      <c r="B516" s="155"/>
      <c r="D516" s="150" t="s">
        <v>376</v>
      </c>
      <c r="E516" s="156" t="s">
        <v>1</v>
      </c>
      <c r="F516" s="157" t="s">
        <v>1562</v>
      </c>
      <c r="H516" s="158">
        <v>378</v>
      </c>
      <c r="I516" s="159"/>
      <c r="L516" s="155"/>
      <c r="M516" s="160"/>
      <c r="T516" s="161"/>
      <c r="AT516" s="156" t="s">
        <v>376</v>
      </c>
      <c r="AU516" s="156" t="s">
        <v>84</v>
      </c>
      <c r="AV516" s="12" t="s">
        <v>86</v>
      </c>
      <c r="AW516" s="12" t="s">
        <v>34</v>
      </c>
      <c r="AX516" s="12" t="s">
        <v>77</v>
      </c>
      <c r="AY516" s="156" t="s">
        <v>339</v>
      </c>
    </row>
    <row r="517" spans="2:65" s="13" customFormat="1" x14ac:dyDescent="0.2">
      <c r="B517" s="162"/>
      <c r="D517" s="150" t="s">
        <v>376</v>
      </c>
      <c r="E517" s="163" t="s">
        <v>1</v>
      </c>
      <c r="F517" s="164" t="s">
        <v>398</v>
      </c>
      <c r="H517" s="165">
        <v>450.85</v>
      </c>
      <c r="I517" s="166"/>
      <c r="L517" s="162"/>
      <c r="M517" s="167"/>
      <c r="T517" s="168"/>
      <c r="AT517" s="163" t="s">
        <v>376</v>
      </c>
      <c r="AU517" s="163" t="s">
        <v>84</v>
      </c>
      <c r="AV517" s="13" t="s">
        <v>249</v>
      </c>
      <c r="AW517" s="13" t="s">
        <v>34</v>
      </c>
      <c r="AX517" s="13" t="s">
        <v>84</v>
      </c>
      <c r="AY517" s="163" t="s">
        <v>339</v>
      </c>
    </row>
    <row r="518" spans="2:65" s="1" customFormat="1" ht="24.15" customHeight="1" x14ac:dyDescent="0.2">
      <c r="B518" s="136"/>
      <c r="C518" s="137" t="s">
        <v>1565</v>
      </c>
      <c r="D518" s="137" t="s">
        <v>342</v>
      </c>
      <c r="E518" s="138" t="s">
        <v>538</v>
      </c>
      <c r="F518" s="139" t="s">
        <v>539</v>
      </c>
      <c r="G518" s="140" t="s">
        <v>493</v>
      </c>
      <c r="H518" s="141">
        <v>35.24</v>
      </c>
      <c r="I518" s="142"/>
      <c r="J518" s="143">
        <f>ROUND(I518*H518,2)</f>
        <v>0</v>
      </c>
      <c r="K518" s="139" t="s">
        <v>346</v>
      </c>
      <c r="L518" s="32"/>
      <c r="M518" s="144" t="s">
        <v>1</v>
      </c>
      <c r="N518" s="145" t="s">
        <v>42</v>
      </c>
      <c r="P518" s="146">
        <f>O518*H518</f>
        <v>0</v>
      </c>
      <c r="Q518" s="146">
        <v>0</v>
      </c>
      <c r="R518" s="146">
        <f>Q518*H518</f>
        <v>0</v>
      </c>
      <c r="S518" s="146">
        <v>0</v>
      </c>
      <c r="T518" s="147">
        <f>S518*H518</f>
        <v>0</v>
      </c>
      <c r="AR518" s="148" t="s">
        <v>530</v>
      </c>
      <c r="AT518" s="148" t="s">
        <v>342</v>
      </c>
      <c r="AU518" s="148" t="s">
        <v>84</v>
      </c>
      <c r="AY518" s="17" t="s">
        <v>339</v>
      </c>
      <c r="BE518" s="149">
        <f>IF(N518="základní",J518,0)</f>
        <v>0</v>
      </c>
      <c r="BF518" s="149">
        <f>IF(N518="snížená",J518,0)</f>
        <v>0</v>
      </c>
      <c r="BG518" s="149">
        <f>IF(N518="zákl. přenesená",J518,0)</f>
        <v>0</v>
      </c>
      <c r="BH518" s="149">
        <f>IF(N518="sníž. přenesená",J518,0)</f>
        <v>0</v>
      </c>
      <c r="BI518" s="149">
        <f>IF(N518="nulová",J518,0)</f>
        <v>0</v>
      </c>
      <c r="BJ518" s="17" t="s">
        <v>84</v>
      </c>
      <c r="BK518" s="149">
        <f>ROUND(I518*H518,2)</f>
        <v>0</v>
      </c>
      <c r="BL518" s="17" t="s">
        <v>530</v>
      </c>
      <c r="BM518" s="148" t="s">
        <v>1566</v>
      </c>
    </row>
    <row r="519" spans="2:65" s="1" customFormat="1" ht="38.4" x14ac:dyDescent="0.2">
      <c r="B519" s="32"/>
      <c r="D519" s="150" t="s">
        <v>348</v>
      </c>
      <c r="F519" s="151" t="s">
        <v>541</v>
      </c>
      <c r="I519" s="152"/>
      <c r="L519" s="32"/>
      <c r="M519" s="153"/>
      <c r="T519" s="56"/>
      <c r="AT519" s="17" t="s">
        <v>348</v>
      </c>
      <c r="AU519" s="17" t="s">
        <v>84</v>
      </c>
    </row>
    <row r="520" spans="2:65" s="12" customFormat="1" x14ac:dyDescent="0.2">
      <c r="B520" s="155"/>
      <c r="D520" s="150" t="s">
        <v>376</v>
      </c>
      <c r="E520" s="156" t="s">
        <v>1</v>
      </c>
      <c r="F520" s="157" t="s">
        <v>1567</v>
      </c>
      <c r="H520" s="158">
        <v>35.24</v>
      </c>
      <c r="I520" s="159"/>
      <c r="L520" s="155"/>
      <c r="M520" s="160"/>
      <c r="T520" s="161"/>
      <c r="AT520" s="156" t="s">
        <v>376</v>
      </c>
      <c r="AU520" s="156" t="s">
        <v>84</v>
      </c>
      <c r="AV520" s="12" t="s">
        <v>86</v>
      </c>
      <c r="AW520" s="12" t="s">
        <v>34</v>
      </c>
      <c r="AX520" s="12" t="s">
        <v>84</v>
      </c>
      <c r="AY520" s="156" t="s">
        <v>339</v>
      </c>
    </row>
    <row r="521" spans="2:65" s="1" customFormat="1" ht="24.15" customHeight="1" x14ac:dyDescent="0.2">
      <c r="B521" s="136"/>
      <c r="C521" s="137" t="s">
        <v>1568</v>
      </c>
      <c r="D521" s="137" t="s">
        <v>342</v>
      </c>
      <c r="E521" s="138" t="s">
        <v>568</v>
      </c>
      <c r="F521" s="139" t="s">
        <v>569</v>
      </c>
      <c r="G521" s="140" t="s">
        <v>493</v>
      </c>
      <c r="H521" s="141">
        <v>0.56000000000000005</v>
      </c>
      <c r="I521" s="142"/>
      <c r="J521" s="143">
        <f>ROUND(I521*H521,2)</f>
        <v>0</v>
      </c>
      <c r="K521" s="139" t="s">
        <v>346</v>
      </c>
      <c r="L521" s="32"/>
      <c r="M521" s="144" t="s">
        <v>1</v>
      </c>
      <c r="N521" s="145" t="s">
        <v>42</v>
      </c>
      <c r="P521" s="146">
        <f>O521*H521</f>
        <v>0</v>
      </c>
      <c r="Q521" s="146">
        <v>0</v>
      </c>
      <c r="R521" s="146">
        <f>Q521*H521</f>
        <v>0</v>
      </c>
      <c r="S521" s="146">
        <v>0</v>
      </c>
      <c r="T521" s="147">
        <f>S521*H521</f>
        <v>0</v>
      </c>
      <c r="AR521" s="148" t="s">
        <v>530</v>
      </c>
      <c r="AT521" s="148" t="s">
        <v>342</v>
      </c>
      <c r="AU521" s="148" t="s">
        <v>84</v>
      </c>
      <c r="AY521" s="17" t="s">
        <v>339</v>
      </c>
      <c r="BE521" s="149">
        <f>IF(N521="základní",J521,0)</f>
        <v>0</v>
      </c>
      <c r="BF521" s="149">
        <f>IF(N521="snížená",J521,0)</f>
        <v>0</v>
      </c>
      <c r="BG521" s="149">
        <f>IF(N521="zákl. přenesená",J521,0)</f>
        <v>0</v>
      </c>
      <c r="BH521" s="149">
        <f>IF(N521="sníž. přenesená",J521,0)</f>
        <v>0</v>
      </c>
      <c r="BI521" s="149">
        <f>IF(N521="nulová",J521,0)</f>
        <v>0</v>
      </c>
      <c r="BJ521" s="17" t="s">
        <v>84</v>
      </c>
      <c r="BK521" s="149">
        <f>ROUND(I521*H521,2)</f>
        <v>0</v>
      </c>
      <c r="BL521" s="17" t="s">
        <v>530</v>
      </c>
      <c r="BM521" s="148" t="s">
        <v>1569</v>
      </c>
    </row>
    <row r="522" spans="2:65" s="1" customFormat="1" ht="38.4" x14ac:dyDescent="0.2">
      <c r="B522" s="32"/>
      <c r="D522" s="150" t="s">
        <v>348</v>
      </c>
      <c r="F522" s="151" t="s">
        <v>571</v>
      </c>
      <c r="I522" s="152"/>
      <c r="L522" s="32"/>
      <c r="M522" s="153"/>
      <c r="T522" s="56"/>
      <c r="AT522" s="17" t="s">
        <v>348</v>
      </c>
      <c r="AU522" s="17" t="s">
        <v>84</v>
      </c>
    </row>
    <row r="523" spans="2:65" s="12" customFormat="1" x14ac:dyDescent="0.2">
      <c r="B523" s="155"/>
      <c r="D523" s="150" t="s">
        <v>376</v>
      </c>
      <c r="E523" s="156" t="s">
        <v>1</v>
      </c>
      <c r="F523" s="157" t="s">
        <v>1570</v>
      </c>
      <c r="H523" s="158">
        <v>0.56000000000000005</v>
      </c>
      <c r="I523" s="159"/>
      <c r="L523" s="155"/>
      <c r="M523" s="160"/>
      <c r="T523" s="161"/>
      <c r="AT523" s="156" t="s">
        <v>376</v>
      </c>
      <c r="AU523" s="156" t="s">
        <v>84</v>
      </c>
      <c r="AV523" s="12" t="s">
        <v>86</v>
      </c>
      <c r="AW523" s="12" t="s">
        <v>34</v>
      </c>
      <c r="AX523" s="12" t="s">
        <v>84</v>
      </c>
      <c r="AY523" s="156" t="s">
        <v>339</v>
      </c>
    </row>
    <row r="524" spans="2:65" s="1" customFormat="1" ht="16.5" customHeight="1" x14ac:dyDescent="0.2">
      <c r="B524" s="136"/>
      <c r="C524" s="137" t="s">
        <v>1571</v>
      </c>
      <c r="D524" s="137" t="s">
        <v>342</v>
      </c>
      <c r="E524" s="138" t="s">
        <v>1572</v>
      </c>
      <c r="F524" s="139" t="s">
        <v>1573</v>
      </c>
      <c r="G524" s="140" t="s">
        <v>493</v>
      </c>
      <c r="H524" s="141">
        <v>54</v>
      </c>
      <c r="I524" s="142"/>
      <c r="J524" s="143">
        <f>ROUND(I524*H524,2)</f>
        <v>0</v>
      </c>
      <c r="K524" s="139" t="s">
        <v>346</v>
      </c>
      <c r="L524" s="32"/>
      <c r="M524" s="144" t="s">
        <v>1</v>
      </c>
      <c r="N524" s="145" t="s">
        <v>42</v>
      </c>
      <c r="P524" s="146">
        <f>O524*H524</f>
        <v>0</v>
      </c>
      <c r="Q524" s="146">
        <v>0</v>
      </c>
      <c r="R524" s="146">
        <f>Q524*H524</f>
        <v>0</v>
      </c>
      <c r="S524" s="146">
        <v>0</v>
      </c>
      <c r="T524" s="147">
        <f>S524*H524</f>
        <v>0</v>
      </c>
      <c r="AR524" s="148" t="s">
        <v>530</v>
      </c>
      <c r="AT524" s="148" t="s">
        <v>342</v>
      </c>
      <c r="AU524" s="148" t="s">
        <v>84</v>
      </c>
      <c r="AY524" s="17" t="s">
        <v>339</v>
      </c>
      <c r="BE524" s="149">
        <f>IF(N524="základní",J524,0)</f>
        <v>0</v>
      </c>
      <c r="BF524" s="149">
        <f>IF(N524="snížená",J524,0)</f>
        <v>0</v>
      </c>
      <c r="BG524" s="149">
        <f>IF(N524="zákl. přenesená",J524,0)</f>
        <v>0</v>
      </c>
      <c r="BH524" s="149">
        <f>IF(N524="sníž. přenesená",J524,0)</f>
        <v>0</v>
      </c>
      <c r="BI524" s="149">
        <f>IF(N524="nulová",J524,0)</f>
        <v>0</v>
      </c>
      <c r="BJ524" s="17" t="s">
        <v>84</v>
      </c>
      <c r="BK524" s="149">
        <f>ROUND(I524*H524,2)</f>
        <v>0</v>
      </c>
      <c r="BL524" s="17" t="s">
        <v>530</v>
      </c>
      <c r="BM524" s="148" t="s">
        <v>1574</v>
      </c>
    </row>
    <row r="525" spans="2:65" s="1" customFormat="1" ht="38.4" x14ac:dyDescent="0.2">
      <c r="B525" s="32"/>
      <c r="D525" s="150" t="s">
        <v>348</v>
      </c>
      <c r="F525" s="151" t="s">
        <v>1575</v>
      </c>
      <c r="I525" s="152"/>
      <c r="L525" s="32"/>
      <c r="M525" s="153"/>
      <c r="T525" s="56"/>
      <c r="AT525" s="17" t="s">
        <v>348</v>
      </c>
      <c r="AU525" s="17" t="s">
        <v>84</v>
      </c>
    </row>
    <row r="526" spans="2:65" s="12" customFormat="1" x14ac:dyDescent="0.2">
      <c r="B526" s="155"/>
      <c r="D526" s="150" t="s">
        <v>376</v>
      </c>
      <c r="E526" s="156" t="s">
        <v>1</v>
      </c>
      <c r="F526" s="157" t="s">
        <v>1576</v>
      </c>
      <c r="H526" s="158">
        <v>54</v>
      </c>
      <c r="I526" s="159"/>
      <c r="L526" s="155"/>
      <c r="M526" s="160"/>
      <c r="T526" s="161"/>
      <c r="AT526" s="156" t="s">
        <v>376</v>
      </c>
      <c r="AU526" s="156" t="s">
        <v>84</v>
      </c>
      <c r="AV526" s="12" t="s">
        <v>86</v>
      </c>
      <c r="AW526" s="12" t="s">
        <v>34</v>
      </c>
      <c r="AX526" s="12" t="s">
        <v>84</v>
      </c>
      <c r="AY526" s="156" t="s">
        <v>339</v>
      </c>
    </row>
    <row r="527" spans="2:65" s="1" customFormat="1" ht="24.15" customHeight="1" x14ac:dyDescent="0.2">
      <c r="B527" s="136"/>
      <c r="C527" s="137" t="s">
        <v>1577</v>
      </c>
      <c r="D527" s="137" t="s">
        <v>342</v>
      </c>
      <c r="E527" s="138" t="s">
        <v>568</v>
      </c>
      <c r="F527" s="139" t="s">
        <v>569</v>
      </c>
      <c r="G527" s="140" t="s">
        <v>493</v>
      </c>
      <c r="H527" s="141">
        <v>54</v>
      </c>
      <c r="I527" s="142"/>
      <c r="J527" s="143">
        <f>ROUND(I527*H527,2)</f>
        <v>0</v>
      </c>
      <c r="K527" s="139" t="s">
        <v>346</v>
      </c>
      <c r="L527" s="32"/>
      <c r="M527" s="144" t="s">
        <v>1</v>
      </c>
      <c r="N527" s="145" t="s">
        <v>42</v>
      </c>
      <c r="P527" s="146">
        <f>O527*H527</f>
        <v>0</v>
      </c>
      <c r="Q527" s="146">
        <v>0</v>
      </c>
      <c r="R527" s="146">
        <f>Q527*H527</f>
        <v>0</v>
      </c>
      <c r="S527" s="146">
        <v>0</v>
      </c>
      <c r="T527" s="147">
        <f>S527*H527</f>
        <v>0</v>
      </c>
      <c r="AR527" s="148" t="s">
        <v>530</v>
      </c>
      <c r="AT527" s="148" t="s">
        <v>342</v>
      </c>
      <c r="AU527" s="148" t="s">
        <v>84</v>
      </c>
      <c r="AY527" s="17" t="s">
        <v>339</v>
      </c>
      <c r="BE527" s="149">
        <f>IF(N527="základní",J527,0)</f>
        <v>0</v>
      </c>
      <c r="BF527" s="149">
        <f>IF(N527="snížená",J527,0)</f>
        <v>0</v>
      </c>
      <c r="BG527" s="149">
        <f>IF(N527="zákl. přenesená",J527,0)</f>
        <v>0</v>
      </c>
      <c r="BH527" s="149">
        <f>IF(N527="sníž. přenesená",J527,0)</f>
        <v>0</v>
      </c>
      <c r="BI527" s="149">
        <f>IF(N527="nulová",J527,0)</f>
        <v>0</v>
      </c>
      <c r="BJ527" s="17" t="s">
        <v>84</v>
      </c>
      <c r="BK527" s="149">
        <f>ROUND(I527*H527,2)</f>
        <v>0</v>
      </c>
      <c r="BL527" s="17" t="s">
        <v>530</v>
      </c>
      <c r="BM527" s="148" t="s">
        <v>1578</v>
      </c>
    </row>
    <row r="528" spans="2:65" s="1" customFormat="1" ht="38.4" x14ac:dyDescent="0.2">
      <c r="B528" s="32"/>
      <c r="D528" s="150" t="s">
        <v>348</v>
      </c>
      <c r="F528" s="151" t="s">
        <v>571</v>
      </c>
      <c r="I528" s="152"/>
      <c r="L528" s="32"/>
      <c r="M528" s="153"/>
      <c r="T528" s="56"/>
      <c r="AT528" s="17" t="s">
        <v>348</v>
      </c>
      <c r="AU528" s="17" t="s">
        <v>84</v>
      </c>
    </row>
    <row r="529" spans="2:65" s="12" customFormat="1" x14ac:dyDescent="0.2">
      <c r="B529" s="155"/>
      <c r="D529" s="150" t="s">
        <v>376</v>
      </c>
      <c r="E529" s="156" t="s">
        <v>1</v>
      </c>
      <c r="F529" s="157" t="s">
        <v>1579</v>
      </c>
      <c r="H529" s="158">
        <v>54</v>
      </c>
      <c r="I529" s="159"/>
      <c r="L529" s="155"/>
      <c r="M529" s="160"/>
      <c r="T529" s="161"/>
      <c r="AT529" s="156" t="s">
        <v>376</v>
      </c>
      <c r="AU529" s="156" t="s">
        <v>84</v>
      </c>
      <c r="AV529" s="12" t="s">
        <v>86</v>
      </c>
      <c r="AW529" s="12" t="s">
        <v>34</v>
      </c>
      <c r="AX529" s="12" t="s">
        <v>84</v>
      </c>
      <c r="AY529" s="156" t="s">
        <v>339</v>
      </c>
    </row>
    <row r="530" spans="2:65" s="1" customFormat="1" ht="24.15" customHeight="1" x14ac:dyDescent="0.2">
      <c r="B530" s="136"/>
      <c r="C530" s="137" t="s">
        <v>1580</v>
      </c>
      <c r="D530" s="137" t="s">
        <v>342</v>
      </c>
      <c r="E530" s="138" t="s">
        <v>583</v>
      </c>
      <c r="F530" s="139" t="s">
        <v>584</v>
      </c>
      <c r="G530" s="140" t="s">
        <v>493</v>
      </c>
      <c r="H530" s="141">
        <v>54</v>
      </c>
      <c r="I530" s="142"/>
      <c r="J530" s="143">
        <f>ROUND(I530*H530,2)</f>
        <v>0</v>
      </c>
      <c r="K530" s="139" t="s">
        <v>346</v>
      </c>
      <c r="L530" s="32"/>
      <c r="M530" s="144" t="s">
        <v>1</v>
      </c>
      <c r="N530" s="145" t="s">
        <v>42</v>
      </c>
      <c r="P530" s="146">
        <f>O530*H530</f>
        <v>0</v>
      </c>
      <c r="Q530" s="146">
        <v>0</v>
      </c>
      <c r="R530" s="146">
        <f>Q530*H530</f>
        <v>0</v>
      </c>
      <c r="S530" s="146">
        <v>0</v>
      </c>
      <c r="T530" s="147">
        <f>S530*H530</f>
        <v>0</v>
      </c>
      <c r="AR530" s="148" t="s">
        <v>530</v>
      </c>
      <c r="AT530" s="148" t="s">
        <v>342</v>
      </c>
      <c r="AU530" s="148" t="s">
        <v>84</v>
      </c>
      <c r="AY530" s="17" t="s">
        <v>339</v>
      </c>
      <c r="BE530" s="149">
        <f>IF(N530="základní",J530,0)</f>
        <v>0</v>
      </c>
      <c r="BF530" s="149">
        <f>IF(N530="snížená",J530,0)</f>
        <v>0</v>
      </c>
      <c r="BG530" s="149">
        <f>IF(N530="zákl. přenesená",J530,0)</f>
        <v>0</v>
      </c>
      <c r="BH530" s="149">
        <f>IF(N530="sníž. přenesená",J530,0)</f>
        <v>0</v>
      </c>
      <c r="BI530" s="149">
        <f>IF(N530="nulová",J530,0)</f>
        <v>0</v>
      </c>
      <c r="BJ530" s="17" t="s">
        <v>84</v>
      </c>
      <c r="BK530" s="149">
        <f>ROUND(I530*H530,2)</f>
        <v>0</v>
      </c>
      <c r="BL530" s="17" t="s">
        <v>530</v>
      </c>
      <c r="BM530" s="148" t="s">
        <v>1581</v>
      </c>
    </row>
    <row r="531" spans="2:65" s="1" customFormat="1" ht="38.4" x14ac:dyDescent="0.2">
      <c r="B531" s="32"/>
      <c r="D531" s="150" t="s">
        <v>348</v>
      </c>
      <c r="F531" s="151" t="s">
        <v>586</v>
      </c>
      <c r="I531" s="152"/>
      <c r="L531" s="32"/>
      <c r="M531" s="153"/>
      <c r="T531" s="56"/>
      <c r="AT531" s="17" t="s">
        <v>348</v>
      </c>
      <c r="AU531" s="17" t="s">
        <v>84</v>
      </c>
    </row>
    <row r="532" spans="2:65" s="12" customFormat="1" x14ac:dyDescent="0.2">
      <c r="B532" s="155"/>
      <c r="D532" s="150" t="s">
        <v>376</v>
      </c>
      <c r="E532" s="156" t="s">
        <v>1</v>
      </c>
      <c r="F532" s="157" t="s">
        <v>1579</v>
      </c>
      <c r="H532" s="158">
        <v>54</v>
      </c>
      <c r="I532" s="159"/>
      <c r="L532" s="155"/>
      <c r="M532" s="160"/>
      <c r="T532" s="161"/>
      <c r="AT532" s="156" t="s">
        <v>376</v>
      </c>
      <c r="AU532" s="156" t="s">
        <v>84</v>
      </c>
      <c r="AV532" s="12" t="s">
        <v>86</v>
      </c>
      <c r="AW532" s="12" t="s">
        <v>34</v>
      </c>
      <c r="AX532" s="12" t="s">
        <v>84</v>
      </c>
      <c r="AY532" s="156" t="s">
        <v>339</v>
      </c>
    </row>
    <row r="533" spans="2:65" s="1" customFormat="1" ht="16.5" customHeight="1" x14ac:dyDescent="0.2">
      <c r="B533" s="136"/>
      <c r="C533" s="137" t="s">
        <v>1582</v>
      </c>
      <c r="D533" s="137" t="s">
        <v>342</v>
      </c>
      <c r="E533" s="138" t="s">
        <v>865</v>
      </c>
      <c r="F533" s="139" t="s">
        <v>866</v>
      </c>
      <c r="G533" s="140" t="s">
        <v>493</v>
      </c>
      <c r="H533" s="141">
        <v>5127.4380000000001</v>
      </c>
      <c r="I533" s="142"/>
      <c r="J533" s="143">
        <f>ROUND(I533*H533,2)</f>
        <v>0</v>
      </c>
      <c r="K533" s="139" t="s">
        <v>346</v>
      </c>
      <c r="L533" s="32"/>
      <c r="M533" s="144" t="s">
        <v>1</v>
      </c>
      <c r="N533" s="145" t="s">
        <v>42</v>
      </c>
      <c r="P533" s="146">
        <f>O533*H533</f>
        <v>0</v>
      </c>
      <c r="Q533" s="146">
        <v>0</v>
      </c>
      <c r="R533" s="146">
        <f>Q533*H533</f>
        <v>0</v>
      </c>
      <c r="S533" s="146">
        <v>0</v>
      </c>
      <c r="T533" s="147">
        <f>S533*H533</f>
        <v>0</v>
      </c>
      <c r="AR533" s="148" t="s">
        <v>530</v>
      </c>
      <c r="AT533" s="148" t="s">
        <v>342</v>
      </c>
      <c r="AU533" s="148" t="s">
        <v>84</v>
      </c>
      <c r="AY533" s="17" t="s">
        <v>339</v>
      </c>
      <c r="BE533" s="149">
        <f>IF(N533="základní",J533,0)</f>
        <v>0</v>
      </c>
      <c r="BF533" s="149">
        <f>IF(N533="snížená",J533,0)</f>
        <v>0</v>
      </c>
      <c r="BG533" s="149">
        <f>IF(N533="zákl. přenesená",J533,0)</f>
        <v>0</v>
      </c>
      <c r="BH533" s="149">
        <f>IF(N533="sníž. přenesená",J533,0)</f>
        <v>0</v>
      </c>
      <c r="BI533" s="149">
        <f>IF(N533="nulová",J533,0)</f>
        <v>0</v>
      </c>
      <c r="BJ533" s="17" t="s">
        <v>84</v>
      </c>
      <c r="BK533" s="149">
        <f>ROUND(I533*H533,2)</f>
        <v>0</v>
      </c>
      <c r="BL533" s="17" t="s">
        <v>530</v>
      </c>
      <c r="BM533" s="148" t="s">
        <v>1583</v>
      </c>
    </row>
    <row r="534" spans="2:65" s="1" customFormat="1" ht="67.2" x14ac:dyDescent="0.2">
      <c r="B534" s="32"/>
      <c r="D534" s="150" t="s">
        <v>348</v>
      </c>
      <c r="F534" s="151" t="s">
        <v>1584</v>
      </c>
      <c r="I534" s="152"/>
      <c r="L534" s="32"/>
      <c r="M534" s="153"/>
      <c r="T534" s="56"/>
      <c r="AT534" s="17" t="s">
        <v>348</v>
      </c>
      <c r="AU534" s="17" t="s">
        <v>84</v>
      </c>
    </row>
    <row r="535" spans="2:65" s="12" customFormat="1" x14ac:dyDescent="0.2">
      <c r="B535" s="155"/>
      <c r="D535" s="150" t="s">
        <v>376</v>
      </c>
      <c r="E535" s="156" t="s">
        <v>1</v>
      </c>
      <c r="F535" s="157" t="s">
        <v>1585</v>
      </c>
      <c r="H535" s="158">
        <v>1355.9380000000001</v>
      </c>
      <c r="I535" s="159"/>
      <c r="L535" s="155"/>
      <c r="M535" s="160"/>
      <c r="T535" s="161"/>
      <c r="AT535" s="156" t="s">
        <v>376</v>
      </c>
      <c r="AU535" s="156" t="s">
        <v>84</v>
      </c>
      <c r="AV535" s="12" t="s">
        <v>86</v>
      </c>
      <c r="AW535" s="12" t="s">
        <v>34</v>
      </c>
      <c r="AX535" s="12" t="s">
        <v>77</v>
      </c>
      <c r="AY535" s="156" t="s">
        <v>339</v>
      </c>
    </row>
    <row r="536" spans="2:65" s="12" customFormat="1" x14ac:dyDescent="0.2">
      <c r="B536" s="155"/>
      <c r="D536" s="150" t="s">
        <v>376</v>
      </c>
      <c r="E536" s="156" t="s">
        <v>1</v>
      </c>
      <c r="F536" s="157" t="s">
        <v>1586</v>
      </c>
      <c r="H536" s="158">
        <v>400</v>
      </c>
      <c r="I536" s="159"/>
      <c r="L536" s="155"/>
      <c r="M536" s="160"/>
      <c r="T536" s="161"/>
      <c r="AT536" s="156" t="s">
        <v>376</v>
      </c>
      <c r="AU536" s="156" t="s">
        <v>84</v>
      </c>
      <c r="AV536" s="12" t="s">
        <v>86</v>
      </c>
      <c r="AW536" s="12" t="s">
        <v>3</v>
      </c>
      <c r="AX536" s="12" t="s">
        <v>77</v>
      </c>
      <c r="AY536" s="156" t="s">
        <v>339</v>
      </c>
    </row>
    <row r="537" spans="2:65" s="12" customFormat="1" x14ac:dyDescent="0.2">
      <c r="B537" s="155"/>
      <c r="D537" s="150" t="s">
        <v>376</v>
      </c>
      <c r="E537" s="156" t="s">
        <v>1</v>
      </c>
      <c r="F537" s="157" t="s">
        <v>1587</v>
      </c>
      <c r="H537" s="158">
        <v>405.5</v>
      </c>
      <c r="I537" s="159"/>
      <c r="L537" s="155"/>
      <c r="M537" s="160"/>
      <c r="T537" s="161"/>
      <c r="AT537" s="156" t="s">
        <v>376</v>
      </c>
      <c r="AU537" s="156" t="s">
        <v>84</v>
      </c>
      <c r="AV537" s="12" t="s">
        <v>86</v>
      </c>
      <c r="AW537" s="12" t="s">
        <v>34</v>
      </c>
      <c r="AX537" s="12" t="s">
        <v>77</v>
      </c>
      <c r="AY537" s="156" t="s">
        <v>339</v>
      </c>
    </row>
    <row r="538" spans="2:65" s="12" customFormat="1" x14ac:dyDescent="0.2">
      <c r="B538" s="155"/>
      <c r="D538" s="150" t="s">
        <v>376</v>
      </c>
      <c r="E538" s="156" t="s">
        <v>1</v>
      </c>
      <c r="F538" s="157" t="s">
        <v>1588</v>
      </c>
      <c r="H538" s="158">
        <v>1660</v>
      </c>
      <c r="I538" s="159"/>
      <c r="L538" s="155"/>
      <c r="M538" s="160"/>
      <c r="T538" s="161"/>
      <c r="AT538" s="156" t="s">
        <v>376</v>
      </c>
      <c r="AU538" s="156" t="s">
        <v>84</v>
      </c>
      <c r="AV538" s="12" t="s">
        <v>86</v>
      </c>
      <c r="AW538" s="12" t="s">
        <v>34</v>
      </c>
      <c r="AX538" s="12" t="s">
        <v>77</v>
      </c>
      <c r="AY538" s="156" t="s">
        <v>339</v>
      </c>
    </row>
    <row r="539" spans="2:65" s="12" customFormat="1" x14ac:dyDescent="0.2">
      <c r="B539" s="155"/>
      <c r="D539" s="150" t="s">
        <v>376</v>
      </c>
      <c r="E539" s="156" t="s">
        <v>1</v>
      </c>
      <c r="F539" s="157" t="s">
        <v>1589</v>
      </c>
      <c r="H539" s="158">
        <v>121</v>
      </c>
      <c r="I539" s="159"/>
      <c r="L539" s="155"/>
      <c r="M539" s="160"/>
      <c r="T539" s="161"/>
      <c r="AT539" s="156" t="s">
        <v>376</v>
      </c>
      <c r="AU539" s="156" t="s">
        <v>84</v>
      </c>
      <c r="AV539" s="12" t="s">
        <v>86</v>
      </c>
      <c r="AW539" s="12" t="s">
        <v>34</v>
      </c>
      <c r="AX539" s="12" t="s">
        <v>77</v>
      </c>
      <c r="AY539" s="156" t="s">
        <v>339</v>
      </c>
    </row>
    <row r="540" spans="2:65" s="12" customFormat="1" x14ac:dyDescent="0.2">
      <c r="B540" s="155"/>
      <c r="D540" s="150" t="s">
        <v>376</v>
      </c>
      <c r="E540" s="156" t="s">
        <v>1</v>
      </c>
      <c r="F540" s="157" t="s">
        <v>1590</v>
      </c>
      <c r="H540" s="158">
        <v>70</v>
      </c>
      <c r="I540" s="159"/>
      <c r="L540" s="155"/>
      <c r="M540" s="160"/>
      <c r="T540" s="161"/>
      <c r="AT540" s="156" t="s">
        <v>376</v>
      </c>
      <c r="AU540" s="156" t="s">
        <v>84</v>
      </c>
      <c r="AV540" s="12" t="s">
        <v>86</v>
      </c>
      <c r="AW540" s="12" t="s">
        <v>34</v>
      </c>
      <c r="AX540" s="12" t="s">
        <v>77</v>
      </c>
      <c r="AY540" s="156" t="s">
        <v>339</v>
      </c>
    </row>
    <row r="541" spans="2:65" s="12" customFormat="1" x14ac:dyDescent="0.2">
      <c r="B541" s="155"/>
      <c r="D541" s="150" t="s">
        <v>376</v>
      </c>
      <c r="E541" s="156" t="s">
        <v>1</v>
      </c>
      <c r="F541" s="157" t="s">
        <v>1591</v>
      </c>
      <c r="H541" s="158">
        <v>350</v>
      </c>
      <c r="I541" s="159"/>
      <c r="L541" s="155"/>
      <c r="M541" s="160"/>
      <c r="T541" s="161"/>
      <c r="AT541" s="156" t="s">
        <v>376</v>
      </c>
      <c r="AU541" s="156" t="s">
        <v>84</v>
      </c>
      <c r="AV541" s="12" t="s">
        <v>86</v>
      </c>
      <c r="AW541" s="12" t="s">
        <v>34</v>
      </c>
      <c r="AX541" s="12" t="s">
        <v>77</v>
      </c>
      <c r="AY541" s="156" t="s">
        <v>339</v>
      </c>
    </row>
    <row r="542" spans="2:65" s="12" customFormat="1" x14ac:dyDescent="0.2">
      <c r="B542" s="155"/>
      <c r="D542" s="150" t="s">
        <v>376</v>
      </c>
      <c r="E542" s="156" t="s">
        <v>1</v>
      </c>
      <c r="F542" s="157" t="s">
        <v>1592</v>
      </c>
      <c r="H542" s="158">
        <v>78</v>
      </c>
      <c r="I542" s="159"/>
      <c r="L542" s="155"/>
      <c r="M542" s="160"/>
      <c r="T542" s="161"/>
      <c r="AT542" s="156" t="s">
        <v>376</v>
      </c>
      <c r="AU542" s="156" t="s">
        <v>84</v>
      </c>
      <c r="AV542" s="12" t="s">
        <v>86</v>
      </c>
      <c r="AW542" s="12" t="s">
        <v>34</v>
      </c>
      <c r="AX542" s="12" t="s">
        <v>77</v>
      </c>
      <c r="AY542" s="156" t="s">
        <v>339</v>
      </c>
    </row>
    <row r="543" spans="2:65" s="12" customFormat="1" x14ac:dyDescent="0.2">
      <c r="B543" s="155"/>
      <c r="D543" s="150" t="s">
        <v>376</v>
      </c>
      <c r="E543" s="156" t="s">
        <v>1</v>
      </c>
      <c r="F543" s="157" t="s">
        <v>1593</v>
      </c>
      <c r="H543" s="158">
        <v>480</v>
      </c>
      <c r="I543" s="159"/>
      <c r="L543" s="155"/>
      <c r="M543" s="160"/>
      <c r="T543" s="161"/>
      <c r="AT543" s="156" t="s">
        <v>376</v>
      </c>
      <c r="AU543" s="156" t="s">
        <v>84</v>
      </c>
      <c r="AV543" s="12" t="s">
        <v>86</v>
      </c>
      <c r="AW543" s="12" t="s">
        <v>34</v>
      </c>
      <c r="AX543" s="12" t="s">
        <v>77</v>
      </c>
      <c r="AY543" s="156" t="s">
        <v>339</v>
      </c>
    </row>
    <row r="544" spans="2:65" s="12" customFormat="1" x14ac:dyDescent="0.2">
      <c r="B544" s="155"/>
      <c r="D544" s="150" t="s">
        <v>376</v>
      </c>
      <c r="E544" s="156" t="s">
        <v>1</v>
      </c>
      <c r="F544" s="157" t="s">
        <v>1594</v>
      </c>
      <c r="H544" s="158">
        <v>195</v>
      </c>
      <c r="I544" s="159"/>
      <c r="L544" s="155"/>
      <c r="M544" s="160"/>
      <c r="T544" s="161"/>
      <c r="AT544" s="156" t="s">
        <v>376</v>
      </c>
      <c r="AU544" s="156" t="s">
        <v>84</v>
      </c>
      <c r="AV544" s="12" t="s">
        <v>86</v>
      </c>
      <c r="AW544" s="12" t="s">
        <v>34</v>
      </c>
      <c r="AX544" s="12" t="s">
        <v>77</v>
      </c>
      <c r="AY544" s="156" t="s">
        <v>339</v>
      </c>
    </row>
    <row r="545" spans="2:65" s="12" customFormat="1" x14ac:dyDescent="0.2">
      <c r="B545" s="155"/>
      <c r="D545" s="150" t="s">
        <v>376</v>
      </c>
      <c r="E545" s="156" t="s">
        <v>1</v>
      </c>
      <c r="F545" s="157" t="s">
        <v>1595</v>
      </c>
      <c r="H545" s="158">
        <v>12</v>
      </c>
      <c r="I545" s="159"/>
      <c r="L545" s="155"/>
      <c r="M545" s="160"/>
      <c r="T545" s="161"/>
      <c r="AT545" s="156" t="s">
        <v>376</v>
      </c>
      <c r="AU545" s="156" t="s">
        <v>84</v>
      </c>
      <c r="AV545" s="12" t="s">
        <v>86</v>
      </c>
      <c r="AW545" s="12" t="s">
        <v>34</v>
      </c>
      <c r="AX545" s="12" t="s">
        <v>77</v>
      </c>
      <c r="AY545" s="156" t="s">
        <v>339</v>
      </c>
    </row>
    <row r="546" spans="2:65" s="13" customFormat="1" x14ac:dyDescent="0.2">
      <c r="B546" s="162"/>
      <c r="D546" s="150" t="s">
        <v>376</v>
      </c>
      <c r="E546" s="163" t="s">
        <v>1</v>
      </c>
      <c r="F546" s="164" t="s">
        <v>398</v>
      </c>
      <c r="H546" s="165">
        <v>5127.4380000000001</v>
      </c>
      <c r="I546" s="166"/>
      <c r="L546" s="162"/>
      <c r="M546" s="167"/>
      <c r="T546" s="168"/>
      <c r="AT546" s="163" t="s">
        <v>376</v>
      </c>
      <c r="AU546" s="163" t="s">
        <v>84</v>
      </c>
      <c r="AV546" s="13" t="s">
        <v>249</v>
      </c>
      <c r="AW546" s="13" t="s">
        <v>3</v>
      </c>
      <c r="AX546" s="13" t="s">
        <v>84</v>
      </c>
      <c r="AY546" s="163" t="s">
        <v>339</v>
      </c>
    </row>
    <row r="547" spans="2:65" s="1" customFormat="1" ht="24.15" customHeight="1" x14ac:dyDescent="0.2">
      <c r="B547" s="136"/>
      <c r="C547" s="137" t="s">
        <v>1596</v>
      </c>
      <c r="D547" s="137" t="s">
        <v>342</v>
      </c>
      <c r="E547" s="138" t="s">
        <v>568</v>
      </c>
      <c r="F547" s="139" t="s">
        <v>569</v>
      </c>
      <c r="G547" s="140" t="s">
        <v>493</v>
      </c>
      <c r="H547" s="141">
        <v>5127.4380000000001</v>
      </c>
      <c r="I547" s="142"/>
      <c r="J547" s="143">
        <f>ROUND(I547*H547,2)</f>
        <v>0</v>
      </c>
      <c r="K547" s="139" t="s">
        <v>346</v>
      </c>
      <c r="L547" s="32"/>
      <c r="M547" s="144" t="s">
        <v>1</v>
      </c>
      <c r="N547" s="145" t="s">
        <v>42</v>
      </c>
      <c r="P547" s="146">
        <f>O547*H547</f>
        <v>0</v>
      </c>
      <c r="Q547" s="146">
        <v>0</v>
      </c>
      <c r="R547" s="146">
        <f>Q547*H547</f>
        <v>0</v>
      </c>
      <c r="S547" s="146">
        <v>0</v>
      </c>
      <c r="T547" s="147">
        <f>S547*H547</f>
        <v>0</v>
      </c>
      <c r="AR547" s="148" t="s">
        <v>530</v>
      </c>
      <c r="AT547" s="148" t="s">
        <v>342</v>
      </c>
      <c r="AU547" s="148" t="s">
        <v>84</v>
      </c>
      <c r="AY547" s="17" t="s">
        <v>339</v>
      </c>
      <c r="BE547" s="149">
        <f>IF(N547="základní",J547,0)</f>
        <v>0</v>
      </c>
      <c r="BF547" s="149">
        <f>IF(N547="snížená",J547,0)</f>
        <v>0</v>
      </c>
      <c r="BG547" s="149">
        <f>IF(N547="zákl. přenesená",J547,0)</f>
        <v>0</v>
      </c>
      <c r="BH547" s="149">
        <f>IF(N547="sníž. přenesená",J547,0)</f>
        <v>0</v>
      </c>
      <c r="BI547" s="149">
        <f>IF(N547="nulová",J547,0)</f>
        <v>0</v>
      </c>
      <c r="BJ547" s="17" t="s">
        <v>84</v>
      </c>
      <c r="BK547" s="149">
        <f>ROUND(I547*H547,2)</f>
        <v>0</v>
      </c>
      <c r="BL547" s="17" t="s">
        <v>530</v>
      </c>
      <c r="BM547" s="148" t="s">
        <v>1597</v>
      </c>
    </row>
    <row r="548" spans="2:65" s="1" customFormat="1" ht="38.4" x14ac:dyDescent="0.2">
      <c r="B548" s="32"/>
      <c r="D548" s="150" t="s">
        <v>348</v>
      </c>
      <c r="F548" s="151" t="s">
        <v>571</v>
      </c>
      <c r="I548" s="152"/>
      <c r="L548" s="32"/>
      <c r="M548" s="153"/>
      <c r="T548" s="56"/>
      <c r="AT548" s="17" t="s">
        <v>348</v>
      </c>
      <c r="AU548" s="17" t="s">
        <v>84</v>
      </c>
    </row>
    <row r="549" spans="2:65" s="12" customFormat="1" x14ac:dyDescent="0.2">
      <c r="B549" s="155"/>
      <c r="D549" s="150" t="s">
        <v>376</v>
      </c>
      <c r="E549" s="156" t="s">
        <v>1</v>
      </c>
      <c r="F549" s="157" t="s">
        <v>1598</v>
      </c>
      <c r="H549" s="158">
        <v>5127.4380000000001</v>
      </c>
      <c r="I549" s="159"/>
      <c r="L549" s="155"/>
      <c r="M549" s="160"/>
      <c r="T549" s="161"/>
      <c r="AT549" s="156" t="s">
        <v>376</v>
      </c>
      <c r="AU549" s="156" t="s">
        <v>84</v>
      </c>
      <c r="AV549" s="12" t="s">
        <v>86</v>
      </c>
      <c r="AW549" s="12" t="s">
        <v>34</v>
      </c>
      <c r="AX549" s="12" t="s">
        <v>84</v>
      </c>
      <c r="AY549" s="156" t="s">
        <v>339</v>
      </c>
    </row>
    <row r="550" spans="2:65" s="1" customFormat="1" ht="24.15" customHeight="1" x14ac:dyDescent="0.2">
      <c r="B550" s="136"/>
      <c r="C550" s="137" t="s">
        <v>494</v>
      </c>
      <c r="D550" s="137" t="s">
        <v>342</v>
      </c>
      <c r="E550" s="138" t="s">
        <v>583</v>
      </c>
      <c r="F550" s="139" t="s">
        <v>584</v>
      </c>
      <c r="G550" s="140" t="s">
        <v>493</v>
      </c>
      <c r="H550" s="141">
        <v>5127.4380000000001</v>
      </c>
      <c r="I550" s="142"/>
      <c r="J550" s="143">
        <f>ROUND(I550*H550,2)</f>
        <v>0</v>
      </c>
      <c r="K550" s="139" t="s">
        <v>346</v>
      </c>
      <c r="L550" s="32"/>
      <c r="M550" s="144" t="s">
        <v>1</v>
      </c>
      <c r="N550" s="145" t="s">
        <v>42</v>
      </c>
      <c r="P550" s="146">
        <f>O550*H550</f>
        <v>0</v>
      </c>
      <c r="Q550" s="146">
        <v>0</v>
      </c>
      <c r="R550" s="146">
        <f>Q550*H550</f>
        <v>0</v>
      </c>
      <c r="S550" s="146">
        <v>0</v>
      </c>
      <c r="T550" s="147">
        <f>S550*H550</f>
        <v>0</v>
      </c>
      <c r="AR550" s="148" t="s">
        <v>530</v>
      </c>
      <c r="AT550" s="148" t="s">
        <v>342</v>
      </c>
      <c r="AU550" s="148" t="s">
        <v>84</v>
      </c>
      <c r="AY550" s="17" t="s">
        <v>339</v>
      </c>
      <c r="BE550" s="149">
        <f>IF(N550="základní",J550,0)</f>
        <v>0</v>
      </c>
      <c r="BF550" s="149">
        <f>IF(N550="snížená",J550,0)</f>
        <v>0</v>
      </c>
      <c r="BG550" s="149">
        <f>IF(N550="zákl. přenesená",J550,0)</f>
        <v>0</v>
      </c>
      <c r="BH550" s="149">
        <f>IF(N550="sníž. přenesená",J550,0)</f>
        <v>0</v>
      </c>
      <c r="BI550" s="149">
        <f>IF(N550="nulová",J550,0)</f>
        <v>0</v>
      </c>
      <c r="BJ550" s="17" t="s">
        <v>84</v>
      </c>
      <c r="BK550" s="149">
        <f>ROUND(I550*H550,2)</f>
        <v>0</v>
      </c>
      <c r="BL550" s="17" t="s">
        <v>530</v>
      </c>
      <c r="BM550" s="148" t="s">
        <v>1599</v>
      </c>
    </row>
    <row r="551" spans="2:65" s="1" customFormat="1" ht="38.4" x14ac:dyDescent="0.2">
      <c r="B551" s="32"/>
      <c r="D551" s="150" t="s">
        <v>348</v>
      </c>
      <c r="F551" s="151" t="s">
        <v>586</v>
      </c>
      <c r="I551" s="152"/>
      <c r="L551" s="32"/>
      <c r="M551" s="153"/>
      <c r="T551" s="56"/>
      <c r="AT551" s="17" t="s">
        <v>348</v>
      </c>
      <c r="AU551" s="17" t="s">
        <v>84</v>
      </c>
    </row>
    <row r="552" spans="2:65" s="12" customFormat="1" x14ac:dyDescent="0.2">
      <c r="B552" s="155"/>
      <c r="D552" s="150" t="s">
        <v>376</v>
      </c>
      <c r="E552" s="156" t="s">
        <v>1</v>
      </c>
      <c r="F552" s="157" t="s">
        <v>1598</v>
      </c>
      <c r="H552" s="158">
        <v>5127.4380000000001</v>
      </c>
      <c r="I552" s="159"/>
      <c r="L552" s="155"/>
      <c r="M552" s="160"/>
      <c r="T552" s="161"/>
      <c r="AT552" s="156" t="s">
        <v>376</v>
      </c>
      <c r="AU552" s="156" t="s">
        <v>84</v>
      </c>
      <c r="AV552" s="12" t="s">
        <v>86</v>
      </c>
      <c r="AW552" s="12" t="s">
        <v>34</v>
      </c>
      <c r="AX552" s="12" t="s">
        <v>84</v>
      </c>
      <c r="AY552" s="156" t="s">
        <v>339</v>
      </c>
    </row>
    <row r="553" spans="2:65" s="1" customFormat="1" ht="16.5" customHeight="1" x14ac:dyDescent="0.2">
      <c r="B553" s="136"/>
      <c r="C553" s="137" t="s">
        <v>1600</v>
      </c>
      <c r="D553" s="137" t="s">
        <v>342</v>
      </c>
      <c r="E553" s="138" t="s">
        <v>562</v>
      </c>
      <c r="F553" s="139" t="s">
        <v>563</v>
      </c>
      <c r="G553" s="140" t="s">
        <v>493</v>
      </c>
      <c r="H553" s="141">
        <v>7427.65</v>
      </c>
      <c r="I553" s="142"/>
      <c r="J553" s="143">
        <f>ROUND(I553*H553,2)</f>
        <v>0</v>
      </c>
      <c r="K553" s="139" t="s">
        <v>346</v>
      </c>
      <c r="L553" s="32"/>
      <c r="M553" s="144" t="s">
        <v>1</v>
      </c>
      <c r="N553" s="145" t="s">
        <v>42</v>
      </c>
      <c r="P553" s="146">
        <f>O553*H553</f>
        <v>0</v>
      </c>
      <c r="Q553" s="146">
        <v>0</v>
      </c>
      <c r="R553" s="146">
        <f>Q553*H553</f>
        <v>0</v>
      </c>
      <c r="S553" s="146">
        <v>0</v>
      </c>
      <c r="T553" s="147">
        <f>S553*H553</f>
        <v>0</v>
      </c>
      <c r="AR553" s="148" t="s">
        <v>530</v>
      </c>
      <c r="AT553" s="148" t="s">
        <v>342</v>
      </c>
      <c r="AU553" s="148" t="s">
        <v>84</v>
      </c>
      <c r="AY553" s="17" t="s">
        <v>339</v>
      </c>
      <c r="BE553" s="149">
        <f>IF(N553="základní",J553,0)</f>
        <v>0</v>
      </c>
      <c r="BF553" s="149">
        <f>IF(N553="snížená",J553,0)</f>
        <v>0</v>
      </c>
      <c r="BG553" s="149">
        <f>IF(N553="zákl. přenesená",J553,0)</f>
        <v>0</v>
      </c>
      <c r="BH553" s="149">
        <f>IF(N553="sníž. přenesená",J553,0)</f>
        <v>0</v>
      </c>
      <c r="BI553" s="149">
        <f>IF(N553="nulová",J553,0)</f>
        <v>0</v>
      </c>
      <c r="BJ553" s="17" t="s">
        <v>84</v>
      </c>
      <c r="BK553" s="149">
        <f>ROUND(I553*H553,2)</f>
        <v>0</v>
      </c>
      <c r="BL553" s="17" t="s">
        <v>530</v>
      </c>
      <c r="BM553" s="148" t="s">
        <v>1601</v>
      </c>
    </row>
    <row r="554" spans="2:65" s="1" customFormat="1" ht="28.8" x14ac:dyDescent="0.2">
      <c r="B554" s="32"/>
      <c r="D554" s="150" t="s">
        <v>348</v>
      </c>
      <c r="F554" s="151" t="s">
        <v>565</v>
      </c>
      <c r="I554" s="152"/>
      <c r="L554" s="32"/>
      <c r="M554" s="153"/>
      <c r="T554" s="56"/>
      <c r="AT554" s="17" t="s">
        <v>348</v>
      </c>
      <c r="AU554" s="17" t="s">
        <v>84</v>
      </c>
    </row>
    <row r="555" spans="2:65" s="12" customFormat="1" x14ac:dyDescent="0.2">
      <c r="B555" s="155"/>
      <c r="D555" s="150" t="s">
        <v>376</v>
      </c>
      <c r="E555" s="156" t="s">
        <v>1</v>
      </c>
      <c r="F555" s="157" t="s">
        <v>1602</v>
      </c>
      <c r="H555" s="158">
        <v>163</v>
      </c>
      <c r="I555" s="159"/>
      <c r="L555" s="155"/>
      <c r="M555" s="160"/>
      <c r="T555" s="161"/>
      <c r="AT555" s="156" t="s">
        <v>376</v>
      </c>
      <c r="AU555" s="156" t="s">
        <v>84</v>
      </c>
      <c r="AV555" s="12" t="s">
        <v>86</v>
      </c>
      <c r="AW555" s="12" t="s">
        <v>34</v>
      </c>
      <c r="AX555" s="12" t="s">
        <v>77</v>
      </c>
      <c r="AY555" s="156" t="s">
        <v>339</v>
      </c>
    </row>
    <row r="556" spans="2:65" s="12" customFormat="1" x14ac:dyDescent="0.2">
      <c r="B556" s="155"/>
      <c r="D556" s="150" t="s">
        <v>376</v>
      </c>
      <c r="E556" s="156" t="s">
        <v>1</v>
      </c>
      <c r="F556" s="157" t="s">
        <v>1160</v>
      </c>
      <c r="H556" s="158">
        <v>28.49</v>
      </c>
      <c r="I556" s="159"/>
      <c r="L556" s="155"/>
      <c r="M556" s="160"/>
      <c r="T556" s="161"/>
      <c r="AT556" s="156" t="s">
        <v>376</v>
      </c>
      <c r="AU556" s="156" t="s">
        <v>84</v>
      </c>
      <c r="AV556" s="12" t="s">
        <v>86</v>
      </c>
      <c r="AW556" s="12" t="s">
        <v>34</v>
      </c>
      <c r="AX556" s="12" t="s">
        <v>77</v>
      </c>
      <c r="AY556" s="156" t="s">
        <v>339</v>
      </c>
    </row>
    <row r="557" spans="2:65" s="12" customFormat="1" x14ac:dyDescent="0.2">
      <c r="B557" s="155"/>
      <c r="D557" s="150" t="s">
        <v>376</v>
      </c>
      <c r="E557" s="156" t="s">
        <v>1</v>
      </c>
      <c r="F557" s="157" t="s">
        <v>1161</v>
      </c>
      <c r="H557" s="158">
        <v>63.968000000000004</v>
      </c>
      <c r="I557" s="159"/>
      <c r="L557" s="155"/>
      <c r="M557" s="160"/>
      <c r="T557" s="161"/>
      <c r="AT557" s="156" t="s">
        <v>376</v>
      </c>
      <c r="AU557" s="156" t="s">
        <v>84</v>
      </c>
      <c r="AV557" s="12" t="s">
        <v>86</v>
      </c>
      <c r="AW557" s="12" t="s">
        <v>34</v>
      </c>
      <c r="AX557" s="12" t="s">
        <v>77</v>
      </c>
      <c r="AY557" s="156" t="s">
        <v>339</v>
      </c>
    </row>
    <row r="558" spans="2:65" s="12" customFormat="1" x14ac:dyDescent="0.2">
      <c r="B558" s="155"/>
      <c r="D558" s="150" t="s">
        <v>376</v>
      </c>
      <c r="E558" s="156" t="s">
        <v>1</v>
      </c>
      <c r="F558" s="157" t="s">
        <v>1162</v>
      </c>
      <c r="H558" s="158">
        <v>108.43</v>
      </c>
      <c r="I558" s="159"/>
      <c r="L558" s="155"/>
      <c r="M558" s="160"/>
      <c r="T558" s="161"/>
      <c r="AT558" s="156" t="s">
        <v>376</v>
      </c>
      <c r="AU558" s="156" t="s">
        <v>84</v>
      </c>
      <c r="AV558" s="12" t="s">
        <v>86</v>
      </c>
      <c r="AW558" s="12" t="s">
        <v>34</v>
      </c>
      <c r="AX558" s="12" t="s">
        <v>77</v>
      </c>
      <c r="AY558" s="156" t="s">
        <v>339</v>
      </c>
    </row>
    <row r="559" spans="2:65" s="12" customFormat="1" x14ac:dyDescent="0.2">
      <c r="B559" s="155"/>
      <c r="D559" s="150" t="s">
        <v>376</v>
      </c>
      <c r="E559" s="156" t="s">
        <v>1</v>
      </c>
      <c r="F559" s="157" t="s">
        <v>1163</v>
      </c>
      <c r="H559" s="158">
        <v>55.067999999999998</v>
      </c>
      <c r="I559" s="159"/>
      <c r="L559" s="155"/>
      <c r="M559" s="160"/>
      <c r="T559" s="161"/>
      <c r="AT559" s="156" t="s">
        <v>376</v>
      </c>
      <c r="AU559" s="156" t="s">
        <v>84</v>
      </c>
      <c r="AV559" s="12" t="s">
        <v>86</v>
      </c>
      <c r="AW559" s="12" t="s">
        <v>34</v>
      </c>
      <c r="AX559" s="12" t="s">
        <v>77</v>
      </c>
      <c r="AY559" s="156" t="s">
        <v>339</v>
      </c>
    </row>
    <row r="560" spans="2:65" s="12" customFormat="1" x14ac:dyDescent="0.2">
      <c r="B560" s="155"/>
      <c r="D560" s="150" t="s">
        <v>376</v>
      </c>
      <c r="E560" s="156" t="s">
        <v>1</v>
      </c>
      <c r="F560" s="157" t="s">
        <v>1164</v>
      </c>
      <c r="H560" s="158">
        <v>48.637</v>
      </c>
      <c r="I560" s="159"/>
      <c r="L560" s="155"/>
      <c r="M560" s="160"/>
      <c r="T560" s="161"/>
      <c r="AT560" s="156" t="s">
        <v>376</v>
      </c>
      <c r="AU560" s="156" t="s">
        <v>84</v>
      </c>
      <c r="AV560" s="12" t="s">
        <v>86</v>
      </c>
      <c r="AW560" s="12" t="s">
        <v>34</v>
      </c>
      <c r="AX560" s="12" t="s">
        <v>77</v>
      </c>
      <c r="AY560" s="156" t="s">
        <v>339</v>
      </c>
    </row>
    <row r="561" spans="2:65" s="12" customFormat="1" x14ac:dyDescent="0.2">
      <c r="B561" s="155"/>
      <c r="D561" s="150" t="s">
        <v>376</v>
      </c>
      <c r="E561" s="156" t="s">
        <v>1</v>
      </c>
      <c r="F561" s="157" t="s">
        <v>1165</v>
      </c>
      <c r="H561" s="158">
        <v>1104.192</v>
      </c>
      <c r="I561" s="159"/>
      <c r="L561" s="155"/>
      <c r="M561" s="160"/>
      <c r="T561" s="161"/>
      <c r="AT561" s="156" t="s">
        <v>376</v>
      </c>
      <c r="AU561" s="156" t="s">
        <v>84</v>
      </c>
      <c r="AV561" s="12" t="s">
        <v>86</v>
      </c>
      <c r="AW561" s="12" t="s">
        <v>34</v>
      </c>
      <c r="AX561" s="12" t="s">
        <v>77</v>
      </c>
      <c r="AY561" s="156" t="s">
        <v>339</v>
      </c>
    </row>
    <row r="562" spans="2:65" s="12" customFormat="1" x14ac:dyDescent="0.2">
      <c r="B562" s="155"/>
      <c r="D562" s="150" t="s">
        <v>376</v>
      </c>
      <c r="E562" s="156" t="s">
        <v>1</v>
      </c>
      <c r="F562" s="157" t="s">
        <v>1166</v>
      </c>
      <c r="H562" s="158">
        <v>279.75</v>
      </c>
      <c r="I562" s="159"/>
      <c r="L562" s="155"/>
      <c r="M562" s="160"/>
      <c r="T562" s="161"/>
      <c r="AT562" s="156" t="s">
        <v>376</v>
      </c>
      <c r="AU562" s="156" t="s">
        <v>84</v>
      </c>
      <c r="AV562" s="12" t="s">
        <v>86</v>
      </c>
      <c r="AW562" s="12" t="s">
        <v>34</v>
      </c>
      <c r="AX562" s="12" t="s">
        <v>77</v>
      </c>
      <c r="AY562" s="156" t="s">
        <v>339</v>
      </c>
    </row>
    <row r="563" spans="2:65" s="12" customFormat="1" x14ac:dyDescent="0.2">
      <c r="B563" s="155"/>
      <c r="D563" s="150" t="s">
        <v>376</v>
      </c>
      <c r="E563" s="156" t="s">
        <v>1</v>
      </c>
      <c r="F563" s="157" t="s">
        <v>1167</v>
      </c>
      <c r="H563" s="158">
        <v>181.44</v>
      </c>
      <c r="I563" s="159"/>
      <c r="L563" s="155"/>
      <c r="M563" s="160"/>
      <c r="T563" s="161"/>
      <c r="AT563" s="156" t="s">
        <v>376</v>
      </c>
      <c r="AU563" s="156" t="s">
        <v>84</v>
      </c>
      <c r="AV563" s="12" t="s">
        <v>86</v>
      </c>
      <c r="AW563" s="12" t="s">
        <v>34</v>
      </c>
      <c r="AX563" s="12" t="s">
        <v>77</v>
      </c>
      <c r="AY563" s="156" t="s">
        <v>339</v>
      </c>
    </row>
    <row r="564" spans="2:65" s="12" customFormat="1" x14ac:dyDescent="0.2">
      <c r="B564" s="155"/>
      <c r="D564" s="150" t="s">
        <v>376</v>
      </c>
      <c r="E564" s="156" t="s">
        <v>1</v>
      </c>
      <c r="F564" s="157" t="s">
        <v>1168</v>
      </c>
      <c r="H564" s="158">
        <v>127.45</v>
      </c>
      <c r="I564" s="159"/>
      <c r="L564" s="155"/>
      <c r="M564" s="160"/>
      <c r="T564" s="161"/>
      <c r="AT564" s="156" t="s">
        <v>376</v>
      </c>
      <c r="AU564" s="156" t="s">
        <v>84</v>
      </c>
      <c r="AV564" s="12" t="s">
        <v>86</v>
      </c>
      <c r="AW564" s="12" t="s">
        <v>34</v>
      </c>
      <c r="AX564" s="12" t="s">
        <v>77</v>
      </c>
      <c r="AY564" s="156" t="s">
        <v>339</v>
      </c>
    </row>
    <row r="565" spans="2:65" s="12" customFormat="1" x14ac:dyDescent="0.2">
      <c r="B565" s="155"/>
      <c r="D565" s="150" t="s">
        <v>376</v>
      </c>
      <c r="E565" s="156" t="s">
        <v>1</v>
      </c>
      <c r="F565" s="157" t="s">
        <v>1169</v>
      </c>
      <c r="H565" s="158">
        <v>169.274</v>
      </c>
      <c r="I565" s="159"/>
      <c r="L565" s="155"/>
      <c r="M565" s="160"/>
      <c r="T565" s="161"/>
      <c r="AT565" s="156" t="s">
        <v>376</v>
      </c>
      <c r="AU565" s="156" t="s">
        <v>84</v>
      </c>
      <c r="AV565" s="12" t="s">
        <v>86</v>
      </c>
      <c r="AW565" s="12" t="s">
        <v>34</v>
      </c>
      <c r="AX565" s="12" t="s">
        <v>77</v>
      </c>
      <c r="AY565" s="156" t="s">
        <v>339</v>
      </c>
    </row>
    <row r="566" spans="2:65" s="12" customFormat="1" x14ac:dyDescent="0.2">
      <c r="B566" s="155"/>
      <c r="D566" s="150" t="s">
        <v>376</v>
      </c>
      <c r="E566" s="156" t="s">
        <v>1</v>
      </c>
      <c r="F566" s="157" t="s">
        <v>1170</v>
      </c>
      <c r="H566" s="158">
        <v>968.62</v>
      </c>
      <c r="I566" s="159"/>
      <c r="L566" s="155"/>
      <c r="M566" s="160"/>
      <c r="T566" s="161"/>
      <c r="AT566" s="156" t="s">
        <v>376</v>
      </c>
      <c r="AU566" s="156" t="s">
        <v>84</v>
      </c>
      <c r="AV566" s="12" t="s">
        <v>86</v>
      </c>
      <c r="AW566" s="12" t="s">
        <v>34</v>
      </c>
      <c r="AX566" s="12" t="s">
        <v>77</v>
      </c>
      <c r="AY566" s="156" t="s">
        <v>339</v>
      </c>
    </row>
    <row r="567" spans="2:65" s="12" customFormat="1" x14ac:dyDescent="0.2">
      <c r="B567" s="155"/>
      <c r="D567" s="150" t="s">
        <v>376</v>
      </c>
      <c r="E567" s="156" t="s">
        <v>1</v>
      </c>
      <c r="F567" s="157" t="s">
        <v>1171</v>
      </c>
      <c r="H567" s="158">
        <v>136.72800000000001</v>
      </c>
      <c r="I567" s="159"/>
      <c r="L567" s="155"/>
      <c r="M567" s="160"/>
      <c r="T567" s="161"/>
      <c r="AT567" s="156" t="s">
        <v>376</v>
      </c>
      <c r="AU567" s="156" t="s">
        <v>84</v>
      </c>
      <c r="AV567" s="12" t="s">
        <v>86</v>
      </c>
      <c r="AW567" s="12" t="s">
        <v>34</v>
      </c>
      <c r="AX567" s="12" t="s">
        <v>77</v>
      </c>
      <c r="AY567" s="156" t="s">
        <v>339</v>
      </c>
    </row>
    <row r="568" spans="2:65" s="12" customFormat="1" x14ac:dyDescent="0.2">
      <c r="B568" s="155"/>
      <c r="D568" s="150" t="s">
        <v>376</v>
      </c>
      <c r="E568" s="156" t="s">
        <v>1</v>
      </c>
      <c r="F568" s="157" t="s">
        <v>1172</v>
      </c>
      <c r="H568" s="158">
        <v>237.375</v>
      </c>
      <c r="I568" s="159"/>
      <c r="L568" s="155"/>
      <c r="M568" s="160"/>
      <c r="T568" s="161"/>
      <c r="AT568" s="156" t="s">
        <v>376</v>
      </c>
      <c r="AU568" s="156" t="s">
        <v>84</v>
      </c>
      <c r="AV568" s="12" t="s">
        <v>86</v>
      </c>
      <c r="AW568" s="12" t="s">
        <v>34</v>
      </c>
      <c r="AX568" s="12" t="s">
        <v>77</v>
      </c>
      <c r="AY568" s="156" t="s">
        <v>339</v>
      </c>
    </row>
    <row r="569" spans="2:65" s="12" customFormat="1" x14ac:dyDescent="0.2">
      <c r="B569" s="155"/>
      <c r="D569" s="150" t="s">
        <v>376</v>
      </c>
      <c r="E569" s="156" t="s">
        <v>1</v>
      </c>
      <c r="F569" s="157" t="s">
        <v>1173</v>
      </c>
      <c r="H569" s="158">
        <v>131.03100000000001</v>
      </c>
      <c r="I569" s="159"/>
      <c r="L569" s="155"/>
      <c r="M569" s="160"/>
      <c r="T569" s="161"/>
      <c r="AT569" s="156" t="s">
        <v>376</v>
      </c>
      <c r="AU569" s="156" t="s">
        <v>84</v>
      </c>
      <c r="AV569" s="12" t="s">
        <v>86</v>
      </c>
      <c r="AW569" s="12" t="s">
        <v>34</v>
      </c>
      <c r="AX569" s="12" t="s">
        <v>77</v>
      </c>
      <c r="AY569" s="156" t="s">
        <v>339</v>
      </c>
    </row>
    <row r="570" spans="2:65" s="12" customFormat="1" x14ac:dyDescent="0.2">
      <c r="B570" s="155"/>
      <c r="D570" s="150" t="s">
        <v>376</v>
      </c>
      <c r="E570" s="156" t="s">
        <v>1</v>
      </c>
      <c r="F570" s="157" t="s">
        <v>1174</v>
      </c>
      <c r="H570" s="158">
        <v>323.01900000000001</v>
      </c>
      <c r="I570" s="159"/>
      <c r="L570" s="155"/>
      <c r="M570" s="160"/>
      <c r="T570" s="161"/>
      <c r="AT570" s="156" t="s">
        <v>376</v>
      </c>
      <c r="AU570" s="156" t="s">
        <v>84</v>
      </c>
      <c r="AV570" s="12" t="s">
        <v>86</v>
      </c>
      <c r="AW570" s="12" t="s">
        <v>34</v>
      </c>
      <c r="AX570" s="12" t="s">
        <v>77</v>
      </c>
      <c r="AY570" s="156" t="s">
        <v>339</v>
      </c>
    </row>
    <row r="571" spans="2:65" s="14" customFormat="1" x14ac:dyDescent="0.2">
      <c r="B571" s="182"/>
      <c r="D571" s="150" t="s">
        <v>376</v>
      </c>
      <c r="E571" s="183" t="s">
        <v>1</v>
      </c>
      <c r="F571" s="184" t="s">
        <v>1603</v>
      </c>
      <c r="H571" s="185">
        <v>4126.4719999999998</v>
      </c>
      <c r="I571" s="186"/>
      <c r="L571" s="182"/>
      <c r="M571" s="187"/>
      <c r="T571" s="188"/>
      <c r="AT571" s="183" t="s">
        <v>376</v>
      </c>
      <c r="AU571" s="183" t="s">
        <v>84</v>
      </c>
      <c r="AV571" s="14" t="s">
        <v>97</v>
      </c>
      <c r="AW571" s="14" t="s">
        <v>34</v>
      </c>
      <c r="AX571" s="14" t="s">
        <v>77</v>
      </c>
      <c r="AY571" s="183" t="s">
        <v>339</v>
      </c>
    </row>
    <row r="572" spans="2:65" s="12" customFormat="1" x14ac:dyDescent="0.2">
      <c r="B572" s="155"/>
      <c r="D572" s="150" t="s">
        <v>376</v>
      </c>
      <c r="E572" s="156" t="s">
        <v>1</v>
      </c>
      <c r="F572" s="157" t="s">
        <v>1604</v>
      </c>
      <c r="H572" s="158">
        <v>7427.65</v>
      </c>
      <c r="I572" s="159"/>
      <c r="L572" s="155"/>
      <c r="M572" s="160"/>
      <c r="T572" s="161"/>
      <c r="AT572" s="156" t="s">
        <v>376</v>
      </c>
      <c r="AU572" s="156" t="s">
        <v>84</v>
      </c>
      <c r="AV572" s="12" t="s">
        <v>86</v>
      </c>
      <c r="AW572" s="12" t="s">
        <v>34</v>
      </c>
      <c r="AX572" s="12" t="s">
        <v>84</v>
      </c>
      <c r="AY572" s="156" t="s">
        <v>339</v>
      </c>
    </row>
    <row r="573" spans="2:65" s="1" customFormat="1" ht="24.15" customHeight="1" x14ac:dyDescent="0.2">
      <c r="B573" s="136"/>
      <c r="C573" s="137" t="s">
        <v>1605</v>
      </c>
      <c r="D573" s="137" t="s">
        <v>342</v>
      </c>
      <c r="E573" s="138" t="s">
        <v>568</v>
      </c>
      <c r="F573" s="139" t="s">
        <v>569</v>
      </c>
      <c r="G573" s="140" t="s">
        <v>493</v>
      </c>
      <c r="H573" s="141">
        <v>7427.65</v>
      </c>
      <c r="I573" s="142"/>
      <c r="J573" s="143">
        <f>ROUND(I573*H573,2)</f>
        <v>0</v>
      </c>
      <c r="K573" s="139" t="s">
        <v>346</v>
      </c>
      <c r="L573" s="32"/>
      <c r="M573" s="144" t="s">
        <v>1</v>
      </c>
      <c r="N573" s="145" t="s">
        <v>42</v>
      </c>
      <c r="P573" s="146">
        <f>O573*H573</f>
        <v>0</v>
      </c>
      <c r="Q573" s="146">
        <v>0</v>
      </c>
      <c r="R573" s="146">
        <f>Q573*H573</f>
        <v>0</v>
      </c>
      <c r="S573" s="146">
        <v>0</v>
      </c>
      <c r="T573" s="147">
        <f>S573*H573</f>
        <v>0</v>
      </c>
      <c r="AR573" s="148" t="s">
        <v>530</v>
      </c>
      <c r="AT573" s="148" t="s">
        <v>342</v>
      </c>
      <c r="AU573" s="148" t="s">
        <v>84</v>
      </c>
      <c r="AY573" s="17" t="s">
        <v>339</v>
      </c>
      <c r="BE573" s="149">
        <f>IF(N573="základní",J573,0)</f>
        <v>0</v>
      </c>
      <c r="BF573" s="149">
        <f>IF(N573="snížená",J573,0)</f>
        <v>0</v>
      </c>
      <c r="BG573" s="149">
        <f>IF(N573="zákl. přenesená",J573,0)</f>
        <v>0</v>
      </c>
      <c r="BH573" s="149">
        <f>IF(N573="sníž. přenesená",J573,0)</f>
        <v>0</v>
      </c>
      <c r="BI573" s="149">
        <f>IF(N573="nulová",J573,0)</f>
        <v>0</v>
      </c>
      <c r="BJ573" s="17" t="s">
        <v>84</v>
      </c>
      <c r="BK573" s="149">
        <f>ROUND(I573*H573,2)</f>
        <v>0</v>
      </c>
      <c r="BL573" s="17" t="s">
        <v>530</v>
      </c>
      <c r="BM573" s="148" t="s">
        <v>1606</v>
      </c>
    </row>
    <row r="574" spans="2:65" s="1" customFormat="1" ht="38.4" x14ac:dyDescent="0.2">
      <c r="B574" s="32"/>
      <c r="D574" s="150" t="s">
        <v>348</v>
      </c>
      <c r="F574" s="151" t="s">
        <v>571</v>
      </c>
      <c r="I574" s="152"/>
      <c r="L574" s="32"/>
      <c r="M574" s="153"/>
      <c r="T574" s="56"/>
      <c r="AT574" s="17" t="s">
        <v>348</v>
      </c>
      <c r="AU574" s="17" t="s">
        <v>84</v>
      </c>
    </row>
    <row r="575" spans="2:65" s="12" customFormat="1" x14ac:dyDescent="0.2">
      <c r="B575" s="155"/>
      <c r="D575" s="150" t="s">
        <v>376</v>
      </c>
      <c r="E575" s="156" t="s">
        <v>1</v>
      </c>
      <c r="F575" s="157" t="s">
        <v>1607</v>
      </c>
      <c r="H575" s="158">
        <v>7427.65</v>
      </c>
      <c r="I575" s="159"/>
      <c r="L575" s="155"/>
      <c r="M575" s="160"/>
      <c r="T575" s="161"/>
      <c r="AT575" s="156" t="s">
        <v>376</v>
      </c>
      <c r="AU575" s="156" t="s">
        <v>84</v>
      </c>
      <c r="AV575" s="12" t="s">
        <v>86</v>
      </c>
      <c r="AW575" s="12" t="s">
        <v>34</v>
      </c>
      <c r="AX575" s="12" t="s">
        <v>84</v>
      </c>
      <c r="AY575" s="156" t="s">
        <v>339</v>
      </c>
    </row>
    <row r="576" spans="2:65" s="1" customFormat="1" ht="24.15" customHeight="1" x14ac:dyDescent="0.2">
      <c r="B576" s="136"/>
      <c r="C576" s="137" t="s">
        <v>1608</v>
      </c>
      <c r="D576" s="137" t="s">
        <v>342</v>
      </c>
      <c r="E576" s="138" t="s">
        <v>568</v>
      </c>
      <c r="F576" s="139" t="s">
        <v>569</v>
      </c>
      <c r="G576" s="140" t="s">
        <v>493</v>
      </c>
      <c r="H576" s="141">
        <v>4115.2529999999997</v>
      </c>
      <c r="I576" s="142"/>
      <c r="J576" s="143">
        <f>ROUND(I576*H576,2)</f>
        <v>0</v>
      </c>
      <c r="K576" s="139" t="s">
        <v>346</v>
      </c>
      <c r="L576" s="32"/>
      <c r="M576" s="144" t="s">
        <v>1</v>
      </c>
      <c r="N576" s="145" t="s">
        <v>42</v>
      </c>
      <c r="P576" s="146">
        <f>O576*H576</f>
        <v>0</v>
      </c>
      <c r="Q576" s="146">
        <v>0</v>
      </c>
      <c r="R576" s="146">
        <f>Q576*H576</f>
        <v>0</v>
      </c>
      <c r="S576" s="146">
        <v>0</v>
      </c>
      <c r="T576" s="147">
        <f>S576*H576</f>
        <v>0</v>
      </c>
      <c r="AR576" s="148" t="s">
        <v>530</v>
      </c>
      <c r="AT576" s="148" t="s">
        <v>342</v>
      </c>
      <c r="AU576" s="148" t="s">
        <v>84</v>
      </c>
      <c r="AY576" s="17" t="s">
        <v>339</v>
      </c>
      <c r="BE576" s="149">
        <f>IF(N576="základní",J576,0)</f>
        <v>0</v>
      </c>
      <c r="BF576" s="149">
        <f>IF(N576="snížená",J576,0)</f>
        <v>0</v>
      </c>
      <c r="BG576" s="149">
        <f>IF(N576="zákl. přenesená",J576,0)</f>
        <v>0</v>
      </c>
      <c r="BH576" s="149">
        <f>IF(N576="sníž. přenesená",J576,0)</f>
        <v>0</v>
      </c>
      <c r="BI576" s="149">
        <f>IF(N576="nulová",J576,0)</f>
        <v>0</v>
      </c>
      <c r="BJ576" s="17" t="s">
        <v>84</v>
      </c>
      <c r="BK576" s="149">
        <f>ROUND(I576*H576,2)</f>
        <v>0</v>
      </c>
      <c r="BL576" s="17" t="s">
        <v>530</v>
      </c>
      <c r="BM576" s="148" t="s">
        <v>1609</v>
      </c>
    </row>
    <row r="577" spans="2:65" s="1" customFormat="1" ht="38.4" x14ac:dyDescent="0.2">
      <c r="B577" s="32"/>
      <c r="D577" s="150" t="s">
        <v>348</v>
      </c>
      <c r="F577" s="151" t="s">
        <v>571</v>
      </c>
      <c r="I577" s="152"/>
      <c r="L577" s="32"/>
      <c r="M577" s="153"/>
      <c r="T577" s="56"/>
      <c r="AT577" s="17" t="s">
        <v>348</v>
      </c>
      <c r="AU577" s="17" t="s">
        <v>84</v>
      </c>
    </row>
    <row r="578" spans="2:65" s="12" customFormat="1" x14ac:dyDescent="0.2">
      <c r="B578" s="155"/>
      <c r="D578" s="150" t="s">
        <v>376</v>
      </c>
      <c r="E578" s="156" t="s">
        <v>1</v>
      </c>
      <c r="F578" s="157" t="s">
        <v>1610</v>
      </c>
      <c r="H578" s="158">
        <v>3507.5010000000002</v>
      </c>
      <c r="I578" s="159"/>
      <c r="L578" s="155"/>
      <c r="M578" s="160"/>
      <c r="T578" s="161"/>
      <c r="AT578" s="156" t="s">
        <v>376</v>
      </c>
      <c r="AU578" s="156" t="s">
        <v>84</v>
      </c>
      <c r="AV578" s="12" t="s">
        <v>86</v>
      </c>
      <c r="AW578" s="12" t="s">
        <v>34</v>
      </c>
      <c r="AX578" s="12" t="s">
        <v>77</v>
      </c>
      <c r="AY578" s="156" t="s">
        <v>339</v>
      </c>
    </row>
    <row r="579" spans="2:65" s="12" customFormat="1" x14ac:dyDescent="0.2">
      <c r="B579" s="155"/>
      <c r="D579" s="150" t="s">
        <v>376</v>
      </c>
      <c r="E579" s="156" t="s">
        <v>1</v>
      </c>
      <c r="F579" s="157" t="s">
        <v>1611</v>
      </c>
      <c r="H579" s="158">
        <v>607.75199999999995</v>
      </c>
      <c r="I579" s="159"/>
      <c r="L579" s="155"/>
      <c r="M579" s="160"/>
      <c r="T579" s="161"/>
      <c r="AT579" s="156" t="s">
        <v>376</v>
      </c>
      <c r="AU579" s="156" t="s">
        <v>84</v>
      </c>
      <c r="AV579" s="12" t="s">
        <v>86</v>
      </c>
      <c r="AW579" s="12" t="s">
        <v>34</v>
      </c>
      <c r="AX579" s="12" t="s">
        <v>77</v>
      </c>
      <c r="AY579" s="156" t="s">
        <v>339</v>
      </c>
    </row>
    <row r="580" spans="2:65" s="13" customFormat="1" x14ac:dyDescent="0.2">
      <c r="B580" s="162"/>
      <c r="D580" s="150" t="s">
        <v>376</v>
      </c>
      <c r="E580" s="163" t="s">
        <v>1</v>
      </c>
      <c r="F580" s="164" t="s">
        <v>398</v>
      </c>
      <c r="H580" s="165">
        <v>4115.2530000000006</v>
      </c>
      <c r="I580" s="166"/>
      <c r="L580" s="162"/>
      <c r="M580" s="167"/>
      <c r="T580" s="168"/>
      <c r="AT580" s="163" t="s">
        <v>376</v>
      </c>
      <c r="AU580" s="163" t="s">
        <v>84</v>
      </c>
      <c r="AV580" s="13" t="s">
        <v>249</v>
      </c>
      <c r="AW580" s="13" t="s">
        <v>34</v>
      </c>
      <c r="AX580" s="13" t="s">
        <v>84</v>
      </c>
      <c r="AY580" s="163" t="s">
        <v>339</v>
      </c>
    </row>
    <row r="581" spans="2:65" s="15" customFormat="1" x14ac:dyDescent="0.2">
      <c r="B581" s="189"/>
      <c r="D581" s="150" t="s">
        <v>376</v>
      </c>
      <c r="E581" s="190" t="s">
        <v>1</v>
      </c>
      <c r="F581" s="191" t="s">
        <v>1612</v>
      </c>
      <c r="H581" s="190" t="s">
        <v>1</v>
      </c>
      <c r="I581" s="192"/>
      <c r="L581" s="189"/>
      <c r="M581" s="193"/>
      <c r="T581" s="194"/>
      <c r="AT581" s="190" t="s">
        <v>376</v>
      </c>
      <c r="AU581" s="190" t="s">
        <v>84</v>
      </c>
      <c r="AV581" s="15" t="s">
        <v>84</v>
      </c>
      <c r="AW581" s="15" t="s">
        <v>34</v>
      </c>
      <c r="AX581" s="15" t="s">
        <v>77</v>
      </c>
      <c r="AY581" s="190" t="s">
        <v>339</v>
      </c>
    </row>
    <row r="582" spans="2:65" s="15" customFormat="1" x14ac:dyDescent="0.2">
      <c r="B582" s="189"/>
      <c r="D582" s="150" t="s">
        <v>376</v>
      </c>
      <c r="E582" s="190" t="s">
        <v>1</v>
      </c>
      <c r="F582" s="191" t="s">
        <v>1613</v>
      </c>
      <c r="H582" s="190" t="s">
        <v>1</v>
      </c>
      <c r="I582" s="192"/>
      <c r="L582" s="189"/>
      <c r="M582" s="193"/>
      <c r="T582" s="194"/>
      <c r="AT582" s="190" t="s">
        <v>376</v>
      </c>
      <c r="AU582" s="190" t="s">
        <v>84</v>
      </c>
      <c r="AV582" s="15" t="s">
        <v>84</v>
      </c>
      <c r="AW582" s="15" t="s">
        <v>34</v>
      </c>
      <c r="AX582" s="15" t="s">
        <v>77</v>
      </c>
      <c r="AY582" s="190" t="s">
        <v>339</v>
      </c>
    </row>
    <row r="583" spans="2:65" s="1" customFormat="1" ht="16.5" customHeight="1" x14ac:dyDescent="0.2">
      <c r="B583" s="136"/>
      <c r="C583" s="137" t="s">
        <v>1614</v>
      </c>
      <c r="D583" s="137" t="s">
        <v>342</v>
      </c>
      <c r="E583" s="138" t="s">
        <v>574</v>
      </c>
      <c r="F583" s="139" t="s">
        <v>575</v>
      </c>
      <c r="G583" s="140" t="s">
        <v>493</v>
      </c>
      <c r="H583" s="141">
        <v>3713.8249999999998</v>
      </c>
      <c r="I583" s="142"/>
      <c r="J583" s="143">
        <f>ROUND(I583*H583,2)</f>
        <v>0</v>
      </c>
      <c r="K583" s="139" t="s">
        <v>346</v>
      </c>
      <c r="L583" s="32"/>
      <c r="M583" s="144" t="s">
        <v>1</v>
      </c>
      <c r="N583" s="145" t="s">
        <v>42</v>
      </c>
      <c r="P583" s="146">
        <f>O583*H583</f>
        <v>0</v>
      </c>
      <c r="Q583" s="146">
        <v>0</v>
      </c>
      <c r="R583" s="146">
        <f>Q583*H583</f>
        <v>0</v>
      </c>
      <c r="S583" s="146">
        <v>0</v>
      </c>
      <c r="T583" s="147">
        <f>S583*H583</f>
        <v>0</v>
      </c>
      <c r="AR583" s="148" t="s">
        <v>530</v>
      </c>
      <c r="AT583" s="148" t="s">
        <v>342</v>
      </c>
      <c r="AU583" s="148" t="s">
        <v>84</v>
      </c>
      <c r="AY583" s="17" t="s">
        <v>339</v>
      </c>
      <c r="BE583" s="149">
        <f>IF(N583="základní",J583,0)</f>
        <v>0</v>
      </c>
      <c r="BF583" s="149">
        <f>IF(N583="snížená",J583,0)</f>
        <v>0</v>
      </c>
      <c r="BG583" s="149">
        <f>IF(N583="zákl. přenesená",J583,0)</f>
        <v>0</v>
      </c>
      <c r="BH583" s="149">
        <f>IF(N583="sníž. přenesená",J583,0)</f>
        <v>0</v>
      </c>
      <c r="BI583" s="149">
        <f>IF(N583="nulová",J583,0)</f>
        <v>0</v>
      </c>
      <c r="BJ583" s="17" t="s">
        <v>84</v>
      </c>
      <c r="BK583" s="149">
        <f>ROUND(I583*H583,2)</f>
        <v>0</v>
      </c>
      <c r="BL583" s="17" t="s">
        <v>530</v>
      </c>
      <c r="BM583" s="148" t="s">
        <v>1615</v>
      </c>
    </row>
    <row r="584" spans="2:65" s="1" customFormat="1" ht="67.2" x14ac:dyDescent="0.2">
      <c r="B584" s="32"/>
      <c r="D584" s="150" t="s">
        <v>348</v>
      </c>
      <c r="F584" s="151" t="s">
        <v>1616</v>
      </c>
      <c r="I584" s="152"/>
      <c r="L584" s="32"/>
      <c r="M584" s="153"/>
      <c r="T584" s="56"/>
      <c r="AT584" s="17" t="s">
        <v>348</v>
      </c>
      <c r="AU584" s="17" t="s">
        <v>84</v>
      </c>
    </row>
    <row r="585" spans="2:65" s="12" customFormat="1" x14ac:dyDescent="0.2">
      <c r="B585" s="155"/>
      <c r="D585" s="150" t="s">
        <v>376</v>
      </c>
      <c r="E585" s="156" t="s">
        <v>1</v>
      </c>
      <c r="F585" s="157" t="s">
        <v>1617</v>
      </c>
      <c r="H585" s="158">
        <v>3713.8249999999998</v>
      </c>
      <c r="I585" s="159"/>
      <c r="L585" s="155"/>
      <c r="M585" s="160"/>
      <c r="T585" s="161"/>
      <c r="AT585" s="156" t="s">
        <v>376</v>
      </c>
      <c r="AU585" s="156" t="s">
        <v>84</v>
      </c>
      <c r="AV585" s="12" t="s">
        <v>86</v>
      </c>
      <c r="AW585" s="12" t="s">
        <v>34</v>
      </c>
      <c r="AX585" s="12" t="s">
        <v>84</v>
      </c>
      <c r="AY585" s="156" t="s">
        <v>339</v>
      </c>
    </row>
    <row r="586" spans="2:65" s="1" customFormat="1" ht="24.15" customHeight="1" x14ac:dyDescent="0.2">
      <c r="B586" s="136"/>
      <c r="C586" s="137" t="s">
        <v>1618</v>
      </c>
      <c r="D586" s="137" t="s">
        <v>342</v>
      </c>
      <c r="E586" s="138" t="s">
        <v>568</v>
      </c>
      <c r="F586" s="139" t="s">
        <v>569</v>
      </c>
      <c r="G586" s="140" t="s">
        <v>493</v>
      </c>
      <c r="H586" s="141">
        <v>3713.8249999999998</v>
      </c>
      <c r="I586" s="142"/>
      <c r="J586" s="143">
        <f>ROUND(I586*H586,2)</f>
        <v>0</v>
      </c>
      <c r="K586" s="139" t="s">
        <v>346</v>
      </c>
      <c r="L586" s="32"/>
      <c r="M586" s="144" t="s">
        <v>1</v>
      </c>
      <c r="N586" s="145" t="s">
        <v>42</v>
      </c>
      <c r="P586" s="146">
        <f>O586*H586</f>
        <v>0</v>
      </c>
      <c r="Q586" s="146">
        <v>0</v>
      </c>
      <c r="R586" s="146">
        <f>Q586*H586</f>
        <v>0</v>
      </c>
      <c r="S586" s="146">
        <v>0</v>
      </c>
      <c r="T586" s="147">
        <f>S586*H586</f>
        <v>0</v>
      </c>
      <c r="AR586" s="148" t="s">
        <v>530</v>
      </c>
      <c r="AT586" s="148" t="s">
        <v>342</v>
      </c>
      <c r="AU586" s="148" t="s">
        <v>84</v>
      </c>
      <c r="AY586" s="17" t="s">
        <v>339</v>
      </c>
      <c r="BE586" s="149">
        <f>IF(N586="základní",J586,0)</f>
        <v>0</v>
      </c>
      <c r="BF586" s="149">
        <f>IF(N586="snížená",J586,0)</f>
        <v>0</v>
      </c>
      <c r="BG586" s="149">
        <f>IF(N586="zákl. přenesená",J586,0)</f>
        <v>0</v>
      </c>
      <c r="BH586" s="149">
        <f>IF(N586="sníž. přenesená",J586,0)</f>
        <v>0</v>
      </c>
      <c r="BI586" s="149">
        <f>IF(N586="nulová",J586,0)</f>
        <v>0</v>
      </c>
      <c r="BJ586" s="17" t="s">
        <v>84</v>
      </c>
      <c r="BK586" s="149">
        <f>ROUND(I586*H586,2)</f>
        <v>0</v>
      </c>
      <c r="BL586" s="17" t="s">
        <v>530</v>
      </c>
      <c r="BM586" s="148" t="s">
        <v>1619</v>
      </c>
    </row>
    <row r="587" spans="2:65" s="1" customFormat="1" ht="38.4" x14ac:dyDescent="0.2">
      <c r="B587" s="32"/>
      <c r="D587" s="150" t="s">
        <v>348</v>
      </c>
      <c r="F587" s="151" t="s">
        <v>571</v>
      </c>
      <c r="I587" s="152"/>
      <c r="L587" s="32"/>
      <c r="M587" s="153"/>
      <c r="T587" s="56"/>
      <c r="AT587" s="17" t="s">
        <v>348</v>
      </c>
      <c r="AU587" s="17" t="s">
        <v>84</v>
      </c>
    </row>
    <row r="588" spans="2:65" s="12" customFormat="1" x14ac:dyDescent="0.2">
      <c r="B588" s="155"/>
      <c r="D588" s="150" t="s">
        <v>376</v>
      </c>
      <c r="E588" s="156" t="s">
        <v>1</v>
      </c>
      <c r="F588" s="157" t="s">
        <v>1617</v>
      </c>
      <c r="H588" s="158">
        <v>3713.8249999999998</v>
      </c>
      <c r="I588" s="159"/>
      <c r="L588" s="155"/>
      <c r="M588" s="160"/>
      <c r="T588" s="161"/>
      <c r="AT588" s="156" t="s">
        <v>376</v>
      </c>
      <c r="AU588" s="156" t="s">
        <v>84</v>
      </c>
      <c r="AV588" s="12" t="s">
        <v>86</v>
      </c>
      <c r="AW588" s="12" t="s">
        <v>34</v>
      </c>
      <c r="AX588" s="12" t="s">
        <v>84</v>
      </c>
      <c r="AY588" s="156" t="s">
        <v>339</v>
      </c>
    </row>
    <row r="589" spans="2:65" s="1" customFormat="1" ht="24.15" customHeight="1" x14ac:dyDescent="0.2">
      <c r="B589" s="136"/>
      <c r="C589" s="137" t="s">
        <v>1620</v>
      </c>
      <c r="D589" s="137" t="s">
        <v>342</v>
      </c>
      <c r="E589" s="138" t="s">
        <v>583</v>
      </c>
      <c r="F589" s="139" t="s">
        <v>584</v>
      </c>
      <c r="G589" s="140" t="s">
        <v>493</v>
      </c>
      <c r="H589" s="141">
        <v>3713.8249999999998</v>
      </c>
      <c r="I589" s="142"/>
      <c r="J589" s="143">
        <f>ROUND(I589*H589,2)</f>
        <v>0</v>
      </c>
      <c r="K589" s="139" t="s">
        <v>346</v>
      </c>
      <c r="L589" s="32"/>
      <c r="M589" s="144" t="s">
        <v>1</v>
      </c>
      <c r="N589" s="145" t="s">
        <v>42</v>
      </c>
      <c r="P589" s="146">
        <f>O589*H589</f>
        <v>0</v>
      </c>
      <c r="Q589" s="146">
        <v>0</v>
      </c>
      <c r="R589" s="146">
        <f>Q589*H589</f>
        <v>0</v>
      </c>
      <c r="S589" s="146">
        <v>0</v>
      </c>
      <c r="T589" s="147">
        <f>S589*H589</f>
        <v>0</v>
      </c>
      <c r="AR589" s="148" t="s">
        <v>530</v>
      </c>
      <c r="AT589" s="148" t="s">
        <v>342</v>
      </c>
      <c r="AU589" s="148" t="s">
        <v>84</v>
      </c>
      <c r="AY589" s="17" t="s">
        <v>339</v>
      </c>
      <c r="BE589" s="149">
        <f>IF(N589="základní",J589,0)</f>
        <v>0</v>
      </c>
      <c r="BF589" s="149">
        <f>IF(N589="snížená",J589,0)</f>
        <v>0</v>
      </c>
      <c r="BG589" s="149">
        <f>IF(N589="zákl. přenesená",J589,0)</f>
        <v>0</v>
      </c>
      <c r="BH589" s="149">
        <f>IF(N589="sníž. přenesená",J589,0)</f>
        <v>0</v>
      </c>
      <c r="BI589" s="149">
        <f>IF(N589="nulová",J589,0)</f>
        <v>0</v>
      </c>
      <c r="BJ589" s="17" t="s">
        <v>84</v>
      </c>
      <c r="BK589" s="149">
        <f>ROUND(I589*H589,2)</f>
        <v>0</v>
      </c>
      <c r="BL589" s="17" t="s">
        <v>530</v>
      </c>
      <c r="BM589" s="148" t="s">
        <v>1621</v>
      </c>
    </row>
    <row r="590" spans="2:65" s="1" customFormat="1" ht="38.4" x14ac:dyDescent="0.2">
      <c r="B590" s="32"/>
      <c r="D590" s="150" t="s">
        <v>348</v>
      </c>
      <c r="F590" s="151" t="s">
        <v>586</v>
      </c>
      <c r="I590" s="152"/>
      <c r="L590" s="32"/>
      <c r="M590" s="153"/>
      <c r="T590" s="56"/>
      <c r="AT590" s="17" t="s">
        <v>348</v>
      </c>
      <c r="AU590" s="17" t="s">
        <v>84</v>
      </c>
    </row>
    <row r="591" spans="2:65" s="12" customFormat="1" x14ac:dyDescent="0.2">
      <c r="B591" s="155"/>
      <c r="D591" s="150" t="s">
        <v>376</v>
      </c>
      <c r="E591" s="156" t="s">
        <v>1</v>
      </c>
      <c r="F591" s="157" t="s">
        <v>1617</v>
      </c>
      <c r="H591" s="158">
        <v>3713.8249999999998</v>
      </c>
      <c r="I591" s="159"/>
      <c r="L591" s="155"/>
      <c r="M591" s="160"/>
      <c r="T591" s="161"/>
      <c r="AT591" s="156" t="s">
        <v>376</v>
      </c>
      <c r="AU591" s="156" t="s">
        <v>84</v>
      </c>
      <c r="AV591" s="12" t="s">
        <v>86</v>
      </c>
      <c r="AW591" s="12" t="s">
        <v>34</v>
      </c>
      <c r="AX591" s="12" t="s">
        <v>84</v>
      </c>
      <c r="AY591" s="156" t="s">
        <v>339</v>
      </c>
    </row>
    <row r="592" spans="2:65" s="1" customFormat="1" ht="16.5" customHeight="1" x14ac:dyDescent="0.2">
      <c r="B592" s="136"/>
      <c r="C592" s="137" t="s">
        <v>1622</v>
      </c>
      <c r="D592" s="137" t="s">
        <v>342</v>
      </c>
      <c r="E592" s="138" t="s">
        <v>1097</v>
      </c>
      <c r="F592" s="139" t="s">
        <v>1098</v>
      </c>
      <c r="G592" s="140" t="s">
        <v>493</v>
      </c>
      <c r="H592" s="141">
        <v>1.71</v>
      </c>
      <c r="I592" s="142"/>
      <c r="J592" s="143">
        <f>ROUND(I592*H592,2)</f>
        <v>0</v>
      </c>
      <c r="K592" s="139" t="s">
        <v>346</v>
      </c>
      <c r="L592" s="32"/>
      <c r="M592" s="144" t="s">
        <v>1</v>
      </c>
      <c r="N592" s="145" t="s">
        <v>42</v>
      </c>
      <c r="P592" s="146">
        <f>O592*H592</f>
        <v>0</v>
      </c>
      <c r="Q592" s="146">
        <v>0</v>
      </c>
      <c r="R592" s="146">
        <f>Q592*H592</f>
        <v>0</v>
      </c>
      <c r="S592" s="146">
        <v>0</v>
      </c>
      <c r="T592" s="147">
        <f>S592*H592</f>
        <v>0</v>
      </c>
      <c r="AR592" s="148" t="s">
        <v>530</v>
      </c>
      <c r="AT592" s="148" t="s">
        <v>342</v>
      </c>
      <c r="AU592" s="148" t="s">
        <v>84</v>
      </c>
      <c r="AY592" s="17" t="s">
        <v>339</v>
      </c>
      <c r="BE592" s="149">
        <f>IF(N592="základní",J592,0)</f>
        <v>0</v>
      </c>
      <c r="BF592" s="149">
        <f>IF(N592="snížená",J592,0)</f>
        <v>0</v>
      </c>
      <c r="BG592" s="149">
        <f>IF(N592="zákl. přenesená",J592,0)</f>
        <v>0</v>
      </c>
      <c r="BH592" s="149">
        <f>IF(N592="sníž. přenesená",J592,0)</f>
        <v>0</v>
      </c>
      <c r="BI592" s="149">
        <f>IF(N592="nulová",J592,0)</f>
        <v>0</v>
      </c>
      <c r="BJ592" s="17" t="s">
        <v>84</v>
      </c>
      <c r="BK592" s="149">
        <f>ROUND(I592*H592,2)</f>
        <v>0</v>
      </c>
      <c r="BL592" s="17" t="s">
        <v>530</v>
      </c>
      <c r="BM592" s="148" t="s">
        <v>1623</v>
      </c>
    </row>
    <row r="593" spans="2:65" s="1" customFormat="1" ht="57.6" x14ac:dyDescent="0.2">
      <c r="B593" s="32"/>
      <c r="D593" s="150" t="s">
        <v>348</v>
      </c>
      <c r="F593" s="151" t="s">
        <v>1624</v>
      </c>
      <c r="I593" s="152"/>
      <c r="L593" s="32"/>
      <c r="M593" s="153"/>
      <c r="T593" s="56"/>
      <c r="AT593" s="17" t="s">
        <v>348</v>
      </c>
      <c r="AU593" s="17" t="s">
        <v>84</v>
      </c>
    </row>
    <row r="594" spans="2:65" s="12" customFormat="1" x14ac:dyDescent="0.2">
      <c r="B594" s="155"/>
      <c r="D594" s="150" t="s">
        <v>376</v>
      </c>
      <c r="E594" s="156" t="s">
        <v>1</v>
      </c>
      <c r="F594" s="157" t="s">
        <v>1625</v>
      </c>
      <c r="H594" s="158">
        <v>1.71</v>
      </c>
      <c r="I594" s="159"/>
      <c r="L594" s="155"/>
      <c r="M594" s="160"/>
      <c r="T594" s="161"/>
      <c r="AT594" s="156" t="s">
        <v>376</v>
      </c>
      <c r="AU594" s="156" t="s">
        <v>84</v>
      </c>
      <c r="AV594" s="12" t="s">
        <v>86</v>
      </c>
      <c r="AW594" s="12" t="s">
        <v>34</v>
      </c>
      <c r="AX594" s="12" t="s">
        <v>84</v>
      </c>
      <c r="AY594" s="156" t="s">
        <v>339</v>
      </c>
    </row>
    <row r="595" spans="2:65" s="1" customFormat="1" ht="24.15" customHeight="1" x14ac:dyDescent="0.2">
      <c r="B595" s="136"/>
      <c r="C595" s="137" t="s">
        <v>1626</v>
      </c>
      <c r="D595" s="137" t="s">
        <v>342</v>
      </c>
      <c r="E595" s="138" t="s">
        <v>568</v>
      </c>
      <c r="F595" s="139" t="s">
        <v>569</v>
      </c>
      <c r="G595" s="140" t="s">
        <v>493</v>
      </c>
      <c r="H595" s="141">
        <v>1.71</v>
      </c>
      <c r="I595" s="142"/>
      <c r="J595" s="143">
        <f>ROUND(I595*H595,2)</f>
        <v>0</v>
      </c>
      <c r="K595" s="139" t="s">
        <v>346</v>
      </c>
      <c r="L595" s="32"/>
      <c r="M595" s="144" t="s">
        <v>1</v>
      </c>
      <c r="N595" s="145" t="s">
        <v>42</v>
      </c>
      <c r="P595" s="146">
        <f>O595*H595</f>
        <v>0</v>
      </c>
      <c r="Q595" s="146">
        <v>0</v>
      </c>
      <c r="R595" s="146">
        <f>Q595*H595</f>
        <v>0</v>
      </c>
      <c r="S595" s="146">
        <v>0</v>
      </c>
      <c r="T595" s="147">
        <f>S595*H595</f>
        <v>0</v>
      </c>
      <c r="AR595" s="148" t="s">
        <v>530</v>
      </c>
      <c r="AT595" s="148" t="s">
        <v>342</v>
      </c>
      <c r="AU595" s="148" t="s">
        <v>84</v>
      </c>
      <c r="AY595" s="17" t="s">
        <v>339</v>
      </c>
      <c r="BE595" s="149">
        <f>IF(N595="základní",J595,0)</f>
        <v>0</v>
      </c>
      <c r="BF595" s="149">
        <f>IF(N595="snížená",J595,0)</f>
        <v>0</v>
      </c>
      <c r="BG595" s="149">
        <f>IF(N595="zákl. přenesená",J595,0)</f>
        <v>0</v>
      </c>
      <c r="BH595" s="149">
        <f>IF(N595="sníž. přenesená",J595,0)</f>
        <v>0</v>
      </c>
      <c r="BI595" s="149">
        <f>IF(N595="nulová",J595,0)</f>
        <v>0</v>
      </c>
      <c r="BJ595" s="17" t="s">
        <v>84</v>
      </c>
      <c r="BK595" s="149">
        <f>ROUND(I595*H595,2)</f>
        <v>0</v>
      </c>
      <c r="BL595" s="17" t="s">
        <v>530</v>
      </c>
      <c r="BM595" s="148" t="s">
        <v>1627</v>
      </c>
    </row>
    <row r="596" spans="2:65" s="1" customFormat="1" ht="38.4" x14ac:dyDescent="0.2">
      <c r="B596" s="32"/>
      <c r="D596" s="150" t="s">
        <v>348</v>
      </c>
      <c r="F596" s="151" t="s">
        <v>571</v>
      </c>
      <c r="I596" s="152"/>
      <c r="L596" s="32"/>
      <c r="M596" s="153"/>
      <c r="T596" s="56"/>
      <c r="AT596" s="17" t="s">
        <v>348</v>
      </c>
      <c r="AU596" s="17" t="s">
        <v>84</v>
      </c>
    </row>
    <row r="597" spans="2:65" s="12" customFormat="1" x14ac:dyDescent="0.2">
      <c r="B597" s="155"/>
      <c r="D597" s="150" t="s">
        <v>376</v>
      </c>
      <c r="E597" s="156" t="s">
        <v>1</v>
      </c>
      <c r="F597" s="157" t="s">
        <v>1628</v>
      </c>
      <c r="H597" s="158">
        <v>1.71</v>
      </c>
      <c r="I597" s="159"/>
      <c r="L597" s="155"/>
      <c r="M597" s="160"/>
      <c r="T597" s="161"/>
      <c r="AT597" s="156" t="s">
        <v>376</v>
      </c>
      <c r="AU597" s="156" t="s">
        <v>84</v>
      </c>
      <c r="AV597" s="12" t="s">
        <v>86</v>
      </c>
      <c r="AW597" s="12" t="s">
        <v>34</v>
      </c>
      <c r="AX597" s="12" t="s">
        <v>84</v>
      </c>
      <c r="AY597" s="156" t="s">
        <v>339</v>
      </c>
    </row>
    <row r="598" spans="2:65" s="1" customFormat="1" ht="24.15" customHeight="1" x14ac:dyDescent="0.2">
      <c r="B598" s="136"/>
      <c r="C598" s="137" t="s">
        <v>1629</v>
      </c>
      <c r="D598" s="137" t="s">
        <v>342</v>
      </c>
      <c r="E598" s="138" t="s">
        <v>583</v>
      </c>
      <c r="F598" s="139" t="s">
        <v>584</v>
      </c>
      <c r="G598" s="140" t="s">
        <v>493</v>
      </c>
      <c r="H598" s="141">
        <v>1.71</v>
      </c>
      <c r="I598" s="142"/>
      <c r="J598" s="143">
        <f>ROUND(I598*H598,2)</f>
        <v>0</v>
      </c>
      <c r="K598" s="139" t="s">
        <v>346</v>
      </c>
      <c r="L598" s="32"/>
      <c r="M598" s="144" t="s">
        <v>1</v>
      </c>
      <c r="N598" s="145" t="s">
        <v>42</v>
      </c>
      <c r="P598" s="146">
        <f>O598*H598</f>
        <v>0</v>
      </c>
      <c r="Q598" s="146">
        <v>0</v>
      </c>
      <c r="R598" s="146">
        <f>Q598*H598</f>
        <v>0</v>
      </c>
      <c r="S598" s="146">
        <v>0</v>
      </c>
      <c r="T598" s="147">
        <f>S598*H598</f>
        <v>0</v>
      </c>
      <c r="AR598" s="148" t="s">
        <v>530</v>
      </c>
      <c r="AT598" s="148" t="s">
        <v>342</v>
      </c>
      <c r="AU598" s="148" t="s">
        <v>84</v>
      </c>
      <c r="AY598" s="17" t="s">
        <v>339</v>
      </c>
      <c r="BE598" s="149">
        <f>IF(N598="základní",J598,0)</f>
        <v>0</v>
      </c>
      <c r="BF598" s="149">
        <f>IF(N598="snížená",J598,0)</f>
        <v>0</v>
      </c>
      <c r="BG598" s="149">
        <f>IF(N598="zákl. přenesená",J598,0)</f>
        <v>0</v>
      </c>
      <c r="BH598" s="149">
        <f>IF(N598="sníž. přenesená",J598,0)</f>
        <v>0</v>
      </c>
      <c r="BI598" s="149">
        <f>IF(N598="nulová",J598,0)</f>
        <v>0</v>
      </c>
      <c r="BJ598" s="17" t="s">
        <v>84</v>
      </c>
      <c r="BK598" s="149">
        <f>ROUND(I598*H598,2)</f>
        <v>0</v>
      </c>
      <c r="BL598" s="17" t="s">
        <v>530</v>
      </c>
      <c r="BM598" s="148" t="s">
        <v>1630</v>
      </c>
    </row>
    <row r="599" spans="2:65" s="1" customFormat="1" ht="38.4" x14ac:dyDescent="0.2">
      <c r="B599" s="32"/>
      <c r="D599" s="150" t="s">
        <v>348</v>
      </c>
      <c r="F599" s="151" t="s">
        <v>586</v>
      </c>
      <c r="I599" s="152"/>
      <c r="L599" s="32"/>
      <c r="M599" s="153"/>
      <c r="T599" s="56"/>
      <c r="AT599" s="17" t="s">
        <v>348</v>
      </c>
      <c r="AU599" s="17" t="s">
        <v>84</v>
      </c>
    </row>
    <row r="600" spans="2:65" s="12" customFormat="1" x14ac:dyDescent="0.2">
      <c r="B600" s="155"/>
      <c r="D600" s="150" t="s">
        <v>376</v>
      </c>
      <c r="E600" s="156" t="s">
        <v>1</v>
      </c>
      <c r="F600" s="157" t="s">
        <v>1628</v>
      </c>
      <c r="H600" s="158">
        <v>1.71</v>
      </c>
      <c r="I600" s="159"/>
      <c r="L600" s="155"/>
      <c r="M600" s="160"/>
      <c r="T600" s="161"/>
      <c r="AT600" s="156" t="s">
        <v>376</v>
      </c>
      <c r="AU600" s="156" t="s">
        <v>84</v>
      </c>
      <c r="AV600" s="12" t="s">
        <v>86</v>
      </c>
      <c r="AW600" s="12" t="s">
        <v>34</v>
      </c>
      <c r="AX600" s="12" t="s">
        <v>84</v>
      </c>
      <c r="AY600" s="156" t="s">
        <v>339</v>
      </c>
    </row>
    <row r="601" spans="2:65" s="1" customFormat="1" ht="16.5" customHeight="1" x14ac:dyDescent="0.2">
      <c r="B601" s="136"/>
      <c r="C601" s="137" t="s">
        <v>1631</v>
      </c>
      <c r="D601" s="137" t="s">
        <v>342</v>
      </c>
      <c r="E601" s="138" t="s">
        <v>588</v>
      </c>
      <c r="F601" s="139" t="s">
        <v>589</v>
      </c>
      <c r="G601" s="140" t="s">
        <v>493</v>
      </c>
      <c r="H601" s="141">
        <v>1.482</v>
      </c>
      <c r="I601" s="142"/>
      <c r="J601" s="143">
        <f>ROUND(I601*H601,2)</f>
        <v>0</v>
      </c>
      <c r="K601" s="139" t="s">
        <v>346</v>
      </c>
      <c r="L601" s="32"/>
      <c r="M601" s="144" t="s">
        <v>1</v>
      </c>
      <c r="N601" s="145" t="s">
        <v>42</v>
      </c>
      <c r="P601" s="146">
        <f>O601*H601</f>
        <v>0</v>
      </c>
      <c r="Q601" s="146">
        <v>0</v>
      </c>
      <c r="R601" s="146">
        <f>Q601*H601</f>
        <v>0</v>
      </c>
      <c r="S601" s="146">
        <v>0</v>
      </c>
      <c r="T601" s="147">
        <f>S601*H601</f>
        <v>0</v>
      </c>
      <c r="AR601" s="148" t="s">
        <v>530</v>
      </c>
      <c r="AT601" s="148" t="s">
        <v>342</v>
      </c>
      <c r="AU601" s="148" t="s">
        <v>84</v>
      </c>
      <c r="AY601" s="17" t="s">
        <v>339</v>
      </c>
      <c r="BE601" s="149">
        <f>IF(N601="základní",J601,0)</f>
        <v>0</v>
      </c>
      <c r="BF601" s="149">
        <f>IF(N601="snížená",J601,0)</f>
        <v>0</v>
      </c>
      <c r="BG601" s="149">
        <f>IF(N601="zákl. přenesená",J601,0)</f>
        <v>0</v>
      </c>
      <c r="BH601" s="149">
        <f>IF(N601="sníž. přenesená",J601,0)</f>
        <v>0</v>
      </c>
      <c r="BI601" s="149">
        <f>IF(N601="nulová",J601,0)</f>
        <v>0</v>
      </c>
      <c r="BJ601" s="17" t="s">
        <v>84</v>
      </c>
      <c r="BK601" s="149">
        <f>ROUND(I601*H601,2)</f>
        <v>0</v>
      </c>
      <c r="BL601" s="17" t="s">
        <v>530</v>
      </c>
      <c r="BM601" s="148" t="s">
        <v>1632</v>
      </c>
    </row>
    <row r="602" spans="2:65" s="1" customFormat="1" ht="28.8" x14ac:dyDescent="0.2">
      <c r="B602" s="32"/>
      <c r="D602" s="150" t="s">
        <v>348</v>
      </c>
      <c r="F602" s="151" t="s">
        <v>591</v>
      </c>
      <c r="I602" s="152"/>
      <c r="L602" s="32"/>
      <c r="M602" s="153"/>
      <c r="T602" s="56"/>
      <c r="AT602" s="17" t="s">
        <v>348</v>
      </c>
      <c r="AU602" s="17" t="s">
        <v>84</v>
      </c>
    </row>
    <row r="603" spans="2:65" s="12" customFormat="1" x14ac:dyDescent="0.2">
      <c r="B603" s="155"/>
      <c r="D603" s="150" t="s">
        <v>376</v>
      </c>
      <c r="E603" s="156" t="s">
        <v>1</v>
      </c>
      <c r="F603" s="157" t="s">
        <v>1633</v>
      </c>
      <c r="H603" s="158">
        <v>1.482</v>
      </c>
      <c r="I603" s="159"/>
      <c r="L603" s="155"/>
      <c r="M603" s="160"/>
      <c r="T603" s="161"/>
      <c r="AT603" s="156" t="s">
        <v>376</v>
      </c>
      <c r="AU603" s="156" t="s">
        <v>84</v>
      </c>
      <c r="AV603" s="12" t="s">
        <v>86</v>
      </c>
      <c r="AW603" s="12" t="s">
        <v>34</v>
      </c>
      <c r="AX603" s="12" t="s">
        <v>84</v>
      </c>
      <c r="AY603" s="156" t="s">
        <v>339</v>
      </c>
    </row>
    <row r="604" spans="2:65" s="1" customFormat="1" ht="24.15" customHeight="1" x14ac:dyDescent="0.2">
      <c r="B604" s="136"/>
      <c r="C604" s="137" t="s">
        <v>1634</v>
      </c>
      <c r="D604" s="137" t="s">
        <v>342</v>
      </c>
      <c r="E604" s="138" t="s">
        <v>556</v>
      </c>
      <c r="F604" s="139" t="s">
        <v>557</v>
      </c>
      <c r="G604" s="140" t="s">
        <v>345</v>
      </c>
      <c r="H604" s="141">
        <v>1</v>
      </c>
      <c r="I604" s="142"/>
      <c r="J604" s="143">
        <f>ROUND(I604*H604,2)</f>
        <v>0</v>
      </c>
      <c r="K604" s="139" t="s">
        <v>346</v>
      </c>
      <c r="L604" s="32"/>
      <c r="M604" s="144" t="s">
        <v>1</v>
      </c>
      <c r="N604" s="145" t="s">
        <v>42</v>
      </c>
      <c r="P604" s="146">
        <f>O604*H604</f>
        <v>0</v>
      </c>
      <c r="Q604" s="146">
        <v>0</v>
      </c>
      <c r="R604" s="146">
        <f>Q604*H604</f>
        <v>0</v>
      </c>
      <c r="S604" s="146">
        <v>0</v>
      </c>
      <c r="T604" s="147">
        <f>S604*H604</f>
        <v>0</v>
      </c>
      <c r="AR604" s="148" t="s">
        <v>530</v>
      </c>
      <c r="AT604" s="148" t="s">
        <v>342</v>
      </c>
      <c r="AU604" s="148" t="s">
        <v>84</v>
      </c>
      <c r="AY604" s="17" t="s">
        <v>339</v>
      </c>
      <c r="BE604" s="149">
        <f>IF(N604="základní",J604,0)</f>
        <v>0</v>
      </c>
      <c r="BF604" s="149">
        <f>IF(N604="snížená",J604,0)</f>
        <v>0</v>
      </c>
      <c r="BG604" s="149">
        <f>IF(N604="zákl. přenesená",J604,0)</f>
        <v>0</v>
      </c>
      <c r="BH604" s="149">
        <f>IF(N604="sníž. přenesená",J604,0)</f>
        <v>0</v>
      </c>
      <c r="BI604" s="149">
        <f>IF(N604="nulová",J604,0)</f>
        <v>0</v>
      </c>
      <c r="BJ604" s="17" t="s">
        <v>84</v>
      </c>
      <c r="BK604" s="149">
        <f>ROUND(I604*H604,2)</f>
        <v>0</v>
      </c>
      <c r="BL604" s="17" t="s">
        <v>530</v>
      </c>
      <c r="BM604" s="148" t="s">
        <v>1635</v>
      </c>
    </row>
    <row r="605" spans="2:65" s="1" customFormat="1" ht="38.4" x14ac:dyDescent="0.2">
      <c r="B605" s="32"/>
      <c r="D605" s="150" t="s">
        <v>348</v>
      </c>
      <c r="F605" s="151" t="s">
        <v>559</v>
      </c>
      <c r="I605" s="152"/>
      <c r="L605" s="32"/>
      <c r="M605" s="153"/>
      <c r="T605" s="56"/>
      <c r="AT605" s="17" t="s">
        <v>348</v>
      </c>
      <c r="AU605" s="17" t="s">
        <v>84</v>
      </c>
    </row>
    <row r="606" spans="2:65" s="12" customFormat="1" x14ac:dyDescent="0.2">
      <c r="B606" s="155"/>
      <c r="D606" s="150" t="s">
        <v>376</v>
      </c>
      <c r="E606" s="156" t="s">
        <v>1</v>
      </c>
      <c r="F606" s="157" t="s">
        <v>1636</v>
      </c>
      <c r="H606" s="158">
        <v>1</v>
      </c>
      <c r="I606" s="159"/>
      <c r="L606" s="155"/>
      <c r="M606" s="160"/>
      <c r="T606" s="161"/>
      <c r="AT606" s="156" t="s">
        <v>376</v>
      </c>
      <c r="AU606" s="156" t="s">
        <v>84</v>
      </c>
      <c r="AV606" s="12" t="s">
        <v>86</v>
      </c>
      <c r="AW606" s="12" t="s">
        <v>34</v>
      </c>
      <c r="AX606" s="12" t="s">
        <v>84</v>
      </c>
      <c r="AY606" s="156" t="s">
        <v>339</v>
      </c>
    </row>
    <row r="607" spans="2:65" s="1" customFormat="1" ht="24.15" customHeight="1" x14ac:dyDescent="0.2">
      <c r="B607" s="136"/>
      <c r="C607" s="137" t="s">
        <v>1637</v>
      </c>
      <c r="D607" s="137" t="s">
        <v>342</v>
      </c>
      <c r="E607" s="138" t="s">
        <v>596</v>
      </c>
      <c r="F607" s="139" t="s">
        <v>597</v>
      </c>
      <c r="G607" s="140" t="s">
        <v>345</v>
      </c>
      <c r="H607" s="141">
        <v>1</v>
      </c>
      <c r="I607" s="142"/>
      <c r="J607" s="143">
        <f>ROUND(I607*H607,2)</f>
        <v>0</v>
      </c>
      <c r="K607" s="139" t="s">
        <v>346</v>
      </c>
      <c r="L607" s="32"/>
      <c r="M607" s="144" t="s">
        <v>1</v>
      </c>
      <c r="N607" s="145" t="s">
        <v>42</v>
      </c>
      <c r="P607" s="146">
        <f>O607*H607</f>
        <v>0</v>
      </c>
      <c r="Q607" s="146">
        <v>0</v>
      </c>
      <c r="R607" s="146">
        <f>Q607*H607</f>
        <v>0</v>
      </c>
      <c r="S607" s="146">
        <v>0</v>
      </c>
      <c r="T607" s="147">
        <f>S607*H607</f>
        <v>0</v>
      </c>
      <c r="AR607" s="148" t="s">
        <v>530</v>
      </c>
      <c r="AT607" s="148" t="s">
        <v>342</v>
      </c>
      <c r="AU607" s="148" t="s">
        <v>84</v>
      </c>
      <c r="AY607" s="17" t="s">
        <v>339</v>
      </c>
      <c r="BE607" s="149">
        <f>IF(N607="základní",J607,0)</f>
        <v>0</v>
      </c>
      <c r="BF607" s="149">
        <f>IF(N607="snížená",J607,0)</f>
        <v>0</v>
      </c>
      <c r="BG607" s="149">
        <f>IF(N607="zákl. přenesená",J607,0)</f>
        <v>0</v>
      </c>
      <c r="BH607" s="149">
        <f>IF(N607="sníž. přenesená",J607,0)</f>
        <v>0</v>
      </c>
      <c r="BI607" s="149">
        <f>IF(N607="nulová",J607,0)</f>
        <v>0</v>
      </c>
      <c r="BJ607" s="17" t="s">
        <v>84</v>
      </c>
      <c r="BK607" s="149">
        <f>ROUND(I607*H607,2)</f>
        <v>0</v>
      </c>
      <c r="BL607" s="17" t="s">
        <v>530</v>
      </c>
      <c r="BM607" s="148" t="s">
        <v>1638</v>
      </c>
    </row>
    <row r="608" spans="2:65" s="1" customFormat="1" ht="38.4" x14ac:dyDescent="0.2">
      <c r="B608" s="32"/>
      <c r="D608" s="150" t="s">
        <v>348</v>
      </c>
      <c r="F608" s="151" t="s">
        <v>599</v>
      </c>
      <c r="I608" s="152"/>
      <c r="L608" s="32"/>
      <c r="M608" s="153"/>
      <c r="T608" s="56"/>
      <c r="AT608" s="17" t="s">
        <v>348</v>
      </c>
      <c r="AU608" s="17" t="s">
        <v>84</v>
      </c>
    </row>
    <row r="609" spans="2:65" s="12" customFormat="1" x14ac:dyDescent="0.2">
      <c r="B609" s="155"/>
      <c r="D609" s="150" t="s">
        <v>376</v>
      </c>
      <c r="E609" s="156" t="s">
        <v>1</v>
      </c>
      <c r="F609" s="157" t="s">
        <v>1636</v>
      </c>
      <c r="H609" s="158">
        <v>1</v>
      </c>
      <c r="I609" s="159"/>
      <c r="L609" s="155"/>
      <c r="M609" s="160"/>
      <c r="T609" s="161"/>
      <c r="AT609" s="156" t="s">
        <v>376</v>
      </c>
      <c r="AU609" s="156" t="s">
        <v>84</v>
      </c>
      <c r="AV609" s="12" t="s">
        <v>86</v>
      </c>
      <c r="AW609" s="12" t="s">
        <v>34</v>
      </c>
      <c r="AX609" s="12" t="s">
        <v>84</v>
      </c>
      <c r="AY609" s="156" t="s">
        <v>339</v>
      </c>
    </row>
    <row r="610" spans="2:65" s="1" customFormat="1" ht="24.15" customHeight="1" x14ac:dyDescent="0.2">
      <c r="B610" s="136"/>
      <c r="C610" s="137" t="s">
        <v>1639</v>
      </c>
      <c r="D610" s="137" t="s">
        <v>342</v>
      </c>
      <c r="E610" s="138" t="s">
        <v>538</v>
      </c>
      <c r="F610" s="139" t="s">
        <v>539</v>
      </c>
      <c r="G610" s="140" t="s">
        <v>493</v>
      </c>
      <c r="H610" s="141">
        <v>112.91500000000001</v>
      </c>
      <c r="I610" s="142"/>
      <c r="J610" s="143">
        <f>ROUND(I610*H610,2)</f>
        <v>0</v>
      </c>
      <c r="K610" s="139" t="s">
        <v>346</v>
      </c>
      <c r="L610" s="32"/>
      <c r="M610" s="144" t="s">
        <v>1</v>
      </c>
      <c r="N610" s="145" t="s">
        <v>42</v>
      </c>
      <c r="P610" s="146">
        <f>O610*H610</f>
        <v>0</v>
      </c>
      <c r="Q610" s="146">
        <v>0</v>
      </c>
      <c r="R610" s="146">
        <f>Q610*H610</f>
        <v>0</v>
      </c>
      <c r="S610" s="146">
        <v>0</v>
      </c>
      <c r="T610" s="147">
        <f>S610*H610</f>
        <v>0</v>
      </c>
      <c r="AR610" s="148" t="s">
        <v>530</v>
      </c>
      <c r="AT610" s="148" t="s">
        <v>342</v>
      </c>
      <c r="AU610" s="148" t="s">
        <v>84</v>
      </c>
      <c r="AY610" s="17" t="s">
        <v>339</v>
      </c>
      <c r="BE610" s="149">
        <f>IF(N610="základní",J610,0)</f>
        <v>0</v>
      </c>
      <c r="BF610" s="149">
        <f>IF(N610="snížená",J610,0)</f>
        <v>0</v>
      </c>
      <c r="BG610" s="149">
        <f>IF(N610="zákl. přenesená",J610,0)</f>
        <v>0</v>
      </c>
      <c r="BH610" s="149">
        <f>IF(N610="sníž. přenesená",J610,0)</f>
        <v>0</v>
      </c>
      <c r="BI610" s="149">
        <f>IF(N610="nulová",J610,0)</f>
        <v>0</v>
      </c>
      <c r="BJ610" s="17" t="s">
        <v>84</v>
      </c>
      <c r="BK610" s="149">
        <f>ROUND(I610*H610,2)</f>
        <v>0</v>
      </c>
      <c r="BL610" s="17" t="s">
        <v>530</v>
      </c>
      <c r="BM610" s="148" t="s">
        <v>1640</v>
      </c>
    </row>
    <row r="611" spans="2:65" s="1" customFormat="1" ht="38.4" x14ac:dyDescent="0.2">
      <c r="B611" s="32"/>
      <c r="D611" s="150" t="s">
        <v>348</v>
      </c>
      <c r="F611" s="151" t="s">
        <v>541</v>
      </c>
      <c r="I611" s="152"/>
      <c r="L611" s="32"/>
      <c r="M611" s="153"/>
      <c r="T611" s="56"/>
      <c r="AT611" s="17" t="s">
        <v>348</v>
      </c>
      <c r="AU611" s="17" t="s">
        <v>84</v>
      </c>
    </row>
    <row r="612" spans="2:65" s="12" customFormat="1" x14ac:dyDescent="0.2">
      <c r="B612" s="155"/>
      <c r="D612" s="150" t="s">
        <v>376</v>
      </c>
      <c r="E612" s="156" t="s">
        <v>1</v>
      </c>
      <c r="F612" s="157" t="s">
        <v>1641</v>
      </c>
      <c r="H612" s="158">
        <v>112.91500000000001</v>
      </c>
      <c r="I612" s="159"/>
      <c r="L612" s="155"/>
      <c r="M612" s="160"/>
      <c r="T612" s="161"/>
      <c r="AT612" s="156" t="s">
        <v>376</v>
      </c>
      <c r="AU612" s="156" t="s">
        <v>84</v>
      </c>
      <c r="AV612" s="12" t="s">
        <v>86</v>
      </c>
      <c r="AW612" s="12" t="s">
        <v>34</v>
      </c>
      <c r="AX612" s="12" t="s">
        <v>84</v>
      </c>
      <c r="AY612" s="156" t="s">
        <v>339</v>
      </c>
    </row>
    <row r="613" spans="2:65" s="1" customFormat="1" ht="33" customHeight="1" x14ac:dyDescent="0.2">
      <c r="B613" s="136"/>
      <c r="C613" s="137" t="s">
        <v>1642</v>
      </c>
      <c r="D613" s="137" t="s">
        <v>342</v>
      </c>
      <c r="E613" s="138" t="s">
        <v>543</v>
      </c>
      <c r="F613" s="139" t="s">
        <v>544</v>
      </c>
      <c r="G613" s="140" t="s">
        <v>493</v>
      </c>
      <c r="H613" s="141">
        <v>1016.235</v>
      </c>
      <c r="I613" s="142"/>
      <c r="J613" s="143">
        <f>ROUND(I613*H613,2)</f>
        <v>0</v>
      </c>
      <c r="K613" s="139" t="s">
        <v>346</v>
      </c>
      <c r="L613" s="32"/>
      <c r="M613" s="144" t="s">
        <v>1</v>
      </c>
      <c r="N613" s="145" t="s">
        <v>42</v>
      </c>
      <c r="P613" s="146">
        <f>O613*H613</f>
        <v>0</v>
      </c>
      <c r="Q613" s="146">
        <v>0</v>
      </c>
      <c r="R613" s="146">
        <f>Q613*H613</f>
        <v>0</v>
      </c>
      <c r="S613" s="146">
        <v>0</v>
      </c>
      <c r="T613" s="147">
        <f>S613*H613</f>
        <v>0</v>
      </c>
      <c r="AR613" s="148" t="s">
        <v>530</v>
      </c>
      <c r="AT613" s="148" t="s">
        <v>342</v>
      </c>
      <c r="AU613" s="148" t="s">
        <v>84</v>
      </c>
      <c r="AY613" s="17" t="s">
        <v>339</v>
      </c>
      <c r="BE613" s="149">
        <f>IF(N613="základní",J613,0)</f>
        <v>0</v>
      </c>
      <c r="BF613" s="149">
        <f>IF(N613="snížená",J613,0)</f>
        <v>0</v>
      </c>
      <c r="BG613" s="149">
        <f>IF(N613="zákl. přenesená",J613,0)</f>
        <v>0</v>
      </c>
      <c r="BH613" s="149">
        <f>IF(N613="sníž. přenesená",J613,0)</f>
        <v>0</v>
      </c>
      <c r="BI613" s="149">
        <f>IF(N613="nulová",J613,0)</f>
        <v>0</v>
      </c>
      <c r="BJ613" s="17" t="s">
        <v>84</v>
      </c>
      <c r="BK613" s="149">
        <f>ROUND(I613*H613,2)</f>
        <v>0</v>
      </c>
      <c r="BL613" s="17" t="s">
        <v>530</v>
      </c>
      <c r="BM613" s="148" t="s">
        <v>1643</v>
      </c>
    </row>
    <row r="614" spans="2:65" s="1" customFormat="1" ht="38.4" x14ac:dyDescent="0.2">
      <c r="B614" s="32"/>
      <c r="D614" s="150" t="s">
        <v>348</v>
      </c>
      <c r="F614" s="151" t="s">
        <v>546</v>
      </c>
      <c r="I614" s="152"/>
      <c r="L614" s="32"/>
      <c r="M614" s="153"/>
      <c r="T614" s="56"/>
      <c r="AT614" s="17" t="s">
        <v>348</v>
      </c>
      <c r="AU614" s="17" t="s">
        <v>84</v>
      </c>
    </row>
    <row r="615" spans="2:65" s="12" customFormat="1" x14ac:dyDescent="0.2">
      <c r="B615" s="155"/>
      <c r="D615" s="150" t="s">
        <v>376</v>
      </c>
      <c r="E615" s="156" t="s">
        <v>1</v>
      </c>
      <c r="F615" s="157" t="s">
        <v>1644</v>
      </c>
      <c r="H615" s="158">
        <v>1016.235</v>
      </c>
      <c r="I615" s="159"/>
      <c r="L615" s="155"/>
      <c r="M615" s="160"/>
      <c r="T615" s="161"/>
      <c r="AT615" s="156" t="s">
        <v>376</v>
      </c>
      <c r="AU615" s="156" t="s">
        <v>84</v>
      </c>
      <c r="AV615" s="12" t="s">
        <v>86</v>
      </c>
      <c r="AW615" s="12" t="s">
        <v>34</v>
      </c>
      <c r="AX615" s="12" t="s">
        <v>84</v>
      </c>
      <c r="AY615" s="156" t="s">
        <v>339</v>
      </c>
    </row>
    <row r="616" spans="2:65" s="1" customFormat="1" ht="24.15" customHeight="1" x14ac:dyDescent="0.2">
      <c r="B616" s="136"/>
      <c r="C616" s="137" t="s">
        <v>1645</v>
      </c>
      <c r="D616" s="137" t="s">
        <v>342</v>
      </c>
      <c r="E616" s="138" t="s">
        <v>568</v>
      </c>
      <c r="F616" s="139" t="s">
        <v>569</v>
      </c>
      <c r="G616" s="140" t="s">
        <v>493</v>
      </c>
      <c r="H616" s="141">
        <v>5347.0820000000003</v>
      </c>
      <c r="I616" s="142"/>
      <c r="J616" s="143">
        <f>ROUND(I616*H616,2)</f>
        <v>0</v>
      </c>
      <c r="K616" s="139" t="s">
        <v>346</v>
      </c>
      <c r="L616" s="32"/>
      <c r="M616" s="144" t="s">
        <v>1</v>
      </c>
      <c r="N616" s="145" t="s">
        <v>42</v>
      </c>
      <c r="P616" s="146">
        <f>O616*H616</f>
        <v>0</v>
      </c>
      <c r="Q616" s="146">
        <v>0</v>
      </c>
      <c r="R616" s="146">
        <f>Q616*H616</f>
        <v>0</v>
      </c>
      <c r="S616" s="146">
        <v>0</v>
      </c>
      <c r="T616" s="147">
        <f>S616*H616</f>
        <v>0</v>
      </c>
      <c r="AR616" s="148" t="s">
        <v>530</v>
      </c>
      <c r="AT616" s="148" t="s">
        <v>342</v>
      </c>
      <c r="AU616" s="148" t="s">
        <v>84</v>
      </c>
      <c r="AY616" s="17" t="s">
        <v>339</v>
      </c>
      <c r="BE616" s="149">
        <f>IF(N616="základní",J616,0)</f>
        <v>0</v>
      </c>
      <c r="BF616" s="149">
        <f>IF(N616="snížená",J616,0)</f>
        <v>0</v>
      </c>
      <c r="BG616" s="149">
        <f>IF(N616="zákl. přenesená",J616,0)</f>
        <v>0</v>
      </c>
      <c r="BH616" s="149">
        <f>IF(N616="sníž. přenesená",J616,0)</f>
        <v>0</v>
      </c>
      <c r="BI616" s="149">
        <f>IF(N616="nulová",J616,0)</f>
        <v>0</v>
      </c>
      <c r="BJ616" s="17" t="s">
        <v>84</v>
      </c>
      <c r="BK616" s="149">
        <f>ROUND(I616*H616,2)</f>
        <v>0</v>
      </c>
      <c r="BL616" s="17" t="s">
        <v>530</v>
      </c>
      <c r="BM616" s="148" t="s">
        <v>1646</v>
      </c>
    </row>
    <row r="617" spans="2:65" s="1" customFormat="1" ht="38.4" x14ac:dyDescent="0.2">
      <c r="B617" s="32"/>
      <c r="D617" s="150" t="s">
        <v>348</v>
      </c>
      <c r="F617" s="151" t="s">
        <v>571</v>
      </c>
      <c r="I617" s="152"/>
      <c r="L617" s="32"/>
      <c r="M617" s="153"/>
      <c r="T617" s="56"/>
      <c r="AT617" s="17" t="s">
        <v>348</v>
      </c>
      <c r="AU617" s="17" t="s">
        <v>84</v>
      </c>
    </row>
    <row r="618" spans="2:65" s="12" customFormat="1" x14ac:dyDescent="0.2">
      <c r="B618" s="155"/>
      <c r="D618" s="150" t="s">
        <v>376</v>
      </c>
      <c r="E618" s="156" t="s">
        <v>1</v>
      </c>
      <c r="F618" s="157" t="s">
        <v>1647</v>
      </c>
      <c r="H618" s="158">
        <v>5347.0820000000003</v>
      </c>
      <c r="I618" s="159"/>
      <c r="L618" s="155"/>
      <c r="M618" s="160"/>
      <c r="T618" s="161"/>
      <c r="AT618" s="156" t="s">
        <v>376</v>
      </c>
      <c r="AU618" s="156" t="s">
        <v>84</v>
      </c>
      <c r="AV618" s="12" t="s">
        <v>86</v>
      </c>
      <c r="AW618" s="12" t="s">
        <v>34</v>
      </c>
      <c r="AX618" s="12" t="s">
        <v>84</v>
      </c>
      <c r="AY618" s="156" t="s">
        <v>339</v>
      </c>
    </row>
    <row r="619" spans="2:65" s="1" customFormat="1" ht="24.15" customHeight="1" x14ac:dyDescent="0.2">
      <c r="B619" s="136"/>
      <c r="C619" s="137" t="s">
        <v>1648</v>
      </c>
      <c r="D619" s="137" t="s">
        <v>342</v>
      </c>
      <c r="E619" s="138" t="s">
        <v>583</v>
      </c>
      <c r="F619" s="139" t="s">
        <v>584</v>
      </c>
      <c r="G619" s="140" t="s">
        <v>493</v>
      </c>
      <c r="H619" s="141">
        <v>10694.164000000001</v>
      </c>
      <c r="I619" s="142"/>
      <c r="J619" s="143">
        <f>ROUND(I619*H619,2)</f>
        <v>0</v>
      </c>
      <c r="K619" s="139" t="s">
        <v>346</v>
      </c>
      <c r="L619" s="32"/>
      <c r="M619" s="144" t="s">
        <v>1</v>
      </c>
      <c r="N619" s="145" t="s">
        <v>42</v>
      </c>
      <c r="P619" s="146">
        <f>O619*H619</f>
        <v>0</v>
      </c>
      <c r="Q619" s="146">
        <v>0</v>
      </c>
      <c r="R619" s="146">
        <f>Q619*H619</f>
        <v>0</v>
      </c>
      <c r="S619" s="146">
        <v>0</v>
      </c>
      <c r="T619" s="147">
        <f>S619*H619</f>
        <v>0</v>
      </c>
      <c r="AR619" s="148" t="s">
        <v>530</v>
      </c>
      <c r="AT619" s="148" t="s">
        <v>342</v>
      </c>
      <c r="AU619" s="148" t="s">
        <v>84</v>
      </c>
      <c r="AY619" s="17" t="s">
        <v>339</v>
      </c>
      <c r="BE619" s="149">
        <f>IF(N619="základní",J619,0)</f>
        <v>0</v>
      </c>
      <c r="BF619" s="149">
        <f>IF(N619="snížená",J619,0)</f>
        <v>0</v>
      </c>
      <c r="BG619" s="149">
        <f>IF(N619="zákl. přenesená",J619,0)</f>
        <v>0</v>
      </c>
      <c r="BH619" s="149">
        <f>IF(N619="sníž. přenesená",J619,0)</f>
        <v>0</v>
      </c>
      <c r="BI619" s="149">
        <f>IF(N619="nulová",J619,0)</f>
        <v>0</v>
      </c>
      <c r="BJ619" s="17" t="s">
        <v>84</v>
      </c>
      <c r="BK619" s="149">
        <f>ROUND(I619*H619,2)</f>
        <v>0</v>
      </c>
      <c r="BL619" s="17" t="s">
        <v>530</v>
      </c>
      <c r="BM619" s="148" t="s">
        <v>1649</v>
      </c>
    </row>
    <row r="620" spans="2:65" s="1" customFormat="1" ht="38.4" x14ac:dyDescent="0.2">
      <c r="B620" s="32"/>
      <c r="D620" s="150" t="s">
        <v>348</v>
      </c>
      <c r="F620" s="151" t="s">
        <v>586</v>
      </c>
      <c r="I620" s="152"/>
      <c r="L620" s="32"/>
      <c r="M620" s="153"/>
      <c r="T620" s="56"/>
      <c r="AT620" s="17" t="s">
        <v>348</v>
      </c>
      <c r="AU620" s="17" t="s">
        <v>84</v>
      </c>
    </row>
    <row r="621" spans="2:65" s="12" customFormat="1" x14ac:dyDescent="0.2">
      <c r="B621" s="155"/>
      <c r="D621" s="150" t="s">
        <v>376</v>
      </c>
      <c r="E621" s="156" t="s">
        <v>1</v>
      </c>
      <c r="F621" s="157" t="s">
        <v>1650</v>
      </c>
      <c r="H621" s="158">
        <v>10694.164000000001</v>
      </c>
      <c r="I621" s="159"/>
      <c r="L621" s="155"/>
      <c r="M621" s="160"/>
      <c r="T621" s="161"/>
      <c r="AT621" s="156" t="s">
        <v>376</v>
      </c>
      <c r="AU621" s="156" t="s">
        <v>84</v>
      </c>
      <c r="AV621" s="12" t="s">
        <v>86</v>
      </c>
      <c r="AW621" s="12" t="s">
        <v>34</v>
      </c>
      <c r="AX621" s="12" t="s">
        <v>84</v>
      </c>
      <c r="AY621" s="156" t="s">
        <v>339</v>
      </c>
    </row>
    <row r="622" spans="2:65" s="1" customFormat="1" ht="24.15" customHeight="1" x14ac:dyDescent="0.2">
      <c r="B622" s="136"/>
      <c r="C622" s="137" t="s">
        <v>1651</v>
      </c>
      <c r="D622" s="137" t="s">
        <v>342</v>
      </c>
      <c r="E622" s="138" t="s">
        <v>568</v>
      </c>
      <c r="F622" s="139" t="s">
        <v>569</v>
      </c>
      <c r="G622" s="140" t="s">
        <v>493</v>
      </c>
      <c r="H622" s="141">
        <v>2.2429999999999999</v>
      </c>
      <c r="I622" s="142"/>
      <c r="J622" s="143">
        <f>ROUND(I622*H622,2)</f>
        <v>0</v>
      </c>
      <c r="K622" s="139" t="s">
        <v>346</v>
      </c>
      <c r="L622" s="32"/>
      <c r="M622" s="144" t="s">
        <v>1</v>
      </c>
      <c r="N622" s="145" t="s">
        <v>42</v>
      </c>
      <c r="P622" s="146">
        <f>O622*H622</f>
        <v>0</v>
      </c>
      <c r="Q622" s="146">
        <v>0</v>
      </c>
      <c r="R622" s="146">
        <f>Q622*H622</f>
        <v>0</v>
      </c>
      <c r="S622" s="146">
        <v>0</v>
      </c>
      <c r="T622" s="147">
        <f>S622*H622</f>
        <v>0</v>
      </c>
      <c r="AR622" s="148" t="s">
        <v>530</v>
      </c>
      <c r="AT622" s="148" t="s">
        <v>342</v>
      </c>
      <c r="AU622" s="148" t="s">
        <v>84</v>
      </c>
      <c r="AY622" s="17" t="s">
        <v>339</v>
      </c>
      <c r="BE622" s="149">
        <f>IF(N622="základní",J622,0)</f>
        <v>0</v>
      </c>
      <c r="BF622" s="149">
        <f>IF(N622="snížená",J622,0)</f>
        <v>0</v>
      </c>
      <c r="BG622" s="149">
        <f>IF(N622="zákl. přenesená",J622,0)</f>
        <v>0</v>
      </c>
      <c r="BH622" s="149">
        <f>IF(N622="sníž. přenesená",J622,0)</f>
        <v>0</v>
      </c>
      <c r="BI622" s="149">
        <f>IF(N622="nulová",J622,0)</f>
        <v>0</v>
      </c>
      <c r="BJ622" s="17" t="s">
        <v>84</v>
      </c>
      <c r="BK622" s="149">
        <f>ROUND(I622*H622,2)</f>
        <v>0</v>
      </c>
      <c r="BL622" s="17" t="s">
        <v>530</v>
      </c>
      <c r="BM622" s="148" t="s">
        <v>1652</v>
      </c>
    </row>
    <row r="623" spans="2:65" s="1" customFormat="1" ht="38.4" x14ac:dyDescent="0.2">
      <c r="B623" s="32"/>
      <c r="D623" s="150" t="s">
        <v>348</v>
      </c>
      <c r="F623" s="151" t="s">
        <v>571</v>
      </c>
      <c r="I623" s="152"/>
      <c r="L623" s="32"/>
      <c r="M623" s="153"/>
      <c r="T623" s="56"/>
      <c r="AT623" s="17" t="s">
        <v>348</v>
      </c>
      <c r="AU623" s="17" t="s">
        <v>84</v>
      </c>
    </row>
    <row r="624" spans="2:65" s="12" customFormat="1" x14ac:dyDescent="0.2">
      <c r="B624" s="155"/>
      <c r="D624" s="150" t="s">
        <v>376</v>
      </c>
      <c r="E624" s="156" t="s">
        <v>1</v>
      </c>
      <c r="F624" s="157" t="s">
        <v>1653</v>
      </c>
      <c r="H624" s="158">
        <v>2.2429999999999999</v>
      </c>
      <c r="I624" s="159"/>
      <c r="L624" s="155"/>
      <c r="M624" s="160"/>
      <c r="T624" s="161"/>
      <c r="AT624" s="156" t="s">
        <v>376</v>
      </c>
      <c r="AU624" s="156" t="s">
        <v>84</v>
      </c>
      <c r="AV624" s="12" t="s">
        <v>86</v>
      </c>
      <c r="AW624" s="12" t="s">
        <v>34</v>
      </c>
      <c r="AX624" s="12" t="s">
        <v>84</v>
      </c>
      <c r="AY624" s="156" t="s">
        <v>339</v>
      </c>
    </row>
    <row r="625" spans="2:65" s="1" customFormat="1" ht="24.15" customHeight="1" x14ac:dyDescent="0.2">
      <c r="B625" s="136"/>
      <c r="C625" s="137" t="s">
        <v>1654</v>
      </c>
      <c r="D625" s="137" t="s">
        <v>342</v>
      </c>
      <c r="E625" s="138" t="s">
        <v>583</v>
      </c>
      <c r="F625" s="139" t="s">
        <v>584</v>
      </c>
      <c r="G625" s="140" t="s">
        <v>493</v>
      </c>
      <c r="H625" s="141">
        <v>15.701000000000001</v>
      </c>
      <c r="I625" s="142"/>
      <c r="J625" s="143">
        <f>ROUND(I625*H625,2)</f>
        <v>0</v>
      </c>
      <c r="K625" s="139" t="s">
        <v>346</v>
      </c>
      <c r="L625" s="32"/>
      <c r="M625" s="144" t="s">
        <v>1</v>
      </c>
      <c r="N625" s="145" t="s">
        <v>42</v>
      </c>
      <c r="P625" s="146">
        <f>O625*H625</f>
        <v>0</v>
      </c>
      <c r="Q625" s="146">
        <v>0</v>
      </c>
      <c r="R625" s="146">
        <f>Q625*H625</f>
        <v>0</v>
      </c>
      <c r="S625" s="146">
        <v>0</v>
      </c>
      <c r="T625" s="147">
        <f>S625*H625</f>
        <v>0</v>
      </c>
      <c r="AR625" s="148" t="s">
        <v>530</v>
      </c>
      <c r="AT625" s="148" t="s">
        <v>342</v>
      </c>
      <c r="AU625" s="148" t="s">
        <v>84</v>
      </c>
      <c r="AY625" s="17" t="s">
        <v>339</v>
      </c>
      <c r="BE625" s="149">
        <f>IF(N625="základní",J625,0)</f>
        <v>0</v>
      </c>
      <c r="BF625" s="149">
        <f>IF(N625="snížená",J625,0)</f>
        <v>0</v>
      </c>
      <c r="BG625" s="149">
        <f>IF(N625="zákl. přenesená",J625,0)</f>
        <v>0</v>
      </c>
      <c r="BH625" s="149">
        <f>IF(N625="sníž. přenesená",J625,0)</f>
        <v>0</v>
      </c>
      <c r="BI625" s="149">
        <f>IF(N625="nulová",J625,0)</f>
        <v>0</v>
      </c>
      <c r="BJ625" s="17" t="s">
        <v>84</v>
      </c>
      <c r="BK625" s="149">
        <f>ROUND(I625*H625,2)</f>
        <v>0</v>
      </c>
      <c r="BL625" s="17" t="s">
        <v>530</v>
      </c>
      <c r="BM625" s="148" t="s">
        <v>1655</v>
      </c>
    </row>
    <row r="626" spans="2:65" s="1" customFormat="1" ht="38.4" x14ac:dyDescent="0.2">
      <c r="B626" s="32"/>
      <c r="D626" s="150" t="s">
        <v>348</v>
      </c>
      <c r="F626" s="151" t="s">
        <v>586</v>
      </c>
      <c r="I626" s="152"/>
      <c r="L626" s="32"/>
      <c r="M626" s="153"/>
      <c r="T626" s="56"/>
      <c r="AT626" s="17" t="s">
        <v>348</v>
      </c>
      <c r="AU626" s="17" t="s">
        <v>84</v>
      </c>
    </row>
    <row r="627" spans="2:65" s="12" customFormat="1" x14ac:dyDescent="0.2">
      <c r="B627" s="155"/>
      <c r="D627" s="150" t="s">
        <v>376</v>
      </c>
      <c r="E627" s="156" t="s">
        <v>1</v>
      </c>
      <c r="F627" s="157" t="s">
        <v>1656</v>
      </c>
      <c r="H627" s="158">
        <v>15.701000000000001</v>
      </c>
      <c r="I627" s="159"/>
      <c r="L627" s="155"/>
      <c r="M627" s="160"/>
      <c r="T627" s="161"/>
      <c r="AT627" s="156" t="s">
        <v>376</v>
      </c>
      <c r="AU627" s="156" t="s">
        <v>84</v>
      </c>
      <c r="AV627" s="12" t="s">
        <v>86</v>
      </c>
      <c r="AW627" s="12" t="s">
        <v>34</v>
      </c>
      <c r="AX627" s="12" t="s">
        <v>84</v>
      </c>
      <c r="AY627" s="156" t="s">
        <v>339</v>
      </c>
    </row>
    <row r="628" spans="2:65" s="1" customFormat="1" ht="24.15" customHeight="1" x14ac:dyDescent="0.2">
      <c r="B628" s="136"/>
      <c r="C628" s="137" t="s">
        <v>1657</v>
      </c>
      <c r="D628" s="137" t="s">
        <v>342</v>
      </c>
      <c r="E628" s="138" t="s">
        <v>568</v>
      </c>
      <c r="F628" s="139" t="s">
        <v>569</v>
      </c>
      <c r="G628" s="140" t="s">
        <v>493</v>
      </c>
      <c r="H628" s="141">
        <v>33.335000000000001</v>
      </c>
      <c r="I628" s="142"/>
      <c r="J628" s="143">
        <f>ROUND(I628*H628,2)</f>
        <v>0</v>
      </c>
      <c r="K628" s="139" t="s">
        <v>346</v>
      </c>
      <c r="L628" s="32"/>
      <c r="M628" s="144" t="s">
        <v>1</v>
      </c>
      <c r="N628" s="145" t="s">
        <v>42</v>
      </c>
      <c r="P628" s="146">
        <f>O628*H628</f>
        <v>0</v>
      </c>
      <c r="Q628" s="146">
        <v>0</v>
      </c>
      <c r="R628" s="146">
        <f>Q628*H628</f>
        <v>0</v>
      </c>
      <c r="S628" s="146">
        <v>0</v>
      </c>
      <c r="T628" s="147">
        <f>S628*H628</f>
        <v>0</v>
      </c>
      <c r="AR628" s="148" t="s">
        <v>530</v>
      </c>
      <c r="AT628" s="148" t="s">
        <v>342</v>
      </c>
      <c r="AU628" s="148" t="s">
        <v>84</v>
      </c>
      <c r="AY628" s="17" t="s">
        <v>339</v>
      </c>
      <c r="BE628" s="149">
        <f>IF(N628="základní",J628,0)</f>
        <v>0</v>
      </c>
      <c r="BF628" s="149">
        <f>IF(N628="snížená",J628,0)</f>
        <v>0</v>
      </c>
      <c r="BG628" s="149">
        <f>IF(N628="zákl. přenesená",J628,0)</f>
        <v>0</v>
      </c>
      <c r="BH628" s="149">
        <f>IF(N628="sníž. přenesená",J628,0)</f>
        <v>0</v>
      </c>
      <c r="BI628" s="149">
        <f>IF(N628="nulová",J628,0)</f>
        <v>0</v>
      </c>
      <c r="BJ628" s="17" t="s">
        <v>84</v>
      </c>
      <c r="BK628" s="149">
        <f>ROUND(I628*H628,2)</f>
        <v>0</v>
      </c>
      <c r="BL628" s="17" t="s">
        <v>530</v>
      </c>
      <c r="BM628" s="148" t="s">
        <v>1658</v>
      </c>
    </row>
    <row r="629" spans="2:65" s="1" customFormat="1" ht="38.4" x14ac:dyDescent="0.2">
      <c r="B629" s="32"/>
      <c r="D629" s="150" t="s">
        <v>348</v>
      </c>
      <c r="F629" s="151" t="s">
        <v>571</v>
      </c>
      <c r="I629" s="152"/>
      <c r="L629" s="32"/>
      <c r="M629" s="153"/>
      <c r="T629" s="56"/>
      <c r="AT629" s="17" t="s">
        <v>348</v>
      </c>
      <c r="AU629" s="17" t="s">
        <v>84</v>
      </c>
    </row>
    <row r="630" spans="2:65" s="12" customFormat="1" x14ac:dyDescent="0.2">
      <c r="B630" s="155"/>
      <c r="D630" s="150" t="s">
        <v>376</v>
      </c>
      <c r="E630" s="156" t="s">
        <v>1</v>
      </c>
      <c r="F630" s="157" t="s">
        <v>1659</v>
      </c>
      <c r="H630" s="158">
        <v>33.335000000000001</v>
      </c>
      <c r="I630" s="159"/>
      <c r="L630" s="155"/>
      <c r="M630" s="160"/>
      <c r="T630" s="161"/>
      <c r="AT630" s="156" t="s">
        <v>376</v>
      </c>
      <c r="AU630" s="156" t="s">
        <v>84</v>
      </c>
      <c r="AV630" s="12" t="s">
        <v>86</v>
      </c>
      <c r="AW630" s="12" t="s">
        <v>34</v>
      </c>
      <c r="AX630" s="12" t="s">
        <v>84</v>
      </c>
      <c r="AY630" s="156" t="s">
        <v>339</v>
      </c>
    </row>
    <row r="631" spans="2:65" s="1" customFormat="1" ht="24.15" customHeight="1" x14ac:dyDescent="0.2">
      <c r="B631" s="136"/>
      <c r="C631" s="137" t="s">
        <v>1660</v>
      </c>
      <c r="D631" s="137" t="s">
        <v>342</v>
      </c>
      <c r="E631" s="138" t="s">
        <v>583</v>
      </c>
      <c r="F631" s="139" t="s">
        <v>584</v>
      </c>
      <c r="G631" s="140" t="s">
        <v>493</v>
      </c>
      <c r="H631" s="141">
        <v>33.335000000000001</v>
      </c>
      <c r="I631" s="142"/>
      <c r="J631" s="143">
        <f>ROUND(I631*H631,2)</f>
        <v>0</v>
      </c>
      <c r="K631" s="139" t="s">
        <v>346</v>
      </c>
      <c r="L631" s="32"/>
      <c r="M631" s="144" t="s">
        <v>1</v>
      </c>
      <c r="N631" s="145" t="s">
        <v>42</v>
      </c>
      <c r="P631" s="146">
        <f>O631*H631</f>
        <v>0</v>
      </c>
      <c r="Q631" s="146">
        <v>0</v>
      </c>
      <c r="R631" s="146">
        <f>Q631*H631</f>
        <v>0</v>
      </c>
      <c r="S631" s="146">
        <v>0</v>
      </c>
      <c r="T631" s="147">
        <f>S631*H631</f>
        <v>0</v>
      </c>
      <c r="AR631" s="148" t="s">
        <v>530</v>
      </c>
      <c r="AT631" s="148" t="s">
        <v>342</v>
      </c>
      <c r="AU631" s="148" t="s">
        <v>84</v>
      </c>
      <c r="AY631" s="17" t="s">
        <v>339</v>
      </c>
      <c r="BE631" s="149">
        <f>IF(N631="základní",J631,0)</f>
        <v>0</v>
      </c>
      <c r="BF631" s="149">
        <f>IF(N631="snížená",J631,0)</f>
        <v>0</v>
      </c>
      <c r="BG631" s="149">
        <f>IF(N631="zákl. přenesená",J631,0)</f>
        <v>0</v>
      </c>
      <c r="BH631" s="149">
        <f>IF(N631="sníž. přenesená",J631,0)</f>
        <v>0</v>
      </c>
      <c r="BI631" s="149">
        <f>IF(N631="nulová",J631,0)</f>
        <v>0</v>
      </c>
      <c r="BJ631" s="17" t="s">
        <v>84</v>
      </c>
      <c r="BK631" s="149">
        <f>ROUND(I631*H631,2)</f>
        <v>0</v>
      </c>
      <c r="BL631" s="17" t="s">
        <v>530</v>
      </c>
      <c r="BM631" s="148" t="s">
        <v>1661</v>
      </c>
    </row>
    <row r="632" spans="2:65" s="1" customFormat="1" ht="38.4" x14ac:dyDescent="0.2">
      <c r="B632" s="32"/>
      <c r="D632" s="150" t="s">
        <v>348</v>
      </c>
      <c r="F632" s="151" t="s">
        <v>586</v>
      </c>
      <c r="I632" s="152"/>
      <c r="L632" s="32"/>
      <c r="M632" s="153"/>
      <c r="T632" s="56"/>
      <c r="AT632" s="17" t="s">
        <v>348</v>
      </c>
      <c r="AU632" s="17" t="s">
        <v>84</v>
      </c>
    </row>
    <row r="633" spans="2:65" s="12" customFormat="1" x14ac:dyDescent="0.2">
      <c r="B633" s="155"/>
      <c r="D633" s="150" t="s">
        <v>376</v>
      </c>
      <c r="E633" s="156" t="s">
        <v>1</v>
      </c>
      <c r="F633" s="157" t="s">
        <v>1662</v>
      </c>
      <c r="H633" s="158">
        <v>33.335000000000001</v>
      </c>
      <c r="I633" s="159"/>
      <c r="L633" s="155"/>
      <c r="M633" s="160"/>
      <c r="T633" s="161"/>
      <c r="AT633" s="156" t="s">
        <v>376</v>
      </c>
      <c r="AU633" s="156" t="s">
        <v>84</v>
      </c>
      <c r="AV633" s="12" t="s">
        <v>86</v>
      </c>
      <c r="AW633" s="12" t="s">
        <v>34</v>
      </c>
      <c r="AX633" s="12" t="s">
        <v>84</v>
      </c>
      <c r="AY633" s="156" t="s">
        <v>339</v>
      </c>
    </row>
    <row r="634" spans="2:65" s="1" customFormat="1" ht="24.15" customHeight="1" x14ac:dyDescent="0.2">
      <c r="B634" s="136"/>
      <c r="C634" s="137" t="s">
        <v>1663</v>
      </c>
      <c r="D634" s="137" t="s">
        <v>342</v>
      </c>
      <c r="E634" s="138" t="s">
        <v>538</v>
      </c>
      <c r="F634" s="139" t="s">
        <v>539</v>
      </c>
      <c r="G634" s="140" t="s">
        <v>493</v>
      </c>
      <c r="H634" s="141">
        <v>3.5</v>
      </c>
      <c r="I634" s="142"/>
      <c r="J634" s="143">
        <f>ROUND(I634*H634,2)</f>
        <v>0</v>
      </c>
      <c r="K634" s="139" t="s">
        <v>346</v>
      </c>
      <c r="L634" s="32"/>
      <c r="M634" s="144" t="s">
        <v>1</v>
      </c>
      <c r="N634" s="145" t="s">
        <v>42</v>
      </c>
      <c r="P634" s="146">
        <f>O634*H634</f>
        <v>0</v>
      </c>
      <c r="Q634" s="146">
        <v>0</v>
      </c>
      <c r="R634" s="146">
        <f>Q634*H634</f>
        <v>0</v>
      </c>
      <c r="S634" s="146">
        <v>0</v>
      </c>
      <c r="T634" s="147">
        <f>S634*H634</f>
        <v>0</v>
      </c>
      <c r="AR634" s="148" t="s">
        <v>530</v>
      </c>
      <c r="AT634" s="148" t="s">
        <v>342</v>
      </c>
      <c r="AU634" s="148" t="s">
        <v>84</v>
      </c>
      <c r="AY634" s="17" t="s">
        <v>339</v>
      </c>
      <c r="BE634" s="149">
        <f>IF(N634="základní",J634,0)</f>
        <v>0</v>
      </c>
      <c r="BF634" s="149">
        <f>IF(N634="snížená",J634,0)</f>
        <v>0</v>
      </c>
      <c r="BG634" s="149">
        <f>IF(N634="zákl. přenesená",J634,0)</f>
        <v>0</v>
      </c>
      <c r="BH634" s="149">
        <f>IF(N634="sníž. přenesená",J634,0)</f>
        <v>0</v>
      </c>
      <c r="BI634" s="149">
        <f>IF(N634="nulová",J634,0)</f>
        <v>0</v>
      </c>
      <c r="BJ634" s="17" t="s">
        <v>84</v>
      </c>
      <c r="BK634" s="149">
        <f>ROUND(I634*H634,2)</f>
        <v>0</v>
      </c>
      <c r="BL634" s="17" t="s">
        <v>530</v>
      </c>
      <c r="BM634" s="148" t="s">
        <v>1664</v>
      </c>
    </row>
    <row r="635" spans="2:65" s="1" customFormat="1" ht="38.4" x14ac:dyDescent="0.2">
      <c r="B635" s="32"/>
      <c r="D635" s="150" t="s">
        <v>348</v>
      </c>
      <c r="F635" s="151" t="s">
        <v>541</v>
      </c>
      <c r="I635" s="152"/>
      <c r="L635" s="32"/>
      <c r="M635" s="153"/>
      <c r="T635" s="56"/>
      <c r="AT635" s="17" t="s">
        <v>348</v>
      </c>
      <c r="AU635" s="17" t="s">
        <v>84</v>
      </c>
    </row>
    <row r="636" spans="2:65" s="12" customFormat="1" x14ac:dyDescent="0.2">
      <c r="B636" s="155"/>
      <c r="D636" s="150" t="s">
        <v>376</v>
      </c>
      <c r="E636" s="156" t="s">
        <v>1</v>
      </c>
      <c r="F636" s="157" t="s">
        <v>1665</v>
      </c>
      <c r="H636" s="158">
        <v>3.5</v>
      </c>
      <c r="I636" s="159"/>
      <c r="L636" s="155"/>
      <c r="M636" s="160"/>
      <c r="T636" s="161"/>
      <c r="AT636" s="156" t="s">
        <v>376</v>
      </c>
      <c r="AU636" s="156" t="s">
        <v>84</v>
      </c>
      <c r="AV636" s="12" t="s">
        <v>86</v>
      </c>
      <c r="AW636" s="12" t="s">
        <v>34</v>
      </c>
      <c r="AX636" s="12" t="s">
        <v>84</v>
      </c>
      <c r="AY636" s="156" t="s">
        <v>339</v>
      </c>
    </row>
    <row r="637" spans="2:65" s="1" customFormat="1" ht="33" customHeight="1" x14ac:dyDescent="0.2">
      <c r="B637" s="136"/>
      <c r="C637" s="137" t="s">
        <v>1666</v>
      </c>
      <c r="D637" s="137" t="s">
        <v>342</v>
      </c>
      <c r="E637" s="138" t="s">
        <v>543</v>
      </c>
      <c r="F637" s="139" t="s">
        <v>544</v>
      </c>
      <c r="G637" s="140" t="s">
        <v>493</v>
      </c>
      <c r="H637" s="141">
        <v>31.5</v>
      </c>
      <c r="I637" s="142"/>
      <c r="J637" s="143">
        <f>ROUND(I637*H637,2)</f>
        <v>0</v>
      </c>
      <c r="K637" s="139" t="s">
        <v>346</v>
      </c>
      <c r="L637" s="32"/>
      <c r="M637" s="144" t="s">
        <v>1</v>
      </c>
      <c r="N637" s="145" t="s">
        <v>42</v>
      </c>
      <c r="P637" s="146">
        <f>O637*H637</f>
        <v>0</v>
      </c>
      <c r="Q637" s="146">
        <v>0</v>
      </c>
      <c r="R637" s="146">
        <f>Q637*H637</f>
        <v>0</v>
      </c>
      <c r="S637" s="146">
        <v>0</v>
      </c>
      <c r="T637" s="147">
        <f>S637*H637</f>
        <v>0</v>
      </c>
      <c r="AR637" s="148" t="s">
        <v>530</v>
      </c>
      <c r="AT637" s="148" t="s">
        <v>342</v>
      </c>
      <c r="AU637" s="148" t="s">
        <v>84</v>
      </c>
      <c r="AY637" s="17" t="s">
        <v>339</v>
      </c>
      <c r="BE637" s="149">
        <f>IF(N637="základní",J637,0)</f>
        <v>0</v>
      </c>
      <c r="BF637" s="149">
        <f>IF(N637="snížená",J637,0)</f>
        <v>0</v>
      </c>
      <c r="BG637" s="149">
        <f>IF(N637="zákl. přenesená",J637,0)</f>
        <v>0</v>
      </c>
      <c r="BH637" s="149">
        <f>IF(N637="sníž. přenesená",J637,0)</f>
        <v>0</v>
      </c>
      <c r="BI637" s="149">
        <f>IF(N637="nulová",J637,0)</f>
        <v>0</v>
      </c>
      <c r="BJ637" s="17" t="s">
        <v>84</v>
      </c>
      <c r="BK637" s="149">
        <f>ROUND(I637*H637,2)</f>
        <v>0</v>
      </c>
      <c r="BL637" s="17" t="s">
        <v>530</v>
      </c>
      <c r="BM637" s="148" t="s">
        <v>1667</v>
      </c>
    </row>
    <row r="638" spans="2:65" s="1" customFormat="1" ht="38.4" x14ac:dyDescent="0.2">
      <c r="B638" s="32"/>
      <c r="D638" s="150" t="s">
        <v>348</v>
      </c>
      <c r="F638" s="151" t="s">
        <v>546</v>
      </c>
      <c r="I638" s="152"/>
      <c r="L638" s="32"/>
      <c r="M638" s="153"/>
      <c r="T638" s="56"/>
      <c r="AT638" s="17" t="s">
        <v>348</v>
      </c>
      <c r="AU638" s="17" t="s">
        <v>84</v>
      </c>
    </row>
    <row r="639" spans="2:65" s="12" customFormat="1" x14ac:dyDescent="0.2">
      <c r="B639" s="155"/>
      <c r="D639" s="150" t="s">
        <v>376</v>
      </c>
      <c r="E639" s="156" t="s">
        <v>1</v>
      </c>
      <c r="F639" s="157" t="s">
        <v>1668</v>
      </c>
      <c r="H639" s="158">
        <v>31.5</v>
      </c>
      <c r="I639" s="159"/>
      <c r="L639" s="155"/>
      <c r="M639" s="160"/>
      <c r="T639" s="161"/>
      <c r="AT639" s="156" t="s">
        <v>376</v>
      </c>
      <c r="AU639" s="156" t="s">
        <v>84</v>
      </c>
      <c r="AV639" s="12" t="s">
        <v>86</v>
      </c>
      <c r="AW639" s="12" t="s">
        <v>34</v>
      </c>
      <c r="AX639" s="12" t="s">
        <v>84</v>
      </c>
      <c r="AY639" s="156" t="s">
        <v>339</v>
      </c>
    </row>
    <row r="640" spans="2:65" s="1" customFormat="1" ht="16.5" customHeight="1" x14ac:dyDescent="0.2">
      <c r="B640" s="136"/>
      <c r="C640" s="137" t="s">
        <v>1669</v>
      </c>
      <c r="D640" s="137" t="s">
        <v>342</v>
      </c>
      <c r="E640" s="138" t="s">
        <v>613</v>
      </c>
      <c r="F640" s="139" t="s">
        <v>614</v>
      </c>
      <c r="G640" s="140" t="s">
        <v>493</v>
      </c>
      <c r="H640" s="141">
        <v>2000</v>
      </c>
      <c r="I640" s="142"/>
      <c r="J640" s="143">
        <f>ROUND(I640*H640,2)</f>
        <v>0</v>
      </c>
      <c r="K640" s="139" t="s">
        <v>346</v>
      </c>
      <c r="L640" s="32"/>
      <c r="M640" s="144" t="s">
        <v>1</v>
      </c>
      <c r="N640" s="145" t="s">
        <v>42</v>
      </c>
      <c r="P640" s="146">
        <f>O640*H640</f>
        <v>0</v>
      </c>
      <c r="Q640" s="146">
        <v>0</v>
      </c>
      <c r="R640" s="146">
        <f>Q640*H640</f>
        <v>0</v>
      </c>
      <c r="S640" s="146">
        <v>0</v>
      </c>
      <c r="T640" s="147">
        <f>S640*H640</f>
        <v>0</v>
      </c>
      <c r="AR640" s="148" t="s">
        <v>530</v>
      </c>
      <c r="AT640" s="148" t="s">
        <v>342</v>
      </c>
      <c r="AU640" s="148" t="s">
        <v>84</v>
      </c>
      <c r="AY640" s="17" t="s">
        <v>339</v>
      </c>
      <c r="BE640" s="149">
        <f>IF(N640="základní",J640,0)</f>
        <v>0</v>
      </c>
      <c r="BF640" s="149">
        <f>IF(N640="snížená",J640,0)</f>
        <v>0</v>
      </c>
      <c r="BG640" s="149">
        <f>IF(N640="zákl. přenesená",J640,0)</f>
        <v>0</v>
      </c>
      <c r="BH640" s="149">
        <f>IF(N640="sníž. přenesená",J640,0)</f>
        <v>0</v>
      </c>
      <c r="BI640" s="149">
        <f>IF(N640="nulová",J640,0)</f>
        <v>0</v>
      </c>
      <c r="BJ640" s="17" t="s">
        <v>84</v>
      </c>
      <c r="BK640" s="149">
        <f>ROUND(I640*H640,2)</f>
        <v>0</v>
      </c>
      <c r="BL640" s="17" t="s">
        <v>530</v>
      </c>
      <c r="BM640" s="148" t="s">
        <v>1670</v>
      </c>
    </row>
    <row r="641" spans="2:51" s="1" customFormat="1" ht="28.8" x14ac:dyDescent="0.2">
      <c r="B641" s="32"/>
      <c r="D641" s="150" t="s">
        <v>348</v>
      </c>
      <c r="F641" s="151" t="s">
        <v>616</v>
      </c>
      <c r="I641" s="152"/>
      <c r="L641" s="32"/>
      <c r="M641" s="153"/>
      <c r="T641" s="56"/>
      <c r="AT641" s="17" t="s">
        <v>348</v>
      </c>
      <c r="AU641" s="17" t="s">
        <v>84</v>
      </c>
    </row>
    <row r="642" spans="2:51" s="12" customFormat="1" x14ac:dyDescent="0.2">
      <c r="B642" s="155"/>
      <c r="D642" s="150" t="s">
        <v>376</v>
      </c>
      <c r="E642" s="156" t="s">
        <v>1</v>
      </c>
      <c r="F642" s="157" t="s">
        <v>1671</v>
      </c>
      <c r="H642" s="158">
        <v>2000</v>
      </c>
      <c r="I642" s="159"/>
      <c r="L642" s="155"/>
      <c r="M642" s="179"/>
      <c r="N642" s="180"/>
      <c r="O642" s="180"/>
      <c r="P642" s="180"/>
      <c r="Q642" s="180"/>
      <c r="R642" s="180"/>
      <c r="S642" s="180"/>
      <c r="T642" s="181"/>
      <c r="AT642" s="156" t="s">
        <v>376</v>
      </c>
      <c r="AU642" s="156" t="s">
        <v>84</v>
      </c>
      <c r="AV642" s="12" t="s">
        <v>86</v>
      </c>
      <c r="AW642" s="12" t="s">
        <v>34</v>
      </c>
      <c r="AX642" s="12" t="s">
        <v>84</v>
      </c>
      <c r="AY642" s="156" t="s">
        <v>339</v>
      </c>
    </row>
    <row r="643" spans="2:51" s="1" customFormat="1" ht="6.9" customHeight="1" x14ac:dyDescent="0.2">
      <c r="B643" s="44"/>
      <c r="C643" s="45"/>
      <c r="D643" s="45"/>
      <c r="E643" s="45"/>
      <c r="F643" s="45"/>
      <c r="G643" s="45"/>
      <c r="H643" s="45"/>
      <c r="I643" s="45"/>
      <c r="J643" s="45"/>
      <c r="K643" s="45"/>
      <c r="L643" s="32"/>
    </row>
  </sheetData>
  <autoFilter ref="C122:K642" xr:uid="{00000000-0009-0000-0000-000005000000}"/>
  <mergeCells count="12">
    <mergeCell ref="E115:H115"/>
    <mergeCell ref="L2:V2"/>
    <mergeCell ref="E85:H85"/>
    <mergeCell ref="E87:H87"/>
    <mergeCell ref="E89:H89"/>
    <mergeCell ref="E111:H111"/>
    <mergeCell ref="E113:H113"/>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BM237"/>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113</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2" customHeight="1" x14ac:dyDescent="0.2">
      <c r="B8" s="20"/>
      <c r="D8" s="27" t="s">
        <v>312</v>
      </c>
      <c r="L8" s="20"/>
    </row>
    <row r="9" spans="2:46" s="1" customFormat="1" ht="16.5" customHeight="1" x14ac:dyDescent="0.2">
      <c r="B9" s="32"/>
      <c r="E9" s="278" t="s">
        <v>313</v>
      </c>
      <c r="F9" s="277"/>
      <c r="G9" s="277"/>
      <c r="H9" s="277"/>
      <c r="L9" s="32"/>
    </row>
    <row r="10" spans="2:46" s="1" customFormat="1" ht="12" customHeight="1" x14ac:dyDescent="0.2">
      <c r="B10" s="32"/>
      <c r="D10" s="27" t="s">
        <v>314</v>
      </c>
      <c r="L10" s="32"/>
    </row>
    <row r="11" spans="2:46" s="1" customFormat="1" ht="16.5" customHeight="1" x14ac:dyDescent="0.2">
      <c r="B11" s="32"/>
      <c r="E11" s="248" t="s">
        <v>1672</v>
      </c>
      <c r="F11" s="277"/>
      <c r="G11" s="277"/>
      <c r="H11" s="277"/>
      <c r="L11" s="32"/>
    </row>
    <row r="12" spans="2:46" s="1" customFormat="1" x14ac:dyDescent="0.2">
      <c r="B12" s="32"/>
      <c r="L12" s="32"/>
    </row>
    <row r="13" spans="2:46" s="1" customFormat="1" ht="12" customHeight="1" x14ac:dyDescent="0.2">
      <c r="B13" s="32"/>
      <c r="D13" s="27" t="s">
        <v>18</v>
      </c>
      <c r="F13" s="25" t="s">
        <v>1</v>
      </c>
      <c r="I13" s="27" t="s">
        <v>19</v>
      </c>
      <c r="J13" s="25" t="s">
        <v>1</v>
      </c>
      <c r="L13" s="32"/>
    </row>
    <row r="14" spans="2:46" s="1" customFormat="1" ht="12" customHeight="1" x14ac:dyDescent="0.2">
      <c r="B14" s="32"/>
      <c r="D14" s="27" t="s">
        <v>20</v>
      </c>
      <c r="F14" s="25" t="s">
        <v>21</v>
      </c>
      <c r="I14" s="27" t="s">
        <v>22</v>
      </c>
      <c r="J14" s="52" t="str">
        <f>'Rekapitulace stavby'!AN8</f>
        <v>22. 5. 2025</v>
      </c>
      <c r="L14" s="32"/>
    </row>
    <row r="15" spans="2:46" s="1" customFormat="1" ht="10.8" customHeight="1" x14ac:dyDescent="0.2">
      <c r="B15" s="32"/>
      <c r="L15" s="32"/>
    </row>
    <row r="16" spans="2:46" s="1" customFormat="1" ht="12" customHeight="1" x14ac:dyDescent="0.2">
      <c r="B16" s="32"/>
      <c r="D16" s="27" t="s">
        <v>24</v>
      </c>
      <c r="I16" s="27" t="s">
        <v>25</v>
      </c>
      <c r="J16" s="25" t="s">
        <v>26</v>
      </c>
      <c r="L16" s="32"/>
    </row>
    <row r="17" spans="2:12" s="1" customFormat="1" ht="18" customHeight="1" x14ac:dyDescent="0.2">
      <c r="B17" s="32"/>
      <c r="E17" s="25" t="s">
        <v>27</v>
      </c>
      <c r="I17" s="27" t="s">
        <v>28</v>
      </c>
      <c r="J17" s="25" t="s">
        <v>29</v>
      </c>
      <c r="L17" s="32"/>
    </row>
    <row r="18" spans="2:12" s="1" customFormat="1" ht="6.9" customHeight="1" x14ac:dyDescent="0.2">
      <c r="B18" s="32"/>
      <c r="L18" s="32"/>
    </row>
    <row r="19" spans="2:12" s="1" customFormat="1" ht="12" customHeight="1" x14ac:dyDescent="0.2">
      <c r="B19" s="32"/>
      <c r="D19" s="27" t="s">
        <v>30</v>
      </c>
      <c r="I19" s="27" t="s">
        <v>25</v>
      </c>
      <c r="J19" s="28" t="str">
        <f>'Rekapitulace stavby'!AN13</f>
        <v>Vyplň údaj</v>
      </c>
      <c r="L19" s="32"/>
    </row>
    <row r="20" spans="2:12" s="1" customFormat="1" ht="18" customHeight="1" x14ac:dyDescent="0.2">
      <c r="B20" s="32"/>
      <c r="E20" s="280" t="str">
        <f>'Rekapitulace stavby'!E14</f>
        <v>Vyplň údaj</v>
      </c>
      <c r="F20" s="266"/>
      <c r="G20" s="266"/>
      <c r="H20" s="266"/>
      <c r="I20" s="27" t="s">
        <v>28</v>
      </c>
      <c r="J20" s="28" t="str">
        <f>'Rekapitulace stavby'!AN14</f>
        <v>Vyplň údaj</v>
      </c>
      <c r="L20" s="32"/>
    </row>
    <row r="21" spans="2:12" s="1" customFormat="1" ht="6.9" customHeight="1" x14ac:dyDescent="0.2">
      <c r="B21" s="32"/>
      <c r="L21" s="32"/>
    </row>
    <row r="22" spans="2:12" s="1" customFormat="1" ht="12" customHeight="1" x14ac:dyDescent="0.2">
      <c r="B22" s="32"/>
      <c r="D22" s="27" t="s">
        <v>32</v>
      </c>
      <c r="I22" s="27" t="s">
        <v>25</v>
      </c>
      <c r="J22" s="25" t="str">
        <f>IF('Rekapitulace stavby'!AN16="","",'Rekapitulace stavby'!AN16)</f>
        <v/>
      </c>
      <c r="L22" s="32"/>
    </row>
    <row r="23" spans="2:12" s="1" customFormat="1" ht="18" customHeight="1" x14ac:dyDescent="0.2">
      <c r="B23" s="32"/>
      <c r="E23" s="25" t="str">
        <f>IF('Rekapitulace stavby'!E17="","",'Rekapitulace stavby'!E17)</f>
        <v xml:space="preserve"> </v>
      </c>
      <c r="I23" s="27" t="s">
        <v>28</v>
      </c>
      <c r="J23" s="25" t="str">
        <f>IF('Rekapitulace stavby'!AN17="","",'Rekapitulace stavby'!AN17)</f>
        <v/>
      </c>
      <c r="L23" s="32"/>
    </row>
    <row r="24" spans="2:12" s="1" customFormat="1" ht="6.9" customHeight="1" x14ac:dyDescent="0.2">
      <c r="B24" s="32"/>
      <c r="L24" s="32"/>
    </row>
    <row r="25" spans="2:12" s="1" customFormat="1" ht="12" customHeight="1" x14ac:dyDescent="0.2">
      <c r="B25" s="32"/>
      <c r="D25" s="27" t="s">
        <v>35</v>
      </c>
      <c r="I25" s="27" t="s">
        <v>25</v>
      </c>
      <c r="J25" s="25" t="str">
        <f>IF('Rekapitulace stavby'!AN19="","",'Rekapitulace stavby'!AN19)</f>
        <v/>
      </c>
      <c r="L25" s="32"/>
    </row>
    <row r="26" spans="2:12" s="1" customFormat="1" ht="18" customHeight="1" x14ac:dyDescent="0.2">
      <c r="B26" s="32"/>
      <c r="E26" s="25" t="str">
        <f>IF('Rekapitulace stavby'!E20="","",'Rekapitulace stavby'!E20)</f>
        <v xml:space="preserve"> </v>
      </c>
      <c r="I26" s="27" t="s">
        <v>28</v>
      </c>
      <c r="J26" s="25" t="str">
        <f>IF('Rekapitulace stavby'!AN20="","",'Rekapitulace stavby'!AN20)</f>
        <v/>
      </c>
      <c r="L26" s="32"/>
    </row>
    <row r="27" spans="2:12" s="1" customFormat="1" ht="6.9" customHeight="1" x14ac:dyDescent="0.2">
      <c r="B27" s="32"/>
      <c r="L27" s="32"/>
    </row>
    <row r="28" spans="2:12" s="1" customFormat="1" ht="12" customHeight="1" x14ac:dyDescent="0.2">
      <c r="B28" s="32"/>
      <c r="D28" s="27" t="s">
        <v>36</v>
      </c>
      <c r="L28" s="32"/>
    </row>
    <row r="29" spans="2:12" s="7" customFormat="1" ht="16.5" customHeight="1" x14ac:dyDescent="0.2">
      <c r="B29" s="94"/>
      <c r="E29" s="270" t="s">
        <v>1</v>
      </c>
      <c r="F29" s="270"/>
      <c r="G29" s="270"/>
      <c r="H29" s="270"/>
      <c r="L29" s="94"/>
    </row>
    <row r="30" spans="2:12" s="1" customFormat="1" ht="6.9" customHeight="1" x14ac:dyDescent="0.2">
      <c r="B30" s="32"/>
      <c r="L30" s="32"/>
    </row>
    <row r="31" spans="2:12" s="1" customFormat="1" ht="6.9" customHeight="1" x14ac:dyDescent="0.2">
      <c r="B31" s="32"/>
      <c r="D31" s="53"/>
      <c r="E31" s="53"/>
      <c r="F31" s="53"/>
      <c r="G31" s="53"/>
      <c r="H31" s="53"/>
      <c r="I31" s="53"/>
      <c r="J31" s="53"/>
      <c r="K31" s="53"/>
      <c r="L31" s="32"/>
    </row>
    <row r="32" spans="2:12" s="1" customFormat="1" ht="25.35" customHeight="1" x14ac:dyDescent="0.2">
      <c r="B32" s="32"/>
      <c r="D32" s="95" t="s">
        <v>37</v>
      </c>
      <c r="J32" s="66">
        <f>ROUND(J123, 2)</f>
        <v>0</v>
      </c>
      <c r="L32" s="32"/>
    </row>
    <row r="33" spans="2:12" s="1" customFormat="1" ht="6.9" customHeight="1" x14ac:dyDescent="0.2">
      <c r="B33" s="32"/>
      <c r="D33" s="53"/>
      <c r="E33" s="53"/>
      <c r="F33" s="53"/>
      <c r="G33" s="53"/>
      <c r="H33" s="53"/>
      <c r="I33" s="53"/>
      <c r="J33" s="53"/>
      <c r="K33" s="53"/>
      <c r="L33" s="32"/>
    </row>
    <row r="34" spans="2:12" s="1" customFormat="1" ht="14.4" customHeight="1" x14ac:dyDescent="0.2">
      <c r="B34" s="32"/>
      <c r="F34" s="35" t="s">
        <v>39</v>
      </c>
      <c r="I34" s="35" t="s">
        <v>38</v>
      </c>
      <c r="J34" s="35" t="s">
        <v>40</v>
      </c>
      <c r="L34" s="32"/>
    </row>
    <row r="35" spans="2:12" s="1" customFormat="1" ht="14.4" customHeight="1" x14ac:dyDescent="0.2">
      <c r="B35" s="32"/>
      <c r="D35" s="55" t="s">
        <v>41</v>
      </c>
      <c r="E35" s="27" t="s">
        <v>42</v>
      </c>
      <c r="F35" s="86">
        <f>ROUND((SUM(BE123:BE236)),  2)</f>
        <v>0</v>
      </c>
      <c r="I35" s="96">
        <v>0.21</v>
      </c>
      <c r="J35" s="86">
        <f>ROUND(((SUM(BE123:BE236))*I35),  2)</f>
        <v>0</v>
      </c>
      <c r="L35" s="32"/>
    </row>
    <row r="36" spans="2:12" s="1" customFormat="1" ht="14.4" customHeight="1" x14ac:dyDescent="0.2">
      <c r="B36" s="32"/>
      <c r="E36" s="27" t="s">
        <v>43</v>
      </c>
      <c r="F36" s="86">
        <f>ROUND((SUM(BF123:BF236)),  2)</f>
        <v>0</v>
      </c>
      <c r="I36" s="96">
        <v>0.12</v>
      </c>
      <c r="J36" s="86">
        <f>ROUND(((SUM(BF123:BF236))*I36),  2)</f>
        <v>0</v>
      </c>
      <c r="L36" s="32"/>
    </row>
    <row r="37" spans="2:12" s="1" customFormat="1" ht="14.4" hidden="1" customHeight="1" x14ac:dyDescent="0.2">
      <c r="B37" s="32"/>
      <c r="E37" s="27" t="s">
        <v>44</v>
      </c>
      <c r="F37" s="86">
        <f>ROUND((SUM(BG123:BG236)),  2)</f>
        <v>0</v>
      </c>
      <c r="I37" s="96">
        <v>0.21</v>
      </c>
      <c r="J37" s="86">
        <f>0</f>
        <v>0</v>
      </c>
      <c r="L37" s="32"/>
    </row>
    <row r="38" spans="2:12" s="1" customFormat="1" ht="14.4" hidden="1" customHeight="1" x14ac:dyDescent="0.2">
      <c r="B38" s="32"/>
      <c r="E38" s="27" t="s">
        <v>45</v>
      </c>
      <c r="F38" s="86">
        <f>ROUND((SUM(BH123:BH236)),  2)</f>
        <v>0</v>
      </c>
      <c r="I38" s="96">
        <v>0.12</v>
      </c>
      <c r="J38" s="86">
        <f>0</f>
        <v>0</v>
      </c>
      <c r="L38" s="32"/>
    </row>
    <row r="39" spans="2:12" s="1" customFormat="1" ht="14.4" hidden="1" customHeight="1" x14ac:dyDescent="0.2">
      <c r="B39" s="32"/>
      <c r="E39" s="27" t="s">
        <v>46</v>
      </c>
      <c r="F39" s="86">
        <f>ROUND((SUM(BI123:BI236)),  2)</f>
        <v>0</v>
      </c>
      <c r="I39" s="96">
        <v>0</v>
      </c>
      <c r="J39" s="86">
        <f>0</f>
        <v>0</v>
      </c>
      <c r="L39" s="32"/>
    </row>
    <row r="40" spans="2:12" s="1" customFormat="1" ht="6.9" customHeight="1" x14ac:dyDescent="0.2">
      <c r="B40" s="32"/>
      <c r="L40" s="32"/>
    </row>
    <row r="41" spans="2:12" s="1" customFormat="1" ht="25.35" customHeight="1" x14ac:dyDescent="0.2">
      <c r="B41" s="32"/>
      <c r="C41" s="97"/>
      <c r="D41" s="98" t="s">
        <v>47</v>
      </c>
      <c r="E41" s="57"/>
      <c r="F41" s="57"/>
      <c r="G41" s="99" t="s">
        <v>48</v>
      </c>
      <c r="H41" s="100" t="s">
        <v>49</v>
      </c>
      <c r="I41" s="57"/>
      <c r="J41" s="101">
        <f>SUM(J32:J39)</f>
        <v>0</v>
      </c>
      <c r="K41" s="102"/>
      <c r="L41" s="32"/>
    </row>
    <row r="42" spans="2:12" s="1" customFormat="1" ht="14.4" customHeight="1" x14ac:dyDescent="0.2">
      <c r="B42" s="32"/>
      <c r="L42" s="32"/>
    </row>
    <row r="43" spans="2:12" ht="14.4" customHeight="1" x14ac:dyDescent="0.2">
      <c r="B43" s="20"/>
      <c r="L43" s="20"/>
    </row>
    <row r="44" spans="2:12" ht="14.4" customHeight="1" x14ac:dyDescent="0.2">
      <c r="B44" s="20"/>
      <c r="L44" s="20"/>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s="1" customFormat="1" ht="16.5" customHeight="1" x14ac:dyDescent="0.2">
      <c r="B87" s="32"/>
      <c r="E87" s="278" t="s">
        <v>313</v>
      </c>
      <c r="F87" s="277"/>
      <c r="G87" s="277"/>
      <c r="H87" s="277"/>
      <c r="L87" s="32"/>
    </row>
    <row r="88" spans="2:12" s="1" customFormat="1" ht="12" customHeight="1" x14ac:dyDescent="0.2">
      <c r="B88" s="32"/>
      <c r="C88" s="27" t="s">
        <v>314</v>
      </c>
      <c r="L88" s="32"/>
    </row>
    <row r="89" spans="2:12" s="1" customFormat="1" ht="16.5" customHeight="1" x14ac:dyDescent="0.2">
      <c r="B89" s="32"/>
      <c r="E89" s="248" t="str">
        <f>E11</f>
        <v xml:space="preserve">SO 01.5 - Rekonstrukce dvoukolejného železničního přejezdu P7568 v km 78,470 </v>
      </c>
      <c r="F89" s="277"/>
      <c r="G89" s="277"/>
      <c r="H89" s="277"/>
      <c r="L89" s="32"/>
    </row>
    <row r="90" spans="2:12" s="1" customFormat="1" ht="6.9" customHeight="1" x14ac:dyDescent="0.2">
      <c r="B90" s="32"/>
      <c r="L90" s="32"/>
    </row>
    <row r="91" spans="2:12" s="1" customFormat="1" ht="12" customHeight="1" x14ac:dyDescent="0.2">
      <c r="B91" s="32"/>
      <c r="C91" s="27" t="s">
        <v>20</v>
      </c>
      <c r="F91" s="25" t="str">
        <f>F14</f>
        <v>PS Krnov</v>
      </c>
      <c r="I91" s="27" t="s">
        <v>22</v>
      </c>
      <c r="J91" s="52" t="str">
        <f>IF(J14="","",J14)</f>
        <v>22. 5. 2025</v>
      </c>
      <c r="L91" s="32"/>
    </row>
    <row r="92" spans="2:12" s="1" customFormat="1" ht="6.9" customHeight="1" x14ac:dyDescent="0.2">
      <c r="B92" s="32"/>
      <c r="L92" s="32"/>
    </row>
    <row r="93" spans="2:12" s="1" customFormat="1" ht="15.15" customHeight="1" x14ac:dyDescent="0.2">
      <c r="B93" s="32"/>
      <c r="C93" s="27" t="s">
        <v>24</v>
      </c>
      <c r="F93" s="25" t="str">
        <f>E17</f>
        <v>Správa železnic, státní organizace, OŘ Ostrava</v>
      </c>
      <c r="I93" s="27" t="s">
        <v>32</v>
      </c>
      <c r="J93" s="30" t="str">
        <f>E23</f>
        <v xml:space="preserve"> </v>
      </c>
      <c r="L93" s="32"/>
    </row>
    <row r="94" spans="2:12" s="1" customFormat="1" ht="15.15" customHeight="1" x14ac:dyDescent="0.2">
      <c r="B94" s="32"/>
      <c r="C94" s="27" t="s">
        <v>30</v>
      </c>
      <c r="F94" s="25" t="str">
        <f>IF(E20="","",E20)</f>
        <v>Vyplň údaj</v>
      </c>
      <c r="I94" s="27" t="s">
        <v>35</v>
      </c>
      <c r="J94" s="30" t="str">
        <f>E26</f>
        <v xml:space="preserve"> </v>
      </c>
      <c r="L94" s="32"/>
    </row>
    <row r="95" spans="2:12" s="1" customFormat="1" ht="10.35" customHeight="1" x14ac:dyDescent="0.2">
      <c r="B95" s="32"/>
      <c r="L95" s="32"/>
    </row>
    <row r="96" spans="2:12" s="1" customFormat="1" ht="29.25" customHeight="1" x14ac:dyDescent="0.2">
      <c r="B96" s="32"/>
      <c r="C96" s="105" t="s">
        <v>317</v>
      </c>
      <c r="D96" s="97"/>
      <c r="E96" s="97"/>
      <c r="F96" s="97"/>
      <c r="G96" s="97"/>
      <c r="H96" s="97"/>
      <c r="I96" s="97"/>
      <c r="J96" s="106" t="s">
        <v>318</v>
      </c>
      <c r="K96" s="97"/>
      <c r="L96" s="32"/>
    </row>
    <row r="97" spans="2:47" s="1" customFormat="1" ht="10.35" customHeight="1" x14ac:dyDescent="0.2">
      <c r="B97" s="32"/>
      <c r="L97" s="32"/>
    </row>
    <row r="98" spans="2:47" s="1" customFormat="1" ht="22.8" customHeight="1" x14ac:dyDescent="0.2">
      <c r="B98" s="32"/>
      <c r="C98" s="107" t="s">
        <v>319</v>
      </c>
      <c r="J98" s="66">
        <f>J123</f>
        <v>0</v>
      </c>
      <c r="L98" s="32"/>
      <c r="AU98" s="17" t="s">
        <v>320</v>
      </c>
    </row>
    <row r="99" spans="2:47" s="8" customFormat="1" ht="24.9" customHeight="1" x14ac:dyDescent="0.2">
      <c r="B99" s="108"/>
      <c r="D99" s="109" t="s">
        <v>321</v>
      </c>
      <c r="E99" s="110"/>
      <c r="F99" s="110"/>
      <c r="G99" s="110"/>
      <c r="H99" s="110"/>
      <c r="I99" s="110"/>
      <c r="J99" s="111">
        <f>J124</f>
        <v>0</v>
      </c>
      <c r="L99" s="108"/>
    </row>
    <row r="100" spans="2:47" s="9" customFormat="1" ht="19.95" customHeight="1" x14ac:dyDescent="0.2">
      <c r="B100" s="112"/>
      <c r="D100" s="113" t="s">
        <v>322</v>
      </c>
      <c r="E100" s="114"/>
      <c r="F100" s="114"/>
      <c r="G100" s="114"/>
      <c r="H100" s="114"/>
      <c r="I100" s="114"/>
      <c r="J100" s="115">
        <f>J125</f>
        <v>0</v>
      </c>
      <c r="L100" s="112"/>
    </row>
    <row r="101" spans="2:47" s="8" customFormat="1" ht="24.9" customHeight="1" x14ac:dyDescent="0.2">
      <c r="B101" s="108"/>
      <c r="D101" s="109" t="s">
        <v>323</v>
      </c>
      <c r="E101" s="110"/>
      <c r="F101" s="110"/>
      <c r="G101" s="110"/>
      <c r="H101" s="110"/>
      <c r="I101" s="110"/>
      <c r="J101" s="111">
        <f>J194</f>
        <v>0</v>
      </c>
      <c r="L101" s="108"/>
    </row>
    <row r="102" spans="2:47" s="1" customFormat="1" ht="21.75" customHeight="1" x14ac:dyDescent="0.2">
      <c r="B102" s="32"/>
      <c r="L102" s="32"/>
    </row>
    <row r="103" spans="2:47" s="1" customFormat="1" ht="6.9" customHeight="1" x14ac:dyDescent="0.2">
      <c r="B103" s="44"/>
      <c r="C103" s="45"/>
      <c r="D103" s="45"/>
      <c r="E103" s="45"/>
      <c r="F103" s="45"/>
      <c r="G103" s="45"/>
      <c r="H103" s="45"/>
      <c r="I103" s="45"/>
      <c r="J103" s="45"/>
      <c r="K103" s="45"/>
      <c r="L103" s="32"/>
    </row>
    <row r="107" spans="2:47" s="1" customFormat="1" ht="6.9" customHeight="1" x14ac:dyDescent="0.2">
      <c r="B107" s="46"/>
      <c r="C107" s="47"/>
      <c r="D107" s="47"/>
      <c r="E107" s="47"/>
      <c r="F107" s="47"/>
      <c r="G107" s="47"/>
      <c r="H107" s="47"/>
      <c r="I107" s="47"/>
      <c r="J107" s="47"/>
      <c r="K107" s="47"/>
      <c r="L107" s="32"/>
    </row>
    <row r="108" spans="2:47" s="1" customFormat="1" ht="24.9" customHeight="1" x14ac:dyDescent="0.2">
      <c r="B108" s="32"/>
      <c r="C108" s="21" t="s">
        <v>324</v>
      </c>
      <c r="L108" s="32"/>
    </row>
    <row r="109" spans="2:47" s="1" customFormat="1" ht="6.9" customHeight="1" x14ac:dyDescent="0.2">
      <c r="B109" s="32"/>
      <c r="L109" s="32"/>
    </row>
    <row r="110" spans="2:47" s="1" customFormat="1" ht="12" customHeight="1" x14ac:dyDescent="0.2">
      <c r="B110" s="32"/>
      <c r="C110" s="27" t="s">
        <v>16</v>
      </c>
      <c r="L110" s="32"/>
    </row>
    <row r="111" spans="2:47" s="1" customFormat="1" ht="16.5" customHeight="1" x14ac:dyDescent="0.2">
      <c r="B111" s="32"/>
      <c r="E111" s="278" t="str">
        <f>E7</f>
        <v>Prostá rekonstrukce trati v úseku Milotice nad Opavou – Brantice – 2.etapa</v>
      </c>
      <c r="F111" s="279"/>
      <c r="G111" s="279"/>
      <c r="H111" s="279"/>
      <c r="L111" s="32"/>
    </row>
    <row r="112" spans="2:47" ht="12" customHeight="1" x14ac:dyDescent="0.2">
      <c r="B112" s="20"/>
      <c r="C112" s="27" t="s">
        <v>312</v>
      </c>
      <c r="L112" s="20"/>
    </row>
    <row r="113" spans="2:65" s="1" customFormat="1" ht="16.5" customHeight="1" x14ac:dyDescent="0.2">
      <c r="B113" s="32"/>
      <c r="E113" s="278" t="s">
        <v>313</v>
      </c>
      <c r="F113" s="277"/>
      <c r="G113" s="277"/>
      <c r="H113" s="277"/>
      <c r="L113" s="32"/>
    </row>
    <row r="114" spans="2:65" s="1" customFormat="1" ht="12" customHeight="1" x14ac:dyDescent="0.2">
      <c r="B114" s="32"/>
      <c r="C114" s="27" t="s">
        <v>314</v>
      </c>
      <c r="L114" s="32"/>
    </row>
    <row r="115" spans="2:65" s="1" customFormat="1" ht="16.5" customHeight="1" x14ac:dyDescent="0.2">
      <c r="B115" s="32"/>
      <c r="E115" s="248" t="str">
        <f>E11</f>
        <v xml:space="preserve">SO 01.5 - Rekonstrukce dvoukolejného železničního přejezdu P7568 v km 78,470 </v>
      </c>
      <c r="F115" s="277"/>
      <c r="G115" s="277"/>
      <c r="H115" s="277"/>
      <c r="L115" s="32"/>
    </row>
    <row r="116" spans="2:65" s="1" customFormat="1" ht="6.9" customHeight="1" x14ac:dyDescent="0.2">
      <c r="B116" s="32"/>
      <c r="L116" s="32"/>
    </row>
    <row r="117" spans="2:65" s="1" customFormat="1" ht="12" customHeight="1" x14ac:dyDescent="0.2">
      <c r="B117" s="32"/>
      <c r="C117" s="27" t="s">
        <v>20</v>
      </c>
      <c r="F117" s="25" t="str">
        <f>F14</f>
        <v>PS Krnov</v>
      </c>
      <c r="I117" s="27" t="s">
        <v>22</v>
      </c>
      <c r="J117" s="52" t="str">
        <f>IF(J14="","",J14)</f>
        <v>22. 5. 2025</v>
      </c>
      <c r="L117" s="32"/>
    </row>
    <row r="118" spans="2:65" s="1" customFormat="1" ht="6.9" customHeight="1" x14ac:dyDescent="0.2">
      <c r="B118" s="32"/>
      <c r="L118" s="32"/>
    </row>
    <row r="119" spans="2:65" s="1" customFormat="1" ht="15.15" customHeight="1" x14ac:dyDescent="0.2">
      <c r="B119" s="32"/>
      <c r="C119" s="27" t="s">
        <v>24</v>
      </c>
      <c r="F119" s="25" t="str">
        <f>E17</f>
        <v>Správa železnic, státní organizace, OŘ Ostrava</v>
      </c>
      <c r="I119" s="27" t="s">
        <v>32</v>
      </c>
      <c r="J119" s="30" t="str">
        <f>E23</f>
        <v xml:space="preserve"> </v>
      </c>
      <c r="L119" s="32"/>
    </row>
    <row r="120" spans="2:65" s="1" customFormat="1" ht="15.15" customHeight="1" x14ac:dyDescent="0.2">
      <c r="B120" s="32"/>
      <c r="C120" s="27" t="s">
        <v>30</v>
      </c>
      <c r="F120" s="25" t="str">
        <f>IF(E20="","",E20)</f>
        <v>Vyplň údaj</v>
      </c>
      <c r="I120" s="27" t="s">
        <v>35</v>
      </c>
      <c r="J120" s="30" t="str">
        <f>E26</f>
        <v xml:space="preserve"> </v>
      </c>
      <c r="L120" s="32"/>
    </row>
    <row r="121" spans="2:65" s="1" customFormat="1" ht="10.35" customHeight="1" x14ac:dyDescent="0.2">
      <c r="B121" s="32"/>
      <c r="L121" s="32"/>
    </row>
    <row r="122" spans="2:65" s="10" customFormat="1" ht="29.25" customHeight="1" x14ac:dyDescent="0.2">
      <c r="B122" s="116"/>
      <c r="C122" s="117" t="s">
        <v>325</v>
      </c>
      <c r="D122" s="118" t="s">
        <v>62</v>
      </c>
      <c r="E122" s="118" t="s">
        <v>58</v>
      </c>
      <c r="F122" s="118" t="s">
        <v>59</v>
      </c>
      <c r="G122" s="118" t="s">
        <v>326</v>
      </c>
      <c r="H122" s="118" t="s">
        <v>327</v>
      </c>
      <c r="I122" s="118" t="s">
        <v>328</v>
      </c>
      <c r="J122" s="118" t="s">
        <v>318</v>
      </c>
      <c r="K122" s="119" t="s">
        <v>329</v>
      </c>
      <c r="L122" s="116"/>
      <c r="M122" s="59" t="s">
        <v>1</v>
      </c>
      <c r="N122" s="60" t="s">
        <v>41</v>
      </c>
      <c r="O122" s="60" t="s">
        <v>330</v>
      </c>
      <c r="P122" s="60" t="s">
        <v>331</v>
      </c>
      <c r="Q122" s="60" t="s">
        <v>332</v>
      </c>
      <c r="R122" s="60" t="s">
        <v>333</v>
      </c>
      <c r="S122" s="60" t="s">
        <v>334</v>
      </c>
      <c r="T122" s="61" t="s">
        <v>335</v>
      </c>
    </row>
    <row r="123" spans="2:65" s="1" customFormat="1" ht="22.8" customHeight="1" x14ac:dyDescent="0.3">
      <c r="B123" s="32"/>
      <c r="C123" s="64" t="s">
        <v>336</v>
      </c>
      <c r="J123" s="120">
        <f>BK123</f>
        <v>0</v>
      </c>
      <c r="L123" s="32"/>
      <c r="M123" s="62"/>
      <c r="N123" s="53"/>
      <c r="O123" s="53"/>
      <c r="P123" s="121">
        <f>P124+P194</f>
        <v>0</v>
      </c>
      <c r="Q123" s="53"/>
      <c r="R123" s="121">
        <f>R124+R194</f>
        <v>44.00665</v>
      </c>
      <c r="S123" s="53"/>
      <c r="T123" s="122">
        <f>T124+T194</f>
        <v>0</v>
      </c>
      <c r="AT123" s="17" t="s">
        <v>76</v>
      </c>
      <c r="AU123" s="17" t="s">
        <v>320</v>
      </c>
      <c r="BK123" s="123">
        <f>BK124+BK194</f>
        <v>0</v>
      </c>
    </row>
    <row r="124" spans="2:65" s="11" customFormat="1" ht="25.95" customHeight="1" x14ac:dyDescent="0.25">
      <c r="B124" s="124"/>
      <c r="D124" s="125" t="s">
        <v>76</v>
      </c>
      <c r="E124" s="126" t="s">
        <v>337</v>
      </c>
      <c r="F124" s="126" t="s">
        <v>338</v>
      </c>
      <c r="I124" s="127"/>
      <c r="J124" s="128">
        <f>BK124</f>
        <v>0</v>
      </c>
      <c r="L124" s="124"/>
      <c r="M124" s="129"/>
      <c r="P124" s="130">
        <f>P125</f>
        <v>0</v>
      </c>
      <c r="R124" s="130">
        <f>R125</f>
        <v>44.00665</v>
      </c>
      <c r="T124" s="131">
        <f>T125</f>
        <v>0</v>
      </c>
      <c r="AR124" s="125" t="s">
        <v>84</v>
      </c>
      <c r="AT124" s="132" t="s">
        <v>76</v>
      </c>
      <c r="AU124" s="132" t="s">
        <v>77</v>
      </c>
      <c r="AY124" s="125" t="s">
        <v>339</v>
      </c>
      <c r="BK124" s="133">
        <f>BK125</f>
        <v>0</v>
      </c>
    </row>
    <row r="125" spans="2:65" s="11" customFormat="1" ht="22.8" customHeight="1" x14ac:dyDescent="0.25">
      <c r="B125" s="124"/>
      <c r="D125" s="125" t="s">
        <v>76</v>
      </c>
      <c r="E125" s="134" t="s">
        <v>340</v>
      </c>
      <c r="F125" s="134" t="s">
        <v>341</v>
      </c>
      <c r="I125" s="127"/>
      <c r="J125" s="135">
        <f>BK125</f>
        <v>0</v>
      </c>
      <c r="L125" s="124"/>
      <c r="M125" s="129"/>
      <c r="P125" s="130">
        <f>SUM(P126:P193)</f>
        <v>0</v>
      </c>
      <c r="R125" s="130">
        <f>SUM(R126:R193)</f>
        <v>44.00665</v>
      </c>
      <c r="T125" s="131">
        <f>SUM(T126:T193)</f>
        <v>0</v>
      </c>
      <c r="AR125" s="125" t="s">
        <v>84</v>
      </c>
      <c r="AT125" s="132" t="s">
        <v>76</v>
      </c>
      <c r="AU125" s="132" t="s">
        <v>84</v>
      </c>
      <c r="AY125" s="125" t="s">
        <v>339</v>
      </c>
      <c r="BK125" s="133">
        <f>SUM(BK126:BK193)</f>
        <v>0</v>
      </c>
    </row>
    <row r="126" spans="2:65" s="1" customFormat="1" ht="21.75" customHeight="1" x14ac:dyDescent="0.2">
      <c r="B126" s="136"/>
      <c r="C126" s="137" t="s">
        <v>84</v>
      </c>
      <c r="D126" s="137" t="s">
        <v>342</v>
      </c>
      <c r="E126" s="138" t="s">
        <v>1673</v>
      </c>
      <c r="F126" s="139" t="s">
        <v>1674</v>
      </c>
      <c r="G126" s="140" t="s">
        <v>358</v>
      </c>
      <c r="H126" s="141">
        <v>6</v>
      </c>
      <c r="I126" s="142"/>
      <c r="J126" s="143">
        <f>ROUND(I126*H126,2)</f>
        <v>0</v>
      </c>
      <c r="K126" s="139" t="s">
        <v>346</v>
      </c>
      <c r="L126" s="32"/>
      <c r="M126" s="144" t="s">
        <v>1</v>
      </c>
      <c r="N126" s="145" t="s">
        <v>42</v>
      </c>
      <c r="P126" s="146">
        <f>O126*H126</f>
        <v>0</v>
      </c>
      <c r="Q126" s="146">
        <v>0</v>
      </c>
      <c r="R126" s="146">
        <f>Q126*H126</f>
        <v>0</v>
      </c>
      <c r="S126" s="146">
        <v>0</v>
      </c>
      <c r="T126" s="147">
        <f>S126*H126</f>
        <v>0</v>
      </c>
      <c r="AR126" s="148" t="s">
        <v>249</v>
      </c>
      <c r="AT126" s="148" t="s">
        <v>342</v>
      </c>
      <c r="AU126" s="148" t="s">
        <v>86</v>
      </c>
      <c r="AY126" s="17" t="s">
        <v>339</v>
      </c>
      <c r="BE126" s="149">
        <f>IF(N126="základní",J126,0)</f>
        <v>0</v>
      </c>
      <c r="BF126" s="149">
        <f>IF(N126="snížená",J126,0)</f>
        <v>0</v>
      </c>
      <c r="BG126" s="149">
        <f>IF(N126="zákl. přenesená",J126,0)</f>
        <v>0</v>
      </c>
      <c r="BH126" s="149">
        <f>IF(N126="sníž. přenesená",J126,0)</f>
        <v>0</v>
      </c>
      <c r="BI126" s="149">
        <f>IF(N126="nulová",J126,0)</f>
        <v>0</v>
      </c>
      <c r="BJ126" s="17" t="s">
        <v>84</v>
      </c>
      <c r="BK126" s="149">
        <f>ROUND(I126*H126,2)</f>
        <v>0</v>
      </c>
      <c r="BL126" s="17" t="s">
        <v>249</v>
      </c>
      <c r="BM126" s="148" t="s">
        <v>1675</v>
      </c>
    </row>
    <row r="127" spans="2:65" s="1" customFormat="1" ht="19.2" x14ac:dyDescent="0.2">
      <c r="B127" s="32"/>
      <c r="D127" s="150" t="s">
        <v>348</v>
      </c>
      <c r="F127" s="151" t="s">
        <v>1676</v>
      </c>
      <c r="I127" s="152"/>
      <c r="L127" s="32"/>
      <c r="M127" s="153"/>
      <c r="T127" s="56"/>
      <c r="AT127" s="17" t="s">
        <v>348</v>
      </c>
      <c r="AU127" s="17" t="s">
        <v>86</v>
      </c>
    </row>
    <row r="128" spans="2:65" s="1" customFormat="1" ht="16.5" customHeight="1" x14ac:dyDescent="0.2">
      <c r="B128" s="136"/>
      <c r="C128" s="137" t="s">
        <v>86</v>
      </c>
      <c r="D128" s="137" t="s">
        <v>342</v>
      </c>
      <c r="E128" s="138" t="s">
        <v>1677</v>
      </c>
      <c r="F128" s="139" t="s">
        <v>1678</v>
      </c>
      <c r="G128" s="140" t="s">
        <v>358</v>
      </c>
      <c r="H128" s="141">
        <v>6</v>
      </c>
      <c r="I128" s="142"/>
      <c r="J128" s="143">
        <f>ROUND(I128*H128,2)</f>
        <v>0</v>
      </c>
      <c r="K128" s="139" t="s">
        <v>346</v>
      </c>
      <c r="L128" s="32"/>
      <c r="M128" s="144" t="s">
        <v>1</v>
      </c>
      <c r="N128" s="145" t="s">
        <v>42</v>
      </c>
      <c r="P128" s="146">
        <f>O128*H128</f>
        <v>0</v>
      </c>
      <c r="Q128" s="146">
        <v>0</v>
      </c>
      <c r="R128" s="146">
        <f>Q128*H128</f>
        <v>0</v>
      </c>
      <c r="S128" s="146">
        <v>0</v>
      </c>
      <c r="T128" s="147">
        <f>S128*H128</f>
        <v>0</v>
      </c>
      <c r="AR128" s="148" t="s">
        <v>249</v>
      </c>
      <c r="AT128" s="148" t="s">
        <v>342</v>
      </c>
      <c r="AU128" s="148" t="s">
        <v>86</v>
      </c>
      <c r="AY128" s="17" t="s">
        <v>339</v>
      </c>
      <c r="BE128" s="149">
        <f>IF(N128="základní",J128,0)</f>
        <v>0</v>
      </c>
      <c r="BF128" s="149">
        <f>IF(N128="snížená",J128,0)</f>
        <v>0</v>
      </c>
      <c r="BG128" s="149">
        <f>IF(N128="zákl. přenesená",J128,0)</f>
        <v>0</v>
      </c>
      <c r="BH128" s="149">
        <f>IF(N128="sníž. přenesená",J128,0)</f>
        <v>0</v>
      </c>
      <c r="BI128" s="149">
        <f>IF(N128="nulová",J128,0)</f>
        <v>0</v>
      </c>
      <c r="BJ128" s="17" t="s">
        <v>84</v>
      </c>
      <c r="BK128" s="149">
        <f>ROUND(I128*H128,2)</f>
        <v>0</v>
      </c>
      <c r="BL128" s="17" t="s">
        <v>249</v>
      </c>
      <c r="BM128" s="148" t="s">
        <v>1679</v>
      </c>
    </row>
    <row r="129" spans="2:65" s="1" customFormat="1" ht="19.2" x14ac:dyDescent="0.2">
      <c r="B129" s="32"/>
      <c r="D129" s="150" t="s">
        <v>348</v>
      </c>
      <c r="F129" s="151" t="s">
        <v>1680</v>
      </c>
      <c r="I129" s="152"/>
      <c r="L129" s="32"/>
      <c r="M129" s="153"/>
      <c r="T129" s="56"/>
      <c r="AT129" s="17" t="s">
        <v>348</v>
      </c>
      <c r="AU129" s="17" t="s">
        <v>86</v>
      </c>
    </row>
    <row r="130" spans="2:65" s="1" customFormat="1" ht="16.5" customHeight="1" x14ac:dyDescent="0.2">
      <c r="B130" s="136"/>
      <c r="C130" s="137" t="s">
        <v>97</v>
      </c>
      <c r="D130" s="137" t="s">
        <v>342</v>
      </c>
      <c r="E130" s="138" t="s">
        <v>1681</v>
      </c>
      <c r="F130" s="139" t="s">
        <v>1682</v>
      </c>
      <c r="G130" s="140" t="s">
        <v>358</v>
      </c>
      <c r="H130" s="141">
        <v>12</v>
      </c>
      <c r="I130" s="142"/>
      <c r="J130" s="143">
        <f>ROUND(I130*H130,2)</f>
        <v>0</v>
      </c>
      <c r="K130" s="139" t="s">
        <v>346</v>
      </c>
      <c r="L130" s="32"/>
      <c r="M130" s="144" t="s">
        <v>1</v>
      </c>
      <c r="N130" s="145" t="s">
        <v>42</v>
      </c>
      <c r="P130" s="146">
        <f>O130*H130</f>
        <v>0</v>
      </c>
      <c r="Q130" s="146">
        <v>0</v>
      </c>
      <c r="R130" s="146">
        <f>Q130*H130</f>
        <v>0</v>
      </c>
      <c r="S130" s="146">
        <v>0</v>
      </c>
      <c r="T130" s="147">
        <f>S130*H130</f>
        <v>0</v>
      </c>
      <c r="AR130" s="148" t="s">
        <v>249</v>
      </c>
      <c r="AT130" s="148" t="s">
        <v>342</v>
      </c>
      <c r="AU130" s="148" t="s">
        <v>86</v>
      </c>
      <c r="AY130" s="17" t="s">
        <v>339</v>
      </c>
      <c r="BE130" s="149">
        <f>IF(N130="základní",J130,0)</f>
        <v>0</v>
      </c>
      <c r="BF130" s="149">
        <f>IF(N130="snížená",J130,0)</f>
        <v>0</v>
      </c>
      <c r="BG130" s="149">
        <f>IF(N130="zákl. přenesená",J130,0)</f>
        <v>0</v>
      </c>
      <c r="BH130" s="149">
        <f>IF(N130="sníž. přenesená",J130,0)</f>
        <v>0</v>
      </c>
      <c r="BI130" s="149">
        <f>IF(N130="nulová",J130,0)</f>
        <v>0</v>
      </c>
      <c r="BJ130" s="17" t="s">
        <v>84</v>
      </c>
      <c r="BK130" s="149">
        <f>ROUND(I130*H130,2)</f>
        <v>0</v>
      </c>
      <c r="BL130" s="17" t="s">
        <v>249</v>
      </c>
      <c r="BM130" s="148" t="s">
        <v>1683</v>
      </c>
    </row>
    <row r="131" spans="2:65" s="1" customFormat="1" x14ac:dyDescent="0.2">
      <c r="B131" s="32"/>
      <c r="D131" s="150" t="s">
        <v>348</v>
      </c>
      <c r="F131" s="151" t="s">
        <v>1684</v>
      </c>
      <c r="I131" s="152"/>
      <c r="L131" s="32"/>
      <c r="M131" s="153"/>
      <c r="T131" s="56"/>
      <c r="AT131" s="17" t="s">
        <v>348</v>
      </c>
      <c r="AU131" s="17" t="s">
        <v>86</v>
      </c>
    </row>
    <row r="132" spans="2:65" s="12" customFormat="1" x14ac:dyDescent="0.2">
      <c r="B132" s="155"/>
      <c r="D132" s="150" t="s">
        <v>376</v>
      </c>
      <c r="E132" s="156" t="s">
        <v>1</v>
      </c>
      <c r="F132" s="157" t="s">
        <v>1685</v>
      </c>
      <c r="H132" s="158">
        <v>12</v>
      </c>
      <c r="I132" s="159"/>
      <c r="L132" s="155"/>
      <c r="M132" s="160"/>
      <c r="T132" s="161"/>
      <c r="AT132" s="156" t="s">
        <v>376</v>
      </c>
      <c r="AU132" s="156" t="s">
        <v>86</v>
      </c>
      <c r="AV132" s="12" t="s">
        <v>86</v>
      </c>
      <c r="AW132" s="12" t="s">
        <v>34</v>
      </c>
      <c r="AX132" s="12" t="s">
        <v>84</v>
      </c>
      <c r="AY132" s="156" t="s">
        <v>339</v>
      </c>
    </row>
    <row r="133" spans="2:65" s="1" customFormat="1" ht="16.5" customHeight="1" x14ac:dyDescent="0.2">
      <c r="B133" s="136"/>
      <c r="C133" s="137" t="s">
        <v>249</v>
      </c>
      <c r="D133" s="137" t="s">
        <v>342</v>
      </c>
      <c r="E133" s="138" t="s">
        <v>1056</v>
      </c>
      <c r="F133" s="139" t="s">
        <v>1057</v>
      </c>
      <c r="G133" s="140" t="s">
        <v>381</v>
      </c>
      <c r="H133" s="141">
        <v>129</v>
      </c>
      <c r="I133" s="142"/>
      <c r="J133" s="143">
        <f>ROUND(I133*H133,2)</f>
        <v>0</v>
      </c>
      <c r="K133" s="139" t="s">
        <v>346</v>
      </c>
      <c r="L133" s="32"/>
      <c r="M133" s="144" t="s">
        <v>1</v>
      </c>
      <c r="N133" s="145" t="s">
        <v>42</v>
      </c>
      <c r="P133" s="146">
        <f>O133*H133</f>
        <v>0</v>
      </c>
      <c r="Q133" s="146">
        <v>0</v>
      </c>
      <c r="R133" s="146">
        <f>Q133*H133</f>
        <v>0</v>
      </c>
      <c r="S133" s="146">
        <v>0</v>
      </c>
      <c r="T133" s="147">
        <f>S133*H133</f>
        <v>0</v>
      </c>
      <c r="AR133" s="148" t="s">
        <v>249</v>
      </c>
      <c r="AT133" s="148" t="s">
        <v>342</v>
      </c>
      <c r="AU133" s="148" t="s">
        <v>86</v>
      </c>
      <c r="AY133" s="17" t="s">
        <v>339</v>
      </c>
      <c r="BE133" s="149">
        <f>IF(N133="základní",J133,0)</f>
        <v>0</v>
      </c>
      <c r="BF133" s="149">
        <f>IF(N133="snížená",J133,0)</f>
        <v>0</v>
      </c>
      <c r="BG133" s="149">
        <f>IF(N133="zákl. přenesená",J133,0)</f>
        <v>0</v>
      </c>
      <c r="BH133" s="149">
        <f>IF(N133="sníž. přenesená",J133,0)</f>
        <v>0</v>
      </c>
      <c r="BI133" s="149">
        <f>IF(N133="nulová",J133,0)</f>
        <v>0</v>
      </c>
      <c r="BJ133" s="17" t="s">
        <v>84</v>
      </c>
      <c r="BK133" s="149">
        <f>ROUND(I133*H133,2)</f>
        <v>0</v>
      </c>
      <c r="BL133" s="17" t="s">
        <v>249</v>
      </c>
      <c r="BM133" s="148" t="s">
        <v>1686</v>
      </c>
    </row>
    <row r="134" spans="2:65" s="1" customFormat="1" ht="19.2" x14ac:dyDescent="0.2">
      <c r="B134" s="32"/>
      <c r="D134" s="150" t="s">
        <v>348</v>
      </c>
      <c r="F134" s="151" t="s">
        <v>1059</v>
      </c>
      <c r="I134" s="152"/>
      <c r="L134" s="32"/>
      <c r="M134" s="153"/>
      <c r="T134" s="56"/>
      <c r="AT134" s="17" t="s">
        <v>348</v>
      </c>
      <c r="AU134" s="17" t="s">
        <v>86</v>
      </c>
    </row>
    <row r="135" spans="2:65" s="12" customFormat="1" x14ac:dyDescent="0.2">
      <c r="B135" s="155"/>
      <c r="D135" s="150" t="s">
        <v>376</v>
      </c>
      <c r="E135" s="156" t="s">
        <v>1</v>
      </c>
      <c r="F135" s="157" t="s">
        <v>1687</v>
      </c>
      <c r="H135" s="158">
        <v>129</v>
      </c>
      <c r="I135" s="159"/>
      <c r="L135" s="155"/>
      <c r="M135" s="160"/>
      <c r="T135" s="161"/>
      <c r="AT135" s="156" t="s">
        <v>376</v>
      </c>
      <c r="AU135" s="156" t="s">
        <v>86</v>
      </c>
      <c r="AV135" s="12" t="s">
        <v>86</v>
      </c>
      <c r="AW135" s="12" t="s">
        <v>34</v>
      </c>
      <c r="AX135" s="12" t="s">
        <v>84</v>
      </c>
      <c r="AY135" s="156" t="s">
        <v>339</v>
      </c>
    </row>
    <row r="136" spans="2:65" s="1" customFormat="1" ht="16.5" customHeight="1" x14ac:dyDescent="0.2">
      <c r="B136" s="136"/>
      <c r="C136" s="137" t="s">
        <v>340</v>
      </c>
      <c r="D136" s="137" t="s">
        <v>342</v>
      </c>
      <c r="E136" s="138" t="s">
        <v>691</v>
      </c>
      <c r="F136" s="139" t="s">
        <v>692</v>
      </c>
      <c r="G136" s="140" t="s">
        <v>373</v>
      </c>
      <c r="H136" s="141">
        <v>18</v>
      </c>
      <c r="I136" s="142"/>
      <c r="J136" s="143">
        <f>ROUND(I136*H136,2)</f>
        <v>0</v>
      </c>
      <c r="K136" s="139" t="s">
        <v>346</v>
      </c>
      <c r="L136" s="32"/>
      <c r="M136" s="144" t="s">
        <v>1</v>
      </c>
      <c r="N136" s="145" t="s">
        <v>42</v>
      </c>
      <c r="P136" s="146">
        <f>O136*H136</f>
        <v>0</v>
      </c>
      <c r="Q136" s="146">
        <v>0</v>
      </c>
      <c r="R136" s="146">
        <f>Q136*H136</f>
        <v>0</v>
      </c>
      <c r="S136" s="146">
        <v>0</v>
      </c>
      <c r="T136" s="147">
        <f>S136*H136</f>
        <v>0</v>
      </c>
      <c r="AR136" s="148" t="s">
        <v>249</v>
      </c>
      <c r="AT136" s="148" t="s">
        <v>342</v>
      </c>
      <c r="AU136" s="148" t="s">
        <v>86</v>
      </c>
      <c r="AY136" s="17" t="s">
        <v>339</v>
      </c>
      <c r="BE136" s="149">
        <f>IF(N136="základní",J136,0)</f>
        <v>0</v>
      </c>
      <c r="BF136" s="149">
        <f>IF(N136="snížená",J136,0)</f>
        <v>0</v>
      </c>
      <c r="BG136" s="149">
        <f>IF(N136="zákl. přenesená",J136,0)</f>
        <v>0</v>
      </c>
      <c r="BH136" s="149">
        <f>IF(N136="sníž. přenesená",J136,0)</f>
        <v>0</v>
      </c>
      <c r="BI136" s="149">
        <f>IF(N136="nulová",J136,0)</f>
        <v>0</v>
      </c>
      <c r="BJ136" s="17" t="s">
        <v>84</v>
      </c>
      <c r="BK136" s="149">
        <f>ROUND(I136*H136,2)</f>
        <v>0</v>
      </c>
      <c r="BL136" s="17" t="s">
        <v>249</v>
      </c>
      <c r="BM136" s="148" t="s">
        <v>1688</v>
      </c>
    </row>
    <row r="137" spans="2:65" s="1" customFormat="1" ht="19.2" x14ac:dyDescent="0.2">
      <c r="B137" s="32"/>
      <c r="D137" s="150" t="s">
        <v>348</v>
      </c>
      <c r="F137" s="151" t="s">
        <v>694</v>
      </c>
      <c r="I137" s="152"/>
      <c r="L137" s="32"/>
      <c r="M137" s="153"/>
      <c r="T137" s="56"/>
      <c r="AT137" s="17" t="s">
        <v>348</v>
      </c>
      <c r="AU137" s="17" t="s">
        <v>86</v>
      </c>
    </row>
    <row r="138" spans="2:65" s="12" customFormat="1" x14ac:dyDescent="0.2">
      <c r="B138" s="155"/>
      <c r="D138" s="150" t="s">
        <v>376</v>
      </c>
      <c r="E138" s="156" t="s">
        <v>1</v>
      </c>
      <c r="F138" s="157" t="s">
        <v>1689</v>
      </c>
      <c r="H138" s="158">
        <v>18</v>
      </c>
      <c r="I138" s="159"/>
      <c r="L138" s="155"/>
      <c r="M138" s="160"/>
      <c r="T138" s="161"/>
      <c r="AT138" s="156" t="s">
        <v>376</v>
      </c>
      <c r="AU138" s="156" t="s">
        <v>86</v>
      </c>
      <c r="AV138" s="12" t="s">
        <v>86</v>
      </c>
      <c r="AW138" s="12" t="s">
        <v>34</v>
      </c>
      <c r="AX138" s="12" t="s">
        <v>84</v>
      </c>
      <c r="AY138" s="156" t="s">
        <v>339</v>
      </c>
    </row>
    <row r="139" spans="2:65" s="1" customFormat="1" ht="16.5" customHeight="1" x14ac:dyDescent="0.2">
      <c r="B139" s="136"/>
      <c r="C139" s="137" t="s">
        <v>370</v>
      </c>
      <c r="D139" s="137" t="s">
        <v>342</v>
      </c>
      <c r="E139" s="138" t="s">
        <v>627</v>
      </c>
      <c r="F139" s="139" t="s">
        <v>628</v>
      </c>
      <c r="G139" s="140" t="s">
        <v>373</v>
      </c>
      <c r="H139" s="141">
        <v>5</v>
      </c>
      <c r="I139" s="142"/>
      <c r="J139" s="143">
        <f>ROUND(I139*H139,2)</f>
        <v>0</v>
      </c>
      <c r="K139" s="139" t="s">
        <v>346</v>
      </c>
      <c r="L139" s="32"/>
      <c r="M139" s="144" t="s">
        <v>1</v>
      </c>
      <c r="N139" s="145" t="s">
        <v>42</v>
      </c>
      <c r="P139" s="146">
        <f>O139*H139</f>
        <v>0</v>
      </c>
      <c r="Q139" s="146">
        <v>0</v>
      </c>
      <c r="R139" s="146">
        <f>Q139*H139</f>
        <v>0</v>
      </c>
      <c r="S139" s="146">
        <v>0</v>
      </c>
      <c r="T139" s="147">
        <f>S139*H139</f>
        <v>0</v>
      </c>
      <c r="AR139" s="148" t="s">
        <v>249</v>
      </c>
      <c r="AT139" s="148" t="s">
        <v>342</v>
      </c>
      <c r="AU139" s="148" t="s">
        <v>86</v>
      </c>
      <c r="AY139" s="17" t="s">
        <v>339</v>
      </c>
      <c r="BE139" s="149">
        <f>IF(N139="základní",J139,0)</f>
        <v>0</v>
      </c>
      <c r="BF139" s="149">
        <f>IF(N139="snížená",J139,0)</f>
        <v>0</v>
      </c>
      <c r="BG139" s="149">
        <f>IF(N139="zákl. přenesená",J139,0)</f>
        <v>0</v>
      </c>
      <c r="BH139" s="149">
        <f>IF(N139="sníž. přenesená",J139,0)</f>
        <v>0</v>
      </c>
      <c r="BI139" s="149">
        <f>IF(N139="nulová",J139,0)</f>
        <v>0</v>
      </c>
      <c r="BJ139" s="17" t="s">
        <v>84</v>
      </c>
      <c r="BK139" s="149">
        <f>ROUND(I139*H139,2)</f>
        <v>0</v>
      </c>
      <c r="BL139" s="17" t="s">
        <v>249</v>
      </c>
      <c r="BM139" s="148" t="s">
        <v>1690</v>
      </c>
    </row>
    <row r="140" spans="2:65" s="1" customFormat="1" ht="19.2" x14ac:dyDescent="0.2">
      <c r="B140" s="32"/>
      <c r="D140" s="150" t="s">
        <v>348</v>
      </c>
      <c r="F140" s="151" t="s">
        <v>630</v>
      </c>
      <c r="I140" s="152"/>
      <c r="L140" s="32"/>
      <c r="M140" s="153"/>
      <c r="T140" s="56"/>
      <c r="AT140" s="17" t="s">
        <v>348</v>
      </c>
      <c r="AU140" s="17" t="s">
        <v>86</v>
      </c>
    </row>
    <row r="141" spans="2:65" s="12" customFormat="1" x14ac:dyDescent="0.2">
      <c r="B141" s="155"/>
      <c r="D141" s="150" t="s">
        <v>376</v>
      </c>
      <c r="E141" s="156" t="s">
        <v>1</v>
      </c>
      <c r="F141" s="157" t="s">
        <v>1691</v>
      </c>
      <c r="H141" s="158">
        <v>5</v>
      </c>
      <c r="I141" s="159"/>
      <c r="L141" s="155"/>
      <c r="M141" s="160"/>
      <c r="T141" s="161"/>
      <c r="AT141" s="156" t="s">
        <v>376</v>
      </c>
      <c r="AU141" s="156" t="s">
        <v>86</v>
      </c>
      <c r="AV141" s="12" t="s">
        <v>86</v>
      </c>
      <c r="AW141" s="12" t="s">
        <v>34</v>
      </c>
      <c r="AX141" s="12" t="s">
        <v>84</v>
      </c>
      <c r="AY141" s="156" t="s">
        <v>339</v>
      </c>
    </row>
    <row r="142" spans="2:65" s="1" customFormat="1" ht="21.75" customHeight="1" x14ac:dyDescent="0.2">
      <c r="B142" s="136"/>
      <c r="C142" s="137" t="s">
        <v>378</v>
      </c>
      <c r="D142" s="137" t="s">
        <v>342</v>
      </c>
      <c r="E142" s="138" t="s">
        <v>1692</v>
      </c>
      <c r="F142" s="139" t="s">
        <v>1693</v>
      </c>
      <c r="G142" s="140" t="s">
        <v>358</v>
      </c>
      <c r="H142" s="141">
        <v>12</v>
      </c>
      <c r="I142" s="142"/>
      <c r="J142" s="143">
        <f>ROUND(I142*H142,2)</f>
        <v>0</v>
      </c>
      <c r="K142" s="139" t="s">
        <v>346</v>
      </c>
      <c r="L142" s="32"/>
      <c r="M142" s="144" t="s">
        <v>1</v>
      </c>
      <c r="N142" s="145" t="s">
        <v>42</v>
      </c>
      <c r="P142" s="146">
        <f>O142*H142</f>
        <v>0</v>
      </c>
      <c r="Q142" s="146">
        <v>0</v>
      </c>
      <c r="R142" s="146">
        <f>Q142*H142</f>
        <v>0</v>
      </c>
      <c r="S142" s="146">
        <v>0</v>
      </c>
      <c r="T142" s="147">
        <f>S142*H142</f>
        <v>0</v>
      </c>
      <c r="AR142" s="148" t="s">
        <v>249</v>
      </c>
      <c r="AT142" s="148" t="s">
        <v>342</v>
      </c>
      <c r="AU142" s="148" t="s">
        <v>86</v>
      </c>
      <c r="AY142" s="17" t="s">
        <v>339</v>
      </c>
      <c r="BE142" s="149">
        <f>IF(N142="základní",J142,0)</f>
        <v>0</v>
      </c>
      <c r="BF142" s="149">
        <f>IF(N142="snížená",J142,0)</f>
        <v>0</v>
      </c>
      <c r="BG142" s="149">
        <f>IF(N142="zákl. přenesená",J142,0)</f>
        <v>0</v>
      </c>
      <c r="BH142" s="149">
        <f>IF(N142="sníž. přenesená",J142,0)</f>
        <v>0</v>
      </c>
      <c r="BI142" s="149">
        <f>IF(N142="nulová",J142,0)</f>
        <v>0</v>
      </c>
      <c r="BJ142" s="17" t="s">
        <v>84</v>
      </c>
      <c r="BK142" s="149">
        <f>ROUND(I142*H142,2)</f>
        <v>0</v>
      </c>
      <c r="BL142" s="17" t="s">
        <v>249</v>
      </c>
      <c r="BM142" s="148" t="s">
        <v>1694</v>
      </c>
    </row>
    <row r="143" spans="2:65" s="1" customFormat="1" ht="19.2" x14ac:dyDescent="0.2">
      <c r="B143" s="32"/>
      <c r="D143" s="150" t="s">
        <v>348</v>
      </c>
      <c r="F143" s="151" t="s">
        <v>1695</v>
      </c>
      <c r="I143" s="152"/>
      <c r="L143" s="32"/>
      <c r="M143" s="153"/>
      <c r="T143" s="56"/>
      <c r="AT143" s="17" t="s">
        <v>348</v>
      </c>
      <c r="AU143" s="17" t="s">
        <v>86</v>
      </c>
    </row>
    <row r="144" spans="2:65" s="12" customFormat="1" x14ac:dyDescent="0.2">
      <c r="B144" s="155"/>
      <c r="D144" s="150" t="s">
        <v>376</v>
      </c>
      <c r="E144" s="156" t="s">
        <v>1</v>
      </c>
      <c r="F144" s="157" t="s">
        <v>1685</v>
      </c>
      <c r="H144" s="158">
        <v>12</v>
      </c>
      <c r="I144" s="159"/>
      <c r="L144" s="155"/>
      <c r="M144" s="160"/>
      <c r="T144" s="161"/>
      <c r="AT144" s="156" t="s">
        <v>376</v>
      </c>
      <c r="AU144" s="156" t="s">
        <v>86</v>
      </c>
      <c r="AV144" s="12" t="s">
        <v>86</v>
      </c>
      <c r="AW144" s="12" t="s">
        <v>34</v>
      </c>
      <c r="AX144" s="12" t="s">
        <v>84</v>
      </c>
      <c r="AY144" s="156" t="s">
        <v>339</v>
      </c>
    </row>
    <row r="145" spans="2:65" s="1" customFormat="1" ht="16.5" customHeight="1" x14ac:dyDescent="0.2">
      <c r="B145" s="136"/>
      <c r="C145" s="137" t="s">
        <v>385</v>
      </c>
      <c r="D145" s="137" t="s">
        <v>342</v>
      </c>
      <c r="E145" s="138" t="s">
        <v>1696</v>
      </c>
      <c r="F145" s="139" t="s">
        <v>1697</v>
      </c>
      <c r="G145" s="140" t="s">
        <v>1698</v>
      </c>
      <c r="H145" s="141">
        <v>48</v>
      </c>
      <c r="I145" s="142"/>
      <c r="J145" s="143">
        <f>ROUND(I145*H145,2)</f>
        <v>0</v>
      </c>
      <c r="K145" s="139" t="s">
        <v>346</v>
      </c>
      <c r="L145" s="32"/>
      <c r="M145" s="144" t="s">
        <v>1</v>
      </c>
      <c r="N145" s="145" t="s">
        <v>42</v>
      </c>
      <c r="P145" s="146">
        <f>O145*H145</f>
        <v>0</v>
      </c>
      <c r="Q145" s="146">
        <v>0</v>
      </c>
      <c r="R145" s="146">
        <f>Q145*H145</f>
        <v>0</v>
      </c>
      <c r="S145" s="146">
        <v>0</v>
      </c>
      <c r="T145" s="147">
        <f>S145*H145</f>
        <v>0</v>
      </c>
      <c r="AR145" s="148" t="s">
        <v>249</v>
      </c>
      <c r="AT145" s="148" t="s">
        <v>342</v>
      </c>
      <c r="AU145" s="148" t="s">
        <v>86</v>
      </c>
      <c r="AY145" s="17" t="s">
        <v>339</v>
      </c>
      <c r="BE145" s="149">
        <f>IF(N145="základní",J145,0)</f>
        <v>0</v>
      </c>
      <c r="BF145" s="149">
        <f>IF(N145="snížená",J145,0)</f>
        <v>0</v>
      </c>
      <c r="BG145" s="149">
        <f>IF(N145="zákl. přenesená",J145,0)</f>
        <v>0</v>
      </c>
      <c r="BH145" s="149">
        <f>IF(N145="sníž. přenesená",J145,0)</f>
        <v>0</v>
      </c>
      <c r="BI145" s="149">
        <f>IF(N145="nulová",J145,0)</f>
        <v>0</v>
      </c>
      <c r="BJ145" s="17" t="s">
        <v>84</v>
      </c>
      <c r="BK145" s="149">
        <f>ROUND(I145*H145,2)</f>
        <v>0</v>
      </c>
      <c r="BL145" s="17" t="s">
        <v>249</v>
      </c>
      <c r="BM145" s="148" t="s">
        <v>1699</v>
      </c>
    </row>
    <row r="146" spans="2:65" s="1" customFormat="1" ht="28.8" x14ac:dyDescent="0.2">
      <c r="B146" s="32"/>
      <c r="D146" s="150" t="s">
        <v>348</v>
      </c>
      <c r="F146" s="151" t="s">
        <v>1700</v>
      </c>
      <c r="I146" s="152"/>
      <c r="L146" s="32"/>
      <c r="M146" s="153"/>
      <c r="T146" s="56"/>
      <c r="AT146" s="17" t="s">
        <v>348</v>
      </c>
      <c r="AU146" s="17" t="s">
        <v>86</v>
      </c>
    </row>
    <row r="147" spans="2:65" s="1" customFormat="1" ht="16.5" customHeight="1" x14ac:dyDescent="0.2">
      <c r="B147" s="136"/>
      <c r="C147" s="137" t="s">
        <v>391</v>
      </c>
      <c r="D147" s="137" t="s">
        <v>342</v>
      </c>
      <c r="E147" s="138" t="s">
        <v>846</v>
      </c>
      <c r="F147" s="139" t="s">
        <v>847</v>
      </c>
      <c r="G147" s="140" t="s">
        <v>381</v>
      </c>
      <c r="H147" s="141">
        <v>120</v>
      </c>
      <c r="I147" s="142"/>
      <c r="J147" s="143">
        <f>ROUND(I147*H147,2)</f>
        <v>0</v>
      </c>
      <c r="K147" s="139" t="s">
        <v>346</v>
      </c>
      <c r="L147" s="32"/>
      <c r="M147" s="144" t="s">
        <v>1</v>
      </c>
      <c r="N147" s="145" t="s">
        <v>42</v>
      </c>
      <c r="P147" s="146">
        <f>O147*H147</f>
        <v>0</v>
      </c>
      <c r="Q147" s="146">
        <v>0</v>
      </c>
      <c r="R147" s="146">
        <f>Q147*H147</f>
        <v>0</v>
      </c>
      <c r="S147" s="146">
        <v>0</v>
      </c>
      <c r="T147" s="147">
        <f>S147*H147</f>
        <v>0</v>
      </c>
      <c r="AR147" s="148" t="s">
        <v>249</v>
      </c>
      <c r="AT147" s="148" t="s">
        <v>342</v>
      </c>
      <c r="AU147" s="148" t="s">
        <v>86</v>
      </c>
      <c r="AY147" s="17" t="s">
        <v>339</v>
      </c>
      <c r="BE147" s="149">
        <f>IF(N147="základní",J147,0)</f>
        <v>0</v>
      </c>
      <c r="BF147" s="149">
        <f>IF(N147="snížená",J147,0)</f>
        <v>0</v>
      </c>
      <c r="BG147" s="149">
        <f>IF(N147="zákl. přenesená",J147,0)</f>
        <v>0</v>
      </c>
      <c r="BH147" s="149">
        <f>IF(N147="sníž. přenesená",J147,0)</f>
        <v>0</v>
      </c>
      <c r="BI147" s="149">
        <f>IF(N147="nulová",J147,0)</f>
        <v>0</v>
      </c>
      <c r="BJ147" s="17" t="s">
        <v>84</v>
      </c>
      <c r="BK147" s="149">
        <f>ROUND(I147*H147,2)</f>
        <v>0</v>
      </c>
      <c r="BL147" s="17" t="s">
        <v>249</v>
      </c>
      <c r="BM147" s="148" t="s">
        <v>1701</v>
      </c>
    </row>
    <row r="148" spans="2:65" s="1" customFormat="1" ht="19.2" x14ac:dyDescent="0.2">
      <c r="B148" s="32"/>
      <c r="D148" s="150" t="s">
        <v>348</v>
      </c>
      <c r="F148" s="151" t="s">
        <v>849</v>
      </c>
      <c r="I148" s="152"/>
      <c r="L148" s="32"/>
      <c r="M148" s="153"/>
      <c r="T148" s="56"/>
      <c r="AT148" s="17" t="s">
        <v>348</v>
      </c>
      <c r="AU148" s="17" t="s">
        <v>86</v>
      </c>
    </row>
    <row r="149" spans="2:65" s="12" customFormat="1" x14ac:dyDescent="0.2">
      <c r="B149" s="155"/>
      <c r="D149" s="150" t="s">
        <v>376</v>
      </c>
      <c r="E149" s="156" t="s">
        <v>1</v>
      </c>
      <c r="F149" s="157" t="s">
        <v>1702</v>
      </c>
      <c r="H149" s="158">
        <v>120</v>
      </c>
      <c r="I149" s="159"/>
      <c r="L149" s="155"/>
      <c r="M149" s="160"/>
      <c r="T149" s="161"/>
      <c r="AT149" s="156" t="s">
        <v>376</v>
      </c>
      <c r="AU149" s="156" t="s">
        <v>86</v>
      </c>
      <c r="AV149" s="12" t="s">
        <v>86</v>
      </c>
      <c r="AW149" s="12" t="s">
        <v>34</v>
      </c>
      <c r="AX149" s="12" t="s">
        <v>84</v>
      </c>
      <c r="AY149" s="156" t="s">
        <v>339</v>
      </c>
    </row>
    <row r="150" spans="2:65" s="1" customFormat="1" ht="16.5" customHeight="1" x14ac:dyDescent="0.2">
      <c r="B150" s="136"/>
      <c r="C150" s="137" t="s">
        <v>399</v>
      </c>
      <c r="D150" s="137" t="s">
        <v>342</v>
      </c>
      <c r="E150" s="138" t="s">
        <v>833</v>
      </c>
      <c r="F150" s="139" t="s">
        <v>834</v>
      </c>
      <c r="G150" s="140" t="s">
        <v>381</v>
      </c>
      <c r="H150" s="141">
        <v>120</v>
      </c>
      <c r="I150" s="142"/>
      <c r="J150" s="143">
        <f>ROUND(I150*H150,2)</f>
        <v>0</v>
      </c>
      <c r="K150" s="139" t="s">
        <v>346</v>
      </c>
      <c r="L150" s="32"/>
      <c r="M150" s="144" t="s">
        <v>1</v>
      </c>
      <c r="N150" s="145" t="s">
        <v>42</v>
      </c>
      <c r="P150" s="146">
        <f>O150*H150</f>
        <v>0</v>
      </c>
      <c r="Q150" s="146">
        <v>0</v>
      </c>
      <c r="R150" s="146">
        <f>Q150*H150</f>
        <v>0</v>
      </c>
      <c r="S150" s="146">
        <v>0</v>
      </c>
      <c r="T150" s="147">
        <f>S150*H150</f>
        <v>0</v>
      </c>
      <c r="AR150" s="148" t="s">
        <v>249</v>
      </c>
      <c r="AT150" s="148" t="s">
        <v>342</v>
      </c>
      <c r="AU150" s="148" t="s">
        <v>86</v>
      </c>
      <c r="AY150" s="17" t="s">
        <v>339</v>
      </c>
      <c r="BE150" s="149">
        <f>IF(N150="základní",J150,0)</f>
        <v>0</v>
      </c>
      <c r="BF150" s="149">
        <f>IF(N150="snížená",J150,0)</f>
        <v>0</v>
      </c>
      <c r="BG150" s="149">
        <f>IF(N150="zákl. přenesená",J150,0)</f>
        <v>0</v>
      </c>
      <c r="BH150" s="149">
        <f>IF(N150="sníž. přenesená",J150,0)</f>
        <v>0</v>
      </c>
      <c r="BI150" s="149">
        <f>IF(N150="nulová",J150,0)</f>
        <v>0</v>
      </c>
      <c r="BJ150" s="17" t="s">
        <v>84</v>
      </c>
      <c r="BK150" s="149">
        <f>ROUND(I150*H150,2)</f>
        <v>0</v>
      </c>
      <c r="BL150" s="17" t="s">
        <v>249</v>
      </c>
      <c r="BM150" s="148" t="s">
        <v>1703</v>
      </c>
    </row>
    <row r="151" spans="2:65" s="1" customFormat="1" ht="19.2" x14ac:dyDescent="0.2">
      <c r="B151" s="32"/>
      <c r="D151" s="150" t="s">
        <v>348</v>
      </c>
      <c r="F151" s="151" t="s">
        <v>836</v>
      </c>
      <c r="I151" s="152"/>
      <c r="L151" s="32"/>
      <c r="M151" s="153"/>
      <c r="T151" s="56"/>
      <c r="AT151" s="17" t="s">
        <v>348</v>
      </c>
      <c r="AU151" s="17" t="s">
        <v>86</v>
      </c>
    </row>
    <row r="152" spans="2:65" s="12" customFormat="1" x14ac:dyDescent="0.2">
      <c r="B152" s="155"/>
      <c r="D152" s="150" t="s">
        <v>376</v>
      </c>
      <c r="E152" s="156" t="s">
        <v>1</v>
      </c>
      <c r="F152" s="157" t="s">
        <v>1702</v>
      </c>
      <c r="H152" s="158">
        <v>120</v>
      </c>
      <c r="I152" s="159"/>
      <c r="L152" s="155"/>
      <c r="M152" s="160"/>
      <c r="T152" s="161"/>
      <c r="AT152" s="156" t="s">
        <v>376</v>
      </c>
      <c r="AU152" s="156" t="s">
        <v>86</v>
      </c>
      <c r="AV152" s="12" t="s">
        <v>86</v>
      </c>
      <c r="AW152" s="12" t="s">
        <v>34</v>
      </c>
      <c r="AX152" s="12" t="s">
        <v>84</v>
      </c>
      <c r="AY152" s="156" t="s">
        <v>339</v>
      </c>
    </row>
    <row r="153" spans="2:65" s="1" customFormat="1" ht="16.5" customHeight="1" x14ac:dyDescent="0.2">
      <c r="B153" s="136"/>
      <c r="C153" s="137" t="s">
        <v>405</v>
      </c>
      <c r="D153" s="137" t="s">
        <v>342</v>
      </c>
      <c r="E153" s="138" t="s">
        <v>1067</v>
      </c>
      <c r="F153" s="139" t="s">
        <v>1068</v>
      </c>
      <c r="G153" s="140" t="s">
        <v>381</v>
      </c>
      <c r="H153" s="141">
        <v>127.2</v>
      </c>
      <c r="I153" s="142"/>
      <c r="J153" s="143">
        <f>ROUND(I153*H153,2)</f>
        <v>0</v>
      </c>
      <c r="K153" s="139" t="s">
        <v>346</v>
      </c>
      <c r="L153" s="32"/>
      <c r="M153" s="144" t="s">
        <v>1</v>
      </c>
      <c r="N153" s="145" t="s">
        <v>42</v>
      </c>
      <c r="P153" s="146">
        <f>O153*H153</f>
        <v>0</v>
      </c>
      <c r="Q153" s="146">
        <v>0</v>
      </c>
      <c r="R153" s="146">
        <f>Q153*H153</f>
        <v>0</v>
      </c>
      <c r="S153" s="146">
        <v>0</v>
      </c>
      <c r="T153" s="147">
        <f>S153*H153</f>
        <v>0</v>
      </c>
      <c r="AR153" s="148" t="s">
        <v>249</v>
      </c>
      <c r="AT153" s="148" t="s">
        <v>342</v>
      </c>
      <c r="AU153" s="148" t="s">
        <v>86</v>
      </c>
      <c r="AY153" s="17" t="s">
        <v>339</v>
      </c>
      <c r="BE153" s="149">
        <f>IF(N153="základní",J153,0)</f>
        <v>0</v>
      </c>
      <c r="BF153" s="149">
        <f>IF(N153="snížená",J153,0)</f>
        <v>0</v>
      </c>
      <c r="BG153" s="149">
        <f>IF(N153="zákl. přenesená",J153,0)</f>
        <v>0</v>
      </c>
      <c r="BH153" s="149">
        <f>IF(N153="sníž. přenesená",J153,0)</f>
        <v>0</v>
      </c>
      <c r="BI153" s="149">
        <f>IF(N153="nulová",J153,0)</f>
        <v>0</v>
      </c>
      <c r="BJ153" s="17" t="s">
        <v>84</v>
      </c>
      <c r="BK153" s="149">
        <f>ROUND(I153*H153,2)</f>
        <v>0</v>
      </c>
      <c r="BL153" s="17" t="s">
        <v>249</v>
      </c>
      <c r="BM153" s="148" t="s">
        <v>1704</v>
      </c>
    </row>
    <row r="154" spans="2:65" s="1" customFormat="1" ht="28.8" x14ac:dyDescent="0.2">
      <c r="B154" s="32"/>
      <c r="D154" s="150" t="s">
        <v>348</v>
      </c>
      <c r="F154" s="151" t="s">
        <v>1070</v>
      </c>
      <c r="I154" s="152"/>
      <c r="L154" s="32"/>
      <c r="M154" s="153"/>
      <c r="T154" s="56"/>
      <c r="AT154" s="17" t="s">
        <v>348</v>
      </c>
      <c r="AU154" s="17" t="s">
        <v>86</v>
      </c>
    </row>
    <row r="155" spans="2:65" s="12" customFormat="1" x14ac:dyDescent="0.2">
      <c r="B155" s="155"/>
      <c r="D155" s="150" t="s">
        <v>376</v>
      </c>
      <c r="E155" s="156" t="s">
        <v>1</v>
      </c>
      <c r="F155" s="157" t="s">
        <v>1705</v>
      </c>
      <c r="H155" s="158">
        <v>127.2</v>
      </c>
      <c r="I155" s="159"/>
      <c r="L155" s="155"/>
      <c r="M155" s="160"/>
      <c r="T155" s="161"/>
      <c r="AT155" s="156" t="s">
        <v>376</v>
      </c>
      <c r="AU155" s="156" t="s">
        <v>86</v>
      </c>
      <c r="AV155" s="12" t="s">
        <v>86</v>
      </c>
      <c r="AW155" s="12" t="s">
        <v>34</v>
      </c>
      <c r="AX155" s="12" t="s">
        <v>84</v>
      </c>
      <c r="AY155" s="156" t="s">
        <v>339</v>
      </c>
    </row>
    <row r="156" spans="2:65" s="1" customFormat="1" ht="16.5" customHeight="1" x14ac:dyDescent="0.2">
      <c r="B156" s="136"/>
      <c r="C156" s="137" t="s">
        <v>8</v>
      </c>
      <c r="D156" s="137" t="s">
        <v>342</v>
      </c>
      <c r="E156" s="138" t="s">
        <v>833</v>
      </c>
      <c r="F156" s="139" t="s">
        <v>834</v>
      </c>
      <c r="G156" s="140" t="s">
        <v>381</v>
      </c>
      <c r="H156" s="141">
        <v>20</v>
      </c>
      <c r="I156" s="142"/>
      <c r="J156" s="143">
        <f>ROUND(I156*H156,2)</f>
        <v>0</v>
      </c>
      <c r="K156" s="139" t="s">
        <v>346</v>
      </c>
      <c r="L156" s="32"/>
      <c r="M156" s="144" t="s">
        <v>1</v>
      </c>
      <c r="N156" s="145" t="s">
        <v>42</v>
      </c>
      <c r="P156" s="146">
        <f>O156*H156</f>
        <v>0</v>
      </c>
      <c r="Q156" s="146">
        <v>0</v>
      </c>
      <c r="R156" s="146">
        <f>Q156*H156</f>
        <v>0</v>
      </c>
      <c r="S156" s="146">
        <v>0</v>
      </c>
      <c r="T156" s="147">
        <f>S156*H156</f>
        <v>0</v>
      </c>
      <c r="AR156" s="148" t="s">
        <v>249</v>
      </c>
      <c r="AT156" s="148" t="s">
        <v>342</v>
      </c>
      <c r="AU156" s="148" t="s">
        <v>86</v>
      </c>
      <c r="AY156" s="17" t="s">
        <v>339</v>
      </c>
      <c r="BE156" s="149">
        <f>IF(N156="základní",J156,0)</f>
        <v>0</v>
      </c>
      <c r="BF156" s="149">
        <f>IF(N156="snížená",J156,0)</f>
        <v>0</v>
      </c>
      <c r="BG156" s="149">
        <f>IF(N156="zákl. přenesená",J156,0)</f>
        <v>0</v>
      </c>
      <c r="BH156" s="149">
        <f>IF(N156="sníž. přenesená",J156,0)</f>
        <v>0</v>
      </c>
      <c r="BI156" s="149">
        <f>IF(N156="nulová",J156,0)</f>
        <v>0</v>
      </c>
      <c r="BJ156" s="17" t="s">
        <v>84</v>
      </c>
      <c r="BK156" s="149">
        <f>ROUND(I156*H156,2)</f>
        <v>0</v>
      </c>
      <c r="BL156" s="17" t="s">
        <v>249</v>
      </c>
      <c r="BM156" s="148" t="s">
        <v>1706</v>
      </c>
    </row>
    <row r="157" spans="2:65" s="1" customFormat="1" ht="19.2" x14ac:dyDescent="0.2">
      <c r="B157" s="32"/>
      <c r="D157" s="150" t="s">
        <v>348</v>
      </c>
      <c r="F157" s="151" t="s">
        <v>836</v>
      </c>
      <c r="I157" s="152"/>
      <c r="L157" s="32"/>
      <c r="M157" s="153"/>
      <c r="T157" s="56"/>
      <c r="AT157" s="17" t="s">
        <v>348</v>
      </c>
      <c r="AU157" s="17" t="s">
        <v>86</v>
      </c>
    </row>
    <row r="158" spans="2:65" s="12" customFormat="1" x14ac:dyDescent="0.2">
      <c r="B158" s="155"/>
      <c r="D158" s="150" t="s">
        <v>376</v>
      </c>
      <c r="E158" s="156" t="s">
        <v>1</v>
      </c>
      <c r="F158" s="157" t="s">
        <v>1707</v>
      </c>
      <c r="H158" s="158">
        <v>20</v>
      </c>
      <c r="I158" s="159"/>
      <c r="L158" s="155"/>
      <c r="M158" s="160"/>
      <c r="T158" s="161"/>
      <c r="AT158" s="156" t="s">
        <v>376</v>
      </c>
      <c r="AU158" s="156" t="s">
        <v>86</v>
      </c>
      <c r="AV158" s="12" t="s">
        <v>86</v>
      </c>
      <c r="AW158" s="12" t="s">
        <v>34</v>
      </c>
      <c r="AX158" s="12" t="s">
        <v>84</v>
      </c>
      <c r="AY158" s="156" t="s">
        <v>339</v>
      </c>
    </row>
    <row r="159" spans="2:65" s="1" customFormat="1" ht="16.5" customHeight="1" x14ac:dyDescent="0.2">
      <c r="B159" s="136"/>
      <c r="C159" s="137" t="s">
        <v>415</v>
      </c>
      <c r="D159" s="137" t="s">
        <v>342</v>
      </c>
      <c r="E159" s="138" t="s">
        <v>627</v>
      </c>
      <c r="F159" s="139" t="s">
        <v>628</v>
      </c>
      <c r="G159" s="140" t="s">
        <v>373</v>
      </c>
      <c r="H159" s="141">
        <v>3</v>
      </c>
      <c r="I159" s="142"/>
      <c r="J159" s="143">
        <f>ROUND(I159*H159,2)</f>
        <v>0</v>
      </c>
      <c r="K159" s="139" t="s">
        <v>346</v>
      </c>
      <c r="L159" s="32"/>
      <c r="M159" s="144" t="s">
        <v>1</v>
      </c>
      <c r="N159" s="145" t="s">
        <v>42</v>
      </c>
      <c r="P159" s="146">
        <f>O159*H159</f>
        <v>0</v>
      </c>
      <c r="Q159" s="146">
        <v>0</v>
      </c>
      <c r="R159" s="146">
        <f>Q159*H159</f>
        <v>0</v>
      </c>
      <c r="S159" s="146">
        <v>0</v>
      </c>
      <c r="T159" s="147">
        <f>S159*H159</f>
        <v>0</v>
      </c>
      <c r="AR159" s="148" t="s">
        <v>249</v>
      </c>
      <c r="AT159" s="148" t="s">
        <v>342</v>
      </c>
      <c r="AU159" s="148" t="s">
        <v>86</v>
      </c>
      <c r="AY159" s="17" t="s">
        <v>339</v>
      </c>
      <c r="BE159" s="149">
        <f>IF(N159="základní",J159,0)</f>
        <v>0</v>
      </c>
      <c r="BF159" s="149">
        <f>IF(N159="snížená",J159,0)</f>
        <v>0</v>
      </c>
      <c r="BG159" s="149">
        <f>IF(N159="zákl. přenesená",J159,0)</f>
        <v>0</v>
      </c>
      <c r="BH159" s="149">
        <f>IF(N159="sníž. přenesená",J159,0)</f>
        <v>0</v>
      </c>
      <c r="BI159" s="149">
        <f>IF(N159="nulová",J159,0)</f>
        <v>0</v>
      </c>
      <c r="BJ159" s="17" t="s">
        <v>84</v>
      </c>
      <c r="BK159" s="149">
        <f>ROUND(I159*H159,2)</f>
        <v>0</v>
      </c>
      <c r="BL159" s="17" t="s">
        <v>249</v>
      </c>
      <c r="BM159" s="148" t="s">
        <v>1708</v>
      </c>
    </row>
    <row r="160" spans="2:65" s="1" customFormat="1" ht="19.2" x14ac:dyDescent="0.2">
      <c r="B160" s="32"/>
      <c r="D160" s="150" t="s">
        <v>348</v>
      </c>
      <c r="F160" s="151" t="s">
        <v>630</v>
      </c>
      <c r="I160" s="152"/>
      <c r="L160" s="32"/>
      <c r="M160" s="153"/>
      <c r="T160" s="56"/>
      <c r="AT160" s="17" t="s">
        <v>348</v>
      </c>
      <c r="AU160" s="17" t="s">
        <v>86</v>
      </c>
    </row>
    <row r="161" spans="2:65" s="12" customFormat="1" x14ac:dyDescent="0.2">
      <c r="B161" s="155"/>
      <c r="D161" s="150" t="s">
        <v>376</v>
      </c>
      <c r="E161" s="156" t="s">
        <v>1</v>
      </c>
      <c r="F161" s="157" t="s">
        <v>1709</v>
      </c>
      <c r="H161" s="158">
        <v>3</v>
      </c>
      <c r="I161" s="159"/>
      <c r="L161" s="155"/>
      <c r="M161" s="160"/>
      <c r="T161" s="161"/>
      <c r="AT161" s="156" t="s">
        <v>376</v>
      </c>
      <c r="AU161" s="156" t="s">
        <v>86</v>
      </c>
      <c r="AV161" s="12" t="s">
        <v>86</v>
      </c>
      <c r="AW161" s="12" t="s">
        <v>34</v>
      </c>
      <c r="AX161" s="12" t="s">
        <v>84</v>
      </c>
      <c r="AY161" s="156" t="s">
        <v>339</v>
      </c>
    </row>
    <row r="162" spans="2:65" s="1" customFormat="1" ht="16.5" customHeight="1" x14ac:dyDescent="0.2">
      <c r="B162" s="136"/>
      <c r="C162" s="137" t="s">
        <v>421</v>
      </c>
      <c r="D162" s="137" t="s">
        <v>342</v>
      </c>
      <c r="E162" s="138" t="s">
        <v>1211</v>
      </c>
      <c r="F162" s="139" t="s">
        <v>1710</v>
      </c>
      <c r="G162" s="140" t="s">
        <v>381</v>
      </c>
      <c r="H162" s="141">
        <v>19.2</v>
      </c>
      <c r="I162" s="142"/>
      <c r="J162" s="143">
        <f>ROUND(I162*H162,2)</f>
        <v>0</v>
      </c>
      <c r="K162" s="139" t="s">
        <v>1</v>
      </c>
      <c r="L162" s="32"/>
      <c r="M162" s="144" t="s">
        <v>1</v>
      </c>
      <c r="N162" s="145" t="s">
        <v>42</v>
      </c>
      <c r="P162" s="146">
        <f>O162*H162</f>
        <v>0</v>
      </c>
      <c r="Q162" s="146">
        <v>1E-4</v>
      </c>
      <c r="R162" s="146">
        <f>Q162*H162</f>
        <v>1.92E-3</v>
      </c>
      <c r="S162" s="146">
        <v>0</v>
      </c>
      <c r="T162" s="147">
        <f>S162*H162</f>
        <v>0</v>
      </c>
      <c r="AR162" s="148" t="s">
        <v>249</v>
      </c>
      <c r="AT162" s="148" t="s">
        <v>342</v>
      </c>
      <c r="AU162" s="148" t="s">
        <v>86</v>
      </c>
      <c r="AY162" s="17" t="s">
        <v>339</v>
      </c>
      <c r="BE162" s="149">
        <f>IF(N162="základní",J162,0)</f>
        <v>0</v>
      </c>
      <c r="BF162" s="149">
        <f>IF(N162="snížená",J162,0)</f>
        <v>0</v>
      </c>
      <c r="BG162" s="149">
        <f>IF(N162="zákl. přenesená",J162,0)</f>
        <v>0</v>
      </c>
      <c r="BH162" s="149">
        <f>IF(N162="sníž. přenesená",J162,0)</f>
        <v>0</v>
      </c>
      <c r="BI162" s="149">
        <f>IF(N162="nulová",J162,0)</f>
        <v>0</v>
      </c>
      <c r="BJ162" s="17" t="s">
        <v>84</v>
      </c>
      <c r="BK162" s="149">
        <f>ROUND(I162*H162,2)</f>
        <v>0</v>
      </c>
      <c r="BL162" s="17" t="s">
        <v>249</v>
      </c>
      <c r="BM162" s="148" t="s">
        <v>1711</v>
      </c>
    </row>
    <row r="163" spans="2:65" s="1" customFormat="1" x14ac:dyDescent="0.2">
      <c r="B163" s="32"/>
      <c r="D163" s="150" t="s">
        <v>348</v>
      </c>
      <c r="F163" s="151" t="s">
        <v>1712</v>
      </c>
      <c r="I163" s="152"/>
      <c r="L163" s="32"/>
      <c r="M163" s="153"/>
      <c r="T163" s="56"/>
      <c r="AT163" s="17" t="s">
        <v>348</v>
      </c>
      <c r="AU163" s="17" t="s">
        <v>86</v>
      </c>
    </row>
    <row r="164" spans="2:65" s="12" customFormat="1" x14ac:dyDescent="0.2">
      <c r="B164" s="155"/>
      <c r="D164" s="150" t="s">
        <v>376</v>
      </c>
      <c r="E164" s="156" t="s">
        <v>1</v>
      </c>
      <c r="F164" s="157" t="s">
        <v>1713</v>
      </c>
      <c r="H164" s="158">
        <v>19.2</v>
      </c>
      <c r="I164" s="159"/>
      <c r="L164" s="155"/>
      <c r="M164" s="160"/>
      <c r="T164" s="161"/>
      <c r="AT164" s="156" t="s">
        <v>376</v>
      </c>
      <c r="AU164" s="156" t="s">
        <v>86</v>
      </c>
      <c r="AV164" s="12" t="s">
        <v>86</v>
      </c>
      <c r="AW164" s="12" t="s">
        <v>34</v>
      </c>
      <c r="AX164" s="12" t="s">
        <v>84</v>
      </c>
      <c r="AY164" s="156" t="s">
        <v>339</v>
      </c>
    </row>
    <row r="165" spans="2:65" s="1" customFormat="1" ht="16.5" customHeight="1" x14ac:dyDescent="0.2">
      <c r="B165" s="136"/>
      <c r="C165" s="137" t="s">
        <v>423</v>
      </c>
      <c r="D165" s="137" t="s">
        <v>342</v>
      </c>
      <c r="E165" s="138" t="s">
        <v>640</v>
      </c>
      <c r="F165" s="139" t="s">
        <v>641</v>
      </c>
      <c r="G165" s="140" t="s">
        <v>358</v>
      </c>
      <c r="H165" s="141">
        <v>12</v>
      </c>
      <c r="I165" s="142"/>
      <c r="J165" s="143">
        <f>ROUND(I165*H165,2)</f>
        <v>0</v>
      </c>
      <c r="K165" s="139" t="s">
        <v>346</v>
      </c>
      <c r="L165" s="32"/>
      <c r="M165" s="144" t="s">
        <v>1</v>
      </c>
      <c r="N165" s="145" t="s">
        <v>42</v>
      </c>
      <c r="P165" s="146">
        <f>O165*H165</f>
        <v>0</v>
      </c>
      <c r="Q165" s="146">
        <v>0</v>
      </c>
      <c r="R165" s="146">
        <f>Q165*H165</f>
        <v>0</v>
      </c>
      <c r="S165" s="146">
        <v>0</v>
      </c>
      <c r="T165" s="147">
        <f>S165*H165</f>
        <v>0</v>
      </c>
      <c r="AR165" s="148" t="s">
        <v>249</v>
      </c>
      <c r="AT165" s="148" t="s">
        <v>342</v>
      </c>
      <c r="AU165" s="148" t="s">
        <v>86</v>
      </c>
      <c r="AY165" s="17" t="s">
        <v>339</v>
      </c>
      <c r="BE165" s="149">
        <f>IF(N165="základní",J165,0)</f>
        <v>0</v>
      </c>
      <c r="BF165" s="149">
        <f>IF(N165="snížená",J165,0)</f>
        <v>0</v>
      </c>
      <c r="BG165" s="149">
        <f>IF(N165="zákl. přenesená",J165,0)</f>
        <v>0</v>
      </c>
      <c r="BH165" s="149">
        <f>IF(N165="sníž. přenesená",J165,0)</f>
        <v>0</v>
      </c>
      <c r="BI165" s="149">
        <f>IF(N165="nulová",J165,0)</f>
        <v>0</v>
      </c>
      <c r="BJ165" s="17" t="s">
        <v>84</v>
      </c>
      <c r="BK165" s="149">
        <f>ROUND(I165*H165,2)</f>
        <v>0</v>
      </c>
      <c r="BL165" s="17" t="s">
        <v>249</v>
      </c>
      <c r="BM165" s="148" t="s">
        <v>1714</v>
      </c>
    </row>
    <row r="166" spans="2:65" s="1" customFormat="1" ht="28.8" x14ac:dyDescent="0.2">
      <c r="B166" s="32"/>
      <c r="D166" s="150" t="s">
        <v>348</v>
      </c>
      <c r="F166" s="151" t="s">
        <v>643</v>
      </c>
      <c r="I166" s="152"/>
      <c r="L166" s="32"/>
      <c r="M166" s="153"/>
      <c r="T166" s="56"/>
      <c r="AT166" s="17" t="s">
        <v>348</v>
      </c>
      <c r="AU166" s="17" t="s">
        <v>86</v>
      </c>
    </row>
    <row r="167" spans="2:65" s="1" customFormat="1" ht="16.5" customHeight="1" x14ac:dyDescent="0.2">
      <c r="B167" s="136"/>
      <c r="C167" s="169" t="s">
        <v>428</v>
      </c>
      <c r="D167" s="169" t="s">
        <v>490</v>
      </c>
      <c r="E167" s="170" t="s">
        <v>1715</v>
      </c>
      <c r="F167" s="171" t="s">
        <v>1716</v>
      </c>
      <c r="G167" s="172" t="s">
        <v>345</v>
      </c>
      <c r="H167" s="173">
        <v>96</v>
      </c>
      <c r="I167" s="174"/>
      <c r="J167" s="175">
        <f>ROUND(I167*H167,2)</f>
        <v>0</v>
      </c>
      <c r="K167" s="171" t="s">
        <v>346</v>
      </c>
      <c r="L167" s="176"/>
      <c r="M167" s="177" t="s">
        <v>1</v>
      </c>
      <c r="N167" s="178" t="s">
        <v>42</v>
      </c>
      <c r="P167" s="146">
        <f>O167*H167</f>
        <v>0</v>
      </c>
      <c r="Q167" s="146">
        <v>1.0499999999999999E-3</v>
      </c>
      <c r="R167" s="146">
        <f>Q167*H167</f>
        <v>0.1008</v>
      </c>
      <c r="S167" s="146">
        <v>0</v>
      </c>
      <c r="T167" s="147">
        <f>S167*H167</f>
        <v>0</v>
      </c>
      <c r="AR167" s="148" t="s">
        <v>385</v>
      </c>
      <c r="AT167" s="148" t="s">
        <v>490</v>
      </c>
      <c r="AU167" s="148" t="s">
        <v>86</v>
      </c>
      <c r="AY167" s="17" t="s">
        <v>339</v>
      </c>
      <c r="BE167" s="149">
        <f>IF(N167="základní",J167,0)</f>
        <v>0</v>
      </c>
      <c r="BF167" s="149">
        <f>IF(N167="snížená",J167,0)</f>
        <v>0</v>
      </c>
      <c r="BG167" s="149">
        <f>IF(N167="zákl. přenesená",J167,0)</f>
        <v>0</v>
      </c>
      <c r="BH167" s="149">
        <f>IF(N167="sníž. přenesená",J167,0)</f>
        <v>0</v>
      </c>
      <c r="BI167" s="149">
        <f>IF(N167="nulová",J167,0)</f>
        <v>0</v>
      </c>
      <c r="BJ167" s="17" t="s">
        <v>84</v>
      </c>
      <c r="BK167" s="149">
        <f>ROUND(I167*H167,2)</f>
        <v>0</v>
      </c>
      <c r="BL167" s="17" t="s">
        <v>249</v>
      </c>
      <c r="BM167" s="148" t="s">
        <v>1717</v>
      </c>
    </row>
    <row r="168" spans="2:65" s="1" customFormat="1" x14ac:dyDescent="0.2">
      <c r="B168" s="32"/>
      <c r="D168" s="150" t="s">
        <v>348</v>
      </c>
      <c r="F168" s="151" t="s">
        <v>1716</v>
      </c>
      <c r="I168" s="152"/>
      <c r="L168" s="32"/>
      <c r="M168" s="153"/>
      <c r="T168" s="56"/>
      <c r="AT168" s="17" t="s">
        <v>348</v>
      </c>
      <c r="AU168" s="17" t="s">
        <v>86</v>
      </c>
    </row>
    <row r="169" spans="2:65" s="1" customFormat="1" ht="16.5" customHeight="1" x14ac:dyDescent="0.2">
      <c r="B169" s="136"/>
      <c r="C169" s="169" t="s">
        <v>433</v>
      </c>
      <c r="D169" s="169" t="s">
        <v>490</v>
      </c>
      <c r="E169" s="170" t="s">
        <v>1015</v>
      </c>
      <c r="F169" s="171" t="s">
        <v>1016</v>
      </c>
      <c r="G169" s="172" t="s">
        <v>493</v>
      </c>
      <c r="H169" s="173">
        <v>36</v>
      </c>
      <c r="I169" s="174"/>
      <c r="J169" s="175">
        <f>ROUND(I169*H169,2)</f>
        <v>0</v>
      </c>
      <c r="K169" s="171" t="s">
        <v>346</v>
      </c>
      <c r="L169" s="176"/>
      <c r="M169" s="177" t="s">
        <v>1</v>
      </c>
      <c r="N169" s="178" t="s">
        <v>42</v>
      </c>
      <c r="P169" s="146">
        <f>O169*H169</f>
        <v>0</v>
      </c>
      <c r="Q169" s="146">
        <v>1</v>
      </c>
      <c r="R169" s="146">
        <f>Q169*H169</f>
        <v>36</v>
      </c>
      <c r="S169" s="146">
        <v>0</v>
      </c>
      <c r="T169" s="147">
        <f>S169*H169</f>
        <v>0</v>
      </c>
      <c r="AR169" s="148" t="s">
        <v>385</v>
      </c>
      <c r="AT169" s="148" t="s">
        <v>490</v>
      </c>
      <c r="AU169" s="148" t="s">
        <v>86</v>
      </c>
      <c r="AY169" s="17" t="s">
        <v>339</v>
      </c>
      <c r="BE169" s="149">
        <f>IF(N169="základní",J169,0)</f>
        <v>0</v>
      </c>
      <c r="BF169" s="149">
        <f>IF(N169="snížená",J169,0)</f>
        <v>0</v>
      </c>
      <c r="BG169" s="149">
        <f>IF(N169="zákl. přenesená",J169,0)</f>
        <v>0</v>
      </c>
      <c r="BH169" s="149">
        <f>IF(N169="sníž. přenesená",J169,0)</f>
        <v>0</v>
      </c>
      <c r="BI169" s="149">
        <f>IF(N169="nulová",J169,0)</f>
        <v>0</v>
      </c>
      <c r="BJ169" s="17" t="s">
        <v>84</v>
      </c>
      <c r="BK169" s="149">
        <f>ROUND(I169*H169,2)</f>
        <v>0</v>
      </c>
      <c r="BL169" s="17" t="s">
        <v>249</v>
      </c>
      <c r="BM169" s="148" t="s">
        <v>1718</v>
      </c>
    </row>
    <row r="170" spans="2:65" s="1" customFormat="1" x14ac:dyDescent="0.2">
      <c r="B170" s="32"/>
      <c r="D170" s="150" t="s">
        <v>348</v>
      </c>
      <c r="F170" s="151" t="s">
        <v>1016</v>
      </c>
      <c r="I170" s="152"/>
      <c r="L170" s="32"/>
      <c r="M170" s="153"/>
      <c r="T170" s="56"/>
      <c r="AT170" s="17" t="s">
        <v>348</v>
      </c>
      <c r="AU170" s="17" t="s">
        <v>86</v>
      </c>
    </row>
    <row r="171" spans="2:65" s="12" customFormat="1" x14ac:dyDescent="0.2">
      <c r="B171" s="155"/>
      <c r="D171" s="150" t="s">
        <v>376</v>
      </c>
      <c r="E171" s="156" t="s">
        <v>1</v>
      </c>
      <c r="F171" s="157" t="s">
        <v>1719</v>
      </c>
      <c r="H171" s="158">
        <v>36</v>
      </c>
      <c r="I171" s="159"/>
      <c r="L171" s="155"/>
      <c r="M171" s="160"/>
      <c r="T171" s="161"/>
      <c r="AT171" s="156" t="s">
        <v>376</v>
      </c>
      <c r="AU171" s="156" t="s">
        <v>86</v>
      </c>
      <c r="AV171" s="12" t="s">
        <v>86</v>
      </c>
      <c r="AW171" s="12" t="s">
        <v>34</v>
      </c>
      <c r="AX171" s="12" t="s">
        <v>84</v>
      </c>
      <c r="AY171" s="156" t="s">
        <v>339</v>
      </c>
    </row>
    <row r="172" spans="2:65" s="1" customFormat="1" ht="16.5" customHeight="1" x14ac:dyDescent="0.2">
      <c r="B172" s="136"/>
      <c r="C172" s="169" t="s">
        <v>439</v>
      </c>
      <c r="D172" s="169" t="s">
        <v>490</v>
      </c>
      <c r="E172" s="170" t="s">
        <v>1071</v>
      </c>
      <c r="F172" s="171" t="s">
        <v>1072</v>
      </c>
      <c r="G172" s="172" t="s">
        <v>493</v>
      </c>
      <c r="H172" s="173">
        <v>15.263999999999999</v>
      </c>
      <c r="I172" s="174"/>
      <c r="J172" s="175">
        <f>ROUND(I172*H172,2)</f>
        <v>0</v>
      </c>
      <c r="K172" s="171" t="s">
        <v>346</v>
      </c>
      <c r="L172" s="176"/>
      <c r="M172" s="177" t="s">
        <v>1</v>
      </c>
      <c r="N172" s="178" t="s">
        <v>42</v>
      </c>
      <c r="P172" s="146">
        <f>O172*H172</f>
        <v>0</v>
      </c>
      <c r="Q172" s="146">
        <v>0</v>
      </c>
      <c r="R172" s="146">
        <f>Q172*H172</f>
        <v>0</v>
      </c>
      <c r="S172" s="146">
        <v>0</v>
      </c>
      <c r="T172" s="147">
        <f>S172*H172</f>
        <v>0</v>
      </c>
      <c r="AR172" s="148" t="s">
        <v>385</v>
      </c>
      <c r="AT172" s="148" t="s">
        <v>490</v>
      </c>
      <c r="AU172" s="148" t="s">
        <v>86</v>
      </c>
      <c r="AY172" s="17" t="s">
        <v>339</v>
      </c>
      <c r="BE172" s="149">
        <f>IF(N172="základní",J172,0)</f>
        <v>0</v>
      </c>
      <c r="BF172" s="149">
        <f>IF(N172="snížená",J172,0)</f>
        <v>0</v>
      </c>
      <c r="BG172" s="149">
        <f>IF(N172="zákl. přenesená",J172,0)</f>
        <v>0</v>
      </c>
      <c r="BH172" s="149">
        <f>IF(N172="sníž. přenesená",J172,0)</f>
        <v>0</v>
      </c>
      <c r="BI172" s="149">
        <f>IF(N172="nulová",J172,0)</f>
        <v>0</v>
      </c>
      <c r="BJ172" s="17" t="s">
        <v>84</v>
      </c>
      <c r="BK172" s="149">
        <f>ROUND(I172*H172,2)</f>
        <v>0</v>
      </c>
      <c r="BL172" s="17" t="s">
        <v>249</v>
      </c>
      <c r="BM172" s="148" t="s">
        <v>1720</v>
      </c>
    </row>
    <row r="173" spans="2:65" s="1" customFormat="1" x14ac:dyDescent="0.2">
      <c r="B173" s="32"/>
      <c r="D173" s="150" t="s">
        <v>348</v>
      </c>
      <c r="F173" s="151" t="s">
        <v>1072</v>
      </c>
      <c r="I173" s="152"/>
      <c r="L173" s="32"/>
      <c r="M173" s="153"/>
      <c r="T173" s="56"/>
      <c r="AT173" s="17" t="s">
        <v>348</v>
      </c>
      <c r="AU173" s="17" t="s">
        <v>86</v>
      </c>
    </row>
    <row r="174" spans="2:65" s="1" customFormat="1" ht="16.5" customHeight="1" x14ac:dyDescent="0.2">
      <c r="B174" s="136"/>
      <c r="C174" s="169" t="s">
        <v>445</v>
      </c>
      <c r="D174" s="169" t="s">
        <v>490</v>
      </c>
      <c r="E174" s="170" t="s">
        <v>1074</v>
      </c>
      <c r="F174" s="171" t="s">
        <v>1075</v>
      </c>
      <c r="G174" s="172" t="s">
        <v>493</v>
      </c>
      <c r="H174" s="173">
        <v>15.263999999999999</v>
      </c>
      <c r="I174" s="174"/>
      <c r="J174" s="175">
        <f>ROUND(I174*H174,2)</f>
        <v>0</v>
      </c>
      <c r="K174" s="171" t="s">
        <v>346</v>
      </c>
      <c r="L174" s="176"/>
      <c r="M174" s="177" t="s">
        <v>1</v>
      </c>
      <c r="N174" s="178" t="s">
        <v>42</v>
      </c>
      <c r="P174" s="146">
        <f>O174*H174</f>
        <v>0</v>
      </c>
      <c r="Q174" s="146">
        <v>0</v>
      </c>
      <c r="R174" s="146">
        <f>Q174*H174</f>
        <v>0</v>
      </c>
      <c r="S174" s="146">
        <v>0</v>
      </c>
      <c r="T174" s="147">
        <f>S174*H174</f>
        <v>0</v>
      </c>
      <c r="AR174" s="148" t="s">
        <v>385</v>
      </c>
      <c r="AT174" s="148" t="s">
        <v>490</v>
      </c>
      <c r="AU174" s="148" t="s">
        <v>86</v>
      </c>
      <c r="AY174" s="17" t="s">
        <v>339</v>
      </c>
      <c r="BE174" s="149">
        <f>IF(N174="základní",J174,0)</f>
        <v>0</v>
      </c>
      <c r="BF174" s="149">
        <f>IF(N174="snížená",J174,0)</f>
        <v>0</v>
      </c>
      <c r="BG174" s="149">
        <f>IF(N174="zákl. přenesená",J174,0)</f>
        <v>0</v>
      </c>
      <c r="BH174" s="149">
        <f>IF(N174="sníž. přenesená",J174,0)</f>
        <v>0</v>
      </c>
      <c r="BI174" s="149">
        <f>IF(N174="nulová",J174,0)</f>
        <v>0</v>
      </c>
      <c r="BJ174" s="17" t="s">
        <v>84</v>
      </c>
      <c r="BK174" s="149">
        <f>ROUND(I174*H174,2)</f>
        <v>0</v>
      </c>
      <c r="BL174" s="17" t="s">
        <v>249</v>
      </c>
      <c r="BM174" s="148" t="s">
        <v>1721</v>
      </c>
    </row>
    <row r="175" spans="2:65" s="1" customFormat="1" x14ac:dyDescent="0.2">
      <c r="B175" s="32"/>
      <c r="D175" s="150" t="s">
        <v>348</v>
      </c>
      <c r="F175" s="151" t="s">
        <v>1075</v>
      </c>
      <c r="I175" s="152"/>
      <c r="L175" s="32"/>
      <c r="M175" s="153"/>
      <c r="T175" s="56"/>
      <c r="AT175" s="17" t="s">
        <v>348</v>
      </c>
      <c r="AU175" s="17" t="s">
        <v>86</v>
      </c>
    </row>
    <row r="176" spans="2:65" s="1" customFormat="1" ht="16.5" customHeight="1" x14ac:dyDescent="0.2">
      <c r="B176" s="136"/>
      <c r="C176" s="169" t="s">
        <v>451</v>
      </c>
      <c r="D176" s="169" t="s">
        <v>490</v>
      </c>
      <c r="E176" s="170" t="s">
        <v>1077</v>
      </c>
      <c r="F176" s="171" t="s">
        <v>1078</v>
      </c>
      <c r="G176" s="172" t="s">
        <v>358</v>
      </c>
      <c r="H176" s="173">
        <v>30</v>
      </c>
      <c r="I176" s="174"/>
      <c r="J176" s="175">
        <f>ROUND(I176*H176,2)</f>
        <v>0</v>
      </c>
      <c r="K176" s="171" t="s">
        <v>346</v>
      </c>
      <c r="L176" s="176"/>
      <c r="M176" s="177" t="s">
        <v>1</v>
      </c>
      <c r="N176" s="178" t="s">
        <v>42</v>
      </c>
      <c r="P176" s="146">
        <f>O176*H176</f>
        <v>0</v>
      </c>
      <c r="Q176" s="146">
        <v>0</v>
      </c>
      <c r="R176" s="146">
        <f>Q176*H176</f>
        <v>0</v>
      </c>
      <c r="S176" s="146">
        <v>0</v>
      </c>
      <c r="T176" s="147">
        <f>S176*H176</f>
        <v>0</v>
      </c>
      <c r="AR176" s="148" t="s">
        <v>385</v>
      </c>
      <c r="AT176" s="148" t="s">
        <v>490</v>
      </c>
      <c r="AU176" s="148" t="s">
        <v>86</v>
      </c>
      <c r="AY176" s="17" t="s">
        <v>339</v>
      </c>
      <c r="BE176" s="149">
        <f>IF(N176="základní",J176,0)</f>
        <v>0</v>
      </c>
      <c r="BF176" s="149">
        <f>IF(N176="snížená",J176,0)</f>
        <v>0</v>
      </c>
      <c r="BG176" s="149">
        <f>IF(N176="zákl. přenesená",J176,0)</f>
        <v>0</v>
      </c>
      <c r="BH176" s="149">
        <f>IF(N176="sníž. přenesená",J176,0)</f>
        <v>0</v>
      </c>
      <c r="BI176" s="149">
        <f>IF(N176="nulová",J176,0)</f>
        <v>0</v>
      </c>
      <c r="BJ176" s="17" t="s">
        <v>84</v>
      </c>
      <c r="BK176" s="149">
        <f>ROUND(I176*H176,2)</f>
        <v>0</v>
      </c>
      <c r="BL176" s="17" t="s">
        <v>249</v>
      </c>
      <c r="BM176" s="148" t="s">
        <v>1722</v>
      </c>
    </row>
    <row r="177" spans="2:65" s="1" customFormat="1" x14ac:dyDescent="0.2">
      <c r="B177" s="32"/>
      <c r="D177" s="150" t="s">
        <v>348</v>
      </c>
      <c r="F177" s="151" t="s">
        <v>1078</v>
      </c>
      <c r="I177" s="152"/>
      <c r="L177" s="32"/>
      <c r="M177" s="153"/>
      <c r="T177" s="56"/>
      <c r="AT177" s="17" t="s">
        <v>348</v>
      </c>
      <c r="AU177" s="17" t="s">
        <v>86</v>
      </c>
    </row>
    <row r="178" spans="2:65" s="1" customFormat="1" ht="16.5" customHeight="1" x14ac:dyDescent="0.2">
      <c r="B178" s="136"/>
      <c r="C178" s="169" t="s">
        <v>7</v>
      </c>
      <c r="D178" s="169" t="s">
        <v>490</v>
      </c>
      <c r="E178" s="170" t="s">
        <v>1723</v>
      </c>
      <c r="F178" s="171" t="s">
        <v>1724</v>
      </c>
      <c r="G178" s="172" t="s">
        <v>373</v>
      </c>
      <c r="H178" s="173">
        <v>1.25</v>
      </c>
      <c r="I178" s="174"/>
      <c r="J178" s="175">
        <f>ROUND(I178*H178,2)</f>
        <v>0</v>
      </c>
      <c r="K178" s="171" t="s">
        <v>346</v>
      </c>
      <c r="L178" s="176"/>
      <c r="M178" s="177" t="s">
        <v>1</v>
      </c>
      <c r="N178" s="178" t="s">
        <v>42</v>
      </c>
      <c r="P178" s="146">
        <f>O178*H178</f>
        <v>0</v>
      </c>
      <c r="Q178" s="146">
        <v>2.4289999999999998</v>
      </c>
      <c r="R178" s="146">
        <f>Q178*H178</f>
        <v>3.0362499999999999</v>
      </c>
      <c r="S178" s="146">
        <v>0</v>
      </c>
      <c r="T178" s="147">
        <f>S178*H178</f>
        <v>0</v>
      </c>
      <c r="AR178" s="148" t="s">
        <v>385</v>
      </c>
      <c r="AT178" s="148" t="s">
        <v>490</v>
      </c>
      <c r="AU178" s="148" t="s">
        <v>86</v>
      </c>
      <c r="AY178" s="17" t="s">
        <v>339</v>
      </c>
      <c r="BE178" s="149">
        <f>IF(N178="základní",J178,0)</f>
        <v>0</v>
      </c>
      <c r="BF178" s="149">
        <f>IF(N178="snížená",J178,0)</f>
        <v>0</v>
      </c>
      <c r="BG178" s="149">
        <f>IF(N178="zákl. přenesená",J178,0)</f>
        <v>0</v>
      </c>
      <c r="BH178" s="149">
        <f>IF(N178="sníž. přenesená",J178,0)</f>
        <v>0</v>
      </c>
      <c r="BI178" s="149">
        <f>IF(N178="nulová",J178,0)</f>
        <v>0</v>
      </c>
      <c r="BJ178" s="17" t="s">
        <v>84</v>
      </c>
      <c r="BK178" s="149">
        <f>ROUND(I178*H178,2)</f>
        <v>0</v>
      </c>
      <c r="BL178" s="17" t="s">
        <v>249</v>
      </c>
      <c r="BM178" s="148" t="s">
        <v>1725</v>
      </c>
    </row>
    <row r="179" spans="2:65" s="1" customFormat="1" x14ac:dyDescent="0.2">
      <c r="B179" s="32"/>
      <c r="D179" s="150" t="s">
        <v>348</v>
      </c>
      <c r="F179" s="151" t="s">
        <v>1724</v>
      </c>
      <c r="I179" s="152"/>
      <c r="L179" s="32"/>
      <c r="M179" s="153"/>
      <c r="T179" s="56"/>
      <c r="AT179" s="17" t="s">
        <v>348</v>
      </c>
      <c r="AU179" s="17" t="s">
        <v>86</v>
      </c>
    </row>
    <row r="180" spans="2:65" s="12" customFormat="1" x14ac:dyDescent="0.2">
      <c r="B180" s="155"/>
      <c r="D180" s="150" t="s">
        <v>376</v>
      </c>
      <c r="E180" s="156" t="s">
        <v>1</v>
      </c>
      <c r="F180" s="157" t="s">
        <v>1726</v>
      </c>
      <c r="H180" s="158">
        <v>1.25</v>
      </c>
      <c r="I180" s="159"/>
      <c r="L180" s="155"/>
      <c r="M180" s="160"/>
      <c r="T180" s="161"/>
      <c r="AT180" s="156" t="s">
        <v>376</v>
      </c>
      <c r="AU180" s="156" t="s">
        <v>86</v>
      </c>
      <c r="AV180" s="12" t="s">
        <v>86</v>
      </c>
      <c r="AW180" s="12" t="s">
        <v>34</v>
      </c>
      <c r="AX180" s="12" t="s">
        <v>84</v>
      </c>
      <c r="AY180" s="156" t="s">
        <v>339</v>
      </c>
    </row>
    <row r="181" spans="2:65" s="1" customFormat="1" ht="16.5" customHeight="1" x14ac:dyDescent="0.2">
      <c r="B181" s="136"/>
      <c r="C181" s="169" t="s">
        <v>460</v>
      </c>
      <c r="D181" s="169" t="s">
        <v>490</v>
      </c>
      <c r="E181" s="170" t="s">
        <v>1727</v>
      </c>
      <c r="F181" s="171" t="s">
        <v>1728</v>
      </c>
      <c r="G181" s="172" t="s">
        <v>345</v>
      </c>
      <c r="H181" s="173">
        <v>1</v>
      </c>
      <c r="I181" s="174"/>
      <c r="J181" s="175">
        <f>ROUND(I181*H181,2)</f>
        <v>0</v>
      </c>
      <c r="K181" s="171" t="s">
        <v>346</v>
      </c>
      <c r="L181" s="176"/>
      <c r="M181" s="177" t="s">
        <v>1</v>
      </c>
      <c r="N181" s="178" t="s">
        <v>42</v>
      </c>
      <c r="P181" s="146">
        <f>O181*H181</f>
        <v>0</v>
      </c>
      <c r="Q181" s="146">
        <v>0</v>
      </c>
      <c r="R181" s="146">
        <f>Q181*H181</f>
        <v>0</v>
      </c>
      <c r="S181" s="146">
        <v>0</v>
      </c>
      <c r="T181" s="147">
        <f>S181*H181</f>
        <v>0</v>
      </c>
      <c r="AR181" s="148" t="s">
        <v>385</v>
      </c>
      <c r="AT181" s="148" t="s">
        <v>490</v>
      </c>
      <c r="AU181" s="148" t="s">
        <v>86</v>
      </c>
      <c r="AY181" s="17" t="s">
        <v>339</v>
      </c>
      <c r="BE181" s="149">
        <f>IF(N181="základní",J181,0)</f>
        <v>0</v>
      </c>
      <c r="BF181" s="149">
        <f>IF(N181="snížená",J181,0)</f>
        <v>0</v>
      </c>
      <c r="BG181" s="149">
        <f>IF(N181="zákl. přenesená",J181,0)</f>
        <v>0</v>
      </c>
      <c r="BH181" s="149">
        <f>IF(N181="sníž. přenesená",J181,0)</f>
        <v>0</v>
      </c>
      <c r="BI181" s="149">
        <f>IF(N181="nulová",J181,0)</f>
        <v>0</v>
      </c>
      <c r="BJ181" s="17" t="s">
        <v>84</v>
      </c>
      <c r="BK181" s="149">
        <f>ROUND(I181*H181,2)</f>
        <v>0</v>
      </c>
      <c r="BL181" s="17" t="s">
        <v>249</v>
      </c>
      <c r="BM181" s="148" t="s">
        <v>1729</v>
      </c>
    </row>
    <row r="182" spans="2:65" s="1" customFormat="1" x14ac:dyDescent="0.2">
      <c r="B182" s="32"/>
      <c r="D182" s="150" t="s">
        <v>348</v>
      </c>
      <c r="F182" s="151" t="s">
        <v>1728</v>
      </c>
      <c r="I182" s="152"/>
      <c r="L182" s="32"/>
      <c r="M182" s="153"/>
      <c r="T182" s="56"/>
      <c r="AT182" s="17" t="s">
        <v>348</v>
      </c>
      <c r="AU182" s="17" t="s">
        <v>86</v>
      </c>
    </row>
    <row r="183" spans="2:65" s="1" customFormat="1" ht="16.5" customHeight="1" x14ac:dyDescent="0.2">
      <c r="B183" s="136"/>
      <c r="C183" s="169" t="s">
        <v>467</v>
      </c>
      <c r="D183" s="169" t="s">
        <v>490</v>
      </c>
      <c r="E183" s="170" t="s">
        <v>632</v>
      </c>
      <c r="F183" s="171" t="s">
        <v>633</v>
      </c>
      <c r="G183" s="172" t="s">
        <v>381</v>
      </c>
      <c r="H183" s="173">
        <v>19.2</v>
      </c>
      <c r="I183" s="174"/>
      <c r="J183" s="175">
        <f>ROUND(I183*H183,2)</f>
        <v>0</v>
      </c>
      <c r="K183" s="171" t="s">
        <v>346</v>
      </c>
      <c r="L183" s="176"/>
      <c r="M183" s="177" t="s">
        <v>1</v>
      </c>
      <c r="N183" s="178" t="s">
        <v>42</v>
      </c>
      <c r="P183" s="146">
        <f>O183*H183</f>
        <v>0</v>
      </c>
      <c r="Q183" s="146">
        <v>4.0000000000000002E-4</v>
      </c>
      <c r="R183" s="146">
        <f>Q183*H183</f>
        <v>7.6800000000000002E-3</v>
      </c>
      <c r="S183" s="146">
        <v>0</v>
      </c>
      <c r="T183" s="147">
        <f>S183*H183</f>
        <v>0</v>
      </c>
      <c r="AR183" s="148" t="s">
        <v>494</v>
      </c>
      <c r="AT183" s="148" t="s">
        <v>490</v>
      </c>
      <c r="AU183" s="148" t="s">
        <v>86</v>
      </c>
      <c r="AY183" s="17" t="s">
        <v>339</v>
      </c>
      <c r="BE183" s="149">
        <f>IF(N183="základní",J183,0)</f>
        <v>0</v>
      </c>
      <c r="BF183" s="149">
        <f>IF(N183="snížená",J183,0)</f>
        <v>0</v>
      </c>
      <c r="BG183" s="149">
        <f>IF(N183="zákl. přenesená",J183,0)</f>
        <v>0</v>
      </c>
      <c r="BH183" s="149">
        <f>IF(N183="sníž. přenesená",J183,0)</f>
        <v>0</v>
      </c>
      <c r="BI183" s="149">
        <f>IF(N183="nulová",J183,0)</f>
        <v>0</v>
      </c>
      <c r="BJ183" s="17" t="s">
        <v>84</v>
      </c>
      <c r="BK183" s="149">
        <f>ROUND(I183*H183,2)</f>
        <v>0</v>
      </c>
      <c r="BL183" s="17" t="s">
        <v>494</v>
      </c>
      <c r="BM183" s="148" t="s">
        <v>1730</v>
      </c>
    </row>
    <row r="184" spans="2:65" s="1" customFormat="1" x14ac:dyDescent="0.2">
      <c r="B184" s="32"/>
      <c r="D184" s="150" t="s">
        <v>348</v>
      </c>
      <c r="F184" s="151" t="s">
        <v>633</v>
      </c>
      <c r="I184" s="152"/>
      <c r="L184" s="32"/>
      <c r="M184" s="153"/>
      <c r="T184" s="56"/>
      <c r="AT184" s="17" t="s">
        <v>348</v>
      </c>
      <c r="AU184" s="17" t="s">
        <v>86</v>
      </c>
    </row>
    <row r="185" spans="2:65" s="12" customFormat="1" x14ac:dyDescent="0.2">
      <c r="B185" s="155"/>
      <c r="D185" s="150" t="s">
        <v>376</v>
      </c>
      <c r="E185" s="156" t="s">
        <v>1</v>
      </c>
      <c r="F185" s="157" t="s">
        <v>1731</v>
      </c>
      <c r="H185" s="158">
        <v>19.2</v>
      </c>
      <c r="I185" s="159"/>
      <c r="L185" s="155"/>
      <c r="M185" s="160"/>
      <c r="T185" s="161"/>
      <c r="AT185" s="156" t="s">
        <v>376</v>
      </c>
      <c r="AU185" s="156" t="s">
        <v>86</v>
      </c>
      <c r="AV185" s="12" t="s">
        <v>86</v>
      </c>
      <c r="AW185" s="12" t="s">
        <v>34</v>
      </c>
      <c r="AX185" s="12" t="s">
        <v>84</v>
      </c>
      <c r="AY185" s="156" t="s">
        <v>339</v>
      </c>
    </row>
    <row r="186" spans="2:65" s="1" customFormat="1" ht="16.5" customHeight="1" x14ac:dyDescent="0.2">
      <c r="B186" s="136"/>
      <c r="C186" s="169" t="s">
        <v>472</v>
      </c>
      <c r="D186" s="169" t="s">
        <v>490</v>
      </c>
      <c r="E186" s="170" t="s">
        <v>636</v>
      </c>
      <c r="F186" s="171" t="s">
        <v>637</v>
      </c>
      <c r="G186" s="172" t="s">
        <v>493</v>
      </c>
      <c r="H186" s="173">
        <v>4.8</v>
      </c>
      <c r="I186" s="174"/>
      <c r="J186" s="175">
        <f>ROUND(I186*H186,2)</f>
        <v>0</v>
      </c>
      <c r="K186" s="171" t="s">
        <v>346</v>
      </c>
      <c r="L186" s="176"/>
      <c r="M186" s="177" t="s">
        <v>1</v>
      </c>
      <c r="N186" s="178" t="s">
        <v>42</v>
      </c>
      <c r="P186" s="146">
        <f>O186*H186</f>
        <v>0</v>
      </c>
      <c r="Q186" s="146">
        <v>1</v>
      </c>
      <c r="R186" s="146">
        <f>Q186*H186</f>
        <v>4.8</v>
      </c>
      <c r="S186" s="146">
        <v>0</v>
      </c>
      <c r="T186" s="147">
        <f>S186*H186</f>
        <v>0</v>
      </c>
      <c r="AR186" s="148" t="s">
        <v>494</v>
      </c>
      <c r="AT186" s="148" t="s">
        <v>490</v>
      </c>
      <c r="AU186" s="148" t="s">
        <v>86</v>
      </c>
      <c r="AY186" s="17" t="s">
        <v>339</v>
      </c>
      <c r="BE186" s="149">
        <f>IF(N186="základní",J186,0)</f>
        <v>0</v>
      </c>
      <c r="BF186" s="149">
        <f>IF(N186="snížená",J186,0)</f>
        <v>0</v>
      </c>
      <c r="BG186" s="149">
        <f>IF(N186="zákl. přenesená",J186,0)</f>
        <v>0</v>
      </c>
      <c r="BH186" s="149">
        <f>IF(N186="sníž. přenesená",J186,0)</f>
        <v>0</v>
      </c>
      <c r="BI186" s="149">
        <f>IF(N186="nulová",J186,0)</f>
        <v>0</v>
      </c>
      <c r="BJ186" s="17" t="s">
        <v>84</v>
      </c>
      <c r="BK186" s="149">
        <f>ROUND(I186*H186,2)</f>
        <v>0</v>
      </c>
      <c r="BL186" s="17" t="s">
        <v>494</v>
      </c>
      <c r="BM186" s="148" t="s">
        <v>1732</v>
      </c>
    </row>
    <row r="187" spans="2:65" s="1" customFormat="1" x14ac:dyDescent="0.2">
      <c r="B187" s="32"/>
      <c r="D187" s="150" t="s">
        <v>348</v>
      </c>
      <c r="F187" s="151" t="s">
        <v>637</v>
      </c>
      <c r="I187" s="152"/>
      <c r="L187" s="32"/>
      <c r="M187" s="153"/>
      <c r="T187" s="56"/>
      <c r="AT187" s="17" t="s">
        <v>348</v>
      </c>
      <c r="AU187" s="17" t="s">
        <v>86</v>
      </c>
    </row>
    <row r="188" spans="2:65" s="12" customFormat="1" x14ac:dyDescent="0.2">
      <c r="B188" s="155"/>
      <c r="D188" s="150" t="s">
        <v>376</v>
      </c>
      <c r="E188" s="156" t="s">
        <v>1</v>
      </c>
      <c r="F188" s="157" t="s">
        <v>1733</v>
      </c>
      <c r="H188" s="158">
        <v>4.8</v>
      </c>
      <c r="I188" s="159"/>
      <c r="L188" s="155"/>
      <c r="M188" s="160"/>
      <c r="T188" s="161"/>
      <c r="AT188" s="156" t="s">
        <v>376</v>
      </c>
      <c r="AU188" s="156" t="s">
        <v>86</v>
      </c>
      <c r="AV188" s="12" t="s">
        <v>86</v>
      </c>
      <c r="AW188" s="12" t="s">
        <v>34</v>
      </c>
      <c r="AX188" s="12" t="s">
        <v>84</v>
      </c>
      <c r="AY188" s="156" t="s">
        <v>339</v>
      </c>
    </row>
    <row r="189" spans="2:65" s="1" customFormat="1" ht="16.5" customHeight="1" x14ac:dyDescent="0.2">
      <c r="B189" s="136"/>
      <c r="C189" s="169" t="s">
        <v>478</v>
      </c>
      <c r="D189" s="169" t="s">
        <v>490</v>
      </c>
      <c r="E189" s="170" t="s">
        <v>644</v>
      </c>
      <c r="F189" s="171" t="s">
        <v>645</v>
      </c>
      <c r="G189" s="172" t="s">
        <v>358</v>
      </c>
      <c r="H189" s="173">
        <v>12</v>
      </c>
      <c r="I189" s="174"/>
      <c r="J189" s="175">
        <f>ROUND(I189*H189,2)</f>
        <v>0</v>
      </c>
      <c r="K189" s="171" t="s">
        <v>346</v>
      </c>
      <c r="L189" s="176"/>
      <c r="M189" s="177" t="s">
        <v>1</v>
      </c>
      <c r="N189" s="178" t="s">
        <v>42</v>
      </c>
      <c r="P189" s="146">
        <f>O189*H189</f>
        <v>0</v>
      </c>
      <c r="Q189" s="146">
        <v>5.0000000000000001E-3</v>
      </c>
      <c r="R189" s="146">
        <f>Q189*H189</f>
        <v>0.06</v>
      </c>
      <c r="S189" s="146">
        <v>0</v>
      </c>
      <c r="T189" s="147">
        <f>S189*H189</f>
        <v>0</v>
      </c>
      <c r="AR189" s="148" t="s">
        <v>494</v>
      </c>
      <c r="AT189" s="148" t="s">
        <v>490</v>
      </c>
      <c r="AU189" s="148" t="s">
        <v>86</v>
      </c>
      <c r="AY189" s="17" t="s">
        <v>339</v>
      </c>
      <c r="BE189" s="149">
        <f>IF(N189="základní",J189,0)</f>
        <v>0</v>
      </c>
      <c r="BF189" s="149">
        <f>IF(N189="snížená",J189,0)</f>
        <v>0</v>
      </c>
      <c r="BG189" s="149">
        <f>IF(N189="zákl. přenesená",J189,0)</f>
        <v>0</v>
      </c>
      <c r="BH189" s="149">
        <f>IF(N189="sníž. přenesená",J189,0)</f>
        <v>0</v>
      </c>
      <c r="BI189" s="149">
        <f>IF(N189="nulová",J189,0)</f>
        <v>0</v>
      </c>
      <c r="BJ189" s="17" t="s">
        <v>84</v>
      </c>
      <c r="BK189" s="149">
        <f>ROUND(I189*H189,2)</f>
        <v>0</v>
      </c>
      <c r="BL189" s="17" t="s">
        <v>494</v>
      </c>
      <c r="BM189" s="148" t="s">
        <v>1734</v>
      </c>
    </row>
    <row r="190" spans="2:65" s="1" customFormat="1" x14ac:dyDescent="0.2">
      <c r="B190" s="32"/>
      <c r="D190" s="150" t="s">
        <v>348</v>
      </c>
      <c r="F190" s="151" t="s">
        <v>645</v>
      </c>
      <c r="I190" s="152"/>
      <c r="L190" s="32"/>
      <c r="M190" s="153"/>
      <c r="T190" s="56"/>
      <c r="AT190" s="17" t="s">
        <v>348</v>
      </c>
      <c r="AU190" s="17" t="s">
        <v>86</v>
      </c>
    </row>
    <row r="191" spans="2:65" s="12" customFormat="1" x14ac:dyDescent="0.2">
      <c r="B191" s="155"/>
      <c r="D191" s="150" t="s">
        <v>376</v>
      </c>
      <c r="E191" s="156" t="s">
        <v>1</v>
      </c>
      <c r="F191" s="157" t="s">
        <v>1735</v>
      </c>
      <c r="H191" s="158">
        <v>12</v>
      </c>
      <c r="I191" s="159"/>
      <c r="L191" s="155"/>
      <c r="M191" s="160"/>
      <c r="T191" s="161"/>
      <c r="AT191" s="156" t="s">
        <v>376</v>
      </c>
      <c r="AU191" s="156" t="s">
        <v>86</v>
      </c>
      <c r="AV191" s="12" t="s">
        <v>86</v>
      </c>
      <c r="AW191" s="12" t="s">
        <v>34</v>
      </c>
      <c r="AX191" s="12" t="s">
        <v>84</v>
      </c>
      <c r="AY191" s="156" t="s">
        <v>339</v>
      </c>
    </row>
    <row r="192" spans="2:65" s="1" customFormat="1" ht="16.5" customHeight="1" x14ac:dyDescent="0.2">
      <c r="B192" s="136"/>
      <c r="C192" s="169" t="s">
        <v>483</v>
      </c>
      <c r="D192" s="169" t="s">
        <v>490</v>
      </c>
      <c r="E192" s="170" t="s">
        <v>648</v>
      </c>
      <c r="F192" s="171" t="s">
        <v>649</v>
      </c>
      <c r="G192" s="172" t="s">
        <v>345</v>
      </c>
      <c r="H192" s="173">
        <v>1</v>
      </c>
      <c r="I192" s="174"/>
      <c r="J192" s="175">
        <f>ROUND(I192*H192,2)</f>
        <v>0</v>
      </c>
      <c r="K192" s="171" t="s">
        <v>1</v>
      </c>
      <c r="L192" s="176"/>
      <c r="M192" s="177" t="s">
        <v>1</v>
      </c>
      <c r="N192" s="178" t="s">
        <v>42</v>
      </c>
      <c r="P192" s="146">
        <f>O192*H192</f>
        <v>0</v>
      </c>
      <c r="Q192" s="146">
        <v>0</v>
      </c>
      <c r="R192" s="146">
        <f>Q192*H192</f>
        <v>0</v>
      </c>
      <c r="S192" s="146">
        <v>0</v>
      </c>
      <c r="T192" s="147">
        <f>S192*H192</f>
        <v>0</v>
      </c>
      <c r="AR192" s="148" t="s">
        <v>494</v>
      </c>
      <c r="AT192" s="148" t="s">
        <v>490</v>
      </c>
      <c r="AU192" s="148" t="s">
        <v>86</v>
      </c>
      <c r="AY192" s="17" t="s">
        <v>339</v>
      </c>
      <c r="BE192" s="149">
        <f>IF(N192="základní",J192,0)</f>
        <v>0</v>
      </c>
      <c r="BF192" s="149">
        <f>IF(N192="snížená",J192,0)</f>
        <v>0</v>
      </c>
      <c r="BG192" s="149">
        <f>IF(N192="zákl. přenesená",J192,0)</f>
        <v>0</v>
      </c>
      <c r="BH192" s="149">
        <f>IF(N192="sníž. přenesená",J192,0)</f>
        <v>0</v>
      </c>
      <c r="BI192" s="149">
        <f>IF(N192="nulová",J192,0)</f>
        <v>0</v>
      </c>
      <c r="BJ192" s="17" t="s">
        <v>84</v>
      </c>
      <c r="BK192" s="149">
        <f>ROUND(I192*H192,2)</f>
        <v>0</v>
      </c>
      <c r="BL192" s="17" t="s">
        <v>494</v>
      </c>
      <c r="BM192" s="148" t="s">
        <v>1736</v>
      </c>
    </row>
    <row r="193" spans="2:65" s="1" customFormat="1" x14ac:dyDescent="0.2">
      <c r="B193" s="32"/>
      <c r="D193" s="150" t="s">
        <v>348</v>
      </c>
      <c r="F193" s="151" t="s">
        <v>649</v>
      </c>
      <c r="I193" s="152"/>
      <c r="L193" s="32"/>
      <c r="M193" s="153"/>
      <c r="T193" s="56"/>
      <c r="AT193" s="17" t="s">
        <v>348</v>
      </c>
      <c r="AU193" s="17" t="s">
        <v>86</v>
      </c>
    </row>
    <row r="194" spans="2:65" s="11" customFormat="1" ht="25.95" customHeight="1" x14ac:dyDescent="0.25">
      <c r="B194" s="124"/>
      <c r="D194" s="125" t="s">
        <v>76</v>
      </c>
      <c r="E194" s="126" t="s">
        <v>525</v>
      </c>
      <c r="F194" s="126" t="s">
        <v>526</v>
      </c>
      <c r="I194" s="127"/>
      <c r="J194" s="128">
        <f>BK194</f>
        <v>0</v>
      </c>
      <c r="L194" s="124"/>
      <c r="M194" s="129"/>
      <c r="P194" s="130">
        <f>SUM(P195:P236)</f>
        <v>0</v>
      </c>
      <c r="R194" s="130">
        <f>SUM(R195:R236)</f>
        <v>0</v>
      </c>
      <c r="T194" s="131">
        <f>SUM(T195:T236)</f>
        <v>0</v>
      </c>
      <c r="AR194" s="125" t="s">
        <v>249</v>
      </c>
      <c r="AT194" s="132" t="s">
        <v>76</v>
      </c>
      <c r="AU194" s="132" t="s">
        <v>77</v>
      </c>
      <c r="AY194" s="125" t="s">
        <v>339</v>
      </c>
      <c r="BK194" s="133">
        <f>SUM(BK195:BK236)</f>
        <v>0</v>
      </c>
    </row>
    <row r="195" spans="2:65" s="1" customFormat="1" ht="24.15" customHeight="1" x14ac:dyDescent="0.2">
      <c r="B195" s="136"/>
      <c r="C195" s="137" t="s">
        <v>489</v>
      </c>
      <c r="D195" s="137" t="s">
        <v>342</v>
      </c>
      <c r="E195" s="138" t="s">
        <v>538</v>
      </c>
      <c r="F195" s="139" t="s">
        <v>539</v>
      </c>
      <c r="G195" s="140" t="s">
        <v>493</v>
      </c>
      <c r="H195" s="141">
        <v>9.3000000000000007</v>
      </c>
      <c r="I195" s="142"/>
      <c r="J195" s="143">
        <f>ROUND(I195*H195,2)</f>
        <v>0</v>
      </c>
      <c r="K195" s="139" t="s">
        <v>346</v>
      </c>
      <c r="L195" s="32"/>
      <c r="M195" s="144" t="s">
        <v>1</v>
      </c>
      <c r="N195" s="145" t="s">
        <v>42</v>
      </c>
      <c r="P195" s="146">
        <f>O195*H195</f>
        <v>0</v>
      </c>
      <c r="Q195" s="146">
        <v>0</v>
      </c>
      <c r="R195" s="146">
        <f>Q195*H195</f>
        <v>0</v>
      </c>
      <c r="S195" s="146">
        <v>0</v>
      </c>
      <c r="T195" s="147">
        <f>S195*H195</f>
        <v>0</v>
      </c>
      <c r="AR195" s="148" t="s">
        <v>530</v>
      </c>
      <c r="AT195" s="148" t="s">
        <v>342</v>
      </c>
      <c r="AU195" s="148" t="s">
        <v>84</v>
      </c>
      <c r="AY195" s="17" t="s">
        <v>339</v>
      </c>
      <c r="BE195" s="149">
        <f>IF(N195="základní",J195,0)</f>
        <v>0</v>
      </c>
      <c r="BF195" s="149">
        <f>IF(N195="snížená",J195,0)</f>
        <v>0</v>
      </c>
      <c r="BG195" s="149">
        <f>IF(N195="zákl. přenesená",J195,0)</f>
        <v>0</v>
      </c>
      <c r="BH195" s="149">
        <f>IF(N195="sníž. přenesená",J195,0)</f>
        <v>0</v>
      </c>
      <c r="BI195" s="149">
        <f>IF(N195="nulová",J195,0)</f>
        <v>0</v>
      </c>
      <c r="BJ195" s="17" t="s">
        <v>84</v>
      </c>
      <c r="BK195" s="149">
        <f>ROUND(I195*H195,2)</f>
        <v>0</v>
      </c>
      <c r="BL195" s="17" t="s">
        <v>530</v>
      </c>
      <c r="BM195" s="148" t="s">
        <v>1737</v>
      </c>
    </row>
    <row r="196" spans="2:65" s="1" customFormat="1" ht="38.4" x14ac:dyDescent="0.2">
      <c r="B196" s="32"/>
      <c r="D196" s="150" t="s">
        <v>348</v>
      </c>
      <c r="F196" s="151" t="s">
        <v>541</v>
      </c>
      <c r="I196" s="152"/>
      <c r="L196" s="32"/>
      <c r="M196" s="153"/>
      <c r="T196" s="56"/>
      <c r="AT196" s="17" t="s">
        <v>348</v>
      </c>
      <c r="AU196" s="17" t="s">
        <v>84</v>
      </c>
    </row>
    <row r="197" spans="2:65" s="12" customFormat="1" x14ac:dyDescent="0.2">
      <c r="B197" s="155"/>
      <c r="D197" s="150" t="s">
        <v>376</v>
      </c>
      <c r="E197" s="156" t="s">
        <v>1</v>
      </c>
      <c r="F197" s="157" t="s">
        <v>1738</v>
      </c>
      <c r="H197" s="158">
        <v>9.3000000000000007</v>
      </c>
      <c r="I197" s="159"/>
      <c r="L197" s="155"/>
      <c r="M197" s="160"/>
      <c r="T197" s="161"/>
      <c r="AT197" s="156" t="s">
        <v>376</v>
      </c>
      <c r="AU197" s="156" t="s">
        <v>84</v>
      </c>
      <c r="AV197" s="12" t="s">
        <v>86</v>
      </c>
      <c r="AW197" s="12" t="s">
        <v>34</v>
      </c>
      <c r="AX197" s="12" t="s">
        <v>84</v>
      </c>
      <c r="AY197" s="156" t="s">
        <v>339</v>
      </c>
    </row>
    <row r="198" spans="2:65" s="1" customFormat="1" ht="16.5" customHeight="1" x14ac:dyDescent="0.2">
      <c r="B198" s="136"/>
      <c r="C198" s="137" t="s">
        <v>497</v>
      </c>
      <c r="D198" s="137" t="s">
        <v>342</v>
      </c>
      <c r="E198" s="138" t="s">
        <v>865</v>
      </c>
      <c r="F198" s="139" t="s">
        <v>866</v>
      </c>
      <c r="G198" s="140" t="s">
        <v>493</v>
      </c>
      <c r="H198" s="141">
        <v>52</v>
      </c>
      <c r="I198" s="142"/>
      <c r="J198" s="143">
        <f>ROUND(I198*H198,2)</f>
        <v>0</v>
      </c>
      <c r="K198" s="139" t="s">
        <v>346</v>
      </c>
      <c r="L198" s="32"/>
      <c r="M198" s="144" t="s">
        <v>1</v>
      </c>
      <c r="N198" s="145" t="s">
        <v>42</v>
      </c>
      <c r="P198" s="146">
        <f>O198*H198</f>
        <v>0</v>
      </c>
      <c r="Q198" s="146">
        <v>0</v>
      </c>
      <c r="R198" s="146">
        <f>Q198*H198</f>
        <v>0</v>
      </c>
      <c r="S198" s="146">
        <v>0</v>
      </c>
      <c r="T198" s="147">
        <f>S198*H198</f>
        <v>0</v>
      </c>
      <c r="AR198" s="148" t="s">
        <v>530</v>
      </c>
      <c r="AT198" s="148" t="s">
        <v>342</v>
      </c>
      <c r="AU198" s="148" t="s">
        <v>84</v>
      </c>
      <c r="AY198" s="17" t="s">
        <v>339</v>
      </c>
      <c r="BE198" s="149">
        <f>IF(N198="základní",J198,0)</f>
        <v>0</v>
      </c>
      <c r="BF198" s="149">
        <f>IF(N198="snížená",J198,0)</f>
        <v>0</v>
      </c>
      <c r="BG198" s="149">
        <f>IF(N198="zákl. přenesená",J198,0)</f>
        <v>0</v>
      </c>
      <c r="BH198" s="149">
        <f>IF(N198="sníž. přenesená",J198,0)</f>
        <v>0</v>
      </c>
      <c r="BI198" s="149">
        <f>IF(N198="nulová",J198,0)</f>
        <v>0</v>
      </c>
      <c r="BJ198" s="17" t="s">
        <v>84</v>
      </c>
      <c r="BK198" s="149">
        <f>ROUND(I198*H198,2)</f>
        <v>0</v>
      </c>
      <c r="BL198" s="17" t="s">
        <v>530</v>
      </c>
      <c r="BM198" s="148" t="s">
        <v>1739</v>
      </c>
    </row>
    <row r="199" spans="2:65" s="1" customFormat="1" ht="67.2" x14ac:dyDescent="0.2">
      <c r="B199" s="32"/>
      <c r="D199" s="150" t="s">
        <v>348</v>
      </c>
      <c r="F199" s="151" t="s">
        <v>1740</v>
      </c>
      <c r="I199" s="152"/>
      <c r="L199" s="32"/>
      <c r="M199" s="153"/>
      <c r="T199" s="56"/>
      <c r="AT199" s="17" t="s">
        <v>348</v>
      </c>
      <c r="AU199" s="17" t="s">
        <v>84</v>
      </c>
    </row>
    <row r="200" spans="2:65" s="12" customFormat="1" x14ac:dyDescent="0.2">
      <c r="B200" s="155"/>
      <c r="D200" s="150" t="s">
        <v>376</v>
      </c>
      <c r="E200" s="156" t="s">
        <v>1</v>
      </c>
      <c r="F200" s="157" t="s">
        <v>1741</v>
      </c>
      <c r="H200" s="158">
        <v>52</v>
      </c>
      <c r="I200" s="159"/>
      <c r="L200" s="155"/>
      <c r="M200" s="160"/>
      <c r="T200" s="161"/>
      <c r="AT200" s="156" t="s">
        <v>376</v>
      </c>
      <c r="AU200" s="156" t="s">
        <v>84</v>
      </c>
      <c r="AV200" s="12" t="s">
        <v>86</v>
      </c>
      <c r="AW200" s="12" t="s">
        <v>34</v>
      </c>
      <c r="AX200" s="12" t="s">
        <v>84</v>
      </c>
      <c r="AY200" s="156" t="s">
        <v>339</v>
      </c>
    </row>
    <row r="201" spans="2:65" s="1" customFormat="1" ht="16.5" customHeight="1" x14ac:dyDescent="0.2">
      <c r="B201" s="136"/>
      <c r="C201" s="137" t="s">
        <v>501</v>
      </c>
      <c r="D201" s="137" t="s">
        <v>342</v>
      </c>
      <c r="E201" s="138" t="s">
        <v>1111</v>
      </c>
      <c r="F201" s="139" t="s">
        <v>1112</v>
      </c>
      <c r="G201" s="140" t="s">
        <v>493</v>
      </c>
      <c r="H201" s="141">
        <v>28.38</v>
      </c>
      <c r="I201" s="142"/>
      <c r="J201" s="143">
        <f>ROUND(I201*H201,2)</f>
        <v>0</v>
      </c>
      <c r="K201" s="139" t="s">
        <v>346</v>
      </c>
      <c r="L201" s="32"/>
      <c r="M201" s="144" t="s">
        <v>1</v>
      </c>
      <c r="N201" s="145" t="s">
        <v>42</v>
      </c>
      <c r="P201" s="146">
        <f>O201*H201</f>
        <v>0</v>
      </c>
      <c r="Q201" s="146">
        <v>0</v>
      </c>
      <c r="R201" s="146">
        <f>Q201*H201</f>
        <v>0</v>
      </c>
      <c r="S201" s="146">
        <v>0</v>
      </c>
      <c r="T201" s="147">
        <f>S201*H201</f>
        <v>0</v>
      </c>
      <c r="AR201" s="148" t="s">
        <v>530</v>
      </c>
      <c r="AT201" s="148" t="s">
        <v>342</v>
      </c>
      <c r="AU201" s="148" t="s">
        <v>84</v>
      </c>
      <c r="AY201" s="17" t="s">
        <v>339</v>
      </c>
      <c r="BE201" s="149">
        <f>IF(N201="základní",J201,0)</f>
        <v>0</v>
      </c>
      <c r="BF201" s="149">
        <f>IF(N201="snížená",J201,0)</f>
        <v>0</v>
      </c>
      <c r="BG201" s="149">
        <f>IF(N201="zákl. přenesená",J201,0)</f>
        <v>0</v>
      </c>
      <c r="BH201" s="149">
        <f>IF(N201="sníž. přenesená",J201,0)</f>
        <v>0</v>
      </c>
      <c r="BI201" s="149">
        <f>IF(N201="nulová",J201,0)</f>
        <v>0</v>
      </c>
      <c r="BJ201" s="17" t="s">
        <v>84</v>
      </c>
      <c r="BK201" s="149">
        <f>ROUND(I201*H201,2)</f>
        <v>0</v>
      </c>
      <c r="BL201" s="17" t="s">
        <v>530</v>
      </c>
      <c r="BM201" s="148" t="s">
        <v>1742</v>
      </c>
    </row>
    <row r="202" spans="2:65" s="1" customFormat="1" ht="38.4" x14ac:dyDescent="0.2">
      <c r="B202" s="32"/>
      <c r="D202" s="150" t="s">
        <v>348</v>
      </c>
      <c r="F202" s="151" t="s">
        <v>1114</v>
      </c>
      <c r="I202" s="152"/>
      <c r="L202" s="32"/>
      <c r="M202" s="153"/>
      <c r="T202" s="56"/>
      <c r="AT202" s="17" t="s">
        <v>348</v>
      </c>
      <c r="AU202" s="17" t="s">
        <v>84</v>
      </c>
    </row>
    <row r="203" spans="2:65" s="12" customFormat="1" x14ac:dyDescent="0.2">
      <c r="B203" s="155"/>
      <c r="D203" s="150" t="s">
        <v>376</v>
      </c>
      <c r="E203" s="156" t="s">
        <v>1</v>
      </c>
      <c r="F203" s="157" t="s">
        <v>1743</v>
      </c>
      <c r="H203" s="158">
        <v>28.38</v>
      </c>
      <c r="I203" s="159"/>
      <c r="L203" s="155"/>
      <c r="M203" s="160"/>
      <c r="T203" s="161"/>
      <c r="AT203" s="156" t="s">
        <v>376</v>
      </c>
      <c r="AU203" s="156" t="s">
        <v>84</v>
      </c>
      <c r="AV203" s="12" t="s">
        <v>86</v>
      </c>
      <c r="AW203" s="12" t="s">
        <v>34</v>
      </c>
      <c r="AX203" s="12" t="s">
        <v>84</v>
      </c>
      <c r="AY203" s="156" t="s">
        <v>339</v>
      </c>
    </row>
    <row r="204" spans="2:65" s="1" customFormat="1" ht="16.5" customHeight="1" x14ac:dyDescent="0.2">
      <c r="B204" s="136"/>
      <c r="C204" s="137" t="s">
        <v>505</v>
      </c>
      <c r="D204" s="137" t="s">
        <v>342</v>
      </c>
      <c r="E204" s="138" t="s">
        <v>1097</v>
      </c>
      <c r="F204" s="139" t="s">
        <v>1098</v>
      </c>
      <c r="G204" s="140" t="s">
        <v>493</v>
      </c>
      <c r="H204" s="141">
        <v>11.6</v>
      </c>
      <c r="I204" s="142"/>
      <c r="J204" s="143">
        <f>ROUND(I204*H204,2)</f>
        <v>0</v>
      </c>
      <c r="K204" s="139" t="s">
        <v>346</v>
      </c>
      <c r="L204" s="32"/>
      <c r="M204" s="144" t="s">
        <v>1</v>
      </c>
      <c r="N204" s="145" t="s">
        <v>42</v>
      </c>
      <c r="P204" s="146">
        <f>O204*H204</f>
        <v>0</v>
      </c>
      <c r="Q204" s="146">
        <v>0</v>
      </c>
      <c r="R204" s="146">
        <f>Q204*H204</f>
        <v>0</v>
      </c>
      <c r="S204" s="146">
        <v>0</v>
      </c>
      <c r="T204" s="147">
        <f>S204*H204</f>
        <v>0</v>
      </c>
      <c r="AR204" s="148" t="s">
        <v>530</v>
      </c>
      <c r="AT204" s="148" t="s">
        <v>342</v>
      </c>
      <c r="AU204" s="148" t="s">
        <v>84</v>
      </c>
      <c r="AY204" s="17" t="s">
        <v>339</v>
      </c>
      <c r="BE204" s="149">
        <f>IF(N204="základní",J204,0)</f>
        <v>0</v>
      </c>
      <c r="BF204" s="149">
        <f>IF(N204="snížená",J204,0)</f>
        <v>0</v>
      </c>
      <c r="BG204" s="149">
        <f>IF(N204="zákl. přenesená",J204,0)</f>
        <v>0</v>
      </c>
      <c r="BH204" s="149">
        <f>IF(N204="sníž. přenesená",J204,0)</f>
        <v>0</v>
      </c>
      <c r="BI204" s="149">
        <f>IF(N204="nulová",J204,0)</f>
        <v>0</v>
      </c>
      <c r="BJ204" s="17" t="s">
        <v>84</v>
      </c>
      <c r="BK204" s="149">
        <f>ROUND(I204*H204,2)</f>
        <v>0</v>
      </c>
      <c r="BL204" s="17" t="s">
        <v>530</v>
      </c>
      <c r="BM204" s="148" t="s">
        <v>1744</v>
      </c>
    </row>
    <row r="205" spans="2:65" s="1" customFormat="1" ht="57.6" x14ac:dyDescent="0.2">
      <c r="B205" s="32"/>
      <c r="D205" s="150" t="s">
        <v>348</v>
      </c>
      <c r="F205" s="151" t="s">
        <v>1745</v>
      </c>
      <c r="I205" s="152"/>
      <c r="L205" s="32"/>
      <c r="M205" s="153"/>
      <c r="T205" s="56"/>
      <c r="AT205" s="17" t="s">
        <v>348</v>
      </c>
      <c r="AU205" s="17" t="s">
        <v>84</v>
      </c>
    </row>
    <row r="206" spans="2:65" s="12" customFormat="1" x14ac:dyDescent="0.2">
      <c r="B206" s="155"/>
      <c r="D206" s="150" t="s">
        <v>376</v>
      </c>
      <c r="E206" s="156" t="s">
        <v>1</v>
      </c>
      <c r="F206" s="157" t="s">
        <v>1746</v>
      </c>
      <c r="H206" s="158">
        <v>11.6</v>
      </c>
      <c r="I206" s="159"/>
      <c r="L206" s="155"/>
      <c r="M206" s="160"/>
      <c r="T206" s="161"/>
      <c r="AT206" s="156" t="s">
        <v>376</v>
      </c>
      <c r="AU206" s="156" t="s">
        <v>84</v>
      </c>
      <c r="AV206" s="12" t="s">
        <v>86</v>
      </c>
      <c r="AW206" s="12" t="s">
        <v>34</v>
      </c>
      <c r="AX206" s="12" t="s">
        <v>84</v>
      </c>
      <c r="AY206" s="156" t="s">
        <v>339</v>
      </c>
    </row>
    <row r="207" spans="2:65" s="1" customFormat="1" ht="24.15" customHeight="1" x14ac:dyDescent="0.2">
      <c r="B207" s="136"/>
      <c r="C207" s="137" t="s">
        <v>509</v>
      </c>
      <c r="D207" s="137" t="s">
        <v>342</v>
      </c>
      <c r="E207" s="138" t="s">
        <v>568</v>
      </c>
      <c r="F207" s="139" t="s">
        <v>569</v>
      </c>
      <c r="G207" s="140" t="s">
        <v>493</v>
      </c>
      <c r="H207" s="141">
        <v>91.98</v>
      </c>
      <c r="I207" s="142"/>
      <c r="J207" s="143">
        <f>ROUND(I207*H207,2)</f>
        <v>0</v>
      </c>
      <c r="K207" s="139" t="s">
        <v>346</v>
      </c>
      <c r="L207" s="32"/>
      <c r="M207" s="144" t="s">
        <v>1</v>
      </c>
      <c r="N207" s="145" t="s">
        <v>42</v>
      </c>
      <c r="P207" s="146">
        <f>O207*H207</f>
        <v>0</v>
      </c>
      <c r="Q207" s="146">
        <v>0</v>
      </c>
      <c r="R207" s="146">
        <f>Q207*H207</f>
        <v>0</v>
      </c>
      <c r="S207" s="146">
        <v>0</v>
      </c>
      <c r="T207" s="147">
        <f>S207*H207</f>
        <v>0</v>
      </c>
      <c r="AR207" s="148" t="s">
        <v>530</v>
      </c>
      <c r="AT207" s="148" t="s">
        <v>342</v>
      </c>
      <c r="AU207" s="148" t="s">
        <v>84</v>
      </c>
      <c r="AY207" s="17" t="s">
        <v>339</v>
      </c>
      <c r="BE207" s="149">
        <f>IF(N207="základní",J207,0)</f>
        <v>0</v>
      </c>
      <c r="BF207" s="149">
        <f>IF(N207="snížená",J207,0)</f>
        <v>0</v>
      </c>
      <c r="BG207" s="149">
        <f>IF(N207="zákl. přenesená",J207,0)</f>
        <v>0</v>
      </c>
      <c r="BH207" s="149">
        <f>IF(N207="sníž. přenesená",J207,0)</f>
        <v>0</v>
      </c>
      <c r="BI207" s="149">
        <f>IF(N207="nulová",J207,0)</f>
        <v>0</v>
      </c>
      <c r="BJ207" s="17" t="s">
        <v>84</v>
      </c>
      <c r="BK207" s="149">
        <f>ROUND(I207*H207,2)</f>
        <v>0</v>
      </c>
      <c r="BL207" s="17" t="s">
        <v>530</v>
      </c>
      <c r="BM207" s="148" t="s">
        <v>1747</v>
      </c>
    </row>
    <row r="208" spans="2:65" s="1" customFormat="1" ht="38.4" x14ac:dyDescent="0.2">
      <c r="B208" s="32"/>
      <c r="D208" s="150" t="s">
        <v>348</v>
      </c>
      <c r="F208" s="151" t="s">
        <v>571</v>
      </c>
      <c r="I208" s="152"/>
      <c r="L208" s="32"/>
      <c r="M208" s="153"/>
      <c r="T208" s="56"/>
      <c r="AT208" s="17" t="s">
        <v>348</v>
      </c>
      <c r="AU208" s="17" t="s">
        <v>84</v>
      </c>
    </row>
    <row r="209" spans="2:65" s="12" customFormat="1" x14ac:dyDescent="0.2">
      <c r="B209" s="155"/>
      <c r="D209" s="150" t="s">
        <v>376</v>
      </c>
      <c r="E209" s="156" t="s">
        <v>1</v>
      </c>
      <c r="F209" s="157" t="s">
        <v>1748</v>
      </c>
      <c r="H209" s="158">
        <v>52</v>
      </c>
      <c r="I209" s="159"/>
      <c r="L209" s="155"/>
      <c r="M209" s="160"/>
      <c r="T209" s="161"/>
      <c r="AT209" s="156" t="s">
        <v>376</v>
      </c>
      <c r="AU209" s="156" t="s">
        <v>84</v>
      </c>
      <c r="AV209" s="12" t="s">
        <v>86</v>
      </c>
      <c r="AW209" s="12" t="s">
        <v>34</v>
      </c>
      <c r="AX209" s="12" t="s">
        <v>77</v>
      </c>
      <c r="AY209" s="156" t="s">
        <v>339</v>
      </c>
    </row>
    <row r="210" spans="2:65" s="12" customFormat="1" x14ac:dyDescent="0.2">
      <c r="B210" s="155"/>
      <c r="D210" s="150" t="s">
        <v>376</v>
      </c>
      <c r="E210" s="156" t="s">
        <v>1</v>
      </c>
      <c r="F210" s="157" t="s">
        <v>1749</v>
      </c>
      <c r="H210" s="158">
        <v>28.38</v>
      </c>
      <c r="I210" s="159"/>
      <c r="L210" s="155"/>
      <c r="M210" s="160"/>
      <c r="T210" s="161"/>
      <c r="AT210" s="156" t="s">
        <v>376</v>
      </c>
      <c r="AU210" s="156" t="s">
        <v>84</v>
      </c>
      <c r="AV210" s="12" t="s">
        <v>86</v>
      </c>
      <c r="AW210" s="12" t="s">
        <v>34</v>
      </c>
      <c r="AX210" s="12" t="s">
        <v>77</v>
      </c>
      <c r="AY210" s="156" t="s">
        <v>339</v>
      </c>
    </row>
    <row r="211" spans="2:65" s="12" customFormat="1" x14ac:dyDescent="0.2">
      <c r="B211" s="155"/>
      <c r="D211" s="150" t="s">
        <v>376</v>
      </c>
      <c r="E211" s="156" t="s">
        <v>1</v>
      </c>
      <c r="F211" s="157" t="s">
        <v>1750</v>
      </c>
      <c r="H211" s="158">
        <v>11.6</v>
      </c>
      <c r="I211" s="159"/>
      <c r="L211" s="155"/>
      <c r="M211" s="160"/>
      <c r="T211" s="161"/>
      <c r="AT211" s="156" t="s">
        <v>376</v>
      </c>
      <c r="AU211" s="156" t="s">
        <v>84</v>
      </c>
      <c r="AV211" s="12" t="s">
        <v>86</v>
      </c>
      <c r="AW211" s="12" t="s">
        <v>34</v>
      </c>
      <c r="AX211" s="12" t="s">
        <v>77</v>
      </c>
      <c r="AY211" s="156" t="s">
        <v>339</v>
      </c>
    </row>
    <row r="212" spans="2:65" s="13" customFormat="1" x14ac:dyDescent="0.2">
      <c r="B212" s="162"/>
      <c r="D212" s="150" t="s">
        <v>376</v>
      </c>
      <c r="E212" s="163" t="s">
        <v>1</v>
      </c>
      <c r="F212" s="164" t="s">
        <v>398</v>
      </c>
      <c r="H212" s="165">
        <v>91.97999999999999</v>
      </c>
      <c r="I212" s="166"/>
      <c r="L212" s="162"/>
      <c r="M212" s="167"/>
      <c r="T212" s="168"/>
      <c r="AT212" s="163" t="s">
        <v>376</v>
      </c>
      <c r="AU212" s="163" t="s">
        <v>84</v>
      </c>
      <c r="AV212" s="13" t="s">
        <v>249</v>
      </c>
      <c r="AW212" s="13" t="s">
        <v>34</v>
      </c>
      <c r="AX212" s="13" t="s">
        <v>84</v>
      </c>
      <c r="AY212" s="163" t="s">
        <v>339</v>
      </c>
    </row>
    <row r="213" spans="2:65" s="1" customFormat="1" ht="24.15" customHeight="1" x14ac:dyDescent="0.2">
      <c r="B213" s="136"/>
      <c r="C213" s="137" t="s">
        <v>513</v>
      </c>
      <c r="D213" s="137" t="s">
        <v>342</v>
      </c>
      <c r="E213" s="138" t="s">
        <v>583</v>
      </c>
      <c r="F213" s="139" t="s">
        <v>584</v>
      </c>
      <c r="G213" s="140" t="s">
        <v>493</v>
      </c>
      <c r="H213" s="141">
        <v>91.98</v>
      </c>
      <c r="I213" s="142"/>
      <c r="J213" s="143">
        <f>ROUND(I213*H213,2)</f>
        <v>0</v>
      </c>
      <c r="K213" s="139" t="s">
        <v>346</v>
      </c>
      <c r="L213" s="32"/>
      <c r="M213" s="144" t="s">
        <v>1</v>
      </c>
      <c r="N213" s="145" t="s">
        <v>42</v>
      </c>
      <c r="P213" s="146">
        <f>O213*H213</f>
        <v>0</v>
      </c>
      <c r="Q213" s="146">
        <v>0</v>
      </c>
      <c r="R213" s="146">
        <f>Q213*H213</f>
        <v>0</v>
      </c>
      <c r="S213" s="146">
        <v>0</v>
      </c>
      <c r="T213" s="147">
        <f>S213*H213</f>
        <v>0</v>
      </c>
      <c r="AR213" s="148" t="s">
        <v>530</v>
      </c>
      <c r="AT213" s="148" t="s">
        <v>342</v>
      </c>
      <c r="AU213" s="148" t="s">
        <v>84</v>
      </c>
      <c r="AY213" s="17" t="s">
        <v>339</v>
      </c>
      <c r="BE213" s="149">
        <f>IF(N213="základní",J213,0)</f>
        <v>0</v>
      </c>
      <c r="BF213" s="149">
        <f>IF(N213="snížená",J213,0)</f>
        <v>0</v>
      </c>
      <c r="BG213" s="149">
        <f>IF(N213="zákl. přenesená",J213,0)</f>
        <v>0</v>
      </c>
      <c r="BH213" s="149">
        <f>IF(N213="sníž. přenesená",J213,0)</f>
        <v>0</v>
      </c>
      <c r="BI213" s="149">
        <f>IF(N213="nulová",J213,0)</f>
        <v>0</v>
      </c>
      <c r="BJ213" s="17" t="s">
        <v>84</v>
      </c>
      <c r="BK213" s="149">
        <f>ROUND(I213*H213,2)</f>
        <v>0</v>
      </c>
      <c r="BL213" s="17" t="s">
        <v>530</v>
      </c>
      <c r="BM213" s="148" t="s">
        <v>1751</v>
      </c>
    </row>
    <row r="214" spans="2:65" s="1" customFormat="1" ht="38.4" x14ac:dyDescent="0.2">
      <c r="B214" s="32"/>
      <c r="D214" s="150" t="s">
        <v>348</v>
      </c>
      <c r="F214" s="151" t="s">
        <v>586</v>
      </c>
      <c r="I214" s="152"/>
      <c r="L214" s="32"/>
      <c r="M214" s="153"/>
      <c r="T214" s="56"/>
      <c r="AT214" s="17" t="s">
        <v>348</v>
      </c>
      <c r="AU214" s="17" t="s">
        <v>84</v>
      </c>
    </row>
    <row r="215" spans="2:65" s="12" customFormat="1" x14ac:dyDescent="0.2">
      <c r="B215" s="155"/>
      <c r="D215" s="150" t="s">
        <v>376</v>
      </c>
      <c r="E215" s="156" t="s">
        <v>1</v>
      </c>
      <c r="F215" s="157" t="s">
        <v>1752</v>
      </c>
      <c r="H215" s="158">
        <v>52</v>
      </c>
      <c r="I215" s="159"/>
      <c r="L215" s="155"/>
      <c r="M215" s="160"/>
      <c r="T215" s="161"/>
      <c r="AT215" s="156" t="s">
        <v>376</v>
      </c>
      <c r="AU215" s="156" t="s">
        <v>84</v>
      </c>
      <c r="AV215" s="12" t="s">
        <v>86</v>
      </c>
      <c r="AW215" s="12" t="s">
        <v>34</v>
      </c>
      <c r="AX215" s="12" t="s">
        <v>77</v>
      </c>
      <c r="AY215" s="156" t="s">
        <v>339</v>
      </c>
    </row>
    <row r="216" spans="2:65" s="12" customFormat="1" x14ac:dyDescent="0.2">
      <c r="B216" s="155"/>
      <c r="D216" s="150" t="s">
        <v>376</v>
      </c>
      <c r="E216" s="156" t="s">
        <v>1</v>
      </c>
      <c r="F216" s="157" t="s">
        <v>1753</v>
      </c>
      <c r="H216" s="158">
        <v>28.38</v>
      </c>
      <c r="I216" s="159"/>
      <c r="L216" s="155"/>
      <c r="M216" s="160"/>
      <c r="T216" s="161"/>
      <c r="AT216" s="156" t="s">
        <v>376</v>
      </c>
      <c r="AU216" s="156" t="s">
        <v>84</v>
      </c>
      <c r="AV216" s="12" t="s">
        <v>86</v>
      </c>
      <c r="AW216" s="12" t="s">
        <v>34</v>
      </c>
      <c r="AX216" s="12" t="s">
        <v>77</v>
      </c>
      <c r="AY216" s="156" t="s">
        <v>339</v>
      </c>
    </row>
    <row r="217" spans="2:65" s="12" customFormat="1" x14ac:dyDescent="0.2">
      <c r="B217" s="155"/>
      <c r="D217" s="150" t="s">
        <v>376</v>
      </c>
      <c r="E217" s="156" t="s">
        <v>1</v>
      </c>
      <c r="F217" s="157" t="s">
        <v>1754</v>
      </c>
      <c r="H217" s="158">
        <v>11.6</v>
      </c>
      <c r="I217" s="159"/>
      <c r="L217" s="155"/>
      <c r="M217" s="160"/>
      <c r="T217" s="161"/>
      <c r="AT217" s="156" t="s">
        <v>376</v>
      </c>
      <c r="AU217" s="156" t="s">
        <v>84</v>
      </c>
      <c r="AV217" s="12" t="s">
        <v>86</v>
      </c>
      <c r="AW217" s="12" t="s">
        <v>34</v>
      </c>
      <c r="AX217" s="12" t="s">
        <v>77</v>
      </c>
      <c r="AY217" s="156" t="s">
        <v>339</v>
      </c>
    </row>
    <row r="218" spans="2:65" s="13" customFormat="1" x14ac:dyDescent="0.2">
      <c r="B218" s="162"/>
      <c r="D218" s="150" t="s">
        <v>376</v>
      </c>
      <c r="E218" s="163" t="s">
        <v>1</v>
      </c>
      <c r="F218" s="164" t="s">
        <v>398</v>
      </c>
      <c r="H218" s="165">
        <v>91.97999999999999</v>
      </c>
      <c r="I218" s="166"/>
      <c r="L218" s="162"/>
      <c r="M218" s="167"/>
      <c r="T218" s="168"/>
      <c r="AT218" s="163" t="s">
        <v>376</v>
      </c>
      <c r="AU218" s="163" t="s">
        <v>84</v>
      </c>
      <c r="AV218" s="13" t="s">
        <v>249</v>
      </c>
      <c r="AW218" s="13" t="s">
        <v>34</v>
      </c>
      <c r="AX218" s="13" t="s">
        <v>84</v>
      </c>
      <c r="AY218" s="163" t="s">
        <v>339</v>
      </c>
    </row>
    <row r="219" spans="2:65" s="1" customFormat="1" ht="24.15" customHeight="1" x14ac:dyDescent="0.2">
      <c r="B219" s="136"/>
      <c r="C219" s="137" t="s">
        <v>517</v>
      </c>
      <c r="D219" s="137" t="s">
        <v>342</v>
      </c>
      <c r="E219" s="138" t="s">
        <v>568</v>
      </c>
      <c r="F219" s="139" t="s">
        <v>569</v>
      </c>
      <c r="G219" s="140" t="s">
        <v>493</v>
      </c>
      <c r="H219" s="141">
        <v>40.799999999999997</v>
      </c>
      <c r="I219" s="142"/>
      <c r="J219" s="143">
        <f>ROUND(I219*H219,2)</f>
        <v>0</v>
      </c>
      <c r="K219" s="139" t="s">
        <v>346</v>
      </c>
      <c r="L219" s="32"/>
      <c r="M219" s="144" t="s">
        <v>1</v>
      </c>
      <c r="N219" s="145" t="s">
        <v>42</v>
      </c>
      <c r="P219" s="146">
        <f>O219*H219</f>
        <v>0</v>
      </c>
      <c r="Q219" s="146">
        <v>0</v>
      </c>
      <c r="R219" s="146">
        <f>Q219*H219</f>
        <v>0</v>
      </c>
      <c r="S219" s="146">
        <v>0</v>
      </c>
      <c r="T219" s="147">
        <f>S219*H219</f>
        <v>0</v>
      </c>
      <c r="AR219" s="148" t="s">
        <v>530</v>
      </c>
      <c r="AT219" s="148" t="s">
        <v>342</v>
      </c>
      <c r="AU219" s="148" t="s">
        <v>84</v>
      </c>
      <c r="AY219" s="17" t="s">
        <v>339</v>
      </c>
      <c r="BE219" s="149">
        <f>IF(N219="základní",J219,0)</f>
        <v>0</v>
      </c>
      <c r="BF219" s="149">
        <f>IF(N219="snížená",J219,0)</f>
        <v>0</v>
      </c>
      <c r="BG219" s="149">
        <f>IF(N219="zákl. přenesená",J219,0)</f>
        <v>0</v>
      </c>
      <c r="BH219" s="149">
        <f>IF(N219="sníž. přenesená",J219,0)</f>
        <v>0</v>
      </c>
      <c r="BI219" s="149">
        <f>IF(N219="nulová",J219,0)</f>
        <v>0</v>
      </c>
      <c r="BJ219" s="17" t="s">
        <v>84</v>
      </c>
      <c r="BK219" s="149">
        <f>ROUND(I219*H219,2)</f>
        <v>0</v>
      </c>
      <c r="BL219" s="17" t="s">
        <v>530</v>
      </c>
      <c r="BM219" s="148" t="s">
        <v>1755</v>
      </c>
    </row>
    <row r="220" spans="2:65" s="1" customFormat="1" ht="38.4" x14ac:dyDescent="0.2">
      <c r="B220" s="32"/>
      <c r="D220" s="150" t="s">
        <v>348</v>
      </c>
      <c r="F220" s="151" t="s">
        <v>571</v>
      </c>
      <c r="I220" s="152"/>
      <c r="L220" s="32"/>
      <c r="M220" s="153"/>
      <c r="T220" s="56"/>
      <c r="AT220" s="17" t="s">
        <v>348</v>
      </c>
      <c r="AU220" s="17" t="s">
        <v>84</v>
      </c>
    </row>
    <row r="221" spans="2:65" s="12" customFormat="1" x14ac:dyDescent="0.2">
      <c r="B221" s="155"/>
      <c r="D221" s="150" t="s">
        <v>376</v>
      </c>
      <c r="E221" s="156" t="s">
        <v>1</v>
      </c>
      <c r="F221" s="157" t="s">
        <v>1756</v>
      </c>
      <c r="H221" s="158">
        <v>40.799999999999997</v>
      </c>
      <c r="I221" s="159"/>
      <c r="L221" s="155"/>
      <c r="M221" s="160"/>
      <c r="T221" s="161"/>
      <c r="AT221" s="156" t="s">
        <v>376</v>
      </c>
      <c r="AU221" s="156" t="s">
        <v>84</v>
      </c>
      <c r="AV221" s="12" t="s">
        <v>86</v>
      </c>
      <c r="AW221" s="12" t="s">
        <v>34</v>
      </c>
      <c r="AX221" s="12" t="s">
        <v>84</v>
      </c>
      <c r="AY221" s="156" t="s">
        <v>339</v>
      </c>
    </row>
    <row r="222" spans="2:65" s="1" customFormat="1" ht="24.15" customHeight="1" x14ac:dyDescent="0.2">
      <c r="B222" s="136"/>
      <c r="C222" s="137" t="s">
        <v>521</v>
      </c>
      <c r="D222" s="137" t="s">
        <v>342</v>
      </c>
      <c r="E222" s="138" t="s">
        <v>583</v>
      </c>
      <c r="F222" s="139" t="s">
        <v>584</v>
      </c>
      <c r="G222" s="140" t="s">
        <v>493</v>
      </c>
      <c r="H222" s="141">
        <v>81.599999999999994</v>
      </c>
      <c r="I222" s="142"/>
      <c r="J222" s="143">
        <f>ROUND(I222*H222,2)</f>
        <v>0</v>
      </c>
      <c r="K222" s="139" t="s">
        <v>346</v>
      </c>
      <c r="L222" s="32"/>
      <c r="M222" s="144" t="s">
        <v>1</v>
      </c>
      <c r="N222" s="145" t="s">
        <v>42</v>
      </c>
      <c r="P222" s="146">
        <f>O222*H222</f>
        <v>0</v>
      </c>
      <c r="Q222" s="146">
        <v>0</v>
      </c>
      <c r="R222" s="146">
        <f>Q222*H222</f>
        <v>0</v>
      </c>
      <c r="S222" s="146">
        <v>0</v>
      </c>
      <c r="T222" s="147">
        <f>S222*H222</f>
        <v>0</v>
      </c>
      <c r="AR222" s="148" t="s">
        <v>530</v>
      </c>
      <c r="AT222" s="148" t="s">
        <v>342</v>
      </c>
      <c r="AU222" s="148" t="s">
        <v>84</v>
      </c>
      <c r="AY222" s="17" t="s">
        <v>339</v>
      </c>
      <c r="BE222" s="149">
        <f>IF(N222="základní",J222,0)</f>
        <v>0</v>
      </c>
      <c r="BF222" s="149">
        <f>IF(N222="snížená",J222,0)</f>
        <v>0</v>
      </c>
      <c r="BG222" s="149">
        <f>IF(N222="zákl. přenesená",J222,0)</f>
        <v>0</v>
      </c>
      <c r="BH222" s="149">
        <f>IF(N222="sníž. přenesená",J222,0)</f>
        <v>0</v>
      </c>
      <c r="BI222" s="149">
        <f>IF(N222="nulová",J222,0)</f>
        <v>0</v>
      </c>
      <c r="BJ222" s="17" t="s">
        <v>84</v>
      </c>
      <c r="BK222" s="149">
        <f>ROUND(I222*H222,2)</f>
        <v>0</v>
      </c>
      <c r="BL222" s="17" t="s">
        <v>530</v>
      </c>
      <c r="BM222" s="148" t="s">
        <v>1757</v>
      </c>
    </row>
    <row r="223" spans="2:65" s="1" customFormat="1" ht="38.4" x14ac:dyDescent="0.2">
      <c r="B223" s="32"/>
      <c r="D223" s="150" t="s">
        <v>348</v>
      </c>
      <c r="F223" s="151" t="s">
        <v>586</v>
      </c>
      <c r="I223" s="152"/>
      <c r="L223" s="32"/>
      <c r="M223" s="153"/>
      <c r="T223" s="56"/>
      <c r="AT223" s="17" t="s">
        <v>348</v>
      </c>
      <c r="AU223" s="17" t="s">
        <v>84</v>
      </c>
    </row>
    <row r="224" spans="2:65" s="12" customFormat="1" x14ac:dyDescent="0.2">
      <c r="B224" s="155"/>
      <c r="D224" s="150" t="s">
        <v>376</v>
      </c>
      <c r="E224" s="156" t="s">
        <v>1</v>
      </c>
      <c r="F224" s="157" t="s">
        <v>1758</v>
      </c>
      <c r="H224" s="158">
        <v>81.599999999999994</v>
      </c>
      <c r="I224" s="159"/>
      <c r="L224" s="155"/>
      <c r="M224" s="160"/>
      <c r="T224" s="161"/>
      <c r="AT224" s="156" t="s">
        <v>376</v>
      </c>
      <c r="AU224" s="156" t="s">
        <v>84</v>
      </c>
      <c r="AV224" s="12" t="s">
        <v>86</v>
      </c>
      <c r="AW224" s="12" t="s">
        <v>34</v>
      </c>
      <c r="AX224" s="12" t="s">
        <v>84</v>
      </c>
      <c r="AY224" s="156" t="s">
        <v>339</v>
      </c>
    </row>
    <row r="225" spans="2:65" s="1" customFormat="1" ht="24.15" customHeight="1" x14ac:dyDescent="0.2">
      <c r="B225" s="136"/>
      <c r="C225" s="137" t="s">
        <v>527</v>
      </c>
      <c r="D225" s="137" t="s">
        <v>342</v>
      </c>
      <c r="E225" s="138" t="s">
        <v>568</v>
      </c>
      <c r="F225" s="139" t="s">
        <v>569</v>
      </c>
      <c r="G225" s="140" t="s">
        <v>493</v>
      </c>
      <c r="H225" s="141">
        <v>31.939</v>
      </c>
      <c r="I225" s="142"/>
      <c r="J225" s="143">
        <f>ROUND(I225*H225,2)</f>
        <v>0</v>
      </c>
      <c r="K225" s="139" t="s">
        <v>346</v>
      </c>
      <c r="L225" s="32"/>
      <c r="M225" s="144" t="s">
        <v>1</v>
      </c>
      <c r="N225" s="145" t="s">
        <v>42</v>
      </c>
      <c r="P225" s="146">
        <f>O225*H225</f>
        <v>0</v>
      </c>
      <c r="Q225" s="146">
        <v>0</v>
      </c>
      <c r="R225" s="146">
        <f>Q225*H225</f>
        <v>0</v>
      </c>
      <c r="S225" s="146">
        <v>0</v>
      </c>
      <c r="T225" s="147">
        <f>S225*H225</f>
        <v>0</v>
      </c>
      <c r="AR225" s="148" t="s">
        <v>530</v>
      </c>
      <c r="AT225" s="148" t="s">
        <v>342</v>
      </c>
      <c r="AU225" s="148" t="s">
        <v>84</v>
      </c>
      <c r="AY225" s="17" t="s">
        <v>339</v>
      </c>
      <c r="BE225" s="149">
        <f>IF(N225="základní",J225,0)</f>
        <v>0</v>
      </c>
      <c r="BF225" s="149">
        <f>IF(N225="snížená",J225,0)</f>
        <v>0</v>
      </c>
      <c r="BG225" s="149">
        <f>IF(N225="zákl. přenesená",J225,0)</f>
        <v>0</v>
      </c>
      <c r="BH225" s="149">
        <f>IF(N225="sníž. přenesená",J225,0)</f>
        <v>0</v>
      </c>
      <c r="BI225" s="149">
        <f>IF(N225="nulová",J225,0)</f>
        <v>0</v>
      </c>
      <c r="BJ225" s="17" t="s">
        <v>84</v>
      </c>
      <c r="BK225" s="149">
        <f>ROUND(I225*H225,2)</f>
        <v>0</v>
      </c>
      <c r="BL225" s="17" t="s">
        <v>530</v>
      </c>
      <c r="BM225" s="148" t="s">
        <v>1759</v>
      </c>
    </row>
    <row r="226" spans="2:65" s="1" customFormat="1" ht="38.4" x14ac:dyDescent="0.2">
      <c r="B226" s="32"/>
      <c r="D226" s="150" t="s">
        <v>348</v>
      </c>
      <c r="F226" s="151" t="s">
        <v>571</v>
      </c>
      <c r="I226" s="152"/>
      <c r="L226" s="32"/>
      <c r="M226" s="153"/>
      <c r="T226" s="56"/>
      <c r="AT226" s="17" t="s">
        <v>348</v>
      </c>
      <c r="AU226" s="17" t="s">
        <v>84</v>
      </c>
    </row>
    <row r="227" spans="2:65" s="12" customFormat="1" x14ac:dyDescent="0.2">
      <c r="B227" s="155"/>
      <c r="D227" s="150" t="s">
        <v>376</v>
      </c>
      <c r="E227" s="156" t="s">
        <v>1</v>
      </c>
      <c r="F227" s="157" t="s">
        <v>1760</v>
      </c>
      <c r="H227" s="158">
        <v>31.939</v>
      </c>
      <c r="I227" s="159"/>
      <c r="L227" s="155"/>
      <c r="M227" s="160"/>
      <c r="T227" s="161"/>
      <c r="AT227" s="156" t="s">
        <v>376</v>
      </c>
      <c r="AU227" s="156" t="s">
        <v>84</v>
      </c>
      <c r="AV227" s="12" t="s">
        <v>86</v>
      </c>
      <c r="AW227" s="12" t="s">
        <v>34</v>
      </c>
      <c r="AX227" s="12" t="s">
        <v>84</v>
      </c>
      <c r="AY227" s="156" t="s">
        <v>339</v>
      </c>
    </row>
    <row r="228" spans="2:65" s="1" customFormat="1" ht="24.15" customHeight="1" x14ac:dyDescent="0.2">
      <c r="B228" s="136"/>
      <c r="C228" s="137" t="s">
        <v>537</v>
      </c>
      <c r="D228" s="137" t="s">
        <v>342</v>
      </c>
      <c r="E228" s="138" t="s">
        <v>583</v>
      </c>
      <c r="F228" s="139" t="s">
        <v>584</v>
      </c>
      <c r="G228" s="140" t="s">
        <v>493</v>
      </c>
      <c r="H228" s="141">
        <v>31.939</v>
      </c>
      <c r="I228" s="142"/>
      <c r="J228" s="143">
        <f>ROUND(I228*H228,2)</f>
        <v>0</v>
      </c>
      <c r="K228" s="139" t="s">
        <v>346</v>
      </c>
      <c r="L228" s="32"/>
      <c r="M228" s="144" t="s">
        <v>1</v>
      </c>
      <c r="N228" s="145" t="s">
        <v>42</v>
      </c>
      <c r="P228" s="146">
        <f>O228*H228</f>
        <v>0</v>
      </c>
      <c r="Q228" s="146">
        <v>0</v>
      </c>
      <c r="R228" s="146">
        <f>Q228*H228</f>
        <v>0</v>
      </c>
      <c r="S228" s="146">
        <v>0</v>
      </c>
      <c r="T228" s="147">
        <f>S228*H228</f>
        <v>0</v>
      </c>
      <c r="AR228" s="148" t="s">
        <v>530</v>
      </c>
      <c r="AT228" s="148" t="s">
        <v>342</v>
      </c>
      <c r="AU228" s="148" t="s">
        <v>84</v>
      </c>
      <c r="AY228" s="17" t="s">
        <v>339</v>
      </c>
      <c r="BE228" s="149">
        <f>IF(N228="základní",J228,0)</f>
        <v>0</v>
      </c>
      <c r="BF228" s="149">
        <f>IF(N228="snížená",J228,0)</f>
        <v>0</v>
      </c>
      <c r="BG228" s="149">
        <f>IF(N228="zákl. přenesená",J228,0)</f>
        <v>0</v>
      </c>
      <c r="BH228" s="149">
        <f>IF(N228="sníž. přenesená",J228,0)</f>
        <v>0</v>
      </c>
      <c r="BI228" s="149">
        <f>IF(N228="nulová",J228,0)</f>
        <v>0</v>
      </c>
      <c r="BJ228" s="17" t="s">
        <v>84</v>
      </c>
      <c r="BK228" s="149">
        <f>ROUND(I228*H228,2)</f>
        <v>0</v>
      </c>
      <c r="BL228" s="17" t="s">
        <v>530</v>
      </c>
      <c r="BM228" s="148" t="s">
        <v>1761</v>
      </c>
    </row>
    <row r="229" spans="2:65" s="1" customFormat="1" ht="38.4" x14ac:dyDescent="0.2">
      <c r="B229" s="32"/>
      <c r="D229" s="150" t="s">
        <v>348</v>
      </c>
      <c r="F229" s="151" t="s">
        <v>586</v>
      </c>
      <c r="I229" s="152"/>
      <c r="L229" s="32"/>
      <c r="M229" s="153"/>
      <c r="T229" s="56"/>
      <c r="AT229" s="17" t="s">
        <v>348</v>
      </c>
      <c r="AU229" s="17" t="s">
        <v>84</v>
      </c>
    </row>
    <row r="230" spans="2:65" s="12" customFormat="1" x14ac:dyDescent="0.2">
      <c r="B230" s="155"/>
      <c r="D230" s="150" t="s">
        <v>376</v>
      </c>
      <c r="E230" s="156" t="s">
        <v>1</v>
      </c>
      <c r="F230" s="157" t="s">
        <v>1762</v>
      </c>
      <c r="H230" s="158">
        <v>31.939</v>
      </c>
      <c r="I230" s="159"/>
      <c r="L230" s="155"/>
      <c r="M230" s="160"/>
      <c r="T230" s="161"/>
      <c r="AT230" s="156" t="s">
        <v>376</v>
      </c>
      <c r="AU230" s="156" t="s">
        <v>84</v>
      </c>
      <c r="AV230" s="12" t="s">
        <v>86</v>
      </c>
      <c r="AW230" s="12" t="s">
        <v>34</v>
      </c>
      <c r="AX230" s="12" t="s">
        <v>84</v>
      </c>
      <c r="AY230" s="156" t="s">
        <v>339</v>
      </c>
    </row>
    <row r="231" spans="2:65" s="1" customFormat="1" ht="24.15" customHeight="1" x14ac:dyDescent="0.2">
      <c r="B231" s="136"/>
      <c r="C231" s="137" t="s">
        <v>542</v>
      </c>
      <c r="D231" s="137" t="s">
        <v>342</v>
      </c>
      <c r="E231" s="138" t="s">
        <v>538</v>
      </c>
      <c r="F231" s="139" t="s">
        <v>539</v>
      </c>
      <c r="G231" s="140" t="s">
        <v>493</v>
      </c>
      <c r="H231" s="141">
        <v>18.600000000000001</v>
      </c>
      <c r="I231" s="142"/>
      <c r="J231" s="143">
        <f>ROUND(I231*H231,2)</f>
        <v>0</v>
      </c>
      <c r="K231" s="139" t="s">
        <v>346</v>
      </c>
      <c r="L231" s="32"/>
      <c r="M231" s="144" t="s">
        <v>1</v>
      </c>
      <c r="N231" s="145" t="s">
        <v>42</v>
      </c>
      <c r="P231" s="146">
        <f>O231*H231</f>
        <v>0</v>
      </c>
      <c r="Q231" s="146">
        <v>0</v>
      </c>
      <c r="R231" s="146">
        <f>Q231*H231</f>
        <v>0</v>
      </c>
      <c r="S231" s="146">
        <v>0</v>
      </c>
      <c r="T231" s="147">
        <f>S231*H231</f>
        <v>0</v>
      </c>
      <c r="AR231" s="148" t="s">
        <v>530</v>
      </c>
      <c r="AT231" s="148" t="s">
        <v>342</v>
      </c>
      <c r="AU231" s="148" t="s">
        <v>84</v>
      </c>
      <c r="AY231" s="17" t="s">
        <v>339</v>
      </c>
      <c r="BE231" s="149">
        <f>IF(N231="základní",J231,0)</f>
        <v>0</v>
      </c>
      <c r="BF231" s="149">
        <f>IF(N231="snížená",J231,0)</f>
        <v>0</v>
      </c>
      <c r="BG231" s="149">
        <f>IF(N231="zákl. přenesená",J231,0)</f>
        <v>0</v>
      </c>
      <c r="BH231" s="149">
        <f>IF(N231="sníž. přenesená",J231,0)</f>
        <v>0</v>
      </c>
      <c r="BI231" s="149">
        <f>IF(N231="nulová",J231,0)</f>
        <v>0</v>
      </c>
      <c r="BJ231" s="17" t="s">
        <v>84</v>
      </c>
      <c r="BK231" s="149">
        <f>ROUND(I231*H231,2)</f>
        <v>0</v>
      </c>
      <c r="BL231" s="17" t="s">
        <v>530</v>
      </c>
      <c r="BM231" s="148" t="s">
        <v>1763</v>
      </c>
    </row>
    <row r="232" spans="2:65" s="1" customFormat="1" ht="38.4" x14ac:dyDescent="0.2">
      <c r="B232" s="32"/>
      <c r="D232" s="150" t="s">
        <v>348</v>
      </c>
      <c r="F232" s="151" t="s">
        <v>541</v>
      </c>
      <c r="I232" s="152"/>
      <c r="L232" s="32"/>
      <c r="M232" s="153"/>
      <c r="T232" s="56"/>
      <c r="AT232" s="17" t="s">
        <v>348</v>
      </c>
      <c r="AU232" s="17" t="s">
        <v>84</v>
      </c>
    </row>
    <row r="233" spans="2:65" s="12" customFormat="1" x14ac:dyDescent="0.2">
      <c r="B233" s="155"/>
      <c r="D233" s="150" t="s">
        <v>376</v>
      </c>
      <c r="E233" s="156" t="s">
        <v>1</v>
      </c>
      <c r="F233" s="157" t="s">
        <v>1764</v>
      </c>
      <c r="H233" s="158">
        <v>18.600000000000001</v>
      </c>
      <c r="I233" s="159"/>
      <c r="L233" s="155"/>
      <c r="M233" s="160"/>
      <c r="T233" s="161"/>
      <c r="AT233" s="156" t="s">
        <v>376</v>
      </c>
      <c r="AU233" s="156" t="s">
        <v>84</v>
      </c>
      <c r="AV233" s="12" t="s">
        <v>86</v>
      </c>
      <c r="AW233" s="12" t="s">
        <v>34</v>
      </c>
      <c r="AX233" s="12" t="s">
        <v>84</v>
      </c>
      <c r="AY233" s="156" t="s">
        <v>339</v>
      </c>
    </row>
    <row r="234" spans="2:65" s="1" customFormat="1" ht="33" customHeight="1" x14ac:dyDescent="0.2">
      <c r="B234" s="136"/>
      <c r="C234" s="137" t="s">
        <v>549</v>
      </c>
      <c r="D234" s="137" t="s">
        <v>342</v>
      </c>
      <c r="E234" s="138" t="s">
        <v>543</v>
      </c>
      <c r="F234" s="139" t="s">
        <v>544</v>
      </c>
      <c r="G234" s="140" t="s">
        <v>493</v>
      </c>
      <c r="H234" s="141">
        <v>316.2</v>
      </c>
      <c r="I234" s="142"/>
      <c r="J234" s="143">
        <f>ROUND(I234*H234,2)</f>
        <v>0</v>
      </c>
      <c r="K234" s="139" t="s">
        <v>346</v>
      </c>
      <c r="L234" s="32"/>
      <c r="M234" s="144" t="s">
        <v>1</v>
      </c>
      <c r="N234" s="145" t="s">
        <v>42</v>
      </c>
      <c r="P234" s="146">
        <f>O234*H234</f>
        <v>0</v>
      </c>
      <c r="Q234" s="146">
        <v>0</v>
      </c>
      <c r="R234" s="146">
        <f>Q234*H234</f>
        <v>0</v>
      </c>
      <c r="S234" s="146">
        <v>0</v>
      </c>
      <c r="T234" s="147">
        <f>S234*H234</f>
        <v>0</v>
      </c>
      <c r="AR234" s="148" t="s">
        <v>530</v>
      </c>
      <c r="AT234" s="148" t="s">
        <v>342</v>
      </c>
      <c r="AU234" s="148" t="s">
        <v>84</v>
      </c>
      <c r="AY234" s="17" t="s">
        <v>339</v>
      </c>
      <c r="BE234" s="149">
        <f>IF(N234="základní",J234,0)</f>
        <v>0</v>
      </c>
      <c r="BF234" s="149">
        <f>IF(N234="snížená",J234,0)</f>
        <v>0</v>
      </c>
      <c r="BG234" s="149">
        <f>IF(N234="zákl. přenesená",J234,0)</f>
        <v>0</v>
      </c>
      <c r="BH234" s="149">
        <f>IF(N234="sníž. přenesená",J234,0)</f>
        <v>0</v>
      </c>
      <c r="BI234" s="149">
        <f>IF(N234="nulová",J234,0)</f>
        <v>0</v>
      </c>
      <c r="BJ234" s="17" t="s">
        <v>84</v>
      </c>
      <c r="BK234" s="149">
        <f>ROUND(I234*H234,2)</f>
        <v>0</v>
      </c>
      <c r="BL234" s="17" t="s">
        <v>530</v>
      </c>
      <c r="BM234" s="148" t="s">
        <v>1765</v>
      </c>
    </row>
    <row r="235" spans="2:65" s="1" customFormat="1" ht="38.4" x14ac:dyDescent="0.2">
      <c r="B235" s="32"/>
      <c r="D235" s="150" t="s">
        <v>348</v>
      </c>
      <c r="F235" s="151" t="s">
        <v>546</v>
      </c>
      <c r="I235" s="152"/>
      <c r="L235" s="32"/>
      <c r="M235" s="153"/>
      <c r="T235" s="56"/>
      <c r="AT235" s="17" t="s">
        <v>348</v>
      </c>
      <c r="AU235" s="17" t="s">
        <v>84</v>
      </c>
    </row>
    <row r="236" spans="2:65" s="12" customFormat="1" x14ac:dyDescent="0.2">
      <c r="B236" s="155"/>
      <c r="D236" s="150" t="s">
        <v>376</v>
      </c>
      <c r="E236" s="156" t="s">
        <v>1</v>
      </c>
      <c r="F236" s="157" t="s">
        <v>1766</v>
      </c>
      <c r="H236" s="158">
        <v>316.2</v>
      </c>
      <c r="I236" s="159"/>
      <c r="L236" s="155"/>
      <c r="M236" s="179"/>
      <c r="N236" s="180"/>
      <c r="O236" s="180"/>
      <c r="P236" s="180"/>
      <c r="Q236" s="180"/>
      <c r="R236" s="180"/>
      <c r="S236" s="180"/>
      <c r="T236" s="181"/>
      <c r="AT236" s="156" t="s">
        <v>376</v>
      </c>
      <c r="AU236" s="156" t="s">
        <v>84</v>
      </c>
      <c r="AV236" s="12" t="s">
        <v>86</v>
      </c>
      <c r="AW236" s="12" t="s">
        <v>34</v>
      </c>
      <c r="AX236" s="12" t="s">
        <v>84</v>
      </c>
      <c r="AY236" s="156" t="s">
        <v>339</v>
      </c>
    </row>
    <row r="237" spans="2:65" s="1" customFormat="1" ht="6.9" customHeight="1" x14ac:dyDescent="0.2">
      <c r="B237" s="44"/>
      <c r="C237" s="45"/>
      <c r="D237" s="45"/>
      <c r="E237" s="45"/>
      <c r="F237" s="45"/>
      <c r="G237" s="45"/>
      <c r="H237" s="45"/>
      <c r="I237" s="45"/>
      <c r="J237" s="45"/>
      <c r="K237" s="45"/>
      <c r="L237" s="32"/>
    </row>
  </sheetData>
  <autoFilter ref="C122:K236" xr:uid="{00000000-0009-0000-0000-000006000000}"/>
  <mergeCells count="12">
    <mergeCell ref="E115:H115"/>
    <mergeCell ref="L2:V2"/>
    <mergeCell ref="E85:H85"/>
    <mergeCell ref="E87:H87"/>
    <mergeCell ref="E89:H89"/>
    <mergeCell ref="E111:H111"/>
    <mergeCell ref="E113:H113"/>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BM303"/>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116</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2" customHeight="1" x14ac:dyDescent="0.2">
      <c r="B8" s="20"/>
      <c r="D8" s="27" t="s">
        <v>312</v>
      </c>
      <c r="L8" s="20"/>
    </row>
    <row r="9" spans="2:46" s="1" customFormat="1" ht="16.5" customHeight="1" x14ac:dyDescent="0.2">
      <c r="B9" s="32"/>
      <c r="E9" s="278" t="s">
        <v>313</v>
      </c>
      <c r="F9" s="277"/>
      <c r="G9" s="277"/>
      <c r="H9" s="277"/>
      <c r="L9" s="32"/>
    </row>
    <row r="10" spans="2:46" s="1" customFormat="1" ht="12" customHeight="1" x14ac:dyDescent="0.2">
      <c r="B10" s="32"/>
      <c r="D10" s="27" t="s">
        <v>314</v>
      </c>
      <c r="L10" s="32"/>
    </row>
    <row r="11" spans="2:46" s="1" customFormat="1" ht="16.5" customHeight="1" x14ac:dyDescent="0.2">
      <c r="B11" s="32"/>
      <c r="E11" s="248" t="s">
        <v>1767</v>
      </c>
      <c r="F11" s="277"/>
      <c r="G11" s="277"/>
      <c r="H11" s="277"/>
      <c r="L11" s="32"/>
    </row>
    <row r="12" spans="2:46" s="1" customFormat="1" x14ac:dyDescent="0.2">
      <c r="B12" s="32"/>
      <c r="L12" s="32"/>
    </row>
    <row r="13" spans="2:46" s="1" customFormat="1" ht="12" customHeight="1" x14ac:dyDescent="0.2">
      <c r="B13" s="32"/>
      <c r="D13" s="27" t="s">
        <v>18</v>
      </c>
      <c r="F13" s="25" t="s">
        <v>1</v>
      </c>
      <c r="I13" s="27" t="s">
        <v>19</v>
      </c>
      <c r="J13" s="25" t="s">
        <v>1</v>
      </c>
      <c r="L13" s="32"/>
    </row>
    <row r="14" spans="2:46" s="1" customFormat="1" ht="12" customHeight="1" x14ac:dyDescent="0.2">
      <c r="B14" s="32"/>
      <c r="D14" s="27" t="s">
        <v>20</v>
      </c>
      <c r="F14" s="25" t="s">
        <v>21</v>
      </c>
      <c r="I14" s="27" t="s">
        <v>22</v>
      </c>
      <c r="J14" s="52" t="str">
        <f>'Rekapitulace stavby'!AN8</f>
        <v>22. 5. 2025</v>
      </c>
      <c r="L14" s="32"/>
    </row>
    <row r="15" spans="2:46" s="1" customFormat="1" ht="10.8" customHeight="1" x14ac:dyDescent="0.2">
      <c r="B15" s="32"/>
      <c r="L15" s="32"/>
    </row>
    <row r="16" spans="2:46" s="1" customFormat="1" ht="12" customHeight="1" x14ac:dyDescent="0.2">
      <c r="B16" s="32"/>
      <c r="D16" s="27" t="s">
        <v>24</v>
      </c>
      <c r="I16" s="27" t="s">
        <v>25</v>
      </c>
      <c r="J16" s="25" t="s">
        <v>26</v>
      </c>
      <c r="L16" s="32"/>
    </row>
    <row r="17" spans="2:12" s="1" customFormat="1" ht="18" customHeight="1" x14ac:dyDescent="0.2">
      <c r="B17" s="32"/>
      <c r="E17" s="25" t="s">
        <v>27</v>
      </c>
      <c r="I17" s="27" t="s">
        <v>28</v>
      </c>
      <c r="J17" s="25" t="s">
        <v>29</v>
      </c>
      <c r="L17" s="32"/>
    </row>
    <row r="18" spans="2:12" s="1" customFormat="1" ht="6.9" customHeight="1" x14ac:dyDescent="0.2">
      <c r="B18" s="32"/>
      <c r="L18" s="32"/>
    </row>
    <row r="19" spans="2:12" s="1" customFormat="1" ht="12" customHeight="1" x14ac:dyDescent="0.2">
      <c r="B19" s="32"/>
      <c r="D19" s="27" t="s">
        <v>30</v>
      </c>
      <c r="I19" s="27" t="s">
        <v>25</v>
      </c>
      <c r="J19" s="28" t="str">
        <f>'Rekapitulace stavby'!AN13</f>
        <v>Vyplň údaj</v>
      </c>
      <c r="L19" s="32"/>
    </row>
    <row r="20" spans="2:12" s="1" customFormat="1" ht="18" customHeight="1" x14ac:dyDescent="0.2">
      <c r="B20" s="32"/>
      <c r="E20" s="280" t="str">
        <f>'Rekapitulace stavby'!E14</f>
        <v>Vyplň údaj</v>
      </c>
      <c r="F20" s="266"/>
      <c r="G20" s="266"/>
      <c r="H20" s="266"/>
      <c r="I20" s="27" t="s">
        <v>28</v>
      </c>
      <c r="J20" s="28" t="str">
        <f>'Rekapitulace stavby'!AN14</f>
        <v>Vyplň údaj</v>
      </c>
      <c r="L20" s="32"/>
    </row>
    <row r="21" spans="2:12" s="1" customFormat="1" ht="6.9" customHeight="1" x14ac:dyDescent="0.2">
      <c r="B21" s="32"/>
      <c r="L21" s="32"/>
    </row>
    <row r="22" spans="2:12" s="1" customFormat="1" ht="12" customHeight="1" x14ac:dyDescent="0.2">
      <c r="B22" s="32"/>
      <c r="D22" s="27" t="s">
        <v>32</v>
      </c>
      <c r="I22" s="27" t="s">
        <v>25</v>
      </c>
      <c r="J22" s="25" t="str">
        <f>IF('Rekapitulace stavby'!AN16="","",'Rekapitulace stavby'!AN16)</f>
        <v/>
      </c>
      <c r="L22" s="32"/>
    </row>
    <row r="23" spans="2:12" s="1" customFormat="1" ht="18" customHeight="1" x14ac:dyDescent="0.2">
      <c r="B23" s="32"/>
      <c r="E23" s="25" t="str">
        <f>IF('Rekapitulace stavby'!E17="","",'Rekapitulace stavby'!E17)</f>
        <v xml:space="preserve"> </v>
      </c>
      <c r="I23" s="27" t="s">
        <v>28</v>
      </c>
      <c r="J23" s="25" t="str">
        <f>IF('Rekapitulace stavby'!AN17="","",'Rekapitulace stavby'!AN17)</f>
        <v/>
      </c>
      <c r="L23" s="32"/>
    </row>
    <row r="24" spans="2:12" s="1" customFormat="1" ht="6.9" customHeight="1" x14ac:dyDescent="0.2">
      <c r="B24" s="32"/>
      <c r="L24" s="32"/>
    </row>
    <row r="25" spans="2:12" s="1" customFormat="1" ht="12" customHeight="1" x14ac:dyDescent="0.2">
      <c r="B25" s="32"/>
      <c r="D25" s="27" t="s">
        <v>35</v>
      </c>
      <c r="I25" s="27" t="s">
        <v>25</v>
      </c>
      <c r="J25" s="25" t="str">
        <f>IF('Rekapitulace stavby'!AN19="","",'Rekapitulace stavby'!AN19)</f>
        <v/>
      </c>
      <c r="L25" s="32"/>
    </row>
    <row r="26" spans="2:12" s="1" customFormat="1" ht="18" customHeight="1" x14ac:dyDescent="0.2">
      <c r="B26" s="32"/>
      <c r="E26" s="25" t="str">
        <f>IF('Rekapitulace stavby'!E20="","",'Rekapitulace stavby'!E20)</f>
        <v xml:space="preserve"> </v>
      </c>
      <c r="I26" s="27" t="s">
        <v>28</v>
      </c>
      <c r="J26" s="25" t="str">
        <f>IF('Rekapitulace stavby'!AN20="","",'Rekapitulace stavby'!AN20)</f>
        <v/>
      </c>
      <c r="L26" s="32"/>
    </row>
    <row r="27" spans="2:12" s="1" customFormat="1" ht="6.9" customHeight="1" x14ac:dyDescent="0.2">
      <c r="B27" s="32"/>
      <c r="L27" s="32"/>
    </row>
    <row r="28" spans="2:12" s="1" customFormat="1" ht="12" customHeight="1" x14ac:dyDescent="0.2">
      <c r="B28" s="32"/>
      <c r="D28" s="27" t="s">
        <v>36</v>
      </c>
      <c r="L28" s="32"/>
    </row>
    <row r="29" spans="2:12" s="7" customFormat="1" ht="16.5" customHeight="1" x14ac:dyDescent="0.2">
      <c r="B29" s="94"/>
      <c r="E29" s="270" t="s">
        <v>1</v>
      </c>
      <c r="F29" s="270"/>
      <c r="G29" s="270"/>
      <c r="H29" s="270"/>
      <c r="L29" s="94"/>
    </row>
    <row r="30" spans="2:12" s="1" customFormat="1" ht="6.9" customHeight="1" x14ac:dyDescent="0.2">
      <c r="B30" s="32"/>
      <c r="L30" s="32"/>
    </row>
    <row r="31" spans="2:12" s="1" customFormat="1" ht="6.9" customHeight="1" x14ac:dyDescent="0.2">
      <c r="B31" s="32"/>
      <c r="D31" s="53"/>
      <c r="E31" s="53"/>
      <c r="F31" s="53"/>
      <c r="G31" s="53"/>
      <c r="H31" s="53"/>
      <c r="I31" s="53"/>
      <c r="J31" s="53"/>
      <c r="K31" s="53"/>
      <c r="L31" s="32"/>
    </row>
    <row r="32" spans="2:12" s="1" customFormat="1" ht="25.35" customHeight="1" x14ac:dyDescent="0.2">
      <c r="B32" s="32"/>
      <c r="D32" s="95" t="s">
        <v>37</v>
      </c>
      <c r="J32" s="66">
        <f>ROUND(J123, 2)</f>
        <v>0</v>
      </c>
      <c r="L32" s="32"/>
    </row>
    <row r="33" spans="2:12" s="1" customFormat="1" ht="6.9" customHeight="1" x14ac:dyDescent="0.2">
      <c r="B33" s="32"/>
      <c r="D33" s="53"/>
      <c r="E33" s="53"/>
      <c r="F33" s="53"/>
      <c r="G33" s="53"/>
      <c r="H33" s="53"/>
      <c r="I33" s="53"/>
      <c r="J33" s="53"/>
      <c r="K33" s="53"/>
      <c r="L33" s="32"/>
    </row>
    <row r="34" spans="2:12" s="1" customFormat="1" ht="14.4" customHeight="1" x14ac:dyDescent="0.2">
      <c r="B34" s="32"/>
      <c r="F34" s="35" t="s">
        <v>39</v>
      </c>
      <c r="I34" s="35" t="s">
        <v>38</v>
      </c>
      <c r="J34" s="35" t="s">
        <v>40</v>
      </c>
      <c r="L34" s="32"/>
    </row>
    <row r="35" spans="2:12" s="1" customFormat="1" ht="14.4" customHeight="1" x14ac:dyDescent="0.2">
      <c r="B35" s="32"/>
      <c r="D35" s="55" t="s">
        <v>41</v>
      </c>
      <c r="E35" s="27" t="s">
        <v>42</v>
      </c>
      <c r="F35" s="86">
        <f>ROUND((SUM(BE123:BE302)),  2)</f>
        <v>0</v>
      </c>
      <c r="I35" s="96">
        <v>0.21</v>
      </c>
      <c r="J35" s="86">
        <f>ROUND(((SUM(BE123:BE302))*I35),  2)</f>
        <v>0</v>
      </c>
      <c r="L35" s="32"/>
    </row>
    <row r="36" spans="2:12" s="1" customFormat="1" ht="14.4" customHeight="1" x14ac:dyDescent="0.2">
      <c r="B36" s="32"/>
      <c r="E36" s="27" t="s">
        <v>43</v>
      </c>
      <c r="F36" s="86">
        <f>ROUND((SUM(BF123:BF302)),  2)</f>
        <v>0</v>
      </c>
      <c r="I36" s="96">
        <v>0.12</v>
      </c>
      <c r="J36" s="86">
        <f>ROUND(((SUM(BF123:BF302))*I36),  2)</f>
        <v>0</v>
      </c>
      <c r="L36" s="32"/>
    </row>
    <row r="37" spans="2:12" s="1" customFormat="1" ht="14.4" hidden="1" customHeight="1" x14ac:dyDescent="0.2">
      <c r="B37" s="32"/>
      <c r="E37" s="27" t="s">
        <v>44</v>
      </c>
      <c r="F37" s="86">
        <f>ROUND((SUM(BG123:BG302)),  2)</f>
        <v>0</v>
      </c>
      <c r="I37" s="96">
        <v>0.21</v>
      </c>
      <c r="J37" s="86">
        <f>0</f>
        <v>0</v>
      </c>
      <c r="L37" s="32"/>
    </row>
    <row r="38" spans="2:12" s="1" customFormat="1" ht="14.4" hidden="1" customHeight="1" x14ac:dyDescent="0.2">
      <c r="B38" s="32"/>
      <c r="E38" s="27" t="s">
        <v>45</v>
      </c>
      <c r="F38" s="86">
        <f>ROUND((SUM(BH123:BH302)),  2)</f>
        <v>0</v>
      </c>
      <c r="I38" s="96">
        <v>0.12</v>
      </c>
      <c r="J38" s="86">
        <f>0</f>
        <v>0</v>
      </c>
      <c r="L38" s="32"/>
    </row>
    <row r="39" spans="2:12" s="1" customFormat="1" ht="14.4" hidden="1" customHeight="1" x14ac:dyDescent="0.2">
      <c r="B39" s="32"/>
      <c r="E39" s="27" t="s">
        <v>46</v>
      </c>
      <c r="F39" s="86">
        <f>ROUND((SUM(BI123:BI302)),  2)</f>
        <v>0</v>
      </c>
      <c r="I39" s="96">
        <v>0</v>
      </c>
      <c r="J39" s="86">
        <f>0</f>
        <v>0</v>
      </c>
      <c r="L39" s="32"/>
    </row>
    <row r="40" spans="2:12" s="1" customFormat="1" ht="6.9" customHeight="1" x14ac:dyDescent="0.2">
      <c r="B40" s="32"/>
      <c r="L40" s="32"/>
    </row>
    <row r="41" spans="2:12" s="1" customFormat="1" ht="25.35" customHeight="1" x14ac:dyDescent="0.2">
      <c r="B41" s="32"/>
      <c r="C41" s="97"/>
      <c r="D41" s="98" t="s">
        <v>47</v>
      </c>
      <c r="E41" s="57"/>
      <c r="F41" s="57"/>
      <c r="G41" s="99" t="s">
        <v>48</v>
      </c>
      <c r="H41" s="100" t="s">
        <v>49</v>
      </c>
      <c r="I41" s="57"/>
      <c r="J41" s="101">
        <f>SUM(J32:J39)</f>
        <v>0</v>
      </c>
      <c r="K41" s="102"/>
      <c r="L41" s="32"/>
    </row>
    <row r="42" spans="2:12" s="1" customFormat="1" ht="14.4" customHeight="1" x14ac:dyDescent="0.2">
      <c r="B42" s="32"/>
      <c r="L42" s="32"/>
    </row>
    <row r="43" spans="2:12" ht="14.4" customHeight="1" x14ac:dyDescent="0.2">
      <c r="B43" s="20"/>
      <c r="L43" s="20"/>
    </row>
    <row r="44" spans="2:12" ht="14.4" customHeight="1" x14ac:dyDescent="0.2">
      <c r="B44" s="20"/>
      <c r="L44" s="20"/>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s="1" customFormat="1" ht="16.5" customHeight="1" x14ac:dyDescent="0.2">
      <c r="B87" s="32"/>
      <c r="E87" s="278" t="s">
        <v>313</v>
      </c>
      <c r="F87" s="277"/>
      <c r="G87" s="277"/>
      <c r="H87" s="277"/>
      <c r="L87" s="32"/>
    </row>
    <row r="88" spans="2:12" s="1" customFormat="1" ht="12" customHeight="1" x14ac:dyDescent="0.2">
      <c r="B88" s="32"/>
      <c r="C88" s="27" t="s">
        <v>314</v>
      </c>
      <c r="L88" s="32"/>
    </row>
    <row r="89" spans="2:12" s="1" customFormat="1" ht="16.5" customHeight="1" x14ac:dyDescent="0.2">
      <c r="B89" s="32"/>
      <c r="E89" s="248" t="str">
        <f>E11</f>
        <v>SO 01.6 - Oprava nástupišť č.1 a č.2 v žst. Brantice</v>
      </c>
      <c r="F89" s="277"/>
      <c r="G89" s="277"/>
      <c r="H89" s="277"/>
      <c r="L89" s="32"/>
    </row>
    <row r="90" spans="2:12" s="1" customFormat="1" ht="6.9" customHeight="1" x14ac:dyDescent="0.2">
      <c r="B90" s="32"/>
      <c r="L90" s="32"/>
    </row>
    <row r="91" spans="2:12" s="1" customFormat="1" ht="12" customHeight="1" x14ac:dyDescent="0.2">
      <c r="B91" s="32"/>
      <c r="C91" s="27" t="s">
        <v>20</v>
      </c>
      <c r="F91" s="25" t="str">
        <f>F14</f>
        <v>PS Krnov</v>
      </c>
      <c r="I91" s="27" t="s">
        <v>22</v>
      </c>
      <c r="J91" s="52" t="str">
        <f>IF(J14="","",J14)</f>
        <v>22. 5. 2025</v>
      </c>
      <c r="L91" s="32"/>
    </row>
    <row r="92" spans="2:12" s="1" customFormat="1" ht="6.9" customHeight="1" x14ac:dyDescent="0.2">
      <c r="B92" s="32"/>
      <c r="L92" s="32"/>
    </row>
    <row r="93" spans="2:12" s="1" customFormat="1" ht="15.15" customHeight="1" x14ac:dyDescent="0.2">
      <c r="B93" s="32"/>
      <c r="C93" s="27" t="s">
        <v>24</v>
      </c>
      <c r="F93" s="25" t="str">
        <f>E17</f>
        <v>Správa železnic, státní organizace, OŘ Ostrava</v>
      </c>
      <c r="I93" s="27" t="s">
        <v>32</v>
      </c>
      <c r="J93" s="30" t="str">
        <f>E23</f>
        <v xml:space="preserve"> </v>
      </c>
      <c r="L93" s="32"/>
    </row>
    <row r="94" spans="2:12" s="1" customFormat="1" ht="15.15" customHeight="1" x14ac:dyDescent="0.2">
      <c r="B94" s="32"/>
      <c r="C94" s="27" t="s">
        <v>30</v>
      </c>
      <c r="F94" s="25" t="str">
        <f>IF(E20="","",E20)</f>
        <v>Vyplň údaj</v>
      </c>
      <c r="I94" s="27" t="s">
        <v>35</v>
      </c>
      <c r="J94" s="30" t="str">
        <f>E26</f>
        <v xml:space="preserve"> </v>
      </c>
      <c r="L94" s="32"/>
    </row>
    <row r="95" spans="2:12" s="1" customFormat="1" ht="10.35" customHeight="1" x14ac:dyDescent="0.2">
      <c r="B95" s="32"/>
      <c r="L95" s="32"/>
    </row>
    <row r="96" spans="2:12" s="1" customFormat="1" ht="29.25" customHeight="1" x14ac:dyDescent="0.2">
      <c r="B96" s="32"/>
      <c r="C96" s="105" t="s">
        <v>317</v>
      </c>
      <c r="D96" s="97"/>
      <c r="E96" s="97"/>
      <c r="F96" s="97"/>
      <c r="G96" s="97"/>
      <c r="H96" s="97"/>
      <c r="I96" s="97"/>
      <c r="J96" s="106" t="s">
        <v>318</v>
      </c>
      <c r="K96" s="97"/>
      <c r="L96" s="32"/>
    </row>
    <row r="97" spans="2:47" s="1" customFormat="1" ht="10.35" customHeight="1" x14ac:dyDescent="0.2">
      <c r="B97" s="32"/>
      <c r="L97" s="32"/>
    </row>
    <row r="98" spans="2:47" s="1" customFormat="1" ht="22.8" customHeight="1" x14ac:dyDescent="0.2">
      <c r="B98" s="32"/>
      <c r="C98" s="107" t="s">
        <v>319</v>
      </c>
      <c r="J98" s="66">
        <f>J123</f>
        <v>0</v>
      </c>
      <c r="L98" s="32"/>
      <c r="AU98" s="17" t="s">
        <v>320</v>
      </c>
    </row>
    <row r="99" spans="2:47" s="8" customFormat="1" ht="24.9" customHeight="1" x14ac:dyDescent="0.2">
      <c r="B99" s="108"/>
      <c r="D99" s="109" t="s">
        <v>321</v>
      </c>
      <c r="E99" s="110"/>
      <c r="F99" s="110"/>
      <c r="G99" s="110"/>
      <c r="H99" s="110"/>
      <c r="I99" s="110"/>
      <c r="J99" s="111">
        <f>J124</f>
        <v>0</v>
      </c>
      <c r="L99" s="108"/>
    </row>
    <row r="100" spans="2:47" s="9" customFormat="1" ht="19.95" customHeight="1" x14ac:dyDescent="0.2">
      <c r="B100" s="112"/>
      <c r="D100" s="113" t="s">
        <v>322</v>
      </c>
      <c r="E100" s="114"/>
      <c r="F100" s="114"/>
      <c r="G100" s="114"/>
      <c r="H100" s="114"/>
      <c r="I100" s="114"/>
      <c r="J100" s="115">
        <f>J125</f>
        <v>0</v>
      </c>
      <c r="L100" s="112"/>
    </row>
    <row r="101" spans="2:47" s="8" customFormat="1" ht="24.9" customHeight="1" x14ac:dyDescent="0.2">
      <c r="B101" s="108"/>
      <c r="D101" s="109" t="s">
        <v>323</v>
      </c>
      <c r="E101" s="110"/>
      <c r="F101" s="110"/>
      <c r="G101" s="110"/>
      <c r="H101" s="110"/>
      <c r="I101" s="110"/>
      <c r="J101" s="111">
        <f>J225</f>
        <v>0</v>
      </c>
      <c r="L101" s="108"/>
    </row>
    <row r="102" spans="2:47" s="1" customFormat="1" ht="21.75" customHeight="1" x14ac:dyDescent="0.2">
      <c r="B102" s="32"/>
      <c r="L102" s="32"/>
    </row>
    <row r="103" spans="2:47" s="1" customFormat="1" ht="6.9" customHeight="1" x14ac:dyDescent="0.2">
      <c r="B103" s="44"/>
      <c r="C103" s="45"/>
      <c r="D103" s="45"/>
      <c r="E103" s="45"/>
      <c r="F103" s="45"/>
      <c r="G103" s="45"/>
      <c r="H103" s="45"/>
      <c r="I103" s="45"/>
      <c r="J103" s="45"/>
      <c r="K103" s="45"/>
      <c r="L103" s="32"/>
    </row>
    <row r="107" spans="2:47" s="1" customFormat="1" ht="6.9" customHeight="1" x14ac:dyDescent="0.2">
      <c r="B107" s="46"/>
      <c r="C107" s="47"/>
      <c r="D107" s="47"/>
      <c r="E107" s="47"/>
      <c r="F107" s="47"/>
      <c r="G107" s="47"/>
      <c r="H107" s="47"/>
      <c r="I107" s="47"/>
      <c r="J107" s="47"/>
      <c r="K107" s="47"/>
      <c r="L107" s="32"/>
    </row>
    <row r="108" spans="2:47" s="1" customFormat="1" ht="24.9" customHeight="1" x14ac:dyDescent="0.2">
      <c r="B108" s="32"/>
      <c r="C108" s="21" t="s">
        <v>324</v>
      </c>
      <c r="L108" s="32"/>
    </row>
    <row r="109" spans="2:47" s="1" customFormat="1" ht="6.9" customHeight="1" x14ac:dyDescent="0.2">
      <c r="B109" s="32"/>
      <c r="L109" s="32"/>
    </row>
    <row r="110" spans="2:47" s="1" customFormat="1" ht="12" customHeight="1" x14ac:dyDescent="0.2">
      <c r="B110" s="32"/>
      <c r="C110" s="27" t="s">
        <v>16</v>
      </c>
      <c r="L110" s="32"/>
    </row>
    <row r="111" spans="2:47" s="1" customFormat="1" ht="16.5" customHeight="1" x14ac:dyDescent="0.2">
      <c r="B111" s="32"/>
      <c r="E111" s="278" t="str">
        <f>E7</f>
        <v>Prostá rekonstrukce trati v úseku Milotice nad Opavou – Brantice – 2.etapa</v>
      </c>
      <c r="F111" s="279"/>
      <c r="G111" s="279"/>
      <c r="H111" s="279"/>
      <c r="L111" s="32"/>
    </row>
    <row r="112" spans="2:47" ht="12" customHeight="1" x14ac:dyDescent="0.2">
      <c r="B112" s="20"/>
      <c r="C112" s="27" t="s">
        <v>312</v>
      </c>
      <c r="L112" s="20"/>
    </row>
    <row r="113" spans="2:65" s="1" customFormat="1" ht="16.5" customHeight="1" x14ac:dyDescent="0.2">
      <c r="B113" s="32"/>
      <c r="E113" s="278" t="s">
        <v>313</v>
      </c>
      <c r="F113" s="277"/>
      <c r="G113" s="277"/>
      <c r="H113" s="277"/>
      <c r="L113" s="32"/>
    </row>
    <row r="114" spans="2:65" s="1" customFormat="1" ht="12" customHeight="1" x14ac:dyDescent="0.2">
      <c r="B114" s="32"/>
      <c r="C114" s="27" t="s">
        <v>314</v>
      </c>
      <c r="L114" s="32"/>
    </row>
    <row r="115" spans="2:65" s="1" customFormat="1" ht="16.5" customHeight="1" x14ac:dyDescent="0.2">
      <c r="B115" s="32"/>
      <c r="E115" s="248" t="str">
        <f>E11</f>
        <v>SO 01.6 - Oprava nástupišť č.1 a č.2 v žst. Brantice</v>
      </c>
      <c r="F115" s="277"/>
      <c r="G115" s="277"/>
      <c r="H115" s="277"/>
      <c r="L115" s="32"/>
    </row>
    <row r="116" spans="2:65" s="1" customFormat="1" ht="6.9" customHeight="1" x14ac:dyDescent="0.2">
      <c r="B116" s="32"/>
      <c r="L116" s="32"/>
    </row>
    <row r="117" spans="2:65" s="1" customFormat="1" ht="12" customHeight="1" x14ac:dyDescent="0.2">
      <c r="B117" s="32"/>
      <c r="C117" s="27" t="s">
        <v>20</v>
      </c>
      <c r="F117" s="25" t="str">
        <f>F14</f>
        <v>PS Krnov</v>
      </c>
      <c r="I117" s="27" t="s">
        <v>22</v>
      </c>
      <c r="J117" s="52" t="str">
        <f>IF(J14="","",J14)</f>
        <v>22. 5. 2025</v>
      </c>
      <c r="L117" s="32"/>
    </row>
    <row r="118" spans="2:65" s="1" customFormat="1" ht="6.9" customHeight="1" x14ac:dyDescent="0.2">
      <c r="B118" s="32"/>
      <c r="L118" s="32"/>
    </row>
    <row r="119" spans="2:65" s="1" customFormat="1" ht="15.15" customHeight="1" x14ac:dyDescent="0.2">
      <c r="B119" s="32"/>
      <c r="C119" s="27" t="s">
        <v>24</v>
      </c>
      <c r="F119" s="25" t="str">
        <f>E17</f>
        <v>Správa železnic, státní organizace, OŘ Ostrava</v>
      </c>
      <c r="I119" s="27" t="s">
        <v>32</v>
      </c>
      <c r="J119" s="30" t="str">
        <f>E23</f>
        <v xml:space="preserve"> </v>
      </c>
      <c r="L119" s="32"/>
    </row>
    <row r="120" spans="2:65" s="1" customFormat="1" ht="15.15" customHeight="1" x14ac:dyDescent="0.2">
      <c r="B120" s="32"/>
      <c r="C120" s="27" t="s">
        <v>30</v>
      </c>
      <c r="F120" s="25" t="str">
        <f>IF(E20="","",E20)</f>
        <v>Vyplň údaj</v>
      </c>
      <c r="I120" s="27" t="s">
        <v>35</v>
      </c>
      <c r="J120" s="30" t="str">
        <f>E26</f>
        <v xml:space="preserve"> </v>
      </c>
      <c r="L120" s="32"/>
    </row>
    <row r="121" spans="2:65" s="1" customFormat="1" ht="10.35" customHeight="1" x14ac:dyDescent="0.2">
      <c r="B121" s="32"/>
      <c r="L121" s="32"/>
    </row>
    <row r="122" spans="2:65" s="10" customFormat="1" ht="29.25" customHeight="1" x14ac:dyDescent="0.2">
      <c r="B122" s="116"/>
      <c r="C122" s="117" t="s">
        <v>325</v>
      </c>
      <c r="D122" s="118" t="s">
        <v>62</v>
      </c>
      <c r="E122" s="118" t="s">
        <v>58</v>
      </c>
      <c r="F122" s="118" t="s">
        <v>59</v>
      </c>
      <c r="G122" s="118" t="s">
        <v>326</v>
      </c>
      <c r="H122" s="118" t="s">
        <v>327</v>
      </c>
      <c r="I122" s="118" t="s">
        <v>328</v>
      </c>
      <c r="J122" s="118" t="s">
        <v>318</v>
      </c>
      <c r="K122" s="119" t="s">
        <v>329</v>
      </c>
      <c r="L122" s="116"/>
      <c r="M122" s="59" t="s">
        <v>1</v>
      </c>
      <c r="N122" s="60" t="s">
        <v>41</v>
      </c>
      <c r="O122" s="60" t="s">
        <v>330</v>
      </c>
      <c r="P122" s="60" t="s">
        <v>331</v>
      </c>
      <c r="Q122" s="60" t="s">
        <v>332</v>
      </c>
      <c r="R122" s="60" t="s">
        <v>333</v>
      </c>
      <c r="S122" s="60" t="s">
        <v>334</v>
      </c>
      <c r="T122" s="61" t="s">
        <v>335</v>
      </c>
    </row>
    <row r="123" spans="2:65" s="1" customFormat="1" ht="22.8" customHeight="1" x14ac:dyDescent="0.3">
      <c r="B123" s="32"/>
      <c r="C123" s="64" t="s">
        <v>336</v>
      </c>
      <c r="J123" s="120">
        <f>BK123</f>
        <v>0</v>
      </c>
      <c r="L123" s="32"/>
      <c r="M123" s="62"/>
      <c r="N123" s="53"/>
      <c r="O123" s="53"/>
      <c r="P123" s="121">
        <f>P124+P225</f>
        <v>0</v>
      </c>
      <c r="Q123" s="53"/>
      <c r="R123" s="121">
        <f>R124+R225</f>
        <v>236.34054400000002</v>
      </c>
      <c r="S123" s="53"/>
      <c r="T123" s="122">
        <f>T124+T225</f>
        <v>0</v>
      </c>
      <c r="AT123" s="17" t="s">
        <v>76</v>
      </c>
      <c r="AU123" s="17" t="s">
        <v>320</v>
      </c>
      <c r="BK123" s="123">
        <f>BK124+BK225</f>
        <v>0</v>
      </c>
    </row>
    <row r="124" spans="2:65" s="11" customFormat="1" ht="25.95" customHeight="1" x14ac:dyDescent="0.25">
      <c r="B124" s="124"/>
      <c r="D124" s="125" t="s">
        <v>76</v>
      </c>
      <c r="E124" s="126" t="s">
        <v>337</v>
      </c>
      <c r="F124" s="126" t="s">
        <v>338</v>
      </c>
      <c r="I124" s="127"/>
      <c r="J124" s="128">
        <f>BK124</f>
        <v>0</v>
      </c>
      <c r="L124" s="124"/>
      <c r="M124" s="129"/>
      <c r="P124" s="130">
        <f>P125</f>
        <v>0</v>
      </c>
      <c r="R124" s="130">
        <f>R125</f>
        <v>236.34054400000002</v>
      </c>
      <c r="T124" s="131">
        <f>T125</f>
        <v>0</v>
      </c>
      <c r="AR124" s="125" t="s">
        <v>84</v>
      </c>
      <c r="AT124" s="132" t="s">
        <v>76</v>
      </c>
      <c r="AU124" s="132" t="s">
        <v>77</v>
      </c>
      <c r="AY124" s="125" t="s">
        <v>339</v>
      </c>
      <c r="BK124" s="133">
        <f>BK125</f>
        <v>0</v>
      </c>
    </row>
    <row r="125" spans="2:65" s="11" customFormat="1" ht="22.8" customHeight="1" x14ac:dyDescent="0.25">
      <c r="B125" s="124"/>
      <c r="D125" s="125" t="s">
        <v>76</v>
      </c>
      <c r="E125" s="134" t="s">
        <v>340</v>
      </c>
      <c r="F125" s="134" t="s">
        <v>341</v>
      </c>
      <c r="I125" s="127"/>
      <c r="J125" s="135">
        <f>BK125</f>
        <v>0</v>
      </c>
      <c r="L125" s="124"/>
      <c r="M125" s="129"/>
      <c r="P125" s="130">
        <f>SUM(P126:P224)</f>
        <v>0</v>
      </c>
      <c r="R125" s="130">
        <f>SUM(R126:R224)</f>
        <v>236.34054400000002</v>
      </c>
      <c r="T125" s="131">
        <f>SUM(T126:T224)</f>
        <v>0</v>
      </c>
      <c r="AR125" s="125" t="s">
        <v>84</v>
      </c>
      <c r="AT125" s="132" t="s">
        <v>76</v>
      </c>
      <c r="AU125" s="132" t="s">
        <v>84</v>
      </c>
      <c r="AY125" s="125" t="s">
        <v>339</v>
      </c>
      <c r="BK125" s="133">
        <f>SUM(BK126:BK224)</f>
        <v>0</v>
      </c>
    </row>
    <row r="126" spans="2:65" s="1" customFormat="1" ht="16.5" customHeight="1" x14ac:dyDescent="0.2">
      <c r="B126" s="136"/>
      <c r="C126" s="137" t="s">
        <v>84</v>
      </c>
      <c r="D126" s="137" t="s">
        <v>342</v>
      </c>
      <c r="E126" s="138" t="s">
        <v>1768</v>
      </c>
      <c r="F126" s="139" t="s">
        <v>1769</v>
      </c>
      <c r="G126" s="140" t="s">
        <v>345</v>
      </c>
      <c r="H126" s="141">
        <v>4</v>
      </c>
      <c r="I126" s="142"/>
      <c r="J126" s="143">
        <f>ROUND(I126*H126,2)</f>
        <v>0</v>
      </c>
      <c r="K126" s="139" t="s">
        <v>1</v>
      </c>
      <c r="L126" s="32"/>
      <c r="M126" s="144" t="s">
        <v>1</v>
      </c>
      <c r="N126" s="145" t="s">
        <v>42</v>
      </c>
      <c r="P126" s="146">
        <f>O126*H126</f>
        <v>0</v>
      </c>
      <c r="Q126" s="146">
        <v>0</v>
      </c>
      <c r="R126" s="146">
        <f>Q126*H126</f>
        <v>0</v>
      </c>
      <c r="S126" s="146">
        <v>0</v>
      </c>
      <c r="T126" s="147">
        <f>S126*H126</f>
        <v>0</v>
      </c>
      <c r="AR126" s="148" t="s">
        <v>249</v>
      </c>
      <c r="AT126" s="148" t="s">
        <v>342</v>
      </c>
      <c r="AU126" s="148" t="s">
        <v>86</v>
      </c>
      <c r="AY126" s="17" t="s">
        <v>339</v>
      </c>
      <c r="BE126" s="149">
        <f>IF(N126="základní",J126,0)</f>
        <v>0</v>
      </c>
      <c r="BF126" s="149">
        <f>IF(N126="snížená",J126,0)</f>
        <v>0</v>
      </c>
      <c r="BG126" s="149">
        <f>IF(N126="zákl. přenesená",J126,0)</f>
        <v>0</v>
      </c>
      <c r="BH126" s="149">
        <f>IF(N126="sníž. přenesená",J126,0)</f>
        <v>0</v>
      </c>
      <c r="BI126" s="149">
        <f>IF(N126="nulová",J126,0)</f>
        <v>0</v>
      </c>
      <c r="BJ126" s="17" t="s">
        <v>84</v>
      </c>
      <c r="BK126" s="149">
        <f>ROUND(I126*H126,2)</f>
        <v>0</v>
      </c>
      <c r="BL126" s="17" t="s">
        <v>249</v>
      </c>
      <c r="BM126" s="148" t="s">
        <v>1770</v>
      </c>
    </row>
    <row r="127" spans="2:65" s="1" customFormat="1" ht="19.2" x14ac:dyDescent="0.2">
      <c r="B127" s="32"/>
      <c r="D127" s="150" t="s">
        <v>348</v>
      </c>
      <c r="F127" s="151" t="s">
        <v>1771</v>
      </c>
      <c r="I127" s="152"/>
      <c r="L127" s="32"/>
      <c r="M127" s="153"/>
      <c r="T127" s="56"/>
      <c r="AT127" s="17" t="s">
        <v>348</v>
      </c>
      <c r="AU127" s="17" t="s">
        <v>86</v>
      </c>
    </row>
    <row r="128" spans="2:65" s="1" customFormat="1" ht="21.75" customHeight="1" x14ac:dyDescent="0.2">
      <c r="B128" s="136"/>
      <c r="C128" s="137" t="s">
        <v>86</v>
      </c>
      <c r="D128" s="137" t="s">
        <v>342</v>
      </c>
      <c r="E128" s="138" t="s">
        <v>1772</v>
      </c>
      <c r="F128" s="139" t="s">
        <v>1773</v>
      </c>
      <c r="G128" s="140" t="s">
        <v>358</v>
      </c>
      <c r="H128" s="141">
        <v>3.6</v>
      </c>
      <c r="I128" s="142"/>
      <c r="J128" s="143">
        <f>ROUND(I128*H128,2)</f>
        <v>0</v>
      </c>
      <c r="K128" s="139" t="s">
        <v>346</v>
      </c>
      <c r="L128" s="32"/>
      <c r="M128" s="144" t="s">
        <v>1</v>
      </c>
      <c r="N128" s="145" t="s">
        <v>42</v>
      </c>
      <c r="P128" s="146">
        <f>O128*H128</f>
        <v>0</v>
      </c>
      <c r="Q128" s="146">
        <v>0</v>
      </c>
      <c r="R128" s="146">
        <f>Q128*H128</f>
        <v>0</v>
      </c>
      <c r="S128" s="146">
        <v>0</v>
      </c>
      <c r="T128" s="147">
        <f>S128*H128</f>
        <v>0</v>
      </c>
      <c r="AR128" s="148" t="s">
        <v>249</v>
      </c>
      <c r="AT128" s="148" t="s">
        <v>342</v>
      </c>
      <c r="AU128" s="148" t="s">
        <v>86</v>
      </c>
      <c r="AY128" s="17" t="s">
        <v>339</v>
      </c>
      <c r="BE128" s="149">
        <f>IF(N128="základní",J128,0)</f>
        <v>0</v>
      </c>
      <c r="BF128" s="149">
        <f>IF(N128="snížená",J128,0)</f>
        <v>0</v>
      </c>
      <c r="BG128" s="149">
        <f>IF(N128="zákl. přenesená",J128,0)</f>
        <v>0</v>
      </c>
      <c r="BH128" s="149">
        <f>IF(N128="sníž. přenesená",J128,0)</f>
        <v>0</v>
      </c>
      <c r="BI128" s="149">
        <f>IF(N128="nulová",J128,0)</f>
        <v>0</v>
      </c>
      <c r="BJ128" s="17" t="s">
        <v>84</v>
      </c>
      <c r="BK128" s="149">
        <f>ROUND(I128*H128,2)</f>
        <v>0</v>
      </c>
      <c r="BL128" s="17" t="s">
        <v>249</v>
      </c>
      <c r="BM128" s="148" t="s">
        <v>1774</v>
      </c>
    </row>
    <row r="129" spans="2:65" s="1" customFormat="1" ht="19.2" x14ac:dyDescent="0.2">
      <c r="B129" s="32"/>
      <c r="D129" s="150" t="s">
        <v>348</v>
      </c>
      <c r="F129" s="151" t="s">
        <v>1775</v>
      </c>
      <c r="I129" s="152"/>
      <c r="L129" s="32"/>
      <c r="M129" s="153"/>
      <c r="T129" s="56"/>
      <c r="AT129" s="17" t="s">
        <v>348</v>
      </c>
      <c r="AU129" s="17" t="s">
        <v>86</v>
      </c>
    </row>
    <row r="130" spans="2:65" s="1" customFormat="1" ht="16.5" customHeight="1" x14ac:dyDescent="0.2">
      <c r="B130" s="136"/>
      <c r="C130" s="137" t="s">
        <v>97</v>
      </c>
      <c r="D130" s="137" t="s">
        <v>342</v>
      </c>
      <c r="E130" s="138" t="s">
        <v>1776</v>
      </c>
      <c r="F130" s="139" t="s">
        <v>1777</v>
      </c>
      <c r="G130" s="140" t="s">
        <v>358</v>
      </c>
      <c r="H130" s="141">
        <v>194</v>
      </c>
      <c r="I130" s="142"/>
      <c r="J130" s="143">
        <f>ROUND(I130*H130,2)</f>
        <v>0</v>
      </c>
      <c r="K130" s="139" t="s">
        <v>346</v>
      </c>
      <c r="L130" s="32"/>
      <c r="M130" s="144" t="s">
        <v>1</v>
      </c>
      <c r="N130" s="145" t="s">
        <v>42</v>
      </c>
      <c r="P130" s="146">
        <f>O130*H130</f>
        <v>0</v>
      </c>
      <c r="Q130" s="146">
        <v>0</v>
      </c>
      <c r="R130" s="146">
        <f>Q130*H130</f>
        <v>0</v>
      </c>
      <c r="S130" s="146">
        <v>0</v>
      </c>
      <c r="T130" s="147">
        <f>S130*H130</f>
        <v>0</v>
      </c>
      <c r="AR130" s="148" t="s">
        <v>249</v>
      </c>
      <c r="AT130" s="148" t="s">
        <v>342</v>
      </c>
      <c r="AU130" s="148" t="s">
        <v>86</v>
      </c>
      <c r="AY130" s="17" t="s">
        <v>339</v>
      </c>
      <c r="BE130" s="149">
        <f>IF(N130="základní",J130,0)</f>
        <v>0</v>
      </c>
      <c r="BF130" s="149">
        <f>IF(N130="snížená",J130,0)</f>
        <v>0</v>
      </c>
      <c r="BG130" s="149">
        <f>IF(N130="zákl. přenesená",J130,0)</f>
        <v>0</v>
      </c>
      <c r="BH130" s="149">
        <f>IF(N130="sníž. přenesená",J130,0)</f>
        <v>0</v>
      </c>
      <c r="BI130" s="149">
        <f>IF(N130="nulová",J130,0)</f>
        <v>0</v>
      </c>
      <c r="BJ130" s="17" t="s">
        <v>84</v>
      </c>
      <c r="BK130" s="149">
        <f>ROUND(I130*H130,2)</f>
        <v>0</v>
      </c>
      <c r="BL130" s="17" t="s">
        <v>249</v>
      </c>
      <c r="BM130" s="148" t="s">
        <v>1778</v>
      </c>
    </row>
    <row r="131" spans="2:65" s="1" customFormat="1" ht="19.2" x14ac:dyDescent="0.2">
      <c r="B131" s="32"/>
      <c r="D131" s="150" t="s">
        <v>348</v>
      </c>
      <c r="F131" s="151" t="s">
        <v>1779</v>
      </c>
      <c r="I131" s="152"/>
      <c r="L131" s="32"/>
      <c r="M131" s="153"/>
      <c r="T131" s="56"/>
      <c r="AT131" s="17" t="s">
        <v>348</v>
      </c>
      <c r="AU131" s="17" t="s">
        <v>86</v>
      </c>
    </row>
    <row r="132" spans="2:65" s="12" customFormat="1" x14ac:dyDescent="0.2">
      <c r="B132" s="155"/>
      <c r="D132" s="150" t="s">
        <v>376</v>
      </c>
      <c r="E132" s="156" t="s">
        <v>1</v>
      </c>
      <c r="F132" s="157" t="s">
        <v>1780</v>
      </c>
      <c r="H132" s="158">
        <v>194</v>
      </c>
      <c r="I132" s="159"/>
      <c r="L132" s="155"/>
      <c r="M132" s="160"/>
      <c r="T132" s="161"/>
      <c r="AT132" s="156" t="s">
        <v>376</v>
      </c>
      <c r="AU132" s="156" t="s">
        <v>86</v>
      </c>
      <c r="AV132" s="12" t="s">
        <v>86</v>
      </c>
      <c r="AW132" s="12" t="s">
        <v>34</v>
      </c>
      <c r="AX132" s="12" t="s">
        <v>84</v>
      </c>
      <c r="AY132" s="156" t="s">
        <v>339</v>
      </c>
    </row>
    <row r="133" spans="2:65" s="1" customFormat="1" ht="16.5" customHeight="1" x14ac:dyDescent="0.2">
      <c r="B133" s="136"/>
      <c r="C133" s="137" t="s">
        <v>249</v>
      </c>
      <c r="D133" s="137" t="s">
        <v>342</v>
      </c>
      <c r="E133" s="138" t="s">
        <v>1023</v>
      </c>
      <c r="F133" s="139" t="s">
        <v>1024</v>
      </c>
      <c r="G133" s="140" t="s">
        <v>373</v>
      </c>
      <c r="H133" s="141">
        <v>86.1</v>
      </c>
      <c r="I133" s="142"/>
      <c r="J133" s="143">
        <f>ROUND(I133*H133,2)</f>
        <v>0</v>
      </c>
      <c r="K133" s="139" t="s">
        <v>346</v>
      </c>
      <c r="L133" s="32"/>
      <c r="M133" s="144" t="s">
        <v>1</v>
      </c>
      <c r="N133" s="145" t="s">
        <v>42</v>
      </c>
      <c r="P133" s="146">
        <f>O133*H133</f>
        <v>0</v>
      </c>
      <c r="Q133" s="146">
        <v>0</v>
      </c>
      <c r="R133" s="146">
        <f>Q133*H133</f>
        <v>0</v>
      </c>
      <c r="S133" s="146">
        <v>0</v>
      </c>
      <c r="T133" s="147">
        <f>S133*H133</f>
        <v>0</v>
      </c>
      <c r="AR133" s="148" t="s">
        <v>249</v>
      </c>
      <c r="AT133" s="148" t="s">
        <v>342</v>
      </c>
      <c r="AU133" s="148" t="s">
        <v>86</v>
      </c>
      <c r="AY133" s="17" t="s">
        <v>339</v>
      </c>
      <c r="BE133" s="149">
        <f>IF(N133="základní",J133,0)</f>
        <v>0</v>
      </c>
      <c r="BF133" s="149">
        <f>IF(N133="snížená",J133,0)</f>
        <v>0</v>
      </c>
      <c r="BG133" s="149">
        <f>IF(N133="zákl. přenesená",J133,0)</f>
        <v>0</v>
      </c>
      <c r="BH133" s="149">
        <f>IF(N133="sníž. přenesená",J133,0)</f>
        <v>0</v>
      </c>
      <c r="BI133" s="149">
        <f>IF(N133="nulová",J133,0)</f>
        <v>0</v>
      </c>
      <c r="BJ133" s="17" t="s">
        <v>84</v>
      </c>
      <c r="BK133" s="149">
        <f>ROUND(I133*H133,2)</f>
        <v>0</v>
      </c>
      <c r="BL133" s="17" t="s">
        <v>249</v>
      </c>
      <c r="BM133" s="148" t="s">
        <v>1781</v>
      </c>
    </row>
    <row r="134" spans="2:65" s="1" customFormat="1" ht="19.2" x14ac:dyDescent="0.2">
      <c r="B134" s="32"/>
      <c r="D134" s="150" t="s">
        <v>348</v>
      </c>
      <c r="F134" s="151" t="s">
        <v>1026</v>
      </c>
      <c r="I134" s="152"/>
      <c r="L134" s="32"/>
      <c r="M134" s="153"/>
      <c r="T134" s="56"/>
      <c r="AT134" s="17" t="s">
        <v>348</v>
      </c>
      <c r="AU134" s="17" t="s">
        <v>86</v>
      </c>
    </row>
    <row r="135" spans="2:65" s="12" customFormat="1" x14ac:dyDescent="0.2">
      <c r="B135" s="155"/>
      <c r="D135" s="150" t="s">
        <v>376</v>
      </c>
      <c r="E135" s="156" t="s">
        <v>1</v>
      </c>
      <c r="F135" s="157" t="s">
        <v>1782</v>
      </c>
      <c r="H135" s="158">
        <v>45</v>
      </c>
      <c r="I135" s="159"/>
      <c r="L135" s="155"/>
      <c r="M135" s="160"/>
      <c r="T135" s="161"/>
      <c r="AT135" s="156" t="s">
        <v>376</v>
      </c>
      <c r="AU135" s="156" t="s">
        <v>86</v>
      </c>
      <c r="AV135" s="12" t="s">
        <v>86</v>
      </c>
      <c r="AW135" s="12" t="s">
        <v>34</v>
      </c>
      <c r="AX135" s="12" t="s">
        <v>77</v>
      </c>
      <c r="AY135" s="156" t="s">
        <v>339</v>
      </c>
    </row>
    <row r="136" spans="2:65" s="12" customFormat="1" x14ac:dyDescent="0.2">
      <c r="B136" s="155"/>
      <c r="D136" s="150" t="s">
        <v>376</v>
      </c>
      <c r="E136" s="156" t="s">
        <v>1</v>
      </c>
      <c r="F136" s="157" t="s">
        <v>1783</v>
      </c>
      <c r="H136" s="158">
        <v>33</v>
      </c>
      <c r="I136" s="159"/>
      <c r="L136" s="155"/>
      <c r="M136" s="160"/>
      <c r="T136" s="161"/>
      <c r="AT136" s="156" t="s">
        <v>376</v>
      </c>
      <c r="AU136" s="156" t="s">
        <v>86</v>
      </c>
      <c r="AV136" s="12" t="s">
        <v>86</v>
      </c>
      <c r="AW136" s="12" t="s">
        <v>34</v>
      </c>
      <c r="AX136" s="12" t="s">
        <v>77</v>
      </c>
      <c r="AY136" s="156" t="s">
        <v>339</v>
      </c>
    </row>
    <row r="137" spans="2:65" s="12" customFormat="1" x14ac:dyDescent="0.2">
      <c r="B137" s="155"/>
      <c r="D137" s="150" t="s">
        <v>376</v>
      </c>
      <c r="E137" s="156" t="s">
        <v>1</v>
      </c>
      <c r="F137" s="157" t="s">
        <v>1784</v>
      </c>
      <c r="H137" s="158">
        <v>8.1</v>
      </c>
      <c r="I137" s="159"/>
      <c r="L137" s="155"/>
      <c r="M137" s="160"/>
      <c r="T137" s="161"/>
      <c r="AT137" s="156" t="s">
        <v>376</v>
      </c>
      <c r="AU137" s="156" t="s">
        <v>86</v>
      </c>
      <c r="AV137" s="12" t="s">
        <v>86</v>
      </c>
      <c r="AW137" s="12" t="s">
        <v>34</v>
      </c>
      <c r="AX137" s="12" t="s">
        <v>77</v>
      </c>
      <c r="AY137" s="156" t="s">
        <v>339</v>
      </c>
    </row>
    <row r="138" spans="2:65" s="13" customFormat="1" x14ac:dyDescent="0.2">
      <c r="B138" s="162"/>
      <c r="D138" s="150" t="s">
        <v>376</v>
      </c>
      <c r="E138" s="163" t="s">
        <v>1</v>
      </c>
      <c r="F138" s="164" t="s">
        <v>398</v>
      </c>
      <c r="H138" s="165">
        <v>86.1</v>
      </c>
      <c r="I138" s="166"/>
      <c r="L138" s="162"/>
      <c r="M138" s="167"/>
      <c r="T138" s="168"/>
      <c r="AT138" s="163" t="s">
        <v>376</v>
      </c>
      <c r="AU138" s="163" t="s">
        <v>86</v>
      </c>
      <c r="AV138" s="13" t="s">
        <v>249</v>
      </c>
      <c r="AW138" s="13" t="s">
        <v>34</v>
      </c>
      <c r="AX138" s="13" t="s">
        <v>84</v>
      </c>
      <c r="AY138" s="163" t="s">
        <v>339</v>
      </c>
    </row>
    <row r="139" spans="2:65" s="1" customFormat="1" ht="16.5" customHeight="1" x14ac:dyDescent="0.2">
      <c r="B139" s="136"/>
      <c r="C139" s="137" t="s">
        <v>340</v>
      </c>
      <c r="D139" s="137" t="s">
        <v>342</v>
      </c>
      <c r="E139" s="138" t="s">
        <v>990</v>
      </c>
      <c r="F139" s="139" t="s">
        <v>991</v>
      </c>
      <c r="G139" s="140" t="s">
        <v>381</v>
      </c>
      <c r="H139" s="141">
        <v>187.92</v>
      </c>
      <c r="I139" s="142"/>
      <c r="J139" s="143">
        <f>ROUND(I139*H139,2)</f>
        <v>0</v>
      </c>
      <c r="K139" s="139" t="s">
        <v>346</v>
      </c>
      <c r="L139" s="32"/>
      <c r="M139" s="144" t="s">
        <v>1</v>
      </c>
      <c r="N139" s="145" t="s">
        <v>42</v>
      </c>
      <c r="P139" s="146">
        <f>O139*H139</f>
        <v>0</v>
      </c>
      <c r="Q139" s="146">
        <v>0</v>
      </c>
      <c r="R139" s="146">
        <f>Q139*H139</f>
        <v>0</v>
      </c>
      <c r="S139" s="146">
        <v>0</v>
      </c>
      <c r="T139" s="147">
        <f>S139*H139</f>
        <v>0</v>
      </c>
      <c r="AR139" s="148" t="s">
        <v>249</v>
      </c>
      <c r="AT139" s="148" t="s">
        <v>342</v>
      </c>
      <c r="AU139" s="148" t="s">
        <v>86</v>
      </c>
      <c r="AY139" s="17" t="s">
        <v>339</v>
      </c>
      <c r="BE139" s="149">
        <f>IF(N139="základní",J139,0)</f>
        <v>0</v>
      </c>
      <c r="BF139" s="149">
        <f>IF(N139="snížená",J139,0)</f>
        <v>0</v>
      </c>
      <c r="BG139" s="149">
        <f>IF(N139="zákl. přenesená",J139,0)</f>
        <v>0</v>
      </c>
      <c r="BH139" s="149">
        <f>IF(N139="sníž. přenesená",J139,0)</f>
        <v>0</v>
      </c>
      <c r="BI139" s="149">
        <f>IF(N139="nulová",J139,0)</f>
        <v>0</v>
      </c>
      <c r="BJ139" s="17" t="s">
        <v>84</v>
      </c>
      <c r="BK139" s="149">
        <f>ROUND(I139*H139,2)</f>
        <v>0</v>
      </c>
      <c r="BL139" s="17" t="s">
        <v>249</v>
      </c>
      <c r="BM139" s="148" t="s">
        <v>1785</v>
      </c>
    </row>
    <row r="140" spans="2:65" s="1" customFormat="1" ht="19.2" x14ac:dyDescent="0.2">
      <c r="B140" s="32"/>
      <c r="D140" s="150" t="s">
        <v>348</v>
      </c>
      <c r="F140" s="151" t="s">
        <v>993</v>
      </c>
      <c r="I140" s="152"/>
      <c r="L140" s="32"/>
      <c r="M140" s="153"/>
      <c r="T140" s="56"/>
      <c r="AT140" s="17" t="s">
        <v>348</v>
      </c>
      <c r="AU140" s="17" t="s">
        <v>86</v>
      </c>
    </row>
    <row r="141" spans="2:65" s="12" customFormat="1" x14ac:dyDescent="0.2">
      <c r="B141" s="155"/>
      <c r="D141" s="150" t="s">
        <v>376</v>
      </c>
      <c r="E141" s="156" t="s">
        <v>1</v>
      </c>
      <c r="F141" s="157" t="s">
        <v>1786</v>
      </c>
      <c r="H141" s="158">
        <v>174.6</v>
      </c>
      <c r="I141" s="159"/>
      <c r="L141" s="155"/>
      <c r="M141" s="160"/>
      <c r="T141" s="161"/>
      <c r="AT141" s="156" t="s">
        <v>376</v>
      </c>
      <c r="AU141" s="156" t="s">
        <v>86</v>
      </c>
      <c r="AV141" s="12" t="s">
        <v>86</v>
      </c>
      <c r="AW141" s="12" t="s">
        <v>34</v>
      </c>
      <c r="AX141" s="12" t="s">
        <v>77</v>
      </c>
      <c r="AY141" s="156" t="s">
        <v>339</v>
      </c>
    </row>
    <row r="142" spans="2:65" s="12" customFormat="1" x14ac:dyDescent="0.2">
      <c r="B142" s="155"/>
      <c r="D142" s="150" t="s">
        <v>376</v>
      </c>
      <c r="E142" s="156" t="s">
        <v>1</v>
      </c>
      <c r="F142" s="157" t="s">
        <v>1787</v>
      </c>
      <c r="H142" s="158">
        <v>13.32</v>
      </c>
      <c r="I142" s="159"/>
      <c r="L142" s="155"/>
      <c r="M142" s="160"/>
      <c r="T142" s="161"/>
      <c r="AT142" s="156" t="s">
        <v>376</v>
      </c>
      <c r="AU142" s="156" t="s">
        <v>86</v>
      </c>
      <c r="AV142" s="12" t="s">
        <v>86</v>
      </c>
      <c r="AW142" s="12" t="s">
        <v>34</v>
      </c>
      <c r="AX142" s="12" t="s">
        <v>77</v>
      </c>
      <c r="AY142" s="156" t="s">
        <v>339</v>
      </c>
    </row>
    <row r="143" spans="2:65" s="13" customFormat="1" x14ac:dyDescent="0.2">
      <c r="B143" s="162"/>
      <c r="D143" s="150" t="s">
        <v>376</v>
      </c>
      <c r="E143" s="163" t="s">
        <v>1</v>
      </c>
      <c r="F143" s="164" t="s">
        <v>398</v>
      </c>
      <c r="H143" s="165">
        <v>187.92</v>
      </c>
      <c r="I143" s="166"/>
      <c r="L143" s="162"/>
      <c r="M143" s="167"/>
      <c r="T143" s="168"/>
      <c r="AT143" s="163" t="s">
        <v>376</v>
      </c>
      <c r="AU143" s="163" t="s">
        <v>86</v>
      </c>
      <c r="AV143" s="13" t="s">
        <v>249</v>
      </c>
      <c r="AW143" s="13" t="s">
        <v>34</v>
      </c>
      <c r="AX143" s="13" t="s">
        <v>84</v>
      </c>
      <c r="AY143" s="163" t="s">
        <v>339</v>
      </c>
    </row>
    <row r="144" spans="2:65" s="1" customFormat="1" ht="16.5" customHeight="1" x14ac:dyDescent="0.2">
      <c r="B144" s="136"/>
      <c r="C144" s="137" t="s">
        <v>370</v>
      </c>
      <c r="D144" s="137" t="s">
        <v>342</v>
      </c>
      <c r="E144" s="138" t="s">
        <v>995</v>
      </c>
      <c r="F144" s="139" t="s">
        <v>996</v>
      </c>
      <c r="G144" s="140" t="s">
        <v>358</v>
      </c>
      <c r="H144" s="141">
        <v>18.2</v>
      </c>
      <c r="I144" s="142"/>
      <c r="J144" s="143">
        <f>ROUND(I144*H144,2)</f>
        <v>0</v>
      </c>
      <c r="K144" s="139" t="s">
        <v>346</v>
      </c>
      <c r="L144" s="32"/>
      <c r="M144" s="144" t="s">
        <v>1</v>
      </c>
      <c r="N144" s="145" t="s">
        <v>42</v>
      </c>
      <c r="P144" s="146">
        <f>O144*H144</f>
        <v>0</v>
      </c>
      <c r="Q144" s="146">
        <v>0</v>
      </c>
      <c r="R144" s="146">
        <f>Q144*H144</f>
        <v>0</v>
      </c>
      <c r="S144" s="146">
        <v>0</v>
      </c>
      <c r="T144" s="147">
        <f>S144*H144</f>
        <v>0</v>
      </c>
      <c r="AR144" s="148" t="s">
        <v>249</v>
      </c>
      <c r="AT144" s="148" t="s">
        <v>342</v>
      </c>
      <c r="AU144" s="148" t="s">
        <v>86</v>
      </c>
      <c r="AY144" s="17" t="s">
        <v>339</v>
      </c>
      <c r="BE144" s="149">
        <f>IF(N144="základní",J144,0)</f>
        <v>0</v>
      </c>
      <c r="BF144" s="149">
        <f>IF(N144="snížená",J144,0)</f>
        <v>0</v>
      </c>
      <c r="BG144" s="149">
        <f>IF(N144="zákl. přenesená",J144,0)</f>
        <v>0</v>
      </c>
      <c r="BH144" s="149">
        <f>IF(N144="sníž. přenesená",J144,0)</f>
        <v>0</v>
      </c>
      <c r="BI144" s="149">
        <f>IF(N144="nulová",J144,0)</f>
        <v>0</v>
      </c>
      <c r="BJ144" s="17" t="s">
        <v>84</v>
      </c>
      <c r="BK144" s="149">
        <f>ROUND(I144*H144,2)</f>
        <v>0</v>
      </c>
      <c r="BL144" s="17" t="s">
        <v>249</v>
      </c>
      <c r="BM144" s="148" t="s">
        <v>1788</v>
      </c>
    </row>
    <row r="145" spans="2:65" s="1" customFormat="1" ht="19.2" x14ac:dyDescent="0.2">
      <c r="B145" s="32"/>
      <c r="D145" s="150" t="s">
        <v>348</v>
      </c>
      <c r="F145" s="151" t="s">
        <v>998</v>
      </c>
      <c r="I145" s="152"/>
      <c r="L145" s="32"/>
      <c r="M145" s="153"/>
      <c r="T145" s="56"/>
      <c r="AT145" s="17" t="s">
        <v>348</v>
      </c>
      <c r="AU145" s="17" t="s">
        <v>86</v>
      </c>
    </row>
    <row r="146" spans="2:65" s="12" customFormat="1" x14ac:dyDescent="0.2">
      <c r="B146" s="155"/>
      <c r="D146" s="150" t="s">
        <v>376</v>
      </c>
      <c r="E146" s="156" t="s">
        <v>1</v>
      </c>
      <c r="F146" s="157" t="s">
        <v>1789</v>
      </c>
      <c r="H146" s="158">
        <v>18.2</v>
      </c>
      <c r="I146" s="159"/>
      <c r="L146" s="155"/>
      <c r="M146" s="160"/>
      <c r="T146" s="161"/>
      <c r="AT146" s="156" t="s">
        <v>376</v>
      </c>
      <c r="AU146" s="156" t="s">
        <v>86</v>
      </c>
      <c r="AV146" s="12" t="s">
        <v>86</v>
      </c>
      <c r="AW146" s="12" t="s">
        <v>34</v>
      </c>
      <c r="AX146" s="12" t="s">
        <v>84</v>
      </c>
      <c r="AY146" s="156" t="s">
        <v>339</v>
      </c>
    </row>
    <row r="147" spans="2:65" s="1" customFormat="1" ht="16.5" customHeight="1" x14ac:dyDescent="0.2">
      <c r="B147" s="136"/>
      <c r="C147" s="137" t="s">
        <v>378</v>
      </c>
      <c r="D147" s="137" t="s">
        <v>342</v>
      </c>
      <c r="E147" s="138" t="s">
        <v>627</v>
      </c>
      <c r="F147" s="139" t="s">
        <v>628</v>
      </c>
      <c r="G147" s="140" t="s">
        <v>373</v>
      </c>
      <c r="H147" s="141">
        <v>148.5</v>
      </c>
      <c r="I147" s="142"/>
      <c r="J147" s="143">
        <f>ROUND(I147*H147,2)</f>
        <v>0</v>
      </c>
      <c r="K147" s="139" t="s">
        <v>346</v>
      </c>
      <c r="L147" s="32"/>
      <c r="M147" s="144" t="s">
        <v>1</v>
      </c>
      <c r="N147" s="145" t="s">
        <v>42</v>
      </c>
      <c r="P147" s="146">
        <f>O147*H147</f>
        <v>0</v>
      </c>
      <c r="Q147" s="146">
        <v>0</v>
      </c>
      <c r="R147" s="146">
        <f>Q147*H147</f>
        <v>0</v>
      </c>
      <c r="S147" s="146">
        <v>0</v>
      </c>
      <c r="T147" s="147">
        <f>S147*H147</f>
        <v>0</v>
      </c>
      <c r="AR147" s="148" t="s">
        <v>249</v>
      </c>
      <c r="AT147" s="148" t="s">
        <v>342</v>
      </c>
      <c r="AU147" s="148" t="s">
        <v>86</v>
      </c>
      <c r="AY147" s="17" t="s">
        <v>339</v>
      </c>
      <c r="BE147" s="149">
        <f>IF(N147="základní",J147,0)</f>
        <v>0</v>
      </c>
      <c r="BF147" s="149">
        <f>IF(N147="snížená",J147,0)</f>
        <v>0</v>
      </c>
      <c r="BG147" s="149">
        <f>IF(N147="zákl. přenesená",J147,0)</f>
        <v>0</v>
      </c>
      <c r="BH147" s="149">
        <f>IF(N147="sníž. přenesená",J147,0)</f>
        <v>0</v>
      </c>
      <c r="BI147" s="149">
        <f>IF(N147="nulová",J147,0)</f>
        <v>0</v>
      </c>
      <c r="BJ147" s="17" t="s">
        <v>84</v>
      </c>
      <c r="BK147" s="149">
        <f>ROUND(I147*H147,2)</f>
        <v>0</v>
      </c>
      <c r="BL147" s="17" t="s">
        <v>249</v>
      </c>
      <c r="BM147" s="148" t="s">
        <v>1790</v>
      </c>
    </row>
    <row r="148" spans="2:65" s="1" customFormat="1" ht="19.2" x14ac:dyDescent="0.2">
      <c r="B148" s="32"/>
      <c r="D148" s="150" t="s">
        <v>348</v>
      </c>
      <c r="F148" s="151" t="s">
        <v>630</v>
      </c>
      <c r="I148" s="152"/>
      <c r="L148" s="32"/>
      <c r="M148" s="153"/>
      <c r="T148" s="56"/>
      <c r="AT148" s="17" t="s">
        <v>348</v>
      </c>
      <c r="AU148" s="17" t="s">
        <v>86</v>
      </c>
    </row>
    <row r="149" spans="2:65" s="12" customFormat="1" x14ac:dyDescent="0.2">
      <c r="B149" s="155"/>
      <c r="D149" s="150" t="s">
        <v>376</v>
      </c>
      <c r="E149" s="156" t="s">
        <v>1</v>
      </c>
      <c r="F149" s="157" t="s">
        <v>1791</v>
      </c>
      <c r="H149" s="158">
        <v>93</v>
      </c>
      <c r="I149" s="159"/>
      <c r="L149" s="155"/>
      <c r="M149" s="160"/>
      <c r="T149" s="161"/>
      <c r="AT149" s="156" t="s">
        <v>376</v>
      </c>
      <c r="AU149" s="156" t="s">
        <v>86</v>
      </c>
      <c r="AV149" s="12" t="s">
        <v>86</v>
      </c>
      <c r="AW149" s="12" t="s">
        <v>34</v>
      </c>
      <c r="AX149" s="12" t="s">
        <v>77</v>
      </c>
      <c r="AY149" s="156" t="s">
        <v>339</v>
      </c>
    </row>
    <row r="150" spans="2:65" s="12" customFormat="1" x14ac:dyDescent="0.2">
      <c r="B150" s="155"/>
      <c r="D150" s="150" t="s">
        <v>376</v>
      </c>
      <c r="E150" s="156" t="s">
        <v>1</v>
      </c>
      <c r="F150" s="157" t="s">
        <v>1792</v>
      </c>
      <c r="H150" s="158">
        <v>55.5</v>
      </c>
      <c r="I150" s="159"/>
      <c r="L150" s="155"/>
      <c r="M150" s="160"/>
      <c r="T150" s="161"/>
      <c r="AT150" s="156" t="s">
        <v>376</v>
      </c>
      <c r="AU150" s="156" t="s">
        <v>86</v>
      </c>
      <c r="AV150" s="12" t="s">
        <v>86</v>
      </c>
      <c r="AW150" s="12" t="s">
        <v>34</v>
      </c>
      <c r="AX150" s="12" t="s">
        <v>77</v>
      </c>
      <c r="AY150" s="156" t="s">
        <v>339</v>
      </c>
    </row>
    <row r="151" spans="2:65" s="13" customFormat="1" x14ac:dyDescent="0.2">
      <c r="B151" s="162"/>
      <c r="D151" s="150" t="s">
        <v>376</v>
      </c>
      <c r="E151" s="163" t="s">
        <v>1</v>
      </c>
      <c r="F151" s="164" t="s">
        <v>398</v>
      </c>
      <c r="H151" s="165">
        <v>148.5</v>
      </c>
      <c r="I151" s="166"/>
      <c r="L151" s="162"/>
      <c r="M151" s="167"/>
      <c r="T151" s="168"/>
      <c r="AT151" s="163" t="s">
        <v>376</v>
      </c>
      <c r="AU151" s="163" t="s">
        <v>86</v>
      </c>
      <c r="AV151" s="13" t="s">
        <v>249</v>
      </c>
      <c r="AW151" s="13" t="s">
        <v>34</v>
      </c>
      <c r="AX151" s="13" t="s">
        <v>84</v>
      </c>
      <c r="AY151" s="163" t="s">
        <v>339</v>
      </c>
    </row>
    <row r="152" spans="2:65" s="1" customFormat="1" ht="16.5" customHeight="1" x14ac:dyDescent="0.2">
      <c r="B152" s="136"/>
      <c r="C152" s="137" t="s">
        <v>385</v>
      </c>
      <c r="D152" s="137" t="s">
        <v>342</v>
      </c>
      <c r="E152" s="138" t="s">
        <v>846</v>
      </c>
      <c r="F152" s="139" t="s">
        <v>847</v>
      </c>
      <c r="G152" s="140" t="s">
        <v>381</v>
      </c>
      <c r="H152" s="141">
        <v>237.6</v>
      </c>
      <c r="I152" s="142"/>
      <c r="J152" s="143">
        <f>ROUND(I152*H152,2)</f>
        <v>0</v>
      </c>
      <c r="K152" s="139" t="s">
        <v>346</v>
      </c>
      <c r="L152" s="32"/>
      <c r="M152" s="144" t="s">
        <v>1</v>
      </c>
      <c r="N152" s="145" t="s">
        <v>42</v>
      </c>
      <c r="P152" s="146">
        <f>O152*H152</f>
        <v>0</v>
      </c>
      <c r="Q152" s="146">
        <v>0</v>
      </c>
      <c r="R152" s="146">
        <f>Q152*H152</f>
        <v>0</v>
      </c>
      <c r="S152" s="146">
        <v>0</v>
      </c>
      <c r="T152" s="147">
        <f>S152*H152</f>
        <v>0</v>
      </c>
      <c r="AR152" s="148" t="s">
        <v>249</v>
      </c>
      <c r="AT152" s="148" t="s">
        <v>342</v>
      </c>
      <c r="AU152" s="148" t="s">
        <v>86</v>
      </c>
      <c r="AY152" s="17" t="s">
        <v>339</v>
      </c>
      <c r="BE152" s="149">
        <f>IF(N152="základní",J152,0)</f>
        <v>0</v>
      </c>
      <c r="BF152" s="149">
        <f>IF(N152="snížená",J152,0)</f>
        <v>0</v>
      </c>
      <c r="BG152" s="149">
        <f>IF(N152="zákl. přenesená",J152,0)</f>
        <v>0</v>
      </c>
      <c r="BH152" s="149">
        <f>IF(N152="sníž. přenesená",J152,0)</f>
        <v>0</v>
      </c>
      <c r="BI152" s="149">
        <f>IF(N152="nulová",J152,0)</f>
        <v>0</v>
      </c>
      <c r="BJ152" s="17" t="s">
        <v>84</v>
      </c>
      <c r="BK152" s="149">
        <f>ROUND(I152*H152,2)</f>
        <v>0</v>
      </c>
      <c r="BL152" s="17" t="s">
        <v>249</v>
      </c>
      <c r="BM152" s="148" t="s">
        <v>1793</v>
      </c>
    </row>
    <row r="153" spans="2:65" s="1" customFormat="1" ht="19.2" x14ac:dyDescent="0.2">
      <c r="B153" s="32"/>
      <c r="D153" s="150" t="s">
        <v>348</v>
      </c>
      <c r="F153" s="151" t="s">
        <v>849</v>
      </c>
      <c r="I153" s="152"/>
      <c r="L153" s="32"/>
      <c r="M153" s="153"/>
      <c r="T153" s="56"/>
      <c r="AT153" s="17" t="s">
        <v>348</v>
      </c>
      <c r="AU153" s="17" t="s">
        <v>86</v>
      </c>
    </row>
    <row r="154" spans="2:65" s="12" customFormat="1" x14ac:dyDescent="0.2">
      <c r="B154" s="155"/>
      <c r="D154" s="150" t="s">
        <v>376</v>
      </c>
      <c r="E154" s="156" t="s">
        <v>1</v>
      </c>
      <c r="F154" s="157" t="s">
        <v>1794</v>
      </c>
      <c r="H154" s="158">
        <v>148.80000000000001</v>
      </c>
      <c r="I154" s="159"/>
      <c r="L154" s="155"/>
      <c r="M154" s="160"/>
      <c r="T154" s="161"/>
      <c r="AT154" s="156" t="s">
        <v>376</v>
      </c>
      <c r="AU154" s="156" t="s">
        <v>86</v>
      </c>
      <c r="AV154" s="12" t="s">
        <v>86</v>
      </c>
      <c r="AW154" s="12" t="s">
        <v>34</v>
      </c>
      <c r="AX154" s="12" t="s">
        <v>77</v>
      </c>
      <c r="AY154" s="156" t="s">
        <v>339</v>
      </c>
    </row>
    <row r="155" spans="2:65" s="12" customFormat="1" x14ac:dyDescent="0.2">
      <c r="B155" s="155"/>
      <c r="D155" s="150" t="s">
        <v>376</v>
      </c>
      <c r="E155" s="156" t="s">
        <v>1</v>
      </c>
      <c r="F155" s="157" t="s">
        <v>1795</v>
      </c>
      <c r="H155" s="158">
        <v>88.8</v>
      </c>
      <c r="I155" s="159"/>
      <c r="L155" s="155"/>
      <c r="M155" s="160"/>
      <c r="T155" s="161"/>
      <c r="AT155" s="156" t="s">
        <v>376</v>
      </c>
      <c r="AU155" s="156" t="s">
        <v>86</v>
      </c>
      <c r="AV155" s="12" t="s">
        <v>86</v>
      </c>
      <c r="AW155" s="12" t="s">
        <v>34</v>
      </c>
      <c r="AX155" s="12" t="s">
        <v>77</v>
      </c>
      <c r="AY155" s="156" t="s">
        <v>339</v>
      </c>
    </row>
    <row r="156" spans="2:65" s="13" customFormat="1" x14ac:dyDescent="0.2">
      <c r="B156" s="162"/>
      <c r="D156" s="150" t="s">
        <v>376</v>
      </c>
      <c r="E156" s="163" t="s">
        <v>1</v>
      </c>
      <c r="F156" s="164" t="s">
        <v>398</v>
      </c>
      <c r="H156" s="165">
        <v>237.6</v>
      </c>
      <c r="I156" s="166"/>
      <c r="L156" s="162"/>
      <c r="M156" s="167"/>
      <c r="T156" s="168"/>
      <c r="AT156" s="163" t="s">
        <v>376</v>
      </c>
      <c r="AU156" s="163" t="s">
        <v>86</v>
      </c>
      <c r="AV156" s="13" t="s">
        <v>249</v>
      </c>
      <c r="AW156" s="13" t="s">
        <v>34</v>
      </c>
      <c r="AX156" s="13" t="s">
        <v>84</v>
      </c>
      <c r="AY156" s="163" t="s">
        <v>339</v>
      </c>
    </row>
    <row r="157" spans="2:65" s="1" customFormat="1" ht="16.5" customHeight="1" x14ac:dyDescent="0.2">
      <c r="B157" s="136"/>
      <c r="C157" s="137" t="s">
        <v>391</v>
      </c>
      <c r="D157" s="137" t="s">
        <v>342</v>
      </c>
      <c r="E157" s="138" t="s">
        <v>700</v>
      </c>
      <c r="F157" s="139" t="s">
        <v>701</v>
      </c>
      <c r="G157" s="140" t="s">
        <v>381</v>
      </c>
      <c r="H157" s="141">
        <v>228</v>
      </c>
      <c r="I157" s="142"/>
      <c r="J157" s="143">
        <f>ROUND(I157*H157,2)</f>
        <v>0</v>
      </c>
      <c r="K157" s="139" t="s">
        <v>1</v>
      </c>
      <c r="L157" s="32"/>
      <c r="M157" s="144" t="s">
        <v>1</v>
      </c>
      <c r="N157" s="145" t="s">
        <v>42</v>
      </c>
      <c r="P157" s="146">
        <f>O157*H157</f>
        <v>0</v>
      </c>
      <c r="Q157" s="146">
        <v>0</v>
      </c>
      <c r="R157" s="146">
        <f>Q157*H157</f>
        <v>0</v>
      </c>
      <c r="S157" s="146">
        <v>0</v>
      </c>
      <c r="T157" s="147">
        <f>S157*H157</f>
        <v>0</v>
      </c>
      <c r="AR157" s="148" t="s">
        <v>249</v>
      </c>
      <c r="AT157" s="148" t="s">
        <v>342</v>
      </c>
      <c r="AU157" s="148" t="s">
        <v>86</v>
      </c>
      <c r="AY157" s="17" t="s">
        <v>339</v>
      </c>
      <c r="BE157" s="149">
        <f>IF(N157="základní",J157,0)</f>
        <v>0</v>
      </c>
      <c r="BF157" s="149">
        <f>IF(N157="snížená",J157,0)</f>
        <v>0</v>
      </c>
      <c r="BG157" s="149">
        <f>IF(N157="zákl. přenesená",J157,0)</f>
        <v>0</v>
      </c>
      <c r="BH157" s="149">
        <f>IF(N157="sníž. přenesená",J157,0)</f>
        <v>0</v>
      </c>
      <c r="BI157" s="149">
        <f>IF(N157="nulová",J157,0)</f>
        <v>0</v>
      </c>
      <c r="BJ157" s="17" t="s">
        <v>84</v>
      </c>
      <c r="BK157" s="149">
        <f>ROUND(I157*H157,2)</f>
        <v>0</v>
      </c>
      <c r="BL157" s="17" t="s">
        <v>249</v>
      </c>
      <c r="BM157" s="148" t="s">
        <v>1796</v>
      </c>
    </row>
    <row r="158" spans="2:65" s="1" customFormat="1" x14ac:dyDescent="0.2">
      <c r="B158" s="32"/>
      <c r="D158" s="150" t="s">
        <v>348</v>
      </c>
      <c r="F158" s="151" t="s">
        <v>701</v>
      </c>
      <c r="I158" s="152"/>
      <c r="L158" s="32"/>
      <c r="M158" s="153"/>
      <c r="T158" s="56"/>
      <c r="AT158" s="17" t="s">
        <v>348</v>
      </c>
      <c r="AU158" s="17" t="s">
        <v>86</v>
      </c>
    </row>
    <row r="159" spans="2:65" s="12" customFormat="1" x14ac:dyDescent="0.2">
      <c r="B159" s="155"/>
      <c r="D159" s="150" t="s">
        <v>376</v>
      </c>
      <c r="E159" s="156" t="s">
        <v>1</v>
      </c>
      <c r="F159" s="157" t="s">
        <v>1797</v>
      </c>
      <c r="H159" s="158">
        <v>144</v>
      </c>
      <c r="I159" s="159"/>
      <c r="L159" s="155"/>
      <c r="M159" s="160"/>
      <c r="T159" s="161"/>
      <c r="AT159" s="156" t="s">
        <v>376</v>
      </c>
      <c r="AU159" s="156" t="s">
        <v>86</v>
      </c>
      <c r="AV159" s="12" t="s">
        <v>86</v>
      </c>
      <c r="AW159" s="12" t="s">
        <v>34</v>
      </c>
      <c r="AX159" s="12" t="s">
        <v>77</v>
      </c>
      <c r="AY159" s="156" t="s">
        <v>339</v>
      </c>
    </row>
    <row r="160" spans="2:65" s="12" customFormat="1" x14ac:dyDescent="0.2">
      <c r="B160" s="155"/>
      <c r="D160" s="150" t="s">
        <v>376</v>
      </c>
      <c r="E160" s="156" t="s">
        <v>1</v>
      </c>
      <c r="F160" s="157" t="s">
        <v>1798</v>
      </c>
      <c r="H160" s="158">
        <v>84</v>
      </c>
      <c r="I160" s="159"/>
      <c r="L160" s="155"/>
      <c r="M160" s="160"/>
      <c r="T160" s="161"/>
      <c r="AT160" s="156" t="s">
        <v>376</v>
      </c>
      <c r="AU160" s="156" t="s">
        <v>86</v>
      </c>
      <c r="AV160" s="12" t="s">
        <v>86</v>
      </c>
      <c r="AW160" s="12" t="s">
        <v>34</v>
      </c>
      <c r="AX160" s="12" t="s">
        <v>77</v>
      </c>
      <c r="AY160" s="156" t="s">
        <v>339</v>
      </c>
    </row>
    <row r="161" spans="2:65" s="13" customFormat="1" x14ac:dyDescent="0.2">
      <c r="B161" s="162"/>
      <c r="D161" s="150" t="s">
        <v>376</v>
      </c>
      <c r="E161" s="163" t="s">
        <v>1</v>
      </c>
      <c r="F161" s="164" t="s">
        <v>398</v>
      </c>
      <c r="H161" s="165">
        <v>228</v>
      </c>
      <c r="I161" s="166"/>
      <c r="L161" s="162"/>
      <c r="M161" s="167"/>
      <c r="T161" s="168"/>
      <c r="AT161" s="163" t="s">
        <v>376</v>
      </c>
      <c r="AU161" s="163" t="s">
        <v>86</v>
      </c>
      <c r="AV161" s="13" t="s">
        <v>249</v>
      </c>
      <c r="AW161" s="13" t="s">
        <v>34</v>
      </c>
      <c r="AX161" s="13" t="s">
        <v>84</v>
      </c>
      <c r="AY161" s="163" t="s">
        <v>339</v>
      </c>
    </row>
    <row r="162" spans="2:65" s="1" customFormat="1" ht="16.5" customHeight="1" x14ac:dyDescent="0.2">
      <c r="B162" s="136"/>
      <c r="C162" s="169" t="s">
        <v>399</v>
      </c>
      <c r="D162" s="169" t="s">
        <v>490</v>
      </c>
      <c r="E162" s="170" t="s">
        <v>672</v>
      </c>
      <c r="F162" s="171" t="s">
        <v>673</v>
      </c>
      <c r="G162" s="172" t="s">
        <v>373</v>
      </c>
      <c r="H162" s="173">
        <v>22.8</v>
      </c>
      <c r="I162" s="174"/>
      <c r="J162" s="175">
        <f>ROUND(I162*H162,2)</f>
        <v>0</v>
      </c>
      <c r="K162" s="171" t="s">
        <v>346</v>
      </c>
      <c r="L162" s="176"/>
      <c r="M162" s="177" t="s">
        <v>1</v>
      </c>
      <c r="N162" s="178" t="s">
        <v>42</v>
      </c>
      <c r="P162" s="146">
        <f>O162*H162</f>
        <v>0</v>
      </c>
      <c r="Q162" s="146">
        <v>2.234</v>
      </c>
      <c r="R162" s="146">
        <f>Q162*H162</f>
        <v>50.935200000000002</v>
      </c>
      <c r="S162" s="146">
        <v>0</v>
      </c>
      <c r="T162" s="147">
        <f>S162*H162</f>
        <v>0</v>
      </c>
      <c r="AR162" s="148" t="s">
        <v>494</v>
      </c>
      <c r="AT162" s="148" t="s">
        <v>490</v>
      </c>
      <c r="AU162" s="148" t="s">
        <v>86</v>
      </c>
      <c r="AY162" s="17" t="s">
        <v>339</v>
      </c>
      <c r="BE162" s="149">
        <f>IF(N162="základní",J162,0)</f>
        <v>0</v>
      </c>
      <c r="BF162" s="149">
        <f>IF(N162="snížená",J162,0)</f>
        <v>0</v>
      </c>
      <c r="BG162" s="149">
        <f>IF(N162="zákl. přenesená",J162,0)</f>
        <v>0</v>
      </c>
      <c r="BH162" s="149">
        <f>IF(N162="sníž. přenesená",J162,0)</f>
        <v>0</v>
      </c>
      <c r="BI162" s="149">
        <f>IF(N162="nulová",J162,0)</f>
        <v>0</v>
      </c>
      <c r="BJ162" s="17" t="s">
        <v>84</v>
      </c>
      <c r="BK162" s="149">
        <f>ROUND(I162*H162,2)</f>
        <v>0</v>
      </c>
      <c r="BL162" s="17" t="s">
        <v>494</v>
      </c>
      <c r="BM162" s="148" t="s">
        <v>1799</v>
      </c>
    </row>
    <row r="163" spans="2:65" s="1" customFormat="1" x14ac:dyDescent="0.2">
      <c r="B163" s="32"/>
      <c r="D163" s="150" t="s">
        <v>348</v>
      </c>
      <c r="F163" s="151" t="s">
        <v>673</v>
      </c>
      <c r="I163" s="152"/>
      <c r="L163" s="32"/>
      <c r="M163" s="153"/>
      <c r="T163" s="56"/>
      <c r="AT163" s="17" t="s">
        <v>348</v>
      </c>
      <c r="AU163" s="17" t="s">
        <v>86</v>
      </c>
    </row>
    <row r="164" spans="2:65" s="12" customFormat="1" x14ac:dyDescent="0.2">
      <c r="B164" s="155"/>
      <c r="D164" s="150" t="s">
        <v>376</v>
      </c>
      <c r="E164" s="156" t="s">
        <v>1</v>
      </c>
      <c r="F164" s="157" t="s">
        <v>1800</v>
      </c>
      <c r="H164" s="158">
        <v>22.8</v>
      </c>
      <c r="I164" s="159"/>
      <c r="L164" s="155"/>
      <c r="M164" s="160"/>
      <c r="T164" s="161"/>
      <c r="AT164" s="156" t="s">
        <v>376</v>
      </c>
      <c r="AU164" s="156" t="s">
        <v>86</v>
      </c>
      <c r="AV164" s="12" t="s">
        <v>86</v>
      </c>
      <c r="AW164" s="12" t="s">
        <v>34</v>
      </c>
      <c r="AX164" s="12" t="s">
        <v>84</v>
      </c>
      <c r="AY164" s="156" t="s">
        <v>339</v>
      </c>
    </row>
    <row r="165" spans="2:65" s="1" customFormat="1" ht="16.5" customHeight="1" x14ac:dyDescent="0.2">
      <c r="B165" s="136"/>
      <c r="C165" s="137" t="s">
        <v>405</v>
      </c>
      <c r="D165" s="137" t="s">
        <v>342</v>
      </c>
      <c r="E165" s="138" t="s">
        <v>975</v>
      </c>
      <c r="F165" s="139" t="s">
        <v>1801</v>
      </c>
      <c r="G165" s="140" t="s">
        <v>345</v>
      </c>
      <c r="H165" s="141">
        <v>380</v>
      </c>
      <c r="I165" s="142"/>
      <c r="J165" s="143">
        <f>ROUND(I165*H165,2)</f>
        <v>0</v>
      </c>
      <c r="K165" s="139" t="s">
        <v>1</v>
      </c>
      <c r="L165" s="32"/>
      <c r="M165" s="144" t="s">
        <v>1</v>
      </c>
      <c r="N165" s="145" t="s">
        <v>42</v>
      </c>
      <c r="P165" s="146">
        <f>O165*H165</f>
        <v>0</v>
      </c>
      <c r="Q165" s="146">
        <v>0</v>
      </c>
      <c r="R165" s="146">
        <f>Q165*H165</f>
        <v>0</v>
      </c>
      <c r="S165" s="146">
        <v>0</v>
      </c>
      <c r="T165" s="147">
        <f>S165*H165</f>
        <v>0</v>
      </c>
      <c r="AR165" s="148" t="s">
        <v>249</v>
      </c>
      <c r="AT165" s="148" t="s">
        <v>342</v>
      </c>
      <c r="AU165" s="148" t="s">
        <v>86</v>
      </c>
      <c r="AY165" s="17" t="s">
        <v>339</v>
      </c>
      <c r="BE165" s="149">
        <f>IF(N165="základní",J165,0)</f>
        <v>0</v>
      </c>
      <c r="BF165" s="149">
        <f>IF(N165="snížená",J165,0)</f>
        <v>0</v>
      </c>
      <c r="BG165" s="149">
        <f>IF(N165="zákl. přenesená",J165,0)</f>
        <v>0</v>
      </c>
      <c r="BH165" s="149">
        <f>IF(N165="sníž. přenesená",J165,0)</f>
        <v>0</v>
      </c>
      <c r="BI165" s="149">
        <f>IF(N165="nulová",J165,0)</f>
        <v>0</v>
      </c>
      <c r="BJ165" s="17" t="s">
        <v>84</v>
      </c>
      <c r="BK165" s="149">
        <f>ROUND(I165*H165,2)</f>
        <v>0</v>
      </c>
      <c r="BL165" s="17" t="s">
        <v>249</v>
      </c>
      <c r="BM165" s="148" t="s">
        <v>1802</v>
      </c>
    </row>
    <row r="166" spans="2:65" s="1" customFormat="1" ht="19.2" x14ac:dyDescent="0.2">
      <c r="B166" s="32"/>
      <c r="D166" s="150" t="s">
        <v>348</v>
      </c>
      <c r="F166" s="151" t="s">
        <v>1803</v>
      </c>
      <c r="I166" s="152"/>
      <c r="L166" s="32"/>
      <c r="M166" s="153"/>
      <c r="T166" s="56"/>
      <c r="AT166" s="17" t="s">
        <v>348</v>
      </c>
      <c r="AU166" s="17" t="s">
        <v>86</v>
      </c>
    </row>
    <row r="167" spans="2:65" s="12" customFormat="1" x14ac:dyDescent="0.2">
      <c r="B167" s="155"/>
      <c r="D167" s="150" t="s">
        <v>376</v>
      </c>
      <c r="E167" s="156" t="s">
        <v>1</v>
      </c>
      <c r="F167" s="157" t="s">
        <v>1804</v>
      </c>
      <c r="H167" s="158">
        <v>380</v>
      </c>
      <c r="I167" s="159"/>
      <c r="L167" s="155"/>
      <c r="M167" s="160"/>
      <c r="T167" s="161"/>
      <c r="AT167" s="156" t="s">
        <v>376</v>
      </c>
      <c r="AU167" s="156" t="s">
        <v>86</v>
      </c>
      <c r="AV167" s="12" t="s">
        <v>86</v>
      </c>
      <c r="AW167" s="12" t="s">
        <v>34</v>
      </c>
      <c r="AX167" s="12" t="s">
        <v>84</v>
      </c>
      <c r="AY167" s="156" t="s">
        <v>339</v>
      </c>
    </row>
    <row r="168" spans="2:65" s="1" customFormat="1" ht="16.5" customHeight="1" x14ac:dyDescent="0.2">
      <c r="B168" s="136"/>
      <c r="C168" s="169" t="s">
        <v>8</v>
      </c>
      <c r="D168" s="169" t="s">
        <v>490</v>
      </c>
      <c r="E168" s="170" t="s">
        <v>1805</v>
      </c>
      <c r="F168" s="171" t="s">
        <v>1806</v>
      </c>
      <c r="G168" s="172" t="s">
        <v>345</v>
      </c>
      <c r="H168" s="173">
        <v>380</v>
      </c>
      <c r="I168" s="174"/>
      <c r="J168" s="175">
        <f>ROUND(I168*H168,2)</f>
        <v>0</v>
      </c>
      <c r="K168" s="171" t="s">
        <v>346</v>
      </c>
      <c r="L168" s="176"/>
      <c r="M168" s="177" t="s">
        <v>1</v>
      </c>
      <c r="N168" s="178" t="s">
        <v>42</v>
      </c>
      <c r="P168" s="146">
        <f>O168*H168</f>
        <v>0</v>
      </c>
      <c r="Q168" s="146">
        <v>0.3</v>
      </c>
      <c r="R168" s="146">
        <f>Q168*H168</f>
        <v>114</v>
      </c>
      <c r="S168" s="146">
        <v>0</v>
      </c>
      <c r="T168" s="147">
        <f>S168*H168</f>
        <v>0</v>
      </c>
      <c r="AR168" s="148" t="s">
        <v>494</v>
      </c>
      <c r="AT168" s="148" t="s">
        <v>490</v>
      </c>
      <c r="AU168" s="148" t="s">
        <v>86</v>
      </c>
      <c r="AY168" s="17" t="s">
        <v>339</v>
      </c>
      <c r="BE168" s="149">
        <f>IF(N168="základní",J168,0)</f>
        <v>0</v>
      </c>
      <c r="BF168" s="149">
        <f>IF(N168="snížená",J168,0)</f>
        <v>0</v>
      </c>
      <c r="BG168" s="149">
        <f>IF(N168="zákl. přenesená",J168,0)</f>
        <v>0</v>
      </c>
      <c r="BH168" s="149">
        <f>IF(N168="sníž. přenesená",J168,0)</f>
        <v>0</v>
      </c>
      <c r="BI168" s="149">
        <f>IF(N168="nulová",J168,0)</f>
        <v>0</v>
      </c>
      <c r="BJ168" s="17" t="s">
        <v>84</v>
      </c>
      <c r="BK168" s="149">
        <f>ROUND(I168*H168,2)</f>
        <v>0</v>
      </c>
      <c r="BL168" s="17" t="s">
        <v>494</v>
      </c>
      <c r="BM168" s="148" t="s">
        <v>1807</v>
      </c>
    </row>
    <row r="169" spans="2:65" s="1" customFormat="1" x14ac:dyDescent="0.2">
      <c r="B169" s="32"/>
      <c r="D169" s="150" t="s">
        <v>348</v>
      </c>
      <c r="F169" s="151" t="s">
        <v>1806</v>
      </c>
      <c r="I169" s="152"/>
      <c r="L169" s="32"/>
      <c r="M169" s="153"/>
      <c r="T169" s="56"/>
      <c r="AT169" s="17" t="s">
        <v>348</v>
      </c>
      <c r="AU169" s="17" t="s">
        <v>86</v>
      </c>
    </row>
    <row r="170" spans="2:65" s="1" customFormat="1" ht="16.5" customHeight="1" x14ac:dyDescent="0.2">
      <c r="B170" s="136"/>
      <c r="C170" s="137" t="s">
        <v>415</v>
      </c>
      <c r="D170" s="137" t="s">
        <v>342</v>
      </c>
      <c r="E170" s="138" t="s">
        <v>1808</v>
      </c>
      <c r="F170" s="139" t="s">
        <v>1809</v>
      </c>
      <c r="G170" s="140" t="s">
        <v>345</v>
      </c>
      <c r="H170" s="141">
        <v>16</v>
      </c>
      <c r="I170" s="142"/>
      <c r="J170" s="143">
        <f>ROUND(I170*H170,2)</f>
        <v>0</v>
      </c>
      <c r="K170" s="139" t="s">
        <v>346</v>
      </c>
      <c r="L170" s="32"/>
      <c r="M170" s="144" t="s">
        <v>1</v>
      </c>
      <c r="N170" s="145" t="s">
        <v>42</v>
      </c>
      <c r="P170" s="146">
        <f>O170*H170</f>
        <v>0</v>
      </c>
      <c r="Q170" s="146">
        <v>0</v>
      </c>
      <c r="R170" s="146">
        <f>Q170*H170</f>
        <v>0</v>
      </c>
      <c r="S170" s="146">
        <v>0</v>
      </c>
      <c r="T170" s="147">
        <f>S170*H170</f>
        <v>0</v>
      </c>
      <c r="AR170" s="148" t="s">
        <v>249</v>
      </c>
      <c r="AT170" s="148" t="s">
        <v>342</v>
      </c>
      <c r="AU170" s="148" t="s">
        <v>86</v>
      </c>
      <c r="AY170" s="17" t="s">
        <v>339</v>
      </c>
      <c r="BE170" s="149">
        <f>IF(N170="základní",J170,0)</f>
        <v>0</v>
      </c>
      <c r="BF170" s="149">
        <f>IF(N170="snížená",J170,0)</f>
        <v>0</v>
      </c>
      <c r="BG170" s="149">
        <f>IF(N170="zákl. přenesená",J170,0)</f>
        <v>0</v>
      </c>
      <c r="BH170" s="149">
        <f>IF(N170="sníž. přenesená",J170,0)</f>
        <v>0</v>
      </c>
      <c r="BI170" s="149">
        <f>IF(N170="nulová",J170,0)</f>
        <v>0</v>
      </c>
      <c r="BJ170" s="17" t="s">
        <v>84</v>
      </c>
      <c r="BK170" s="149">
        <f>ROUND(I170*H170,2)</f>
        <v>0</v>
      </c>
      <c r="BL170" s="17" t="s">
        <v>249</v>
      </c>
      <c r="BM170" s="148" t="s">
        <v>1810</v>
      </c>
    </row>
    <row r="171" spans="2:65" s="1" customFormat="1" ht="19.2" x14ac:dyDescent="0.2">
      <c r="B171" s="32"/>
      <c r="D171" s="150" t="s">
        <v>348</v>
      </c>
      <c r="F171" s="151" t="s">
        <v>1811</v>
      </c>
      <c r="I171" s="152"/>
      <c r="L171" s="32"/>
      <c r="M171" s="153"/>
      <c r="T171" s="56"/>
      <c r="AT171" s="17" t="s">
        <v>348</v>
      </c>
      <c r="AU171" s="17" t="s">
        <v>86</v>
      </c>
    </row>
    <row r="172" spans="2:65" s="12" customFormat="1" x14ac:dyDescent="0.2">
      <c r="B172" s="155"/>
      <c r="D172" s="150" t="s">
        <v>376</v>
      </c>
      <c r="E172" s="156" t="s">
        <v>1</v>
      </c>
      <c r="F172" s="157" t="s">
        <v>1812</v>
      </c>
      <c r="H172" s="158">
        <v>16</v>
      </c>
      <c r="I172" s="159"/>
      <c r="L172" s="155"/>
      <c r="M172" s="160"/>
      <c r="T172" s="161"/>
      <c r="AT172" s="156" t="s">
        <v>376</v>
      </c>
      <c r="AU172" s="156" t="s">
        <v>86</v>
      </c>
      <c r="AV172" s="12" t="s">
        <v>86</v>
      </c>
      <c r="AW172" s="12" t="s">
        <v>34</v>
      </c>
      <c r="AX172" s="12" t="s">
        <v>84</v>
      </c>
      <c r="AY172" s="156" t="s">
        <v>339</v>
      </c>
    </row>
    <row r="173" spans="2:65" s="1" customFormat="1" ht="16.5" customHeight="1" x14ac:dyDescent="0.2">
      <c r="B173" s="136"/>
      <c r="C173" s="137" t="s">
        <v>421</v>
      </c>
      <c r="D173" s="137" t="s">
        <v>342</v>
      </c>
      <c r="E173" s="138" t="s">
        <v>720</v>
      </c>
      <c r="F173" s="139" t="s">
        <v>721</v>
      </c>
      <c r="G173" s="140" t="s">
        <v>373</v>
      </c>
      <c r="H173" s="141">
        <v>128.69999999999999</v>
      </c>
      <c r="I173" s="142"/>
      <c r="J173" s="143">
        <f>ROUND(I173*H173,2)</f>
        <v>0</v>
      </c>
      <c r="K173" s="139" t="s">
        <v>346</v>
      </c>
      <c r="L173" s="32"/>
      <c r="M173" s="144" t="s">
        <v>1</v>
      </c>
      <c r="N173" s="145" t="s">
        <v>42</v>
      </c>
      <c r="P173" s="146">
        <f>O173*H173</f>
        <v>0</v>
      </c>
      <c r="Q173" s="146">
        <v>0</v>
      </c>
      <c r="R173" s="146">
        <f>Q173*H173</f>
        <v>0</v>
      </c>
      <c r="S173" s="146">
        <v>0</v>
      </c>
      <c r="T173" s="147">
        <f>S173*H173</f>
        <v>0</v>
      </c>
      <c r="AR173" s="148" t="s">
        <v>249</v>
      </c>
      <c r="AT173" s="148" t="s">
        <v>342</v>
      </c>
      <c r="AU173" s="148" t="s">
        <v>86</v>
      </c>
      <c r="AY173" s="17" t="s">
        <v>339</v>
      </c>
      <c r="BE173" s="149">
        <f>IF(N173="základní",J173,0)</f>
        <v>0</v>
      </c>
      <c r="BF173" s="149">
        <f>IF(N173="snížená",J173,0)</f>
        <v>0</v>
      </c>
      <c r="BG173" s="149">
        <f>IF(N173="zákl. přenesená",J173,0)</f>
        <v>0</v>
      </c>
      <c r="BH173" s="149">
        <f>IF(N173="sníž. přenesená",J173,0)</f>
        <v>0</v>
      </c>
      <c r="BI173" s="149">
        <f>IF(N173="nulová",J173,0)</f>
        <v>0</v>
      </c>
      <c r="BJ173" s="17" t="s">
        <v>84</v>
      </c>
      <c r="BK173" s="149">
        <f>ROUND(I173*H173,2)</f>
        <v>0</v>
      </c>
      <c r="BL173" s="17" t="s">
        <v>249</v>
      </c>
      <c r="BM173" s="148" t="s">
        <v>1813</v>
      </c>
    </row>
    <row r="174" spans="2:65" s="1" customFormat="1" ht="19.2" x14ac:dyDescent="0.2">
      <c r="B174" s="32"/>
      <c r="D174" s="150" t="s">
        <v>348</v>
      </c>
      <c r="F174" s="151" t="s">
        <v>723</v>
      </c>
      <c r="I174" s="152"/>
      <c r="L174" s="32"/>
      <c r="M174" s="153"/>
      <c r="T174" s="56"/>
      <c r="AT174" s="17" t="s">
        <v>348</v>
      </c>
      <c r="AU174" s="17" t="s">
        <v>86</v>
      </c>
    </row>
    <row r="175" spans="2:65" s="12" customFormat="1" x14ac:dyDescent="0.2">
      <c r="B175" s="155"/>
      <c r="D175" s="150" t="s">
        <v>376</v>
      </c>
      <c r="E175" s="156" t="s">
        <v>1</v>
      </c>
      <c r="F175" s="157" t="s">
        <v>1814</v>
      </c>
      <c r="H175" s="158">
        <v>80.599999999999994</v>
      </c>
      <c r="I175" s="159"/>
      <c r="L175" s="155"/>
      <c r="M175" s="160"/>
      <c r="T175" s="161"/>
      <c r="AT175" s="156" t="s">
        <v>376</v>
      </c>
      <c r="AU175" s="156" t="s">
        <v>86</v>
      </c>
      <c r="AV175" s="12" t="s">
        <v>86</v>
      </c>
      <c r="AW175" s="12" t="s">
        <v>34</v>
      </c>
      <c r="AX175" s="12" t="s">
        <v>77</v>
      </c>
      <c r="AY175" s="156" t="s">
        <v>339</v>
      </c>
    </row>
    <row r="176" spans="2:65" s="12" customFormat="1" x14ac:dyDescent="0.2">
      <c r="B176" s="155"/>
      <c r="D176" s="150" t="s">
        <v>376</v>
      </c>
      <c r="E176" s="156" t="s">
        <v>1</v>
      </c>
      <c r="F176" s="157" t="s">
        <v>1815</v>
      </c>
      <c r="H176" s="158">
        <v>48.1</v>
      </c>
      <c r="I176" s="159"/>
      <c r="L176" s="155"/>
      <c r="M176" s="160"/>
      <c r="T176" s="161"/>
      <c r="AT176" s="156" t="s">
        <v>376</v>
      </c>
      <c r="AU176" s="156" t="s">
        <v>86</v>
      </c>
      <c r="AV176" s="12" t="s">
        <v>86</v>
      </c>
      <c r="AW176" s="12" t="s">
        <v>34</v>
      </c>
      <c r="AX176" s="12" t="s">
        <v>77</v>
      </c>
      <c r="AY176" s="156" t="s">
        <v>339</v>
      </c>
    </row>
    <row r="177" spans="2:65" s="13" customFormat="1" x14ac:dyDescent="0.2">
      <c r="B177" s="162"/>
      <c r="D177" s="150" t="s">
        <v>376</v>
      </c>
      <c r="E177" s="163" t="s">
        <v>1</v>
      </c>
      <c r="F177" s="164" t="s">
        <v>398</v>
      </c>
      <c r="H177" s="165">
        <v>128.69999999999999</v>
      </c>
      <c r="I177" s="166"/>
      <c r="L177" s="162"/>
      <c r="M177" s="167"/>
      <c r="T177" s="168"/>
      <c r="AT177" s="163" t="s">
        <v>376</v>
      </c>
      <c r="AU177" s="163" t="s">
        <v>86</v>
      </c>
      <c r="AV177" s="13" t="s">
        <v>249</v>
      </c>
      <c r="AW177" s="13" t="s">
        <v>34</v>
      </c>
      <c r="AX177" s="13" t="s">
        <v>84</v>
      </c>
      <c r="AY177" s="163" t="s">
        <v>339</v>
      </c>
    </row>
    <row r="178" spans="2:65" s="1" customFormat="1" ht="16.5" customHeight="1" x14ac:dyDescent="0.2">
      <c r="B178" s="136"/>
      <c r="C178" s="137" t="s">
        <v>423</v>
      </c>
      <c r="D178" s="137" t="s">
        <v>342</v>
      </c>
      <c r="E178" s="138" t="s">
        <v>833</v>
      </c>
      <c r="F178" s="139" t="s">
        <v>834</v>
      </c>
      <c r="G178" s="140" t="s">
        <v>381</v>
      </c>
      <c r="H178" s="141">
        <v>261.89999999999998</v>
      </c>
      <c r="I178" s="142"/>
      <c r="J178" s="143">
        <f>ROUND(I178*H178,2)</f>
        <v>0</v>
      </c>
      <c r="K178" s="139" t="s">
        <v>346</v>
      </c>
      <c r="L178" s="32"/>
      <c r="M178" s="144" t="s">
        <v>1</v>
      </c>
      <c r="N178" s="145" t="s">
        <v>42</v>
      </c>
      <c r="P178" s="146">
        <f>O178*H178</f>
        <v>0</v>
      </c>
      <c r="Q178" s="146">
        <v>0</v>
      </c>
      <c r="R178" s="146">
        <f>Q178*H178</f>
        <v>0</v>
      </c>
      <c r="S178" s="146">
        <v>0</v>
      </c>
      <c r="T178" s="147">
        <f>S178*H178</f>
        <v>0</v>
      </c>
      <c r="AR178" s="148" t="s">
        <v>249</v>
      </c>
      <c r="AT178" s="148" t="s">
        <v>342</v>
      </c>
      <c r="AU178" s="148" t="s">
        <v>86</v>
      </c>
      <c r="AY178" s="17" t="s">
        <v>339</v>
      </c>
      <c r="BE178" s="149">
        <f>IF(N178="základní",J178,0)</f>
        <v>0</v>
      </c>
      <c r="BF178" s="149">
        <f>IF(N178="snížená",J178,0)</f>
        <v>0</v>
      </c>
      <c r="BG178" s="149">
        <f>IF(N178="zákl. přenesená",J178,0)</f>
        <v>0</v>
      </c>
      <c r="BH178" s="149">
        <f>IF(N178="sníž. přenesená",J178,0)</f>
        <v>0</v>
      </c>
      <c r="BI178" s="149">
        <f>IF(N178="nulová",J178,0)</f>
        <v>0</v>
      </c>
      <c r="BJ178" s="17" t="s">
        <v>84</v>
      </c>
      <c r="BK178" s="149">
        <f>ROUND(I178*H178,2)</f>
        <v>0</v>
      </c>
      <c r="BL178" s="17" t="s">
        <v>249</v>
      </c>
      <c r="BM178" s="148" t="s">
        <v>1816</v>
      </c>
    </row>
    <row r="179" spans="2:65" s="1" customFormat="1" ht="19.2" x14ac:dyDescent="0.2">
      <c r="B179" s="32"/>
      <c r="D179" s="150" t="s">
        <v>348</v>
      </c>
      <c r="F179" s="151" t="s">
        <v>836</v>
      </c>
      <c r="I179" s="152"/>
      <c r="L179" s="32"/>
      <c r="M179" s="153"/>
      <c r="T179" s="56"/>
      <c r="AT179" s="17" t="s">
        <v>348</v>
      </c>
      <c r="AU179" s="17" t="s">
        <v>86</v>
      </c>
    </row>
    <row r="180" spans="2:65" s="12" customFormat="1" x14ac:dyDescent="0.2">
      <c r="B180" s="155"/>
      <c r="D180" s="150" t="s">
        <v>376</v>
      </c>
      <c r="E180" s="156" t="s">
        <v>1</v>
      </c>
      <c r="F180" s="157" t="s">
        <v>1817</v>
      </c>
      <c r="H180" s="158">
        <v>164.7</v>
      </c>
      <c r="I180" s="159"/>
      <c r="L180" s="155"/>
      <c r="M180" s="160"/>
      <c r="T180" s="161"/>
      <c r="AT180" s="156" t="s">
        <v>376</v>
      </c>
      <c r="AU180" s="156" t="s">
        <v>86</v>
      </c>
      <c r="AV180" s="12" t="s">
        <v>86</v>
      </c>
      <c r="AW180" s="12" t="s">
        <v>34</v>
      </c>
      <c r="AX180" s="12" t="s">
        <v>77</v>
      </c>
      <c r="AY180" s="156" t="s">
        <v>339</v>
      </c>
    </row>
    <row r="181" spans="2:65" s="12" customFormat="1" x14ac:dyDescent="0.2">
      <c r="B181" s="155"/>
      <c r="D181" s="150" t="s">
        <v>376</v>
      </c>
      <c r="E181" s="156" t="s">
        <v>1</v>
      </c>
      <c r="F181" s="157" t="s">
        <v>1818</v>
      </c>
      <c r="H181" s="158">
        <v>97.2</v>
      </c>
      <c r="I181" s="159"/>
      <c r="L181" s="155"/>
      <c r="M181" s="160"/>
      <c r="T181" s="161"/>
      <c r="AT181" s="156" t="s">
        <v>376</v>
      </c>
      <c r="AU181" s="156" t="s">
        <v>86</v>
      </c>
      <c r="AV181" s="12" t="s">
        <v>86</v>
      </c>
      <c r="AW181" s="12" t="s">
        <v>34</v>
      </c>
      <c r="AX181" s="12" t="s">
        <v>77</v>
      </c>
      <c r="AY181" s="156" t="s">
        <v>339</v>
      </c>
    </row>
    <row r="182" spans="2:65" s="13" customFormat="1" x14ac:dyDescent="0.2">
      <c r="B182" s="162"/>
      <c r="D182" s="150" t="s">
        <v>376</v>
      </c>
      <c r="E182" s="163" t="s">
        <v>1</v>
      </c>
      <c r="F182" s="164" t="s">
        <v>398</v>
      </c>
      <c r="H182" s="165">
        <v>261.89999999999998</v>
      </c>
      <c r="I182" s="166"/>
      <c r="L182" s="162"/>
      <c r="M182" s="167"/>
      <c r="T182" s="168"/>
      <c r="AT182" s="163" t="s">
        <v>376</v>
      </c>
      <c r="AU182" s="163" t="s">
        <v>86</v>
      </c>
      <c r="AV182" s="13" t="s">
        <v>249</v>
      </c>
      <c r="AW182" s="13" t="s">
        <v>34</v>
      </c>
      <c r="AX182" s="13" t="s">
        <v>84</v>
      </c>
      <c r="AY182" s="163" t="s">
        <v>339</v>
      </c>
    </row>
    <row r="183" spans="2:65" s="1" customFormat="1" ht="16.5" customHeight="1" x14ac:dyDescent="0.2">
      <c r="B183" s="136"/>
      <c r="C183" s="137" t="s">
        <v>428</v>
      </c>
      <c r="D183" s="137" t="s">
        <v>342</v>
      </c>
      <c r="E183" s="138" t="s">
        <v>1819</v>
      </c>
      <c r="F183" s="139" t="s">
        <v>1820</v>
      </c>
      <c r="G183" s="140" t="s">
        <v>358</v>
      </c>
      <c r="H183" s="141">
        <v>198</v>
      </c>
      <c r="I183" s="142"/>
      <c r="J183" s="143">
        <f>ROUND(I183*H183,2)</f>
        <v>0</v>
      </c>
      <c r="K183" s="139" t="s">
        <v>346</v>
      </c>
      <c r="L183" s="32"/>
      <c r="M183" s="144" t="s">
        <v>1</v>
      </c>
      <c r="N183" s="145" t="s">
        <v>42</v>
      </c>
      <c r="P183" s="146">
        <f>O183*H183</f>
        <v>0</v>
      </c>
      <c r="Q183" s="146">
        <v>0</v>
      </c>
      <c r="R183" s="146">
        <f>Q183*H183</f>
        <v>0</v>
      </c>
      <c r="S183" s="146">
        <v>0</v>
      </c>
      <c r="T183" s="147">
        <f>S183*H183</f>
        <v>0</v>
      </c>
      <c r="AR183" s="148" t="s">
        <v>249</v>
      </c>
      <c r="AT183" s="148" t="s">
        <v>342</v>
      </c>
      <c r="AU183" s="148" t="s">
        <v>86</v>
      </c>
      <c r="AY183" s="17" t="s">
        <v>339</v>
      </c>
      <c r="BE183" s="149">
        <f>IF(N183="základní",J183,0)</f>
        <v>0</v>
      </c>
      <c r="BF183" s="149">
        <f>IF(N183="snížená",J183,0)</f>
        <v>0</v>
      </c>
      <c r="BG183" s="149">
        <f>IF(N183="zákl. přenesená",J183,0)</f>
        <v>0</v>
      </c>
      <c r="BH183" s="149">
        <f>IF(N183="sníž. přenesená",J183,0)</f>
        <v>0</v>
      </c>
      <c r="BI183" s="149">
        <f>IF(N183="nulová",J183,0)</f>
        <v>0</v>
      </c>
      <c r="BJ183" s="17" t="s">
        <v>84</v>
      </c>
      <c r="BK183" s="149">
        <f>ROUND(I183*H183,2)</f>
        <v>0</v>
      </c>
      <c r="BL183" s="17" t="s">
        <v>249</v>
      </c>
      <c r="BM183" s="148" t="s">
        <v>1821</v>
      </c>
    </row>
    <row r="184" spans="2:65" s="1" customFormat="1" ht="19.2" x14ac:dyDescent="0.2">
      <c r="B184" s="32"/>
      <c r="D184" s="150" t="s">
        <v>348</v>
      </c>
      <c r="F184" s="151" t="s">
        <v>1822</v>
      </c>
      <c r="I184" s="152"/>
      <c r="L184" s="32"/>
      <c r="M184" s="153"/>
      <c r="T184" s="56"/>
      <c r="AT184" s="17" t="s">
        <v>348</v>
      </c>
      <c r="AU184" s="17" t="s">
        <v>86</v>
      </c>
    </row>
    <row r="185" spans="2:65" s="12" customFormat="1" x14ac:dyDescent="0.2">
      <c r="B185" s="155"/>
      <c r="D185" s="150" t="s">
        <v>376</v>
      </c>
      <c r="E185" s="156" t="s">
        <v>1</v>
      </c>
      <c r="F185" s="157" t="s">
        <v>1823</v>
      </c>
      <c r="H185" s="158">
        <v>198</v>
      </c>
      <c r="I185" s="159"/>
      <c r="L185" s="155"/>
      <c r="M185" s="160"/>
      <c r="T185" s="161"/>
      <c r="AT185" s="156" t="s">
        <v>376</v>
      </c>
      <c r="AU185" s="156" t="s">
        <v>86</v>
      </c>
      <c r="AV185" s="12" t="s">
        <v>86</v>
      </c>
      <c r="AW185" s="12" t="s">
        <v>34</v>
      </c>
      <c r="AX185" s="12" t="s">
        <v>84</v>
      </c>
      <c r="AY185" s="156" t="s">
        <v>339</v>
      </c>
    </row>
    <row r="186" spans="2:65" s="1" customFormat="1" ht="16.5" customHeight="1" x14ac:dyDescent="0.2">
      <c r="B186" s="136"/>
      <c r="C186" s="169" t="s">
        <v>433</v>
      </c>
      <c r="D186" s="169" t="s">
        <v>490</v>
      </c>
      <c r="E186" s="170" t="s">
        <v>1824</v>
      </c>
      <c r="F186" s="171" t="s">
        <v>1825</v>
      </c>
      <c r="G186" s="172" t="s">
        <v>345</v>
      </c>
      <c r="H186" s="173">
        <v>198</v>
      </c>
      <c r="I186" s="174"/>
      <c r="J186" s="175">
        <f>ROUND(I186*H186,2)</f>
        <v>0</v>
      </c>
      <c r="K186" s="171" t="s">
        <v>346</v>
      </c>
      <c r="L186" s="176"/>
      <c r="M186" s="177" t="s">
        <v>1</v>
      </c>
      <c r="N186" s="178" t="s">
        <v>42</v>
      </c>
      <c r="P186" s="146">
        <f>O186*H186</f>
        <v>0</v>
      </c>
      <c r="Q186" s="146">
        <v>0.32</v>
      </c>
      <c r="R186" s="146">
        <f>Q186*H186</f>
        <v>63.36</v>
      </c>
      <c r="S186" s="146">
        <v>0</v>
      </c>
      <c r="T186" s="147">
        <f>S186*H186</f>
        <v>0</v>
      </c>
      <c r="AR186" s="148" t="s">
        <v>494</v>
      </c>
      <c r="AT186" s="148" t="s">
        <v>490</v>
      </c>
      <c r="AU186" s="148" t="s">
        <v>86</v>
      </c>
      <c r="AY186" s="17" t="s">
        <v>339</v>
      </c>
      <c r="BE186" s="149">
        <f>IF(N186="základní",J186,0)</f>
        <v>0</v>
      </c>
      <c r="BF186" s="149">
        <f>IF(N186="snížená",J186,0)</f>
        <v>0</v>
      </c>
      <c r="BG186" s="149">
        <f>IF(N186="zákl. přenesená",J186,0)</f>
        <v>0</v>
      </c>
      <c r="BH186" s="149">
        <f>IF(N186="sníž. přenesená",J186,0)</f>
        <v>0</v>
      </c>
      <c r="BI186" s="149">
        <f>IF(N186="nulová",J186,0)</f>
        <v>0</v>
      </c>
      <c r="BJ186" s="17" t="s">
        <v>84</v>
      </c>
      <c r="BK186" s="149">
        <f>ROUND(I186*H186,2)</f>
        <v>0</v>
      </c>
      <c r="BL186" s="17" t="s">
        <v>494</v>
      </c>
      <c r="BM186" s="148" t="s">
        <v>1826</v>
      </c>
    </row>
    <row r="187" spans="2:65" s="1" customFormat="1" x14ac:dyDescent="0.2">
      <c r="B187" s="32"/>
      <c r="D187" s="150" t="s">
        <v>348</v>
      </c>
      <c r="F187" s="151" t="s">
        <v>1825</v>
      </c>
      <c r="I187" s="152"/>
      <c r="L187" s="32"/>
      <c r="M187" s="153"/>
      <c r="T187" s="56"/>
      <c r="AT187" s="17" t="s">
        <v>348</v>
      </c>
      <c r="AU187" s="17" t="s">
        <v>86</v>
      </c>
    </row>
    <row r="188" spans="2:65" s="1" customFormat="1" ht="16.5" customHeight="1" x14ac:dyDescent="0.2">
      <c r="B188" s="136"/>
      <c r="C188" s="137" t="s">
        <v>439</v>
      </c>
      <c r="D188" s="137" t="s">
        <v>342</v>
      </c>
      <c r="E188" s="138" t="s">
        <v>1028</v>
      </c>
      <c r="F188" s="139" t="s">
        <v>1029</v>
      </c>
      <c r="G188" s="140" t="s">
        <v>358</v>
      </c>
      <c r="H188" s="141">
        <v>18.2</v>
      </c>
      <c r="I188" s="142"/>
      <c r="J188" s="143">
        <f>ROUND(I188*H188,2)</f>
        <v>0</v>
      </c>
      <c r="K188" s="139" t="s">
        <v>346</v>
      </c>
      <c r="L188" s="32"/>
      <c r="M188" s="144" t="s">
        <v>1</v>
      </c>
      <c r="N188" s="145" t="s">
        <v>42</v>
      </c>
      <c r="P188" s="146">
        <f>O188*H188</f>
        <v>0</v>
      </c>
      <c r="Q188" s="146">
        <v>0</v>
      </c>
      <c r="R188" s="146">
        <f>Q188*H188</f>
        <v>0</v>
      </c>
      <c r="S188" s="146">
        <v>0</v>
      </c>
      <c r="T188" s="147">
        <f>S188*H188</f>
        <v>0</v>
      </c>
      <c r="AR188" s="148" t="s">
        <v>249</v>
      </c>
      <c r="AT188" s="148" t="s">
        <v>342</v>
      </c>
      <c r="AU188" s="148" t="s">
        <v>86</v>
      </c>
      <c r="AY188" s="17" t="s">
        <v>339</v>
      </c>
      <c r="BE188" s="149">
        <f>IF(N188="základní",J188,0)</f>
        <v>0</v>
      </c>
      <c r="BF188" s="149">
        <f>IF(N188="snížená",J188,0)</f>
        <v>0</v>
      </c>
      <c r="BG188" s="149">
        <f>IF(N188="zákl. přenesená",J188,0)</f>
        <v>0</v>
      </c>
      <c r="BH188" s="149">
        <f>IF(N188="sníž. přenesená",J188,0)</f>
        <v>0</v>
      </c>
      <c r="BI188" s="149">
        <f>IF(N188="nulová",J188,0)</f>
        <v>0</v>
      </c>
      <c r="BJ188" s="17" t="s">
        <v>84</v>
      </c>
      <c r="BK188" s="149">
        <f>ROUND(I188*H188,2)</f>
        <v>0</v>
      </c>
      <c r="BL188" s="17" t="s">
        <v>249</v>
      </c>
      <c r="BM188" s="148" t="s">
        <v>1827</v>
      </c>
    </row>
    <row r="189" spans="2:65" s="1" customFormat="1" ht="19.2" x14ac:dyDescent="0.2">
      <c r="B189" s="32"/>
      <c r="D189" s="150" t="s">
        <v>348</v>
      </c>
      <c r="F189" s="151" t="s">
        <v>1031</v>
      </c>
      <c r="I189" s="152"/>
      <c r="L189" s="32"/>
      <c r="M189" s="153"/>
      <c r="T189" s="56"/>
      <c r="AT189" s="17" t="s">
        <v>348</v>
      </c>
      <c r="AU189" s="17" t="s">
        <v>86</v>
      </c>
    </row>
    <row r="190" spans="2:65" s="12" customFormat="1" x14ac:dyDescent="0.2">
      <c r="B190" s="155"/>
      <c r="D190" s="150" t="s">
        <v>376</v>
      </c>
      <c r="E190" s="156" t="s">
        <v>1</v>
      </c>
      <c r="F190" s="157" t="s">
        <v>1789</v>
      </c>
      <c r="H190" s="158">
        <v>18.2</v>
      </c>
      <c r="I190" s="159"/>
      <c r="L190" s="155"/>
      <c r="M190" s="160"/>
      <c r="T190" s="161"/>
      <c r="AT190" s="156" t="s">
        <v>376</v>
      </c>
      <c r="AU190" s="156" t="s">
        <v>86</v>
      </c>
      <c r="AV190" s="12" t="s">
        <v>86</v>
      </c>
      <c r="AW190" s="12" t="s">
        <v>34</v>
      </c>
      <c r="AX190" s="12" t="s">
        <v>84</v>
      </c>
      <c r="AY190" s="156" t="s">
        <v>339</v>
      </c>
    </row>
    <row r="191" spans="2:65" s="1" customFormat="1" ht="16.5" customHeight="1" x14ac:dyDescent="0.2">
      <c r="B191" s="136"/>
      <c r="C191" s="169" t="s">
        <v>445</v>
      </c>
      <c r="D191" s="169" t="s">
        <v>490</v>
      </c>
      <c r="E191" s="170" t="s">
        <v>1032</v>
      </c>
      <c r="F191" s="171" t="s">
        <v>1033</v>
      </c>
      <c r="G191" s="172" t="s">
        <v>345</v>
      </c>
      <c r="H191" s="173">
        <v>20</v>
      </c>
      <c r="I191" s="174"/>
      <c r="J191" s="175">
        <f>ROUND(I191*H191,2)</f>
        <v>0</v>
      </c>
      <c r="K191" s="171" t="s">
        <v>346</v>
      </c>
      <c r="L191" s="176"/>
      <c r="M191" s="177" t="s">
        <v>1</v>
      </c>
      <c r="N191" s="178" t="s">
        <v>42</v>
      </c>
      <c r="P191" s="146">
        <f>O191*H191</f>
        <v>0</v>
      </c>
      <c r="Q191" s="146">
        <v>5.8999999999999997E-2</v>
      </c>
      <c r="R191" s="146">
        <f>Q191*H191</f>
        <v>1.18</v>
      </c>
      <c r="S191" s="146">
        <v>0</v>
      </c>
      <c r="T191" s="147">
        <f>S191*H191</f>
        <v>0</v>
      </c>
      <c r="AR191" s="148" t="s">
        <v>494</v>
      </c>
      <c r="AT191" s="148" t="s">
        <v>490</v>
      </c>
      <c r="AU191" s="148" t="s">
        <v>86</v>
      </c>
      <c r="AY191" s="17" t="s">
        <v>339</v>
      </c>
      <c r="BE191" s="149">
        <f>IF(N191="základní",J191,0)</f>
        <v>0</v>
      </c>
      <c r="BF191" s="149">
        <f>IF(N191="snížená",J191,0)</f>
        <v>0</v>
      </c>
      <c r="BG191" s="149">
        <f>IF(N191="zákl. přenesená",J191,0)</f>
        <v>0</v>
      </c>
      <c r="BH191" s="149">
        <f>IF(N191="sníž. přenesená",J191,0)</f>
        <v>0</v>
      </c>
      <c r="BI191" s="149">
        <f>IF(N191="nulová",J191,0)</f>
        <v>0</v>
      </c>
      <c r="BJ191" s="17" t="s">
        <v>84</v>
      </c>
      <c r="BK191" s="149">
        <f>ROUND(I191*H191,2)</f>
        <v>0</v>
      </c>
      <c r="BL191" s="17" t="s">
        <v>494</v>
      </c>
      <c r="BM191" s="148" t="s">
        <v>1828</v>
      </c>
    </row>
    <row r="192" spans="2:65" s="1" customFormat="1" x14ac:dyDescent="0.2">
      <c r="B192" s="32"/>
      <c r="D192" s="150" t="s">
        <v>348</v>
      </c>
      <c r="F192" s="151" t="s">
        <v>1033</v>
      </c>
      <c r="I192" s="152"/>
      <c r="L192" s="32"/>
      <c r="M192" s="153"/>
      <c r="T192" s="56"/>
      <c r="AT192" s="17" t="s">
        <v>348</v>
      </c>
      <c r="AU192" s="17" t="s">
        <v>86</v>
      </c>
    </row>
    <row r="193" spans="2:65" s="1" customFormat="1" ht="16.5" customHeight="1" x14ac:dyDescent="0.2">
      <c r="B193" s="136"/>
      <c r="C193" s="169" t="s">
        <v>451</v>
      </c>
      <c r="D193" s="169" t="s">
        <v>490</v>
      </c>
      <c r="E193" s="170" t="s">
        <v>1035</v>
      </c>
      <c r="F193" s="171" t="s">
        <v>1036</v>
      </c>
      <c r="G193" s="172" t="s">
        <v>373</v>
      </c>
      <c r="H193" s="173">
        <v>0.72799999999999998</v>
      </c>
      <c r="I193" s="174"/>
      <c r="J193" s="175">
        <f>ROUND(I193*H193,2)</f>
        <v>0</v>
      </c>
      <c r="K193" s="171" t="s">
        <v>346</v>
      </c>
      <c r="L193" s="176"/>
      <c r="M193" s="177" t="s">
        <v>1</v>
      </c>
      <c r="N193" s="178" t="s">
        <v>42</v>
      </c>
      <c r="P193" s="146">
        <f>O193*H193</f>
        <v>0</v>
      </c>
      <c r="Q193" s="146">
        <v>2.4289999999999998</v>
      </c>
      <c r="R193" s="146">
        <f>Q193*H193</f>
        <v>1.7683119999999999</v>
      </c>
      <c r="S193" s="146">
        <v>0</v>
      </c>
      <c r="T193" s="147">
        <f>S193*H193</f>
        <v>0</v>
      </c>
      <c r="AR193" s="148" t="s">
        <v>494</v>
      </c>
      <c r="AT193" s="148" t="s">
        <v>490</v>
      </c>
      <c r="AU193" s="148" t="s">
        <v>86</v>
      </c>
      <c r="AY193" s="17" t="s">
        <v>339</v>
      </c>
      <c r="BE193" s="149">
        <f>IF(N193="základní",J193,0)</f>
        <v>0</v>
      </c>
      <c r="BF193" s="149">
        <f>IF(N193="snížená",J193,0)</f>
        <v>0</v>
      </c>
      <c r="BG193" s="149">
        <f>IF(N193="zákl. přenesená",J193,0)</f>
        <v>0</v>
      </c>
      <c r="BH193" s="149">
        <f>IF(N193="sníž. přenesená",J193,0)</f>
        <v>0</v>
      </c>
      <c r="BI193" s="149">
        <f>IF(N193="nulová",J193,0)</f>
        <v>0</v>
      </c>
      <c r="BJ193" s="17" t="s">
        <v>84</v>
      </c>
      <c r="BK193" s="149">
        <f>ROUND(I193*H193,2)</f>
        <v>0</v>
      </c>
      <c r="BL193" s="17" t="s">
        <v>494</v>
      </c>
      <c r="BM193" s="148" t="s">
        <v>1829</v>
      </c>
    </row>
    <row r="194" spans="2:65" s="1" customFormat="1" x14ac:dyDescent="0.2">
      <c r="B194" s="32"/>
      <c r="D194" s="150" t="s">
        <v>348</v>
      </c>
      <c r="F194" s="151" t="s">
        <v>1036</v>
      </c>
      <c r="I194" s="152"/>
      <c r="L194" s="32"/>
      <c r="M194" s="153"/>
      <c r="T194" s="56"/>
      <c r="AT194" s="17" t="s">
        <v>348</v>
      </c>
      <c r="AU194" s="17" t="s">
        <v>86</v>
      </c>
    </row>
    <row r="195" spans="2:65" s="12" customFormat="1" x14ac:dyDescent="0.2">
      <c r="B195" s="155"/>
      <c r="D195" s="150" t="s">
        <v>376</v>
      </c>
      <c r="E195" s="156" t="s">
        <v>1</v>
      </c>
      <c r="F195" s="157" t="s">
        <v>1830</v>
      </c>
      <c r="H195" s="158">
        <v>0.72799999999999998</v>
      </c>
      <c r="I195" s="159"/>
      <c r="L195" s="155"/>
      <c r="M195" s="160"/>
      <c r="T195" s="161"/>
      <c r="AT195" s="156" t="s">
        <v>376</v>
      </c>
      <c r="AU195" s="156" t="s">
        <v>86</v>
      </c>
      <c r="AV195" s="12" t="s">
        <v>86</v>
      </c>
      <c r="AW195" s="12" t="s">
        <v>34</v>
      </c>
      <c r="AX195" s="12" t="s">
        <v>84</v>
      </c>
      <c r="AY195" s="156" t="s">
        <v>339</v>
      </c>
    </row>
    <row r="196" spans="2:65" s="1" customFormat="1" ht="16.5" customHeight="1" x14ac:dyDescent="0.2">
      <c r="B196" s="136"/>
      <c r="C196" s="137" t="s">
        <v>7</v>
      </c>
      <c r="D196" s="137" t="s">
        <v>342</v>
      </c>
      <c r="E196" s="138" t="s">
        <v>1042</v>
      </c>
      <c r="F196" s="139" t="s">
        <v>1043</v>
      </c>
      <c r="G196" s="140" t="s">
        <v>381</v>
      </c>
      <c r="H196" s="141">
        <v>13.32</v>
      </c>
      <c r="I196" s="142"/>
      <c r="J196" s="143">
        <f>ROUND(I196*H196,2)</f>
        <v>0</v>
      </c>
      <c r="K196" s="139" t="s">
        <v>346</v>
      </c>
      <c r="L196" s="32"/>
      <c r="M196" s="144" t="s">
        <v>1</v>
      </c>
      <c r="N196" s="145" t="s">
        <v>42</v>
      </c>
      <c r="P196" s="146">
        <f>O196*H196</f>
        <v>0</v>
      </c>
      <c r="Q196" s="146">
        <v>0</v>
      </c>
      <c r="R196" s="146">
        <f>Q196*H196</f>
        <v>0</v>
      </c>
      <c r="S196" s="146">
        <v>0</v>
      </c>
      <c r="T196" s="147">
        <f>S196*H196</f>
        <v>0</v>
      </c>
      <c r="AR196" s="148" t="s">
        <v>249</v>
      </c>
      <c r="AT196" s="148" t="s">
        <v>342</v>
      </c>
      <c r="AU196" s="148" t="s">
        <v>86</v>
      </c>
      <c r="AY196" s="17" t="s">
        <v>339</v>
      </c>
      <c r="BE196" s="149">
        <f>IF(N196="základní",J196,0)</f>
        <v>0</v>
      </c>
      <c r="BF196" s="149">
        <f>IF(N196="snížená",J196,0)</f>
        <v>0</v>
      </c>
      <c r="BG196" s="149">
        <f>IF(N196="zákl. přenesená",J196,0)</f>
        <v>0</v>
      </c>
      <c r="BH196" s="149">
        <f>IF(N196="sníž. přenesená",J196,0)</f>
        <v>0</v>
      </c>
      <c r="BI196" s="149">
        <f>IF(N196="nulová",J196,0)</f>
        <v>0</v>
      </c>
      <c r="BJ196" s="17" t="s">
        <v>84</v>
      </c>
      <c r="BK196" s="149">
        <f>ROUND(I196*H196,2)</f>
        <v>0</v>
      </c>
      <c r="BL196" s="17" t="s">
        <v>249</v>
      </c>
      <c r="BM196" s="148" t="s">
        <v>1831</v>
      </c>
    </row>
    <row r="197" spans="2:65" s="1" customFormat="1" ht="19.2" x14ac:dyDescent="0.2">
      <c r="B197" s="32"/>
      <c r="D197" s="150" t="s">
        <v>348</v>
      </c>
      <c r="F197" s="151" t="s">
        <v>1045</v>
      </c>
      <c r="I197" s="152"/>
      <c r="L197" s="32"/>
      <c r="M197" s="153"/>
      <c r="T197" s="56"/>
      <c r="AT197" s="17" t="s">
        <v>348</v>
      </c>
      <c r="AU197" s="17" t="s">
        <v>86</v>
      </c>
    </row>
    <row r="198" spans="2:65" s="12" customFormat="1" x14ac:dyDescent="0.2">
      <c r="B198" s="155"/>
      <c r="D198" s="150" t="s">
        <v>376</v>
      </c>
      <c r="E198" s="156" t="s">
        <v>1</v>
      </c>
      <c r="F198" s="157" t="s">
        <v>1832</v>
      </c>
      <c r="H198" s="158">
        <v>6.12</v>
      </c>
      <c r="I198" s="159"/>
      <c r="L198" s="155"/>
      <c r="M198" s="160"/>
      <c r="T198" s="161"/>
      <c r="AT198" s="156" t="s">
        <v>376</v>
      </c>
      <c r="AU198" s="156" t="s">
        <v>86</v>
      </c>
      <c r="AV198" s="12" t="s">
        <v>86</v>
      </c>
      <c r="AW198" s="12" t="s">
        <v>34</v>
      </c>
      <c r="AX198" s="12" t="s">
        <v>77</v>
      </c>
      <c r="AY198" s="156" t="s">
        <v>339</v>
      </c>
    </row>
    <row r="199" spans="2:65" s="12" customFormat="1" x14ac:dyDescent="0.2">
      <c r="B199" s="155"/>
      <c r="D199" s="150" t="s">
        <v>376</v>
      </c>
      <c r="E199" s="156" t="s">
        <v>1</v>
      </c>
      <c r="F199" s="157" t="s">
        <v>1833</v>
      </c>
      <c r="H199" s="158">
        <v>7.2</v>
      </c>
      <c r="I199" s="159"/>
      <c r="L199" s="155"/>
      <c r="M199" s="160"/>
      <c r="T199" s="161"/>
      <c r="AT199" s="156" t="s">
        <v>376</v>
      </c>
      <c r="AU199" s="156" t="s">
        <v>86</v>
      </c>
      <c r="AV199" s="12" t="s">
        <v>86</v>
      </c>
      <c r="AW199" s="12" t="s">
        <v>34</v>
      </c>
      <c r="AX199" s="12" t="s">
        <v>77</v>
      </c>
      <c r="AY199" s="156" t="s">
        <v>339</v>
      </c>
    </row>
    <row r="200" spans="2:65" s="13" customFormat="1" x14ac:dyDescent="0.2">
      <c r="B200" s="162"/>
      <c r="D200" s="150" t="s">
        <v>376</v>
      </c>
      <c r="E200" s="163" t="s">
        <v>1</v>
      </c>
      <c r="F200" s="164" t="s">
        <v>398</v>
      </c>
      <c r="H200" s="165">
        <v>13.32</v>
      </c>
      <c r="I200" s="166"/>
      <c r="L200" s="162"/>
      <c r="M200" s="167"/>
      <c r="T200" s="168"/>
      <c r="AT200" s="163" t="s">
        <v>376</v>
      </c>
      <c r="AU200" s="163" t="s">
        <v>86</v>
      </c>
      <c r="AV200" s="13" t="s">
        <v>249</v>
      </c>
      <c r="AW200" s="13" t="s">
        <v>34</v>
      </c>
      <c r="AX200" s="13" t="s">
        <v>84</v>
      </c>
      <c r="AY200" s="163" t="s">
        <v>339</v>
      </c>
    </row>
    <row r="201" spans="2:65" s="1" customFormat="1" ht="16.5" customHeight="1" x14ac:dyDescent="0.2">
      <c r="B201" s="136"/>
      <c r="C201" s="169" t="s">
        <v>460</v>
      </c>
      <c r="D201" s="169" t="s">
        <v>490</v>
      </c>
      <c r="E201" s="170" t="s">
        <v>1015</v>
      </c>
      <c r="F201" s="171" t="s">
        <v>1016</v>
      </c>
      <c r="G201" s="172" t="s">
        <v>493</v>
      </c>
      <c r="H201" s="173">
        <v>3.5960000000000001</v>
      </c>
      <c r="I201" s="174"/>
      <c r="J201" s="175">
        <f>ROUND(I201*H201,2)</f>
        <v>0</v>
      </c>
      <c r="K201" s="171" t="s">
        <v>346</v>
      </c>
      <c r="L201" s="176"/>
      <c r="M201" s="177" t="s">
        <v>1</v>
      </c>
      <c r="N201" s="178" t="s">
        <v>42</v>
      </c>
      <c r="P201" s="146">
        <f>O201*H201</f>
        <v>0</v>
      </c>
      <c r="Q201" s="146">
        <v>1</v>
      </c>
      <c r="R201" s="146">
        <f>Q201*H201</f>
        <v>3.5960000000000001</v>
      </c>
      <c r="S201" s="146">
        <v>0</v>
      </c>
      <c r="T201" s="147">
        <f>S201*H201</f>
        <v>0</v>
      </c>
      <c r="AR201" s="148" t="s">
        <v>494</v>
      </c>
      <c r="AT201" s="148" t="s">
        <v>490</v>
      </c>
      <c r="AU201" s="148" t="s">
        <v>86</v>
      </c>
      <c r="AY201" s="17" t="s">
        <v>339</v>
      </c>
      <c r="BE201" s="149">
        <f>IF(N201="základní",J201,0)</f>
        <v>0</v>
      </c>
      <c r="BF201" s="149">
        <f>IF(N201="snížená",J201,0)</f>
        <v>0</v>
      </c>
      <c r="BG201" s="149">
        <f>IF(N201="zákl. přenesená",J201,0)</f>
        <v>0</v>
      </c>
      <c r="BH201" s="149">
        <f>IF(N201="sníž. přenesená",J201,0)</f>
        <v>0</v>
      </c>
      <c r="BI201" s="149">
        <f>IF(N201="nulová",J201,0)</f>
        <v>0</v>
      </c>
      <c r="BJ201" s="17" t="s">
        <v>84</v>
      </c>
      <c r="BK201" s="149">
        <f>ROUND(I201*H201,2)</f>
        <v>0</v>
      </c>
      <c r="BL201" s="17" t="s">
        <v>494</v>
      </c>
      <c r="BM201" s="148" t="s">
        <v>1834</v>
      </c>
    </row>
    <row r="202" spans="2:65" s="1" customFormat="1" x14ac:dyDescent="0.2">
      <c r="B202" s="32"/>
      <c r="D202" s="150" t="s">
        <v>348</v>
      </c>
      <c r="F202" s="151" t="s">
        <v>1016</v>
      </c>
      <c r="I202" s="152"/>
      <c r="L202" s="32"/>
      <c r="M202" s="153"/>
      <c r="T202" s="56"/>
      <c r="AT202" s="17" t="s">
        <v>348</v>
      </c>
      <c r="AU202" s="17" t="s">
        <v>86</v>
      </c>
    </row>
    <row r="203" spans="2:65" s="12" customFormat="1" x14ac:dyDescent="0.2">
      <c r="B203" s="155"/>
      <c r="D203" s="150" t="s">
        <v>376</v>
      </c>
      <c r="E203" s="156" t="s">
        <v>1</v>
      </c>
      <c r="F203" s="157" t="s">
        <v>1835</v>
      </c>
      <c r="H203" s="158">
        <v>3.5960000000000001</v>
      </c>
      <c r="I203" s="159"/>
      <c r="L203" s="155"/>
      <c r="M203" s="160"/>
      <c r="T203" s="161"/>
      <c r="AT203" s="156" t="s">
        <v>376</v>
      </c>
      <c r="AU203" s="156" t="s">
        <v>86</v>
      </c>
      <c r="AV203" s="12" t="s">
        <v>86</v>
      </c>
      <c r="AW203" s="12" t="s">
        <v>34</v>
      </c>
      <c r="AX203" s="12" t="s">
        <v>84</v>
      </c>
      <c r="AY203" s="156" t="s">
        <v>339</v>
      </c>
    </row>
    <row r="204" spans="2:65" s="1" customFormat="1" ht="16.5" customHeight="1" x14ac:dyDescent="0.2">
      <c r="B204" s="136"/>
      <c r="C204" s="169" t="s">
        <v>467</v>
      </c>
      <c r="D204" s="169" t="s">
        <v>490</v>
      </c>
      <c r="E204" s="170" t="s">
        <v>1019</v>
      </c>
      <c r="F204" s="171" t="s">
        <v>1020</v>
      </c>
      <c r="G204" s="172" t="s">
        <v>493</v>
      </c>
      <c r="H204" s="173">
        <v>0.86099999999999999</v>
      </c>
      <c r="I204" s="174"/>
      <c r="J204" s="175">
        <f>ROUND(I204*H204,2)</f>
        <v>0</v>
      </c>
      <c r="K204" s="171" t="s">
        <v>346</v>
      </c>
      <c r="L204" s="176"/>
      <c r="M204" s="177" t="s">
        <v>1</v>
      </c>
      <c r="N204" s="178" t="s">
        <v>42</v>
      </c>
      <c r="P204" s="146">
        <f>O204*H204</f>
        <v>0</v>
      </c>
      <c r="Q204" s="146">
        <v>1</v>
      </c>
      <c r="R204" s="146">
        <f>Q204*H204</f>
        <v>0.86099999999999999</v>
      </c>
      <c r="S204" s="146">
        <v>0</v>
      </c>
      <c r="T204" s="147">
        <f>S204*H204</f>
        <v>0</v>
      </c>
      <c r="AR204" s="148" t="s">
        <v>494</v>
      </c>
      <c r="AT204" s="148" t="s">
        <v>490</v>
      </c>
      <c r="AU204" s="148" t="s">
        <v>86</v>
      </c>
      <c r="AY204" s="17" t="s">
        <v>339</v>
      </c>
      <c r="BE204" s="149">
        <f>IF(N204="základní",J204,0)</f>
        <v>0</v>
      </c>
      <c r="BF204" s="149">
        <f>IF(N204="snížená",J204,0)</f>
        <v>0</v>
      </c>
      <c r="BG204" s="149">
        <f>IF(N204="zákl. přenesená",J204,0)</f>
        <v>0</v>
      </c>
      <c r="BH204" s="149">
        <f>IF(N204="sníž. přenesená",J204,0)</f>
        <v>0</v>
      </c>
      <c r="BI204" s="149">
        <f>IF(N204="nulová",J204,0)</f>
        <v>0</v>
      </c>
      <c r="BJ204" s="17" t="s">
        <v>84</v>
      </c>
      <c r="BK204" s="149">
        <f>ROUND(I204*H204,2)</f>
        <v>0</v>
      </c>
      <c r="BL204" s="17" t="s">
        <v>494</v>
      </c>
      <c r="BM204" s="148" t="s">
        <v>1836</v>
      </c>
    </row>
    <row r="205" spans="2:65" s="1" customFormat="1" x14ac:dyDescent="0.2">
      <c r="B205" s="32"/>
      <c r="D205" s="150" t="s">
        <v>348</v>
      </c>
      <c r="F205" s="151" t="s">
        <v>1020</v>
      </c>
      <c r="I205" s="152"/>
      <c r="L205" s="32"/>
      <c r="M205" s="153"/>
      <c r="T205" s="56"/>
      <c r="AT205" s="17" t="s">
        <v>348</v>
      </c>
      <c r="AU205" s="17" t="s">
        <v>86</v>
      </c>
    </row>
    <row r="206" spans="2:65" s="12" customFormat="1" x14ac:dyDescent="0.2">
      <c r="B206" s="155"/>
      <c r="D206" s="150" t="s">
        <v>376</v>
      </c>
      <c r="E206" s="156" t="s">
        <v>1</v>
      </c>
      <c r="F206" s="157" t="s">
        <v>1837</v>
      </c>
      <c r="H206" s="158">
        <v>0.86099999999999999</v>
      </c>
      <c r="I206" s="159"/>
      <c r="L206" s="155"/>
      <c r="M206" s="160"/>
      <c r="T206" s="161"/>
      <c r="AT206" s="156" t="s">
        <v>376</v>
      </c>
      <c r="AU206" s="156" t="s">
        <v>86</v>
      </c>
      <c r="AV206" s="12" t="s">
        <v>86</v>
      </c>
      <c r="AW206" s="12" t="s">
        <v>34</v>
      </c>
      <c r="AX206" s="12" t="s">
        <v>84</v>
      </c>
      <c r="AY206" s="156" t="s">
        <v>339</v>
      </c>
    </row>
    <row r="207" spans="2:65" s="1" customFormat="1" ht="16.5" customHeight="1" x14ac:dyDescent="0.2">
      <c r="B207" s="136"/>
      <c r="C207" s="169" t="s">
        <v>472</v>
      </c>
      <c r="D207" s="169" t="s">
        <v>490</v>
      </c>
      <c r="E207" s="170" t="s">
        <v>1047</v>
      </c>
      <c r="F207" s="171" t="s">
        <v>1048</v>
      </c>
      <c r="G207" s="172" t="s">
        <v>970</v>
      </c>
      <c r="H207" s="173">
        <v>46.62</v>
      </c>
      <c r="I207" s="174"/>
      <c r="J207" s="175">
        <f>ROUND(I207*H207,2)</f>
        <v>0</v>
      </c>
      <c r="K207" s="171" t="s">
        <v>1</v>
      </c>
      <c r="L207" s="176"/>
      <c r="M207" s="177" t="s">
        <v>1</v>
      </c>
      <c r="N207" s="178" t="s">
        <v>42</v>
      </c>
      <c r="P207" s="146">
        <f>O207*H207</f>
        <v>0</v>
      </c>
      <c r="Q207" s="146">
        <v>1E-3</v>
      </c>
      <c r="R207" s="146">
        <f>Q207*H207</f>
        <v>4.6620000000000002E-2</v>
      </c>
      <c r="S207" s="146">
        <v>0</v>
      </c>
      <c r="T207" s="147">
        <f>S207*H207</f>
        <v>0</v>
      </c>
      <c r="AR207" s="148" t="s">
        <v>494</v>
      </c>
      <c r="AT207" s="148" t="s">
        <v>490</v>
      </c>
      <c r="AU207" s="148" t="s">
        <v>86</v>
      </c>
      <c r="AY207" s="17" t="s">
        <v>339</v>
      </c>
      <c r="BE207" s="149">
        <f>IF(N207="základní",J207,0)</f>
        <v>0</v>
      </c>
      <c r="BF207" s="149">
        <f>IF(N207="snížená",J207,0)</f>
        <v>0</v>
      </c>
      <c r="BG207" s="149">
        <f>IF(N207="zákl. přenesená",J207,0)</f>
        <v>0</v>
      </c>
      <c r="BH207" s="149">
        <f>IF(N207="sníž. přenesená",J207,0)</f>
        <v>0</v>
      </c>
      <c r="BI207" s="149">
        <f>IF(N207="nulová",J207,0)</f>
        <v>0</v>
      </c>
      <c r="BJ207" s="17" t="s">
        <v>84</v>
      </c>
      <c r="BK207" s="149">
        <f>ROUND(I207*H207,2)</f>
        <v>0</v>
      </c>
      <c r="BL207" s="17" t="s">
        <v>494</v>
      </c>
      <c r="BM207" s="148" t="s">
        <v>1838</v>
      </c>
    </row>
    <row r="208" spans="2:65" s="1" customFormat="1" x14ac:dyDescent="0.2">
      <c r="B208" s="32"/>
      <c r="D208" s="150" t="s">
        <v>348</v>
      </c>
      <c r="F208" s="151" t="s">
        <v>1048</v>
      </c>
      <c r="I208" s="152"/>
      <c r="L208" s="32"/>
      <c r="M208" s="153"/>
      <c r="T208" s="56"/>
      <c r="AT208" s="17" t="s">
        <v>348</v>
      </c>
      <c r="AU208" s="17" t="s">
        <v>86</v>
      </c>
    </row>
    <row r="209" spans="2:65" s="1" customFormat="1" ht="21.75" customHeight="1" x14ac:dyDescent="0.2">
      <c r="B209" s="136"/>
      <c r="C209" s="137" t="s">
        <v>478</v>
      </c>
      <c r="D209" s="137" t="s">
        <v>342</v>
      </c>
      <c r="E209" s="138" t="s">
        <v>1839</v>
      </c>
      <c r="F209" s="139" t="s">
        <v>1840</v>
      </c>
      <c r="G209" s="140" t="s">
        <v>358</v>
      </c>
      <c r="H209" s="141">
        <v>3.6</v>
      </c>
      <c r="I209" s="142"/>
      <c r="J209" s="143">
        <f>ROUND(I209*H209,2)</f>
        <v>0</v>
      </c>
      <c r="K209" s="139" t="s">
        <v>346</v>
      </c>
      <c r="L209" s="32"/>
      <c r="M209" s="144" t="s">
        <v>1</v>
      </c>
      <c r="N209" s="145" t="s">
        <v>42</v>
      </c>
      <c r="P209" s="146">
        <f>O209*H209</f>
        <v>0</v>
      </c>
      <c r="Q209" s="146">
        <v>0</v>
      </c>
      <c r="R209" s="146">
        <f>Q209*H209</f>
        <v>0</v>
      </c>
      <c r="S209" s="146">
        <v>0</v>
      </c>
      <c r="T209" s="147">
        <f>S209*H209</f>
        <v>0</v>
      </c>
      <c r="AR209" s="148" t="s">
        <v>249</v>
      </c>
      <c r="AT209" s="148" t="s">
        <v>342</v>
      </c>
      <c r="AU209" s="148" t="s">
        <v>86</v>
      </c>
      <c r="AY209" s="17" t="s">
        <v>339</v>
      </c>
      <c r="BE209" s="149">
        <f>IF(N209="základní",J209,0)</f>
        <v>0</v>
      </c>
      <c r="BF209" s="149">
        <f>IF(N209="snížená",J209,0)</f>
        <v>0</v>
      </c>
      <c r="BG209" s="149">
        <f>IF(N209="zákl. přenesená",J209,0)</f>
        <v>0</v>
      </c>
      <c r="BH209" s="149">
        <f>IF(N209="sníž. přenesená",J209,0)</f>
        <v>0</v>
      </c>
      <c r="BI209" s="149">
        <f>IF(N209="nulová",J209,0)</f>
        <v>0</v>
      </c>
      <c r="BJ209" s="17" t="s">
        <v>84</v>
      </c>
      <c r="BK209" s="149">
        <f>ROUND(I209*H209,2)</f>
        <v>0</v>
      </c>
      <c r="BL209" s="17" t="s">
        <v>249</v>
      </c>
      <c r="BM209" s="148" t="s">
        <v>1841</v>
      </c>
    </row>
    <row r="210" spans="2:65" s="1" customFormat="1" ht="19.2" x14ac:dyDescent="0.2">
      <c r="B210" s="32"/>
      <c r="D210" s="150" t="s">
        <v>348</v>
      </c>
      <c r="F210" s="151" t="s">
        <v>1842</v>
      </c>
      <c r="I210" s="152"/>
      <c r="L210" s="32"/>
      <c r="M210" s="153"/>
      <c r="T210" s="56"/>
      <c r="AT210" s="17" t="s">
        <v>348</v>
      </c>
      <c r="AU210" s="17" t="s">
        <v>86</v>
      </c>
    </row>
    <row r="211" spans="2:65" s="1" customFormat="1" ht="16.5" customHeight="1" x14ac:dyDescent="0.2">
      <c r="B211" s="136"/>
      <c r="C211" s="169" t="s">
        <v>483</v>
      </c>
      <c r="D211" s="169" t="s">
        <v>490</v>
      </c>
      <c r="E211" s="170" t="s">
        <v>1843</v>
      </c>
      <c r="F211" s="171" t="s">
        <v>1844</v>
      </c>
      <c r="G211" s="172" t="s">
        <v>345</v>
      </c>
      <c r="H211" s="173">
        <v>1</v>
      </c>
      <c r="I211" s="174"/>
      <c r="J211" s="175">
        <f>ROUND(I211*H211,2)</f>
        <v>0</v>
      </c>
      <c r="K211" s="171" t="s">
        <v>346</v>
      </c>
      <c r="L211" s="176"/>
      <c r="M211" s="177" t="s">
        <v>1</v>
      </c>
      <c r="N211" s="178" t="s">
        <v>42</v>
      </c>
      <c r="P211" s="146">
        <f>O211*H211</f>
        <v>0</v>
      </c>
      <c r="Q211" s="146">
        <v>0</v>
      </c>
      <c r="R211" s="146">
        <f>Q211*H211</f>
        <v>0</v>
      </c>
      <c r="S211" s="146">
        <v>0</v>
      </c>
      <c r="T211" s="147">
        <f>S211*H211</f>
        <v>0</v>
      </c>
      <c r="AR211" s="148" t="s">
        <v>494</v>
      </c>
      <c r="AT211" s="148" t="s">
        <v>490</v>
      </c>
      <c r="AU211" s="148" t="s">
        <v>86</v>
      </c>
      <c r="AY211" s="17" t="s">
        <v>339</v>
      </c>
      <c r="BE211" s="149">
        <f>IF(N211="základní",J211,0)</f>
        <v>0</v>
      </c>
      <c r="BF211" s="149">
        <f>IF(N211="snížená",J211,0)</f>
        <v>0</v>
      </c>
      <c r="BG211" s="149">
        <f>IF(N211="zákl. přenesená",J211,0)</f>
        <v>0</v>
      </c>
      <c r="BH211" s="149">
        <f>IF(N211="sníž. přenesená",J211,0)</f>
        <v>0</v>
      </c>
      <c r="BI211" s="149">
        <f>IF(N211="nulová",J211,0)</f>
        <v>0</v>
      </c>
      <c r="BJ211" s="17" t="s">
        <v>84</v>
      </c>
      <c r="BK211" s="149">
        <f>ROUND(I211*H211,2)</f>
        <v>0</v>
      </c>
      <c r="BL211" s="17" t="s">
        <v>494</v>
      </c>
      <c r="BM211" s="148" t="s">
        <v>1845</v>
      </c>
    </row>
    <row r="212" spans="2:65" s="1" customFormat="1" x14ac:dyDescent="0.2">
      <c r="B212" s="32"/>
      <c r="D212" s="150" t="s">
        <v>348</v>
      </c>
      <c r="F212" s="151" t="s">
        <v>1844</v>
      </c>
      <c r="I212" s="152"/>
      <c r="L212" s="32"/>
      <c r="M212" s="153"/>
      <c r="T212" s="56"/>
      <c r="AT212" s="17" t="s">
        <v>348</v>
      </c>
      <c r="AU212" s="17" t="s">
        <v>86</v>
      </c>
    </row>
    <row r="213" spans="2:65" s="1" customFormat="1" ht="16.5" customHeight="1" x14ac:dyDescent="0.2">
      <c r="B213" s="136"/>
      <c r="C213" s="137" t="s">
        <v>489</v>
      </c>
      <c r="D213" s="137" t="s">
        <v>342</v>
      </c>
      <c r="E213" s="138" t="s">
        <v>1846</v>
      </c>
      <c r="F213" s="139" t="s">
        <v>1847</v>
      </c>
      <c r="G213" s="140" t="s">
        <v>345</v>
      </c>
      <c r="H213" s="141">
        <v>4</v>
      </c>
      <c r="I213" s="142"/>
      <c r="J213" s="143">
        <f>ROUND(I213*H213,2)</f>
        <v>0</v>
      </c>
      <c r="K213" s="139" t="s">
        <v>1</v>
      </c>
      <c r="L213" s="32"/>
      <c r="M213" s="144" t="s">
        <v>1</v>
      </c>
      <c r="N213" s="145" t="s">
        <v>42</v>
      </c>
      <c r="P213" s="146">
        <f>O213*H213</f>
        <v>0</v>
      </c>
      <c r="Q213" s="146">
        <v>0</v>
      </c>
      <c r="R213" s="146">
        <f>Q213*H213</f>
        <v>0</v>
      </c>
      <c r="S213" s="146">
        <v>0</v>
      </c>
      <c r="T213" s="147">
        <f>S213*H213</f>
        <v>0</v>
      </c>
      <c r="AR213" s="148" t="s">
        <v>249</v>
      </c>
      <c r="AT213" s="148" t="s">
        <v>342</v>
      </c>
      <c r="AU213" s="148" t="s">
        <v>86</v>
      </c>
      <c r="AY213" s="17" t="s">
        <v>339</v>
      </c>
      <c r="BE213" s="149">
        <f>IF(N213="základní",J213,0)</f>
        <v>0</v>
      </c>
      <c r="BF213" s="149">
        <f>IF(N213="snížená",J213,0)</f>
        <v>0</v>
      </c>
      <c r="BG213" s="149">
        <f>IF(N213="zákl. přenesená",J213,0)</f>
        <v>0</v>
      </c>
      <c r="BH213" s="149">
        <f>IF(N213="sníž. přenesená",J213,0)</f>
        <v>0</v>
      </c>
      <c r="BI213" s="149">
        <f>IF(N213="nulová",J213,0)</f>
        <v>0</v>
      </c>
      <c r="BJ213" s="17" t="s">
        <v>84</v>
      </c>
      <c r="BK213" s="149">
        <f>ROUND(I213*H213,2)</f>
        <v>0</v>
      </c>
      <c r="BL213" s="17" t="s">
        <v>249</v>
      </c>
      <c r="BM213" s="148" t="s">
        <v>1848</v>
      </c>
    </row>
    <row r="214" spans="2:65" s="1" customFormat="1" ht="28.8" x14ac:dyDescent="0.2">
      <c r="B214" s="32"/>
      <c r="D214" s="150" t="s">
        <v>348</v>
      </c>
      <c r="F214" s="151" t="s">
        <v>1849</v>
      </c>
      <c r="I214" s="152"/>
      <c r="L214" s="32"/>
      <c r="M214" s="153"/>
      <c r="T214" s="56"/>
      <c r="AT214" s="17" t="s">
        <v>348</v>
      </c>
      <c r="AU214" s="17" t="s">
        <v>86</v>
      </c>
    </row>
    <row r="215" spans="2:65" s="1" customFormat="1" ht="16.5" customHeight="1" x14ac:dyDescent="0.2">
      <c r="B215" s="136"/>
      <c r="C215" s="169" t="s">
        <v>497</v>
      </c>
      <c r="D215" s="169" t="s">
        <v>490</v>
      </c>
      <c r="E215" s="170" t="s">
        <v>1035</v>
      </c>
      <c r="F215" s="171" t="s">
        <v>1036</v>
      </c>
      <c r="G215" s="172" t="s">
        <v>373</v>
      </c>
      <c r="H215" s="173">
        <v>0.22800000000000001</v>
      </c>
      <c r="I215" s="174"/>
      <c r="J215" s="175">
        <f>ROUND(I215*H215,2)</f>
        <v>0</v>
      </c>
      <c r="K215" s="171" t="s">
        <v>346</v>
      </c>
      <c r="L215" s="176"/>
      <c r="M215" s="177" t="s">
        <v>1</v>
      </c>
      <c r="N215" s="178" t="s">
        <v>42</v>
      </c>
      <c r="P215" s="146">
        <f>O215*H215</f>
        <v>0</v>
      </c>
      <c r="Q215" s="146">
        <v>2.4289999999999998</v>
      </c>
      <c r="R215" s="146">
        <f>Q215*H215</f>
        <v>0.55381199999999997</v>
      </c>
      <c r="S215" s="146">
        <v>0</v>
      </c>
      <c r="T215" s="147">
        <f>S215*H215</f>
        <v>0</v>
      </c>
      <c r="AR215" s="148" t="s">
        <v>494</v>
      </c>
      <c r="AT215" s="148" t="s">
        <v>490</v>
      </c>
      <c r="AU215" s="148" t="s">
        <v>86</v>
      </c>
      <c r="AY215" s="17" t="s">
        <v>339</v>
      </c>
      <c r="BE215" s="149">
        <f>IF(N215="základní",J215,0)</f>
        <v>0</v>
      </c>
      <c r="BF215" s="149">
        <f>IF(N215="snížená",J215,0)</f>
        <v>0</v>
      </c>
      <c r="BG215" s="149">
        <f>IF(N215="zákl. přenesená",J215,0)</f>
        <v>0</v>
      </c>
      <c r="BH215" s="149">
        <f>IF(N215="sníž. přenesená",J215,0)</f>
        <v>0</v>
      </c>
      <c r="BI215" s="149">
        <f>IF(N215="nulová",J215,0)</f>
        <v>0</v>
      </c>
      <c r="BJ215" s="17" t="s">
        <v>84</v>
      </c>
      <c r="BK215" s="149">
        <f>ROUND(I215*H215,2)</f>
        <v>0</v>
      </c>
      <c r="BL215" s="17" t="s">
        <v>494</v>
      </c>
      <c r="BM215" s="148" t="s">
        <v>1850</v>
      </c>
    </row>
    <row r="216" spans="2:65" s="1" customFormat="1" x14ac:dyDescent="0.2">
      <c r="B216" s="32"/>
      <c r="D216" s="150" t="s">
        <v>348</v>
      </c>
      <c r="F216" s="151" t="s">
        <v>1036</v>
      </c>
      <c r="I216" s="152"/>
      <c r="L216" s="32"/>
      <c r="M216" s="153"/>
      <c r="T216" s="56"/>
      <c r="AT216" s="17" t="s">
        <v>348</v>
      </c>
      <c r="AU216" s="17" t="s">
        <v>86</v>
      </c>
    </row>
    <row r="217" spans="2:65" s="12" customFormat="1" x14ac:dyDescent="0.2">
      <c r="B217" s="155"/>
      <c r="D217" s="150" t="s">
        <v>376</v>
      </c>
      <c r="E217" s="156" t="s">
        <v>1</v>
      </c>
      <c r="F217" s="157" t="s">
        <v>1851</v>
      </c>
      <c r="H217" s="158">
        <v>0.22800000000000001</v>
      </c>
      <c r="I217" s="159"/>
      <c r="L217" s="155"/>
      <c r="M217" s="160"/>
      <c r="T217" s="161"/>
      <c r="AT217" s="156" t="s">
        <v>376</v>
      </c>
      <c r="AU217" s="156" t="s">
        <v>86</v>
      </c>
      <c r="AV217" s="12" t="s">
        <v>86</v>
      </c>
      <c r="AW217" s="12" t="s">
        <v>34</v>
      </c>
      <c r="AX217" s="12" t="s">
        <v>84</v>
      </c>
      <c r="AY217" s="156" t="s">
        <v>339</v>
      </c>
    </row>
    <row r="218" spans="2:65" s="1" customFormat="1" ht="16.5" customHeight="1" x14ac:dyDescent="0.2">
      <c r="B218" s="136"/>
      <c r="C218" s="169" t="s">
        <v>501</v>
      </c>
      <c r="D218" s="169" t="s">
        <v>490</v>
      </c>
      <c r="E218" s="170" t="s">
        <v>1852</v>
      </c>
      <c r="F218" s="171" t="s">
        <v>1853</v>
      </c>
      <c r="G218" s="172" t="s">
        <v>358</v>
      </c>
      <c r="H218" s="173">
        <v>12</v>
      </c>
      <c r="I218" s="174"/>
      <c r="J218" s="175">
        <f>ROUND(I218*H218,2)</f>
        <v>0</v>
      </c>
      <c r="K218" s="171" t="s">
        <v>346</v>
      </c>
      <c r="L218" s="176"/>
      <c r="M218" s="177" t="s">
        <v>1</v>
      </c>
      <c r="N218" s="178" t="s">
        <v>42</v>
      </c>
      <c r="P218" s="146">
        <f>O218*H218</f>
        <v>0</v>
      </c>
      <c r="Q218" s="146">
        <v>3.2000000000000002E-3</v>
      </c>
      <c r="R218" s="146">
        <f>Q218*H218</f>
        <v>3.8400000000000004E-2</v>
      </c>
      <c r="S218" s="146">
        <v>0</v>
      </c>
      <c r="T218" s="147">
        <f>S218*H218</f>
        <v>0</v>
      </c>
      <c r="AR218" s="148" t="s">
        <v>494</v>
      </c>
      <c r="AT218" s="148" t="s">
        <v>490</v>
      </c>
      <c r="AU218" s="148" t="s">
        <v>86</v>
      </c>
      <c r="AY218" s="17" t="s">
        <v>339</v>
      </c>
      <c r="BE218" s="149">
        <f>IF(N218="základní",J218,0)</f>
        <v>0</v>
      </c>
      <c r="BF218" s="149">
        <f>IF(N218="snížená",J218,0)</f>
        <v>0</v>
      </c>
      <c r="BG218" s="149">
        <f>IF(N218="zákl. přenesená",J218,0)</f>
        <v>0</v>
      </c>
      <c r="BH218" s="149">
        <f>IF(N218="sníž. přenesená",J218,0)</f>
        <v>0</v>
      </c>
      <c r="BI218" s="149">
        <f>IF(N218="nulová",J218,0)</f>
        <v>0</v>
      </c>
      <c r="BJ218" s="17" t="s">
        <v>84</v>
      </c>
      <c r="BK218" s="149">
        <f>ROUND(I218*H218,2)</f>
        <v>0</v>
      </c>
      <c r="BL218" s="17" t="s">
        <v>494</v>
      </c>
      <c r="BM218" s="148" t="s">
        <v>1854</v>
      </c>
    </row>
    <row r="219" spans="2:65" s="1" customFormat="1" x14ac:dyDescent="0.2">
      <c r="B219" s="32"/>
      <c r="D219" s="150" t="s">
        <v>348</v>
      </c>
      <c r="F219" s="151" t="s">
        <v>1853</v>
      </c>
      <c r="I219" s="152"/>
      <c r="L219" s="32"/>
      <c r="M219" s="153"/>
      <c r="T219" s="56"/>
      <c r="AT219" s="17" t="s">
        <v>348</v>
      </c>
      <c r="AU219" s="17" t="s">
        <v>86</v>
      </c>
    </row>
    <row r="220" spans="2:65" s="12" customFormat="1" x14ac:dyDescent="0.2">
      <c r="B220" s="155"/>
      <c r="D220" s="150" t="s">
        <v>376</v>
      </c>
      <c r="E220" s="156" t="s">
        <v>1</v>
      </c>
      <c r="F220" s="157" t="s">
        <v>1855</v>
      </c>
      <c r="H220" s="158">
        <v>12</v>
      </c>
      <c r="I220" s="159"/>
      <c r="L220" s="155"/>
      <c r="M220" s="160"/>
      <c r="T220" s="161"/>
      <c r="AT220" s="156" t="s">
        <v>376</v>
      </c>
      <c r="AU220" s="156" t="s">
        <v>86</v>
      </c>
      <c r="AV220" s="12" t="s">
        <v>86</v>
      </c>
      <c r="AW220" s="12" t="s">
        <v>34</v>
      </c>
      <c r="AX220" s="12" t="s">
        <v>84</v>
      </c>
      <c r="AY220" s="156" t="s">
        <v>339</v>
      </c>
    </row>
    <row r="221" spans="2:65" s="1" customFormat="1" ht="16.5" customHeight="1" x14ac:dyDescent="0.2">
      <c r="B221" s="136"/>
      <c r="C221" s="169" t="s">
        <v>505</v>
      </c>
      <c r="D221" s="169" t="s">
        <v>490</v>
      </c>
      <c r="E221" s="170" t="s">
        <v>1856</v>
      </c>
      <c r="F221" s="171" t="s">
        <v>1857</v>
      </c>
      <c r="G221" s="172" t="s">
        <v>345</v>
      </c>
      <c r="H221" s="173">
        <v>8</v>
      </c>
      <c r="I221" s="174"/>
      <c r="J221" s="175">
        <f>ROUND(I221*H221,2)</f>
        <v>0</v>
      </c>
      <c r="K221" s="171" t="s">
        <v>346</v>
      </c>
      <c r="L221" s="176"/>
      <c r="M221" s="177" t="s">
        <v>1</v>
      </c>
      <c r="N221" s="178" t="s">
        <v>42</v>
      </c>
      <c r="P221" s="146">
        <f>O221*H221</f>
        <v>0</v>
      </c>
      <c r="Q221" s="146">
        <v>1.4999999999999999E-4</v>
      </c>
      <c r="R221" s="146">
        <f>Q221*H221</f>
        <v>1.1999999999999999E-3</v>
      </c>
      <c r="S221" s="146">
        <v>0</v>
      </c>
      <c r="T221" s="147">
        <f>S221*H221</f>
        <v>0</v>
      </c>
      <c r="AR221" s="148" t="s">
        <v>494</v>
      </c>
      <c r="AT221" s="148" t="s">
        <v>490</v>
      </c>
      <c r="AU221" s="148" t="s">
        <v>86</v>
      </c>
      <c r="AY221" s="17" t="s">
        <v>339</v>
      </c>
      <c r="BE221" s="149">
        <f>IF(N221="základní",J221,0)</f>
        <v>0</v>
      </c>
      <c r="BF221" s="149">
        <f>IF(N221="snížená",J221,0)</f>
        <v>0</v>
      </c>
      <c r="BG221" s="149">
        <f>IF(N221="zákl. přenesená",J221,0)</f>
        <v>0</v>
      </c>
      <c r="BH221" s="149">
        <f>IF(N221="sníž. přenesená",J221,0)</f>
        <v>0</v>
      </c>
      <c r="BI221" s="149">
        <f>IF(N221="nulová",J221,0)</f>
        <v>0</v>
      </c>
      <c r="BJ221" s="17" t="s">
        <v>84</v>
      </c>
      <c r="BK221" s="149">
        <f>ROUND(I221*H221,2)</f>
        <v>0</v>
      </c>
      <c r="BL221" s="17" t="s">
        <v>494</v>
      </c>
      <c r="BM221" s="148" t="s">
        <v>1858</v>
      </c>
    </row>
    <row r="222" spans="2:65" s="1" customFormat="1" x14ac:dyDescent="0.2">
      <c r="B222" s="32"/>
      <c r="D222" s="150" t="s">
        <v>348</v>
      </c>
      <c r="F222" s="151" t="s">
        <v>1857</v>
      </c>
      <c r="I222" s="152"/>
      <c r="L222" s="32"/>
      <c r="M222" s="153"/>
      <c r="T222" s="56"/>
      <c r="AT222" s="17" t="s">
        <v>348</v>
      </c>
      <c r="AU222" s="17" t="s">
        <v>86</v>
      </c>
    </row>
    <row r="223" spans="2:65" s="1" customFormat="1" ht="16.5" customHeight="1" x14ac:dyDescent="0.2">
      <c r="B223" s="136"/>
      <c r="C223" s="169" t="s">
        <v>509</v>
      </c>
      <c r="D223" s="169" t="s">
        <v>490</v>
      </c>
      <c r="E223" s="170" t="s">
        <v>1859</v>
      </c>
      <c r="F223" s="171" t="s">
        <v>1860</v>
      </c>
      <c r="G223" s="172" t="s">
        <v>345</v>
      </c>
      <c r="H223" s="173">
        <v>4</v>
      </c>
      <c r="I223" s="174"/>
      <c r="J223" s="175">
        <f>ROUND(I223*H223,2)</f>
        <v>0</v>
      </c>
      <c r="K223" s="171" t="s">
        <v>346</v>
      </c>
      <c r="L223" s="176"/>
      <c r="M223" s="177" t="s">
        <v>1</v>
      </c>
      <c r="N223" s="178" t="s">
        <v>42</v>
      </c>
      <c r="P223" s="146">
        <f>O223*H223</f>
        <v>0</v>
      </c>
      <c r="Q223" s="146">
        <v>0</v>
      </c>
      <c r="R223" s="146">
        <f>Q223*H223</f>
        <v>0</v>
      </c>
      <c r="S223" s="146">
        <v>0</v>
      </c>
      <c r="T223" s="147">
        <f>S223*H223</f>
        <v>0</v>
      </c>
      <c r="AR223" s="148" t="s">
        <v>494</v>
      </c>
      <c r="AT223" s="148" t="s">
        <v>490</v>
      </c>
      <c r="AU223" s="148" t="s">
        <v>86</v>
      </c>
      <c r="AY223" s="17" t="s">
        <v>339</v>
      </c>
      <c r="BE223" s="149">
        <f>IF(N223="základní",J223,0)</f>
        <v>0</v>
      </c>
      <c r="BF223" s="149">
        <f>IF(N223="snížená",J223,0)</f>
        <v>0</v>
      </c>
      <c r="BG223" s="149">
        <f>IF(N223="zákl. přenesená",J223,0)</f>
        <v>0</v>
      </c>
      <c r="BH223" s="149">
        <f>IF(N223="sníž. přenesená",J223,0)</f>
        <v>0</v>
      </c>
      <c r="BI223" s="149">
        <f>IF(N223="nulová",J223,0)</f>
        <v>0</v>
      </c>
      <c r="BJ223" s="17" t="s">
        <v>84</v>
      </c>
      <c r="BK223" s="149">
        <f>ROUND(I223*H223,2)</f>
        <v>0</v>
      </c>
      <c r="BL223" s="17" t="s">
        <v>494</v>
      </c>
      <c r="BM223" s="148" t="s">
        <v>1861</v>
      </c>
    </row>
    <row r="224" spans="2:65" s="1" customFormat="1" x14ac:dyDescent="0.2">
      <c r="B224" s="32"/>
      <c r="D224" s="150" t="s">
        <v>348</v>
      </c>
      <c r="F224" s="151" t="s">
        <v>1860</v>
      </c>
      <c r="I224" s="152"/>
      <c r="L224" s="32"/>
      <c r="M224" s="153"/>
      <c r="T224" s="56"/>
      <c r="AT224" s="17" t="s">
        <v>348</v>
      </c>
      <c r="AU224" s="17" t="s">
        <v>86</v>
      </c>
    </row>
    <row r="225" spans="2:65" s="11" customFormat="1" ht="25.95" customHeight="1" x14ac:dyDescent="0.25">
      <c r="B225" s="124"/>
      <c r="D225" s="125" t="s">
        <v>76</v>
      </c>
      <c r="E225" s="126" t="s">
        <v>525</v>
      </c>
      <c r="F225" s="126" t="s">
        <v>526</v>
      </c>
      <c r="I225" s="127"/>
      <c r="J225" s="128">
        <f>BK225</f>
        <v>0</v>
      </c>
      <c r="L225" s="124"/>
      <c r="M225" s="129"/>
      <c r="P225" s="130">
        <f>SUM(P226:P302)</f>
        <v>0</v>
      </c>
      <c r="R225" s="130">
        <f>SUM(R226:R302)</f>
        <v>0</v>
      </c>
      <c r="T225" s="131">
        <f>SUM(T226:T302)</f>
        <v>0</v>
      </c>
      <c r="AR225" s="125" t="s">
        <v>249</v>
      </c>
      <c r="AT225" s="132" t="s">
        <v>76</v>
      </c>
      <c r="AU225" s="132" t="s">
        <v>77</v>
      </c>
      <c r="AY225" s="125" t="s">
        <v>339</v>
      </c>
      <c r="BK225" s="133">
        <f>SUM(BK226:BK302)</f>
        <v>0</v>
      </c>
    </row>
    <row r="226" spans="2:65" s="1" customFormat="1" ht="16.5" customHeight="1" x14ac:dyDescent="0.2">
      <c r="B226" s="136"/>
      <c r="C226" s="137" t="s">
        <v>513</v>
      </c>
      <c r="D226" s="137" t="s">
        <v>342</v>
      </c>
      <c r="E226" s="138" t="s">
        <v>613</v>
      </c>
      <c r="F226" s="139" t="s">
        <v>614</v>
      </c>
      <c r="G226" s="140" t="s">
        <v>493</v>
      </c>
      <c r="H226" s="141">
        <v>302.37299999999999</v>
      </c>
      <c r="I226" s="142"/>
      <c r="J226" s="143">
        <f>ROUND(I226*H226,2)</f>
        <v>0</v>
      </c>
      <c r="K226" s="139" t="s">
        <v>346</v>
      </c>
      <c r="L226" s="32"/>
      <c r="M226" s="144" t="s">
        <v>1</v>
      </c>
      <c r="N226" s="145" t="s">
        <v>42</v>
      </c>
      <c r="P226" s="146">
        <f>O226*H226</f>
        <v>0</v>
      </c>
      <c r="Q226" s="146">
        <v>0</v>
      </c>
      <c r="R226" s="146">
        <f>Q226*H226</f>
        <v>0</v>
      </c>
      <c r="S226" s="146">
        <v>0</v>
      </c>
      <c r="T226" s="147">
        <f>S226*H226</f>
        <v>0</v>
      </c>
      <c r="AR226" s="148" t="s">
        <v>530</v>
      </c>
      <c r="AT226" s="148" t="s">
        <v>342</v>
      </c>
      <c r="AU226" s="148" t="s">
        <v>84</v>
      </c>
      <c r="AY226" s="17" t="s">
        <v>339</v>
      </c>
      <c r="BE226" s="149">
        <f>IF(N226="základní",J226,0)</f>
        <v>0</v>
      </c>
      <c r="BF226" s="149">
        <f>IF(N226="snížená",J226,0)</f>
        <v>0</v>
      </c>
      <c r="BG226" s="149">
        <f>IF(N226="zákl. přenesená",J226,0)</f>
        <v>0</v>
      </c>
      <c r="BH226" s="149">
        <f>IF(N226="sníž. přenesená",J226,0)</f>
        <v>0</v>
      </c>
      <c r="BI226" s="149">
        <f>IF(N226="nulová",J226,0)</f>
        <v>0</v>
      </c>
      <c r="BJ226" s="17" t="s">
        <v>84</v>
      </c>
      <c r="BK226" s="149">
        <f>ROUND(I226*H226,2)</f>
        <v>0</v>
      </c>
      <c r="BL226" s="17" t="s">
        <v>530</v>
      </c>
      <c r="BM226" s="148" t="s">
        <v>1862</v>
      </c>
    </row>
    <row r="227" spans="2:65" s="1" customFormat="1" ht="28.8" x14ac:dyDescent="0.2">
      <c r="B227" s="32"/>
      <c r="D227" s="150" t="s">
        <v>348</v>
      </c>
      <c r="F227" s="151" t="s">
        <v>616</v>
      </c>
      <c r="I227" s="152"/>
      <c r="L227" s="32"/>
      <c r="M227" s="153"/>
      <c r="T227" s="56"/>
      <c r="AT227" s="17" t="s">
        <v>348</v>
      </c>
      <c r="AU227" s="17" t="s">
        <v>84</v>
      </c>
    </row>
    <row r="228" spans="2:65" s="12" customFormat="1" x14ac:dyDescent="0.2">
      <c r="B228" s="155"/>
      <c r="D228" s="150" t="s">
        <v>376</v>
      </c>
      <c r="E228" s="156" t="s">
        <v>1</v>
      </c>
      <c r="F228" s="157" t="s">
        <v>1863</v>
      </c>
      <c r="H228" s="158">
        <v>231.66</v>
      </c>
      <c r="I228" s="159"/>
      <c r="L228" s="155"/>
      <c r="M228" s="160"/>
      <c r="T228" s="161"/>
      <c r="AT228" s="156" t="s">
        <v>376</v>
      </c>
      <c r="AU228" s="156" t="s">
        <v>84</v>
      </c>
      <c r="AV228" s="12" t="s">
        <v>86</v>
      </c>
      <c r="AW228" s="12" t="s">
        <v>34</v>
      </c>
      <c r="AX228" s="12" t="s">
        <v>77</v>
      </c>
      <c r="AY228" s="156" t="s">
        <v>339</v>
      </c>
    </row>
    <row r="229" spans="2:65" s="12" customFormat="1" x14ac:dyDescent="0.2">
      <c r="B229" s="155"/>
      <c r="D229" s="150" t="s">
        <v>376</v>
      </c>
      <c r="E229" s="156" t="s">
        <v>1</v>
      </c>
      <c r="F229" s="157" t="s">
        <v>1864</v>
      </c>
      <c r="H229" s="158">
        <v>70.712999999999994</v>
      </c>
      <c r="I229" s="159"/>
      <c r="L229" s="155"/>
      <c r="M229" s="160"/>
      <c r="T229" s="161"/>
      <c r="AT229" s="156" t="s">
        <v>376</v>
      </c>
      <c r="AU229" s="156" t="s">
        <v>84</v>
      </c>
      <c r="AV229" s="12" t="s">
        <v>86</v>
      </c>
      <c r="AW229" s="12" t="s">
        <v>34</v>
      </c>
      <c r="AX229" s="12" t="s">
        <v>77</v>
      </c>
      <c r="AY229" s="156" t="s">
        <v>339</v>
      </c>
    </row>
    <row r="230" spans="2:65" s="13" customFormat="1" x14ac:dyDescent="0.2">
      <c r="B230" s="162"/>
      <c r="D230" s="150" t="s">
        <v>376</v>
      </c>
      <c r="E230" s="163" t="s">
        <v>1</v>
      </c>
      <c r="F230" s="164" t="s">
        <v>398</v>
      </c>
      <c r="H230" s="165">
        <v>302.37299999999999</v>
      </c>
      <c r="I230" s="166"/>
      <c r="L230" s="162"/>
      <c r="M230" s="167"/>
      <c r="T230" s="168"/>
      <c r="AT230" s="163" t="s">
        <v>376</v>
      </c>
      <c r="AU230" s="163" t="s">
        <v>84</v>
      </c>
      <c r="AV230" s="13" t="s">
        <v>249</v>
      </c>
      <c r="AW230" s="13" t="s">
        <v>34</v>
      </c>
      <c r="AX230" s="13" t="s">
        <v>84</v>
      </c>
      <c r="AY230" s="163" t="s">
        <v>339</v>
      </c>
    </row>
    <row r="231" spans="2:65" s="1" customFormat="1" ht="24.15" customHeight="1" x14ac:dyDescent="0.2">
      <c r="B231" s="136"/>
      <c r="C231" s="137" t="s">
        <v>517</v>
      </c>
      <c r="D231" s="137" t="s">
        <v>342</v>
      </c>
      <c r="E231" s="138" t="s">
        <v>568</v>
      </c>
      <c r="F231" s="139" t="s">
        <v>569</v>
      </c>
      <c r="G231" s="140" t="s">
        <v>493</v>
      </c>
      <c r="H231" s="141">
        <v>26</v>
      </c>
      <c r="I231" s="142"/>
      <c r="J231" s="143">
        <f>ROUND(I231*H231,2)</f>
        <v>0</v>
      </c>
      <c r="K231" s="139" t="s">
        <v>346</v>
      </c>
      <c r="L231" s="32"/>
      <c r="M231" s="144" t="s">
        <v>1</v>
      </c>
      <c r="N231" s="145" t="s">
        <v>42</v>
      </c>
      <c r="P231" s="146">
        <f>O231*H231</f>
        <v>0</v>
      </c>
      <c r="Q231" s="146">
        <v>0</v>
      </c>
      <c r="R231" s="146">
        <f>Q231*H231</f>
        <v>0</v>
      </c>
      <c r="S231" s="146">
        <v>0</v>
      </c>
      <c r="T231" s="147">
        <f>S231*H231</f>
        <v>0</v>
      </c>
      <c r="AR231" s="148" t="s">
        <v>530</v>
      </c>
      <c r="AT231" s="148" t="s">
        <v>342</v>
      </c>
      <c r="AU231" s="148" t="s">
        <v>84</v>
      </c>
      <c r="AY231" s="17" t="s">
        <v>339</v>
      </c>
      <c r="BE231" s="149">
        <f>IF(N231="základní",J231,0)</f>
        <v>0</v>
      </c>
      <c r="BF231" s="149">
        <f>IF(N231="snížená",J231,0)</f>
        <v>0</v>
      </c>
      <c r="BG231" s="149">
        <f>IF(N231="zákl. přenesená",J231,0)</f>
        <v>0</v>
      </c>
      <c r="BH231" s="149">
        <f>IF(N231="sníž. přenesená",J231,0)</f>
        <v>0</v>
      </c>
      <c r="BI231" s="149">
        <f>IF(N231="nulová",J231,0)</f>
        <v>0</v>
      </c>
      <c r="BJ231" s="17" t="s">
        <v>84</v>
      </c>
      <c r="BK231" s="149">
        <f>ROUND(I231*H231,2)</f>
        <v>0</v>
      </c>
      <c r="BL231" s="17" t="s">
        <v>530</v>
      </c>
      <c r="BM231" s="148" t="s">
        <v>1865</v>
      </c>
    </row>
    <row r="232" spans="2:65" s="1" customFormat="1" ht="38.4" x14ac:dyDescent="0.2">
      <c r="B232" s="32"/>
      <c r="D232" s="150" t="s">
        <v>348</v>
      </c>
      <c r="F232" s="151" t="s">
        <v>571</v>
      </c>
      <c r="I232" s="152"/>
      <c r="L232" s="32"/>
      <c r="M232" s="153"/>
      <c r="T232" s="56"/>
      <c r="AT232" s="17" t="s">
        <v>348</v>
      </c>
      <c r="AU232" s="17" t="s">
        <v>84</v>
      </c>
    </row>
    <row r="233" spans="2:65" s="12" customFormat="1" x14ac:dyDescent="0.2">
      <c r="B233" s="155"/>
      <c r="D233" s="150" t="s">
        <v>376</v>
      </c>
      <c r="E233" s="156" t="s">
        <v>1</v>
      </c>
      <c r="F233" s="157" t="s">
        <v>1866</v>
      </c>
      <c r="H233" s="158">
        <v>26</v>
      </c>
      <c r="I233" s="159"/>
      <c r="L233" s="155"/>
      <c r="M233" s="160"/>
      <c r="T233" s="161"/>
      <c r="AT233" s="156" t="s">
        <v>376</v>
      </c>
      <c r="AU233" s="156" t="s">
        <v>84</v>
      </c>
      <c r="AV233" s="12" t="s">
        <v>86</v>
      </c>
      <c r="AW233" s="12" t="s">
        <v>34</v>
      </c>
      <c r="AX233" s="12" t="s">
        <v>84</v>
      </c>
      <c r="AY233" s="156" t="s">
        <v>339</v>
      </c>
    </row>
    <row r="234" spans="2:65" s="1" customFormat="1" ht="16.5" customHeight="1" x14ac:dyDescent="0.2">
      <c r="B234" s="136"/>
      <c r="C234" s="137" t="s">
        <v>521</v>
      </c>
      <c r="D234" s="137" t="s">
        <v>342</v>
      </c>
      <c r="E234" s="138" t="s">
        <v>865</v>
      </c>
      <c r="F234" s="139" t="s">
        <v>866</v>
      </c>
      <c r="G234" s="140" t="s">
        <v>493</v>
      </c>
      <c r="H234" s="141">
        <v>133.22999999999999</v>
      </c>
      <c r="I234" s="142"/>
      <c r="J234" s="143">
        <f>ROUND(I234*H234,2)</f>
        <v>0</v>
      </c>
      <c r="K234" s="139" t="s">
        <v>346</v>
      </c>
      <c r="L234" s="32"/>
      <c r="M234" s="144" t="s">
        <v>1</v>
      </c>
      <c r="N234" s="145" t="s">
        <v>42</v>
      </c>
      <c r="P234" s="146">
        <f>O234*H234</f>
        <v>0</v>
      </c>
      <c r="Q234" s="146">
        <v>0</v>
      </c>
      <c r="R234" s="146">
        <f>Q234*H234</f>
        <v>0</v>
      </c>
      <c r="S234" s="146">
        <v>0</v>
      </c>
      <c r="T234" s="147">
        <f>S234*H234</f>
        <v>0</v>
      </c>
      <c r="AR234" s="148" t="s">
        <v>530</v>
      </c>
      <c r="AT234" s="148" t="s">
        <v>342</v>
      </c>
      <c r="AU234" s="148" t="s">
        <v>84</v>
      </c>
      <c r="AY234" s="17" t="s">
        <v>339</v>
      </c>
      <c r="BE234" s="149">
        <f>IF(N234="základní",J234,0)</f>
        <v>0</v>
      </c>
      <c r="BF234" s="149">
        <f>IF(N234="snížená",J234,0)</f>
        <v>0</v>
      </c>
      <c r="BG234" s="149">
        <f>IF(N234="zákl. přenesená",J234,0)</f>
        <v>0</v>
      </c>
      <c r="BH234" s="149">
        <f>IF(N234="sníž. přenesená",J234,0)</f>
        <v>0</v>
      </c>
      <c r="BI234" s="149">
        <f>IF(N234="nulová",J234,0)</f>
        <v>0</v>
      </c>
      <c r="BJ234" s="17" t="s">
        <v>84</v>
      </c>
      <c r="BK234" s="149">
        <f>ROUND(I234*H234,2)</f>
        <v>0</v>
      </c>
      <c r="BL234" s="17" t="s">
        <v>530</v>
      </c>
      <c r="BM234" s="148" t="s">
        <v>1867</v>
      </c>
    </row>
    <row r="235" spans="2:65" s="1" customFormat="1" ht="67.2" x14ac:dyDescent="0.2">
      <c r="B235" s="32"/>
      <c r="D235" s="150" t="s">
        <v>348</v>
      </c>
      <c r="F235" s="151" t="s">
        <v>1868</v>
      </c>
      <c r="I235" s="152"/>
      <c r="L235" s="32"/>
      <c r="M235" s="153"/>
      <c r="T235" s="56"/>
      <c r="AT235" s="17" t="s">
        <v>348</v>
      </c>
      <c r="AU235" s="17" t="s">
        <v>84</v>
      </c>
    </row>
    <row r="236" spans="2:65" s="12" customFormat="1" x14ac:dyDescent="0.2">
      <c r="B236" s="155"/>
      <c r="D236" s="150" t="s">
        <v>376</v>
      </c>
      <c r="E236" s="156" t="s">
        <v>1</v>
      </c>
      <c r="F236" s="157" t="s">
        <v>1869</v>
      </c>
      <c r="H236" s="158">
        <v>133.22999999999999</v>
      </c>
      <c r="I236" s="159"/>
      <c r="L236" s="155"/>
      <c r="M236" s="160"/>
      <c r="T236" s="161"/>
      <c r="AT236" s="156" t="s">
        <v>376</v>
      </c>
      <c r="AU236" s="156" t="s">
        <v>84</v>
      </c>
      <c r="AV236" s="12" t="s">
        <v>86</v>
      </c>
      <c r="AW236" s="12" t="s">
        <v>34</v>
      </c>
      <c r="AX236" s="12" t="s">
        <v>84</v>
      </c>
      <c r="AY236" s="156" t="s">
        <v>339</v>
      </c>
    </row>
    <row r="237" spans="2:65" s="1" customFormat="1" ht="24.15" customHeight="1" x14ac:dyDescent="0.2">
      <c r="B237" s="136"/>
      <c r="C237" s="137" t="s">
        <v>527</v>
      </c>
      <c r="D237" s="137" t="s">
        <v>342</v>
      </c>
      <c r="E237" s="138" t="s">
        <v>568</v>
      </c>
      <c r="F237" s="139" t="s">
        <v>569</v>
      </c>
      <c r="G237" s="140" t="s">
        <v>493</v>
      </c>
      <c r="H237" s="141">
        <v>133.22999999999999</v>
      </c>
      <c r="I237" s="142"/>
      <c r="J237" s="143">
        <f>ROUND(I237*H237,2)</f>
        <v>0</v>
      </c>
      <c r="K237" s="139" t="s">
        <v>346</v>
      </c>
      <c r="L237" s="32"/>
      <c r="M237" s="144" t="s">
        <v>1</v>
      </c>
      <c r="N237" s="145" t="s">
        <v>42</v>
      </c>
      <c r="P237" s="146">
        <f>O237*H237</f>
        <v>0</v>
      </c>
      <c r="Q237" s="146">
        <v>0</v>
      </c>
      <c r="R237" s="146">
        <f>Q237*H237</f>
        <v>0</v>
      </c>
      <c r="S237" s="146">
        <v>0</v>
      </c>
      <c r="T237" s="147">
        <f>S237*H237</f>
        <v>0</v>
      </c>
      <c r="AR237" s="148" t="s">
        <v>530</v>
      </c>
      <c r="AT237" s="148" t="s">
        <v>342</v>
      </c>
      <c r="AU237" s="148" t="s">
        <v>84</v>
      </c>
      <c r="AY237" s="17" t="s">
        <v>339</v>
      </c>
      <c r="BE237" s="149">
        <f>IF(N237="základní",J237,0)</f>
        <v>0</v>
      </c>
      <c r="BF237" s="149">
        <f>IF(N237="snížená",J237,0)</f>
        <v>0</v>
      </c>
      <c r="BG237" s="149">
        <f>IF(N237="zákl. přenesená",J237,0)</f>
        <v>0</v>
      </c>
      <c r="BH237" s="149">
        <f>IF(N237="sníž. přenesená",J237,0)</f>
        <v>0</v>
      </c>
      <c r="BI237" s="149">
        <f>IF(N237="nulová",J237,0)</f>
        <v>0</v>
      </c>
      <c r="BJ237" s="17" t="s">
        <v>84</v>
      </c>
      <c r="BK237" s="149">
        <f>ROUND(I237*H237,2)</f>
        <v>0</v>
      </c>
      <c r="BL237" s="17" t="s">
        <v>530</v>
      </c>
      <c r="BM237" s="148" t="s">
        <v>1870</v>
      </c>
    </row>
    <row r="238" spans="2:65" s="1" customFormat="1" ht="38.4" x14ac:dyDescent="0.2">
      <c r="B238" s="32"/>
      <c r="D238" s="150" t="s">
        <v>348</v>
      </c>
      <c r="F238" s="151" t="s">
        <v>571</v>
      </c>
      <c r="I238" s="152"/>
      <c r="L238" s="32"/>
      <c r="M238" s="153"/>
      <c r="T238" s="56"/>
      <c r="AT238" s="17" t="s">
        <v>348</v>
      </c>
      <c r="AU238" s="17" t="s">
        <v>84</v>
      </c>
    </row>
    <row r="239" spans="2:65" s="12" customFormat="1" x14ac:dyDescent="0.2">
      <c r="B239" s="155"/>
      <c r="D239" s="150" t="s">
        <v>376</v>
      </c>
      <c r="E239" s="156" t="s">
        <v>1</v>
      </c>
      <c r="F239" s="157" t="s">
        <v>1869</v>
      </c>
      <c r="H239" s="158">
        <v>133.22999999999999</v>
      </c>
      <c r="I239" s="159"/>
      <c r="L239" s="155"/>
      <c r="M239" s="160"/>
      <c r="T239" s="161"/>
      <c r="AT239" s="156" t="s">
        <v>376</v>
      </c>
      <c r="AU239" s="156" t="s">
        <v>84</v>
      </c>
      <c r="AV239" s="12" t="s">
        <v>86</v>
      </c>
      <c r="AW239" s="12" t="s">
        <v>34</v>
      </c>
      <c r="AX239" s="12" t="s">
        <v>84</v>
      </c>
      <c r="AY239" s="156" t="s">
        <v>339</v>
      </c>
    </row>
    <row r="240" spans="2:65" s="1" customFormat="1" ht="24.15" customHeight="1" x14ac:dyDescent="0.2">
      <c r="B240" s="136"/>
      <c r="C240" s="137" t="s">
        <v>537</v>
      </c>
      <c r="D240" s="137" t="s">
        <v>342</v>
      </c>
      <c r="E240" s="138" t="s">
        <v>583</v>
      </c>
      <c r="F240" s="139" t="s">
        <v>584</v>
      </c>
      <c r="G240" s="140" t="s">
        <v>493</v>
      </c>
      <c r="H240" s="141">
        <v>133.22999999999999</v>
      </c>
      <c r="I240" s="142"/>
      <c r="J240" s="143">
        <f>ROUND(I240*H240,2)</f>
        <v>0</v>
      </c>
      <c r="K240" s="139" t="s">
        <v>346</v>
      </c>
      <c r="L240" s="32"/>
      <c r="M240" s="144" t="s">
        <v>1</v>
      </c>
      <c r="N240" s="145" t="s">
        <v>42</v>
      </c>
      <c r="P240" s="146">
        <f>O240*H240</f>
        <v>0</v>
      </c>
      <c r="Q240" s="146">
        <v>0</v>
      </c>
      <c r="R240" s="146">
        <f>Q240*H240</f>
        <v>0</v>
      </c>
      <c r="S240" s="146">
        <v>0</v>
      </c>
      <c r="T240" s="147">
        <f>S240*H240</f>
        <v>0</v>
      </c>
      <c r="AR240" s="148" t="s">
        <v>530</v>
      </c>
      <c r="AT240" s="148" t="s">
        <v>342</v>
      </c>
      <c r="AU240" s="148" t="s">
        <v>84</v>
      </c>
      <c r="AY240" s="17" t="s">
        <v>339</v>
      </c>
      <c r="BE240" s="149">
        <f>IF(N240="základní",J240,0)</f>
        <v>0</v>
      </c>
      <c r="BF240" s="149">
        <f>IF(N240="snížená",J240,0)</f>
        <v>0</v>
      </c>
      <c r="BG240" s="149">
        <f>IF(N240="zákl. přenesená",J240,0)</f>
        <v>0</v>
      </c>
      <c r="BH240" s="149">
        <f>IF(N240="sníž. přenesená",J240,0)</f>
        <v>0</v>
      </c>
      <c r="BI240" s="149">
        <f>IF(N240="nulová",J240,0)</f>
        <v>0</v>
      </c>
      <c r="BJ240" s="17" t="s">
        <v>84</v>
      </c>
      <c r="BK240" s="149">
        <f>ROUND(I240*H240,2)</f>
        <v>0</v>
      </c>
      <c r="BL240" s="17" t="s">
        <v>530</v>
      </c>
      <c r="BM240" s="148" t="s">
        <v>1871</v>
      </c>
    </row>
    <row r="241" spans="2:65" s="1" customFormat="1" ht="38.4" x14ac:dyDescent="0.2">
      <c r="B241" s="32"/>
      <c r="D241" s="150" t="s">
        <v>348</v>
      </c>
      <c r="F241" s="151" t="s">
        <v>586</v>
      </c>
      <c r="I241" s="152"/>
      <c r="L241" s="32"/>
      <c r="M241" s="153"/>
      <c r="T241" s="56"/>
      <c r="AT241" s="17" t="s">
        <v>348</v>
      </c>
      <c r="AU241" s="17" t="s">
        <v>84</v>
      </c>
    </row>
    <row r="242" spans="2:65" s="12" customFormat="1" x14ac:dyDescent="0.2">
      <c r="B242" s="155"/>
      <c r="D242" s="150" t="s">
        <v>376</v>
      </c>
      <c r="E242" s="156" t="s">
        <v>1</v>
      </c>
      <c r="F242" s="157" t="s">
        <v>1869</v>
      </c>
      <c r="H242" s="158">
        <v>133.22999999999999</v>
      </c>
      <c r="I242" s="159"/>
      <c r="L242" s="155"/>
      <c r="M242" s="160"/>
      <c r="T242" s="161"/>
      <c r="AT242" s="156" t="s">
        <v>376</v>
      </c>
      <c r="AU242" s="156" t="s">
        <v>84</v>
      </c>
      <c r="AV242" s="12" t="s">
        <v>86</v>
      </c>
      <c r="AW242" s="12" t="s">
        <v>34</v>
      </c>
      <c r="AX242" s="12" t="s">
        <v>84</v>
      </c>
      <c r="AY242" s="156" t="s">
        <v>339</v>
      </c>
    </row>
    <row r="243" spans="2:65" s="1" customFormat="1" ht="16.5" customHeight="1" x14ac:dyDescent="0.2">
      <c r="B243" s="136"/>
      <c r="C243" s="137" t="s">
        <v>542</v>
      </c>
      <c r="D243" s="137" t="s">
        <v>342</v>
      </c>
      <c r="E243" s="138" t="s">
        <v>1097</v>
      </c>
      <c r="F243" s="139" t="s">
        <v>1098</v>
      </c>
      <c r="G243" s="140" t="s">
        <v>493</v>
      </c>
      <c r="H243" s="141">
        <v>115.158</v>
      </c>
      <c r="I243" s="142"/>
      <c r="J243" s="143">
        <f>ROUND(I243*H243,2)</f>
        <v>0</v>
      </c>
      <c r="K243" s="139" t="s">
        <v>346</v>
      </c>
      <c r="L243" s="32"/>
      <c r="M243" s="144" t="s">
        <v>1</v>
      </c>
      <c r="N243" s="145" t="s">
        <v>42</v>
      </c>
      <c r="P243" s="146">
        <f>O243*H243</f>
        <v>0</v>
      </c>
      <c r="Q243" s="146">
        <v>0</v>
      </c>
      <c r="R243" s="146">
        <f>Q243*H243</f>
        <v>0</v>
      </c>
      <c r="S243" s="146">
        <v>0</v>
      </c>
      <c r="T243" s="147">
        <f>S243*H243</f>
        <v>0</v>
      </c>
      <c r="AR243" s="148" t="s">
        <v>530</v>
      </c>
      <c r="AT243" s="148" t="s">
        <v>342</v>
      </c>
      <c r="AU243" s="148" t="s">
        <v>84</v>
      </c>
      <c r="AY243" s="17" t="s">
        <v>339</v>
      </c>
      <c r="BE243" s="149">
        <f>IF(N243="základní",J243,0)</f>
        <v>0</v>
      </c>
      <c r="BF243" s="149">
        <f>IF(N243="snížená",J243,0)</f>
        <v>0</v>
      </c>
      <c r="BG243" s="149">
        <f>IF(N243="zákl. přenesená",J243,0)</f>
        <v>0</v>
      </c>
      <c r="BH243" s="149">
        <f>IF(N243="sníž. přenesená",J243,0)</f>
        <v>0</v>
      </c>
      <c r="BI243" s="149">
        <f>IF(N243="nulová",J243,0)</f>
        <v>0</v>
      </c>
      <c r="BJ243" s="17" t="s">
        <v>84</v>
      </c>
      <c r="BK243" s="149">
        <f>ROUND(I243*H243,2)</f>
        <v>0</v>
      </c>
      <c r="BL243" s="17" t="s">
        <v>530</v>
      </c>
      <c r="BM243" s="148" t="s">
        <v>1872</v>
      </c>
    </row>
    <row r="244" spans="2:65" s="1" customFormat="1" ht="57.6" x14ac:dyDescent="0.2">
      <c r="B244" s="32"/>
      <c r="D244" s="150" t="s">
        <v>348</v>
      </c>
      <c r="F244" s="151" t="s">
        <v>1873</v>
      </c>
      <c r="I244" s="152"/>
      <c r="L244" s="32"/>
      <c r="M244" s="153"/>
      <c r="T244" s="56"/>
      <c r="AT244" s="17" t="s">
        <v>348</v>
      </c>
      <c r="AU244" s="17" t="s">
        <v>84</v>
      </c>
    </row>
    <row r="245" spans="2:65" s="12" customFormat="1" x14ac:dyDescent="0.2">
      <c r="B245" s="155"/>
      <c r="D245" s="150" t="s">
        <v>376</v>
      </c>
      <c r="E245" s="156" t="s">
        <v>1</v>
      </c>
      <c r="F245" s="157" t="s">
        <v>1874</v>
      </c>
      <c r="H245" s="158">
        <v>57.811999999999998</v>
      </c>
      <c r="I245" s="159"/>
      <c r="L245" s="155"/>
      <c r="M245" s="160"/>
      <c r="T245" s="161"/>
      <c r="AT245" s="156" t="s">
        <v>376</v>
      </c>
      <c r="AU245" s="156" t="s">
        <v>84</v>
      </c>
      <c r="AV245" s="12" t="s">
        <v>86</v>
      </c>
      <c r="AW245" s="12" t="s">
        <v>34</v>
      </c>
      <c r="AX245" s="12" t="s">
        <v>77</v>
      </c>
      <c r="AY245" s="156" t="s">
        <v>339</v>
      </c>
    </row>
    <row r="246" spans="2:65" s="12" customFormat="1" x14ac:dyDescent="0.2">
      <c r="B246" s="155"/>
      <c r="D246" s="150" t="s">
        <v>376</v>
      </c>
      <c r="E246" s="156" t="s">
        <v>1</v>
      </c>
      <c r="F246" s="157" t="s">
        <v>1875</v>
      </c>
      <c r="H246" s="158">
        <v>38.411999999999999</v>
      </c>
      <c r="I246" s="159"/>
      <c r="L246" s="155"/>
      <c r="M246" s="160"/>
      <c r="T246" s="161"/>
      <c r="AT246" s="156" t="s">
        <v>376</v>
      </c>
      <c r="AU246" s="156" t="s">
        <v>84</v>
      </c>
      <c r="AV246" s="12" t="s">
        <v>86</v>
      </c>
      <c r="AW246" s="12" t="s">
        <v>34</v>
      </c>
      <c r="AX246" s="12" t="s">
        <v>77</v>
      </c>
      <c r="AY246" s="156" t="s">
        <v>339</v>
      </c>
    </row>
    <row r="247" spans="2:65" s="12" customFormat="1" x14ac:dyDescent="0.2">
      <c r="B247" s="155"/>
      <c r="D247" s="150" t="s">
        <v>376</v>
      </c>
      <c r="E247" s="156" t="s">
        <v>1</v>
      </c>
      <c r="F247" s="157" t="s">
        <v>1876</v>
      </c>
      <c r="H247" s="158">
        <v>17.86</v>
      </c>
      <c r="I247" s="159"/>
      <c r="L247" s="155"/>
      <c r="M247" s="160"/>
      <c r="T247" s="161"/>
      <c r="AT247" s="156" t="s">
        <v>376</v>
      </c>
      <c r="AU247" s="156" t="s">
        <v>84</v>
      </c>
      <c r="AV247" s="12" t="s">
        <v>86</v>
      </c>
      <c r="AW247" s="12" t="s">
        <v>34</v>
      </c>
      <c r="AX247" s="12" t="s">
        <v>77</v>
      </c>
      <c r="AY247" s="156" t="s">
        <v>339</v>
      </c>
    </row>
    <row r="248" spans="2:65" s="12" customFormat="1" x14ac:dyDescent="0.2">
      <c r="B248" s="155"/>
      <c r="D248" s="150" t="s">
        <v>376</v>
      </c>
      <c r="E248" s="156" t="s">
        <v>1</v>
      </c>
      <c r="F248" s="157" t="s">
        <v>1877</v>
      </c>
      <c r="H248" s="158">
        <v>1.0740000000000001</v>
      </c>
      <c r="I248" s="159"/>
      <c r="L248" s="155"/>
      <c r="M248" s="160"/>
      <c r="T248" s="161"/>
      <c r="AT248" s="156" t="s">
        <v>376</v>
      </c>
      <c r="AU248" s="156" t="s">
        <v>84</v>
      </c>
      <c r="AV248" s="12" t="s">
        <v>86</v>
      </c>
      <c r="AW248" s="12" t="s">
        <v>34</v>
      </c>
      <c r="AX248" s="12" t="s">
        <v>77</v>
      </c>
      <c r="AY248" s="156" t="s">
        <v>339</v>
      </c>
    </row>
    <row r="249" spans="2:65" s="13" customFormat="1" x14ac:dyDescent="0.2">
      <c r="B249" s="162"/>
      <c r="D249" s="150" t="s">
        <v>376</v>
      </c>
      <c r="E249" s="163" t="s">
        <v>1</v>
      </c>
      <c r="F249" s="164" t="s">
        <v>398</v>
      </c>
      <c r="H249" s="165">
        <v>115.15799999999999</v>
      </c>
      <c r="I249" s="166"/>
      <c r="L249" s="162"/>
      <c r="M249" s="167"/>
      <c r="T249" s="168"/>
      <c r="AT249" s="163" t="s">
        <v>376</v>
      </c>
      <c r="AU249" s="163" t="s">
        <v>84</v>
      </c>
      <c r="AV249" s="13" t="s">
        <v>249</v>
      </c>
      <c r="AW249" s="13" t="s">
        <v>34</v>
      </c>
      <c r="AX249" s="13" t="s">
        <v>84</v>
      </c>
      <c r="AY249" s="163" t="s">
        <v>339</v>
      </c>
    </row>
    <row r="250" spans="2:65" s="1" customFormat="1" ht="24.15" customHeight="1" x14ac:dyDescent="0.2">
      <c r="B250" s="136"/>
      <c r="C250" s="137" t="s">
        <v>549</v>
      </c>
      <c r="D250" s="137" t="s">
        <v>342</v>
      </c>
      <c r="E250" s="138" t="s">
        <v>538</v>
      </c>
      <c r="F250" s="139" t="s">
        <v>539</v>
      </c>
      <c r="G250" s="140" t="s">
        <v>493</v>
      </c>
      <c r="H250" s="141">
        <v>115.158</v>
      </c>
      <c r="I250" s="142"/>
      <c r="J250" s="143">
        <f>ROUND(I250*H250,2)</f>
        <v>0</v>
      </c>
      <c r="K250" s="139" t="s">
        <v>346</v>
      </c>
      <c r="L250" s="32"/>
      <c r="M250" s="144" t="s">
        <v>1</v>
      </c>
      <c r="N250" s="145" t="s">
        <v>42</v>
      </c>
      <c r="P250" s="146">
        <f>O250*H250</f>
        <v>0</v>
      </c>
      <c r="Q250" s="146">
        <v>0</v>
      </c>
      <c r="R250" s="146">
        <f>Q250*H250</f>
        <v>0</v>
      </c>
      <c r="S250" s="146">
        <v>0</v>
      </c>
      <c r="T250" s="147">
        <f>S250*H250</f>
        <v>0</v>
      </c>
      <c r="AR250" s="148" t="s">
        <v>530</v>
      </c>
      <c r="AT250" s="148" t="s">
        <v>342</v>
      </c>
      <c r="AU250" s="148" t="s">
        <v>84</v>
      </c>
      <c r="AY250" s="17" t="s">
        <v>339</v>
      </c>
      <c r="BE250" s="149">
        <f>IF(N250="základní",J250,0)</f>
        <v>0</v>
      </c>
      <c r="BF250" s="149">
        <f>IF(N250="snížená",J250,0)</f>
        <v>0</v>
      </c>
      <c r="BG250" s="149">
        <f>IF(N250="zákl. přenesená",J250,0)</f>
        <v>0</v>
      </c>
      <c r="BH250" s="149">
        <f>IF(N250="sníž. přenesená",J250,0)</f>
        <v>0</v>
      </c>
      <c r="BI250" s="149">
        <f>IF(N250="nulová",J250,0)</f>
        <v>0</v>
      </c>
      <c r="BJ250" s="17" t="s">
        <v>84</v>
      </c>
      <c r="BK250" s="149">
        <f>ROUND(I250*H250,2)</f>
        <v>0</v>
      </c>
      <c r="BL250" s="17" t="s">
        <v>530</v>
      </c>
      <c r="BM250" s="148" t="s">
        <v>1878</v>
      </c>
    </row>
    <row r="251" spans="2:65" s="1" customFormat="1" ht="38.4" x14ac:dyDescent="0.2">
      <c r="B251" s="32"/>
      <c r="D251" s="150" t="s">
        <v>348</v>
      </c>
      <c r="F251" s="151" t="s">
        <v>541</v>
      </c>
      <c r="I251" s="152"/>
      <c r="L251" s="32"/>
      <c r="M251" s="153"/>
      <c r="T251" s="56"/>
      <c r="AT251" s="17" t="s">
        <v>348</v>
      </c>
      <c r="AU251" s="17" t="s">
        <v>84</v>
      </c>
    </row>
    <row r="252" spans="2:65" s="12" customFormat="1" x14ac:dyDescent="0.2">
      <c r="B252" s="155"/>
      <c r="D252" s="150" t="s">
        <v>376</v>
      </c>
      <c r="E252" s="156" t="s">
        <v>1</v>
      </c>
      <c r="F252" s="157" t="s">
        <v>1874</v>
      </c>
      <c r="H252" s="158">
        <v>57.811999999999998</v>
      </c>
      <c r="I252" s="159"/>
      <c r="L252" s="155"/>
      <c r="M252" s="160"/>
      <c r="T252" s="161"/>
      <c r="AT252" s="156" t="s">
        <v>376</v>
      </c>
      <c r="AU252" s="156" t="s">
        <v>84</v>
      </c>
      <c r="AV252" s="12" t="s">
        <v>86</v>
      </c>
      <c r="AW252" s="12" t="s">
        <v>34</v>
      </c>
      <c r="AX252" s="12" t="s">
        <v>77</v>
      </c>
      <c r="AY252" s="156" t="s">
        <v>339</v>
      </c>
    </row>
    <row r="253" spans="2:65" s="12" customFormat="1" x14ac:dyDescent="0.2">
      <c r="B253" s="155"/>
      <c r="D253" s="150" t="s">
        <v>376</v>
      </c>
      <c r="E253" s="156" t="s">
        <v>1</v>
      </c>
      <c r="F253" s="157" t="s">
        <v>1875</v>
      </c>
      <c r="H253" s="158">
        <v>38.411999999999999</v>
      </c>
      <c r="I253" s="159"/>
      <c r="L253" s="155"/>
      <c r="M253" s="160"/>
      <c r="T253" s="161"/>
      <c r="AT253" s="156" t="s">
        <v>376</v>
      </c>
      <c r="AU253" s="156" t="s">
        <v>84</v>
      </c>
      <c r="AV253" s="12" t="s">
        <v>86</v>
      </c>
      <c r="AW253" s="12" t="s">
        <v>34</v>
      </c>
      <c r="AX253" s="12" t="s">
        <v>77</v>
      </c>
      <c r="AY253" s="156" t="s">
        <v>339</v>
      </c>
    </row>
    <row r="254" spans="2:65" s="12" customFormat="1" x14ac:dyDescent="0.2">
      <c r="B254" s="155"/>
      <c r="D254" s="150" t="s">
        <v>376</v>
      </c>
      <c r="E254" s="156" t="s">
        <v>1</v>
      </c>
      <c r="F254" s="157" t="s">
        <v>1876</v>
      </c>
      <c r="H254" s="158">
        <v>17.86</v>
      </c>
      <c r="I254" s="159"/>
      <c r="L254" s="155"/>
      <c r="M254" s="160"/>
      <c r="T254" s="161"/>
      <c r="AT254" s="156" t="s">
        <v>376</v>
      </c>
      <c r="AU254" s="156" t="s">
        <v>84</v>
      </c>
      <c r="AV254" s="12" t="s">
        <v>86</v>
      </c>
      <c r="AW254" s="12" t="s">
        <v>34</v>
      </c>
      <c r="AX254" s="12" t="s">
        <v>77</v>
      </c>
      <c r="AY254" s="156" t="s">
        <v>339</v>
      </c>
    </row>
    <row r="255" spans="2:65" s="12" customFormat="1" x14ac:dyDescent="0.2">
      <c r="B255" s="155"/>
      <c r="D255" s="150" t="s">
        <v>376</v>
      </c>
      <c r="E255" s="156" t="s">
        <v>1</v>
      </c>
      <c r="F255" s="157" t="s">
        <v>1879</v>
      </c>
      <c r="H255" s="158">
        <v>1.0740000000000001</v>
      </c>
      <c r="I255" s="159"/>
      <c r="L255" s="155"/>
      <c r="M255" s="160"/>
      <c r="T255" s="161"/>
      <c r="AT255" s="156" t="s">
        <v>376</v>
      </c>
      <c r="AU255" s="156" t="s">
        <v>84</v>
      </c>
      <c r="AV255" s="12" t="s">
        <v>86</v>
      </c>
      <c r="AW255" s="12" t="s">
        <v>34</v>
      </c>
      <c r="AX255" s="12" t="s">
        <v>77</v>
      </c>
      <c r="AY255" s="156" t="s">
        <v>339</v>
      </c>
    </row>
    <row r="256" spans="2:65" s="13" customFormat="1" x14ac:dyDescent="0.2">
      <c r="B256" s="162"/>
      <c r="D256" s="150" t="s">
        <v>376</v>
      </c>
      <c r="E256" s="163" t="s">
        <v>1</v>
      </c>
      <c r="F256" s="164" t="s">
        <v>398</v>
      </c>
      <c r="H256" s="165">
        <v>115.158</v>
      </c>
      <c r="I256" s="166"/>
      <c r="L256" s="162"/>
      <c r="M256" s="167"/>
      <c r="T256" s="168"/>
      <c r="AT256" s="163" t="s">
        <v>376</v>
      </c>
      <c r="AU256" s="163" t="s">
        <v>84</v>
      </c>
      <c r="AV256" s="13" t="s">
        <v>249</v>
      </c>
      <c r="AW256" s="13" t="s">
        <v>34</v>
      </c>
      <c r="AX256" s="13" t="s">
        <v>84</v>
      </c>
      <c r="AY256" s="163" t="s">
        <v>339</v>
      </c>
    </row>
    <row r="257" spans="2:65" s="1" customFormat="1" ht="33" customHeight="1" x14ac:dyDescent="0.2">
      <c r="B257" s="136"/>
      <c r="C257" s="137" t="s">
        <v>551</v>
      </c>
      <c r="D257" s="137" t="s">
        <v>342</v>
      </c>
      <c r="E257" s="138" t="s">
        <v>543</v>
      </c>
      <c r="F257" s="139" t="s">
        <v>544</v>
      </c>
      <c r="G257" s="140" t="s">
        <v>493</v>
      </c>
      <c r="H257" s="141">
        <v>115.158</v>
      </c>
      <c r="I257" s="142"/>
      <c r="J257" s="143">
        <f>ROUND(I257*H257,2)</f>
        <v>0</v>
      </c>
      <c r="K257" s="139" t="s">
        <v>346</v>
      </c>
      <c r="L257" s="32"/>
      <c r="M257" s="144" t="s">
        <v>1</v>
      </c>
      <c r="N257" s="145" t="s">
        <v>42</v>
      </c>
      <c r="P257" s="146">
        <f>O257*H257</f>
        <v>0</v>
      </c>
      <c r="Q257" s="146">
        <v>0</v>
      </c>
      <c r="R257" s="146">
        <f>Q257*H257</f>
        <v>0</v>
      </c>
      <c r="S257" s="146">
        <v>0</v>
      </c>
      <c r="T257" s="147">
        <f>S257*H257</f>
        <v>0</v>
      </c>
      <c r="AR257" s="148" t="s">
        <v>530</v>
      </c>
      <c r="AT257" s="148" t="s">
        <v>342</v>
      </c>
      <c r="AU257" s="148" t="s">
        <v>84</v>
      </c>
      <c r="AY257" s="17" t="s">
        <v>339</v>
      </c>
      <c r="BE257" s="149">
        <f>IF(N257="základní",J257,0)</f>
        <v>0</v>
      </c>
      <c r="BF257" s="149">
        <f>IF(N257="snížená",J257,0)</f>
        <v>0</v>
      </c>
      <c r="BG257" s="149">
        <f>IF(N257="zákl. přenesená",J257,0)</f>
        <v>0</v>
      </c>
      <c r="BH257" s="149">
        <f>IF(N257="sníž. přenesená",J257,0)</f>
        <v>0</v>
      </c>
      <c r="BI257" s="149">
        <f>IF(N257="nulová",J257,0)</f>
        <v>0</v>
      </c>
      <c r="BJ257" s="17" t="s">
        <v>84</v>
      </c>
      <c r="BK257" s="149">
        <f>ROUND(I257*H257,2)</f>
        <v>0</v>
      </c>
      <c r="BL257" s="17" t="s">
        <v>530</v>
      </c>
      <c r="BM257" s="148" t="s">
        <v>1880</v>
      </c>
    </row>
    <row r="258" spans="2:65" s="1" customFormat="1" ht="38.4" x14ac:dyDescent="0.2">
      <c r="B258" s="32"/>
      <c r="D258" s="150" t="s">
        <v>348</v>
      </c>
      <c r="F258" s="151" t="s">
        <v>546</v>
      </c>
      <c r="I258" s="152"/>
      <c r="L258" s="32"/>
      <c r="M258" s="153"/>
      <c r="T258" s="56"/>
      <c r="AT258" s="17" t="s">
        <v>348</v>
      </c>
      <c r="AU258" s="17" t="s">
        <v>84</v>
      </c>
    </row>
    <row r="259" spans="2:65" s="12" customFormat="1" x14ac:dyDescent="0.2">
      <c r="B259" s="155"/>
      <c r="D259" s="150" t="s">
        <v>376</v>
      </c>
      <c r="E259" s="156" t="s">
        <v>1</v>
      </c>
      <c r="F259" s="157" t="s">
        <v>1874</v>
      </c>
      <c r="H259" s="158">
        <v>57.811999999999998</v>
      </c>
      <c r="I259" s="159"/>
      <c r="L259" s="155"/>
      <c r="M259" s="160"/>
      <c r="T259" s="161"/>
      <c r="AT259" s="156" t="s">
        <v>376</v>
      </c>
      <c r="AU259" s="156" t="s">
        <v>84</v>
      </c>
      <c r="AV259" s="12" t="s">
        <v>86</v>
      </c>
      <c r="AW259" s="12" t="s">
        <v>34</v>
      </c>
      <c r="AX259" s="12" t="s">
        <v>77</v>
      </c>
      <c r="AY259" s="156" t="s">
        <v>339</v>
      </c>
    </row>
    <row r="260" spans="2:65" s="12" customFormat="1" x14ac:dyDescent="0.2">
      <c r="B260" s="155"/>
      <c r="D260" s="150" t="s">
        <v>376</v>
      </c>
      <c r="E260" s="156" t="s">
        <v>1</v>
      </c>
      <c r="F260" s="157" t="s">
        <v>1875</v>
      </c>
      <c r="H260" s="158">
        <v>38.411999999999999</v>
      </c>
      <c r="I260" s="159"/>
      <c r="L260" s="155"/>
      <c r="M260" s="160"/>
      <c r="T260" s="161"/>
      <c r="AT260" s="156" t="s">
        <v>376</v>
      </c>
      <c r="AU260" s="156" t="s">
        <v>84</v>
      </c>
      <c r="AV260" s="12" t="s">
        <v>86</v>
      </c>
      <c r="AW260" s="12" t="s">
        <v>34</v>
      </c>
      <c r="AX260" s="12" t="s">
        <v>77</v>
      </c>
      <c r="AY260" s="156" t="s">
        <v>339</v>
      </c>
    </row>
    <row r="261" spans="2:65" s="12" customFormat="1" x14ac:dyDescent="0.2">
      <c r="B261" s="155"/>
      <c r="D261" s="150" t="s">
        <v>376</v>
      </c>
      <c r="E261" s="156" t="s">
        <v>1</v>
      </c>
      <c r="F261" s="157" t="s">
        <v>1876</v>
      </c>
      <c r="H261" s="158">
        <v>17.86</v>
      </c>
      <c r="I261" s="159"/>
      <c r="L261" s="155"/>
      <c r="M261" s="160"/>
      <c r="T261" s="161"/>
      <c r="AT261" s="156" t="s">
        <v>376</v>
      </c>
      <c r="AU261" s="156" t="s">
        <v>84</v>
      </c>
      <c r="AV261" s="12" t="s">
        <v>86</v>
      </c>
      <c r="AW261" s="12" t="s">
        <v>34</v>
      </c>
      <c r="AX261" s="12" t="s">
        <v>77</v>
      </c>
      <c r="AY261" s="156" t="s">
        <v>339</v>
      </c>
    </row>
    <row r="262" spans="2:65" s="12" customFormat="1" x14ac:dyDescent="0.2">
      <c r="B262" s="155"/>
      <c r="D262" s="150" t="s">
        <v>376</v>
      </c>
      <c r="E262" s="156" t="s">
        <v>1</v>
      </c>
      <c r="F262" s="157" t="s">
        <v>1879</v>
      </c>
      <c r="H262" s="158">
        <v>1.0740000000000001</v>
      </c>
      <c r="I262" s="159"/>
      <c r="L262" s="155"/>
      <c r="M262" s="160"/>
      <c r="T262" s="161"/>
      <c r="AT262" s="156" t="s">
        <v>376</v>
      </c>
      <c r="AU262" s="156" t="s">
        <v>84</v>
      </c>
      <c r="AV262" s="12" t="s">
        <v>86</v>
      </c>
      <c r="AW262" s="12" t="s">
        <v>34</v>
      </c>
      <c r="AX262" s="12" t="s">
        <v>77</v>
      </c>
      <c r="AY262" s="156" t="s">
        <v>339</v>
      </c>
    </row>
    <row r="263" spans="2:65" s="13" customFormat="1" x14ac:dyDescent="0.2">
      <c r="B263" s="162"/>
      <c r="D263" s="150" t="s">
        <v>376</v>
      </c>
      <c r="E263" s="163" t="s">
        <v>1</v>
      </c>
      <c r="F263" s="164" t="s">
        <v>398</v>
      </c>
      <c r="H263" s="165">
        <v>115.158</v>
      </c>
      <c r="I263" s="166"/>
      <c r="L263" s="162"/>
      <c r="M263" s="167"/>
      <c r="T263" s="168"/>
      <c r="AT263" s="163" t="s">
        <v>376</v>
      </c>
      <c r="AU263" s="163" t="s">
        <v>84</v>
      </c>
      <c r="AV263" s="13" t="s">
        <v>249</v>
      </c>
      <c r="AW263" s="13" t="s">
        <v>34</v>
      </c>
      <c r="AX263" s="13" t="s">
        <v>84</v>
      </c>
      <c r="AY263" s="163" t="s">
        <v>339</v>
      </c>
    </row>
    <row r="264" spans="2:65" s="1" customFormat="1" ht="24.15" customHeight="1" x14ac:dyDescent="0.2">
      <c r="B264" s="136"/>
      <c r="C264" s="137" t="s">
        <v>555</v>
      </c>
      <c r="D264" s="137" t="s">
        <v>342</v>
      </c>
      <c r="E264" s="138" t="s">
        <v>538</v>
      </c>
      <c r="F264" s="139" t="s">
        <v>539</v>
      </c>
      <c r="G264" s="140" t="s">
        <v>493</v>
      </c>
      <c r="H264" s="141">
        <v>114</v>
      </c>
      <c r="I264" s="142"/>
      <c r="J264" s="143">
        <f>ROUND(I264*H264,2)</f>
        <v>0</v>
      </c>
      <c r="K264" s="139" t="s">
        <v>346</v>
      </c>
      <c r="L264" s="32"/>
      <c r="M264" s="144" t="s">
        <v>1</v>
      </c>
      <c r="N264" s="145" t="s">
        <v>42</v>
      </c>
      <c r="P264" s="146">
        <f>O264*H264</f>
        <v>0</v>
      </c>
      <c r="Q264" s="146">
        <v>0</v>
      </c>
      <c r="R264" s="146">
        <f>Q264*H264</f>
        <v>0</v>
      </c>
      <c r="S264" s="146">
        <v>0</v>
      </c>
      <c r="T264" s="147">
        <f>S264*H264</f>
        <v>0</v>
      </c>
      <c r="AR264" s="148" t="s">
        <v>530</v>
      </c>
      <c r="AT264" s="148" t="s">
        <v>342</v>
      </c>
      <c r="AU264" s="148" t="s">
        <v>84</v>
      </c>
      <c r="AY264" s="17" t="s">
        <v>339</v>
      </c>
      <c r="BE264" s="149">
        <f>IF(N264="základní",J264,0)</f>
        <v>0</v>
      </c>
      <c r="BF264" s="149">
        <f>IF(N264="snížená",J264,0)</f>
        <v>0</v>
      </c>
      <c r="BG264" s="149">
        <f>IF(N264="zákl. přenesená",J264,0)</f>
        <v>0</v>
      </c>
      <c r="BH264" s="149">
        <f>IF(N264="sníž. přenesená",J264,0)</f>
        <v>0</v>
      </c>
      <c r="BI264" s="149">
        <f>IF(N264="nulová",J264,0)</f>
        <v>0</v>
      </c>
      <c r="BJ264" s="17" t="s">
        <v>84</v>
      </c>
      <c r="BK264" s="149">
        <f>ROUND(I264*H264,2)</f>
        <v>0</v>
      </c>
      <c r="BL264" s="17" t="s">
        <v>530</v>
      </c>
      <c r="BM264" s="148" t="s">
        <v>1881</v>
      </c>
    </row>
    <row r="265" spans="2:65" s="1" customFormat="1" ht="38.4" x14ac:dyDescent="0.2">
      <c r="B265" s="32"/>
      <c r="D265" s="150" t="s">
        <v>348</v>
      </c>
      <c r="F265" s="151" t="s">
        <v>541</v>
      </c>
      <c r="I265" s="152"/>
      <c r="L265" s="32"/>
      <c r="M265" s="153"/>
      <c r="T265" s="56"/>
      <c r="AT265" s="17" t="s">
        <v>348</v>
      </c>
      <c r="AU265" s="17" t="s">
        <v>84</v>
      </c>
    </row>
    <row r="266" spans="2:65" s="12" customFormat="1" x14ac:dyDescent="0.2">
      <c r="B266" s="155"/>
      <c r="D266" s="150" t="s">
        <v>376</v>
      </c>
      <c r="E266" s="156" t="s">
        <v>1</v>
      </c>
      <c r="F266" s="157" t="s">
        <v>1882</v>
      </c>
      <c r="H266" s="158">
        <v>114</v>
      </c>
      <c r="I266" s="159"/>
      <c r="L266" s="155"/>
      <c r="M266" s="160"/>
      <c r="T266" s="161"/>
      <c r="AT266" s="156" t="s">
        <v>376</v>
      </c>
      <c r="AU266" s="156" t="s">
        <v>84</v>
      </c>
      <c r="AV266" s="12" t="s">
        <v>86</v>
      </c>
      <c r="AW266" s="12" t="s">
        <v>34</v>
      </c>
      <c r="AX266" s="12" t="s">
        <v>84</v>
      </c>
      <c r="AY266" s="156" t="s">
        <v>339</v>
      </c>
    </row>
    <row r="267" spans="2:65" s="1" customFormat="1" ht="33" customHeight="1" x14ac:dyDescent="0.2">
      <c r="B267" s="136"/>
      <c r="C267" s="137" t="s">
        <v>561</v>
      </c>
      <c r="D267" s="137" t="s">
        <v>342</v>
      </c>
      <c r="E267" s="138" t="s">
        <v>543</v>
      </c>
      <c r="F267" s="139" t="s">
        <v>544</v>
      </c>
      <c r="G267" s="140" t="s">
        <v>493</v>
      </c>
      <c r="H267" s="141">
        <v>3648</v>
      </c>
      <c r="I267" s="142"/>
      <c r="J267" s="143">
        <f>ROUND(I267*H267,2)</f>
        <v>0</v>
      </c>
      <c r="K267" s="139" t="s">
        <v>346</v>
      </c>
      <c r="L267" s="32"/>
      <c r="M267" s="144" t="s">
        <v>1</v>
      </c>
      <c r="N267" s="145" t="s">
        <v>42</v>
      </c>
      <c r="P267" s="146">
        <f>O267*H267</f>
        <v>0</v>
      </c>
      <c r="Q267" s="146">
        <v>0</v>
      </c>
      <c r="R267" s="146">
        <f>Q267*H267</f>
        <v>0</v>
      </c>
      <c r="S267" s="146">
        <v>0</v>
      </c>
      <c r="T267" s="147">
        <f>S267*H267</f>
        <v>0</v>
      </c>
      <c r="AR267" s="148" t="s">
        <v>530</v>
      </c>
      <c r="AT267" s="148" t="s">
        <v>342</v>
      </c>
      <c r="AU267" s="148" t="s">
        <v>84</v>
      </c>
      <c r="AY267" s="17" t="s">
        <v>339</v>
      </c>
      <c r="BE267" s="149">
        <f>IF(N267="základní",J267,0)</f>
        <v>0</v>
      </c>
      <c r="BF267" s="149">
        <f>IF(N267="snížená",J267,0)</f>
        <v>0</v>
      </c>
      <c r="BG267" s="149">
        <f>IF(N267="zákl. přenesená",J267,0)</f>
        <v>0</v>
      </c>
      <c r="BH267" s="149">
        <f>IF(N267="sníž. přenesená",J267,0)</f>
        <v>0</v>
      </c>
      <c r="BI267" s="149">
        <f>IF(N267="nulová",J267,0)</f>
        <v>0</v>
      </c>
      <c r="BJ267" s="17" t="s">
        <v>84</v>
      </c>
      <c r="BK267" s="149">
        <f>ROUND(I267*H267,2)</f>
        <v>0</v>
      </c>
      <c r="BL267" s="17" t="s">
        <v>530</v>
      </c>
      <c r="BM267" s="148" t="s">
        <v>1883</v>
      </c>
    </row>
    <row r="268" spans="2:65" s="1" customFormat="1" ht="38.4" x14ac:dyDescent="0.2">
      <c r="B268" s="32"/>
      <c r="D268" s="150" t="s">
        <v>348</v>
      </c>
      <c r="F268" s="151" t="s">
        <v>546</v>
      </c>
      <c r="I268" s="152"/>
      <c r="L268" s="32"/>
      <c r="M268" s="153"/>
      <c r="T268" s="56"/>
      <c r="AT268" s="17" t="s">
        <v>348</v>
      </c>
      <c r="AU268" s="17" t="s">
        <v>84</v>
      </c>
    </row>
    <row r="269" spans="2:65" s="12" customFormat="1" x14ac:dyDescent="0.2">
      <c r="B269" s="155"/>
      <c r="D269" s="150" t="s">
        <v>376</v>
      </c>
      <c r="E269" s="156" t="s">
        <v>1</v>
      </c>
      <c r="F269" s="157" t="s">
        <v>1884</v>
      </c>
      <c r="H269" s="158">
        <v>3648</v>
      </c>
      <c r="I269" s="159"/>
      <c r="L269" s="155"/>
      <c r="M269" s="160"/>
      <c r="T269" s="161"/>
      <c r="AT269" s="156" t="s">
        <v>376</v>
      </c>
      <c r="AU269" s="156" t="s">
        <v>84</v>
      </c>
      <c r="AV269" s="12" t="s">
        <v>86</v>
      </c>
      <c r="AW269" s="12" t="s">
        <v>34</v>
      </c>
      <c r="AX269" s="12" t="s">
        <v>84</v>
      </c>
      <c r="AY269" s="156" t="s">
        <v>339</v>
      </c>
    </row>
    <row r="270" spans="2:65" s="1" customFormat="1" ht="24.15" customHeight="1" x14ac:dyDescent="0.2">
      <c r="B270" s="136"/>
      <c r="C270" s="137" t="s">
        <v>567</v>
      </c>
      <c r="D270" s="137" t="s">
        <v>342</v>
      </c>
      <c r="E270" s="138" t="s">
        <v>538</v>
      </c>
      <c r="F270" s="139" t="s">
        <v>539</v>
      </c>
      <c r="G270" s="140" t="s">
        <v>493</v>
      </c>
      <c r="H270" s="141">
        <v>63.36</v>
      </c>
      <c r="I270" s="142"/>
      <c r="J270" s="143">
        <f>ROUND(I270*H270,2)</f>
        <v>0</v>
      </c>
      <c r="K270" s="139" t="s">
        <v>346</v>
      </c>
      <c r="L270" s="32"/>
      <c r="M270" s="144" t="s">
        <v>1</v>
      </c>
      <c r="N270" s="145" t="s">
        <v>42</v>
      </c>
      <c r="P270" s="146">
        <f>O270*H270</f>
        <v>0</v>
      </c>
      <c r="Q270" s="146">
        <v>0</v>
      </c>
      <c r="R270" s="146">
        <f>Q270*H270</f>
        <v>0</v>
      </c>
      <c r="S270" s="146">
        <v>0</v>
      </c>
      <c r="T270" s="147">
        <f>S270*H270</f>
        <v>0</v>
      </c>
      <c r="AR270" s="148" t="s">
        <v>530</v>
      </c>
      <c r="AT270" s="148" t="s">
        <v>342</v>
      </c>
      <c r="AU270" s="148" t="s">
        <v>84</v>
      </c>
      <c r="AY270" s="17" t="s">
        <v>339</v>
      </c>
      <c r="BE270" s="149">
        <f>IF(N270="základní",J270,0)</f>
        <v>0</v>
      </c>
      <c r="BF270" s="149">
        <f>IF(N270="snížená",J270,0)</f>
        <v>0</v>
      </c>
      <c r="BG270" s="149">
        <f>IF(N270="zákl. přenesená",J270,0)</f>
        <v>0</v>
      </c>
      <c r="BH270" s="149">
        <f>IF(N270="sníž. přenesená",J270,0)</f>
        <v>0</v>
      </c>
      <c r="BI270" s="149">
        <f>IF(N270="nulová",J270,0)</f>
        <v>0</v>
      </c>
      <c r="BJ270" s="17" t="s">
        <v>84</v>
      </c>
      <c r="BK270" s="149">
        <f>ROUND(I270*H270,2)</f>
        <v>0</v>
      </c>
      <c r="BL270" s="17" t="s">
        <v>530</v>
      </c>
      <c r="BM270" s="148" t="s">
        <v>1885</v>
      </c>
    </row>
    <row r="271" spans="2:65" s="1" customFormat="1" ht="38.4" x14ac:dyDescent="0.2">
      <c r="B271" s="32"/>
      <c r="D271" s="150" t="s">
        <v>348</v>
      </c>
      <c r="F271" s="151" t="s">
        <v>541</v>
      </c>
      <c r="I271" s="152"/>
      <c r="L271" s="32"/>
      <c r="M271" s="153"/>
      <c r="T271" s="56"/>
      <c r="AT271" s="17" t="s">
        <v>348</v>
      </c>
      <c r="AU271" s="17" t="s">
        <v>84</v>
      </c>
    </row>
    <row r="272" spans="2:65" s="12" customFormat="1" x14ac:dyDescent="0.2">
      <c r="B272" s="155"/>
      <c r="D272" s="150" t="s">
        <v>376</v>
      </c>
      <c r="E272" s="156" t="s">
        <v>1</v>
      </c>
      <c r="F272" s="157" t="s">
        <v>1886</v>
      </c>
      <c r="H272" s="158">
        <v>63.36</v>
      </c>
      <c r="I272" s="159"/>
      <c r="L272" s="155"/>
      <c r="M272" s="160"/>
      <c r="T272" s="161"/>
      <c r="AT272" s="156" t="s">
        <v>376</v>
      </c>
      <c r="AU272" s="156" t="s">
        <v>84</v>
      </c>
      <c r="AV272" s="12" t="s">
        <v>86</v>
      </c>
      <c r="AW272" s="12" t="s">
        <v>34</v>
      </c>
      <c r="AX272" s="12" t="s">
        <v>84</v>
      </c>
      <c r="AY272" s="156" t="s">
        <v>339</v>
      </c>
    </row>
    <row r="273" spans="2:65" s="1" customFormat="1" ht="33" customHeight="1" x14ac:dyDescent="0.2">
      <c r="B273" s="136"/>
      <c r="C273" s="137" t="s">
        <v>573</v>
      </c>
      <c r="D273" s="137" t="s">
        <v>342</v>
      </c>
      <c r="E273" s="138" t="s">
        <v>543</v>
      </c>
      <c r="F273" s="139" t="s">
        <v>544</v>
      </c>
      <c r="G273" s="140" t="s">
        <v>493</v>
      </c>
      <c r="H273" s="141">
        <v>633.6</v>
      </c>
      <c r="I273" s="142"/>
      <c r="J273" s="143">
        <f>ROUND(I273*H273,2)</f>
        <v>0</v>
      </c>
      <c r="K273" s="139" t="s">
        <v>346</v>
      </c>
      <c r="L273" s="32"/>
      <c r="M273" s="144" t="s">
        <v>1</v>
      </c>
      <c r="N273" s="145" t="s">
        <v>42</v>
      </c>
      <c r="P273" s="146">
        <f>O273*H273</f>
        <v>0</v>
      </c>
      <c r="Q273" s="146">
        <v>0</v>
      </c>
      <c r="R273" s="146">
        <f>Q273*H273</f>
        <v>0</v>
      </c>
      <c r="S273" s="146">
        <v>0</v>
      </c>
      <c r="T273" s="147">
        <f>S273*H273</f>
        <v>0</v>
      </c>
      <c r="AR273" s="148" t="s">
        <v>530</v>
      </c>
      <c r="AT273" s="148" t="s">
        <v>342</v>
      </c>
      <c r="AU273" s="148" t="s">
        <v>84</v>
      </c>
      <c r="AY273" s="17" t="s">
        <v>339</v>
      </c>
      <c r="BE273" s="149">
        <f>IF(N273="základní",J273,0)</f>
        <v>0</v>
      </c>
      <c r="BF273" s="149">
        <f>IF(N273="snížená",J273,0)</f>
        <v>0</v>
      </c>
      <c r="BG273" s="149">
        <f>IF(N273="zákl. přenesená",J273,0)</f>
        <v>0</v>
      </c>
      <c r="BH273" s="149">
        <f>IF(N273="sníž. přenesená",J273,0)</f>
        <v>0</v>
      </c>
      <c r="BI273" s="149">
        <f>IF(N273="nulová",J273,0)</f>
        <v>0</v>
      </c>
      <c r="BJ273" s="17" t="s">
        <v>84</v>
      </c>
      <c r="BK273" s="149">
        <f>ROUND(I273*H273,2)</f>
        <v>0</v>
      </c>
      <c r="BL273" s="17" t="s">
        <v>530</v>
      </c>
      <c r="BM273" s="148" t="s">
        <v>1887</v>
      </c>
    </row>
    <row r="274" spans="2:65" s="1" customFormat="1" ht="38.4" x14ac:dyDescent="0.2">
      <c r="B274" s="32"/>
      <c r="D274" s="150" t="s">
        <v>348</v>
      </c>
      <c r="F274" s="151" t="s">
        <v>546</v>
      </c>
      <c r="I274" s="152"/>
      <c r="L274" s="32"/>
      <c r="M274" s="153"/>
      <c r="T274" s="56"/>
      <c r="AT274" s="17" t="s">
        <v>348</v>
      </c>
      <c r="AU274" s="17" t="s">
        <v>84</v>
      </c>
    </row>
    <row r="275" spans="2:65" s="12" customFormat="1" x14ac:dyDescent="0.2">
      <c r="B275" s="155"/>
      <c r="D275" s="150" t="s">
        <v>376</v>
      </c>
      <c r="E275" s="156" t="s">
        <v>1</v>
      </c>
      <c r="F275" s="157" t="s">
        <v>1888</v>
      </c>
      <c r="H275" s="158">
        <v>633.6</v>
      </c>
      <c r="I275" s="159"/>
      <c r="L275" s="155"/>
      <c r="M275" s="160"/>
      <c r="T275" s="161"/>
      <c r="AT275" s="156" t="s">
        <v>376</v>
      </c>
      <c r="AU275" s="156" t="s">
        <v>84</v>
      </c>
      <c r="AV275" s="12" t="s">
        <v>86</v>
      </c>
      <c r="AW275" s="12" t="s">
        <v>34</v>
      </c>
      <c r="AX275" s="12" t="s">
        <v>84</v>
      </c>
      <c r="AY275" s="156" t="s">
        <v>339</v>
      </c>
    </row>
    <row r="276" spans="2:65" s="1" customFormat="1" ht="24.15" customHeight="1" x14ac:dyDescent="0.2">
      <c r="B276" s="136"/>
      <c r="C276" s="137" t="s">
        <v>579</v>
      </c>
      <c r="D276" s="137" t="s">
        <v>342</v>
      </c>
      <c r="E276" s="138" t="s">
        <v>568</v>
      </c>
      <c r="F276" s="139" t="s">
        <v>569</v>
      </c>
      <c r="G276" s="140" t="s">
        <v>493</v>
      </c>
      <c r="H276" s="141">
        <v>54.523000000000003</v>
      </c>
      <c r="I276" s="142"/>
      <c r="J276" s="143">
        <f>ROUND(I276*H276,2)</f>
        <v>0</v>
      </c>
      <c r="K276" s="139" t="s">
        <v>346</v>
      </c>
      <c r="L276" s="32"/>
      <c r="M276" s="144" t="s">
        <v>1</v>
      </c>
      <c r="N276" s="145" t="s">
        <v>42</v>
      </c>
      <c r="P276" s="146">
        <f>O276*H276</f>
        <v>0</v>
      </c>
      <c r="Q276" s="146">
        <v>0</v>
      </c>
      <c r="R276" s="146">
        <f>Q276*H276</f>
        <v>0</v>
      </c>
      <c r="S276" s="146">
        <v>0</v>
      </c>
      <c r="T276" s="147">
        <f>S276*H276</f>
        <v>0</v>
      </c>
      <c r="AR276" s="148" t="s">
        <v>530</v>
      </c>
      <c r="AT276" s="148" t="s">
        <v>342</v>
      </c>
      <c r="AU276" s="148" t="s">
        <v>84</v>
      </c>
      <c r="AY276" s="17" t="s">
        <v>339</v>
      </c>
      <c r="BE276" s="149">
        <f>IF(N276="základní",J276,0)</f>
        <v>0</v>
      </c>
      <c r="BF276" s="149">
        <f>IF(N276="snížená",J276,0)</f>
        <v>0</v>
      </c>
      <c r="BG276" s="149">
        <f>IF(N276="zákl. přenesená",J276,0)</f>
        <v>0</v>
      </c>
      <c r="BH276" s="149">
        <f>IF(N276="sníž. přenesená",J276,0)</f>
        <v>0</v>
      </c>
      <c r="BI276" s="149">
        <f>IF(N276="nulová",J276,0)</f>
        <v>0</v>
      </c>
      <c r="BJ276" s="17" t="s">
        <v>84</v>
      </c>
      <c r="BK276" s="149">
        <f>ROUND(I276*H276,2)</f>
        <v>0</v>
      </c>
      <c r="BL276" s="17" t="s">
        <v>530</v>
      </c>
      <c r="BM276" s="148" t="s">
        <v>1889</v>
      </c>
    </row>
    <row r="277" spans="2:65" s="1" customFormat="1" ht="38.4" x14ac:dyDescent="0.2">
      <c r="B277" s="32"/>
      <c r="D277" s="150" t="s">
        <v>348</v>
      </c>
      <c r="F277" s="151" t="s">
        <v>571</v>
      </c>
      <c r="I277" s="152"/>
      <c r="L277" s="32"/>
      <c r="M277" s="153"/>
      <c r="T277" s="56"/>
      <c r="AT277" s="17" t="s">
        <v>348</v>
      </c>
      <c r="AU277" s="17" t="s">
        <v>84</v>
      </c>
    </row>
    <row r="278" spans="2:65" s="12" customFormat="1" x14ac:dyDescent="0.2">
      <c r="B278" s="155"/>
      <c r="D278" s="150" t="s">
        <v>376</v>
      </c>
      <c r="E278" s="156" t="s">
        <v>1</v>
      </c>
      <c r="F278" s="157" t="s">
        <v>1890</v>
      </c>
      <c r="H278" s="158">
        <v>54.523000000000003</v>
      </c>
      <c r="I278" s="159"/>
      <c r="L278" s="155"/>
      <c r="M278" s="160"/>
      <c r="T278" s="161"/>
      <c r="AT278" s="156" t="s">
        <v>376</v>
      </c>
      <c r="AU278" s="156" t="s">
        <v>84</v>
      </c>
      <c r="AV278" s="12" t="s">
        <v>86</v>
      </c>
      <c r="AW278" s="12" t="s">
        <v>34</v>
      </c>
      <c r="AX278" s="12" t="s">
        <v>84</v>
      </c>
      <c r="AY278" s="156" t="s">
        <v>339</v>
      </c>
    </row>
    <row r="279" spans="2:65" s="1" customFormat="1" ht="24.15" customHeight="1" x14ac:dyDescent="0.2">
      <c r="B279" s="136"/>
      <c r="C279" s="137" t="s">
        <v>582</v>
      </c>
      <c r="D279" s="137" t="s">
        <v>342</v>
      </c>
      <c r="E279" s="138" t="s">
        <v>583</v>
      </c>
      <c r="F279" s="139" t="s">
        <v>584</v>
      </c>
      <c r="G279" s="140" t="s">
        <v>493</v>
      </c>
      <c r="H279" s="141">
        <v>54.523000000000003</v>
      </c>
      <c r="I279" s="142"/>
      <c r="J279" s="143">
        <f>ROUND(I279*H279,2)</f>
        <v>0</v>
      </c>
      <c r="K279" s="139" t="s">
        <v>346</v>
      </c>
      <c r="L279" s="32"/>
      <c r="M279" s="144" t="s">
        <v>1</v>
      </c>
      <c r="N279" s="145" t="s">
        <v>42</v>
      </c>
      <c r="P279" s="146">
        <f>O279*H279</f>
        <v>0</v>
      </c>
      <c r="Q279" s="146">
        <v>0</v>
      </c>
      <c r="R279" s="146">
        <f>Q279*H279</f>
        <v>0</v>
      </c>
      <c r="S279" s="146">
        <v>0</v>
      </c>
      <c r="T279" s="147">
        <f>S279*H279</f>
        <v>0</v>
      </c>
      <c r="AR279" s="148" t="s">
        <v>530</v>
      </c>
      <c r="AT279" s="148" t="s">
        <v>342</v>
      </c>
      <c r="AU279" s="148" t="s">
        <v>84</v>
      </c>
      <c r="AY279" s="17" t="s">
        <v>339</v>
      </c>
      <c r="BE279" s="149">
        <f>IF(N279="základní",J279,0)</f>
        <v>0</v>
      </c>
      <c r="BF279" s="149">
        <f>IF(N279="snížená",J279,0)</f>
        <v>0</v>
      </c>
      <c r="BG279" s="149">
        <f>IF(N279="zákl. přenesená",J279,0)</f>
        <v>0</v>
      </c>
      <c r="BH279" s="149">
        <f>IF(N279="sníž. přenesená",J279,0)</f>
        <v>0</v>
      </c>
      <c r="BI279" s="149">
        <f>IF(N279="nulová",J279,0)</f>
        <v>0</v>
      </c>
      <c r="BJ279" s="17" t="s">
        <v>84</v>
      </c>
      <c r="BK279" s="149">
        <f>ROUND(I279*H279,2)</f>
        <v>0</v>
      </c>
      <c r="BL279" s="17" t="s">
        <v>530</v>
      </c>
      <c r="BM279" s="148" t="s">
        <v>1891</v>
      </c>
    </row>
    <row r="280" spans="2:65" s="1" customFormat="1" ht="38.4" x14ac:dyDescent="0.2">
      <c r="B280" s="32"/>
      <c r="D280" s="150" t="s">
        <v>348</v>
      </c>
      <c r="F280" s="151" t="s">
        <v>586</v>
      </c>
      <c r="I280" s="152"/>
      <c r="L280" s="32"/>
      <c r="M280" s="153"/>
      <c r="T280" s="56"/>
      <c r="AT280" s="17" t="s">
        <v>348</v>
      </c>
      <c r="AU280" s="17" t="s">
        <v>84</v>
      </c>
    </row>
    <row r="281" spans="2:65" s="12" customFormat="1" x14ac:dyDescent="0.2">
      <c r="B281" s="155"/>
      <c r="D281" s="150" t="s">
        <v>376</v>
      </c>
      <c r="E281" s="156" t="s">
        <v>1</v>
      </c>
      <c r="F281" s="157" t="s">
        <v>1892</v>
      </c>
      <c r="H281" s="158">
        <v>54.523000000000003</v>
      </c>
      <c r="I281" s="159"/>
      <c r="L281" s="155"/>
      <c r="M281" s="160"/>
      <c r="T281" s="161"/>
      <c r="AT281" s="156" t="s">
        <v>376</v>
      </c>
      <c r="AU281" s="156" t="s">
        <v>84</v>
      </c>
      <c r="AV281" s="12" t="s">
        <v>86</v>
      </c>
      <c r="AW281" s="12" t="s">
        <v>34</v>
      </c>
      <c r="AX281" s="12" t="s">
        <v>84</v>
      </c>
      <c r="AY281" s="156" t="s">
        <v>339</v>
      </c>
    </row>
    <row r="282" spans="2:65" s="1" customFormat="1" ht="24.15" customHeight="1" x14ac:dyDescent="0.2">
      <c r="B282" s="136"/>
      <c r="C282" s="137" t="s">
        <v>587</v>
      </c>
      <c r="D282" s="137" t="s">
        <v>342</v>
      </c>
      <c r="E282" s="138" t="s">
        <v>568</v>
      </c>
      <c r="F282" s="139" t="s">
        <v>569</v>
      </c>
      <c r="G282" s="140" t="s">
        <v>493</v>
      </c>
      <c r="H282" s="141">
        <v>4.4569999999999999</v>
      </c>
      <c r="I282" s="142"/>
      <c r="J282" s="143">
        <f>ROUND(I282*H282,2)</f>
        <v>0</v>
      </c>
      <c r="K282" s="139" t="s">
        <v>346</v>
      </c>
      <c r="L282" s="32"/>
      <c r="M282" s="144" t="s">
        <v>1</v>
      </c>
      <c r="N282" s="145" t="s">
        <v>42</v>
      </c>
      <c r="P282" s="146">
        <f>O282*H282</f>
        <v>0</v>
      </c>
      <c r="Q282" s="146">
        <v>0</v>
      </c>
      <c r="R282" s="146">
        <f>Q282*H282</f>
        <v>0</v>
      </c>
      <c r="S282" s="146">
        <v>0</v>
      </c>
      <c r="T282" s="147">
        <f>S282*H282</f>
        <v>0</v>
      </c>
      <c r="AR282" s="148" t="s">
        <v>530</v>
      </c>
      <c r="AT282" s="148" t="s">
        <v>342</v>
      </c>
      <c r="AU282" s="148" t="s">
        <v>84</v>
      </c>
      <c r="AY282" s="17" t="s">
        <v>339</v>
      </c>
      <c r="BE282" s="149">
        <f>IF(N282="základní",J282,0)</f>
        <v>0</v>
      </c>
      <c r="BF282" s="149">
        <f>IF(N282="snížená",J282,0)</f>
        <v>0</v>
      </c>
      <c r="BG282" s="149">
        <f>IF(N282="zákl. přenesená",J282,0)</f>
        <v>0</v>
      </c>
      <c r="BH282" s="149">
        <f>IF(N282="sníž. přenesená",J282,0)</f>
        <v>0</v>
      </c>
      <c r="BI282" s="149">
        <f>IF(N282="nulová",J282,0)</f>
        <v>0</v>
      </c>
      <c r="BJ282" s="17" t="s">
        <v>84</v>
      </c>
      <c r="BK282" s="149">
        <f>ROUND(I282*H282,2)</f>
        <v>0</v>
      </c>
      <c r="BL282" s="17" t="s">
        <v>530</v>
      </c>
      <c r="BM282" s="148" t="s">
        <v>1893</v>
      </c>
    </row>
    <row r="283" spans="2:65" s="1" customFormat="1" ht="38.4" x14ac:dyDescent="0.2">
      <c r="B283" s="32"/>
      <c r="D283" s="150" t="s">
        <v>348</v>
      </c>
      <c r="F283" s="151" t="s">
        <v>571</v>
      </c>
      <c r="I283" s="152"/>
      <c r="L283" s="32"/>
      <c r="M283" s="153"/>
      <c r="T283" s="56"/>
      <c r="AT283" s="17" t="s">
        <v>348</v>
      </c>
      <c r="AU283" s="17" t="s">
        <v>84</v>
      </c>
    </row>
    <row r="284" spans="2:65" s="12" customFormat="1" x14ac:dyDescent="0.2">
      <c r="B284" s="155"/>
      <c r="D284" s="150" t="s">
        <v>376</v>
      </c>
      <c r="E284" s="156" t="s">
        <v>1</v>
      </c>
      <c r="F284" s="157" t="s">
        <v>1894</v>
      </c>
      <c r="H284" s="158">
        <v>4.4569999999999999</v>
      </c>
      <c r="I284" s="159"/>
      <c r="L284" s="155"/>
      <c r="M284" s="160"/>
      <c r="T284" s="161"/>
      <c r="AT284" s="156" t="s">
        <v>376</v>
      </c>
      <c r="AU284" s="156" t="s">
        <v>84</v>
      </c>
      <c r="AV284" s="12" t="s">
        <v>86</v>
      </c>
      <c r="AW284" s="12" t="s">
        <v>34</v>
      </c>
      <c r="AX284" s="12" t="s">
        <v>84</v>
      </c>
      <c r="AY284" s="156" t="s">
        <v>339</v>
      </c>
    </row>
    <row r="285" spans="2:65" s="1" customFormat="1" ht="24.15" customHeight="1" x14ac:dyDescent="0.2">
      <c r="B285" s="136"/>
      <c r="C285" s="137" t="s">
        <v>592</v>
      </c>
      <c r="D285" s="137" t="s">
        <v>342</v>
      </c>
      <c r="E285" s="138" t="s">
        <v>583</v>
      </c>
      <c r="F285" s="139" t="s">
        <v>584</v>
      </c>
      <c r="G285" s="140" t="s">
        <v>493</v>
      </c>
      <c r="H285" s="141">
        <v>8.9139999999999997</v>
      </c>
      <c r="I285" s="142"/>
      <c r="J285" s="143">
        <f>ROUND(I285*H285,2)</f>
        <v>0</v>
      </c>
      <c r="K285" s="139" t="s">
        <v>346</v>
      </c>
      <c r="L285" s="32"/>
      <c r="M285" s="144" t="s">
        <v>1</v>
      </c>
      <c r="N285" s="145" t="s">
        <v>42</v>
      </c>
      <c r="P285" s="146">
        <f>O285*H285</f>
        <v>0</v>
      </c>
      <c r="Q285" s="146">
        <v>0</v>
      </c>
      <c r="R285" s="146">
        <f>Q285*H285</f>
        <v>0</v>
      </c>
      <c r="S285" s="146">
        <v>0</v>
      </c>
      <c r="T285" s="147">
        <f>S285*H285</f>
        <v>0</v>
      </c>
      <c r="AR285" s="148" t="s">
        <v>530</v>
      </c>
      <c r="AT285" s="148" t="s">
        <v>342</v>
      </c>
      <c r="AU285" s="148" t="s">
        <v>84</v>
      </c>
      <c r="AY285" s="17" t="s">
        <v>339</v>
      </c>
      <c r="BE285" s="149">
        <f>IF(N285="základní",J285,0)</f>
        <v>0</v>
      </c>
      <c r="BF285" s="149">
        <f>IF(N285="snížená",J285,0)</f>
        <v>0</v>
      </c>
      <c r="BG285" s="149">
        <f>IF(N285="zákl. přenesená",J285,0)</f>
        <v>0</v>
      </c>
      <c r="BH285" s="149">
        <f>IF(N285="sníž. přenesená",J285,0)</f>
        <v>0</v>
      </c>
      <c r="BI285" s="149">
        <f>IF(N285="nulová",J285,0)</f>
        <v>0</v>
      </c>
      <c r="BJ285" s="17" t="s">
        <v>84</v>
      </c>
      <c r="BK285" s="149">
        <f>ROUND(I285*H285,2)</f>
        <v>0</v>
      </c>
      <c r="BL285" s="17" t="s">
        <v>530</v>
      </c>
      <c r="BM285" s="148" t="s">
        <v>1895</v>
      </c>
    </row>
    <row r="286" spans="2:65" s="1" customFormat="1" ht="38.4" x14ac:dyDescent="0.2">
      <c r="B286" s="32"/>
      <c r="D286" s="150" t="s">
        <v>348</v>
      </c>
      <c r="F286" s="151" t="s">
        <v>586</v>
      </c>
      <c r="I286" s="152"/>
      <c r="L286" s="32"/>
      <c r="M286" s="153"/>
      <c r="T286" s="56"/>
      <c r="AT286" s="17" t="s">
        <v>348</v>
      </c>
      <c r="AU286" s="17" t="s">
        <v>84</v>
      </c>
    </row>
    <row r="287" spans="2:65" s="12" customFormat="1" x14ac:dyDescent="0.2">
      <c r="B287" s="155"/>
      <c r="D287" s="150" t="s">
        <v>376</v>
      </c>
      <c r="E287" s="156" t="s">
        <v>1</v>
      </c>
      <c r="F287" s="157" t="s">
        <v>1896</v>
      </c>
      <c r="H287" s="158">
        <v>8.9139999999999997</v>
      </c>
      <c r="I287" s="159"/>
      <c r="L287" s="155"/>
      <c r="M287" s="160"/>
      <c r="T287" s="161"/>
      <c r="AT287" s="156" t="s">
        <v>376</v>
      </c>
      <c r="AU287" s="156" t="s">
        <v>84</v>
      </c>
      <c r="AV287" s="12" t="s">
        <v>86</v>
      </c>
      <c r="AW287" s="12" t="s">
        <v>34</v>
      </c>
      <c r="AX287" s="12" t="s">
        <v>84</v>
      </c>
      <c r="AY287" s="156" t="s">
        <v>339</v>
      </c>
    </row>
    <row r="288" spans="2:65" s="1" customFormat="1" ht="24.15" customHeight="1" x14ac:dyDescent="0.2">
      <c r="B288" s="136"/>
      <c r="C288" s="137" t="s">
        <v>595</v>
      </c>
      <c r="D288" s="137" t="s">
        <v>342</v>
      </c>
      <c r="E288" s="138" t="s">
        <v>538</v>
      </c>
      <c r="F288" s="139" t="s">
        <v>539</v>
      </c>
      <c r="G288" s="140" t="s">
        <v>493</v>
      </c>
      <c r="H288" s="141">
        <v>1.35</v>
      </c>
      <c r="I288" s="142"/>
      <c r="J288" s="143">
        <f>ROUND(I288*H288,2)</f>
        <v>0</v>
      </c>
      <c r="K288" s="139" t="s">
        <v>346</v>
      </c>
      <c r="L288" s="32"/>
      <c r="M288" s="144" t="s">
        <v>1</v>
      </c>
      <c r="N288" s="145" t="s">
        <v>42</v>
      </c>
      <c r="P288" s="146">
        <f>O288*H288</f>
        <v>0</v>
      </c>
      <c r="Q288" s="146">
        <v>0</v>
      </c>
      <c r="R288" s="146">
        <f>Q288*H288</f>
        <v>0</v>
      </c>
      <c r="S288" s="146">
        <v>0</v>
      </c>
      <c r="T288" s="147">
        <f>S288*H288</f>
        <v>0</v>
      </c>
      <c r="AR288" s="148" t="s">
        <v>530</v>
      </c>
      <c r="AT288" s="148" t="s">
        <v>342</v>
      </c>
      <c r="AU288" s="148" t="s">
        <v>84</v>
      </c>
      <c r="AY288" s="17" t="s">
        <v>339</v>
      </c>
      <c r="BE288" s="149">
        <f>IF(N288="základní",J288,0)</f>
        <v>0</v>
      </c>
      <c r="BF288" s="149">
        <f>IF(N288="snížená",J288,0)</f>
        <v>0</v>
      </c>
      <c r="BG288" s="149">
        <f>IF(N288="zákl. přenesená",J288,0)</f>
        <v>0</v>
      </c>
      <c r="BH288" s="149">
        <f>IF(N288="sníž. přenesená",J288,0)</f>
        <v>0</v>
      </c>
      <c r="BI288" s="149">
        <f>IF(N288="nulová",J288,0)</f>
        <v>0</v>
      </c>
      <c r="BJ288" s="17" t="s">
        <v>84</v>
      </c>
      <c r="BK288" s="149">
        <f>ROUND(I288*H288,2)</f>
        <v>0</v>
      </c>
      <c r="BL288" s="17" t="s">
        <v>530</v>
      </c>
      <c r="BM288" s="148" t="s">
        <v>1897</v>
      </c>
    </row>
    <row r="289" spans="2:65" s="1" customFormat="1" ht="38.4" x14ac:dyDescent="0.2">
      <c r="B289" s="32"/>
      <c r="D289" s="150" t="s">
        <v>348</v>
      </c>
      <c r="F289" s="151" t="s">
        <v>541</v>
      </c>
      <c r="I289" s="152"/>
      <c r="L289" s="32"/>
      <c r="M289" s="153"/>
      <c r="T289" s="56"/>
      <c r="AT289" s="17" t="s">
        <v>348</v>
      </c>
      <c r="AU289" s="17" t="s">
        <v>84</v>
      </c>
    </row>
    <row r="290" spans="2:65" s="12" customFormat="1" x14ac:dyDescent="0.2">
      <c r="B290" s="155"/>
      <c r="D290" s="150" t="s">
        <v>376</v>
      </c>
      <c r="E290" s="156" t="s">
        <v>1</v>
      </c>
      <c r="F290" s="157" t="s">
        <v>1898</v>
      </c>
      <c r="H290" s="158">
        <v>1.35</v>
      </c>
      <c r="I290" s="159"/>
      <c r="L290" s="155"/>
      <c r="M290" s="160"/>
      <c r="T290" s="161"/>
      <c r="AT290" s="156" t="s">
        <v>376</v>
      </c>
      <c r="AU290" s="156" t="s">
        <v>84</v>
      </c>
      <c r="AV290" s="12" t="s">
        <v>86</v>
      </c>
      <c r="AW290" s="12" t="s">
        <v>34</v>
      </c>
      <c r="AX290" s="12" t="s">
        <v>84</v>
      </c>
      <c r="AY290" s="156" t="s">
        <v>339</v>
      </c>
    </row>
    <row r="291" spans="2:65" s="1" customFormat="1" ht="33" customHeight="1" x14ac:dyDescent="0.2">
      <c r="B291" s="136"/>
      <c r="C291" s="137" t="s">
        <v>600</v>
      </c>
      <c r="D291" s="137" t="s">
        <v>342</v>
      </c>
      <c r="E291" s="138" t="s">
        <v>543</v>
      </c>
      <c r="F291" s="139" t="s">
        <v>544</v>
      </c>
      <c r="G291" s="140" t="s">
        <v>493</v>
      </c>
      <c r="H291" s="141">
        <v>22.95</v>
      </c>
      <c r="I291" s="142"/>
      <c r="J291" s="143">
        <f>ROUND(I291*H291,2)</f>
        <v>0</v>
      </c>
      <c r="K291" s="139" t="s">
        <v>346</v>
      </c>
      <c r="L291" s="32"/>
      <c r="M291" s="144" t="s">
        <v>1</v>
      </c>
      <c r="N291" s="145" t="s">
        <v>42</v>
      </c>
      <c r="P291" s="146">
        <f>O291*H291</f>
        <v>0</v>
      </c>
      <c r="Q291" s="146">
        <v>0</v>
      </c>
      <c r="R291" s="146">
        <f>Q291*H291</f>
        <v>0</v>
      </c>
      <c r="S291" s="146">
        <v>0</v>
      </c>
      <c r="T291" s="147">
        <f>S291*H291</f>
        <v>0</v>
      </c>
      <c r="AR291" s="148" t="s">
        <v>530</v>
      </c>
      <c r="AT291" s="148" t="s">
        <v>342</v>
      </c>
      <c r="AU291" s="148" t="s">
        <v>84</v>
      </c>
      <c r="AY291" s="17" t="s">
        <v>339</v>
      </c>
      <c r="BE291" s="149">
        <f>IF(N291="základní",J291,0)</f>
        <v>0</v>
      </c>
      <c r="BF291" s="149">
        <f>IF(N291="snížená",J291,0)</f>
        <v>0</v>
      </c>
      <c r="BG291" s="149">
        <f>IF(N291="zákl. přenesená",J291,0)</f>
        <v>0</v>
      </c>
      <c r="BH291" s="149">
        <f>IF(N291="sníž. přenesená",J291,0)</f>
        <v>0</v>
      </c>
      <c r="BI291" s="149">
        <f>IF(N291="nulová",J291,0)</f>
        <v>0</v>
      </c>
      <c r="BJ291" s="17" t="s">
        <v>84</v>
      </c>
      <c r="BK291" s="149">
        <f>ROUND(I291*H291,2)</f>
        <v>0</v>
      </c>
      <c r="BL291" s="17" t="s">
        <v>530</v>
      </c>
      <c r="BM291" s="148" t="s">
        <v>1899</v>
      </c>
    </row>
    <row r="292" spans="2:65" s="1" customFormat="1" ht="38.4" x14ac:dyDescent="0.2">
      <c r="B292" s="32"/>
      <c r="D292" s="150" t="s">
        <v>348</v>
      </c>
      <c r="F292" s="151" t="s">
        <v>546</v>
      </c>
      <c r="I292" s="152"/>
      <c r="L292" s="32"/>
      <c r="M292" s="153"/>
      <c r="T292" s="56"/>
      <c r="AT292" s="17" t="s">
        <v>348</v>
      </c>
      <c r="AU292" s="17" t="s">
        <v>84</v>
      </c>
    </row>
    <row r="293" spans="2:65" s="12" customFormat="1" x14ac:dyDescent="0.2">
      <c r="B293" s="155"/>
      <c r="D293" s="150" t="s">
        <v>376</v>
      </c>
      <c r="E293" s="156" t="s">
        <v>1</v>
      </c>
      <c r="F293" s="157" t="s">
        <v>1900</v>
      </c>
      <c r="H293" s="158">
        <v>22.95</v>
      </c>
      <c r="I293" s="159"/>
      <c r="L293" s="155"/>
      <c r="M293" s="160"/>
      <c r="T293" s="161"/>
      <c r="AT293" s="156" t="s">
        <v>376</v>
      </c>
      <c r="AU293" s="156" t="s">
        <v>84</v>
      </c>
      <c r="AV293" s="12" t="s">
        <v>86</v>
      </c>
      <c r="AW293" s="12" t="s">
        <v>34</v>
      </c>
      <c r="AX293" s="12" t="s">
        <v>84</v>
      </c>
      <c r="AY293" s="156" t="s">
        <v>339</v>
      </c>
    </row>
    <row r="294" spans="2:65" s="1" customFormat="1" ht="16.5" customHeight="1" x14ac:dyDescent="0.2">
      <c r="B294" s="136"/>
      <c r="C294" s="137" t="s">
        <v>603</v>
      </c>
      <c r="D294" s="137" t="s">
        <v>342</v>
      </c>
      <c r="E294" s="138" t="s">
        <v>1111</v>
      </c>
      <c r="F294" s="139" t="s">
        <v>1112</v>
      </c>
      <c r="G294" s="140" t="s">
        <v>493</v>
      </c>
      <c r="H294" s="141">
        <v>1.35</v>
      </c>
      <c r="I294" s="142"/>
      <c r="J294" s="143">
        <f>ROUND(I294*H294,2)</f>
        <v>0</v>
      </c>
      <c r="K294" s="139" t="s">
        <v>346</v>
      </c>
      <c r="L294" s="32"/>
      <c r="M294" s="144" t="s">
        <v>1</v>
      </c>
      <c r="N294" s="145" t="s">
        <v>42</v>
      </c>
      <c r="P294" s="146">
        <f>O294*H294</f>
        <v>0</v>
      </c>
      <c r="Q294" s="146">
        <v>0</v>
      </c>
      <c r="R294" s="146">
        <f>Q294*H294</f>
        <v>0</v>
      </c>
      <c r="S294" s="146">
        <v>0</v>
      </c>
      <c r="T294" s="147">
        <f>S294*H294</f>
        <v>0</v>
      </c>
      <c r="AR294" s="148" t="s">
        <v>530</v>
      </c>
      <c r="AT294" s="148" t="s">
        <v>342</v>
      </c>
      <c r="AU294" s="148" t="s">
        <v>84</v>
      </c>
      <c r="AY294" s="17" t="s">
        <v>339</v>
      </c>
      <c r="BE294" s="149">
        <f>IF(N294="základní",J294,0)</f>
        <v>0</v>
      </c>
      <c r="BF294" s="149">
        <f>IF(N294="snížená",J294,0)</f>
        <v>0</v>
      </c>
      <c r="BG294" s="149">
        <f>IF(N294="zákl. přenesená",J294,0)</f>
        <v>0</v>
      </c>
      <c r="BH294" s="149">
        <f>IF(N294="sníž. přenesená",J294,0)</f>
        <v>0</v>
      </c>
      <c r="BI294" s="149">
        <f>IF(N294="nulová",J294,0)</f>
        <v>0</v>
      </c>
      <c r="BJ294" s="17" t="s">
        <v>84</v>
      </c>
      <c r="BK294" s="149">
        <f>ROUND(I294*H294,2)</f>
        <v>0</v>
      </c>
      <c r="BL294" s="17" t="s">
        <v>530</v>
      </c>
      <c r="BM294" s="148" t="s">
        <v>1901</v>
      </c>
    </row>
    <row r="295" spans="2:65" s="1" customFormat="1" ht="38.4" x14ac:dyDescent="0.2">
      <c r="B295" s="32"/>
      <c r="D295" s="150" t="s">
        <v>348</v>
      </c>
      <c r="F295" s="151" t="s">
        <v>1114</v>
      </c>
      <c r="I295" s="152"/>
      <c r="L295" s="32"/>
      <c r="M295" s="153"/>
      <c r="T295" s="56"/>
      <c r="AT295" s="17" t="s">
        <v>348</v>
      </c>
      <c r="AU295" s="17" t="s">
        <v>84</v>
      </c>
    </row>
    <row r="296" spans="2:65" s="12" customFormat="1" x14ac:dyDescent="0.2">
      <c r="B296" s="155"/>
      <c r="D296" s="150" t="s">
        <v>376</v>
      </c>
      <c r="E296" s="156" t="s">
        <v>1</v>
      </c>
      <c r="F296" s="157" t="s">
        <v>1898</v>
      </c>
      <c r="H296" s="158">
        <v>1.35</v>
      </c>
      <c r="I296" s="159"/>
      <c r="L296" s="155"/>
      <c r="M296" s="160"/>
      <c r="T296" s="161"/>
      <c r="AT296" s="156" t="s">
        <v>376</v>
      </c>
      <c r="AU296" s="156" t="s">
        <v>84</v>
      </c>
      <c r="AV296" s="12" t="s">
        <v>86</v>
      </c>
      <c r="AW296" s="12" t="s">
        <v>34</v>
      </c>
      <c r="AX296" s="12" t="s">
        <v>84</v>
      </c>
      <c r="AY296" s="156" t="s">
        <v>339</v>
      </c>
    </row>
    <row r="297" spans="2:65" s="1" customFormat="1" ht="24.15" customHeight="1" x14ac:dyDescent="0.2">
      <c r="B297" s="136"/>
      <c r="C297" s="137" t="s">
        <v>606</v>
      </c>
      <c r="D297" s="137" t="s">
        <v>342</v>
      </c>
      <c r="E297" s="138" t="s">
        <v>556</v>
      </c>
      <c r="F297" s="139" t="s">
        <v>557</v>
      </c>
      <c r="G297" s="140" t="s">
        <v>345</v>
      </c>
      <c r="H297" s="141">
        <v>1.35</v>
      </c>
      <c r="I297" s="142"/>
      <c r="J297" s="143">
        <f>ROUND(I297*H297,2)</f>
        <v>0</v>
      </c>
      <c r="K297" s="139" t="s">
        <v>346</v>
      </c>
      <c r="L297" s="32"/>
      <c r="M297" s="144" t="s">
        <v>1</v>
      </c>
      <c r="N297" s="145" t="s">
        <v>42</v>
      </c>
      <c r="P297" s="146">
        <f>O297*H297</f>
        <v>0</v>
      </c>
      <c r="Q297" s="146">
        <v>0</v>
      </c>
      <c r="R297" s="146">
        <f>Q297*H297</f>
        <v>0</v>
      </c>
      <c r="S297" s="146">
        <v>0</v>
      </c>
      <c r="T297" s="147">
        <f>S297*H297</f>
        <v>0</v>
      </c>
      <c r="AR297" s="148" t="s">
        <v>1902</v>
      </c>
      <c r="AT297" s="148" t="s">
        <v>342</v>
      </c>
      <c r="AU297" s="148" t="s">
        <v>84</v>
      </c>
      <c r="AY297" s="17" t="s">
        <v>339</v>
      </c>
      <c r="BE297" s="149">
        <f>IF(N297="základní",J297,0)</f>
        <v>0</v>
      </c>
      <c r="BF297" s="149">
        <f>IF(N297="snížená",J297,0)</f>
        <v>0</v>
      </c>
      <c r="BG297" s="149">
        <f>IF(N297="zákl. přenesená",J297,0)</f>
        <v>0</v>
      </c>
      <c r="BH297" s="149">
        <f>IF(N297="sníž. přenesená",J297,0)</f>
        <v>0</v>
      </c>
      <c r="BI297" s="149">
        <f>IF(N297="nulová",J297,0)</f>
        <v>0</v>
      </c>
      <c r="BJ297" s="17" t="s">
        <v>84</v>
      </c>
      <c r="BK297" s="149">
        <f>ROUND(I297*H297,2)</f>
        <v>0</v>
      </c>
      <c r="BL297" s="17" t="s">
        <v>1902</v>
      </c>
      <c r="BM297" s="148" t="s">
        <v>1903</v>
      </c>
    </row>
    <row r="298" spans="2:65" s="1" customFormat="1" ht="38.4" x14ac:dyDescent="0.2">
      <c r="B298" s="32"/>
      <c r="D298" s="150" t="s">
        <v>348</v>
      </c>
      <c r="F298" s="151" t="s">
        <v>559</v>
      </c>
      <c r="I298" s="152"/>
      <c r="L298" s="32"/>
      <c r="M298" s="153"/>
      <c r="T298" s="56"/>
      <c r="AT298" s="17" t="s">
        <v>348</v>
      </c>
      <c r="AU298" s="17" t="s">
        <v>84</v>
      </c>
    </row>
    <row r="299" spans="2:65" s="12" customFormat="1" x14ac:dyDescent="0.2">
      <c r="B299" s="155"/>
      <c r="D299" s="150" t="s">
        <v>376</v>
      </c>
      <c r="E299" s="156" t="s">
        <v>1</v>
      </c>
      <c r="F299" s="157" t="s">
        <v>1904</v>
      </c>
      <c r="H299" s="158">
        <v>1.35</v>
      </c>
      <c r="I299" s="159"/>
      <c r="L299" s="155"/>
      <c r="M299" s="160"/>
      <c r="T299" s="161"/>
      <c r="AT299" s="156" t="s">
        <v>376</v>
      </c>
      <c r="AU299" s="156" t="s">
        <v>84</v>
      </c>
      <c r="AV299" s="12" t="s">
        <v>86</v>
      </c>
      <c r="AW299" s="12" t="s">
        <v>34</v>
      </c>
      <c r="AX299" s="12" t="s">
        <v>84</v>
      </c>
      <c r="AY299" s="156" t="s">
        <v>339</v>
      </c>
    </row>
    <row r="300" spans="2:65" s="1" customFormat="1" ht="24.15" customHeight="1" x14ac:dyDescent="0.2">
      <c r="B300" s="136"/>
      <c r="C300" s="137" t="s">
        <v>609</v>
      </c>
      <c r="D300" s="137" t="s">
        <v>342</v>
      </c>
      <c r="E300" s="138" t="s">
        <v>596</v>
      </c>
      <c r="F300" s="139" t="s">
        <v>597</v>
      </c>
      <c r="G300" s="140" t="s">
        <v>345</v>
      </c>
      <c r="H300" s="141">
        <v>1.35</v>
      </c>
      <c r="I300" s="142"/>
      <c r="J300" s="143">
        <f>ROUND(I300*H300,2)</f>
        <v>0</v>
      </c>
      <c r="K300" s="139" t="s">
        <v>346</v>
      </c>
      <c r="L300" s="32"/>
      <c r="M300" s="144" t="s">
        <v>1</v>
      </c>
      <c r="N300" s="145" t="s">
        <v>42</v>
      </c>
      <c r="P300" s="146">
        <f>O300*H300</f>
        <v>0</v>
      </c>
      <c r="Q300" s="146">
        <v>0</v>
      </c>
      <c r="R300" s="146">
        <f>Q300*H300</f>
        <v>0</v>
      </c>
      <c r="S300" s="146">
        <v>0</v>
      </c>
      <c r="T300" s="147">
        <f>S300*H300</f>
        <v>0</v>
      </c>
      <c r="AR300" s="148" t="s">
        <v>1902</v>
      </c>
      <c r="AT300" s="148" t="s">
        <v>342</v>
      </c>
      <c r="AU300" s="148" t="s">
        <v>84</v>
      </c>
      <c r="AY300" s="17" t="s">
        <v>339</v>
      </c>
      <c r="BE300" s="149">
        <f>IF(N300="základní",J300,0)</f>
        <v>0</v>
      </c>
      <c r="BF300" s="149">
        <f>IF(N300="snížená",J300,0)</f>
        <v>0</v>
      </c>
      <c r="BG300" s="149">
        <f>IF(N300="zákl. přenesená",J300,0)</f>
        <v>0</v>
      </c>
      <c r="BH300" s="149">
        <f>IF(N300="sníž. přenesená",J300,0)</f>
        <v>0</v>
      </c>
      <c r="BI300" s="149">
        <f>IF(N300="nulová",J300,0)</f>
        <v>0</v>
      </c>
      <c r="BJ300" s="17" t="s">
        <v>84</v>
      </c>
      <c r="BK300" s="149">
        <f>ROUND(I300*H300,2)</f>
        <v>0</v>
      </c>
      <c r="BL300" s="17" t="s">
        <v>1902</v>
      </c>
      <c r="BM300" s="148" t="s">
        <v>1905</v>
      </c>
    </row>
    <row r="301" spans="2:65" s="1" customFormat="1" ht="38.4" x14ac:dyDescent="0.2">
      <c r="B301" s="32"/>
      <c r="D301" s="150" t="s">
        <v>348</v>
      </c>
      <c r="F301" s="151" t="s">
        <v>599</v>
      </c>
      <c r="I301" s="152"/>
      <c r="L301" s="32"/>
      <c r="M301" s="153"/>
      <c r="T301" s="56"/>
      <c r="AT301" s="17" t="s">
        <v>348</v>
      </c>
      <c r="AU301" s="17" t="s">
        <v>84</v>
      </c>
    </row>
    <row r="302" spans="2:65" s="12" customFormat="1" x14ac:dyDescent="0.2">
      <c r="B302" s="155"/>
      <c r="D302" s="150" t="s">
        <v>376</v>
      </c>
      <c r="E302" s="156" t="s">
        <v>1</v>
      </c>
      <c r="F302" s="157" t="s">
        <v>1906</v>
      </c>
      <c r="H302" s="158">
        <v>1.35</v>
      </c>
      <c r="I302" s="159"/>
      <c r="L302" s="155"/>
      <c r="M302" s="179"/>
      <c r="N302" s="180"/>
      <c r="O302" s="180"/>
      <c r="P302" s="180"/>
      <c r="Q302" s="180"/>
      <c r="R302" s="180"/>
      <c r="S302" s="180"/>
      <c r="T302" s="181"/>
      <c r="AT302" s="156" t="s">
        <v>376</v>
      </c>
      <c r="AU302" s="156" t="s">
        <v>84</v>
      </c>
      <c r="AV302" s="12" t="s">
        <v>86</v>
      </c>
      <c r="AW302" s="12" t="s">
        <v>34</v>
      </c>
      <c r="AX302" s="12" t="s">
        <v>84</v>
      </c>
      <c r="AY302" s="156" t="s">
        <v>339</v>
      </c>
    </row>
    <row r="303" spans="2:65" s="1" customFormat="1" ht="6.9" customHeight="1" x14ac:dyDescent="0.2">
      <c r="B303" s="44"/>
      <c r="C303" s="45"/>
      <c r="D303" s="45"/>
      <c r="E303" s="45"/>
      <c r="F303" s="45"/>
      <c r="G303" s="45"/>
      <c r="H303" s="45"/>
      <c r="I303" s="45"/>
      <c r="J303" s="45"/>
      <c r="K303" s="45"/>
      <c r="L303" s="32"/>
    </row>
  </sheetData>
  <autoFilter ref="C122:K302" xr:uid="{00000000-0009-0000-0000-000007000000}"/>
  <mergeCells count="12">
    <mergeCell ref="E115:H115"/>
    <mergeCell ref="L2:V2"/>
    <mergeCell ref="E85:H85"/>
    <mergeCell ref="E87:H87"/>
    <mergeCell ref="E89:H89"/>
    <mergeCell ref="E111:H111"/>
    <mergeCell ref="E113:H113"/>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2:BM171"/>
  <sheetViews>
    <sheetView showGridLines="0" workbookViewId="0"/>
  </sheetViews>
  <sheetFormatPr defaultRowHeight="10.199999999999999" x14ac:dyDescent="0.2"/>
  <cols>
    <col min="1" max="1" width="8.28515625" customWidth="1"/>
    <col min="2" max="2" width="1.140625" customWidth="1"/>
    <col min="3" max="3" width="4.140625" customWidth="1"/>
    <col min="4" max="4" width="4.28515625" customWidth="1"/>
    <col min="5" max="5" width="17.140625" customWidth="1"/>
    <col min="6" max="6" width="100.85546875" customWidth="1"/>
    <col min="7" max="7" width="7.42578125" customWidth="1"/>
    <col min="8" max="8" width="14" customWidth="1"/>
    <col min="9" max="9" width="15.85546875" customWidth="1"/>
    <col min="10" max="11" width="22.28515625" customWidth="1"/>
    <col min="12" max="12" width="9.28515625" customWidth="1"/>
    <col min="13" max="13" width="10.85546875" hidden="1" customWidth="1"/>
    <col min="14" max="14" width="9.28515625" hidden="1"/>
    <col min="15" max="20" width="14.140625" hidden="1" customWidth="1"/>
    <col min="21" max="21" width="16.28515625" hidden="1" customWidth="1"/>
    <col min="22" max="22" width="12.28515625" customWidth="1"/>
    <col min="23" max="23" width="16.28515625" customWidth="1"/>
    <col min="24" max="24" width="12.28515625" customWidth="1"/>
    <col min="25" max="25" width="15" customWidth="1"/>
    <col min="26" max="26" width="11" customWidth="1"/>
    <col min="27" max="27" width="15" customWidth="1"/>
    <col min="28" max="28" width="16.28515625" customWidth="1"/>
    <col min="29" max="29" width="11" customWidth="1"/>
    <col min="30" max="30" width="15" customWidth="1"/>
    <col min="31" max="31" width="16.28515625" customWidth="1"/>
    <col min="44" max="65" width="9.28515625" hidden="1"/>
  </cols>
  <sheetData>
    <row r="2" spans="2:46" ht="36.9" customHeight="1" x14ac:dyDescent="0.2">
      <c r="L2" s="255" t="s">
        <v>5</v>
      </c>
      <c r="M2" s="256"/>
      <c r="N2" s="256"/>
      <c r="O2" s="256"/>
      <c r="P2" s="256"/>
      <c r="Q2" s="256"/>
      <c r="R2" s="256"/>
      <c r="S2" s="256"/>
      <c r="T2" s="256"/>
      <c r="U2" s="256"/>
      <c r="V2" s="256"/>
      <c r="AT2" s="17" t="s">
        <v>119</v>
      </c>
    </row>
    <row r="3" spans="2:46" ht="6.9" customHeight="1" x14ac:dyDescent="0.2">
      <c r="B3" s="18"/>
      <c r="C3" s="19"/>
      <c r="D3" s="19"/>
      <c r="E3" s="19"/>
      <c r="F3" s="19"/>
      <c r="G3" s="19"/>
      <c r="H3" s="19"/>
      <c r="I3" s="19"/>
      <c r="J3" s="19"/>
      <c r="K3" s="19"/>
      <c r="L3" s="20"/>
      <c r="AT3" s="17" t="s">
        <v>86</v>
      </c>
    </row>
    <row r="4" spans="2:46" ht="24.9" customHeight="1" x14ac:dyDescent="0.2">
      <c r="B4" s="20"/>
      <c r="D4" s="21" t="s">
        <v>311</v>
      </c>
      <c r="L4" s="20"/>
      <c r="M4" s="93" t="s">
        <v>10</v>
      </c>
      <c r="AT4" s="17" t="s">
        <v>3</v>
      </c>
    </row>
    <row r="5" spans="2:46" ht="6.9" customHeight="1" x14ac:dyDescent="0.2">
      <c r="B5" s="20"/>
      <c r="L5" s="20"/>
    </row>
    <row r="6" spans="2:46" ht="12" customHeight="1" x14ac:dyDescent="0.2">
      <c r="B6" s="20"/>
      <c r="D6" s="27" t="s">
        <v>16</v>
      </c>
      <c r="L6" s="20"/>
    </row>
    <row r="7" spans="2:46" ht="16.5" customHeight="1" x14ac:dyDescent="0.2">
      <c r="B7" s="20"/>
      <c r="E7" s="278" t="str">
        <f>'Rekapitulace stavby'!K6</f>
        <v>Prostá rekonstrukce trati v úseku Milotice nad Opavou – Brantice – 2.etapa</v>
      </c>
      <c r="F7" s="279"/>
      <c r="G7" s="279"/>
      <c r="H7" s="279"/>
      <c r="L7" s="20"/>
    </row>
    <row r="8" spans="2:46" ht="12" customHeight="1" x14ac:dyDescent="0.2">
      <c r="B8" s="20"/>
      <c r="D8" s="27" t="s">
        <v>312</v>
      </c>
      <c r="L8" s="20"/>
    </row>
    <row r="9" spans="2:46" s="1" customFormat="1" ht="16.5" customHeight="1" x14ac:dyDescent="0.2">
      <c r="B9" s="32"/>
      <c r="E9" s="278" t="s">
        <v>313</v>
      </c>
      <c r="F9" s="277"/>
      <c r="G9" s="277"/>
      <c r="H9" s="277"/>
      <c r="L9" s="32"/>
    </row>
    <row r="10" spans="2:46" s="1" customFormat="1" ht="12" customHeight="1" x14ac:dyDescent="0.2">
      <c r="B10" s="32"/>
      <c r="D10" s="27" t="s">
        <v>314</v>
      </c>
      <c r="L10" s="32"/>
    </row>
    <row r="11" spans="2:46" s="1" customFormat="1" ht="16.5" customHeight="1" x14ac:dyDescent="0.2">
      <c r="B11" s="32"/>
      <c r="E11" s="248" t="s">
        <v>1907</v>
      </c>
      <c r="F11" s="277"/>
      <c r="G11" s="277"/>
      <c r="H11" s="277"/>
      <c r="L11" s="32"/>
    </row>
    <row r="12" spans="2:46" s="1" customFormat="1" x14ac:dyDescent="0.2">
      <c r="B12" s="32"/>
      <c r="L12" s="32"/>
    </row>
    <row r="13" spans="2:46" s="1" customFormat="1" ht="12" customHeight="1" x14ac:dyDescent="0.2">
      <c r="B13" s="32"/>
      <c r="D13" s="27" t="s">
        <v>18</v>
      </c>
      <c r="F13" s="25" t="s">
        <v>1</v>
      </c>
      <c r="I13" s="27" t="s">
        <v>19</v>
      </c>
      <c r="J13" s="25" t="s">
        <v>1</v>
      </c>
      <c r="L13" s="32"/>
    </row>
    <row r="14" spans="2:46" s="1" customFormat="1" ht="12" customHeight="1" x14ac:dyDescent="0.2">
      <c r="B14" s="32"/>
      <c r="D14" s="27" t="s">
        <v>20</v>
      </c>
      <c r="F14" s="25" t="s">
        <v>21</v>
      </c>
      <c r="I14" s="27" t="s">
        <v>22</v>
      </c>
      <c r="J14" s="52" t="str">
        <f>'Rekapitulace stavby'!AN8</f>
        <v>22. 5. 2025</v>
      </c>
      <c r="L14" s="32"/>
    </row>
    <row r="15" spans="2:46" s="1" customFormat="1" ht="10.8" customHeight="1" x14ac:dyDescent="0.2">
      <c r="B15" s="32"/>
      <c r="L15" s="32"/>
    </row>
    <row r="16" spans="2:46" s="1" customFormat="1" ht="12" customHeight="1" x14ac:dyDescent="0.2">
      <c r="B16" s="32"/>
      <c r="D16" s="27" t="s">
        <v>24</v>
      </c>
      <c r="I16" s="27" t="s">
        <v>25</v>
      </c>
      <c r="J16" s="25" t="s">
        <v>26</v>
      </c>
      <c r="L16" s="32"/>
    </row>
    <row r="17" spans="2:12" s="1" customFormat="1" ht="18" customHeight="1" x14ac:dyDescent="0.2">
      <c r="B17" s="32"/>
      <c r="E17" s="25" t="s">
        <v>27</v>
      </c>
      <c r="I17" s="27" t="s">
        <v>28</v>
      </c>
      <c r="J17" s="25" t="s">
        <v>29</v>
      </c>
      <c r="L17" s="32"/>
    </row>
    <row r="18" spans="2:12" s="1" customFormat="1" ht="6.9" customHeight="1" x14ac:dyDescent="0.2">
      <c r="B18" s="32"/>
      <c r="L18" s="32"/>
    </row>
    <row r="19" spans="2:12" s="1" customFormat="1" ht="12" customHeight="1" x14ac:dyDescent="0.2">
      <c r="B19" s="32"/>
      <c r="D19" s="27" t="s">
        <v>30</v>
      </c>
      <c r="I19" s="27" t="s">
        <v>25</v>
      </c>
      <c r="J19" s="28" t="str">
        <f>'Rekapitulace stavby'!AN13</f>
        <v>Vyplň údaj</v>
      </c>
      <c r="L19" s="32"/>
    </row>
    <row r="20" spans="2:12" s="1" customFormat="1" ht="18" customHeight="1" x14ac:dyDescent="0.2">
      <c r="B20" s="32"/>
      <c r="E20" s="280" t="str">
        <f>'Rekapitulace stavby'!E14</f>
        <v>Vyplň údaj</v>
      </c>
      <c r="F20" s="266"/>
      <c r="G20" s="266"/>
      <c r="H20" s="266"/>
      <c r="I20" s="27" t="s">
        <v>28</v>
      </c>
      <c r="J20" s="28" t="str">
        <f>'Rekapitulace stavby'!AN14</f>
        <v>Vyplň údaj</v>
      </c>
      <c r="L20" s="32"/>
    </row>
    <row r="21" spans="2:12" s="1" customFormat="1" ht="6.9" customHeight="1" x14ac:dyDescent="0.2">
      <c r="B21" s="32"/>
      <c r="L21" s="32"/>
    </row>
    <row r="22" spans="2:12" s="1" customFormat="1" ht="12" customHeight="1" x14ac:dyDescent="0.2">
      <c r="B22" s="32"/>
      <c r="D22" s="27" t="s">
        <v>32</v>
      </c>
      <c r="I22" s="27" t="s">
        <v>25</v>
      </c>
      <c r="J22" s="25" t="str">
        <f>IF('Rekapitulace stavby'!AN16="","",'Rekapitulace stavby'!AN16)</f>
        <v/>
      </c>
      <c r="L22" s="32"/>
    </row>
    <row r="23" spans="2:12" s="1" customFormat="1" ht="18" customHeight="1" x14ac:dyDescent="0.2">
      <c r="B23" s="32"/>
      <c r="E23" s="25" t="str">
        <f>IF('Rekapitulace stavby'!E17="","",'Rekapitulace stavby'!E17)</f>
        <v xml:space="preserve"> </v>
      </c>
      <c r="I23" s="27" t="s">
        <v>28</v>
      </c>
      <c r="J23" s="25" t="str">
        <f>IF('Rekapitulace stavby'!AN17="","",'Rekapitulace stavby'!AN17)</f>
        <v/>
      </c>
      <c r="L23" s="32"/>
    </row>
    <row r="24" spans="2:12" s="1" customFormat="1" ht="6.9" customHeight="1" x14ac:dyDescent="0.2">
      <c r="B24" s="32"/>
      <c r="L24" s="32"/>
    </row>
    <row r="25" spans="2:12" s="1" customFormat="1" ht="12" customHeight="1" x14ac:dyDescent="0.2">
      <c r="B25" s="32"/>
      <c r="D25" s="27" t="s">
        <v>35</v>
      </c>
      <c r="I25" s="27" t="s">
        <v>25</v>
      </c>
      <c r="J25" s="25" t="str">
        <f>IF('Rekapitulace stavby'!AN19="","",'Rekapitulace stavby'!AN19)</f>
        <v/>
      </c>
      <c r="L25" s="32"/>
    </row>
    <row r="26" spans="2:12" s="1" customFormat="1" ht="18" customHeight="1" x14ac:dyDescent="0.2">
      <c r="B26" s="32"/>
      <c r="E26" s="25" t="str">
        <f>IF('Rekapitulace stavby'!E20="","",'Rekapitulace stavby'!E20)</f>
        <v xml:space="preserve"> </v>
      </c>
      <c r="I26" s="27" t="s">
        <v>28</v>
      </c>
      <c r="J26" s="25" t="str">
        <f>IF('Rekapitulace stavby'!AN20="","",'Rekapitulace stavby'!AN20)</f>
        <v/>
      </c>
      <c r="L26" s="32"/>
    </row>
    <row r="27" spans="2:12" s="1" customFormat="1" ht="6.9" customHeight="1" x14ac:dyDescent="0.2">
      <c r="B27" s="32"/>
      <c r="L27" s="32"/>
    </row>
    <row r="28" spans="2:12" s="1" customFormat="1" ht="12" customHeight="1" x14ac:dyDescent="0.2">
      <c r="B28" s="32"/>
      <c r="D28" s="27" t="s">
        <v>36</v>
      </c>
      <c r="L28" s="32"/>
    </row>
    <row r="29" spans="2:12" s="7" customFormat="1" ht="16.5" customHeight="1" x14ac:dyDescent="0.2">
      <c r="B29" s="94"/>
      <c r="E29" s="270" t="s">
        <v>1</v>
      </c>
      <c r="F29" s="270"/>
      <c r="G29" s="270"/>
      <c r="H29" s="270"/>
      <c r="L29" s="94"/>
    </row>
    <row r="30" spans="2:12" s="1" customFormat="1" ht="6.9" customHeight="1" x14ac:dyDescent="0.2">
      <c r="B30" s="32"/>
      <c r="L30" s="32"/>
    </row>
    <row r="31" spans="2:12" s="1" customFormat="1" ht="6.9" customHeight="1" x14ac:dyDescent="0.2">
      <c r="B31" s="32"/>
      <c r="D31" s="53"/>
      <c r="E31" s="53"/>
      <c r="F31" s="53"/>
      <c r="G31" s="53"/>
      <c r="H31" s="53"/>
      <c r="I31" s="53"/>
      <c r="J31" s="53"/>
      <c r="K31" s="53"/>
      <c r="L31" s="32"/>
    </row>
    <row r="32" spans="2:12" s="1" customFormat="1" ht="25.35" customHeight="1" x14ac:dyDescent="0.2">
      <c r="B32" s="32"/>
      <c r="D32" s="95" t="s">
        <v>37</v>
      </c>
      <c r="J32" s="66">
        <f>ROUND(J123, 2)</f>
        <v>0</v>
      </c>
      <c r="L32" s="32"/>
    </row>
    <row r="33" spans="2:12" s="1" customFormat="1" ht="6.9" customHeight="1" x14ac:dyDescent="0.2">
      <c r="B33" s="32"/>
      <c r="D33" s="53"/>
      <c r="E33" s="53"/>
      <c r="F33" s="53"/>
      <c r="G33" s="53"/>
      <c r="H33" s="53"/>
      <c r="I33" s="53"/>
      <c r="J33" s="53"/>
      <c r="K33" s="53"/>
      <c r="L33" s="32"/>
    </row>
    <row r="34" spans="2:12" s="1" customFormat="1" ht="14.4" customHeight="1" x14ac:dyDescent="0.2">
      <c r="B34" s="32"/>
      <c r="F34" s="35" t="s">
        <v>39</v>
      </c>
      <c r="I34" s="35" t="s">
        <v>38</v>
      </c>
      <c r="J34" s="35" t="s">
        <v>40</v>
      </c>
      <c r="L34" s="32"/>
    </row>
    <row r="35" spans="2:12" s="1" customFormat="1" ht="14.4" customHeight="1" x14ac:dyDescent="0.2">
      <c r="B35" s="32"/>
      <c r="D35" s="55" t="s">
        <v>41</v>
      </c>
      <c r="E35" s="27" t="s">
        <v>42</v>
      </c>
      <c r="F35" s="86">
        <f>ROUND((SUM(BE123:BE170)),  2)</f>
        <v>0</v>
      </c>
      <c r="I35" s="96">
        <v>0.21</v>
      </c>
      <c r="J35" s="86">
        <f>ROUND(((SUM(BE123:BE170))*I35),  2)</f>
        <v>0</v>
      </c>
      <c r="L35" s="32"/>
    </row>
    <row r="36" spans="2:12" s="1" customFormat="1" ht="14.4" customHeight="1" x14ac:dyDescent="0.2">
      <c r="B36" s="32"/>
      <c r="E36" s="27" t="s">
        <v>43</v>
      </c>
      <c r="F36" s="86">
        <f>ROUND((SUM(BF123:BF170)),  2)</f>
        <v>0</v>
      </c>
      <c r="I36" s="96">
        <v>0.12</v>
      </c>
      <c r="J36" s="86">
        <f>ROUND(((SUM(BF123:BF170))*I36),  2)</f>
        <v>0</v>
      </c>
      <c r="L36" s="32"/>
    </row>
    <row r="37" spans="2:12" s="1" customFormat="1" ht="14.4" hidden="1" customHeight="1" x14ac:dyDescent="0.2">
      <c r="B37" s="32"/>
      <c r="E37" s="27" t="s">
        <v>44</v>
      </c>
      <c r="F37" s="86">
        <f>ROUND((SUM(BG123:BG170)),  2)</f>
        <v>0</v>
      </c>
      <c r="I37" s="96">
        <v>0.21</v>
      </c>
      <c r="J37" s="86">
        <f>0</f>
        <v>0</v>
      </c>
      <c r="L37" s="32"/>
    </row>
    <row r="38" spans="2:12" s="1" customFormat="1" ht="14.4" hidden="1" customHeight="1" x14ac:dyDescent="0.2">
      <c r="B38" s="32"/>
      <c r="E38" s="27" t="s">
        <v>45</v>
      </c>
      <c r="F38" s="86">
        <f>ROUND((SUM(BH123:BH170)),  2)</f>
        <v>0</v>
      </c>
      <c r="I38" s="96">
        <v>0.12</v>
      </c>
      <c r="J38" s="86">
        <f>0</f>
        <v>0</v>
      </c>
      <c r="L38" s="32"/>
    </row>
    <row r="39" spans="2:12" s="1" customFormat="1" ht="14.4" hidden="1" customHeight="1" x14ac:dyDescent="0.2">
      <c r="B39" s="32"/>
      <c r="E39" s="27" t="s">
        <v>46</v>
      </c>
      <c r="F39" s="86">
        <f>ROUND((SUM(BI123:BI170)),  2)</f>
        <v>0</v>
      </c>
      <c r="I39" s="96">
        <v>0</v>
      </c>
      <c r="J39" s="86">
        <f>0</f>
        <v>0</v>
      </c>
      <c r="L39" s="32"/>
    </row>
    <row r="40" spans="2:12" s="1" customFormat="1" ht="6.9" customHeight="1" x14ac:dyDescent="0.2">
      <c r="B40" s="32"/>
      <c r="L40" s="32"/>
    </row>
    <row r="41" spans="2:12" s="1" customFormat="1" ht="25.35" customHeight="1" x14ac:dyDescent="0.2">
      <c r="B41" s="32"/>
      <c r="C41" s="97"/>
      <c r="D41" s="98" t="s">
        <v>47</v>
      </c>
      <c r="E41" s="57"/>
      <c r="F41" s="57"/>
      <c r="G41" s="99" t="s">
        <v>48</v>
      </c>
      <c r="H41" s="100" t="s">
        <v>49</v>
      </c>
      <c r="I41" s="57"/>
      <c r="J41" s="101">
        <f>SUM(J32:J39)</f>
        <v>0</v>
      </c>
      <c r="K41" s="102"/>
      <c r="L41" s="32"/>
    </row>
    <row r="42" spans="2:12" s="1" customFormat="1" ht="14.4" customHeight="1" x14ac:dyDescent="0.2">
      <c r="B42" s="32"/>
      <c r="L42" s="32"/>
    </row>
    <row r="43" spans="2:12" ht="14.4" customHeight="1" x14ac:dyDescent="0.2">
      <c r="B43" s="20"/>
      <c r="L43" s="20"/>
    </row>
    <row r="44" spans="2:12" ht="14.4" customHeight="1" x14ac:dyDescent="0.2">
      <c r="B44" s="20"/>
      <c r="L44" s="20"/>
    </row>
    <row r="45" spans="2:12" ht="14.4" customHeight="1" x14ac:dyDescent="0.2">
      <c r="B45" s="20"/>
      <c r="L45" s="20"/>
    </row>
    <row r="46" spans="2:12" ht="14.4" customHeight="1" x14ac:dyDescent="0.2">
      <c r="B46" s="20"/>
      <c r="L46" s="20"/>
    </row>
    <row r="47" spans="2:12" ht="14.4" customHeight="1" x14ac:dyDescent="0.2">
      <c r="B47" s="20"/>
      <c r="L47" s="20"/>
    </row>
    <row r="48" spans="2:12" ht="14.4" customHeight="1" x14ac:dyDescent="0.2">
      <c r="B48" s="20"/>
      <c r="L48" s="20"/>
    </row>
    <row r="49" spans="2:12" ht="14.4" customHeight="1" x14ac:dyDescent="0.2">
      <c r="B49" s="20"/>
      <c r="L49" s="20"/>
    </row>
    <row r="50" spans="2:12" s="1" customFormat="1" ht="14.4" customHeight="1" x14ac:dyDescent="0.2">
      <c r="B50" s="32"/>
      <c r="D50" s="41" t="s">
        <v>50</v>
      </c>
      <c r="E50" s="42"/>
      <c r="F50" s="42"/>
      <c r="G50" s="41" t="s">
        <v>51</v>
      </c>
      <c r="H50" s="42"/>
      <c r="I50" s="42"/>
      <c r="J50" s="42"/>
      <c r="K50" s="42"/>
      <c r="L50" s="32"/>
    </row>
    <row r="51" spans="2:12" x14ac:dyDescent="0.2">
      <c r="B51" s="20"/>
      <c r="L51" s="20"/>
    </row>
    <row r="52" spans="2:12" x14ac:dyDescent="0.2">
      <c r="B52" s="20"/>
      <c r="L52" s="20"/>
    </row>
    <row r="53" spans="2:12" x14ac:dyDescent="0.2">
      <c r="B53" s="20"/>
      <c r="L53" s="20"/>
    </row>
    <row r="54" spans="2:12" x14ac:dyDescent="0.2">
      <c r="B54" s="20"/>
      <c r="L54" s="20"/>
    </row>
    <row r="55" spans="2:12" x14ac:dyDescent="0.2">
      <c r="B55" s="20"/>
      <c r="L55" s="20"/>
    </row>
    <row r="56" spans="2:12" x14ac:dyDescent="0.2">
      <c r="B56" s="20"/>
      <c r="L56" s="20"/>
    </row>
    <row r="57" spans="2:12" x14ac:dyDescent="0.2">
      <c r="B57" s="20"/>
      <c r="L57" s="20"/>
    </row>
    <row r="58" spans="2:12" x14ac:dyDescent="0.2">
      <c r="B58" s="20"/>
      <c r="L58" s="20"/>
    </row>
    <row r="59" spans="2:12" x14ac:dyDescent="0.2">
      <c r="B59" s="20"/>
      <c r="L59" s="20"/>
    </row>
    <row r="60" spans="2:12" x14ac:dyDescent="0.2">
      <c r="B60" s="20"/>
      <c r="L60" s="20"/>
    </row>
    <row r="61" spans="2:12" s="1" customFormat="1" ht="13.2" x14ac:dyDescent="0.2">
      <c r="B61" s="32"/>
      <c r="D61" s="43" t="s">
        <v>52</v>
      </c>
      <c r="E61" s="34"/>
      <c r="F61" s="103" t="s">
        <v>53</v>
      </c>
      <c r="G61" s="43" t="s">
        <v>52</v>
      </c>
      <c r="H61" s="34"/>
      <c r="I61" s="34"/>
      <c r="J61" s="104" t="s">
        <v>53</v>
      </c>
      <c r="K61" s="34"/>
      <c r="L61" s="32"/>
    </row>
    <row r="62" spans="2:12" x14ac:dyDescent="0.2">
      <c r="B62" s="20"/>
      <c r="L62" s="20"/>
    </row>
    <row r="63" spans="2:12" x14ac:dyDescent="0.2">
      <c r="B63" s="20"/>
      <c r="L63" s="20"/>
    </row>
    <row r="64" spans="2:12" x14ac:dyDescent="0.2">
      <c r="B64" s="20"/>
      <c r="L64" s="20"/>
    </row>
    <row r="65" spans="2:12" s="1" customFormat="1" ht="13.2" x14ac:dyDescent="0.2">
      <c r="B65" s="32"/>
      <c r="D65" s="41" t="s">
        <v>54</v>
      </c>
      <c r="E65" s="42"/>
      <c r="F65" s="42"/>
      <c r="G65" s="41" t="s">
        <v>55</v>
      </c>
      <c r="H65" s="42"/>
      <c r="I65" s="42"/>
      <c r="J65" s="42"/>
      <c r="K65" s="42"/>
      <c r="L65" s="32"/>
    </row>
    <row r="66" spans="2:12" x14ac:dyDescent="0.2">
      <c r="B66" s="20"/>
      <c r="L66" s="20"/>
    </row>
    <row r="67" spans="2:12" x14ac:dyDescent="0.2">
      <c r="B67" s="20"/>
      <c r="L67" s="20"/>
    </row>
    <row r="68" spans="2:12" x14ac:dyDescent="0.2">
      <c r="B68" s="20"/>
      <c r="L68" s="20"/>
    </row>
    <row r="69" spans="2:12" x14ac:dyDescent="0.2">
      <c r="B69" s="20"/>
      <c r="L69" s="20"/>
    </row>
    <row r="70" spans="2:12" x14ac:dyDescent="0.2">
      <c r="B70" s="20"/>
      <c r="L70" s="20"/>
    </row>
    <row r="71" spans="2:12" x14ac:dyDescent="0.2">
      <c r="B71" s="20"/>
      <c r="L71" s="20"/>
    </row>
    <row r="72" spans="2:12" x14ac:dyDescent="0.2">
      <c r="B72" s="20"/>
      <c r="L72" s="20"/>
    </row>
    <row r="73" spans="2:12" x14ac:dyDescent="0.2">
      <c r="B73" s="20"/>
      <c r="L73" s="20"/>
    </row>
    <row r="74" spans="2:12" x14ac:dyDescent="0.2">
      <c r="B74" s="20"/>
      <c r="L74" s="20"/>
    </row>
    <row r="75" spans="2:12" x14ac:dyDescent="0.2">
      <c r="B75" s="20"/>
      <c r="L75" s="20"/>
    </row>
    <row r="76" spans="2:12" s="1" customFormat="1" ht="13.2" x14ac:dyDescent="0.2">
      <c r="B76" s="32"/>
      <c r="D76" s="43" t="s">
        <v>52</v>
      </c>
      <c r="E76" s="34"/>
      <c r="F76" s="103" t="s">
        <v>53</v>
      </c>
      <c r="G76" s="43" t="s">
        <v>52</v>
      </c>
      <c r="H76" s="34"/>
      <c r="I76" s="34"/>
      <c r="J76" s="104" t="s">
        <v>53</v>
      </c>
      <c r="K76" s="34"/>
      <c r="L76" s="32"/>
    </row>
    <row r="77" spans="2:12" s="1" customFormat="1" ht="14.4" customHeight="1" x14ac:dyDescent="0.2">
      <c r="B77" s="44"/>
      <c r="C77" s="45"/>
      <c r="D77" s="45"/>
      <c r="E77" s="45"/>
      <c r="F77" s="45"/>
      <c r="G77" s="45"/>
      <c r="H77" s="45"/>
      <c r="I77" s="45"/>
      <c r="J77" s="45"/>
      <c r="K77" s="45"/>
      <c r="L77" s="32"/>
    </row>
    <row r="81" spans="2:12" s="1" customFormat="1" ht="6.9" customHeight="1" x14ac:dyDescent="0.2">
      <c r="B81" s="46"/>
      <c r="C81" s="47"/>
      <c r="D81" s="47"/>
      <c r="E81" s="47"/>
      <c r="F81" s="47"/>
      <c r="G81" s="47"/>
      <c r="H81" s="47"/>
      <c r="I81" s="47"/>
      <c r="J81" s="47"/>
      <c r="K81" s="47"/>
      <c r="L81" s="32"/>
    </row>
    <row r="82" spans="2:12" s="1" customFormat="1" ht="24.9" customHeight="1" x14ac:dyDescent="0.2">
      <c r="B82" s="32"/>
      <c r="C82" s="21" t="s">
        <v>316</v>
      </c>
      <c r="L82" s="32"/>
    </row>
    <row r="83" spans="2:12" s="1" customFormat="1" ht="6.9" customHeight="1" x14ac:dyDescent="0.2">
      <c r="B83" s="32"/>
      <c r="L83" s="32"/>
    </row>
    <row r="84" spans="2:12" s="1" customFormat="1" ht="12" customHeight="1" x14ac:dyDescent="0.2">
      <c r="B84" s="32"/>
      <c r="C84" s="27" t="s">
        <v>16</v>
      </c>
      <c r="L84" s="32"/>
    </row>
    <row r="85" spans="2:12" s="1" customFormat="1" ht="16.5" customHeight="1" x14ac:dyDescent="0.2">
      <c r="B85" s="32"/>
      <c r="E85" s="278" t="str">
        <f>E7</f>
        <v>Prostá rekonstrukce trati v úseku Milotice nad Opavou – Brantice – 2.etapa</v>
      </c>
      <c r="F85" s="279"/>
      <c r="G85" s="279"/>
      <c r="H85" s="279"/>
      <c r="L85" s="32"/>
    </row>
    <row r="86" spans="2:12" ht="12" customHeight="1" x14ac:dyDescent="0.2">
      <c r="B86" s="20"/>
      <c r="C86" s="27" t="s">
        <v>312</v>
      </c>
      <c r="L86" s="20"/>
    </row>
    <row r="87" spans="2:12" s="1" customFormat="1" ht="16.5" customHeight="1" x14ac:dyDescent="0.2">
      <c r="B87" s="32"/>
      <c r="E87" s="278" t="s">
        <v>313</v>
      </c>
      <c r="F87" s="277"/>
      <c r="G87" s="277"/>
      <c r="H87" s="277"/>
      <c r="L87" s="32"/>
    </row>
    <row r="88" spans="2:12" s="1" customFormat="1" ht="12" customHeight="1" x14ac:dyDescent="0.2">
      <c r="B88" s="32"/>
      <c r="C88" s="27" t="s">
        <v>314</v>
      </c>
      <c r="L88" s="32"/>
    </row>
    <row r="89" spans="2:12" s="1" customFormat="1" ht="16.5" customHeight="1" x14ac:dyDescent="0.2">
      <c r="B89" s="32"/>
      <c r="E89" s="248" t="str">
        <f>E11</f>
        <v>SO 01.7 - Následná úprava GPK, broušení kolejnic</v>
      </c>
      <c r="F89" s="277"/>
      <c r="G89" s="277"/>
      <c r="H89" s="277"/>
      <c r="L89" s="32"/>
    </row>
    <row r="90" spans="2:12" s="1" customFormat="1" ht="6.9" customHeight="1" x14ac:dyDescent="0.2">
      <c r="B90" s="32"/>
      <c r="L90" s="32"/>
    </row>
    <row r="91" spans="2:12" s="1" customFormat="1" ht="12" customHeight="1" x14ac:dyDescent="0.2">
      <c r="B91" s="32"/>
      <c r="C91" s="27" t="s">
        <v>20</v>
      </c>
      <c r="F91" s="25" t="str">
        <f>F14</f>
        <v>PS Krnov</v>
      </c>
      <c r="I91" s="27" t="s">
        <v>22</v>
      </c>
      <c r="J91" s="52" t="str">
        <f>IF(J14="","",J14)</f>
        <v>22. 5. 2025</v>
      </c>
      <c r="L91" s="32"/>
    </row>
    <row r="92" spans="2:12" s="1" customFormat="1" ht="6.9" customHeight="1" x14ac:dyDescent="0.2">
      <c r="B92" s="32"/>
      <c r="L92" s="32"/>
    </row>
    <row r="93" spans="2:12" s="1" customFormat="1" ht="15.15" customHeight="1" x14ac:dyDescent="0.2">
      <c r="B93" s="32"/>
      <c r="C93" s="27" t="s">
        <v>24</v>
      </c>
      <c r="F93" s="25" t="str">
        <f>E17</f>
        <v>Správa železnic, státní organizace, OŘ Ostrava</v>
      </c>
      <c r="I93" s="27" t="s">
        <v>32</v>
      </c>
      <c r="J93" s="30" t="str">
        <f>E23</f>
        <v xml:space="preserve"> </v>
      </c>
      <c r="L93" s="32"/>
    </row>
    <row r="94" spans="2:12" s="1" customFormat="1" ht="15.15" customHeight="1" x14ac:dyDescent="0.2">
      <c r="B94" s="32"/>
      <c r="C94" s="27" t="s">
        <v>30</v>
      </c>
      <c r="F94" s="25" t="str">
        <f>IF(E20="","",E20)</f>
        <v>Vyplň údaj</v>
      </c>
      <c r="I94" s="27" t="s">
        <v>35</v>
      </c>
      <c r="J94" s="30" t="str">
        <f>E26</f>
        <v xml:space="preserve"> </v>
      </c>
      <c r="L94" s="32"/>
    </row>
    <row r="95" spans="2:12" s="1" customFormat="1" ht="10.35" customHeight="1" x14ac:dyDescent="0.2">
      <c r="B95" s="32"/>
      <c r="L95" s="32"/>
    </row>
    <row r="96" spans="2:12" s="1" customFormat="1" ht="29.25" customHeight="1" x14ac:dyDescent="0.2">
      <c r="B96" s="32"/>
      <c r="C96" s="105" t="s">
        <v>317</v>
      </c>
      <c r="D96" s="97"/>
      <c r="E96" s="97"/>
      <c r="F96" s="97"/>
      <c r="G96" s="97"/>
      <c r="H96" s="97"/>
      <c r="I96" s="97"/>
      <c r="J96" s="106" t="s">
        <v>318</v>
      </c>
      <c r="K96" s="97"/>
      <c r="L96" s="32"/>
    </row>
    <row r="97" spans="2:47" s="1" customFormat="1" ht="10.35" customHeight="1" x14ac:dyDescent="0.2">
      <c r="B97" s="32"/>
      <c r="L97" s="32"/>
    </row>
    <row r="98" spans="2:47" s="1" customFormat="1" ht="22.8" customHeight="1" x14ac:dyDescent="0.2">
      <c r="B98" s="32"/>
      <c r="C98" s="107" t="s">
        <v>319</v>
      </c>
      <c r="J98" s="66">
        <f>J123</f>
        <v>0</v>
      </c>
      <c r="L98" s="32"/>
      <c r="AU98" s="17" t="s">
        <v>320</v>
      </c>
    </row>
    <row r="99" spans="2:47" s="8" customFormat="1" ht="24.9" customHeight="1" x14ac:dyDescent="0.2">
      <c r="B99" s="108"/>
      <c r="D99" s="109" t="s">
        <v>321</v>
      </c>
      <c r="E99" s="110"/>
      <c r="F99" s="110"/>
      <c r="G99" s="110"/>
      <c r="H99" s="110"/>
      <c r="I99" s="110"/>
      <c r="J99" s="111">
        <f>J124</f>
        <v>0</v>
      </c>
      <c r="L99" s="108"/>
    </row>
    <row r="100" spans="2:47" s="9" customFormat="1" ht="19.95" customHeight="1" x14ac:dyDescent="0.2">
      <c r="B100" s="112"/>
      <c r="D100" s="113" t="s">
        <v>322</v>
      </c>
      <c r="E100" s="114"/>
      <c r="F100" s="114"/>
      <c r="G100" s="114"/>
      <c r="H100" s="114"/>
      <c r="I100" s="114"/>
      <c r="J100" s="115">
        <f>J125</f>
        <v>0</v>
      </c>
      <c r="L100" s="112"/>
    </row>
    <row r="101" spans="2:47" s="8" customFormat="1" ht="24.9" customHeight="1" x14ac:dyDescent="0.2">
      <c r="B101" s="108"/>
      <c r="D101" s="109" t="s">
        <v>323</v>
      </c>
      <c r="E101" s="110"/>
      <c r="F101" s="110"/>
      <c r="G101" s="110"/>
      <c r="H101" s="110"/>
      <c r="I101" s="110"/>
      <c r="J101" s="111">
        <f>J161</f>
        <v>0</v>
      </c>
      <c r="L101" s="108"/>
    </row>
    <row r="102" spans="2:47" s="1" customFormat="1" ht="21.75" customHeight="1" x14ac:dyDescent="0.2">
      <c r="B102" s="32"/>
      <c r="L102" s="32"/>
    </row>
    <row r="103" spans="2:47" s="1" customFormat="1" ht="6.9" customHeight="1" x14ac:dyDescent="0.2">
      <c r="B103" s="44"/>
      <c r="C103" s="45"/>
      <c r="D103" s="45"/>
      <c r="E103" s="45"/>
      <c r="F103" s="45"/>
      <c r="G103" s="45"/>
      <c r="H103" s="45"/>
      <c r="I103" s="45"/>
      <c r="J103" s="45"/>
      <c r="K103" s="45"/>
      <c r="L103" s="32"/>
    </row>
    <row r="107" spans="2:47" s="1" customFormat="1" ht="6.9" customHeight="1" x14ac:dyDescent="0.2">
      <c r="B107" s="46"/>
      <c r="C107" s="47"/>
      <c r="D107" s="47"/>
      <c r="E107" s="47"/>
      <c r="F107" s="47"/>
      <c r="G107" s="47"/>
      <c r="H107" s="47"/>
      <c r="I107" s="47"/>
      <c r="J107" s="47"/>
      <c r="K107" s="47"/>
      <c r="L107" s="32"/>
    </row>
    <row r="108" spans="2:47" s="1" customFormat="1" ht="24.9" customHeight="1" x14ac:dyDescent="0.2">
      <c r="B108" s="32"/>
      <c r="C108" s="21" t="s">
        <v>324</v>
      </c>
      <c r="L108" s="32"/>
    </row>
    <row r="109" spans="2:47" s="1" customFormat="1" ht="6.9" customHeight="1" x14ac:dyDescent="0.2">
      <c r="B109" s="32"/>
      <c r="L109" s="32"/>
    </row>
    <row r="110" spans="2:47" s="1" customFormat="1" ht="12" customHeight="1" x14ac:dyDescent="0.2">
      <c r="B110" s="32"/>
      <c r="C110" s="27" t="s">
        <v>16</v>
      </c>
      <c r="L110" s="32"/>
    </row>
    <row r="111" spans="2:47" s="1" customFormat="1" ht="16.5" customHeight="1" x14ac:dyDescent="0.2">
      <c r="B111" s="32"/>
      <c r="E111" s="278" t="str">
        <f>E7</f>
        <v>Prostá rekonstrukce trati v úseku Milotice nad Opavou – Brantice – 2.etapa</v>
      </c>
      <c r="F111" s="279"/>
      <c r="G111" s="279"/>
      <c r="H111" s="279"/>
      <c r="L111" s="32"/>
    </row>
    <row r="112" spans="2:47" ht="12" customHeight="1" x14ac:dyDescent="0.2">
      <c r="B112" s="20"/>
      <c r="C112" s="27" t="s">
        <v>312</v>
      </c>
      <c r="L112" s="20"/>
    </row>
    <row r="113" spans="2:65" s="1" customFormat="1" ht="16.5" customHeight="1" x14ac:dyDescent="0.2">
      <c r="B113" s="32"/>
      <c r="E113" s="278" t="s">
        <v>313</v>
      </c>
      <c r="F113" s="277"/>
      <c r="G113" s="277"/>
      <c r="H113" s="277"/>
      <c r="L113" s="32"/>
    </row>
    <row r="114" spans="2:65" s="1" customFormat="1" ht="12" customHeight="1" x14ac:dyDescent="0.2">
      <c r="B114" s="32"/>
      <c r="C114" s="27" t="s">
        <v>314</v>
      </c>
      <c r="L114" s="32"/>
    </row>
    <row r="115" spans="2:65" s="1" customFormat="1" ht="16.5" customHeight="1" x14ac:dyDescent="0.2">
      <c r="B115" s="32"/>
      <c r="E115" s="248" t="str">
        <f>E11</f>
        <v>SO 01.7 - Následná úprava GPK, broušení kolejnic</v>
      </c>
      <c r="F115" s="277"/>
      <c r="G115" s="277"/>
      <c r="H115" s="277"/>
      <c r="L115" s="32"/>
    </row>
    <row r="116" spans="2:65" s="1" customFormat="1" ht="6.9" customHeight="1" x14ac:dyDescent="0.2">
      <c r="B116" s="32"/>
      <c r="L116" s="32"/>
    </row>
    <row r="117" spans="2:65" s="1" customFormat="1" ht="12" customHeight="1" x14ac:dyDescent="0.2">
      <c r="B117" s="32"/>
      <c r="C117" s="27" t="s">
        <v>20</v>
      </c>
      <c r="F117" s="25" t="str">
        <f>F14</f>
        <v>PS Krnov</v>
      </c>
      <c r="I117" s="27" t="s">
        <v>22</v>
      </c>
      <c r="J117" s="52" t="str">
        <f>IF(J14="","",J14)</f>
        <v>22. 5. 2025</v>
      </c>
      <c r="L117" s="32"/>
    </row>
    <row r="118" spans="2:65" s="1" customFormat="1" ht="6.9" customHeight="1" x14ac:dyDescent="0.2">
      <c r="B118" s="32"/>
      <c r="L118" s="32"/>
    </row>
    <row r="119" spans="2:65" s="1" customFormat="1" ht="15.15" customHeight="1" x14ac:dyDescent="0.2">
      <c r="B119" s="32"/>
      <c r="C119" s="27" t="s">
        <v>24</v>
      </c>
      <c r="F119" s="25" t="str">
        <f>E17</f>
        <v>Správa železnic, státní organizace, OŘ Ostrava</v>
      </c>
      <c r="I119" s="27" t="s">
        <v>32</v>
      </c>
      <c r="J119" s="30" t="str">
        <f>E23</f>
        <v xml:space="preserve"> </v>
      </c>
      <c r="L119" s="32"/>
    </row>
    <row r="120" spans="2:65" s="1" customFormat="1" ht="15.15" customHeight="1" x14ac:dyDescent="0.2">
      <c r="B120" s="32"/>
      <c r="C120" s="27" t="s">
        <v>30</v>
      </c>
      <c r="F120" s="25" t="str">
        <f>IF(E20="","",E20)</f>
        <v>Vyplň údaj</v>
      </c>
      <c r="I120" s="27" t="s">
        <v>35</v>
      </c>
      <c r="J120" s="30" t="str">
        <f>E26</f>
        <v xml:space="preserve"> </v>
      </c>
      <c r="L120" s="32"/>
    </row>
    <row r="121" spans="2:65" s="1" customFormat="1" ht="10.35" customHeight="1" x14ac:dyDescent="0.2">
      <c r="B121" s="32"/>
      <c r="L121" s="32"/>
    </row>
    <row r="122" spans="2:65" s="10" customFormat="1" ht="29.25" customHeight="1" x14ac:dyDescent="0.2">
      <c r="B122" s="116"/>
      <c r="C122" s="117" t="s">
        <v>325</v>
      </c>
      <c r="D122" s="118" t="s">
        <v>62</v>
      </c>
      <c r="E122" s="118" t="s">
        <v>58</v>
      </c>
      <c r="F122" s="118" t="s">
        <v>59</v>
      </c>
      <c r="G122" s="118" t="s">
        <v>326</v>
      </c>
      <c r="H122" s="118" t="s">
        <v>327</v>
      </c>
      <c r="I122" s="118" t="s">
        <v>328</v>
      </c>
      <c r="J122" s="118" t="s">
        <v>318</v>
      </c>
      <c r="K122" s="119" t="s">
        <v>329</v>
      </c>
      <c r="L122" s="116"/>
      <c r="M122" s="59" t="s">
        <v>1</v>
      </c>
      <c r="N122" s="60" t="s">
        <v>41</v>
      </c>
      <c r="O122" s="60" t="s">
        <v>330</v>
      </c>
      <c r="P122" s="60" t="s">
        <v>331</v>
      </c>
      <c r="Q122" s="60" t="s">
        <v>332</v>
      </c>
      <c r="R122" s="60" t="s">
        <v>333</v>
      </c>
      <c r="S122" s="60" t="s">
        <v>334</v>
      </c>
      <c r="T122" s="61" t="s">
        <v>335</v>
      </c>
    </row>
    <row r="123" spans="2:65" s="1" customFormat="1" ht="22.8" customHeight="1" x14ac:dyDescent="0.3">
      <c r="B123" s="32"/>
      <c r="C123" s="64" t="s">
        <v>336</v>
      </c>
      <c r="J123" s="120">
        <f>BK123</f>
        <v>0</v>
      </c>
      <c r="L123" s="32"/>
      <c r="M123" s="62"/>
      <c r="N123" s="53"/>
      <c r="O123" s="53"/>
      <c r="P123" s="121">
        <f>P124+P161</f>
        <v>0</v>
      </c>
      <c r="Q123" s="53"/>
      <c r="R123" s="121">
        <f>R124+R161</f>
        <v>408</v>
      </c>
      <c r="S123" s="53"/>
      <c r="T123" s="122">
        <f>T124+T161</f>
        <v>0</v>
      </c>
      <c r="AT123" s="17" t="s">
        <v>76</v>
      </c>
      <c r="AU123" s="17" t="s">
        <v>320</v>
      </c>
      <c r="BK123" s="123">
        <f>BK124+BK161</f>
        <v>0</v>
      </c>
    </row>
    <row r="124" spans="2:65" s="11" customFormat="1" ht="25.95" customHeight="1" x14ac:dyDescent="0.25">
      <c r="B124" s="124"/>
      <c r="D124" s="125" t="s">
        <v>76</v>
      </c>
      <c r="E124" s="126" t="s">
        <v>337</v>
      </c>
      <c r="F124" s="126" t="s">
        <v>338</v>
      </c>
      <c r="I124" s="127"/>
      <c r="J124" s="128">
        <f>BK124</f>
        <v>0</v>
      </c>
      <c r="L124" s="124"/>
      <c r="M124" s="129"/>
      <c r="P124" s="130">
        <f>P125</f>
        <v>0</v>
      </c>
      <c r="R124" s="130">
        <f>R125</f>
        <v>408</v>
      </c>
      <c r="T124" s="131">
        <f>T125</f>
        <v>0</v>
      </c>
      <c r="AR124" s="125" t="s">
        <v>84</v>
      </c>
      <c r="AT124" s="132" t="s">
        <v>76</v>
      </c>
      <c r="AU124" s="132" t="s">
        <v>77</v>
      </c>
      <c r="AY124" s="125" t="s">
        <v>339</v>
      </c>
      <c r="BK124" s="133">
        <f>BK125</f>
        <v>0</v>
      </c>
    </row>
    <row r="125" spans="2:65" s="11" customFormat="1" ht="22.8" customHeight="1" x14ac:dyDescent="0.25">
      <c r="B125" s="124"/>
      <c r="D125" s="125" t="s">
        <v>76</v>
      </c>
      <c r="E125" s="134" t="s">
        <v>340</v>
      </c>
      <c r="F125" s="134" t="s">
        <v>341</v>
      </c>
      <c r="I125" s="127"/>
      <c r="J125" s="135">
        <f>BK125</f>
        <v>0</v>
      </c>
      <c r="L125" s="124"/>
      <c r="M125" s="129"/>
      <c r="P125" s="130">
        <f>SUM(P126:P160)</f>
        <v>0</v>
      </c>
      <c r="R125" s="130">
        <f>SUM(R126:R160)</f>
        <v>408</v>
      </c>
      <c r="T125" s="131">
        <f>SUM(T126:T160)</f>
        <v>0</v>
      </c>
      <c r="AR125" s="125" t="s">
        <v>84</v>
      </c>
      <c r="AT125" s="132" t="s">
        <v>76</v>
      </c>
      <c r="AU125" s="132" t="s">
        <v>84</v>
      </c>
      <c r="AY125" s="125" t="s">
        <v>339</v>
      </c>
      <c r="BK125" s="133">
        <f>SUM(BK126:BK160)</f>
        <v>0</v>
      </c>
    </row>
    <row r="126" spans="2:65" s="1" customFormat="1" ht="16.5" customHeight="1" x14ac:dyDescent="0.2">
      <c r="B126" s="136"/>
      <c r="C126" s="137" t="s">
        <v>84</v>
      </c>
      <c r="D126" s="137" t="s">
        <v>342</v>
      </c>
      <c r="E126" s="138" t="s">
        <v>1908</v>
      </c>
      <c r="F126" s="139" t="s">
        <v>1909</v>
      </c>
      <c r="G126" s="140" t="s">
        <v>363</v>
      </c>
      <c r="H126" s="141">
        <v>2.528</v>
      </c>
      <c r="I126" s="142"/>
      <c r="J126" s="143">
        <f>ROUND(I126*H126,2)</f>
        <v>0</v>
      </c>
      <c r="K126" s="139" t="s">
        <v>346</v>
      </c>
      <c r="L126" s="32"/>
      <c r="M126" s="144" t="s">
        <v>1</v>
      </c>
      <c r="N126" s="145" t="s">
        <v>42</v>
      </c>
      <c r="P126" s="146">
        <f>O126*H126</f>
        <v>0</v>
      </c>
      <c r="Q126" s="146">
        <v>0</v>
      </c>
      <c r="R126" s="146">
        <f>Q126*H126</f>
        <v>0</v>
      </c>
      <c r="S126" s="146">
        <v>0</v>
      </c>
      <c r="T126" s="147">
        <f>S126*H126</f>
        <v>0</v>
      </c>
      <c r="AR126" s="148" t="s">
        <v>249</v>
      </c>
      <c r="AT126" s="148" t="s">
        <v>342</v>
      </c>
      <c r="AU126" s="148" t="s">
        <v>86</v>
      </c>
      <c r="AY126" s="17" t="s">
        <v>339</v>
      </c>
      <c r="BE126" s="149">
        <f>IF(N126="základní",J126,0)</f>
        <v>0</v>
      </c>
      <c r="BF126" s="149">
        <f>IF(N126="snížená",J126,0)</f>
        <v>0</v>
      </c>
      <c r="BG126" s="149">
        <f>IF(N126="zákl. přenesená",J126,0)</f>
        <v>0</v>
      </c>
      <c r="BH126" s="149">
        <f>IF(N126="sníž. přenesená",J126,0)</f>
        <v>0</v>
      </c>
      <c r="BI126" s="149">
        <f>IF(N126="nulová",J126,0)</f>
        <v>0</v>
      </c>
      <c r="BJ126" s="17" t="s">
        <v>84</v>
      </c>
      <c r="BK126" s="149">
        <f>ROUND(I126*H126,2)</f>
        <v>0</v>
      </c>
      <c r="BL126" s="17" t="s">
        <v>249</v>
      </c>
      <c r="BM126" s="148" t="s">
        <v>1910</v>
      </c>
    </row>
    <row r="127" spans="2:65" s="1" customFormat="1" ht="48" x14ac:dyDescent="0.2">
      <c r="B127" s="32"/>
      <c r="D127" s="150" t="s">
        <v>348</v>
      </c>
      <c r="F127" s="151" t="s">
        <v>1911</v>
      </c>
      <c r="I127" s="152"/>
      <c r="L127" s="32"/>
      <c r="M127" s="153"/>
      <c r="T127" s="56"/>
      <c r="AT127" s="17" t="s">
        <v>348</v>
      </c>
      <c r="AU127" s="17" t="s">
        <v>86</v>
      </c>
    </row>
    <row r="128" spans="2:65" s="1" customFormat="1" ht="19.2" x14ac:dyDescent="0.2">
      <c r="B128" s="32"/>
      <c r="D128" s="150" t="s">
        <v>350</v>
      </c>
      <c r="F128" s="154" t="s">
        <v>438</v>
      </c>
      <c r="I128" s="152"/>
      <c r="L128" s="32"/>
      <c r="M128" s="153"/>
      <c r="T128" s="56"/>
      <c r="AT128" s="17" t="s">
        <v>350</v>
      </c>
      <c r="AU128" s="17" t="s">
        <v>86</v>
      </c>
    </row>
    <row r="129" spans="2:65" s="12" customFormat="1" x14ac:dyDescent="0.2">
      <c r="B129" s="155"/>
      <c r="D129" s="150" t="s">
        <v>376</v>
      </c>
      <c r="E129" s="156" t="s">
        <v>1</v>
      </c>
      <c r="F129" s="157" t="s">
        <v>1912</v>
      </c>
      <c r="H129" s="158">
        <v>2.528</v>
      </c>
      <c r="I129" s="159"/>
      <c r="L129" s="155"/>
      <c r="M129" s="160"/>
      <c r="T129" s="161"/>
      <c r="AT129" s="156" t="s">
        <v>376</v>
      </c>
      <c r="AU129" s="156" t="s">
        <v>86</v>
      </c>
      <c r="AV129" s="12" t="s">
        <v>86</v>
      </c>
      <c r="AW129" s="12" t="s">
        <v>34</v>
      </c>
      <c r="AX129" s="12" t="s">
        <v>84</v>
      </c>
      <c r="AY129" s="156" t="s">
        <v>339</v>
      </c>
    </row>
    <row r="130" spans="2:65" s="1" customFormat="1" ht="16.5" customHeight="1" x14ac:dyDescent="0.2">
      <c r="B130" s="136"/>
      <c r="C130" s="137" t="s">
        <v>86</v>
      </c>
      <c r="D130" s="137" t="s">
        <v>342</v>
      </c>
      <c r="E130" s="138" t="s">
        <v>1913</v>
      </c>
      <c r="F130" s="139" t="s">
        <v>1914</v>
      </c>
      <c r="G130" s="140" t="s">
        <v>358</v>
      </c>
      <c r="H130" s="141">
        <v>149.55000000000001</v>
      </c>
      <c r="I130" s="142"/>
      <c r="J130" s="143">
        <f>ROUND(I130*H130,2)</f>
        <v>0</v>
      </c>
      <c r="K130" s="139" t="s">
        <v>346</v>
      </c>
      <c r="L130" s="32"/>
      <c r="M130" s="144" t="s">
        <v>1</v>
      </c>
      <c r="N130" s="145" t="s">
        <v>42</v>
      </c>
      <c r="P130" s="146">
        <f>O130*H130</f>
        <v>0</v>
      </c>
      <c r="Q130" s="146">
        <v>0</v>
      </c>
      <c r="R130" s="146">
        <f>Q130*H130</f>
        <v>0</v>
      </c>
      <c r="S130" s="146">
        <v>0</v>
      </c>
      <c r="T130" s="147">
        <f>S130*H130</f>
        <v>0</v>
      </c>
      <c r="AR130" s="148" t="s">
        <v>249</v>
      </c>
      <c r="AT130" s="148" t="s">
        <v>342</v>
      </c>
      <c r="AU130" s="148" t="s">
        <v>86</v>
      </c>
      <c r="AY130" s="17" t="s">
        <v>339</v>
      </c>
      <c r="BE130" s="149">
        <f>IF(N130="základní",J130,0)</f>
        <v>0</v>
      </c>
      <c r="BF130" s="149">
        <f>IF(N130="snížená",J130,0)</f>
        <v>0</v>
      </c>
      <c r="BG130" s="149">
        <f>IF(N130="zákl. přenesená",J130,0)</f>
        <v>0</v>
      </c>
      <c r="BH130" s="149">
        <f>IF(N130="sníž. přenesená",J130,0)</f>
        <v>0</v>
      </c>
      <c r="BI130" s="149">
        <f>IF(N130="nulová",J130,0)</f>
        <v>0</v>
      </c>
      <c r="BJ130" s="17" t="s">
        <v>84</v>
      </c>
      <c r="BK130" s="149">
        <f>ROUND(I130*H130,2)</f>
        <v>0</v>
      </c>
      <c r="BL130" s="17" t="s">
        <v>249</v>
      </c>
      <c r="BM130" s="148" t="s">
        <v>1915</v>
      </c>
    </row>
    <row r="131" spans="2:65" s="1" customFormat="1" ht="48" x14ac:dyDescent="0.2">
      <c r="B131" s="32"/>
      <c r="D131" s="150" t="s">
        <v>348</v>
      </c>
      <c r="F131" s="151" t="s">
        <v>1916</v>
      </c>
      <c r="I131" s="152"/>
      <c r="L131" s="32"/>
      <c r="M131" s="153"/>
      <c r="T131" s="56"/>
      <c r="AT131" s="17" t="s">
        <v>348</v>
      </c>
      <c r="AU131" s="17" t="s">
        <v>86</v>
      </c>
    </row>
    <row r="132" spans="2:65" s="12" customFormat="1" x14ac:dyDescent="0.2">
      <c r="B132" s="155"/>
      <c r="D132" s="150" t="s">
        <v>376</v>
      </c>
      <c r="E132" s="156" t="s">
        <v>1</v>
      </c>
      <c r="F132" s="157" t="s">
        <v>1399</v>
      </c>
      <c r="H132" s="158">
        <v>149.55000000000001</v>
      </c>
      <c r="I132" s="159"/>
      <c r="L132" s="155"/>
      <c r="M132" s="160"/>
      <c r="T132" s="161"/>
      <c r="AT132" s="156" t="s">
        <v>376</v>
      </c>
      <c r="AU132" s="156" t="s">
        <v>86</v>
      </c>
      <c r="AV132" s="12" t="s">
        <v>86</v>
      </c>
      <c r="AW132" s="12" t="s">
        <v>34</v>
      </c>
      <c r="AX132" s="12" t="s">
        <v>84</v>
      </c>
      <c r="AY132" s="156" t="s">
        <v>339</v>
      </c>
    </row>
    <row r="133" spans="2:65" s="1" customFormat="1" ht="16.5" customHeight="1" x14ac:dyDescent="0.2">
      <c r="B133" s="136"/>
      <c r="C133" s="137" t="s">
        <v>97</v>
      </c>
      <c r="D133" s="137" t="s">
        <v>342</v>
      </c>
      <c r="E133" s="138" t="s">
        <v>1917</v>
      </c>
      <c r="F133" s="139" t="s">
        <v>1918</v>
      </c>
      <c r="G133" s="140" t="s">
        <v>373</v>
      </c>
      <c r="H133" s="141">
        <v>15</v>
      </c>
      <c r="I133" s="142"/>
      <c r="J133" s="143">
        <f>ROUND(I133*H133,2)</f>
        <v>0</v>
      </c>
      <c r="K133" s="139" t="s">
        <v>346</v>
      </c>
      <c r="L133" s="32"/>
      <c r="M133" s="144" t="s">
        <v>1</v>
      </c>
      <c r="N133" s="145" t="s">
        <v>42</v>
      </c>
      <c r="P133" s="146">
        <f>O133*H133</f>
        <v>0</v>
      </c>
      <c r="Q133" s="146">
        <v>0</v>
      </c>
      <c r="R133" s="146">
        <f>Q133*H133</f>
        <v>0</v>
      </c>
      <c r="S133" s="146">
        <v>0</v>
      </c>
      <c r="T133" s="147">
        <f>S133*H133</f>
        <v>0</v>
      </c>
      <c r="AR133" s="148" t="s">
        <v>249</v>
      </c>
      <c r="AT133" s="148" t="s">
        <v>342</v>
      </c>
      <c r="AU133" s="148" t="s">
        <v>86</v>
      </c>
      <c r="AY133" s="17" t="s">
        <v>339</v>
      </c>
      <c r="BE133" s="149">
        <f>IF(N133="základní",J133,0)</f>
        <v>0</v>
      </c>
      <c r="BF133" s="149">
        <f>IF(N133="snížená",J133,0)</f>
        <v>0</v>
      </c>
      <c r="BG133" s="149">
        <f>IF(N133="zákl. přenesená",J133,0)</f>
        <v>0</v>
      </c>
      <c r="BH133" s="149">
        <f>IF(N133="sníž. přenesená",J133,0)</f>
        <v>0</v>
      </c>
      <c r="BI133" s="149">
        <f>IF(N133="nulová",J133,0)</f>
        <v>0</v>
      </c>
      <c r="BJ133" s="17" t="s">
        <v>84</v>
      </c>
      <c r="BK133" s="149">
        <f>ROUND(I133*H133,2)</f>
        <v>0</v>
      </c>
      <c r="BL133" s="17" t="s">
        <v>249</v>
      </c>
      <c r="BM133" s="148" t="s">
        <v>1919</v>
      </c>
    </row>
    <row r="134" spans="2:65" s="1" customFormat="1" ht="28.8" x14ac:dyDescent="0.2">
      <c r="B134" s="32"/>
      <c r="D134" s="150" t="s">
        <v>348</v>
      </c>
      <c r="F134" s="151" t="s">
        <v>1920</v>
      </c>
      <c r="I134" s="152"/>
      <c r="L134" s="32"/>
      <c r="M134" s="153"/>
      <c r="T134" s="56"/>
      <c r="AT134" s="17" t="s">
        <v>348</v>
      </c>
      <c r="AU134" s="17" t="s">
        <v>86</v>
      </c>
    </row>
    <row r="135" spans="2:65" s="1" customFormat="1" ht="16.5" customHeight="1" x14ac:dyDescent="0.2">
      <c r="B135" s="136"/>
      <c r="C135" s="137" t="s">
        <v>249</v>
      </c>
      <c r="D135" s="137" t="s">
        <v>342</v>
      </c>
      <c r="E135" s="138" t="s">
        <v>392</v>
      </c>
      <c r="F135" s="139" t="s">
        <v>393</v>
      </c>
      <c r="G135" s="140" t="s">
        <v>373</v>
      </c>
      <c r="H135" s="141">
        <v>225</v>
      </c>
      <c r="I135" s="142"/>
      <c r="J135" s="143">
        <f>ROUND(I135*H135,2)</f>
        <v>0</v>
      </c>
      <c r="K135" s="139" t="s">
        <v>346</v>
      </c>
      <c r="L135" s="32"/>
      <c r="M135" s="144" t="s">
        <v>1</v>
      </c>
      <c r="N135" s="145" t="s">
        <v>42</v>
      </c>
      <c r="P135" s="146">
        <f>O135*H135</f>
        <v>0</v>
      </c>
      <c r="Q135" s="146">
        <v>0</v>
      </c>
      <c r="R135" s="146">
        <f>Q135*H135</f>
        <v>0</v>
      </c>
      <c r="S135" s="146">
        <v>0</v>
      </c>
      <c r="T135" s="147">
        <f>S135*H135</f>
        <v>0</v>
      </c>
      <c r="AR135" s="148" t="s">
        <v>249</v>
      </c>
      <c r="AT135" s="148" t="s">
        <v>342</v>
      </c>
      <c r="AU135" s="148" t="s">
        <v>86</v>
      </c>
      <c r="AY135" s="17" t="s">
        <v>339</v>
      </c>
      <c r="BE135" s="149">
        <f>IF(N135="základní",J135,0)</f>
        <v>0</v>
      </c>
      <c r="BF135" s="149">
        <f>IF(N135="snížená",J135,0)</f>
        <v>0</v>
      </c>
      <c r="BG135" s="149">
        <f>IF(N135="zákl. přenesená",J135,0)</f>
        <v>0</v>
      </c>
      <c r="BH135" s="149">
        <f>IF(N135="sníž. přenesená",J135,0)</f>
        <v>0</v>
      </c>
      <c r="BI135" s="149">
        <f>IF(N135="nulová",J135,0)</f>
        <v>0</v>
      </c>
      <c r="BJ135" s="17" t="s">
        <v>84</v>
      </c>
      <c r="BK135" s="149">
        <f>ROUND(I135*H135,2)</f>
        <v>0</v>
      </c>
      <c r="BL135" s="17" t="s">
        <v>249</v>
      </c>
      <c r="BM135" s="148" t="s">
        <v>1921</v>
      </c>
    </row>
    <row r="136" spans="2:65" s="1" customFormat="1" ht="28.8" x14ac:dyDescent="0.2">
      <c r="B136" s="32"/>
      <c r="D136" s="150" t="s">
        <v>348</v>
      </c>
      <c r="F136" s="151" t="s">
        <v>395</v>
      </c>
      <c r="I136" s="152"/>
      <c r="L136" s="32"/>
      <c r="M136" s="153"/>
      <c r="T136" s="56"/>
      <c r="AT136" s="17" t="s">
        <v>348</v>
      </c>
      <c r="AU136" s="17" t="s">
        <v>86</v>
      </c>
    </row>
    <row r="137" spans="2:65" s="12" customFormat="1" x14ac:dyDescent="0.2">
      <c r="B137" s="155"/>
      <c r="D137" s="150" t="s">
        <v>376</v>
      </c>
      <c r="E137" s="156" t="s">
        <v>1</v>
      </c>
      <c r="F137" s="157" t="s">
        <v>1922</v>
      </c>
      <c r="H137" s="158">
        <v>225</v>
      </c>
      <c r="I137" s="159"/>
      <c r="L137" s="155"/>
      <c r="M137" s="160"/>
      <c r="T137" s="161"/>
      <c r="AT137" s="156" t="s">
        <v>376</v>
      </c>
      <c r="AU137" s="156" t="s">
        <v>86</v>
      </c>
      <c r="AV137" s="12" t="s">
        <v>86</v>
      </c>
      <c r="AW137" s="12" t="s">
        <v>34</v>
      </c>
      <c r="AX137" s="12" t="s">
        <v>84</v>
      </c>
      <c r="AY137" s="156" t="s">
        <v>339</v>
      </c>
    </row>
    <row r="138" spans="2:65" s="1" customFormat="1" ht="16.5" customHeight="1" x14ac:dyDescent="0.2">
      <c r="B138" s="136"/>
      <c r="C138" s="169" t="s">
        <v>340</v>
      </c>
      <c r="D138" s="169" t="s">
        <v>490</v>
      </c>
      <c r="E138" s="170" t="s">
        <v>491</v>
      </c>
      <c r="F138" s="171" t="s">
        <v>492</v>
      </c>
      <c r="G138" s="172" t="s">
        <v>493</v>
      </c>
      <c r="H138" s="173">
        <v>408</v>
      </c>
      <c r="I138" s="174"/>
      <c r="J138" s="175">
        <f>ROUND(I138*H138,2)</f>
        <v>0</v>
      </c>
      <c r="K138" s="171" t="s">
        <v>346</v>
      </c>
      <c r="L138" s="176"/>
      <c r="M138" s="177" t="s">
        <v>1</v>
      </c>
      <c r="N138" s="178" t="s">
        <v>42</v>
      </c>
      <c r="P138" s="146">
        <f>O138*H138</f>
        <v>0</v>
      </c>
      <c r="Q138" s="146">
        <v>1</v>
      </c>
      <c r="R138" s="146">
        <f>Q138*H138</f>
        <v>408</v>
      </c>
      <c r="S138" s="146">
        <v>0</v>
      </c>
      <c r="T138" s="147">
        <f>S138*H138</f>
        <v>0</v>
      </c>
      <c r="AR138" s="148" t="s">
        <v>494</v>
      </c>
      <c r="AT138" s="148" t="s">
        <v>490</v>
      </c>
      <c r="AU138" s="148" t="s">
        <v>86</v>
      </c>
      <c r="AY138" s="17" t="s">
        <v>339</v>
      </c>
      <c r="BE138" s="149">
        <f>IF(N138="základní",J138,0)</f>
        <v>0</v>
      </c>
      <c r="BF138" s="149">
        <f>IF(N138="snížená",J138,0)</f>
        <v>0</v>
      </c>
      <c r="BG138" s="149">
        <f>IF(N138="zákl. přenesená",J138,0)</f>
        <v>0</v>
      </c>
      <c r="BH138" s="149">
        <f>IF(N138="sníž. přenesená",J138,0)</f>
        <v>0</v>
      </c>
      <c r="BI138" s="149">
        <f>IF(N138="nulová",J138,0)</f>
        <v>0</v>
      </c>
      <c r="BJ138" s="17" t="s">
        <v>84</v>
      </c>
      <c r="BK138" s="149">
        <f>ROUND(I138*H138,2)</f>
        <v>0</v>
      </c>
      <c r="BL138" s="17" t="s">
        <v>494</v>
      </c>
      <c r="BM138" s="148" t="s">
        <v>1923</v>
      </c>
    </row>
    <row r="139" spans="2:65" s="1" customFormat="1" x14ac:dyDescent="0.2">
      <c r="B139" s="32"/>
      <c r="D139" s="150" t="s">
        <v>348</v>
      </c>
      <c r="F139" s="151" t="s">
        <v>492</v>
      </c>
      <c r="I139" s="152"/>
      <c r="L139" s="32"/>
      <c r="M139" s="153"/>
      <c r="T139" s="56"/>
      <c r="AT139" s="17" t="s">
        <v>348</v>
      </c>
      <c r="AU139" s="17" t="s">
        <v>86</v>
      </c>
    </row>
    <row r="140" spans="2:65" s="12" customFormat="1" x14ac:dyDescent="0.2">
      <c r="B140" s="155"/>
      <c r="D140" s="150" t="s">
        <v>376</v>
      </c>
      <c r="E140" s="156" t="s">
        <v>1</v>
      </c>
      <c r="F140" s="157" t="s">
        <v>1924</v>
      </c>
      <c r="H140" s="158">
        <v>408</v>
      </c>
      <c r="I140" s="159"/>
      <c r="L140" s="155"/>
      <c r="M140" s="160"/>
      <c r="T140" s="161"/>
      <c r="AT140" s="156" t="s">
        <v>376</v>
      </c>
      <c r="AU140" s="156" t="s">
        <v>86</v>
      </c>
      <c r="AV140" s="12" t="s">
        <v>86</v>
      </c>
      <c r="AW140" s="12" t="s">
        <v>34</v>
      </c>
      <c r="AX140" s="12" t="s">
        <v>84</v>
      </c>
      <c r="AY140" s="156" t="s">
        <v>339</v>
      </c>
    </row>
    <row r="141" spans="2:65" s="1" customFormat="1" ht="21.75" customHeight="1" x14ac:dyDescent="0.2">
      <c r="B141" s="136"/>
      <c r="C141" s="137" t="s">
        <v>370</v>
      </c>
      <c r="D141" s="137" t="s">
        <v>342</v>
      </c>
      <c r="E141" s="138" t="s">
        <v>1925</v>
      </c>
      <c r="F141" s="139" t="s">
        <v>1926</v>
      </c>
      <c r="G141" s="140" t="s">
        <v>358</v>
      </c>
      <c r="H141" s="141">
        <v>12</v>
      </c>
      <c r="I141" s="142"/>
      <c r="J141" s="143">
        <f>ROUND(I141*H141,2)</f>
        <v>0</v>
      </c>
      <c r="K141" s="139" t="s">
        <v>346</v>
      </c>
      <c r="L141" s="32"/>
      <c r="M141" s="144" t="s">
        <v>1</v>
      </c>
      <c r="N141" s="145" t="s">
        <v>42</v>
      </c>
      <c r="P141" s="146">
        <f>O141*H141</f>
        <v>0</v>
      </c>
      <c r="Q141" s="146">
        <v>0</v>
      </c>
      <c r="R141" s="146">
        <f>Q141*H141</f>
        <v>0</v>
      </c>
      <c r="S141" s="146">
        <v>0</v>
      </c>
      <c r="T141" s="147">
        <f>S141*H141</f>
        <v>0</v>
      </c>
      <c r="AR141" s="148" t="s">
        <v>249</v>
      </c>
      <c r="AT141" s="148" t="s">
        <v>342</v>
      </c>
      <c r="AU141" s="148" t="s">
        <v>86</v>
      </c>
      <c r="AY141" s="17" t="s">
        <v>339</v>
      </c>
      <c r="BE141" s="149">
        <f>IF(N141="základní",J141,0)</f>
        <v>0</v>
      </c>
      <c r="BF141" s="149">
        <f>IF(N141="snížená",J141,0)</f>
        <v>0</v>
      </c>
      <c r="BG141" s="149">
        <f>IF(N141="zákl. přenesená",J141,0)</f>
        <v>0</v>
      </c>
      <c r="BH141" s="149">
        <f>IF(N141="sníž. přenesená",J141,0)</f>
        <v>0</v>
      </c>
      <c r="BI141" s="149">
        <f>IF(N141="nulová",J141,0)</f>
        <v>0</v>
      </c>
      <c r="BJ141" s="17" t="s">
        <v>84</v>
      </c>
      <c r="BK141" s="149">
        <f>ROUND(I141*H141,2)</f>
        <v>0</v>
      </c>
      <c r="BL141" s="17" t="s">
        <v>249</v>
      </c>
      <c r="BM141" s="148" t="s">
        <v>1927</v>
      </c>
    </row>
    <row r="142" spans="2:65" s="1" customFormat="1" ht="19.2" x14ac:dyDescent="0.2">
      <c r="B142" s="32"/>
      <c r="D142" s="150" t="s">
        <v>348</v>
      </c>
      <c r="F142" s="151" t="s">
        <v>1928</v>
      </c>
      <c r="I142" s="152"/>
      <c r="L142" s="32"/>
      <c r="M142" s="153"/>
      <c r="T142" s="56"/>
      <c r="AT142" s="17" t="s">
        <v>348</v>
      </c>
      <c r="AU142" s="17" t="s">
        <v>86</v>
      </c>
    </row>
    <row r="143" spans="2:65" s="12" customFormat="1" x14ac:dyDescent="0.2">
      <c r="B143" s="155"/>
      <c r="D143" s="150" t="s">
        <v>376</v>
      </c>
      <c r="E143" s="156" t="s">
        <v>1</v>
      </c>
      <c r="F143" s="157" t="s">
        <v>1685</v>
      </c>
      <c r="H143" s="158">
        <v>12</v>
      </c>
      <c r="I143" s="159"/>
      <c r="L143" s="155"/>
      <c r="M143" s="160"/>
      <c r="T143" s="161"/>
      <c r="AT143" s="156" t="s">
        <v>376</v>
      </c>
      <c r="AU143" s="156" t="s">
        <v>86</v>
      </c>
      <c r="AV143" s="12" t="s">
        <v>86</v>
      </c>
      <c r="AW143" s="12" t="s">
        <v>34</v>
      </c>
      <c r="AX143" s="12" t="s">
        <v>84</v>
      </c>
      <c r="AY143" s="156" t="s">
        <v>339</v>
      </c>
    </row>
    <row r="144" spans="2:65" s="1" customFormat="1" ht="21.75" customHeight="1" x14ac:dyDescent="0.2">
      <c r="B144" s="136"/>
      <c r="C144" s="137" t="s">
        <v>378</v>
      </c>
      <c r="D144" s="137" t="s">
        <v>342</v>
      </c>
      <c r="E144" s="138" t="s">
        <v>1929</v>
      </c>
      <c r="F144" s="139" t="s">
        <v>1930</v>
      </c>
      <c r="G144" s="140" t="s">
        <v>358</v>
      </c>
      <c r="H144" s="141">
        <v>12</v>
      </c>
      <c r="I144" s="142"/>
      <c r="J144" s="143">
        <f>ROUND(I144*H144,2)</f>
        <v>0</v>
      </c>
      <c r="K144" s="139" t="s">
        <v>346</v>
      </c>
      <c r="L144" s="32"/>
      <c r="M144" s="144" t="s">
        <v>1</v>
      </c>
      <c r="N144" s="145" t="s">
        <v>42</v>
      </c>
      <c r="P144" s="146">
        <f>O144*H144</f>
        <v>0</v>
      </c>
      <c r="Q144" s="146">
        <v>0</v>
      </c>
      <c r="R144" s="146">
        <f>Q144*H144</f>
        <v>0</v>
      </c>
      <c r="S144" s="146">
        <v>0</v>
      </c>
      <c r="T144" s="147">
        <f>S144*H144</f>
        <v>0</v>
      </c>
      <c r="AR144" s="148" t="s">
        <v>249</v>
      </c>
      <c r="AT144" s="148" t="s">
        <v>342</v>
      </c>
      <c r="AU144" s="148" t="s">
        <v>86</v>
      </c>
      <c r="AY144" s="17" t="s">
        <v>339</v>
      </c>
      <c r="BE144" s="149">
        <f>IF(N144="základní",J144,0)</f>
        <v>0</v>
      </c>
      <c r="BF144" s="149">
        <f>IF(N144="snížená",J144,0)</f>
        <v>0</v>
      </c>
      <c r="BG144" s="149">
        <f>IF(N144="zákl. přenesená",J144,0)</f>
        <v>0</v>
      </c>
      <c r="BH144" s="149">
        <f>IF(N144="sníž. přenesená",J144,0)</f>
        <v>0</v>
      </c>
      <c r="BI144" s="149">
        <f>IF(N144="nulová",J144,0)</f>
        <v>0</v>
      </c>
      <c r="BJ144" s="17" t="s">
        <v>84</v>
      </c>
      <c r="BK144" s="149">
        <f>ROUND(I144*H144,2)</f>
        <v>0</v>
      </c>
      <c r="BL144" s="17" t="s">
        <v>249</v>
      </c>
      <c r="BM144" s="148" t="s">
        <v>1931</v>
      </c>
    </row>
    <row r="145" spans="2:65" s="1" customFormat="1" ht="19.2" x14ac:dyDescent="0.2">
      <c r="B145" s="32"/>
      <c r="D145" s="150" t="s">
        <v>348</v>
      </c>
      <c r="F145" s="151" t="s">
        <v>1932</v>
      </c>
      <c r="I145" s="152"/>
      <c r="L145" s="32"/>
      <c r="M145" s="153"/>
      <c r="T145" s="56"/>
      <c r="AT145" s="17" t="s">
        <v>348</v>
      </c>
      <c r="AU145" s="17" t="s">
        <v>86</v>
      </c>
    </row>
    <row r="146" spans="2:65" s="12" customFormat="1" x14ac:dyDescent="0.2">
      <c r="B146" s="155"/>
      <c r="D146" s="150" t="s">
        <v>376</v>
      </c>
      <c r="E146" s="156" t="s">
        <v>1</v>
      </c>
      <c r="F146" s="157" t="s">
        <v>1685</v>
      </c>
      <c r="H146" s="158">
        <v>12</v>
      </c>
      <c r="I146" s="159"/>
      <c r="L146" s="155"/>
      <c r="M146" s="160"/>
      <c r="T146" s="161"/>
      <c r="AT146" s="156" t="s">
        <v>376</v>
      </c>
      <c r="AU146" s="156" t="s">
        <v>86</v>
      </c>
      <c r="AV146" s="12" t="s">
        <v>86</v>
      </c>
      <c r="AW146" s="12" t="s">
        <v>34</v>
      </c>
      <c r="AX146" s="12" t="s">
        <v>84</v>
      </c>
      <c r="AY146" s="156" t="s">
        <v>339</v>
      </c>
    </row>
    <row r="147" spans="2:65" s="1" customFormat="1" ht="21.75" customHeight="1" x14ac:dyDescent="0.2">
      <c r="B147" s="136"/>
      <c r="C147" s="137" t="s">
        <v>385</v>
      </c>
      <c r="D147" s="137" t="s">
        <v>342</v>
      </c>
      <c r="E147" s="138" t="s">
        <v>1772</v>
      </c>
      <c r="F147" s="139" t="s">
        <v>1773</v>
      </c>
      <c r="G147" s="140" t="s">
        <v>358</v>
      </c>
      <c r="H147" s="141">
        <v>3.6</v>
      </c>
      <c r="I147" s="142"/>
      <c r="J147" s="143">
        <f>ROUND(I147*H147,2)</f>
        <v>0</v>
      </c>
      <c r="K147" s="139" t="s">
        <v>346</v>
      </c>
      <c r="L147" s="32"/>
      <c r="M147" s="144" t="s">
        <v>1</v>
      </c>
      <c r="N147" s="145" t="s">
        <v>42</v>
      </c>
      <c r="P147" s="146">
        <f>O147*H147</f>
        <v>0</v>
      </c>
      <c r="Q147" s="146">
        <v>0</v>
      </c>
      <c r="R147" s="146">
        <f>Q147*H147</f>
        <v>0</v>
      </c>
      <c r="S147" s="146">
        <v>0</v>
      </c>
      <c r="T147" s="147">
        <f>S147*H147</f>
        <v>0</v>
      </c>
      <c r="AR147" s="148" t="s">
        <v>249</v>
      </c>
      <c r="AT147" s="148" t="s">
        <v>342</v>
      </c>
      <c r="AU147" s="148" t="s">
        <v>86</v>
      </c>
      <c r="AY147" s="17" t="s">
        <v>339</v>
      </c>
      <c r="BE147" s="149">
        <f>IF(N147="základní",J147,0)</f>
        <v>0</v>
      </c>
      <c r="BF147" s="149">
        <f>IF(N147="snížená",J147,0)</f>
        <v>0</v>
      </c>
      <c r="BG147" s="149">
        <f>IF(N147="zákl. přenesená",J147,0)</f>
        <v>0</v>
      </c>
      <c r="BH147" s="149">
        <f>IF(N147="sníž. přenesená",J147,0)</f>
        <v>0</v>
      </c>
      <c r="BI147" s="149">
        <f>IF(N147="nulová",J147,0)</f>
        <v>0</v>
      </c>
      <c r="BJ147" s="17" t="s">
        <v>84</v>
      </c>
      <c r="BK147" s="149">
        <f>ROUND(I147*H147,2)</f>
        <v>0</v>
      </c>
      <c r="BL147" s="17" t="s">
        <v>249</v>
      </c>
      <c r="BM147" s="148" t="s">
        <v>1933</v>
      </c>
    </row>
    <row r="148" spans="2:65" s="1" customFormat="1" ht="19.2" x14ac:dyDescent="0.2">
      <c r="B148" s="32"/>
      <c r="D148" s="150" t="s">
        <v>348</v>
      </c>
      <c r="F148" s="151" t="s">
        <v>1775</v>
      </c>
      <c r="I148" s="152"/>
      <c r="L148" s="32"/>
      <c r="M148" s="153"/>
      <c r="T148" s="56"/>
      <c r="AT148" s="17" t="s">
        <v>348</v>
      </c>
      <c r="AU148" s="17" t="s">
        <v>86</v>
      </c>
    </row>
    <row r="149" spans="2:65" s="1" customFormat="1" ht="21.75" customHeight="1" x14ac:dyDescent="0.2">
      <c r="B149" s="136"/>
      <c r="C149" s="137" t="s">
        <v>391</v>
      </c>
      <c r="D149" s="137" t="s">
        <v>342</v>
      </c>
      <c r="E149" s="138" t="s">
        <v>1839</v>
      </c>
      <c r="F149" s="139" t="s">
        <v>1840</v>
      </c>
      <c r="G149" s="140" t="s">
        <v>358</v>
      </c>
      <c r="H149" s="141">
        <v>3.6</v>
      </c>
      <c r="I149" s="142"/>
      <c r="J149" s="143">
        <f>ROUND(I149*H149,2)</f>
        <v>0</v>
      </c>
      <c r="K149" s="139" t="s">
        <v>346</v>
      </c>
      <c r="L149" s="32"/>
      <c r="M149" s="144" t="s">
        <v>1</v>
      </c>
      <c r="N149" s="145" t="s">
        <v>42</v>
      </c>
      <c r="P149" s="146">
        <f>O149*H149</f>
        <v>0</v>
      </c>
      <c r="Q149" s="146">
        <v>0</v>
      </c>
      <c r="R149" s="146">
        <f>Q149*H149</f>
        <v>0</v>
      </c>
      <c r="S149" s="146">
        <v>0</v>
      </c>
      <c r="T149" s="147">
        <f>S149*H149</f>
        <v>0</v>
      </c>
      <c r="AR149" s="148" t="s">
        <v>249</v>
      </c>
      <c r="AT149" s="148" t="s">
        <v>342</v>
      </c>
      <c r="AU149" s="148" t="s">
        <v>86</v>
      </c>
      <c r="AY149" s="17" t="s">
        <v>339</v>
      </c>
      <c r="BE149" s="149">
        <f>IF(N149="základní",J149,0)</f>
        <v>0</v>
      </c>
      <c r="BF149" s="149">
        <f>IF(N149="snížená",J149,0)</f>
        <v>0</v>
      </c>
      <c r="BG149" s="149">
        <f>IF(N149="zákl. přenesená",J149,0)</f>
        <v>0</v>
      </c>
      <c r="BH149" s="149">
        <f>IF(N149="sníž. přenesená",J149,0)</f>
        <v>0</v>
      </c>
      <c r="BI149" s="149">
        <f>IF(N149="nulová",J149,0)</f>
        <v>0</v>
      </c>
      <c r="BJ149" s="17" t="s">
        <v>84</v>
      </c>
      <c r="BK149" s="149">
        <f>ROUND(I149*H149,2)</f>
        <v>0</v>
      </c>
      <c r="BL149" s="17" t="s">
        <v>249</v>
      </c>
      <c r="BM149" s="148" t="s">
        <v>1934</v>
      </c>
    </row>
    <row r="150" spans="2:65" s="1" customFormat="1" ht="19.2" x14ac:dyDescent="0.2">
      <c r="B150" s="32"/>
      <c r="D150" s="150" t="s">
        <v>348</v>
      </c>
      <c r="F150" s="151" t="s">
        <v>1842</v>
      </c>
      <c r="I150" s="152"/>
      <c r="L150" s="32"/>
      <c r="M150" s="153"/>
      <c r="T150" s="56"/>
      <c r="AT150" s="17" t="s">
        <v>348</v>
      </c>
      <c r="AU150" s="17" t="s">
        <v>86</v>
      </c>
    </row>
    <row r="151" spans="2:65" s="1" customFormat="1" ht="16.5" customHeight="1" x14ac:dyDescent="0.2">
      <c r="B151" s="136"/>
      <c r="C151" s="137" t="s">
        <v>399</v>
      </c>
      <c r="D151" s="137" t="s">
        <v>342</v>
      </c>
      <c r="E151" s="138" t="s">
        <v>356</v>
      </c>
      <c r="F151" s="139" t="s">
        <v>357</v>
      </c>
      <c r="G151" s="140" t="s">
        <v>358</v>
      </c>
      <c r="H151" s="141">
        <v>44</v>
      </c>
      <c r="I151" s="142"/>
      <c r="J151" s="143">
        <f>ROUND(I151*H151,2)</f>
        <v>0</v>
      </c>
      <c r="K151" s="139" t="s">
        <v>346</v>
      </c>
      <c r="L151" s="32"/>
      <c r="M151" s="144" t="s">
        <v>1</v>
      </c>
      <c r="N151" s="145" t="s">
        <v>42</v>
      </c>
      <c r="P151" s="146">
        <f>O151*H151</f>
        <v>0</v>
      </c>
      <c r="Q151" s="146">
        <v>0</v>
      </c>
      <c r="R151" s="146">
        <f>Q151*H151</f>
        <v>0</v>
      </c>
      <c r="S151" s="146">
        <v>0</v>
      </c>
      <c r="T151" s="147">
        <f>S151*H151</f>
        <v>0</v>
      </c>
      <c r="AR151" s="148" t="s">
        <v>249</v>
      </c>
      <c r="AT151" s="148" t="s">
        <v>342</v>
      </c>
      <c r="AU151" s="148" t="s">
        <v>86</v>
      </c>
      <c r="AY151" s="17" t="s">
        <v>339</v>
      </c>
      <c r="BE151" s="149">
        <f>IF(N151="základní",J151,0)</f>
        <v>0</v>
      </c>
      <c r="BF151" s="149">
        <f>IF(N151="snížená",J151,0)</f>
        <v>0</v>
      </c>
      <c r="BG151" s="149">
        <f>IF(N151="zákl. přenesená",J151,0)</f>
        <v>0</v>
      </c>
      <c r="BH151" s="149">
        <f>IF(N151="sníž. přenesená",J151,0)</f>
        <v>0</v>
      </c>
      <c r="BI151" s="149">
        <f>IF(N151="nulová",J151,0)</f>
        <v>0</v>
      </c>
      <c r="BJ151" s="17" t="s">
        <v>84</v>
      </c>
      <c r="BK151" s="149">
        <f>ROUND(I151*H151,2)</f>
        <v>0</v>
      </c>
      <c r="BL151" s="17" t="s">
        <v>249</v>
      </c>
      <c r="BM151" s="148" t="s">
        <v>1935</v>
      </c>
    </row>
    <row r="152" spans="2:65" s="1" customFormat="1" ht="19.2" x14ac:dyDescent="0.2">
      <c r="B152" s="32"/>
      <c r="D152" s="150" t="s">
        <v>348</v>
      </c>
      <c r="F152" s="151" t="s">
        <v>360</v>
      </c>
      <c r="I152" s="152"/>
      <c r="L152" s="32"/>
      <c r="M152" s="153"/>
      <c r="T152" s="56"/>
      <c r="AT152" s="17" t="s">
        <v>348</v>
      </c>
      <c r="AU152" s="17" t="s">
        <v>86</v>
      </c>
    </row>
    <row r="153" spans="2:65" s="12" customFormat="1" x14ac:dyDescent="0.2">
      <c r="B153" s="155"/>
      <c r="D153" s="150" t="s">
        <v>376</v>
      </c>
      <c r="E153" s="156" t="s">
        <v>1</v>
      </c>
      <c r="F153" s="157" t="s">
        <v>1936</v>
      </c>
      <c r="H153" s="158">
        <v>44</v>
      </c>
      <c r="I153" s="159"/>
      <c r="L153" s="155"/>
      <c r="M153" s="160"/>
      <c r="T153" s="161"/>
      <c r="AT153" s="156" t="s">
        <v>376</v>
      </c>
      <c r="AU153" s="156" t="s">
        <v>86</v>
      </c>
      <c r="AV153" s="12" t="s">
        <v>86</v>
      </c>
      <c r="AW153" s="12" t="s">
        <v>34</v>
      </c>
      <c r="AX153" s="12" t="s">
        <v>84</v>
      </c>
      <c r="AY153" s="156" t="s">
        <v>339</v>
      </c>
    </row>
    <row r="154" spans="2:65" s="15" customFormat="1" x14ac:dyDescent="0.2">
      <c r="B154" s="189"/>
      <c r="D154" s="150" t="s">
        <v>376</v>
      </c>
      <c r="E154" s="190" t="s">
        <v>1</v>
      </c>
      <c r="F154" s="191" t="s">
        <v>1937</v>
      </c>
      <c r="H154" s="190" t="s">
        <v>1</v>
      </c>
      <c r="I154" s="192"/>
      <c r="L154" s="189"/>
      <c r="M154" s="193"/>
      <c r="T154" s="194"/>
      <c r="AT154" s="190" t="s">
        <v>376</v>
      </c>
      <c r="AU154" s="190" t="s">
        <v>86</v>
      </c>
      <c r="AV154" s="15" t="s">
        <v>84</v>
      </c>
      <c r="AW154" s="15" t="s">
        <v>34</v>
      </c>
      <c r="AX154" s="15" t="s">
        <v>77</v>
      </c>
      <c r="AY154" s="190" t="s">
        <v>339</v>
      </c>
    </row>
    <row r="155" spans="2:65" s="1" customFormat="1" ht="16.5" customHeight="1" x14ac:dyDescent="0.2">
      <c r="B155" s="136"/>
      <c r="C155" s="137" t="s">
        <v>405</v>
      </c>
      <c r="D155" s="137" t="s">
        <v>342</v>
      </c>
      <c r="E155" s="138" t="s">
        <v>1938</v>
      </c>
      <c r="F155" s="139" t="s">
        <v>1939</v>
      </c>
      <c r="G155" s="140" t="s">
        <v>358</v>
      </c>
      <c r="H155" s="141">
        <v>44</v>
      </c>
      <c r="I155" s="142"/>
      <c r="J155" s="143">
        <f>ROUND(I155*H155,2)</f>
        <v>0</v>
      </c>
      <c r="K155" s="139" t="s">
        <v>346</v>
      </c>
      <c r="L155" s="32"/>
      <c r="M155" s="144" t="s">
        <v>1</v>
      </c>
      <c r="N155" s="145" t="s">
        <v>42</v>
      </c>
      <c r="P155" s="146">
        <f>O155*H155</f>
        <v>0</v>
      </c>
      <c r="Q155" s="146">
        <v>0</v>
      </c>
      <c r="R155" s="146">
        <f>Q155*H155</f>
        <v>0</v>
      </c>
      <c r="S155" s="146">
        <v>0</v>
      </c>
      <c r="T155" s="147">
        <f>S155*H155</f>
        <v>0</v>
      </c>
      <c r="AR155" s="148" t="s">
        <v>249</v>
      </c>
      <c r="AT155" s="148" t="s">
        <v>342</v>
      </c>
      <c r="AU155" s="148" t="s">
        <v>86</v>
      </c>
      <c r="AY155" s="17" t="s">
        <v>339</v>
      </c>
      <c r="BE155" s="149">
        <f>IF(N155="základní",J155,0)</f>
        <v>0</v>
      </c>
      <c r="BF155" s="149">
        <f>IF(N155="snížená",J155,0)</f>
        <v>0</v>
      </c>
      <c r="BG155" s="149">
        <f>IF(N155="zákl. přenesená",J155,0)</f>
        <v>0</v>
      </c>
      <c r="BH155" s="149">
        <f>IF(N155="sníž. přenesená",J155,0)</f>
        <v>0</v>
      </c>
      <c r="BI155" s="149">
        <f>IF(N155="nulová",J155,0)</f>
        <v>0</v>
      </c>
      <c r="BJ155" s="17" t="s">
        <v>84</v>
      </c>
      <c r="BK155" s="149">
        <f>ROUND(I155*H155,2)</f>
        <v>0</v>
      </c>
      <c r="BL155" s="17" t="s">
        <v>249</v>
      </c>
      <c r="BM155" s="148" t="s">
        <v>1940</v>
      </c>
    </row>
    <row r="156" spans="2:65" s="1" customFormat="1" ht="19.2" x14ac:dyDescent="0.2">
      <c r="B156" s="32"/>
      <c r="D156" s="150" t="s">
        <v>348</v>
      </c>
      <c r="F156" s="151" t="s">
        <v>1941</v>
      </c>
      <c r="I156" s="152"/>
      <c r="L156" s="32"/>
      <c r="M156" s="153"/>
      <c r="T156" s="56"/>
      <c r="AT156" s="17" t="s">
        <v>348</v>
      </c>
      <c r="AU156" s="17" t="s">
        <v>86</v>
      </c>
    </row>
    <row r="157" spans="2:65" s="12" customFormat="1" x14ac:dyDescent="0.2">
      <c r="B157" s="155"/>
      <c r="D157" s="150" t="s">
        <v>376</v>
      </c>
      <c r="E157" s="156" t="s">
        <v>1</v>
      </c>
      <c r="F157" s="157" t="s">
        <v>1936</v>
      </c>
      <c r="H157" s="158">
        <v>44</v>
      </c>
      <c r="I157" s="159"/>
      <c r="L157" s="155"/>
      <c r="M157" s="160"/>
      <c r="T157" s="161"/>
      <c r="AT157" s="156" t="s">
        <v>376</v>
      </c>
      <c r="AU157" s="156" t="s">
        <v>86</v>
      </c>
      <c r="AV157" s="12" t="s">
        <v>86</v>
      </c>
      <c r="AW157" s="12" t="s">
        <v>34</v>
      </c>
      <c r="AX157" s="12" t="s">
        <v>84</v>
      </c>
      <c r="AY157" s="156" t="s">
        <v>339</v>
      </c>
    </row>
    <row r="158" spans="2:65" s="15" customFormat="1" x14ac:dyDescent="0.2">
      <c r="B158" s="189"/>
      <c r="D158" s="150" t="s">
        <v>376</v>
      </c>
      <c r="E158" s="190" t="s">
        <v>1</v>
      </c>
      <c r="F158" s="191" t="s">
        <v>1942</v>
      </c>
      <c r="H158" s="190" t="s">
        <v>1</v>
      </c>
      <c r="I158" s="192"/>
      <c r="L158" s="189"/>
      <c r="M158" s="193"/>
      <c r="T158" s="194"/>
      <c r="AT158" s="190" t="s">
        <v>376</v>
      </c>
      <c r="AU158" s="190" t="s">
        <v>86</v>
      </c>
      <c r="AV158" s="15" t="s">
        <v>84</v>
      </c>
      <c r="AW158" s="15" t="s">
        <v>34</v>
      </c>
      <c r="AX158" s="15" t="s">
        <v>77</v>
      </c>
      <c r="AY158" s="190" t="s">
        <v>339</v>
      </c>
    </row>
    <row r="159" spans="2:65" s="1" customFormat="1" ht="24.15" customHeight="1" x14ac:dyDescent="0.2">
      <c r="B159" s="136"/>
      <c r="C159" s="137" t="s">
        <v>8</v>
      </c>
      <c r="D159" s="137" t="s">
        <v>342</v>
      </c>
      <c r="E159" s="138" t="s">
        <v>1943</v>
      </c>
      <c r="F159" s="139" t="s">
        <v>1944</v>
      </c>
      <c r="G159" s="140" t="s">
        <v>358</v>
      </c>
      <c r="H159" s="141">
        <v>5000</v>
      </c>
      <c r="I159" s="142"/>
      <c r="J159" s="143">
        <f>ROUND(I159*H159,2)</f>
        <v>0</v>
      </c>
      <c r="K159" s="139" t="s">
        <v>346</v>
      </c>
      <c r="L159" s="32"/>
      <c r="M159" s="144" t="s">
        <v>1</v>
      </c>
      <c r="N159" s="145" t="s">
        <v>42</v>
      </c>
      <c r="P159" s="146">
        <f>O159*H159</f>
        <v>0</v>
      </c>
      <c r="Q159" s="146">
        <v>0</v>
      </c>
      <c r="R159" s="146">
        <f>Q159*H159</f>
        <v>0</v>
      </c>
      <c r="S159" s="146">
        <v>0</v>
      </c>
      <c r="T159" s="147">
        <f>S159*H159</f>
        <v>0</v>
      </c>
      <c r="AR159" s="148" t="s">
        <v>249</v>
      </c>
      <c r="AT159" s="148" t="s">
        <v>342</v>
      </c>
      <c r="AU159" s="148" t="s">
        <v>86</v>
      </c>
      <c r="AY159" s="17" t="s">
        <v>339</v>
      </c>
      <c r="BE159" s="149">
        <f>IF(N159="základní",J159,0)</f>
        <v>0</v>
      </c>
      <c r="BF159" s="149">
        <f>IF(N159="snížená",J159,0)</f>
        <v>0</v>
      </c>
      <c r="BG159" s="149">
        <f>IF(N159="zákl. přenesená",J159,0)</f>
        <v>0</v>
      </c>
      <c r="BH159" s="149">
        <f>IF(N159="sníž. přenesená",J159,0)</f>
        <v>0</v>
      </c>
      <c r="BI159" s="149">
        <f>IF(N159="nulová",J159,0)</f>
        <v>0</v>
      </c>
      <c r="BJ159" s="17" t="s">
        <v>84</v>
      </c>
      <c r="BK159" s="149">
        <f>ROUND(I159*H159,2)</f>
        <v>0</v>
      </c>
      <c r="BL159" s="17" t="s">
        <v>249</v>
      </c>
      <c r="BM159" s="148" t="s">
        <v>1945</v>
      </c>
    </row>
    <row r="160" spans="2:65" s="1" customFormat="1" ht="57.6" x14ac:dyDescent="0.2">
      <c r="B160" s="32"/>
      <c r="D160" s="150" t="s">
        <v>348</v>
      </c>
      <c r="F160" s="151" t="s">
        <v>1946</v>
      </c>
      <c r="I160" s="152"/>
      <c r="L160" s="32"/>
      <c r="M160" s="153"/>
      <c r="T160" s="56"/>
      <c r="AT160" s="17" t="s">
        <v>348</v>
      </c>
      <c r="AU160" s="17" t="s">
        <v>86</v>
      </c>
    </row>
    <row r="161" spans="2:65" s="11" customFormat="1" ht="25.95" customHeight="1" x14ac:dyDescent="0.25">
      <c r="B161" s="124"/>
      <c r="D161" s="125" t="s">
        <v>76</v>
      </c>
      <c r="E161" s="126" t="s">
        <v>525</v>
      </c>
      <c r="F161" s="126" t="s">
        <v>526</v>
      </c>
      <c r="I161" s="127"/>
      <c r="J161" s="128">
        <f>BK161</f>
        <v>0</v>
      </c>
      <c r="L161" s="124"/>
      <c r="M161" s="129"/>
      <c r="P161" s="130">
        <f>SUM(P162:P170)</f>
        <v>0</v>
      </c>
      <c r="R161" s="130">
        <f>SUM(R162:R170)</f>
        <v>0</v>
      </c>
      <c r="T161" s="131">
        <f>SUM(T162:T170)</f>
        <v>0</v>
      </c>
      <c r="AR161" s="125" t="s">
        <v>249</v>
      </c>
      <c r="AT161" s="132" t="s">
        <v>76</v>
      </c>
      <c r="AU161" s="132" t="s">
        <v>77</v>
      </c>
      <c r="AY161" s="125" t="s">
        <v>339</v>
      </c>
      <c r="BK161" s="133">
        <f>SUM(BK162:BK170)</f>
        <v>0</v>
      </c>
    </row>
    <row r="162" spans="2:65" s="1" customFormat="1" ht="24.15" customHeight="1" x14ac:dyDescent="0.2">
      <c r="B162" s="136"/>
      <c r="C162" s="137" t="s">
        <v>415</v>
      </c>
      <c r="D162" s="137" t="s">
        <v>342</v>
      </c>
      <c r="E162" s="138" t="s">
        <v>568</v>
      </c>
      <c r="F162" s="139" t="s">
        <v>569</v>
      </c>
      <c r="G162" s="140" t="s">
        <v>493</v>
      </c>
      <c r="H162" s="141">
        <v>408</v>
      </c>
      <c r="I162" s="142"/>
      <c r="J162" s="143">
        <f>ROUND(I162*H162,2)</f>
        <v>0</v>
      </c>
      <c r="K162" s="139" t="s">
        <v>346</v>
      </c>
      <c r="L162" s="32"/>
      <c r="M162" s="144" t="s">
        <v>1</v>
      </c>
      <c r="N162" s="145" t="s">
        <v>42</v>
      </c>
      <c r="P162" s="146">
        <f>O162*H162</f>
        <v>0</v>
      </c>
      <c r="Q162" s="146">
        <v>0</v>
      </c>
      <c r="R162" s="146">
        <f>Q162*H162</f>
        <v>0</v>
      </c>
      <c r="S162" s="146">
        <v>0</v>
      </c>
      <c r="T162" s="147">
        <f>S162*H162</f>
        <v>0</v>
      </c>
      <c r="AR162" s="148" t="s">
        <v>530</v>
      </c>
      <c r="AT162" s="148" t="s">
        <v>342</v>
      </c>
      <c r="AU162" s="148" t="s">
        <v>84</v>
      </c>
      <c r="AY162" s="17" t="s">
        <v>339</v>
      </c>
      <c r="BE162" s="149">
        <f>IF(N162="základní",J162,0)</f>
        <v>0</v>
      </c>
      <c r="BF162" s="149">
        <f>IF(N162="snížená",J162,0)</f>
        <v>0</v>
      </c>
      <c r="BG162" s="149">
        <f>IF(N162="zákl. přenesená",J162,0)</f>
        <v>0</v>
      </c>
      <c r="BH162" s="149">
        <f>IF(N162="sníž. přenesená",J162,0)</f>
        <v>0</v>
      </c>
      <c r="BI162" s="149">
        <f>IF(N162="nulová",J162,0)</f>
        <v>0</v>
      </c>
      <c r="BJ162" s="17" t="s">
        <v>84</v>
      </c>
      <c r="BK162" s="149">
        <f>ROUND(I162*H162,2)</f>
        <v>0</v>
      </c>
      <c r="BL162" s="17" t="s">
        <v>530</v>
      </c>
      <c r="BM162" s="148" t="s">
        <v>1947</v>
      </c>
    </row>
    <row r="163" spans="2:65" s="1" customFormat="1" ht="38.4" x14ac:dyDescent="0.2">
      <c r="B163" s="32"/>
      <c r="D163" s="150" t="s">
        <v>348</v>
      </c>
      <c r="F163" s="151" t="s">
        <v>571</v>
      </c>
      <c r="I163" s="152"/>
      <c r="L163" s="32"/>
      <c r="M163" s="153"/>
      <c r="T163" s="56"/>
      <c r="AT163" s="17" t="s">
        <v>348</v>
      </c>
      <c r="AU163" s="17" t="s">
        <v>84</v>
      </c>
    </row>
    <row r="164" spans="2:65" s="12" customFormat="1" x14ac:dyDescent="0.2">
      <c r="B164" s="155"/>
      <c r="D164" s="150" t="s">
        <v>376</v>
      </c>
      <c r="E164" s="156" t="s">
        <v>1</v>
      </c>
      <c r="F164" s="157" t="s">
        <v>1948</v>
      </c>
      <c r="H164" s="158">
        <v>408</v>
      </c>
      <c r="I164" s="159"/>
      <c r="L164" s="155"/>
      <c r="M164" s="160"/>
      <c r="T164" s="161"/>
      <c r="AT164" s="156" t="s">
        <v>376</v>
      </c>
      <c r="AU164" s="156" t="s">
        <v>84</v>
      </c>
      <c r="AV164" s="12" t="s">
        <v>86</v>
      </c>
      <c r="AW164" s="12" t="s">
        <v>34</v>
      </c>
      <c r="AX164" s="12" t="s">
        <v>84</v>
      </c>
      <c r="AY164" s="156" t="s">
        <v>339</v>
      </c>
    </row>
    <row r="165" spans="2:65" s="1" customFormat="1" ht="24.15" customHeight="1" x14ac:dyDescent="0.2">
      <c r="B165" s="136"/>
      <c r="C165" s="137" t="s">
        <v>421</v>
      </c>
      <c r="D165" s="137" t="s">
        <v>342</v>
      </c>
      <c r="E165" s="138" t="s">
        <v>583</v>
      </c>
      <c r="F165" s="139" t="s">
        <v>584</v>
      </c>
      <c r="G165" s="140" t="s">
        <v>493</v>
      </c>
      <c r="H165" s="141">
        <v>816</v>
      </c>
      <c r="I165" s="142"/>
      <c r="J165" s="143">
        <f>ROUND(I165*H165,2)</f>
        <v>0</v>
      </c>
      <c r="K165" s="139" t="s">
        <v>346</v>
      </c>
      <c r="L165" s="32"/>
      <c r="M165" s="144" t="s">
        <v>1</v>
      </c>
      <c r="N165" s="145" t="s">
        <v>42</v>
      </c>
      <c r="P165" s="146">
        <f>O165*H165</f>
        <v>0</v>
      </c>
      <c r="Q165" s="146">
        <v>0</v>
      </c>
      <c r="R165" s="146">
        <f>Q165*H165</f>
        <v>0</v>
      </c>
      <c r="S165" s="146">
        <v>0</v>
      </c>
      <c r="T165" s="147">
        <f>S165*H165</f>
        <v>0</v>
      </c>
      <c r="AR165" s="148" t="s">
        <v>530</v>
      </c>
      <c r="AT165" s="148" t="s">
        <v>342</v>
      </c>
      <c r="AU165" s="148" t="s">
        <v>84</v>
      </c>
      <c r="AY165" s="17" t="s">
        <v>339</v>
      </c>
      <c r="BE165" s="149">
        <f>IF(N165="základní",J165,0)</f>
        <v>0</v>
      </c>
      <c r="BF165" s="149">
        <f>IF(N165="snížená",J165,0)</f>
        <v>0</v>
      </c>
      <c r="BG165" s="149">
        <f>IF(N165="zákl. přenesená",J165,0)</f>
        <v>0</v>
      </c>
      <c r="BH165" s="149">
        <f>IF(N165="sníž. přenesená",J165,0)</f>
        <v>0</v>
      </c>
      <c r="BI165" s="149">
        <f>IF(N165="nulová",J165,0)</f>
        <v>0</v>
      </c>
      <c r="BJ165" s="17" t="s">
        <v>84</v>
      </c>
      <c r="BK165" s="149">
        <f>ROUND(I165*H165,2)</f>
        <v>0</v>
      </c>
      <c r="BL165" s="17" t="s">
        <v>530</v>
      </c>
      <c r="BM165" s="148" t="s">
        <v>1949</v>
      </c>
    </row>
    <row r="166" spans="2:65" s="1" customFormat="1" ht="38.4" x14ac:dyDescent="0.2">
      <c r="B166" s="32"/>
      <c r="D166" s="150" t="s">
        <v>348</v>
      </c>
      <c r="F166" s="151" t="s">
        <v>586</v>
      </c>
      <c r="I166" s="152"/>
      <c r="L166" s="32"/>
      <c r="M166" s="153"/>
      <c r="T166" s="56"/>
      <c r="AT166" s="17" t="s">
        <v>348</v>
      </c>
      <c r="AU166" s="17" t="s">
        <v>84</v>
      </c>
    </row>
    <row r="167" spans="2:65" s="12" customFormat="1" x14ac:dyDescent="0.2">
      <c r="B167" s="155"/>
      <c r="D167" s="150" t="s">
        <v>376</v>
      </c>
      <c r="E167" s="156" t="s">
        <v>1</v>
      </c>
      <c r="F167" s="157" t="s">
        <v>1950</v>
      </c>
      <c r="H167" s="158">
        <v>816</v>
      </c>
      <c r="I167" s="159"/>
      <c r="L167" s="155"/>
      <c r="M167" s="160"/>
      <c r="T167" s="161"/>
      <c r="AT167" s="156" t="s">
        <v>376</v>
      </c>
      <c r="AU167" s="156" t="s">
        <v>84</v>
      </c>
      <c r="AV167" s="12" t="s">
        <v>86</v>
      </c>
      <c r="AW167" s="12" t="s">
        <v>34</v>
      </c>
      <c r="AX167" s="12" t="s">
        <v>84</v>
      </c>
      <c r="AY167" s="156" t="s">
        <v>339</v>
      </c>
    </row>
    <row r="168" spans="2:65" s="1" customFormat="1" ht="16.5" customHeight="1" x14ac:dyDescent="0.2">
      <c r="B168" s="136"/>
      <c r="C168" s="137" t="s">
        <v>423</v>
      </c>
      <c r="D168" s="137" t="s">
        <v>342</v>
      </c>
      <c r="E168" s="138" t="s">
        <v>619</v>
      </c>
      <c r="F168" s="139" t="s">
        <v>620</v>
      </c>
      <c r="G168" s="140" t="s">
        <v>345</v>
      </c>
      <c r="H168" s="141">
        <v>2</v>
      </c>
      <c r="I168" s="142"/>
      <c r="J168" s="143">
        <f>ROUND(I168*H168,2)</f>
        <v>0</v>
      </c>
      <c r="K168" s="139" t="s">
        <v>346</v>
      </c>
      <c r="L168" s="32"/>
      <c r="M168" s="144" t="s">
        <v>1</v>
      </c>
      <c r="N168" s="145" t="s">
        <v>42</v>
      </c>
      <c r="P168" s="146">
        <f>O168*H168</f>
        <v>0</v>
      </c>
      <c r="Q168" s="146">
        <v>0</v>
      </c>
      <c r="R168" s="146">
        <f>Q168*H168</f>
        <v>0</v>
      </c>
      <c r="S168" s="146">
        <v>0</v>
      </c>
      <c r="T168" s="147">
        <f>S168*H168</f>
        <v>0</v>
      </c>
      <c r="AR168" s="148" t="s">
        <v>530</v>
      </c>
      <c r="AT168" s="148" t="s">
        <v>342</v>
      </c>
      <c r="AU168" s="148" t="s">
        <v>84</v>
      </c>
      <c r="AY168" s="17" t="s">
        <v>339</v>
      </c>
      <c r="BE168" s="149">
        <f>IF(N168="základní",J168,0)</f>
        <v>0</v>
      </c>
      <c r="BF168" s="149">
        <f>IF(N168="snížená",J168,0)</f>
        <v>0</v>
      </c>
      <c r="BG168" s="149">
        <f>IF(N168="zákl. přenesená",J168,0)</f>
        <v>0</v>
      </c>
      <c r="BH168" s="149">
        <f>IF(N168="sníž. přenesená",J168,0)</f>
        <v>0</v>
      </c>
      <c r="BI168" s="149">
        <f>IF(N168="nulová",J168,0)</f>
        <v>0</v>
      </c>
      <c r="BJ168" s="17" t="s">
        <v>84</v>
      </c>
      <c r="BK168" s="149">
        <f>ROUND(I168*H168,2)</f>
        <v>0</v>
      </c>
      <c r="BL168" s="17" t="s">
        <v>530</v>
      </c>
      <c r="BM168" s="148" t="s">
        <v>1951</v>
      </c>
    </row>
    <row r="169" spans="2:65" s="1" customFormat="1" ht="28.8" x14ac:dyDescent="0.2">
      <c r="B169" s="32"/>
      <c r="D169" s="150" t="s">
        <v>348</v>
      </c>
      <c r="F169" s="151" t="s">
        <v>622</v>
      </c>
      <c r="I169" s="152"/>
      <c r="L169" s="32"/>
      <c r="M169" s="153"/>
      <c r="T169" s="56"/>
      <c r="AT169" s="17" t="s">
        <v>348</v>
      </c>
      <c r="AU169" s="17" t="s">
        <v>84</v>
      </c>
    </row>
    <row r="170" spans="2:65" s="12" customFormat="1" x14ac:dyDescent="0.2">
      <c r="B170" s="155"/>
      <c r="D170" s="150" t="s">
        <v>376</v>
      </c>
      <c r="E170" s="156" t="s">
        <v>1</v>
      </c>
      <c r="F170" s="157" t="s">
        <v>1952</v>
      </c>
      <c r="H170" s="158">
        <v>2</v>
      </c>
      <c r="I170" s="159"/>
      <c r="L170" s="155"/>
      <c r="M170" s="179"/>
      <c r="N170" s="180"/>
      <c r="O170" s="180"/>
      <c r="P170" s="180"/>
      <c r="Q170" s="180"/>
      <c r="R170" s="180"/>
      <c r="S170" s="180"/>
      <c r="T170" s="181"/>
      <c r="AT170" s="156" t="s">
        <v>376</v>
      </c>
      <c r="AU170" s="156" t="s">
        <v>84</v>
      </c>
      <c r="AV170" s="12" t="s">
        <v>86</v>
      </c>
      <c r="AW170" s="12" t="s">
        <v>34</v>
      </c>
      <c r="AX170" s="12" t="s">
        <v>84</v>
      </c>
      <c r="AY170" s="156" t="s">
        <v>339</v>
      </c>
    </row>
    <row r="171" spans="2:65" s="1" customFormat="1" ht="6.9" customHeight="1" x14ac:dyDescent="0.2">
      <c r="B171" s="44"/>
      <c r="C171" s="45"/>
      <c r="D171" s="45"/>
      <c r="E171" s="45"/>
      <c r="F171" s="45"/>
      <c r="G171" s="45"/>
      <c r="H171" s="45"/>
      <c r="I171" s="45"/>
      <c r="J171" s="45"/>
      <c r="K171" s="45"/>
      <c r="L171" s="32"/>
    </row>
  </sheetData>
  <autoFilter ref="C122:K170" xr:uid="{00000000-0009-0000-0000-000008000000}"/>
  <mergeCells count="12">
    <mergeCell ref="E115:H115"/>
    <mergeCell ref="L2:V2"/>
    <mergeCell ref="E85:H85"/>
    <mergeCell ref="E87:H87"/>
    <mergeCell ref="E89:H89"/>
    <mergeCell ref="E111:H111"/>
    <mergeCell ref="E113:H113"/>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Header>&amp;C&amp;"Verdana"&amp;7&amp;K000000 SŽ: Interní&amp;1#_x000D_</oddHeader>
    <oddFooter>&amp;CStrana &amp;P z &amp;N</oddFooter>
  </headerFooter>
  <drawing r:id="rId1"/>
</worksheet>
</file>

<file path=docMetadata/LabelInfo.xml><?xml version="1.0" encoding="utf-8"?>
<clbl:labelList xmlns:clbl="http://schemas.microsoft.com/office/2020/mipLabelMetadata">
  <clbl:label id="{65334bdb-ef60-40ad-ad10-aebc1eeffaa2}" enabled="1" method="Standard" siteId="{f0ab7d6a-64b0-4696-9f4d-d69909c6e895}"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50</vt:i4>
      </vt:variant>
      <vt:variant>
        <vt:lpstr>Pojmenované oblasti</vt:lpstr>
      </vt:variant>
      <vt:variant>
        <vt:i4>100</vt:i4>
      </vt:variant>
    </vt:vector>
  </HeadingPairs>
  <TitlesOfParts>
    <vt:vector size="150" baseType="lpstr">
      <vt:lpstr>Rekapitulace stavby</vt:lpstr>
      <vt:lpstr>SO 01.1 - Železniční svrš...</vt:lpstr>
      <vt:lpstr>SO 01.2.1 - Sborník ÚOŽI ...</vt:lpstr>
      <vt:lpstr>SO 01.2.2 - ÚRS - Železni...</vt:lpstr>
      <vt:lpstr>SO 01.3.1 - Sborník ÚOŽI ...</vt:lpstr>
      <vt:lpstr>SO 01.4 - Železniční svrš...</vt:lpstr>
      <vt:lpstr>SO 01.5 - Rekonstrukce dv...</vt:lpstr>
      <vt:lpstr>SO 01.6 - Oprava nástupiš...</vt:lpstr>
      <vt:lpstr>SO 01.7 - Následná úprava...</vt:lpstr>
      <vt:lpstr>SO 02.1.1 - železniční sv...</vt:lpstr>
      <vt:lpstr>SO 02.1.2 - most</vt:lpstr>
      <vt:lpstr>SO 02.2.1 - železniční sv...</vt:lpstr>
      <vt:lpstr>SO 02.2.2 - most</vt:lpstr>
      <vt:lpstr>SO 02.3.1 - propustek</vt:lpstr>
      <vt:lpstr>SO 02.4.1 - Úprava železn...</vt:lpstr>
      <vt:lpstr>SO 02.4.2 -  most</vt:lpstr>
      <vt:lpstr>SO 02.4.3 - Úprava účelov...</vt:lpstr>
      <vt:lpstr>SO 02.5.1 - železniční sv...</vt:lpstr>
      <vt:lpstr>SO 02.5.2 - most</vt:lpstr>
      <vt:lpstr>SO 02.6.1 - železniční sp...</vt:lpstr>
      <vt:lpstr>SO 02.7.1 - propustek</vt:lpstr>
      <vt:lpstr>SO 02.7.2 - Provizorní ko...</vt:lpstr>
      <vt:lpstr>SO 02.8.1 - železniční sp...</vt:lpstr>
      <vt:lpstr>SO 02.9.1 - propustek</vt:lpstr>
      <vt:lpstr>SO 02.10.1 - železniční s...</vt:lpstr>
      <vt:lpstr>SO 02.11.1 - železniční s...</vt:lpstr>
      <vt:lpstr>SO 02.12.1 - železniční s...</vt:lpstr>
      <vt:lpstr>SO 02.13.1 - železniční s...</vt:lpstr>
      <vt:lpstr>SO 02.14.1 - železniční s...</vt:lpstr>
      <vt:lpstr>SO 02.14.2 - železniční s...</vt:lpstr>
      <vt:lpstr>SO 02.15.1 - propustek</vt:lpstr>
      <vt:lpstr>SO 02.16.1 - příkop</vt:lpstr>
      <vt:lpstr>SO 02.17.1 - demolice</vt:lpstr>
      <vt:lpstr>SO 02.18.1 - Přeložky a o...</vt:lpstr>
      <vt:lpstr>SO3.1.1.1 - Elektromontáže </vt:lpstr>
      <vt:lpstr>SO3.1.1.2 - Zemní práce</vt:lpstr>
      <vt:lpstr>PS3.1.2 - ŽST Milotice n....</vt:lpstr>
      <vt:lpstr>SO03.2.1 - ZAST Zátor, ve...</vt:lpstr>
      <vt:lpstr>SO03.2.2 - ZAST Zátor, ve...</vt:lpstr>
      <vt:lpstr>SO03.3.1.1 - EOV</vt:lpstr>
      <vt:lpstr>SO03.3.1.2 - Zemní práce</vt:lpstr>
      <vt:lpstr>PS03.3.2.1 - Přenosový sy...</vt:lpstr>
      <vt:lpstr>PS03.3.2.2 - Zemní práce</vt:lpstr>
      <vt:lpstr>PS 01.01 - Sborník ÚOŽI</vt:lpstr>
      <vt:lpstr>PS 01.02 - ÚRS</vt:lpstr>
      <vt:lpstr>PS 01.100.01 - Sborník UOŽI</vt:lpstr>
      <vt:lpstr>PS 01.100.02 - ÚRS</vt:lpstr>
      <vt:lpstr>VON - Vedlejší rozpočtové...</vt:lpstr>
      <vt:lpstr>VRN SMT - Vedlejší rozpoč...</vt:lpstr>
      <vt:lpstr>Seznam figur</vt:lpstr>
      <vt:lpstr>'PS 01.01 - Sborník ÚOŽI'!Názvy_tisku</vt:lpstr>
      <vt:lpstr>'PS 01.02 - ÚRS'!Názvy_tisku</vt:lpstr>
      <vt:lpstr>'PS 01.100.01 - Sborník UOŽI'!Názvy_tisku</vt:lpstr>
      <vt:lpstr>'PS 01.100.02 - ÚRS'!Názvy_tisku</vt:lpstr>
      <vt:lpstr>'PS03.3.2.1 - Přenosový sy...'!Názvy_tisku</vt:lpstr>
      <vt:lpstr>'PS03.3.2.2 - Zemní práce'!Názvy_tisku</vt:lpstr>
      <vt:lpstr>'PS3.1.2 - ŽST Milotice n....'!Názvy_tisku</vt:lpstr>
      <vt:lpstr>'Rekapitulace stavby'!Názvy_tisku</vt:lpstr>
      <vt:lpstr>'Seznam figur'!Názvy_tisku</vt:lpstr>
      <vt:lpstr>'SO 01.1 - Železniční svrš...'!Názvy_tisku</vt:lpstr>
      <vt:lpstr>'SO 01.2.1 - Sborník ÚOŽI ...'!Názvy_tisku</vt:lpstr>
      <vt:lpstr>'SO 01.2.2 - ÚRS - Železni...'!Názvy_tisku</vt:lpstr>
      <vt:lpstr>'SO 01.3.1 - Sborník ÚOŽI ...'!Názvy_tisku</vt:lpstr>
      <vt:lpstr>'SO 01.4 - Železniční svrš...'!Názvy_tisku</vt:lpstr>
      <vt:lpstr>'SO 01.5 - Rekonstrukce dv...'!Názvy_tisku</vt:lpstr>
      <vt:lpstr>'SO 01.6 - Oprava nástupiš...'!Názvy_tisku</vt:lpstr>
      <vt:lpstr>'SO 01.7 - Následná úprava...'!Názvy_tisku</vt:lpstr>
      <vt:lpstr>'SO 02.1.1 - železniční sv...'!Názvy_tisku</vt:lpstr>
      <vt:lpstr>'SO 02.1.2 - most'!Názvy_tisku</vt:lpstr>
      <vt:lpstr>'SO 02.10.1 - železniční s...'!Názvy_tisku</vt:lpstr>
      <vt:lpstr>'SO 02.11.1 - železniční s...'!Názvy_tisku</vt:lpstr>
      <vt:lpstr>'SO 02.12.1 - železniční s...'!Názvy_tisku</vt:lpstr>
      <vt:lpstr>'SO 02.13.1 - železniční s...'!Názvy_tisku</vt:lpstr>
      <vt:lpstr>'SO 02.14.1 - železniční s...'!Názvy_tisku</vt:lpstr>
      <vt:lpstr>'SO 02.14.2 - železniční s...'!Názvy_tisku</vt:lpstr>
      <vt:lpstr>'SO 02.15.1 - propustek'!Názvy_tisku</vt:lpstr>
      <vt:lpstr>'SO 02.16.1 - příkop'!Názvy_tisku</vt:lpstr>
      <vt:lpstr>'SO 02.17.1 - demolice'!Názvy_tisku</vt:lpstr>
      <vt:lpstr>'SO 02.18.1 - Přeložky a o...'!Názvy_tisku</vt:lpstr>
      <vt:lpstr>'SO 02.2.1 - železniční sv...'!Názvy_tisku</vt:lpstr>
      <vt:lpstr>'SO 02.2.2 - most'!Názvy_tisku</vt:lpstr>
      <vt:lpstr>'SO 02.3.1 - propustek'!Názvy_tisku</vt:lpstr>
      <vt:lpstr>'SO 02.4.1 - Úprava železn...'!Názvy_tisku</vt:lpstr>
      <vt:lpstr>'SO 02.4.2 -  most'!Názvy_tisku</vt:lpstr>
      <vt:lpstr>'SO 02.4.3 - Úprava účelov...'!Názvy_tisku</vt:lpstr>
      <vt:lpstr>'SO 02.5.1 - železniční sv...'!Názvy_tisku</vt:lpstr>
      <vt:lpstr>'SO 02.5.2 - most'!Názvy_tisku</vt:lpstr>
      <vt:lpstr>'SO 02.6.1 - železniční sp...'!Názvy_tisku</vt:lpstr>
      <vt:lpstr>'SO 02.7.1 - propustek'!Názvy_tisku</vt:lpstr>
      <vt:lpstr>'SO 02.7.2 - Provizorní ko...'!Názvy_tisku</vt:lpstr>
      <vt:lpstr>'SO 02.8.1 - železniční sp...'!Názvy_tisku</vt:lpstr>
      <vt:lpstr>'SO 02.9.1 - propustek'!Názvy_tisku</vt:lpstr>
      <vt:lpstr>'SO03.2.1 - ZAST Zátor, ve...'!Názvy_tisku</vt:lpstr>
      <vt:lpstr>'SO03.2.2 - ZAST Zátor, ve...'!Názvy_tisku</vt:lpstr>
      <vt:lpstr>'SO03.3.1.1 - EOV'!Názvy_tisku</vt:lpstr>
      <vt:lpstr>'SO03.3.1.2 - Zemní práce'!Názvy_tisku</vt:lpstr>
      <vt:lpstr>'SO3.1.1.1 - Elektromontáže '!Názvy_tisku</vt:lpstr>
      <vt:lpstr>'SO3.1.1.2 - Zemní práce'!Názvy_tisku</vt:lpstr>
      <vt:lpstr>'VON - Vedlejší rozpočtové...'!Názvy_tisku</vt:lpstr>
      <vt:lpstr>'VRN SMT - Vedlejší rozpoč...'!Názvy_tisku</vt:lpstr>
      <vt:lpstr>'PS 01.01 - Sborník ÚOŽI'!Oblast_tisku</vt:lpstr>
      <vt:lpstr>'PS 01.02 - ÚRS'!Oblast_tisku</vt:lpstr>
      <vt:lpstr>'PS 01.100.01 - Sborník UOŽI'!Oblast_tisku</vt:lpstr>
      <vt:lpstr>'PS 01.100.02 - ÚRS'!Oblast_tisku</vt:lpstr>
      <vt:lpstr>'PS03.3.2.1 - Přenosový sy...'!Oblast_tisku</vt:lpstr>
      <vt:lpstr>'PS03.3.2.2 - Zemní práce'!Oblast_tisku</vt:lpstr>
      <vt:lpstr>'PS3.1.2 - ŽST Milotice n....'!Oblast_tisku</vt:lpstr>
      <vt:lpstr>'Rekapitulace stavby'!Oblast_tisku</vt:lpstr>
      <vt:lpstr>'Seznam figur'!Oblast_tisku</vt:lpstr>
      <vt:lpstr>'SO 01.1 - Železniční svrš...'!Oblast_tisku</vt:lpstr>
      <vt:lpstr>'SO 01.2.1 - Sborník ÚOŽI ...'!Oblast_tisku</vt:lpstr>
      <vt:lpstr>'SO 01.2.2 - ÚRS - Železni...'!Oblast_tisku</vt:lpstr>
      <vt:lpstr>'SO 01.3.1 - Sborník ÚOŽI ...'!Oblast_tisku</vt:lpstr>
      <vt:lpstr>'SO 01.4 - Železniční svrš...'!Oblast_tisku</vt:lpstr>
      <vt:lpstr>'SO 01.5 - Rekonstrukce dv...'!Oblast_tisku</vt:lpstr>
      <vt:lpstr>'SO 01.6 - Oprava nástupiš...'!Oblast_tisku</vt:lpstr>
      <vt:lpstr>'SO 01.7 - Následná úprava...'!Oblast_tisku</vt:lpstr>
      <vt:lpstr>'SO 02.1.1 - železniční sv...'!Oblast_tisku</vt:lpstr>
      <vt:lpstr>'SO 02.1.2 - most'!Oblast_tisku</vt:lpstr>
      <vt:lpstr>'SO 02.10.1 - železniční s...'!Oblast_tisku</vt:lpstr>
      <vt:lpstr>'SO 02.11.1 - železniční s...'!Oblast_tisku</vt:lpstr>
      <vt:lpstr>'SO 02.12.1 - železniční s...'!Oblast_tisku</vt:lpstr>
      <vt:lpstr>'SO 02.13.1 - železniční s...'!Oblast_tisku</vt:lpstr>
      <vt:lpstr>'SO 02.14.1 - železniční s...'!Oblast_tisku</vt:lpstr>
      <vt:lpstr>'SO 02.14.2 - železniční s...'!Oblast_tisku</vt:lpstr>
      <vt:lpstr>'SO 02.15.1 - propustek'!Oblast_tisku</vt:lpstr>
      <vt:lpstr>'SO 02.16.1 - příkop'!Oblast_tisku</vt:lpstr>
      <vt:lpstr>'SO 02.17.1 - demolice'!Oblast_tisku</vt:lpstr>
      <vt:lpstr>'SO 02.18.1 - Přeložky a o...'!Oblast_tisku</vt:lpstr>
      <vt:lpstr>'SO 02.2.1 - železniční sv...'!Oblast_tisku</vt:lpstr>
      <vt:lpstr>'SO 02.2.2 - most'!Oblast_tisku</vt:lpstr>
      <vt:lpstr>'SO 02.3.1 - propustek'!Oblast_tisku</vt:lpstr>
      <vt:lpstr>'SO 02.4.1 - Úprava železn...'!Oblast_tisku</vt:lpstr>
      <vt:lpstr>'SO 02.4.2 -  most'!Oblast_tisku</vt:lpstr>
      <vt:lpstr>'SO 02.4.3 - Úprava účelov...'!Oblast_tisku</vt:lpstr>
      <vt:lpstr>'SO 02.5.1 - železniční sv...'!Oblast_tisku</vt:lpstr>
      <vt:lpstr>'SO 02.5.2 - most'!Oblast_tisku</vt:lpstr>
      <vt:lpstr>'SO 02.6.1 - železniční sp...'!Oblast_tisku</vt:lpstr>
      <vt:lpstr>'SO 02.7.1 - propustek'!Oblast_tisku</vt:lpstr>
      <vt:lpstr>'SO 02.7.2 - Provizorní ko...'!Oblast_tisku</vt:lpstr>
      <vt:lpstr>'SO 02.8.1 - železniční sp...'!Oblast_tisku</vt:lpstr>
      <vt:lpstr>'SO 02.9.1 - propustek'!Oblast_tisku</vt:lpstr>
      <vt:lpstr>'SO03.2.1 - ZAST Zátor, ve...'!Oblast_tisku</vt:lpstr>
      <vt:lpstr>'SO03.2.2 - ZAST Zátor, ve...'!Oblast_tisku</vt:lpstr>
      <vt:lpstr>'SO03.3.1.1 - EOV'!Oblast_tisku</vt:lpstr>
      <vt:lpstr>'SO03.3.1.2 - Zemní práce'!Oblast_tisku</vt:lpstr>
      <vt:lpstr>'SO3.1.1.1 - Elektromontáže '!Oblast_tisku</vt:lpstr>
      <vt:lpstr>'SO3.1.1.2 - Zemní práce'!Oblast_tisku</vt:lpstr>
      <vt:lpstr>'VON - Vedlejší rozpočtové...'!Oblast_tisku</vt:lpstr>
      <vt:lpstr>'VRN SMT - Vedlejší rozpoč...'!Oblast_tisku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Žitník Radovan</dc:creator>
  <cp:lastModifiedBy>Žitník Radovan</cp:lastModifiedBy>
  <dcterms:created xsi:type="dcterms:W3CDTF">2025-07-03T10:16:00Z</dcterms:created>
  <dcterms:modified xsi:type="dcterms:W3CDTF">2025-07-03T12:05:11Z</dcterms:modified>
</cp:coreProperties>
</file>